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anionline-my.sharepoint.com/personal/asorozco_ani_gov_co/Documents/PRESUPUESTO/EJECUCIONES PRESUPUESTO/ejecuciones excel2023 publicar/AGOSTO 2/"/>
    </mc:Choice>
  </mc:AlternateContent>
  <xr:revisionPtr revIDLastSave="8" documentId="8_{45AF3956-9ABC-4FCC-828E-1083FC0B939F}" xr6:coauthVersionLast="47" xr6:coauthVersionMax="47" xr10:uidLastSave="{4CD7234E-559A-4B0D-BBD2-BC8B95283BF5}"/>
  <bookViews>
    <workbookView xWindow="-120" yWindow="-120" windowWidth="20730" windowHeight="11160" firstSheet="20" activeTab="23" xr2:uid="{6CE28CB3-2984-418D-A34C-8B1E7085A8CE}"/>
  </bookViews>
  <sheets>
    <sheet name="GASTOS VIGENCIA ENERO 2023" sheetId="1" r:id="rId1"/>
    <sheet name="GASTOS VIGENCIA FEBRERO 2023" sheetId="6" r:id="rId2"/>
    <sheet name="GASTOS VIGENCIA MARZO 2023 " sheetId="10" r:id="rId3"/>
    <sheet name="GASTOS VIGENCIA ABRIL 2023 " sheetId="14" r:id="rId4"/>
    <sheet name="GASTOS VIGENCIA MAYO 2023 " sheetId="17" r:id="rId5"/>
    <sheet name="GASTOS VIGENCIA JUNIO 2023 " sheetId="20" r:id="rId6"/>
    <sheet name="GASTOS VIGENCIA JULIO 2023" sheetId="29" r:id="rId7"/>
    <sheet name="GASTOS VIGENCIA AGOSTO 2023" sheetId="30" r:id="rId8"/>
    <sheet name="RESERVAS ENERO 2023" sheetId="2" r:id="rId9"/>
    <sheet name="RESERVAS FEBRERO 2023" sheetId="5" r:id="rId10"/>
    <sheet name="RESERVAS MARZO 2023" sheetId="7" r:id="rId11"/>
    <sheet name="RESERVAS ABRIL 2023 " sheetId="13" r:id="rId12"/>
    <sheet name="RESERVAS MAYO 2023" sheetId="16" r:id="rId13"/>
    <sheet name="RESERVAS JUNIO  2023   " sheetId="19" r:id="rId14"/>
    <sheet name="RESERVAS JULIO 2023   " sheetId="24" r:id="rId15"/>
    <sheet name="RESERVAS AGOSTO 2023   " sheetId="31" r:id="rId16"/>
    <sheet name="CXP ENERO 2023" sheetId="3" r:id="rId17"/>
    <sheet name="CXP FEBRERO 2023" sheetId="4" r:id="rId18"/>
    <sheet name="CXP MARZO 2023" sheetId="8" r:id="rId19"/>
    <sheet name="CXP ABRIL 2023" sheetId="12" r:id="rId20"/>
    <sheet name="CXP MAYO 2023" sheetId="15" r:id="rId21"/>
    <sheet name="CXP JUNIO 2023" sheetId="18" r:id="rId22"/>
    <sheet name="CXP JULIO 2023" sheetId="26" r:id="rId23"/>
    <sheet name="CXP AGOSTO 2023" sheetId="32" r:id="rId24"/>
  </sheets>
  <definedNames>
    <definedName name="_xlnm._FilterDatabase" localSheetId="19" hidden="1">'CXP ABRIL 2023'!$A$5:$F$77</definedName>
    <definedName name="_xlnm._FilterDatabase" localSheetId="23" hidden="1">'CXP AGOSTO 2023'!$A$5:$F$77</definedName>
    <definedName name="_xlnm._FilterDatabase" localSheetId="16" hidden="1">'CXP ENERO 2023'!$A$5:$F$77</definedName>
    <definedName name="_xlnm._FilterDatabase" localSheetId="17" hidden="1">'CXP FEBRERO 2023'!$A$5:$F$77</definedName>
    <definedName name="_xlnm._FilterDatabase" localSheetId="22" hidden="1">'CXP JULIO 2023'!$A$5:$F$77</definedName>
    <definedName name="_xlnm._FilterDatabase" localSheetId="21" hidden="1">'CXP JUNIO 2023'!$A$5:$F$77</definedName>
    <definedName name="_xlnm._FilterDatabase" localSheetId="18" hidden="1">'CXP MARZO 2023'!$A$5:$F$77</definedName>
    <definedName name="_xlnm._FilterDatabase" localSheetId="20" hidden="1">'CXP MAYO 2023'!$A$5:$F$77</definedName>
    <definedName name="_xlnm._FilterDatabase" localSheetId="3" hidden="1">'GASTOS VIGENCIA ABRIL 2023 '!$A$6:$WZI$307</definedName>
    <definedName name="_xlnm._FilterDatabase" localSheetId="7" hidden="1">'GASTOS VIGENCIA AGOSTO 2023'!$6:$319</definedName>
    <definedName name="_xlnm._FilterDatabase" localSheetId="0" hidden="1">'GASTOS VIGENCIA ENERO 2023'!$A$1:$AB$299</definedName>
    <definedName name="_xlnm._FilterDatabase" localSheetId="1" hidden="1">'GASTOS VIGENCIA FEBRERO 2023'!$A$1:$AB$299</definedName>
    <definedName name="_xlnm._FilterDatabase" localSheetId="2" hidden="1">'GASTOS VIGENCIA MARZO 2023 '!$A$1:$AB$307</definedName>
    <definedName name="_xlnm._FilterDatabase" localSheetId="4" hidden="1">'GASTOS VIGENCIA MAYO 2023 '!#REF!</definedName>
    <definedName name="_xlnm._FilterDatabase" localSheetId="15" hidden="1">'RESERVAS AGOSTO 2023   '!$A$7:$WYN$133</definedName>
    <definedName name="_xlnm._FilterDatabase" localSheetId="8" hidden="1">'RESERVAS ENERO 2023'!$A$2:$O$133</definedName>
    <definedName name="_xlnm._FilterDatabase" localSheetId="13" hidden="1">'RESERVAS JUNIO  2023   '!$A$2:$O$133</definedName>
    <definedName name="_xlnm._FilterDatabase" localSheetId="10" hidden="1">'RESERVAS MARZO 2023'!$A$2:$O$133</definedName>
    <definedName name="_xlnm._FilterDatabase" localSheetId="12" hidden="1">'RESERVAS MAYO 2023'!$A$7:$WYY$133</definedName>
    <definedName name="_xlnm.Print_Area" localSheetId="19">'CXP ABRIL 2023'!$A$1:$K$104</definedName>
    <definedName name="_xlnm.Print_Area" localSheetId="23">'CXP AGOSTO 2023'!$A$1:$K$104</definedName>
    <definedName name="_xlnm.Print_Area" localSheetId="16">'CXP ENERO 2023'!$A$1:$K$104</definedName>
    <definedName name="_xlnm.Print_Area" localSheetId="17">'CXP FEBRERO 2023'!$A$1:$K$104</definedName>
    <definedName name="_xlnm.Print_Area" localSheetId="22">'CXP JULIO 2023'!$A$1:$K$104</definedName>
    <definedName name="_xlnm.Print_Area" localSheetId="21">'CXP JUNIO 2023'!$A$1:$K$104</definedName>
    <definedName name="_xlnm.Print_Area" localSheetId="18">'CXP MARZO 2023'!$A$1:$K$104</definedName>
    <definedName name="_xlnm.Print_Area" localSheetId="20">'CXP MAYO 2023'!$A$1:$K$104</definedName>
    <definedName name="_xlnm.Print_Area" localSheetId="3">'GASTOS VIGENCIA ABRIL 2023 '!$A$1:$N$307</definedName>
    <definedName name="_xlnm.Print_Area" localSheetId="7">'GASTOS VIGENCIA AGOSTO 2023'!$A$1:$N$319</definedName>
    <definedName name="_xlnm.Print_Area" localSheetId="0">'GASTOS VIGENCIA ENERO 2023'!$A$1:$N$299</definedName>
    <definedName name="_xlnm.Print_Area" localSheetId="1">'GASTOS VIGENCIA FEBRERO 2023'!$A$1:$N$299</definedName>
    <definedName name="_xlnm.Print_Area" localSheetId="6">'GASTOS VIGENCIA JULIO 2023'!$A$1:$N$316</definedName>
    <definedName name="_xlnm.Print_Area" localSheetId="5">'GASTOS VIGENCIA JUNIO 2023 '!$A$1:$N$308</definedName>
    <definedName name="_xlnm.Print_Area" localSheetId="2">'GASTOS VIGENCIA MARZO 2023 '!$A$1:$N$307</definedName>
    <definedName name="_xlnm.Print_Area" localSheetId="4">'GASTOS VIGENCIA MAYO 2023 '!$A$1:$N$308</definedName>
    <definedName name="_xlnm.Print_Area" localSheetId="11">'RESERVAS ABRIL 2023 '!$A$8:$O$133</definedName>
    <definedName name="_xlnm.Print_Area" localSheetId="15">'RESERVAS AGOSTO 2023   '!$A$8:$O$133</definedName>
    <definedName name="_xlnm.Print_Area" localSheetId="8">'RESERVAS ENERO 2023'!$A$8:$O$133</definedName>
    <definedName name="_xlnm.Print_Area" localSheetId="9">'RESERVAS FEBRERO 2023'!$A$8:$O$133</definedName>
    <definedName name="_xlnm.Print_Area" localSheetId="14">'RESERVAS JULIO 2023   '!$A$8:$O$133</definedName>
    <definedName name="_xlnm.Print_Area" localSheetId="13">'RESERVAS JUNIO  2023   '!$A$8:$O$133</definedName>
    <definedName name="_xlnm.Print_Area" localSheetId="10">'RESERVAS MARZO 2023'!$A$8:$O$133</definedName>
    <definedName name="_xlnm.Print_Area" localSheetId="12">'RESERVAS MAYO 2023'!$A$8:$O$133</definedName>
    <definedName name="_xlnm.Print_Titles" localSheetId="19">'CXP ABRIL 2023'!$A:$E,'CXP ABRIL 2023'!$1:$8</definedName>
    <definedName name="_xlnm.Print_Titles" localSheetId="23">'CXP AGOSTO 2023'!$A:$E,'CXP AGOSTO 2023'!$1:$8</definedName>
    <definedName name="_xlnm.Print_Titles" localSheetId="16">'CXP ENERO 2023'!$A:$E,'CXP ENERO 2023'!$1:$8</definedName>
    <definedName name="_xlnm.Print_Titles" localSheetId="17">'CXP FEBRERO 2023'!$A:$E,'CXP FEBRERO 2023'!$1:$8</definedName>
    <definedName name="_xlnm.Print_Titles" localSheetId="22">'CXP JULIO 2023'!$A:$E,'CXP JULIO 2023'!$1:$8</definedName>
    <definedName name="_xlnm.Print_Titles" localSheetId="21">'CXP JUNIO 2023'!$A:$E,'CXP JUNIO 2023'!$1:$8</definedName>
    <definedName name="_xlnm.Print_Titles" localSheetId="18">'CXP MARZO 2023'!$A:$E,'CXP MARZO 2023'!$1:$8</definedName>
    <definedName name="_xlnm.Print_Titles" localSheetId="20">'CXP MAYO 2023'!$A:$E,'CXP MAYO 2023'!$1:$8</definedName>
    <definedName name="_xlnm.Print_Titles" localSheetId="3">'GASTOS VIGENCIA ABRIL 2023 '!$A:$E,'GASTOS VIGENCIA ABRIL 2023 '!$1:$6</definedName>
    <definedName name="_xlnm.Print_Titles" localSheetId="7">'GASTOS VIGENCIA AGOSTO 2023'!$A:$E,'GASTOS VIGENCIA AGOSTO 2023'!$1:$6</definedName>
    <definedName name="_xlnm.Print_Titles" localSheetId="0">'GASTOS VIGENCIA ENERO 2023'!$A:$E,'GASTOS VIGENCIA ENERO 2023'!$1:$6</definedName>
    <definedName name="_xlnm.Print_Titles" localSheetId="1">'GASTOS VIGENCIA FEBRERO 2023'!$A:$E,'GASTOS VIGENCIA FEBRERO 2023'!$1:$6</definedName>
    <definedName name="_xlnm.Print_Titles" localSheetId="6">'GASTOS VIGENCIA JULIO 2023'!$A:$E,'GASTOS VIGENCIA JULIO 2023'!$1:$6</definedName>
    <definedName name="_xlnm.Print_Titles" localSheetId="5">'GASTOS VIGENCIA JUNIO 2023 '!$A:$E,'GASTOS VIGENCIA JUNIO 2023 '!$1:$6</definedName>
    <definedName name="_xlnm.Print_Titles" localSheetId="2">'GASTOS VIGENCIA MARZO 2023 '!$A:$E,'GASTOS VIGENCIA MARZO 2023 '!$1:$6</definedName>
    <definedName name="_xlnm.Print_Titles" localSheetId="4">'GASTOS VIGENCIA MAYO 2023 '!$A:$E,'GASTOS VIGENCIA MAYO 2023 '!$1:$6</definedName>
    <definedName name="_xlnm.Print_Titles" localSheetId="11">'RESERVAS ABRIL 2023 '!$1:$7</definedName>
    <definedName name="_xlnm.Print_Titles" localSheetId="15">'RESERVAS AGOSTO 2023   '!$1:$7</definedName>
    <definedName name="_xlnm.Print_Titles" localSheetId="8">'RESERVAS ENERO 2023'!$1:$7</definedName>
    <definedName name="_xlnm.Print_Titles" localSheetId="9">'RESERVAS FEBRERO 2023'!$1:$7</definedName>
    <definedName name="_xlnm.Print_Titles" localSheetId="14">'RESERVAS JULIO 2023   '!$1:$7</definedName>
    <definedName name="_xlnm.Print_Titles" localSheetId="13">'RESERVAS JUNIO  2023   '!$1:$7</definedName>
    <definedName name="_xlnm.Print_Titles" localSheetId="10">'RESERVAS MARZO 2023'!$1:$7</definedName>
    <definedName name="_xlnm.Print_Titles" localSheetId="12">'RESERVAS MAYO 2023'!$1:$7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1" i="32" l="1"/>
  <c r="K101" i="32" s="1"/>
  <c r="J100" i="32"/>
  <c r="J99" i="32" s="1"/>
  <c r="G100" i="32"/>
  <c r="F100" i="32"/>
  <c r="G99" i="32"/>
  <c r="F99" i="32"/>
  <c r="G98" i="32"/>
  <c r="F98" i="32"/>
  <c r="H97" i="32"/>
  <c r="J96" i="32"/>
  <c r="G96" i="32"/>
  <c r="F96" i="32"/>
  <c r="F95" i="32" s="1"/>
  <c r="F94" i="32" s="1"/>
  <c r="J95" i="32"/>
  <c r="G95" i="32"/>
  <c r="J94" i="32"/>
  <c r="G94" i="32"/>
  <c r="H93" i="32"/>
  <c r="K93" i="32" s="1"/>
  <c r="J92" i="32"/>
  <c r="G92" i="32"/>
  <c r="F92" i="32"/>
  <c r="J91" i="32"/>
  <c r="G91" i="32"/>
  <c r="F91" i="32"/>
  <c r="J90" i="32"/>
  <c r="G90" i="32"/>
  <c r="F90" i="32"/>
  <c r="H89" i="32"/>
  <c r="J88" i="32"/>
  <c r="G88" i="32"/>
  <c r="F88" i="32"/>
  <c r="J87" i="32"/>
  <c r="G87" i="32"/>
  <c r="F87" i="32"/>
  <c r="F86" i="32" s="1"/>
  <c r="J86" i="32"/>
  <c r="G86" i="32"/>
  <c r="G85" i="32"/>
  <c r="G84" i="32" s="1"/>
  <c r="H83" i="32"/>
  <c r="K83" i="32" s="1"/>
  <c r="J82" i="32"/>
  <c r="G82" i="32"/>
  <c r="F82" i="32"/>
  <c r="J81" i="32"/>
  <c r="G81" i="32"/>
  <c r="F81" i="32"/>
  <c r="J80" i="32"/>
  <c r="G80" i="32"/>
  <c r="F80" i="32"/>
  <c r="J79" i="32"/>
  <c r="G79" i="32"/>
  <c r="F79" i="32"/>
  <c r="J78" i="32"/>
  <c r="G78" i="32"/>
  <c r="F78" i="32"/>
  <c r="H77" i="32"/>
  <c r="J76" i="32"/>
  <c r="G76" i="32"/>
  <c r="G75" i="32" s="1"/>
  <c r="G74" i="32" s="1"/>
  <c r="G69" i="32" s="1"/>
  <c r="G68" i="32" s="1"/>
  <c r="F76" i="32"/>
  <c r="J75" i="32"/>
  <c r="F75" i="32"/>
  <c r="J74" i="32"/>
  <c r="F74" i="32"/>
  <c r="F69" i="32" s="1"/>
  <c r="F68" i="32" s="1"/>
  <c r="H73" i="32"/>
  <c r="K73" i="32" s="1"/>
  <c r="J72" i="32"/>
  <c r="G72" i="32"/>
  <c r="F72" i="32"/>
  <c r="J71" i="32"/>
  <c r="G71" i="32"/>
  <c r="F71" i="32"/>
  <c r="J70" i="32"/>
  <c r="G70" i="32"/>
  <c r="F70" i="32"/>
  <c r="J69" i="32"/>
  <c r="J68" i="32" s="1"/>
  <c r="H67" i="32"/>
  <c r="J66" i="32"/>
  <c r="G66" i="32"/>
  <c r="G65" i="32" s="1"/>
  <c r="G64" i="32" s="1"/>
  <c r="G63" i="32" s="1"/>
  <c r="G62" i="32" s="1"/>
  <c r="F66" i="32"/>
  <c r="J65" i="32"/>
  <c r="F65" i="32"/>
  <c r="J64" i="32"/>
  <c r="F64" i="32"/>
  <c r="F63" i="32" s="1"/>
  <c r="F62" i="32" s="1"/>
  <c r="J63" i="32"/>
  <c r="J62" i="32"/>
  <c r="H61" i="32"/>
  <c r="K61" i="32" s="1"/>
  <c r="J60" i="32"/>
  <c r="K60" i="32" s="1"/>
  <c r="H60" i="32"/>
  <c r="G60" i="32"/>
  <c r="F60" i="32"/>
  <c r="J59" i="32"/>
  <c r="K59" i="32" s="1"/>
  <c r="H59" i="32"/>
  <c r="G59" i="32"/>
  <c r="F59" i="32"/>
  <c r="H58" i="32"/>
  <c r="G58" i="32"/>
  <c r="F58" i="32"/>
  <c r="H57" i="32"/>
  <c r="G57" i="32"/>
  <c r="F57" i="32"/>
  <c r="H56" i="32"/>
  <c r="G56" i="32"/>
  <c r="F56" i="32"/>
  <c r="H55" i="32"/>
  <c r="J54" i="32"/>
  <c r="G54" i="32"/>
  <c r="G53" i="32" s="1"/>
  <c r="G52" i="32" s="1"/>
  <c r="G51" i="32" s="1"/>
  <c r="G50" i="32" s="1"/>
  <c r="G49" i="32" s="1"/>
  <c r="G102" i="32" s="1"/>
  <c r="F54" i="32"/>
  <c r="F53" i="32" s="1"/>
  <c r="F52" i="32" s="1"/>
  <c r="F51" i="32" s="1"/>
  <c r="F50" i="32" s="1"/>
  <c r="J53" i="32"/>
  <c r="J52" i="32"/>
  <c r="J51" i="32"/>
  <c r="J50" i="32"/>
  <c r="K48" i="32"/>
  <c r="H48" i="32"/>
  <c r="H47" i="32"/>
  <c r="J46" i="32"/>
  <c r="G46" i="32"/>
  <c r="F46" i="32"/>
  <c r="J45" i="32"/>
  <c r="G45" i="32"/>
  <c r="F45" i="32"/>
  <c r="F43" i="32" s="1"/>
  <c r="F41" i="32" s="1"/>
  <c r="F9" i="32" s="1"/>
  <c r="J44" i="32"/>
  <c r="G44" i="32"/>
  <c r="F44" i="32"/>
  <c r="J43" i="32"/>
  <c r="G43" i="32"/>
  <c r="J42" i="32"/>
  <c r="G42" i="32"/>
  <c r="F42" i="32"/>
  <c r="J41" i="32"/>
  <c r="G41" i="32"/>
  <c r="G9" i="32" s="1"/>
  <c r="K40" i="32"/>
  <c r="H40" i="32"/>
  <c r="J39" i="32"/>
  <c r="K39" i="32" s="1"/>
  <c r="H39" i="32"/>
  <c r="G39" i="32"/>
  <c r="F39" i="32"/>
  <c r="H38" i="32"/>
  <c r="K38" i="32" s="1"/>
  <c r="K37" i="32"/>
  <c r="H37" i="32"/>
  <c r="H36" i="32"/>
  <c r="J35" i="32"/>
  <c r="G35" i="32"/>
  <c r="F35" i="32"/>
  <c r="K34" i="32"/>
  <c r="H34" i="32"/>
  <c r="J33" i="32"/>
  <c r="H33" i="32"/>
  <c r="G33" i="32"/>
  <c r="F33" i="32"/>
  <c r="H32" i="32"/>
  <c r="J31" i="32"/>
  <c r="G31" i="32"/>
  <c r="F31" i="32"/>
  <c r="G30" i="32"/>
  <c r="F30" i="32"/>
  <c r="K29" i="32"/>
  <c r="H29" i="32"/>
  <c r="H28" i="32"/>
  <c r="K27" i="32"/>
  <c r="H27" i="32"/>
  <c r="J26" i="32"/>
  <c r="G26" i="32"/>
  <c r="F26" i="32"/>
  <c r="H25" i="32"/>
  <c r="K25" i="32" s="1"/>
  <c r="K24" i="32"/>
  <c r="H24" i="32"/>
  <c r="H23" i="32"/>
  <c r="K22" i="32"/>
  <c r="H22" i="32"/>
  <c r="J21" i="32"/>
  <c r="G21" i="32"/>
  <c r="F21" i="32"/>
  <c r="H20" i="32"/>
  <c r="J19" i="32"/>
  <c r="G19" i="32"/>
  <c r="F19" i="32"/>
  <c r="G18" i="32"/>
  <c r="F18" i="32"/>
  <c r="G17" i="32"/>
  <c r="F17" i="32"/>
  <c r="K16" i="32"/>
  <c r="H16" i="32"/>
  <c r="H15" i="32"/>
  <c r="J14" i="32"/>
  <c r="G14" i="32"/>
  <c r="G13" i="32" s="1"/>
  <c r="G12" i="32" s="1"/>
  <c r="G11" i="32" s="1"/>
  <c r="G10" i="32" s="1"/>
  <c r="F14" i="32"/>
  <c r="J13" i="32"/>
  <c r="F13" i="32"/>
  <c r="F12" i="32" s="1"/>
  <c r="F11" i="32" s="1"/>
  <c r="F10" i="32" s="1"/>
  <c r="J12" i="32"/>
  <c r="J9" i="32"/>
  <c r="O129" i="31"/>
  <c r="L129" i="31"/>
  <c r="H129" i="31"/>
  <c r="O128" i="31"/>
  <c r="L128" i="31"/>
  <c r="K128" i="31"/>
  <c r="K127" i="31" s="1"/>
  <c r="J128" i="31"/>
  <c r="H128" i="31"/>
  <c r="H127" i="31" s="1"/>
  <c r="G128" i="31"/>
  <c r="F128" i="31"/>
  <c r="L127" i="31"/>
  <c r="L126" i="31" s="1"/>
  <c r="G127" i="31"/>
  <c r="F127" i="31"/>
  <c r="K126" i="31"/>
  <c r="G126" i="31"/>
  <c r="F126" i="31"/>
  <c r="O125" i="31"/>
  <c r="L125" i="31"/>
  <c r="G125" i="31"/>
  <c r="G124" i="31" s="1"/>
  <c r="O124" i="31"/>
  <c r="L124" i="31"/>
  <c r="L123" i="31" s="1"/>
  <c r="L122" i="31" s="1"/>
  <c r="K124" i="31"/>
  <c r="J124" i="31"/>
  <c r="F124" i="31"/>
  <c r="F123" i="31" s="1"/>
  <c r="J123" i="31"/>
  <c r="G123" i="31"/>
  <c r="G122" i="31" s="1"/>
  <c r="J122" i="31"/>
  <c r="O122" i="31" s="1"/>
  <c r="F122" i="31"/>
  <c r="O121" i="31"/>
  <c r="N121" i="31"/>
  <c r="L121" i="31"/>
  <c r="H121" i="31"/>
  <c r="M121" i="31" s="1"/>
  <c r="O120" i="31"/>
  <c r="N120" i="31"/>
  <c r="L120" i="31"/>
  <c r="K120" i="31"/>
  <c r="J120" i="31"/>
  <c r="H120" i="31"/>
  <c r="G120" i="31"/>
  <c r="F120" i="31"/>
  <c r="O119" i="31"/>
  <c r="L119" i="31"/>
  <c r="L118" i="31" s="1"/>
  <c r="G119" i="31"/>
  <c r="K118" i="31"/>
  <c r="J118" i="31"/>
  <c r="F118" i="31"/>
  <c r="O117" i="31"/>
  <c r="N117" i="31"/>
  <c r="M117" i="31"/>
  <c r="L117" i="31"/>
  <c r="H117" i="31"/>
  <c r="M116" i="31"/>
  <c r="L116" i="31"/>
  <c r="K116" i="31"/>
  <c r="J116" i="31"/>
  <c r="H116" i="31"/>
  <c r="G116" i="31"/>
  <c r="F116" i="31"/>
  <c r="F114" i="31" s="1"/>
  <c r="F112" i="31" s="1"/>
  <c r="O115" i="31"/>
  <c r="L115" i="31"/>
  <c r="L113" i="31" s="1"/>
  <c r="L107" i="31" s="1"/>
  <c r="L105" i="31" s="1"/>
  <c r="K115" i="31"/>
  <c r="J115" i="31"/>
  <c r="G115" i="31"/>
  <c r="F115" i="31"/>
  <c r="F113" i="31" s="1"/>
  <c r="F107" i="31" s="1"/>
  <c r="F105" i="31" s="1"/>
  <c r="K113" i="31"/>
  <c r="G113" i="31"/>
  <c r="G107" i="31" s="1"/>
  <c r="O111" i="31"/>
  <c r="L111" i="31"/>
  <c r="L110" i="31"/>
  <c r="K110" i="31"/>
  <c r="J110" i="31"/>
  <c r="F110" i="31"/>
  <c r="L109" i="31"/>
  <c r="F109" i="31"/>
  <c r="F108" i="31" s="1"/>
  <c r="F106" i="31" s="1"/>
  <c r="F104" i="31" s="1"/>
  <c r="L108" i="31"/>
  <c r="G105" i="31"/>
  <c r="O103" i="31"/>
  <c r="N103" i="31"/>
  <c r="M103" i="31"/>
  <c r="L103" i="31"/>
  <c r="L102" i="31" s="1"/>
  <c r="L101" i="31" s="1"/>
  <c r="L100" i="31" s="1"/>
  <c r="L99" i="31" s="1"/>
  <c r="L98" i="31" s="1"/>
  <c r="H103" i="31"/>
  <c r="O102" i="31"/>
  <c r="M102" i="31"/>
  <c r="K102" i="31"/>
  <c r="J102" i="31"/>
  <c r="H102" i="31"/>
  <c r="H101" i="31" s="1"/>
  <c r="G102" i="31"/>
  <c r="F102" i="31"/>
  <c r="M101" i="31"/>
  <c r="K101" i="31"/>
  <c r="J101" i="31"/>
  <c r="G101" i="31"/>
  <c r="G100" i="31" s="1"/>
  <c r="F101" i="31"/>
  <c r="F100" i="31" s="1"/>
  <c r="F99" i="31" s="1"/>
  <c r="F98" i="31" s="1"/>
  <c r="O100" i="31"/>
  <c r="N100" i="31"/>
  <c r="K100" i="31"/>
  <c r="K99" i="31" s="1"/>
  <c r="J100" i="31"/>
  <c r="H100" i="31"/>
  <c r="H99" i="31"/>
  <c r="N99" i="31" s="1"/>
  <c r="G99" i="31"/>
  <c r="G98" i="31" s="1"/>
  <c r="K98" i="31"/>
  <c r="O97" i="31"/>
  <c r="L97" i="31"/>
  <c r="H97" i="31"/>
  <c r="O96" i="31"/>
  <c r="L96" i="31"/>
  <c r="K96" i="31"/>
  <c r="K95" i="31" s="1"/>
  <c r="K94" i="31" s="1"/>
  <c r="J96" i="31"/>
  <c r="G96" i="31"/>
  <c r="F96" i="31"/>
  <c r="L95" i="31"/>
  <c r="G95" i="31"/>
  <c r="F95" i="31"/>
  <c r="F94" i="31" s="1"/>
  <c r="L94" i="31"/>
  <c r="G94" i="31"/>
  <c r="N93" i="31"/>
  <c r="M93" i="31"/>
  <c r="L93" i="31"/>
  <c r="H93" i="31"/>
  <c r="M92" i="31"/>
  <c r="L92" i="31"/>
  <c r="K92" i="31"/>
  <c r="J92" i="31"/>
  <c r="H92" i="31"/>
  <c r="H91" i="31" s="1"/>
  <c r="G92" i="31"/>
  <c r="G91" i="31" s="1"/>
  <c r="G90" i="31" s="1"/>
  <c r="G89" i="31" s="1"/>
  <c r="G88" i="31" s="1"/>
  <c r="F92" i="31"/>
  <c r="L91" i="31"/>
  <c r="L90" i="31" s="1"/>
  <c r="K91" i="31"/>
  <c r="J91" i="31"/>
  <c r="F91" i="31"/>
  <c r="F90" i="31" s="1"/>
  <c r="H90" i="31"/>
  <c r="O87" i="31"/>
  <c r="N87" i="31"/>
  <c r="M87" i="31"/>
  <c r="L87" i="31"/>
  <c r="L86" i="31" s="1"/>
  <c r="H87" i="31"/>
  <c r="O86" i="31"/>
  <c r="N86" i="31"/>
  <c r="K86" i="31"/>
  <c r="J86" i="31"/>
  <c r="H86" i="31"/>
  <c r="G86" i="31"/>
  <c r="F86" i="31"/>
  <c r="L85" i="31"/>
  <c r="L84" i="31" s="1"/>
  <c r="L76" i="31" s="1"/>
  <c r="L74" i="31" s="1"/>
  <c r="K85" i="31"/>
  <c r="J85" i="31"/>
  <c r="G85" i="31"/>
  <c r="G84" i="31" s="1"/>
  <c r="G76" i="31" s="1"/>
  <c r="F85" i="31"/>
  <c r="F84" i="31" s="1"/>
  <c r="F76" i="31" s="1"/>
  <c r="K84" i="31"/>
  <c r="O83" i="31"/>
  <c r="N83" i="31"/>
  <c r="M83" i="31"/>
  <c r="L83" i="31"/>
  <c r="L82" i="31" s="1"/>
  <c r="H83" i="31"/>
  <c r="O82" i="31"/>
  <c r="M82" i="31"/>
  <c r="K82" i="31"/>
  <c r="J82" i="31"/>
  <c r="H82" i="31"/>
  <c r="G82" i="31"/>
  <c r="F82" i="31"/>
  <c r="O81" i="31"/>
  <c r="L81" i="31"/>
  <c r="H81" i="31"/>
  <c r="L80" i="31"/>
  <c r="K80" i="31"/>
  <c r="J80" i="31"/>
  <c r="G80" i="31"/>
  <c r="G79" i="31" s="1"/>
  <c r="G78" i="31" s="1"/>
  <c r="G77" i="31" s="1"/>
  <c r="G75" i="31" s="1"/>
  <c r="G51" i="31" s="1"/>
  <c r="F80" i="31"/>
  <c r="F79" i="31" s="1"/>
  <c r="F78" i="31" s="1"/>
  <c r="F77" i="31" s="1"/>
  <c r="F75" i="31" s="1"/>
  <c r="F51" i="31" s="1"/>
  <c r="O79" i="31"/>
  <c r="K79" i="31"/>
  <c r="K78" i="31" s="1"/>
  <c r="J79" i="31"/>
  <c r="K77" i="31"/>
  <c r="G74" i="31"/>
  <c r="F74" i="31"/>
  <c r="O73" i="31"/>
  <c r="N73" i="31"/>
  <c r="L73" i="31"/>
  <c r="H73" i="31"/>
  <c r="M73" i="31" s="1"/>
  <c r="L72" i="31"/>
  <c r="K72" i="31"/>
  <c r="J72" i="31"/>
  <c r="G72" i="31"/>
  <c r="F72" i="31"/>
  <c r="L71" i="31"/>
  <c r="G71" i="31"/>
  <c r="G70" i="31" s="1"/>
  <c r="G69" i="31" s="1"/>
  <c r="G68" i="31" s="1"/>
  <c r="F71" i="31"/>
  <c r="F70" i="31" s="1"/>
  <c r="F69" i="31" s="1"/>
  <c r="F68" i="31" s="1"/>
  <c r="L70" i="31"/>
  <c r="L69" i="31" s="1"/>
  <c r="L68" i="31"/>
  <c r="O67" i="31"/>
  <c r="M67" i="31"/>
  <c r="L67" i="31"/>
  <c r="H67" i="31"/>
  <c r="L66" i="31"/>
  <c r="L65" i="31" s="1"/>
  <c r="K66" i="31"/>
  <c r="J66" i="31"/>
  <c r="G66" i="31"/>
  <c r="G65" i="31" s="1"/>
  <c r="G64" i="31" s="1"/>
  <c r="G54" i="31" s="1"/>
  <c r="G52" i="31" s="1"/>
  <c r="G49" i="31" s="1"/>
  <c r="F66" i="31"/>
  <c r="F65" i="31" s="1"/>
  <c r="K65" i="31"/>
  <c r="L64" i="31"/>
  <c r="F64" i="31"/>
  <c r="O63" i="31"/>
  <c r="L63" i="31"/>
  <c r="L62" i="31" s="1"/>
  <c r="L61" i="31" s="1"/>
  <c r="L60" i="31" s="1"/>
  <c r="L54" i="31" s="1"/>
  <c r="L52" i="31" s="1"/>
  <c r="L49" i="31" s="1"/>
  <c r="H63" i="31"/>
  <c r="K62" i="31"/>
  <c r="O62" i="31" s="1"/>
  <c r="J62" i="31"/>
  <c r="G62" i="31"/>
  <c r="F62" i="31"/>
  <c r="F61" i="31" s="1"/>
  <c r="J61" i="31"/>
  <c r="J60" i="31" s="1"/>
  <c r="G61" i="31"/>
  <c r="G60" i="31"/>
  <c r="F60" i="31"/>
  <c r="F54" i="31" s="1"/>
  <c r="F52" i="31" s="1"/>
  <c r="F49" i="31" s="1"/>
  <c r="O59" i="31"/>
  <c r="L59" i="31"/>
  <c r="L58" i="31" s="1"/>
  <c r="L57" i="31" s="1"/>
  <c r="L56" i="31" s="1"/>
  <c r="L55" i="31" s="1"/>
  <c r="L53" i="31" s="1"/>
  <c r="H59" i="31"/>
  <c r="K58" i="31"/>
  <c r="O58" i="31" s="1"/>
  <c r="J58" i="31"/>
  <c r="G58" i="31"/>
  <c r="F58" i="31"/>
  <c r="F57" i="31" s="1"/>
  <c r="G57" i="31"/>
  <c r="G56" i="31"/>
  <c r="G55" i="31" s="1"/>
  <c r="F56" i="31"/>
  <c r="F55" i="31"/>
  <c r="F53" i="31" s="1"/>
  <c r="G53" i="31"/>
  <c r="O48" i="31"/>
  <c r="N48" i="31"/>
  <c r="M48" i="31"/>
  <c r="L48" i="31"/>
  <c r="H48" i="31"/>
  <c r="O47" i="31"/>
  <c r="N47" i="31"/>
  <c r="M47" i="31"/>
  <c r="L47" i="31"/>
  <c r="H47" i="31"/>
  <c r="O46" i="31"/>
  <c r="M46" i="31"/>
  <c r="L46" i="31"/>
  <c r="K46" i="31"/>
  <c r="J46" i="31"/>
  <c r="J45" i="31" s="1"/>
  <c r="H46" i="31"/>
  <c r="G46" i="31"/>
  <c r="F46" i="31"/>
  <c r="N45" i="31"/>
  <c r="L45" i="31"/>
  <c r="K45" i="31"/>
  <c r="O45" i="31" s="1"/>
  <c r="H45" i="31"/>
  <c r="G45" i="31"/>
  <c r="G44" i="31" s="1"/>
  <c r="F45" i="31"/>
  <c r="F44" i="31" s="1"/>
  <c r="L44" i="31"/>
  <c r="K44" i="31"/>
  <c r="J44" i="31"/>
  <c r="O43" i="31"/>
  <c r="N43" i="31"/>
  <c r="M43" i="31"/>
  <c r="O42" i="31"/>
  <c r="N42" i="31"/>
  <c r="M42" i="31"/>
  <c r="L42" i="31"/>
  <c r="H42" i="31"/>
  <c r="N41" i="31"/>
  <c r="M41" i="31"/>
  <c r="L41" i="31"/>
  <c r="K41" i="31"/>
  <c r="O41" i="31" s="1"/>
  <c r="J41" i="31"/>
  <c r="H41" i="31"/>
  <c r="G41" i="31"/>
  <c r="F41" i="31"/>
  <c r="O40" i="31"/>
  <c r="L40" i="31"/>
  <c r="H40" i="31"/>
  <c r="O39" i="31"/>
  <c r="L39" i="31"/>
  <c r="H39" i="31"/>
  <c r="O38" i="31"/>
  <c r="L38" i="31"/>
  <c r="H38" i="31"/>
  <c r="O37" i="31"/>
  <c r="L37" i="31"/>
  <c r="H37" i="31"/>
  <c r="O36" i="31"/>
  <c r="M36" i="31"/>
  <c r="L36" i="31"/>
  <c r="H36" i="31"/>
  <c r="N36" i="31" s="1"/>
  <c r="O35" i="31"/>
  <c r="N35" i="31"/>
  <c r="M35" i="31"/>
  <c r="L35" i="31"/>
  <c r="L34" i="31" s="1"/>
  <c r="H35" i="31"/>
  <c r="O34" i="31"/>
  <c r="K34" i="31"/>
  <c r="J34" i="31"/>
  <c r="G34" i="31"/>
  <c r="F34" i="31"/>
  <c r="O33" i="31"/>
  <c r="L33" i="31"/>
  <c r="H33" i="31"/>
  <c r="O32" i="31"/>
  <c r="L32" i="31"/>
  <c r="L31" i="31" s="1"/>
  <c r="H32" i="31"/>
  <c r="K31" i="31"/>
  <c r="O31" i="31" s="1"/>
  <c r="J31" i="31"/>
  <c r="G31" i="31"/>
  <c r="F31" i="31"/>
  <c r="O30" i="31"/>
  <c r="N30" i="31"/>
  <c r="L30" i="31"/>
  <c r="H30" i="31"/>
  <c r="M30" i="31" s="1"/>
  <c r="O29" i="31"/>
  <c r="N29" i="31"/>
  <c r="L29" i="31"/>
  <c r="H29" i="31"/>
  <c r="M29" i="31" s="1"/>
  <c r="O28" i="31"/>
  <c r="N28" i="31"/>
  <c r="L28" i="31"/>
  <c r="H28" i="31"/>
  <c r="M28" i="31" s="1"/>
  <c r="O27" i="31"/>
  <c r="N27" i="31"/>
  <c r="L27" i="31"/>
  <c r="K27" i="31"/>
  <c r="J27" i="31"/>
  <c r="H27" i="31"/>
  <c r="G27" i="31"/>
  <c r="F27" i="31"/>
  <c r="O26" i="31"/>
  <c r="N26" i="31"/>
  <c r="M26" i="31"/>
  <c r="L26" i="31"/>
  <c r="L25" i="31" s="1"/>
  <c r="H26" i="31"/>
  <c r="O25" i="31"/>
  <c r="M25" i="31"/>
  <c r="K25" i="31"/>
  <c r="J25" i="31"/>
  <c r="H25" i="31"/>
  <c r="G25" i="31"/>
  <c r="G24" i="31" s="1"/>
  <c r="F25" i="31"/>
  <c r="K24" i="31"/>
  <c r="J24" i="31"/>
  <c r="O23" i="31"/>
  <c r="N23" i="31"/>
  <c r="L23" i="31"/>
  <c r="H23" i="31"/>
  <c r="M23" i="31" s="1"/>
  <c r="O22" i="31"/>
  <c r="L22" i="31"/>
  <c r="K22" i="31"/>
  <c r="J22" i="31"/>
  <c r="M22" i="31" s="1"/>
  <c r="H22" i="31"/>
  <c r="N22" i="31" s="1"/>
  <c r="G22" i="31"/>
  <c r="F22" i="31"/>
  <c r="O21" i="31"/>
  <c r="N21" i="31"/>
  <c r="M21" i="31"/>
  <c r="L21" i="31"/>
  <c r="H21" i="31"/>
  <c r="O20" i="31"/>
  <c r="N20" i="31"/>
  <c r="M20" i="31"/>
  <c r="L20" i="31"/>
  <c r="H20" i="31"/>
  <c r="O19" i="31"/>
  <c r="N19" i="31"/>
  <c r="M19" i="31"/>
  <c r="L19" i="31"/>
  <c r="H19" i="31"/>
  <c r="O18" i="31"/>
  <c r="N18" i="31"/>
  <c r="M18" i="31"/>
  <c r="L18" i="31"/>
  <c r="H18" i="31"/>
  <c r="O17" i="31"/>
  <c r="N17" i="31"/>
  <c r="M17" i="31"/>
  <c r="L17" i="31"/>
  <c r="H17" i="31"/>
  <c r="O16" i="31"/>
  <c r="N16" i="31"/>
  <c r="M16" i="31"/>
  <c r="L16" i="31"/>
  <c r="H16" i="31"/>
  <c r="O15" i="31"/>
  <c r="M15" i="31"/>
  <c r="L15" i="31"/>
  <c r="K15" i="31"/>
  <c r="J15" i="31"/>
  <c r="H15" i="31"/>
  <c r="G15" i="31"/>
  <c r="F15" i="31"/>
  <c r="O14" i="31"/>
  <c r="L14" i="31"/>
  <c r="H14" i="31"/>
  <c r="O13" i="31"/>
  <c r="L13" i="31"/>
  <c r="L12" i="31" s="1"/>
  <c r="H13" i="31"/>
  <c r="K12" i="31"/>
  <c r="O12" i="31" s="1"/>
  <c r="J12" i="31"/>
  <c r="G12" i="31"/>
  <c r="G11" i="31" s="1"/>
  <c r="F12" i="31"/>
  <c r="AB314" i="30"/>
  <c r="AA314" i="30"/>
  <c r="Y314" i="30"/>
  <c r="W314" i="30"/>
  <c r="U314" i="30"/>
  <c r="U313" i="30" s="1"/>
  <c r="U312" i="30" s="1"/>
  <c r="U311" i="30" s="1"/>
  <c r="S314" i="30"/>
  <c r="P314" i="30"/>
  <c r="P313" i="30" s="1"/>
  <c r="P312" i="30" s="1"/>
  <c r="L314" i="30"/>
  <c r="K314" i="30"/>
  <c r="Z313" i="30"/>
  <c r="Y313" i="30"/>
  <c r="W313" i="30"/>
  <c r="W312" i="30" s="1"/>
  <c r="W311" i="30" s="1"/>
  <c r="V313" i="30"/>
  <c r="AB313" i="30" s="1"/>
  <c r="T313" i="30"/>
  <c r="S313" i="30"/>
  <c r="Q313" i="30"/>
  <c r="O313" i="30"/>
  <c r="N313" i="30"/>
  <c r="N312" i="30" s="1"/>
  <c r="N311" i="30" s="1"/>
  <c r="L313" i="30"/>
  <c r="K313" i="30"/>
  <c r="J313" i="30"/>
  <c r="I313" i="30"/>
  <c r="H313" i="30"/>
  <c r="H312" i="30" s="1"/>
  <c r="H311" i="30" s="1"/>
  <c r="G313" i="30"/>
  <c r="F313" i="30"/>
  <c r="F312" i="30" s="1"/>
  <c r="V312" i="30"/>
  <c r="S312" i="30"/>
  <c r="S311" i="30" s="1"/>
  <c r="O312" i="30"/>
  <c r="L312" i="30"/>
  <c r="K312" i="30"/>
  <c r="J312" i="30"/>
  <c r="I312" i="30"/>
  <c r="G312" i="30"/>
  <c r="G311" i="30" s="1"/>
  <c r="K311" i="30" s="1"/>
  <c r="V311" i="30"/>
  <c r="P311" i="30"/>
  <c r="O311" i="30"/>
  <c r="J311" i="30"/>
  <c r="I311" i="30"/>
  <c r="F311" i="30"/>
  <c r="AB310" i="30"/>
  <c r="AA310" i="30"/>
  <c r="W310" i="30"/>
  <c r="U310" i="30"/>
  <c r="U309" i="30" s="1"/>
  <c r="S310" i="30"/>
  <c r="S309" i="30" s="1"/>
  <c r="S308" i="30" s="1"/>
  <c r="R310" i="30"/>
  <c r="L310" i="30"/>
  <c r="Z310" i="30" s="1"/>
  <c r="K310" i="30"/>
  <c r="AB309" i="30"/>
  <c r="W309" i="30"/>
  <c r="W308" i="30" s="1"/>
  <c r="W307" i="30" s="1"/>
  <c r="V309" i="30"/>
  <c r="V308" i="30" s="1"/>
  <c r="T309" i="30"/>
  <c r="R309" i="30"/>
  <c r="R308" i="30" s="1"/>
  <c r="R307" i="30" s="1"/>
  <c r="Q309" i="30"/>
  <c r="AA309" i="30" s="1"/>
  <c r="O309" i="30"/>
  <c r="N309" i="30"/>
  <c r="L309" i="30"/>
  <c r="K309" i="30"/>
  <c r="J309" i="30"/>
  <c r="I309" i="30"/>
  <c r="H309" i="30"/>
  <c r="G309" i="30"/>
  <c r="F309" i="30"/>
  <c r="F308" i="30" s="1"/>
  <c r="F307" i="30" s="1"/>
  <c r="U308" i="30"/>
  <c r="U307" i="30" s="1"/>
  <c r="T308" i="30"/>
  <c r="Q308" i="30"/>
  <c r="O308" i="30"/>
  <c r="N308" i="30"/>
  <c r="J308" i="30"/>
  <c r="J307" i="30" s="1"/>
  <c r="I308" i="30"/>
  <c r="I307" i="30" s="1"/>
  <c r="H308" i="30"/>
  <c r="G308" i="30"/>
  <c r="S307" i="30"/>
  <c r="O307" i="30"/>
  <c r="N307" i="30"/>
  <c r="G307" i="30"/>
  <c r="AB306" i="30"/>
  <c r="AA306" i="30"/>
  <c r="W306" i="30"/>
  <c r="U306" i="30"/>
  <c r="S306" i="30"/>
  <c r="S305" i="30" s="1"/>
  <c r="K306" i="30"/>
  <c r="L306" i="30" s="1"/>
  <c r="AB305" i="30"/>
  <c r="W305" i="30"/>
  <c r="V305" i="30"/>
  <c r="U305" i="30"/>
  <c r="U294" i="30" s="1"/>
  <c r="U291" i="30" s="1"/>
  <c r="U284" i="30" s="1"/>
  <c r="U281" i="30" s="1"/>
  <c r="T305" i="30"/>
  <c r="AA305" i="30" s="1"/>
  <c r="Q305" i="30"/>
  <c r="O305" i="30"/>
  <c r="N305" i="30"/>
  <c r="J305" i="30"/>
  <c r="I305" i="30"/>
  <c r="I294" i="30" s="1"/>
  <c r="I291" i="30" s="1"/>
  <c r="I284" i="30" s="1"/>
  <c r="I281" i="30" s="1"/>
  <c r="H305" i="30"/>
  <c r="G305" i="30"/>
  <c r="F305" i="30"/>
  <c r="AB304" i="30"/>
  <c r="AA304" i="30"/>
  <c r="Z304" i="30"/>
  <c r="Y304" i="30"/>
  <c r="X304" i="30"/>
  <c r="W304" i="30"/>
  <c r="U304" i="30"/>
  <c r="S304" i="30"/>
  <c r="R304" i="30"/>
  <c r="R303" i="30" s="1"/>
  <c r="P304" i="30"/>
  <c r="K304" i="30"/>
  <c r="L304" i="30" s="1"/>
  <c r="L303" i="30" s="1"/>
  <c r="Y303" i="30"/>
  <c r="W303" i="30"/>
  <c r="V303" i="30"/>
  <c r="U303" i="30"/>
  <c r="T303" i="30"/>
  <c r="AA303" i="30" s="1"/>
  <c r="S303" i="30"/>
  <c r="Q303" i="30"/>
  <c r="X303" i="30" s="1"/>
  <c r="P303" i="30"/>
  <c r="O303" i="30"/>
  <c r="O294" i="30" s="1"/>
  <c r="O291" i="30" s="1"/>
  <c r="N303" i="30"/>
  <c r="J303" i="30"/>
  <c r="J294" i="30" s="1"/>
  <c r="I303" i="30"/>
  <c r="H303" i="30"/>
  <c r="H294" i="30" s="1"/>
  <c r="H291" i="30" s="1"/>
  <c r="H284" i="30" s="1"/>
  <c r="H281" i="30" s="1"/>
  <c r="G303" i="30"/>
  <c r="F303" i="30"/>
  <c r="AB302" i="30"/>
  <c r="AA302" i="30"/>
  <c r="Z302" i="30"/>
  <c r="Y302" i="30"/>
  <c r="X302" i="30"/>
  <c r="W302" i="30"/>
  <c r="U302" i="30"/>
  <c r="S302" i="30"/>
  <c r="R302" i="30"/>
  <c r="R301" i="30" s="1"/>
  <c r="P302" i="30"/>
  <c r="P301" i="30" s="1"/>
  <c r="K302" i="30"/>
  <c r="L302" i="30" s="1"/>
  <c r="L301" i="30" s="1"/>
  <c r="Z301" i="30"/>
  <c r="W301" i="30"/>
  <c r="V301" i="30"/>
  <c r="AB301" i="30" s="1"/>
  <c r="U301" i="30"/>
  <c r="T301" i="30"/>
  <c r="S301" i="30"/>
  <c r="Q301" i="30"/>
  <c r="X301" i="30" s="1"/>
  <c r="O301" i="30"/>
  <c r="N301" i="30"/>
  <c r="J301" i="30"/>
  <c r="I301" i="30"/>
  <c r="H301" i="30"/>
  <c r="H293" i="30" s="1"/>
  <c r="H290" i="30" s="1"/>
  <c r="G301" i="30"/>
  <c r="F301" i="30"/>
  <c r="W300" i="30"/>
  <c r="W299" i="30" s="1"/>
  <c r="W293" i="30" s="1"/>
  <c r="U300" i="30"/>
  <c r="S300" i="30"/>
  <c r="L300" i="30"/>
  <c r="K300" i="30"/>
  <c r="V299" i="30"/>
  <c r="U299" i="30"/>
  <c r="U293" i="30" s="1"/>
  <c r="U290" i="30" s="1"/>
  <c r="U283" i="30" s="1"/>
  <c r="T299" i="30"/>
  <c r="S299" i="30"/>
  <c r="Q299" i="30"/>
  <c r="O299" i="30"/>
  <c r="O293" i="30" s="1"/>
  <c r="N299" i="30"/>
  <c r="K299" i="30"/>
  <c r="J299" i="30"/>
  <c r="I299" i="30"/>
  <c r="H299" i="30"/>
  <c r="G299" i="30"/>
  <c r="F299" i="30"/>
  <c r="AA298" i="30"/>
  <c r="Z298" i="30"/>
  <c r="W298" i="30"/>
  <c r="U298" i="30"/>
  <c r="U297" i="30" s="1"/>
  <c r="S298" i="30"/>
  <c r="S297" i="30" s="1"/>
  <c r="R298" i="30"/>
  <c r="R297" i="30" s="1"/>
  <c r="P298" i="30"/>
  <c r="K298" i="30"/>
  <c r="L298" i="30" s="1"/>
  <c r="AA297" i="30"/>
  <c r="W297" i="30"/>
  <c r="V297" i="30"/>
  <c r="T297" i="30"/>
  <c r="Q297" i="30"/>
  <c r="P297" i="30"/>
  <c r="O297" i="30"/>
  <c r="N297" i="30"/>
  <c r="J297" i="30"/>
  <c r="I297" i="30"/>
  <c r="H297" i="30"/>
  <c r="G297" i="30"/>
  <c r="G292" i="30" s="1"/>
  <c r="F297" i="30"/>
  <c r="AB296" i="30"/>
  <c r="AA296" i="30"/>
  <c r="Z296" i="30"/>
  <c r="Y296" i="30"/>
  <c r="X296" i="30"/>
  <c r="W296" i="30"/>
  <c r="U296" i="30"/>
  <c r="S296" i="30"/>
  <c r="R296" i="30"/>
  <c r="R295" i="30" s="1"/>
  <c r="R292" i="30" s="1"/>
  <c r="R289" i="30" s="1"/>
  <c r="P296" i="30"/>
  <c r="P295" i="30" s="1"/>
  <c r="K296" i="30"/>
  <c r="L296" i="30" s="1"/>
  <c r="L295" i="30" s="1"/>
  <c r="AB295" i="30"/>
  <c r="Z295" i="30"/>
  <c r="Y295" i="30"/>
  <c r="W295" i="30"/>
  <c r="V295" i="30"/>
  <c r="U295" i="30"/>
  <c r="T295" i="30"/>
  <c r="T292" i="30" s="1"/>
  <c r="S295" i="30"/>
  <c r="Q295" i="30"/>
  <c r="X295" i="30" s="1"/>
  <c r="O295" i="30"/>
  <c r="N295" i="30"/>
  <c r="N292" i="30" s="1"/>
  <c r="N289" i="30" s="1"/>
  <c r="N282" i="30" s="1"/>
  <c r="N279" i="30" s="1"/>
  <c r="J295" i="30"/>
  <c r="I295" i="30"/>
  <c r="H295" i="30"/>
  <c r="G295" i="30"/>
  <c r="F295" i="30"/>
  <c r="AA294" i="30"/>
  <c r="W294" i="30"/>
  <c r="T294" i="30"/>
  <c r="S294" i="30"/>
  <c r="S291" i="30" s="1"/>
  <c r="S284" i="30" s="1"/>
  <c r="S281" i="30" s="1"/>
  <c r="Q294" i="30"/>
  <c r="N294" i="30"/>
  <c r="N291" i="30" s="1"/>
  <c r="N284" i="30" s="1"/>
  <c r="N281" i="30" s="1"/>
  <c r="F294" i="30"/>
  <c r="S293" i="30"/>
  <c r="S290" i="30" s="1"/>
  <c r="S283" i="30" s="1"/>
  <c r="S280" i="30" s="1"/>
  <c r="Q293" i="30"/>
  <c r="Q290" i="30" s="1"/>
  <c r="N293" i="30"/>
  <c r="G293" i="30"/>
  <c r="G290" i="30" s="1"/>
  <c r="G283" i="30" s="1"/>
  <c r="F293" i="30"/>
  <c r="F290" i="30" s="1"/>
  <c r="F283" i="30" s="1"/>
  <c r="W292" i="30"/>
  <c r="W289" i="30" s="1"/>
  <c r="V292" i="30"/>
  <c r="S292" i="30"/>
  <c r="S289" i="30" s="1"/>
  <c r="Q292" i="30"/>
  <c r="Q289" i="30" s="1"/>
  <c r="F292" i="30"/>
  <c r="F289" i="30" s="1"/>
  <c r="W291" i="30"/>
  <c r="Q291" i="30"/>
  <c r="J291" i="30"/>
  <c r="F291" i="30"/>
  <c r="F284" i="30" s="1"/>
  <c r="W290" i="30"/>
  <c r="W283" i="30" s="1"/>
  <c r="W280" i="30" s="1"/>
  <c r="W130" i="30" s="1"/>
  <c r="O290" i="30"/>
  <c r="O283" i="30" s="1"/>
  <c r="N290" i="30"/>
  <c r="N283" i="30" s="1"/>
  <c r="N280" i="30" s="1"/>
  <c r="T289" i="30"/>
  <c r="AB288" i="30"/>
  <c r="AA288" i="30"/>
  <c r="Z288" i="30"/>
  <c r="Y288" i="30"/>
  <c r="X288" i="30"/>
  <c r="W288" i="30"/>
  <c r="W287" i="30" s="1"/>
  <c r="U288" i="30"/>
  <c r="S288" i="30"/>
  <c r="R288" i="30"/>
  <c r="R287" i="30" s="1"/>
  <c r="R286" i="30" s="1"/>
  <c r="R285" i="30" s="1"/>
  <c r="P288" i="30"/>
  <c r="P287" i="30" s="1"/>
  <c r="P286" i="30" s="1"/>
  <c r="P285" i="30" s="1"/>
  <c r="L288" i="30"/>
  <c r="K288" i="30"/>
  <c r="Y287" i="30"/>
  <c r="V287" i="30"/>
  <c r="U287" i="30"/>
  <c r="U286" i="30" s="1"/>
  <c r="U285" i="30" s="1"/>
  <c r="T287" i="30"/>
  <c r="AA287" i="30" s="1"/>
  <c r="S287" i="30"/>
  <c r="Q287" i="30"/>
  <c r="O287" i="30"/>
  <c r="O286" i="30" s="1"/>
  <c r="O285" i="30" s="1"/>
  <c r="N287" i="30"/>
  <c r="L287" i="30"/>
  <c r="J287" i="30"/>
  <c r="I287" i="30"/>
  <c r="I286" i="30" s="1"/>
  <c r="I285" i="30" s="1"/>
  <c r="H287" i="30"/>
  <c r="G287" i="30"/>
  <c r="F287" i="30"/>
  <c r="F286" i="30" s="1"/>
  <c r="W286" i="30"/>
  <c r="V286" i="30"/>
  <c r="T286" i="30"/>
  <c r="S286" i="30"/>
  <c r="S285" i="30" s="1"/>
  <c r="S282" i="30" s="1"/>
  <c r="S279" i="30" s="1"/>
  <c r="Q286" i="30"/>
  <c r="N286" i="30"/>
  <c r="N285" i="30" s="1"/>
  <c r="J286" i="30"/>
  <c r="H286" i="30"/>
  <c r="G286" i="30"/>
  <c r="W285" i="30"/>
  <c r="V285" i="30"/>
  <c r="Q285" i="30"/>
  <c r="J285" i="30"/>
  <c r="G285" i="30"/>
  <c r="F285" i="30"/>
  <c r="W284" i="30"/>
  <c r="W281" i="30" s="1"/>
  <c r="O284" i="30"/>
  <c r="O281" i="30" s="1"/>
  <c r="J284" i="30"/>
  <c r="Q283" i="30"/>
  <c r="J281" i="30"/>
  <c r="F281" i="30"/>
  <c r="U280" i="30"/>
  <c r="U130" i="30" s="1"/>
  <c r="Q280" i="30"/>
  <c r="O280" i="30"/>
  <c r="O130" i="30" s="1"/>
  <c r="F280" i="30"/>
  <c r="AB278" i="30"/>
  <c r="AA278" i="30"/>
  <c r="Y278" i="30"/>
  <c r="W278" i="30"/>
  <c r="U278" i="30"/>
  <c r="U277" i="30" s="1"/>
  <c r="U276" i="30" s="1"/>
  <c r="U275" i="30" s="1"/>
  <c r="U274" i="30" s="1"/>
  <c r="U273" i="30" s="1"/>
  <c r="S278" i="30"/>
  <c r="S277" i="30" s="1"/>
  <c r="P278" i="30"/>
  <c r="P277" i="30" s="1"/>
  <c r="K278" i="30"/>
  <c r="L278" i="30" s="1"/>
  <c r="W277" i="30"/>
  <c r="W276" i="30" s="1"/>
  <c r="W275" i="30" s="1"/>
  <c r="V277" i="30"/>
  <c r="T277" i="30"/>
  <c r="Q277" i="30"/>
  <c r="O277" i="30"/>
  <c r="O276" i="30" s="1"/>
  <c r="O275" i="30" s="1"/>
  <c r="O274" i="30" s="1"/>
  <c r="O273" i="30" s="1"/>
  <c r="N277" i="30"/>
  <c r="N276" i="30" s="1"/>
  <c r="N275" i="30" s="1"/>
  <c r="K277" i="30"/>
  <c r="J277" i="30"/>
  <c r="J276" i="30" s="1"/>
  <c r="J275" i="30" s="1"/>
  <c r="J274" i="30" s="1"/>
  <c r="J273" i="30" s="1"/>
  <c r="I277" i="30"/>
  <c r="H277" i="30"/>
  <c r="G277" i="30"/>
  <c r="F277" i="30"/>
  <c r="T276" i="30"/>
  <c r="S276" i="30"/>
  <c r="S275" i="30" s="1"/>
  <c r="P276" i="30"/>
  <c r="P275" i="30" s="1"/>
  <c r="P274" i="30" s="1"/>
  <c r="I276" i="30"/>
  <c r="H276" i="30"/>
  <c r="H275" i="30" s="1"/>
  <c r="H274" i="30" s="1"/>
  <c r="H273" i="30" s="1"/>
  <c r="G276" i="30"/>
  <c r="F276" i="30"/>
  <c r="I275" i="30"/>
  <c r="I274" i="30" s="1"/>
  <c r="I273" i="30" s="1"/>
  <c r="G275" i="30"/>
  <c r="F275" i="30"/>
  <c r="W274" i="30"/>
  <c r="W273" i="30" s="1"/>
  <c r="S274" i="30"/>
  <c r="S273" i="30" s="1"/>
  <c r="N274" i="30"/>
  <c r="N273" i="30" s="1"/>
  <c r="F274" i="30"/>
  <c r="F273" i="30" s="1"/>
  <c r="P273" i="30"/>
  <c r="AB272" i="30"/>
  <c r="AA272" i="30"/>
  <c r="X272" i="30"/>
  <c r="W272" i="30"/>
  <c r="W271" i="30" s="1"/>
  <c r="W270" i="30" s="1"/>
  <c r="W269" i="30" s="1"/>
  <c r="W264" i="30" s="1"/>
  <c r="W263" i="30" s="1"/>
  <c r="U272" i="30"/>
  <c r="U271" i="30" s="1"/>
  <c r="S272" i="30"/>
  <c r="K272" i="30"/>
  <c r="L272" i="30" s="1"/>
  <c r="AB271" i="30"/>
  <c r="V271" i="30"/>
  <c r="T271" i="30"/>
  <c r="S271" i="30"/>
  <c r="S270" i="30" s="1"/>
  <c r="S269" i="30" s="1"/>
  <c r="Q271" i="30"/>
  <c r="O271" i="30"/>
  <c r="N271" i="30"/>
  <c r="K271" i="30"/>
  <c r="J271" i="30"/>
  <c r="I271" i="30"/>
  <c r="H271" i="30"/>
  <c r="G271" i="30"/>
  <c r="G270" i="30" s="1"/>
  <c r="F271" i="30"/>
  <c r="AB270" i="30"/>
  <c r="V270" i="30"/>
  <c r="U270" i="30"/>
  <c r="U269" i="30" s="1"/>
  <c r="T270" i="30"/>
  <c r="O270" i="30"/>
  <c r="O269" i="30" s="1"/>
  <c r="N270" i="30"/>
  <c r="J270" i="30"/>
  <c r="I270" i="30"/>
  <c r="I269" i="30" s="1"/>
  <c r="H270" i="30"/>
  <c r="F270" i="30"/>
  <c r="F269" i="30" s="1"/>
  <c r="F264" i="30" s="1"/>
  <c r="F263" i="30" s="1"/>
  <c r="T269" i="30"/>
  <c r="N269" i="30"/>
  <c r="J269" i="30"/>
  <c r="H269" i="30"/>
  <c r="AB268" i="30"/>
  <c r="AA268" i="30"/>
  <c r="Y268" i="30"/>
  <c r="W268" i="30"/>
  <c r="U268" i="30"/>
  <c r="S268" i="30"/>
  <c r="S267" i="30" s="1"/>
  <c r="S266" i="30" s="1"/>
  <c r="S265" i="30" s="1"/>
  <c r="S264" i="30" s="1"/>
  <c r="S263" i="30" s="1"/>
  <c r="K268" i="30"/>
  <c r="L268" i="30" s="1"/>
  <c r="W267" i="30"/>
  <c r="W266" i="30" s="1"/>
  <c r="W265" i="30" s="1"/>
  <c r="V267" i="30"/>
  <c r="U267" i="30"/>
  <c r="U266" i="30" s="1"/>
  <c r="U265" i="30" s="1"/>
  <c r="U264" i="30" s="1"/>
  <c r="U263" i="30" s="1"/>
  <c r="T267" i="30"/>
  <c r="Q267" i="30"/>
  <c r="O267" i="30"/>
  <c r="N267" i="30"/>
  <c r="N266" i="30" s="1"/>
  <c r="N265" i="30" s="1"/>
  <c r="N264" i="30" s="1"/>
  <c r="N263" i="30" s="1"/>
  <c r="K267" i="30"/>
  <c r="J267" i="30"/>
  <c r="I267" i="30"/>
  <c r="I266" i="30" s="1"/>
  <c r="H267" i="30"/>
  <c r="H266" i="30" s="1"/>
  <c r="G267" i="30"/>
  <c r="F267" i="30"/>
  <c r="T266" i="30"/>
  <c r="O266" i="30"/>
  <c r="O265" i="30" s="1"/>
  <c r="O264" i="30" s="1"/>
  <c r="O263" i="30" s="1"/>
  <c r="J266" i="30"/>
  <c r="J265" i="30" s="1"/>
  <c r="J264" i="30" s="1"/>
  <c r="G266" i="30"/>
  <c r="F266" i="30"/>
  <c r="T265" i="30"/>
  <c r="I265" i="30"/>
  <c r="I264" i="30" s="1"/>
  <c r="I263" i="30" s="1"/>
  <c r="H265" i="30"/>
  <c r="H264" i="30" s="1"/>
  <c r="H263" i="30" s="1"/>
  <c r="F265" i="30"/>
  <c r="J263" i="30"/>
  <c r="AB262" i="30"/>
  <c r="AA262" i="30"/>
  <c r="X262" i="30"/>
  <c r="W262" i="30"/>
  <c r="W261" i="30" s="1"/>
  <c r="U262" i="30"/>
  <c r="U261" i="30" s="1"/>
  <c r="S262" i="30"/>
  <c r="K262" i="30"/>
  <c r="L262" i="30" s="1"/>
  <c r="V261" i="30"/>
  <c r="T261" i="30"/>
  <c r="AA261" i="30" s="1"/>
  <c r="S261" i="30"/>
  <c r="S260" i="30" s="1"/>
  <c r="S259" i="30" s="1"/>
  <c r="Q261" i="30"/>
  <c r="O261" i="30"/>
  <c r="N261" i="30"/>
  <c r="J261" i="30"/>
  <c r="J260" i="30" s="1"/>
  <c r="J259" i="30" s="1"/>
  <c r="J251" i="30" s="1"/>
  <c r="I261" i="30"/>
  <c r="H261" i="30"/>
  <c r="G261" i="30"/>
  <c r="F261" i="30"/>
  <c r="AA260" i="30"/>
  <c r="W260" i="30"/>
  <c r="W259" i="30" s="1"/>
  <c r="U260" i="30"/>
  <c r="T260" i="30"/>
  <c r="Q260" i="30"/>
  <c r="Q259" i="30" s="1"/>
  <c r="O260" i="30"/>
  <c r="N260" i="30"/>
  <c r="I260" i="30"/>
  <c r="I259" i="30" s="1"/>
  <c r="H260" i="30"/>
  <c r="F260" i="30"/>
  <c r="F259" i="30" s="1"/>
  <c r="U259" i="30"/>
  <c r="T259" i="30"/>
  <c r="O259" i="30"/>
  <c r="N259" i="30"/>
  <c r="H259" i="30"/>
  <c r="AB258" i="30"/>
  <c r="AA258" i="30"/>
  <c r="W258" i="30"/>
  <c r="U258" i="30"/>
  <c r="U257" i="30" s="1"/>
  <c r="S258" i="30"/>
  <c r="S257" i="30" s="1"/>
  <c r="R258" i="30"/>
  <c r="R257" i="30" s="1"/>
  <c r="K258" i="30"/>
  <c r="L258" i="30" s="1"/>
  <c r="AB257" i="30"/>
  <c r="W257" i="30"/>
  <c r="W254" i="30" s="1"/>
  <c r="W253" i="30" s="1"/>
  <c r="W251" i="30" s="1"/>
  <c r="W249" i="30" s="1"/>
  <c r="W131" i="30" s="1"/>
  <c r="V257" i="30"/>
  <c r="T257" i="30"/>
  <c r="Q257" i="30"/>
  <c r="O257" i="30"/>
  <c r="O254" i="30" s="1"/>
  <c r="O253" i="30" s="1"/>
  <c r="N257" i="30"/>
  <c r="J257" i="30"/>
  <c r="I257" i="30"/>
  <c r="H257" i="30"/>
  <c r="K257" i="30" s="1"/>
  <c r="G257" i="30"/>
  <c r="F257" i="30"/>
  <c r="AA256" i="30"/>
  <c r="X256" i="30"/>
  <c r="W256" i="30"/>
  <c r="U256" i="30"/>
  <c r="S256" i="30"/>
  <c r="K256" i="30"/>
  <c r="L256" i="30" s="1"/>
  <c r="W255" i="30"/>
  <c r="V255" i="30"/>
  <c r="U255" i="30"/>
  <c r="T255" i="30"/>
  <c r="T254" i="30" s="1"/>
  <c r="T253" i="30" s="1"/>
  <c r="S255" i="30"/>
  <c r="S254" i="30" s="1"/>
  <c r="S253" i="30" s="1"/>
  <c r="S251" i="30" s="1"/>
  <c r="S249" i="30" s="1"/>
  <c r="S131" i="30" s="1"/>
  <c r="Q255" i="30"/>
  <c r="O255" i="30"/>
  <c r="N255" i="30"/>
  <c r="J255" i="30"/>
  <c r="J254" i="30" s="1"/>
  <c r="J253" i="30" s="1"/>
  <c r="I255" i="30"/>
  <c r="I254" i="30" s="1"/>
  <c r="I253" i="30" s="1"/>
  <c r="H255" i="30"/>
  <c r="H254" i="30" s="1"/>
  <c r="G255" i="30"/>
  <c r="F255" i="30"/>
  <c r="U254" i="30"/>
  <c r="U253" i="30" s="1"/>
  <c r="N254" i="30"/>
  <c r="N253" i="30" s="1"/>
  <c r="N251" i="30" s="1"/>
  <c r="N249" i="30" s="1"/>
  <c r="N131" i="30" s="1"/>
  <c r="G254" i="30"/>
  <c r="F254" i="30"/>
  <c r="F253" i="30" s="1"/>
  <c r="F251" i="30" s="1"/>
  <c r="F249" i="30" s="1"/>
  <c r="H253" i="30"/>
  <c r="H251" i="30" s="1"/>
  <c r="H249" i="30" s="1"/>
  <c r="Z252" i="30"/>
  <c r="Y252" i="30"/>
  <c r="X252" i="30"/>
  <c r="W252" i="30"/>
  <c r="W248" i="30" s="1"/>
  <c r="U252" i="30"/>
  <c r="U250" i="30" s="1"/>
  <c r="S252" i="30"/>
  <c r="R252" i="30"/>
  <c r="R250" i="30" s="1"/>
  <c r="R248" i="30" s="1"/>
  <c r="P252" i="30"/>
  <c r="K252" i="30"/>
  <c r="U251" i="30"/>
  <c r="U249" i="30" s="1"/>
  <c r="W250" i="30"/>
  <c r="V250" i="30"/>
  <c r="T250" i="30"/>
  <c r="S250" i="30"/>
  <c r="S248" i="30" s="1"/>
  <c r="Q250" i="30"/>
  <c r="Q248" i="30" s="1"/>
  <c r="P250" i="30"/>
  <c r="O250" i="30"/>
  <c r="N250" i="30"/>
  <c r="L250" i="30"/>
  <c r="L248" i="30" s="1"/>
  <c r="J250" i="30"/>
  <c r="I250" i="30"/>
  <c r="H250" i="30"/>
  <c r="G250" i="30"/>
  <c r="K250" i="30" s="1"/>
  <c r="F250" i="30"/>
  <c r="F248" i="30" s="1"/>
  <c r="J249" i="30"/>
  <c r="Y248" i="30"/>
  <c r="V248" i="30"/>
  <c r="U248" i="30"/>
  <c r="T248" i="30"/>
  <c r="O248" i="30"/>
  <c r="N248" i="30"/>
  <c r="J248" i="30"/>
  <c r="I248" i="30"/>
  <c r="H248" i="30"/>
  <c r="G248" i="30"/>
  <c r="K248" i="30" s="1"/>
  <c r="AB247" i="30"/>
  <c r="AA247" i="30"/>
  <c r="W247" i="30"/>
  <c r="U247" i="30"/>
  <c r="S247" i="30"/>
  <c r="S246" i="30" s="1"/>
  <c r="S245" i="30" s="1"/>
  <c r="S244" i="30" s="1"/>
  <c r="R247" i="30"/>
  <c r="R246" i="30" s="1"/>
  <c r="R245" i="30" s="1"/>
  <c r="R244" i="30" s="1"/>
  <c r="K247" i="30"/>
  <c r="L247" i="30" s="1"/>
  <c r="Z247" i="30" s="1"/>
  <c r="W246" i="30"/>
  <c r="V246" i="30"/>
  <c r="U246" i="30"/>
  <c r="U245" i="30" s="1"/>
  <c r="U244" i="30" s="1"/>
  <c r="T246" i="30"/>
  <c r="Q246" i="30"/>
  <c r="O246" i="30"/>
  <c r="N246" i="30"/>
  <c r="N245" i="30" s="1"/>
  <c r="N244" i="30" s="1"/>
  <c r="J246" i="30"/>
  <c r="J245" i="30" s="1"/>
  <c r="J244" i="30" s="1"/>
  <c r="I246" i="30"/>
  <c r="H246" i="30"/>
  <c r="G246" i="30"/>
  <c r="F246" i="30"/>
  <c r="W245" i="30"/>
  <c r="Q245" i="30"/>
  <c r="O245" i="30"/>
  <c r="O244" i="30" s="1"/>
  <c r="I245" i="30"/>
  <c r="I244" i="30" s="1"/>
  <c r="H245" i="30"/>
  <c r="G245" i="30"/>
  <c r="F245" i="30"/>
  <c r="F244" i="30" s="1"/>
  <c r="W244" i="30"/>
  <c r="Q244" i="30"/>
  <c r="H244" i="30"/>
  <c r="H239" i="30" s="1"/>
  <c r="H238" i="30" s="1"/>
  <c r="G244" i="30"/>
  <c r="AB243" i="30"/>
  <c r="AA243" i="30"/>
  <c r="W243" i="30"/>
  <c r="W242" i="30" s="1"/>
  <c r="W241" i="30" s="1"/>
  <c r="W240" i="30" s="1"/>
  <c r="W239" i="30" s="1"/>
  <c r="W238" i="30" s="1"/>
  <c r="U243" i="30"/>
  <c r="U242" i="30" s="1"/>
  <c r="U241" i="30" s="1"/>
  <c r="S243" i="30"/>
  <c r="K243" i="30"/>
  <c r="L243" i="30" s="1"/>
  <c r="V242" i="30"/>
  <c r="T242" i="30"/>
  <c r="S242" i="30"/>
  <c r="Q242" i="30"/>
  <c r="Q241" i="30" s="1"/>
  <c r="Q240" i="30" s="1"/>
  <c r="O242" i="30"/>
  <c r="N242" i="30"/>
  <c r="J242" i="30"/>
  <c r="I242" i="30"/>
  <c r="H242" i="30"/>
  <c r="H241" i="30" s="1"/>
  <c r="G242" i="30"/>
  <c r="F242" i="30"/>
  <c r="V241" i="30"/>
  <c r="S241" i="30"/>
  <c r="O241" i="30"/>
  <c r="O240" i="30" s="1"/>
  <c r="N241" i="30"/>
  <c r="N240" i="30" s="1"/>
  <c r="J241" i="30"/>
  <c r="J240" i="30" s="1"/>
  <c r="J239" i="30" s="1"/>
  <c r="J238" i="30" s="1"/>
  <c r="I241" i="30"/>
  <c r="F241" i="30"/>
  <c r="F240" i="30" s="1"/>
  <c r="U240" i="30"/>
  <c r="U239" i="30" s="1"/>
  <c r="U238" i="30" s="1"/>
  <c r="S240" i="30"/>
  <c r="I240" i="30"/>
  <c r="I239" i="30" s="1"/>
  <c r="I238" i="30" s="1"/>
  <c r="H240" i="30"/>
  <c r="F239" i="30"/>
  <c r="F238" i="30" s="1"/>
  <c r="AA237" i="30"/>
  <c r="W237" i="30"/>
  <c r="W236" i="30" s="1"/>
  <c r="W235" i="30" s="1"/>
  <c r="W234" i="30" s="1"/>
  <c r="U237" i="30"/>
  <c r="U236" i="30" s="1"/>
  <c r="U235" i="30" s="1"/>
  <c r="U234" i="30" s="1"/>
  <c r="S237" i="30"/>
  <c r="S236" i="30" s="1"/>
  <c r="L237" i="30"/>
  <c r="K237" i="30"/>
  <c r="AA236" i="30"/>
  <c r="V236" i="30"/>
  <c r="T236" i="30"/>
  <c r="Q236" i="30"/>
  <c r="Q235" i="30" s="1"/>
  <c r="O236" i="30"/>
  <c r="N236" i="30"/>
  <c r="J236" i="30"/>
  <c r="I236" i="30"/>
  <c r="H236" i="30"/>
  <c r="G236" i="30"/>
  <c r="F236" i="30"/>
  <c r="F235" i="30" s="1"/>
  <c r="AA235" i="30"/>
  <c r="V235" i="30"/>
  <c r="V234" i="30" s="1"/>
  <c r="T235" i="30"/>
  <c r="T234" i="30" s="1"/>
  <c r="AA234" i="30" s="1"/>
  <c r="S235" i="30"/>
  <c r="S234" i="30" s="1"/>
  <c r="O235" i="30"/>
  <c r="O234" i="30" s="1"/>
  <c r="N235" i="30"/>
  <c r="I235" i="30"/>
  <c r="I234" i="30" s="1"/>
  <c r="H235" i="30"/>
  <c r="H234" i="30" s="1"/>
  <c r="G235" i="30"/>
  <c r="Q234" i="30"/>
  <c r="N234" i="30"/>
  <c r="G234" i="30"/>
  <c r="F234" i="30"/>
  <c r="AA233" i="30"/>
  <c r="W233" i="30"/>
  <c r="U233" i="30"/>
  <c r="S233" i="30"/>
  <c r="S232" i="30" s="1"/>
  <c r="S231" i="30" s="1"/>
  <c r="L233" i="30"/>
  <c r="K233" i="30"/>
  <c r="AA232" i="30"/>
  <c r="W232" i="30"/>
  <c r="W231" i="30" s="1"/>
  <c r="W230" i="30" s="1"/>
  <c r="V232" i="30"/>
  <c r="U232" i="30"/>
  <c r="T232" i="30"/>
  <c r="Q232" i="30"/>
  <c r="Q231" i="30" s="1"/>
  <c r="O232" i="30"/>
  <c r="O231" i="30" s="1"/>
  <c r="O230" i="30" s="1"/>
  <c r="N232" i="30"/>
  <c r="J232" i="30"/>
  <c r="I232" i="30"/>
  <c r="H232" i="30"/>
  <c r="G232" i="30"/>
  <c r="F232" i="30"/>
  <c r="F231" i="30" s="1"/>
  <c r="V231" i="30"/>
  <c r="U231" i="30"/>
  <c r="U230" i="30" s="1"/>
  <c r="T231" i="30"/>
  <c r="N231" i="30"/>
  <c r="J231" i="30"/>
  <c r="J230" i="30" s="1"/>
  <c r="H231" i="30"/>
  <c r="G231" i="30"/>
  <c r="S230" i="30"/>
  <c r="Q230" i="30"/>
  <c r="N230" i="30"/>
  <c r="H230" i="30"/>
  <c r="F230" i="30"/>
  <c r="AB229" i="30"/>
  <c r="AA229" i="30"/>
  <c r="W229" i="30"/>
  <c r="U229" i="30"/>
  <c r="U228" i="30" s="1"/>
  <c r="U227" i="30" s="1"/>
  <c r="U226" i="30" s="1"/>
  <c r="S229" i="30"/>
  <c r="L229" i="30"/>
  <c r="X229" i="30" s="1"/>
  <c r="K229" i="30"/>
  <c r="K228" i="30" s="1"/>
  <c r="K227" i="30" s="1"/>
  <c r="Z228" i="30"/>
  <c r="W228" i="30"/>
  <c r="W227" i="30" s="1"/>
  <c r="W226" i="30" s="1"/>
  <c r="V228" i="30"/>
  <c r="AB228" i="30" s="1"/>
  <c r="T228" i="30"/>
  <c r="S228" i="30"/>
  <c r="Q228" i="30"/>
  <c r="O228" i="30"/>
  <c r="N228" i="30"/>
  <c r="N227" i="30" s="1"/>
  <c r="N226" i="30" s="1"/>
  <c r="L228" i="30"/>
  <c r="L227" i="30" s="1"/>
  <c r="J228" i="30"/>
  <c r="I228" i="30"/>
  <c r="H228" i="30"/>
  <c r="H227" i="30" s="1"/>
  <c r="H226" i="30" s="1"/>
  <c r="G228" i="30"/>
  <c r="G227" i="30" s="1"/>
  <c r="G226" i="30" s="1"/>
  <c r="F228" i="30"/>
  <c r="F227" i="30" s="1"/>
  <c r="F226" i="30" s="1"/>
  <c r="X227" i="30"/>
  <c r="V227" i="30"/>
  <c r="S227" i="30"/>
  <c r="S226" i="30" s="1"/>
  <c r="Q227" i="30"/>
  <c r="O227" i="30"/>
  <c r="J227" i="30"/>
  <c r="I227" i="30"/>
  <c r="V226" i="30"/>
  <c r="Q226" i="30"/>
  <c r="O226" i="30"/>
  <c r="K226" i="30"/>
  <c r="J226" i="30"/>
  <c r="I226" i="30"/>
  <c r="AA225" i="30"/>
  <c r="Z225" i="30"/>
  <c r="W225" i="30"/>
  <c r="U225" i="30"/>
  <c r="S225" i="30"/>
  <c r="R225" i="30"/>
  <c r="R224" i="30" s="1"/>
  <c r="R223" i="30" s="1"/>
  <c r="R222" i="30" s="1"/>
  <c r="P225" i="30"/>
  <c r="K225" i="30"/>
  <c r="L225" i="30" s="1"/>
  <c r="AA224" i="30"/>
  <c r="W224" i="30"/>
  <c r="V224" i="30"/>
  <c r="U224" i="30"/>
  <c r="U223" i="30" s="1"/>
  <c r="U222" i="30" s="1"/>
  <c r="T224" i="30"/>
  <c r="S224" i="30"/>
  <c r="Q224" i="30"/>
  <c r="P224" i="30"/>
  <c r="P223" i="30" s="1"/>
  <c r="O224" i="30"/>
  <c r="O223" i="30" s="1"/>
  <c r="O222" i="30" s="1"/>
  <c r="N224" i="30"/>
  <c r="N223" i="30" s="1"/>
  <c r="N222" i="30" s="1"/>
  <c r="J224" i="30"/>
  <c r="J223" i="30" s="1"/>
  <c r="J222" i="30" s="1"/>
  <c r="I224" i="30"/>
  <c r="I223" i="30" s="1"/>
  <c r="H224" i="30"/>
  <c r="G224" i="30"/>
  <c r="F224" i="30"/>
  <c r="W223" i="30"/>
  <c r="T223" i="30"/>
  <c r="S223" i="30"/>
  <c r="S222" i="30" s="1"/>
  <c r="Q223" i="30"/>
  <c r="H223" i="30"/>
  <c r="H222" i="30" s="1"/>
  <c r="F223" i="30"/>
  <c r="W222" i="30"/>
  <c r="Q222" i="30"/>
  <c r="P222" i="30"/>
  <c r="I222" i="30"/>
  <c r="F222" i="30"/>
  <c r="AA221" i="30"/>
  <c r="Z221" i="30"/>
  <c r="W221" i="30"/>
  <c r="U221" i="30"/>
  <c r="U220" i="30" s="1"/>
  <c r="U219" i="30" s="1"/>
  <c r="S221" i="30"/>
  <c r="R221" i="30"/>
  <c r="R220" i="30" s="1"/>
  <c r="R219" i="30" s="1"/>
  <c r="P221" i="30"/>
  <c r="P220" i="30" s="1"/>
  <c r="P219" i="30" s="1"/>
  <c r="P218" i="30" s="1"/>
  <c r="K221" i="30"/>
  <c r="L221" i="30" s="1"/>
  <c r="W220" i="30"/>
  <c r="V220" i="30"/>
  <c r="V219" i="30" s="1"/>
  <c r="T220" i="30"/>
  <c r="AA220" i="30" s="1"/>
  <c r="S220" i="30"/>
  <c r="S219" i="30" s="1"/>
  <c r="S218" i="30" s="1"/>
  <c r="Q220" i="30"/>
  <c r="O220" i="30"/>
  <c r="O219" i="30" s="1"/>
  <c r="O218" i="30" s="1"/>
  <c r="N220" i="30"/>
  <c r="J220" i="30"/>
  <c r="J219" i="30" s="1"/>
  <c r="J218" i="30" s="1"/>
  <c r="I220" i="30"/>
  <c r="I219" i="30" s="1"/>
  <c r="H220" i="30"/>
  <c r="H219" i="30" s="1"/>
  <c r="H218" i="30" s="1"/>
  <c r="G220" i="30"/>
  <c r="F220" i="30"/>
  <c r="W219" i="30"/>
  <c r="W218" i="30" s="1"/>
  <c r="T219" i="30"/>
  <c r="Q219" i="30"/>
  <c r="N219" i="30"/>
  <c r="N218" i="30" s="1"/>
  <c r="G219" i="30"/>
  <c r="F219" i="30"/>
  <c r="U218" i="30"/>
  <c r="R218" i="30"/>
  <c r="Q218" i="30"/>
  <c r="I218" i="30"/>
  <c r="F218" i="30"/>
  <c r="AA217" i="30"/>
  <c r="W217" i="30"/>
  <c r="U217" i="30"/>
  <c r="S217" i="30"/>
  <c r="K217" i="30"/>
  <c r="AA216" i="30"/>
  <c r="W216" i="30"/>
  <c r="V216" i="30"/>
  <c r="U216" i="30"/>
  <c r="U215" i="30" s="1"/>
  <c r="T216" i="30"/>
  <c r="S216" i="30"/>
  <c r="S215" i="30" s="1"/>
  <c r="S214" i="30" s="1"/>
  <c r="Q216" i="30"/>
  <c r="O216" i="30"/>
  <c r="O215" i="30" s="1"/>
  <c r="N216" i="30"/>
  <c r="N215" i="30" s="1"/>
  <c r="J216" i="30"/>
  <c r="I216" i="30"/>
  <c r="I215" i="30" s="1"/>
  <c r="H216" i="30"/>
  <c r="H215" i="30" s="1"/>
  <c r="G216" i="30"/>
  <c r="G215" i="30" s="1"/>
  <c r="G214" i="30" s="1"/>
  <c r="F216" i="30"/>
  <c r="F215" i="30" s="1"/>
  <c r="F214" i="30" s="1"/>
  <c r="W215" i="30"/>
  <c r="V215" i="30"/>
  <c r="Q215" i="30"/>
  <c r="K215" i="30"/>
  <c r="J215" i="30"/>
  <c r="J214" i="30" s="1"/>
  <c r="W214" i="30"/>
  <c r="U214" i="30"/>
  <c r="O214" i="30"/>
  <c r="N214" i="30"/>
  <c r="I214" i="30"/>
  <c r="H214" i="30"/>
  <c r="AA213" i="30"/>
  <c r="Z213" i="30"/>
  <c r="Y213" i="30"/>
  <c r="X213" i="30"/>
  <c r="W213" i="30"/>
  <c r="U213" i="30"/>
  <c r="S213" i="30"/>
  <c r="R213" i="30"/>
  <c r="R212" i="30" s="1"/>
  <c r="P213" i="30"/>
  <c r="P212" i="30" s="1"/>
  <c r="P211" i="30" s="1"/>
  <c r="P210" i="30" s="1"/>
  <c r="L213" i="30"/>
  <c r="K213" i="30"/>
  <c r="W212" i="30"/>
  <c r="V212" i="30"/>
  <c r="U212" i="30"/>
  <c r="U211" i="30" s="1"/>
  <c r="T212" i="30"/>
  <c r="AA212" i="30" s="1"/>
  <c r="S212" i="30"/>
  <c r="S211" i="30" s="1"/>
  <c r="S210" i="30" s="1"/>
  <c r="Q212" i="30"/>
  <c r="O212" i="30"/>
  <c r="O211" i="30" s="1"/>
  <c r="N212" i="30"/>
  <c r="N211" i="30" s="1"/>
  <c r="L212" i="30"/>
  <c r="J212" i="30"/>
  <c r="I212" i="30"/>
  <c r="I211" i="30" s="1"/>
  <c r="H212" i="30"/>
  <c r="H211" i="30" s="1"/>
  <c r="G212" i="30"/>
  <c r="K212" i="30" s="1"/>
  <c r="F212" i="30"/>
  <c r="F211" i="30" s="1"/>
  <c r="F210" i="30" s="1"/>
  <c r="W211" i="30"/>
  <c r="V211" i="30"/>
  <c r="R211" i="30"/>
  <c r="R210" i="30" s="1"/>
  <c r="Q211" i="30"/>
  <c r="J211" i="30"/>
  <c r="J210" i="30" s="1"/>
  <c r="W210" i="30"/>
  <c r="V210" i="30"/>
  <c r="U210" i="30"/>
  <c r="O210" i="30"/>
  <c r="N210" i="30"/>
  <c r="I210" i="30"/>
  <c r="H210" i="30"/>
  <c r="AA209" i="30"/>
  <c r="Z209" i="30"/>
  <c r="Y209" i="30"/>
  <c r="X209" i="30"/>
  <c r="W209" i="30"/>
  <c r="U209" i="30"/>
  <c r="S209" i="30"/>
  <c r="R209" i="30"/>
  <c r="R208" i="30" s="1"/>
  <c r="P209" i="30"/>
  <c r="P208" i="30" s="1"/>
  <c r="P207" i="30" s="1"/>
  <c r="P206" i="30" s="1"/>
  <c r="L209" i="30"/>
  <c r="K209" i="30"/>
  <c r="W208" i="30"/>
  <c r="V208" i="30"/>
  <c r="U208" i="30"/>
  <c r="U207" i="30" s="1"/>
  <c r="U206" i="30" s="1"/>
  <c r="T208" i="30"/>
  <c r="S208" i="30"/>
  <c r="Q208" i="30"/>
  <c r="O208" i="30"/>
  <c r="O207" i="30" s="1"/>
  <c r="N208" i="30"/>
  <c r="N207" i="30" s="1"/>
  <c r="L208" i="30"/>
  <c r="J208" i="30"/>
  <c r="I208" i="30"/>
  <c r="I207" i="30" s="1"/>
  <c r="H208" i="30"/>
  <c r="H207" i="30" s="1"/>
  <c r="H206" i="30" s="1"/>
  <c r="G208" i="30"/>
  <c r="K208" i="30" s="1"/>
  <c r="F208" i="30"/>
  <c r="F207" i="30" s="1"/>
  <c r="F206" i="30" s="1"/>
  <c r="W207" i="30"/>
  <c r="V207" i="30"/>
  <c r="S207" i="30"/>
  <c r="S206" i="30" s="1"/>
  <c r="R207" i="30"/>
  <c r="R206" i="30" s="1"/>
  <c r="Q207" i="30"/>
  <c r="L207" i="30"/>
  <c r="J207" i="30"/>
  <c r="J206" i="30" s="1"/>
  <c r="W206" i="30"/>
  <c r="V206" i="30"/>
  <c r="O206" i="30"/>
  <c r="N206" i="30"/>
  <c r="I206" i="30"/>
  <c r="AA205" i="30"/>
  <c r="Z205" i="30"/>
  <c r="Y205" i="30"/>
  <c r="X205" i="30"/>
  <c r="W205" i="30"/>
  <c r="U205" i="30"/>
  <c r="S205" i="30"/>
  <c r="R205" i="30"/>
  <c r="P205" i="30"/>
  <c r="P204" i="30" s="1"/>
  <c r="P203" i="30" s="1"/>
  <c r="P202" i="30" s="1"/>
  <c r="K205" i="30"/>
  <c r="L205" i="30" s="1"/>
  <c r="AA204" i="30"/>
  <c r="X204" i="30"/>
  <c r="W204" i="30"/>
  <c r="V204" i="30"/>
  <c r="U204" i="30"/>
  <c r="U203" i="30" s="1"/>
  <c r="U202" i="30" s="1"/>
  <c r="T204" i="30"/>
  <c r="T203" i="30" s="1"/>
  <c r="S204" i="30"/>
  <c r="R204" i="30"/>
  <c r="R203" i="30" s="1"/>
  <c r="R202" i="30" s="1"/>
  <c r="Q204" i="30"/>
  <c r="O204" i="30"/>
  <c r="O203" i="30" s="1"/>
  <c r="N204" i="30"/>
  <c r="N203" i="30" s="1"/>
  <c r="N202" i="30" s="1"/>
  <c r="L204" i="30"/>
  <c r="L203" i="30" s="1"/>
  <c r="J204" i="30"/>
  <c r="I204" i="30"/>
  <c r="I203" i="30" s="1"/>
  <c r="H204" i="30"/>
  <c r="H203" i="30" s="1"/>
  <c r="G204" i="30"/>
  <c r="K204" i="30" s="1"/>
  <c r="F204" i="30"/>
  <c r="Y203" i="30"/>
  <c r="X203" i="30"/>
  <c r="W203" i="30"/>
  <c r="V203" i="30"/>
  <c r="S203" i="30"/>
  <c r="S202" i="30" s="1"/>
  <c r="Q203" i="30"/>
  <c r="Q202" i="30" s="1"/>
  <c r="J203" i="30"/>
  <c r="J202" i="30" s="1"/>
  <c r="G203" i="30"/>
  <c r="F203" i="30"/>
  <c r="F202" i="30" s="1"/>
  <c r="W202" i="30"/>
  <c r="V202" i="30"/>
  <c r="T202" i="30"/>
  <c r="O202" i="30"/>
  <c r="I202" i="30"/>
  <c r="H202" i="30"/>
  <c r="AA201" i="30"/>
  <c r="Z201" i="30"/>
  <c r="Y201" i="30"/>
  <c r="X201" i="30"/>
  <c r="W201" i="30"/>
  <c r="U201" i="30"/>
  <c r="S201" i="30"/>
  <c r="S200" i="30" s="1"/>
  <c r="S199" i="30" s="1"/>
  <c r="S198" i="30" s="1"/>
  <c r="R201" i="30"/>
  <c r="P201" i="30"/>
  <c r="P200" i="30" s="1"/>
  <c r="K201" i="30"/>
  <c r="L201" i="30" s="1"/>
  <c r="Z200" i="30"/>
  <c r="Y200" i="30"/>
  <c r="W200" i="30"/>
  <c r="V200" i="30"/>
  <c r="U200" i="30"/>
  <c r="U199" i="30" s="1"/>
  <c r="T200" i="30"/>
  <c r="R200" i="30"/>
  <c r="Q200" i="30"/>
  <c r="O200" i="30"/>
  <c r="O199" i="30" s="1"/>
  <c r="O198" i="30" s="1"/>
  <c r="N200" i="30"/>
  <c r="N199" i="30" s="1"/>
  <c r="L200" i="30"/>
  <c r="J200" i="30"/>
  <c r="I200" i="30"/>
  <c r="I199" i="30" s="1"/>
  <c r="I198" i="30" s="1"/>
  <c r="H200" i="30"/>
  <c r="H199" i="30" s="1"/>
  <c r="G200" i="30"/>
  <c r="F200" i="30"/>
  <c r="F199" i="30" s="1"/>
  <c r="F198" i="30" s="1"/>
  <c r="W199" i="30"/>
  <c r="W198" i="30" s="1"/>
  <c r="V199" i="30"/>
  <c r="R199" i="30"/>
  <c r="R198" i="30" s="1"/>
  <c r="Q199" i="30"/>
  <c r="P199" i="30"/>
  <c r="P198" i="30" s="1"/>
  <c r="J199" i="30"/>
  <c r="G199" i="30"/>
  <c r="V198" i="30"/>
  <c r="U198" i="30"/>
  <c r="N198" i="30"/>
  <c r="J198" i="30"/>
  <c r="H198" i="30"/>
  <c r="AA197" i="30"/>
  <c r="Z197" i="30"/>
  <c r="Y197" i="30"/>
  <c r="X197" i="30"/>
  <c r="W197" i="30"/>
  <c r="U197" i="30"/>
  <c r="S197" i="30"/>
  <c r="R197" i="30"/>
  <c r="R196" i="30" s="1"/>
  <c r="R195" i="30" s="1"/>
  <c r="R194" i="30" s="1"/>
  <c r="P197" i="30"/>
  <c r="P196" i="30" s="1"/>
  <c r="P195" i="30" s="1"/>
  <c r="K197" i="30"/>
  <c r="L197" i="30" s="1"/>
  <c r="AA196" i="30"/>
  <c r="Y196" i="30"/>
  <c r="X196" i="30"/>
  <c r="W196" i="30"/>
  <c r="V196" i="30"/>
  <c r="U196" i="30"/>
  <c r="U195" i="30" s="1"/>
  <c r="T196" i="30"/>
  <c r="T195" i="30" s="1"/>
  <c r="S196" i="30"/>
  <c r="S195" i="30" s="1"/>
  <c r="S194" i="30" s="1"/>
  <c r="Q196" i="30"/>
  <c r="O196" i="30"/>
  <c r="O195" i="30" s="1"/>
  <c r="O194" i="30" s="1"/>
  <c r="N196" i="30"/>
  <c r="N195" i="30" s="1"/>
  <c r="N194" i="30" s="1"/>
  <c r="L196" i="30"/>
  <c r="J196" i="30"/>
  <c r="I196" i="30"/>
  <c r="I195" i="30" s="1"/>
  <c r="I194" i="30" s="1"/>
  <c r="H196" i="30"/>
  <c r="H195" i="30" s="1"/>
  <c r="H194" i="30" s="1"/>
  <c r="G196" i="30"/>
  <c r="F196" i="30"/>
  <c r="W195" i="30"/>
  <c r="W194" i="30" s="1"/>
  <c r="V195" i="30"/>
  <c r="Q195" i="30"/>
  <c r="X195" i="30" s="1"/>
  <c r="L195" i="30"/>
  <c r="L194" i="30" s="1"/>
  <c r="J195" i="30"/>
  <c r="G195" i="30"/>
  <c r="F195" i="30"/>
  <c r="F194" i="30" s="1"/>
  <c r="U194" i="30"/>
  <c r="T194" i="30"/>
  <c r="Y194" i="30" s="1"/>
  <c r="Q194" i="30"/>
  <c r="X194" i="30" s="1"/>
  <c r="P194" i="30"/>
  <c r="J194" i="30"/>
  <c r="AA193" i="30"/>
  <c r="Y193" i="30"/>
  <c r="W193" i="30"/>
  <c r="U193" i="30"/>
  <c r="S193" i="30"/>
  <c r="S192" i="30" s="1"/>
  <c r="S191" i="30" s="1"/>
  <c r="S190" i="30" s="1"/>
  <c r="P193" i="30"/>
  <c r="P192" i="30" s="1"/>
  <c r="P191" i="30" s="1"/>
  <c r="P190" i="30" s="1"/>
  <c r="K193" i="30"/>
  <c r="L193" i="30" s="1"/>
  <c r="AA192" i="30"/>
  <c r="W192" i="30"/>
  <c r="V192" i="30"/>
  <c r="U192" i="30"/>
  <c r="U191" i="30" s="1"/>
  <c r="U190" i="30" s="1"/>
  <c r="T192" i="30"/>
  <c r="T191" i="30" s="1"/>
  <c r="AA191" i="30" s="1"/>
  <c r="Q192" i="30"/>
  <c r="O192" i="30"/>
  <c r="O191" i="30" s="1"/>
  <c r="N192" i="30"/>
  <c r="N191" i="30" s="1"/>
  <c r="N190" i="30" s="1"/>
  <c r="J192" i="30"/>
  <c r="I192" i="30"/>
  <c r="I191" i="30" s="1"/>
  <c r="H192" i="30"/>
  <c r="H191" i="30" s="1"/>
  <c r="H190" i="30" s="1"/>
  <c r="G192" i="30"/>
  <c r="F192" i="30"/>
  <c r="W191" i="30"/>
  <c r="V191" i="30"/>
  <c r="Q191" i="30"/>
  <c r="J191" i="30"/>
  <c r="F191" i="30"/>
  <c r="F190" i="30" s="1"/>
  <c r="AA190" i="30"/>
  <c r="W190" i="30"/>
  <c r="T190" i="30"/>
  <c r="Q190" i="30"/>
  <c r="O190" i="30"/>
  <c r="J190" i="30"/>
  <c r="I190" i="30"/>
  <c r="AA189" i="30"/>
  <c r="X189" i="30"/>
  <c r="W189" i="30"/>
  <c r="U189" i="30"/>
  <c r="S189" i="30"/>
  <c r="S188" i="30" s="1"/>
  <c r="S187" i="30" s="1"/>
  <c r="S186" i="30" s="1"/>
  <c r="K189" i="30"/>
  <c r="L189" i="30" s="1"/>
  <c r="AA188" i="30"/>
  <c r="W188" i="30"/>
  <c r="V188" i="30"/>
  <c r="U188" i="30"/>
  <c r="U187" i="30" s="1"/>
  <c r="U186" i="30" s="1"/>
  <c r="T188" i="30"/>
  <c r="Q188" i="30"/>
  <c r="O188" i="30"/>
  <c r="O187" i="30" s="1"/>
  <c r="O186" i="30" s="1"/>
  <c r="N188" i="30"/>
  <c r="N187" i="30" s="1"/>
  <c r="N186" i="30" s="1"/>
  <c r="J188" i="30"/>
  <c r="I188" i="30"/>
  <c r="I187" i="30" s="1"/>
  <c r="H188" i="30"/>
  <c r="H187" i="30" s="1"/>
  <c r="G188" i="30"/>
  <c r="F188" i="30"/>
  <c r="F187" i="30" s="1"/>
  <c r="F186" i="30" s="1"/>
  <c r="W187" i="30"/>
  <c r="V187" i="30"/>
  <c r="Q187" i="30"/>
  <c r="J187" i="30"/>
  <c r="J186" i="30" s="1"/>
  <c r="W186" i="30"/>
  <c r="V186" i="30"/>
  <c r="Q186" i="30"/>
  <c r="I186" i="30"/>
  <c r="H186" i="30"/>
  <c r="AA185" i="30"/>
  <c r="Z185" i="30"/>
  <c r="W185" i="30"/>
  <c r="U185" i="30"/>
  <c r="S185" i="30"/>
  <c r="S184" i="30" s="1"/>
  <c r="S183" i="30" s="1"/>
  <c r="S182" i="30" s="1"/>
  <c r="R185" i="30"/>
  <c r="R184" i="30" s="1"/>
  <c r="R183" i="30" s="1"/>
  <c r="R182" i="30" s="1"/>
  <c r="K185" i="30"/>
  <c r="L185" i="30" s="1"/>
  <c r="Z184" i="30"/>
  <c r="Y184" i="30"/>
  <c r="W184" i="30"/>
  <c r="V184" i="30"/>
  <c r="U184" i="30"/>
  <c r="U183" i="30" s="1"/>
  <c r="T184" i="30"/>
  <c r="T183" i="30" s="1"/>
  <c r="Q184" i="30"/>
  <c r="O184" i="30"/>
  <c r="O183" i="30" s="1"/>
  <c r="N184" i="30"/>
  <c r="N183" i="30" s="1"/>
  <c r="N182" i="30" s="1"/>
  <c r="L184" i="30"/>
  <c r="X184" i="30" s="1"/>
  <c r="J184" i="30"/>
  <c r="I184" i="30"/>
  <c r="I183" i="30" s="1"/>
  <c r="H184" i="30"/>
  <c r="H183" i="30" s="1"/>
  <c r="H182" i="30" s="1"/>
  <c r="G184" i="30"/>
  <c r="F184" i="30"/>
  <c r="F183" i="30" s="1"/>
  <c r="F182" i="30" s="1"/>
  <c r="W183" i="30"/>
  <c r="V183" i="30"/>
  <c r="Z183" i="30" s="1"/>
  <c r="Q183" i="30"/>
  <c r="L183" i="30"/>
  <c r="J183" i="30"/>
  <c r="J182" i="30" s="1"/>
  <c r="G183" i="30"/>
  <c r="G182" i="30" s="1"/>
  <c r="W182" i="30"/>
  <c r="U182" i="30"/>
  <c r="O182" i="30"/>
  <c r="I182" i="30"/>
  <c r="AA181" i="30"/>
  <c r="Z181" i="30"/>
  <c r="Y181" i="30"/>
  <c r="X181" i="30"/>
  <c r="W181" i="30"/>
  <c r="U181" i="30"/>
  <c r="S181" i="30"/>
  <c r="S180" i="30" s="1"/>
  <c r="S179" i="30" s="1"/>
  <c r="S178" i="30" s="1"/>
  <c r="R181" i="30"/>
  <c r="P181" i="30"/>
  <c r="P180" i="30" s="1"/>
  <c r="K181" i="30"/>
  <c r="L181" i="30" s="1"/>
  <c r="X180" i="30"/>
  <c r="W180" i="30"/>
  <c r="V180" i="30"/>
  <c r="U180" i="30"/>
  <c r="U179" i="30" s="1"/>
  <c r="T180" i="30"/>
  <c r="T179" i="30" s="1"/>
  <c r="R180" i="30"/>
  <c r="R179" i="30" s="1"/>
  <c r="R178" i="30" s="1"/>
  <c r="Q180" i="30"/>
  <c r="O180" i="30"/>
  <c r="O179" i="30" s="1"/>
  <c r="N180" i="30"/>
  <c r="N179" i="30" s="1"/>
  <c r="L180" i="30"/>
  <c r="L179" i="30" s="1"/>
  <c r="J180" i="30"/>
  <c r="I180" i="30"/>
  <c r="I179" i="30" s="1"/>
  <c r="H180" i="30"/>
  <c r="H179" i="30" s="1"/>
  <c r="G180" i="30"/>
  <c r="K180" i="30" s="1"/>
  <c r="F180" i="30"/>
  <c r="X179" i="30"/>
  <c r="W179" i="30"/>
  <c r="V179" i="30"/>
  <c r="Q179" i="30"/>
  <c r="Q178" i="30" s="1"/>
  <c r="P179" i="30"/>
  <c r="P178" i="30" s="1"/>
  <c r="K179" i="30"/>
  <c r="J179" i="30"/>
  <c r="G179" i="30"/>
  <c r="G178" i="30" s="1"/>
  <c r="F179" i="30"/>
  <c r="F178" i="30" s="1"/>
  <c r="W178" i="30"/>
  <c r="V178" i="30"/>
  <c r="U178" i="30"/>
  <c r="O178" i="30"/>
  <c r="N178" i="30"/>
  <c r="J178" i="30"/>
  <c r="K178" i="30" s="1"/>
  <c r="I178" i="30"/>
  <c r="H178" i="30"/>
  <c r="AA177" i="30"/>
  <c r="Z177" i="30"/>
  <c r="Y177" i="30"/>
  <c r="X177" i="30"/>
  <c r="W177" i="30"/>
  <c r="U177" i="30"/>
  <c r="S177" i="30"/>
  <c r="R177" i="30"/>
  <c r="P177" i="30"/>
  <c r="P176" i="30" s="1"/>
  <c r="P175" i="30" s="1"/>
  <c r="P174" i="30" s="1"/>
  <c r="K177" i="30"/>
  <c r="L177" i="30" s="1"/>
  <c r="X176" i="30"/>
  <c r="W176" i="30"/>
  <c r="V176" i="30"/>
  <c r="U176" i="30"/>
  <c r="U175" i="30" s="1"/>
  <c r="T176" i="30"/>
  <c r="S176" i="30"/>
  <c r="S175" i="30" s="1"/>
  <c r="S174" i="30" s="1"/>
  <c r="R176" i="30"/>
  <c r="Q176" i="30"/>
  <c r="O176" i="30"/>
  <c r="O175" i="30" s="1"/>
  <c r="O174" i="30" s="1"/>
  <c r="N176" i="30"/>
  <c r="N175" i="30" s="1"/>
  <c r="L176" i="30"/>
  <c r="L175" i="30" s="1"/>
  <c r="L174" i="30" s="1"/>
  <c r="J176" i="30"/>
  <c r="I176" i="30"/>
  <c r="I175" i="30" s="1"/>
  <c r="I174" i="30" s="1"/>
  <c r="H176" i="30"/>
  <c r="H175" i="30" s="1"/>
  <c r="G176" i="30"/>
  <c r="F176" i="30"/>
  <c r="X175" i="30"/>
  <c r="W175" i="30"/>
  <c r="W174" i="30" s="1"/>
  <c r="V175" i="30"/>
  <c r="R175" i="30"/>
  <c r="R174" i="30" s="1"/>
  <c r="Q175" i="30"/>
  <c r="J175" i="30"/>
  <c r="J174" i="30" s="1"/>
  <c r="G175" i="30"/>
  <c r="F175" i="30"/>
  <c r="F174" i="30" s="1"/>
  <c r="V174" i="30"/>
  <c r="Z174" i="30" s="1"/>
  <c r="U174" i="30"/>
  <c r="Q174" i="30"/>
  <c r="X174" i="30" s="1"/>
  <c r="N174" i="30"/>
  <c r="H174" i="30"/>
  <c r="AB173" i="30"/>
  <c r="AA173" i="30"/>
  <c r="W173" i="30"/>
  <c r="U173" i="30"/>
  <c r="S173" i="30"/>
  <c r="S172" i="30" s="1"/>
  <c r="R173" i="30"/>
  <c r="R172" i="30" s="1"/>
  <c r="R171" i="30" s="1"/>
  <c r="R170" i="30" s="1"/>
  <c r="K173" i="30"/>
  <c r="L173" i="30" s="1"/>
  <c r="W172" i="30"/>
  <c r="W171" i="30" s="1"/>
  <c r="W170" i="30" s="1"/>
  <c r="V172" i="30"/>
  <c r="U172" i="30"/>
  <c r="U171" i="30" s="1"/>
  <c r="U170" i="30" s="1"/>
  <c r="T172" i="30"/>
  <c r="Q172" i="30"/>
  <c r="O172" i="30"/>
  <c r="O171" i="30" s="1"/>
  <c r="N172" i="30"/>
  <c r="J172" i="30"/>
  <c r="J171" i="30" s="1"/>
  <c r="J170" i="30" s="1"/>
  <c r="I172" i="30"/>
  <c r="H172" i="30"/>
  <c r="G172" i="30"/>
  <c r="F172" i="30"/>
  <c r="F171" i="30" s="1"/>
  <c r="T171" i="30"/>
  <c r="S171" i="30"/>
  <c r="S170" i="30" s="1"/>
  <c r="N171" i="30"/>
  <c r="N170" i="30" s="1"/>
  <c r="I171" i="30"/>
  <c r="I170" i="30" s="1"/>
  <c r="H171" i="30"/>
  <c r="G171" i="30"/>
  <c r="O170" i="30"/>
  <c r="H170" i="30"/>
  <c r="G170" i="30"/>
  <c r="F170" i="30"/>
  <c r="AA169" i="30"/>
  <c r="W169" i="30"/>
  <c r="W168" i="30" s="1"/>
  <c r="W167" i="30" s="1"/>
  <c r="W166" i="30" s="1"/>
  <c r="U169" i="30"/>
  <c r="U168" i="30" s="1"/>
  <c r="U167" i="30" s="1"/>
  <c r="U166" i="30" s="1"/>
  <c r="S169" i="30"/>
  <c r="K169" i="30"/>
  <c r="L169" i="30" s="1"/>
  <c r="V168" i="30"/>
  <c r="T168" i="30"/>
  <c r="S168" i="30"/>
  <c r="S167" i="30" s="1"/>
  <c r="S166" i="30" s="1"/>
  <c r="Q168" i="30"/>
  <c r="O168" i="30"/>
  <c r="N168" i="30"/>
  <c r="K168" i="30"/>
  <c r="J168" i="30"/>
  <c r="I168" i="30"/>
  <c r="H168" i="30"/>
  <c r="G168" i="30"/>
  <c r="G167" i="30" s="1"/>
  <c r="G166" i="30" s="1"/>
  <c r="K166" i="30" s="1"/>
  <c r="F168" i="30"/>
  <c r="F167" i="30" s="1"/>
  <c r="F166" i="30" s="1"/>
  <c r="V167" i="30"/>
  <c r="T167" i="30"/>
  <c r="O167" i="30"/>
  <c r="N167" i="30"/>
  <c r="N166" i="30" s="1"/>
  <c r="K167" i="30"/>
  <c r="J167" i="30"/>
  <c r="J166" i="30" s="1"/>
  <c r="I167" i="30"/>
  <c r="I166" i="30" s="1"/>
  <c r="H167" i="30"/>
  <c r="O166" i="30"/>
  <c r="H166" i="30"/>
  <c r="AA165" i="30"/>
  <c r="W165" i="30"/>
  <c r="U165" i="30"/>
  <c r="U164" i="30" s="1"/>
  <c r="S165" i="30"/>
  <c r="K165" i="30"/>
  <c r="L165" i="30" s="1"/>
  <c r="W164" i="30"/>
  <c r="W163" i="30" s="1"/>
  <c r="W162" i="30" s="1"/>
  <c r="V164" i="30"/>
  <c r="V163" i="30" s="1"/>
  <c r="V162" i="30" s="1"/>
  <c r="T164" i="30"/>
  <c r="S164" i="30"/>
  <c r="S163" i="30" s="1"/>
  <c r="S162" i="30" s="1"/>
  <c r="Q164" i="30"/>
  <c r="Q163" i="30" s="1"/>
  <c r="O164" i="30"/>
  <c r="N164" i="30"/>
  <c r="L164" i="30"/>
  <c r="L163" i="30" s="1"/>
  <c r="J164" i="30"/>
  <c r="I164" i="30"/>
  <c r="H164" i="30"/>
  <c r="G164" i="30"/>
  <c r="G163" i="30" s="1"/>
  <c r="F164" i="30"/>
  <c r="F163" i="30" s="1"/>
  <c r="F162" i="30" s="1"/>
  <c r="Z163" i="30"/>
  <c r="U163" i="30"/>
  <c r="U162" i="30" s="1"/>
  <c r="T163" i="30"/>
  <c r="O163" i="30"/>
  <c r="N163" i="30"/>
  <c r="I163" i="30"/>
  <c r="I162" i="30" s="1"/>
  <c r="H163" i="30"/>
  <c r="H162" i="30" s="1"/>
  <c r="T162" i="30"/>
  <c r="O162" i="30"/>
  <c r="N162" i="30"/>
  <c r="L162" i="30"/>
  <c r="G162" i="30"/>
  <c r="AA161" i="30"/>
  <c r="Y161" i="30"/>
  <c r="W161" i="30"/>
  <c r="U161" i="30"/>
  <c r="U160" i="30" s="1"/>
  <c r="U159" i="30" s="1"/>
  <c r="U158" i="30" s="1"/>
  <c r="S161" i="30"/>
  <c r="P161" i="30"/>
  <c r="L161" i="30"/>
  <c r="K161" i="30"/>
  <c r="Y160" i="30"/>
  <c r="X160" i="30"/>
  <c r="W160" i="30"/>
  <c r="V160" i="30"/>
  <c r="T160" i="30"/>
  <c r="S160" i="30"/>
  <c r="S159" i="30" s="1"/>
  <c r="Q160" i="30"/>
  <c r="Q159" i="30" s="1"/>
  <c r="P160" i="30"/>
  <c r="O160" i="30"/>
  <c r="N160" i="30"/>
  <c r="L160" i="30"/>
  <c r="J160" i="30"/>
  <c r="I160" i="30"/>
  <c r="H160" i="30"/>
  <c r="G160" i="30"/>
  <c r="G159" i="30" s="1"/>
  <c r="F160" i="30"/>
  <c r="F159" i="30" s="1"/>
  <c r="F158" i="30" s="1"/>
  <c r="W159" i="30"/>
  <c r="W158" i="30" s="1"/>
  <c r="T159" i="30"/>
  <c r="P159" i="30"/>
  <c r="P158" i="30" s="1"/>
  <c r="O159" i="30"/>
  <c r="O158" i="30" s="1"/>
  <c r="N159" i="30"/>
  <c r="I159" i="30"/>
  <c r="H159" i="30"/>
  <c r="S158" i="30"/>
  <c r="N158" i="30"/>
  <c r="I158" i="30"/>
  <c r="G158" i="30"/>
  <c r="AA157" i="30"/>
  <c r="W157" i="30"/>
  <c r="U157" i="30"/>
  <c r="U156" i="30" s="1"/>
  <c r="S157" i="30"/>
  <c r="L157" i="30"/>
  <c r="K157" i="30"/>
  <c r="W156" i="30"/>
  <c r="V156" i="30"/>
  <c r="T156" i="30"/>
  <c r="S156" i="30"/>
  <c r="S155" i="30" s="1"/>
  <c r="Q156" i="30"/>
  <c r="O156" i="30"/>
  <c r="N156" i="30"/>
  <c r="J156" i="30"/>
  <c r="I156" i="30"/>
  <c r="H156" i="30"/>
  <c r="G156" i="30"/>
  <c r="G155" i="30" s="1"/>
  <c r="F156" i="30"/>
  <c r="F155" i="30" s="1"/>
  <c r="W155" i="30"/>
  <c r="W154" i="30" s="1"/>
  <c r="U155" i="30"/>
  <c r="T155" i="30"/>
  <c r="O155" i="30"/>
  <c r="O154" i="30" s="1"/>
  <c r="N155" i="30"/>
  <c r="N154" i="30" s="1"/>
  <c r="I155" i="30"/>
  <c r="H155" i="30"/>
  <c r="U154" i="30"/>
  <c r="T154" i="30"/>
  <c r="S154" i="30"/>
  <c r="I154" i="30"/>
  <c r="G154" i="30"/>
  <c r="F154" i="30"/>
  <c r="AA153" i="30"/>
  <c r="X153" i="30"/>
  <c r="W153" i="30"/>
  <c r="U153" i="30"/>
  <c r="U152" i="30" s="1"/>
  <c r="S153" i="30"/>
  <c r="L153" i="30"/>
  <c r="K153" i="30"/>
  <c r="W152" i="30"/>
  <c r="V152" i="30"/>
  <c r="T152" i="30"/>
  <c r="AA152" i="30" s="1"/>
  <c r="S152" i="30"/>
  <c r="S151" i="30" s="1"/>
  <c r="S150" i="30" s="1"/>
  <c r="Q152" i="30"/>
  <c r="O152" i="30"/>
  <c r="N152" i="30"/>
  <c r="J152" i="30"/>
  <c r="J151" i="30" s="1"/>
  <c r="J150" i="30" s="1"/>
  <c r="I152" i="30"/>
  <c r="H152" i="30"/>
  <c r="G152" i="30"/>
  <c r="F152" i="30"/>
  <c r="F151" i="30" s="1"/>
  <c r="W151" i="30"/>
  <c r="W150" i="30" s="1"/>
  <c r="V151" i="30"/>
  <c r="U151" i="30"/>
  <c r="U150" i="30" s="1"/>
  <c r="T151" i="30"/>
  <c r="AA151" i="30" s="1"/>
  <c r="Q151" i="30"/>
  <c r="O151" i="30"/>
  <c r="O150" i="30" s="1"/>
  <c r="N151" i="30"/>
  <c r="N150" i="30" s="1"/>
  <c r="I151" i="30"/>
  <c r="H151" i="30"/>
  <c r="H150" i="30" s="1"/>
  <c r="T150" i="30"/>
  <c r="I150" i="30"/>
  <c r="F150" i="30"/>
  <c r="AA149" i="30"/>
  <c r="W149" i="30"/>
  <c r="W148" i="30" s="1"/>
  <c r="U149" i="30"/>
  <c r="U148" i="30" s="1"/>
  <c r="S149" i="30"/>
  <c r="K149" i="30"/>
  <c r="L149" i="30" s="1"/>
  <c r="V148" i="30"/>
  <c r="T148" i="30"/>
  <c r="AA148" i="30" s="1"/>
  <c r="S148" i="30"/>
  <c r="S147" i="30" s="1"/>
  <c r="S146" i="30" s="1"/>
  <c r="Q148" i="30"/>
  <c r="O148" i="30"/>
  <c r="N148" i="30"/>
  <c r="J148" i="30"/>
  <c r="I148" i="30"/>
  <c r="H148" i="30"/>
  <c r="G148" i="30"/>
  <c r="F148" i="30"/>
  <c r="F147" i="30" s="1"/>
  <c r="F146" i="30" s="1"/>
  <c r="W147" i="30"/>
  <c r="W146" i="30" s="1"/>
  <c r="V147" i="30"/>
  <c r="U147" i="30"/>
  <c r="U146" i="30" s="1"/>
  <c r="T147" i="30"/>
  <c r="Q147" i="30"/>
  <c r="O147" i="30"/>
  <c r="N147" i="30"/>
  <c r="J147" i="30"/>
  <c r="J146" i="30" s="1"/>
  <c r="I147" i="30"/>
  <c r="H147" i="30"/>
  <c r="O146" i="30"/>
  <c r="N146" i="30"/>
  <c r="I146" i="30"/>
  <c r="H146" i="30"/>
  <c r="AA145" i="30"/>
  <c r="W145" i="30"/>
  <c r="W144" i="30" s="1"/>
  <c r="W143" i="30" s="1"/>
  <c r="W142" i="30" s="1"/>
  <c r="U145" i="30"/>
  <c r="U144" i="30" s="1"/>
  <c r="U143" i="30" s="1"/>
  <c r="S145" i="30"/>
  <c r="K145" i="30"/>
  <c r="L145" i="30" s="1"/>
  <c r="V144" i="30"/>
  <c r="T144" i="30"/>
  <c r="S144" i="30"/>
  <c r="S143" i="30" s="1"/>
  <c r="S142" i="30" s="1"/>
  <c r="Q144" i="30"/>
  <c r="Q143" i="30" s="1"/>
  <c r="O144" i="30"/>
  <c r="N144" i="30"/>
  <c r="K144" i="30"/>
  <c r="J144" i="30"/>
  <c r="I144" i="30"/>
  <c r="H144" i="30"/>
  <c r="G144" i="30"/>
  <c r="G143" i="30" s="1"/>
  <c r="F144" i="30"/>
  <c r="F143" i="30" s="1"/>
  <c r="V143" i="30"/>
  <c r="T143" i="30"/>
  <c r="O143" i="30"/>
  <c r="N143" i="30"/>
  <c r="N142" i="30" s="1"/>
  <c r="J143" i="30"/>
  <c r="J142" i="30" s="1"/>
  <c r="I143" i="30"/>
  <c r="H143" i="30"/>
  <c r="U142" i="30"/>
  <c r="O142" i="30"/>
  <c r="H142" i="30"/>
  <c r="G142" i="30"/>
  <c r="F142" i="30"/>
  <c r="AA141" i="30"/>
  <c r="W141" i="30"/>
  <c r="U141" i="30"/>
  <c r="U140" i="30" s="1"/>
  <c r="S141" i="30"/>
  <c r="K141" i="30"/>
  <c r="L141" i="30" s="1"/>
  <c r="W140" i="30"/>
  <c r="W139" i="30" s="1"/>
  <c r="W138" i="30" s="1"/>
  <c r="V140" i="30"/>
  <c r="V139" i="30" s="1"/>
  <c r="T140" i="30"/>
  <c r="S140" i="30"/>
  <c r="S139" i="30" s="1"/>
  <c r="S138" i="30" s="1"/>
  <c r="Q140" i="30"/>
  <c r="O140" i="30"/>
  <c r="N140" i="30"/>
  <c r="J140" i="30"/>
  <c r="I140" i="30"/>
  <c r="H140" i="30"/>
  <c r="G140" i="30"/>
  <c r="F140" i="30"/>
  <c r="F139" i="30" s="1"/>
  <c r="F138" i="30" s="1"/>
  <c r="U139" i="30"/>
  <c r="T139" i="30"/>
  <c r="Q139" i="30"/>
  <c r="O139" i="30"/>
  <c r="N139" i="30"/>
  <c r="J139" i="30"/>
  <c r="J138" i="30" s="1"/>
  <c r="I139" i="30"/>
  <c r="H139" i="30"/>
  <c r="V138" i="30"/>
  <c r="U138" i="30"/>
  <c r="O138" i="30"/>
  <c r="N138" i="30"/>
  <c r="I138" i="30"/>
  <c r="H138" i="30"/>
  <c r="AA137" i="30"/>
  <c r="X137" i="30"/>
  <c r="W137" i="30"/>
  <c r="W136" i="30" s="1"/>
  <c r="W135" i="30" s="1"/>
  <c r="W134" i="30" s="1"/>
  <c r="U137" i="30"/>
  <c r="U136" i="30" s="1"/>
  <c r="S137" i="30"/>
  <c r="L137" i="30"/>
  <c r="K137" i="30"/>
  <c r="V136" i="30"/>
  <c r="T136" i="30"/>
  <c r="S136" i="30"/>
  <c r="S135" i="30" s="1"/>
  <c r="Q136" i="30"/>
  <c r="O136" i="30"/>
  <c r="N136" i="30"/>
  <c r="J136" i="30"/>
  <c r="J135" i="30" s="1"/>
  <c r="J134" i="30" s="1"/>
  <c r="I136" i="30"/>
  <c r="H136" i="30"/>
  <c r="H135" i="30" s="1"/>
  <c r="G136" i="30"/>
  <c r="G135" i="30" s="1"/>
  <c r="F136" i="30"/>
  <c r="U135" i="30"/>
  <c r="U134" i="30" s="1"/>
  <c r="T135" i="30"/>
  <c r="O135" i="30"/>
  <c r="N135" i="30"/>
  <c r="I135" i="30"/>
  <c r="F135" i="30"/>
  <c r="S134" i="30"/>
  <c r="O134" i="30"/>
  <c r="N134" i="30"/>
  <c r="I134" i="30"/>
  <c r="G134" i="30"/>
  <c r="F134" i="30"/>
  <c r="J131" i="30"/>
  <c r="F131" i="30"/>
  <c r="S130" i="30"/>
  <c r="Q130" i="30"/>
  <c r="N130" i="30"/>
  <c r="F130" i="30"/>
  <c r="AB128" i="30"/>
  <c r="AA128" i="30"/>
  <c r="X128" i="30"/>
  <c r="W128" i="30"/>
  <c r="U128" i="30"/>
  <c r="S128" i="30"/>
  <c r="S126" i="30" s="1"/>
  <c r="S121" i="30" s="1"/>
  <c r="S118" i="30" s="1"/>
  <c r="K128" i="30"/>
  <c r="L128" i="30" s="1"/>
  <c r="Z127" i="30"/>
  <c r="Y127" i="30"/>
  <c r="X127" i="30"/>
  <c r="W127" i="30"/>
  <c r="U127" i="30"/>
  <c r="S127" i="30"/>
  <c r="S125" i="30" s="1"/>
  <c r="R127" i="30"/>
  <c r="P127" i="30"/>
  <c r="L127" i="30"/>
  <c r="K127" i="30"/>
  <c r="W126" i="30"/>
  <c r="V126" i="30"/>
  <c r="V121" i="30" s="1"/>
  <c r="U126" i="30"/>
  <c r="U121" i="30" s="1"/>
  <c r="U118" i="30" s="1"/>
  <c r="T126" i="30"/>
  <c r="Q126" i="30"/>
  <c r="O126" i="30"/>
  <c r="O121" i="30" s="1"/>
  <c r="O118" i="30" s="1"/>
  <c r="N126" i="30"/>
  <c r="J126" i="30"/>
  <c r="J121" i="30" s="1"/>
  <c r="J118" i="30" s="1"/>
  <c r="I126" i="30"/>
  <c r="I121" i="30" s="1"/>
  <c r="I118" i="30" s="1"/>
  <c r="H126" i="30"/>
  <c r="H121" i="30" s="1"/>
  <c r="H118" i="30" s="1"/>
  <c r="G126" i="30"/>
  <c r="F126" i="30"/>
  <c r="F121" i="30" s="1"/>
  <c r="W125" i="30"/>
  <c r="W120" i="30" s="1"/>
  <c r="W117" i="30" s="1"/>
  <c r="V125" i="30"/>
  <c r="U125" i="30"/>
  <c r="U120" i="30" s="1"/>
  <c r="T125" i="30"/>
  <c r="R125" i="30"/>
  <c r="Q125" i="30"/>
  <c r="X125" i="30" s="1"/>
  <c r="P125" i="30"/>
  <c r="P120" i="30" s="1"/>
  <c r="P117" i="30" s="1"/>
  <c r="O125" i="30"/>
  <c r="O120" i="30" s="1"/>
  <c r="O117" i="30" s="1"/>
  <c r="N125" i="30"/>
  <c r="L125" i="30"/>
  <c r="J125" i="30"/>
  <c r="J120" i="30" s="1"/>
  <c r="I125" i="30"/>
  <c r="H125" i="30"/>
  <c r="G125" i="30"/>
  <c r="F125" i="30"/>
  <c r="Z124" i="30"/>
  <c r="Y124" i="30"/>
  <c r="X124" i="30"/>
  <c r="W124" i="30"/>
  <c r="U124" i="30"/>
  <c r="S124" i="30"/>
  <c r="S123" i="30" s="1"/>
  <c r="S122" i="30" s="1"/>
  <c r="S119" i="30" s="1"/>
  <c r="S116" i="30" s="1"/>
  <c r="R124" i="30"/>
  <c r="R123" i="30" s="1"/>
  <c r="R122" i="30" s="1"/>
  <c r="R119" i="30" s="1"/>
  <c r="R116" i="30" s="1"/>
  <c r="P124" i="30"/>
  <c r="P123" i="30" s="1"/>
  <c r="P122" i="30" s="1"/>
  <c r="P119" i="30" s="1"/>
  <c r="P116" i="30" s="1"/>
  <c r="K124" i="30"/>
  <c r="L124" i="30" s="1"/>
  <c r="W123" i="30"/>
  <c r="V123" i="30"/>
  <c r="U123" i="30"/>
  <c r="U122" i="30" s="1"/>
  <c r="U119" i="30" s="1"/>
  <c r="T123" i="30"/>
  <c r="Q123" i="30"/>
  <c r="Q122" i="30" s="1"/>
  <c r="O123" i="30"/>
  <c r="O122" i="30" s="1"/>
  <c r="O119" i="30" s="1"/>
  <c r="N123" i="30"/>
  <c r="N122" i="30" s="1"/>
  <c r="N119" i="30" s="1"/>
  <c r="N116" i="30" s="1"/>
  <c r="L123" i="30"/>
  <c r="J123" i="30"/>
  <c r="I123" i="30"/>
  <c r="K123" i="30" s="1"/>
  <c r="H123" i="30"/>
  <c r="G123" i="30"/>
  <c r="G122" i="30" s="1"/>
  <c r="F123" i="30"/>
  <c r="F122" i="30" s="1"/>
  <c r="F119" i="30" s="1"/>
  <c r="F116" i="30" s="1"/>
  <c r="W122" i="30"/>
  <c r="V122" i="30"/>
  <c r="T122" i="30"/>
  <c r="J122" i="30"/>
  <c r="J119" i="30" s="1"/>
  <c r="J116" i="30" s="1"/>
  <c r="I122" i="30"/>
  <c r="H122" i="30"/>
  <c r="W121" i="30"/>
  <c r="Q121" i="30"/>
  <c r="N121" i="30"/>
  <c r="N118" i="30" s="1"/>
  <c r="G121" i="30"/>
  <c r="T120" i="30"/>
  <c r="S120" i="30"/>
  <c r="R120" i="30"/>
  <c r="R117" i="30" s="1"/>
  <c r="Q120" i="30"/>
  <c r="Q117" i="30" s="1"/>
  <c r="N120" i="30"/>
  <c r="H120" i="30"/>
  <c r="G120" i="30"/>
  <c r="F120" i="30"/>
  <c r="W119" i="30"/>
  <c r="V119" i="30"/>
  <c r="T119" i="30"/>
  <c r="H119" i="30"/>
  <c r="H116" i="30" s="1"/>
  <c r="G119" i="30"/>
  <c r="G116" i="30" s="1"/>
  <c r="W118" i="30"/>
  <c r="Q118" i="30"/>
  <c r="G118" i="30"/>
  <c r="K118" i="30" s="1"/>
  <c r="F118" i="30"/>
  <c r="U117" i="30"/>
  <c r="T117" i="30"/>
  <c r="S117" i="30"/>
  <c r="N117" i="30"/>
  <c r="J117" i="30"/>
  <c r="H117" i="30"/>
  <c r="G117" i="30"/>
  <c r="W116" i="30"/>
  <c r="V116" i="30"/>
  <c r="U116" i="30"/>
  <c r="O116" i="30"/>
  <c r="Z115" i="30"/>
  <c r="Y115" i="30"/>
  <c r="X115" i="30"/>
  <c r="W115" i="30"/>
  <c r="U115" i="30"/>
  <c r="S115" i="30"/>
  <c r="R115" i="30"/>
  <c r="P115" i="30"/>
  <c r="P114" i="30" s="1"/>
  <c r="L115" i="30"/>
  <c r="K115" i="30"/>
  <c r="W114" i="30"/>
  <c r="W113" i="30" s="1"/>
  <c r="V114" i="30"/>
  <c r="U114" i="30"/>
  <c r="T114" i="30"/>
  <c r="S114" i="30"/>
  <c r="S113" i="30" s="1"/>
  <c r="R114" i="30"/>
  <c r="R113" i="30" s="1"/>
  <c r="Q114" i="30"/>
  <c r="Q113" i="30" s="1"/>
  <c r="X113" i="30" s="1"/>
  <c r="O114" i="30"/>
  <c r="N114" i="30"/>
  <c r="N113" i="30" s="1"/>
  <c r="L114" i="30"/>
  <c r="L113" i="30" s="1"/>
  <c r="K114" i="30"/>
  <c r="J114" i="30"/>
  <c r="I114" i="30"/>
  <c r="H114" i="30"/>
  <c r="G114" i="30"/>
  <c r="G113" i="30" s="1"/>
  <c r="F114" i="30"/>
  <c r="F113" i="30" s="1"/>
  <c r="Z113" i="30"/>
  <c r="V113" i="30"/>
  <c r="U113" i="30"/>
  <c r="T113" i="30"/>
  <c r="P113" i="30"/>
  <c r="O113" i="30"/>
  <c r="J113" i="30"/>
  <c r="I113" i="30"/>
  <c r="H113" i="30"/>
  <c r="AB112" i="30"/>
  <c r="AA112" i="30"/>
  <c r="W112" i="30"/>
  <c r="U112" i="30"/>
  <c r="S112" i="30"/>
  <c r="K112" i="30"/>
  <c r="L112" i="30" s="1"/>
  <c r="AB111" i="30"/>
  <c r="AA111" i="30"/>
  <c r="W111" i="30"/>
  <c r="U111" i="30"/>
  <c r="S111" i="30"/>
  <c r="K111" i="30"/>
  <c r="L111" i="30" s="1"/>
  <c r="W110" i="30"/>
  <c r="W99" i="30" s="1"/>
  <c r="V110" i="30"/>
  <c r="U110" i="30"/>
  <c r="T110" i="30"/>
  <c r="Q110" i="30"/>
  <c r="Q99" i="30" s="1"/>
  <c r="O110" i="30"/>
  <c r="O99" i="30" s="1"/>
  <c r="N110" i="30"/>
  <c r="N99" i="30" s="1"/>
  <c r="J110" i="30"/>
  <c r="J109" i="30" s="1"/>
  <c r="I110" i="30"/>
  <c r="I99" i="30" s="1"/>
  <c r="H110" i="30"/>
  <c r="H99" i="30" s="1"/>
  <c r="K99" i="30" s="1"/>
  <c r="G110" i="30"/>
  <c r="F110" i="30"/>
  <c r="F109" i="30" s="1"/>
  <c r="AA109" i="30"/>
  <c r="W109" i="30"/>
  <c r="V109" i="30"/>
  <c r="T109" i="30"/>
  <c r="Q109" i="30"/>
  <c r="O109" i="30"/>
  <c r="N109" i="30"/>
  <c r="N7" i="30" s="1"/>
  <c r="H109" i="30"/>
  <c r="G109" i="30"/>
  <c r="AB108" i="30"/>
  <c r="AA108" i="30"/>
  <c r="W108" i="30"/>
  <c r="U108" i="30"/>
  <c r="S108" i="30"/>
  <c r="K108" i="30"/>
  <c r="L108" i="30" s="1"/>
  <c r="Z108" i="30" s="1"/>
  <c r="AB107" i="30"/>
  <c r="AA107" i="30"/>
  <c r="W107" i="30"/>
  <c r="U107" i="30"/>
  <c r="S107" i="30"/>
  <c r="L107" i="30"/>
  <c r="K107" i="30"/>
  <c r="W106" i="30"/>
  <c r="V106" i="30"/>
  <c r="U106" i="30"/>
  <c r="U105" i="30" s="1"/>
  <c r="T106" i="30"/>
  <c r="Q106" i="30"/>
  <c r="O106" i="30"/>
  <c r="N106" i="30"/>
  <c r="J106" i="30"/>
  <c r="J105" i="30" s="1"/>
  <c r="I106" i="30"/>
  <c r="K106" i="30" s="1"/>
  <c r="H106" i="30"/>
  <c r="G106" i="30"/>
  <c r="F106" i="30"/>
  <c r="F105" i="30" s="1"/>
  <c r="F104" i="30" s="1"/>
  <c r="W105" i="30"/>
  <c r="W104" i="30" s="1"/>
  <c r="V105" i="30"/>
  <c r="T105" i="30"/>
  <c r="Q105" i="30"/>
  <c r="O105" i="30"/>
  <c r="O104" i="30" s="1"/>
  <c r="N105" i="30"/>
  <c r="N104" i="30" s="1"/>
  <c r="N100" i="30" s="1"/>
  <c r="H105" i="30"/>
  <c r="G105" i="30"/>
  <c r="U104" i="30"/>
  <c r="T104" i="30"/>
  <c r="J104" i="30"/>
  <c r="G104" i="30"/>
  <c r="W103" i="30"/>
  <c r="W102" i="30" s="1"/>
  <c r="W101" i="30" s="1"/>
  <c r="U103" i="30"/>
  <c r="S103" i="30"/>
  <c r="S102" i="30" s="1"/>
  <c r="L103" i="30"/>
  <c r="K103" i="30"/>
  <c r="V102" i="30"/>
  <c r="U102" i="30"/>
  <c r="U101" i="30" s="1"/>
  <c r="U100" i="30" s="1"/>
  <c r="T102" i="30"/>
  <c r="Q102" i="30"/>
  <c r="Q101" i="30" s="1"/>
  <c r="O102" i="30"/>
  <c r="O101" i="30" s="1"/>
  <c r="N102" i="30"/>
  <c r="K102" i="30"/>
  <c r="J102" i="30"/>
  <c r="J101" i="30" s="1"/>
  <c r="I102" i="30"/>
  <c r="H102" i="30"/>
  <c r="G102" i="30"/>
  <c r="F102" i="30"/>
  <c r="F101" i="30" s="1"/>
  <c r="T101" i="30"/>
  <c r="S101" i="30"/>
  <c r="N101" i="30"/>
  <c r="I101" i="30"/>
  <c r="H101" i="30"/>
  <c r="G101" i="30"/>
  <c r="G100" i="30"/>
  <c r="F100" i="30"/>
  <c r="J99" i="30"/>
  <c r="G99" i="30"/>
  <c r="F99" i="30"/>
  <c r="AB98" i="30"/>
  <c r="AA98" i="30"/>
  <c r="X98" i="30"/>
  <c r="W98" i="30"/>
  <c r="U98" i="30"/>
  <c r="S98" i="30"/>
  <c r="K98" i="30"/>
  <c r="L98" i="30" s="1"/>
  <c r="AB97" i="30"/>
  <c r="AA97" i="30"/>
  <c r="W97" i="30"/>
  <c r="U97" i="30"/>
  <c r="U92" i="30" s="1"/>
  <c r="S97" i="30"/>
  <c r="K97" i="30"/>
  <c r="L97" i="30" s="1"/>
  <c r="I97" i="30"/>
  <c r="AB96" i="30"/>
  <c r="AA96" i="30"/>
  <c r="W96" i="30"/>
  <c r="U96" i="30"/>
  <c r="S96" i="30"/>
  <c r="L96" i="30"/>
  <c r="K96" i="30"/>
  <c r="AB95" i="30"/>
  <c r="AA95" i="30"/>
  <c r="X95" i="30"/>
  <c r="W95" i="30"/>
  <c r="U95" i="30"/>
  <c r="S95" i="30"/>
  <c r="K95" i="30"/>
  <c r="L95" i="30" s="1"/>
  <c r="AB94" i="30"/>
  <c r="AA94" i="30"/>
  <c r="W94" i="30"/>
  <c r="U94" i="30"/>
  <c r="S94" i="30"/>
  <c r="K94" i="30"/>
  <c r="L94" i="30" s="1"/>
  <c r="AB93" i="30"/>
  <c r="AA93" i="30"/>
  <c r="W93" i="30"/>
  <c r="U93" i="30"/>
  <c r="S93" i="30"/>
  <c r="S92" i="30" s="1"/>
  <c r="K93" i="30"/>
  <c r="L93" i="30" s="1"/>
  <c r="AB92" i="30"/>
  <c r="AA92" i="30"/>
  <c r="V92" i="30"/>
  <c r="T92" i="30"/>
  <c r="Q92" i="30"/>
  <c r="O92" i="30"/>
  <c r="N92" i="30"/>
  <c r="J92" i="30"/>
  <c r="I92" i="30"/>
  <c r="K92" i="30" s="1"/>
  <c r="H92" i="30"/>
  <c r="G92" i="30"/>
  <c r="F92" i="30"/>
  <c r="AB91" i="30"/>
  <c r="AA91" i="30"/>
  <c r="W91" i="30"/>
  <c r="U91" i="30"/>
  <c r="S91" i="30"/>
  <c r="I91" i="30"/>
  <c r="I85" i="30" s="1"/>
  <c r="AB90" i="30"/>
  <c r="AA90" i="30"/>
  <c r="W90" i="30"/>
  <c r="U90" i="30"/>
  <c r="S90" i="30"/>
  <c r="R90" i="30"/>
  <c r="K90" i="30"/>
  <c r="L90" i="30" s="1"/>
  <c r="J90" i="30"/>
  <c r="AB89" i="30"/>
  <c r="AA89" i="30"/>
  <c r="W89" i="30"/>
  <c r="U89" i="30"/>
  <c r="S89" i="30"/>
  <c r="K89" i="30"/>
  <c r="L89" i="30" s="1"/>
  <c r="Z89" i="30" s="1"/>
  <c r="AB88" i="30"/>
  <c r="AA88" i="30"/>
  <c r="W88" i="30"/>
  <c r="U88" i="30"/>
  <c r="S88" i="30"/>
  <c r="K88" i="30"/>
  <c r="L88" i="30" s="1"/>
  <c r="AB87" i="30"/>
  <c r="AA87" i="30"/>
  <c r="W87" i="30"/>
  <c r="U87" i="30"/>
  <c r="S87" i="30"/>
  <c r="S85" i="30" s="1"/>
  <c r="R87" i="30"/>
  <c r="K87" i="30"/>
  <c r="L87" i="30" s="1"/>
  <c r="AB86" i="30"/>
  <c r="AA86" i="30"/>
  <c r="Y86" i="30"/>
  <c r="X86" i="30"/>
  <c r="W86" i="30"/>
  <c r="U86" i="30"/>
  <c r="S86" i="30"/>
  <c r="L86" i="30"/>
  <c r="K86" i="30"/>
  <c r="W85" i="30"/>
  <c r="V85" i="30"/>
  <c r="T85" i="30"/>
  <c r="Q85" i="30"/>
  <c r="Q71" i="30" s="1"/>
  <c r="O85" i="30"/>
  <c r="N85" i="30"/>
  <c r="J85" i="30"/>
  <c r="K85" i="30" s="1"/>
  <c r="H85" i="30"/>
  <c r="G85" i="30"/>
  <c r="F85" i="30"/>
  <c r="AB84" i="30"/>
  <c r="AA84" i="30"/>
  <c r="W84" i="30"/>
  <c r="U84" i="30"/>
  <c r="S84" i="30"/>
  <c r="K84" i="30"/>
  <c r="L84" i="30" s="1"/>
  <c r="AB83" i="30"/>
  <c r="AA83" i="30"/>
  <c r="Z83" i="30"/>
  <c r="W83" i="30"/>
  <c r="U83" i="30"/>
  <c r="S83" i="30"/>
  <c r="R83" i="30"/>
  <c r="P83" i="30"/>
  <c r="K83" i="30"/>
  <c r="L83" i="30" s="1"/>
  <c r="J83" i="30"/>
  <c r="AB82" i="30"/>
  <c r="AA82" i="30"/>
  <c r="W82" i="30"/>
  <c r="U82" i="30"/>
  <c r="S82" i="30"/>
  <c r="S81" i="30" s="1"/>
  <c r="J82" i="30"/>
  <c r="W81" i="30"/>
  <c r="V81" i="30"/>
  <c r="U81" i="30"/>
  <c r="T81" i="30"/>
  <c r="Q81" i="30"/>
  <c r="O81" i="30"/>
  <c r="N81" i="30"/>
  <c r="I81" i="30"/>
  <c r="H81" i="30"/>
  <c r="G81" i="30"/>
  <c r="F81" i="30"/>
  <c r="AB80" i="30"/>
  <c r="AA80" i="30"/>
  <c r="Y80" i="30"/>
  <c r="W80" i="30"/>
  <c r="U80" i="30"/>
  <c r="S80" i="30"/>
  <c r="K80" i="30"/>
  <c r="L80" i="30" s="1"/>
  <c r="AB79" i="30"/>
  <c r="AA79" i="30"/>
  <c r="W79" i="30"/>
  <c r="U79" i="30"/>
  <c r="U74" i="30" s="1"/>
  <c r="S79" i="30"/>
  <c r="I79" i="30"/>
  <c r="I74" i="30" s="1"/>
  <c r="I71" i="30" s="1"/>
  <c r="AB78" i="30"/>
  <c r="AA78" i="30"/>
  <c r="X78" i="30"/>
  <c r="W78" i="30"/>
  <c r="U78" i="30"/>
  <c r="S78" i="30"/>
  <c r="L78" i="30"/>
  <c r="K78" i="30"/>
  <c r="AB77" i="30"/>
  <c r="AA77" i="30"/>
  <c r="Z77" i="30"/>
  <c r="Y77" i="30"/>
  <c r="X77" i="30"/>
  <c r="W77" i="30"/>
  <c r="U77" i="30"/>
  <c r="S77" i="30"/>
  <c r="R77" i="30"/>
  <c r="P77" i="30"/>
  <c r="L77" i="30"/>
  <c r="K77" i="30"/>
  <c r="X76" i="30"/>
  <c r="W76" i="30"/>
  <c r="U76" i="30"/>
  <c r="S76" i="30"/>
  <c r="L76" i="30"/>
  <c r="K76" i="30"/>
  <c r="AB75" i="30"/>
  <c r="AA75" i="30"/>
  <c r="Z75" i="30"/>
  <c r="Y75" i="30"/>
  <c r="X75" i="30"/>
  <c r="W75" i="30"/>
  <c r="U75" i="30"/>
  <c r="S75" i="30"/>
  <c r="R75" i="30"/>
  <c r="P75" i="30"/>
  <c r="L75" i="30"/>
  <c r="K75" i="30"/>
  <c r="V74" i="30"/>
  <c r="T74" i="30"/>
  <c r="AB74" i="30" s="1"/>
  <c r="S74" i="30"/>
  <c r="S71" i="30" s="1"/>
  <c r="Q74" i="30"/>
  <c r="O74" i="30"/>
  <c r="N74" i="30"/>
  <c r="J74" i="30"/>
  <c r="H74" i="30"/>
  <c r="G74" i="30"/>
  <c r="F74" i="30"/>
  <c r="F71" i="30" s="1"/>
  <c r="W73" i="30"/>
  <c r="U73" i="30"/>
  <c r="U72" i="30" s="1"/>
  <c r="S73" i="30"/>
  <c r="S72" i="30" s="1"/>
  <c r="K73" i="30"/>
  <c r="L73" i="30" s="1"/>
  <c r="W72" i="30"/>
  <c r="V72" i="30"/>
  <c r="T72" i="30"/>
  <c r="Q72" i="30"/>
  <c r="O72" i="30"/>
  <c r="N72" i="30"/>
  <c r="J72" i="30"/>
  <c r="I72" i="30"/>
  <c r="H72" i="30"/>
  <c r="G72" i="30"/>
  <c r="F72" i="30"/>
  <c r="T71" i="30"/>
  <c r="W70" i="30"/>
  <c r="U70" i="30"/>
  <c r="S70" i="30"/>
  <c r="AB69" i="30"/>
  <c r="AA69" i="30"/>
  <c r="W69" i="30"/>
  <c r="U69" i="30"/>
  <c r="S69" i="30"/>
  <c r="AB68" i="30"/>
  <c r="AA68" i="30"/>
  <c r="W68" i="30"/>
  <c r="U68" i="30"/>
  <c r="S68" i="30"/>
  <c r="K68" i="30"/>
  <c r="L68" i="30" s="1"/>
  <c r="AB67" i="30"/>
  <c r="AA67" i="30"/>
  <c r="W67" i="30"/>
  <c r="W64" i="30" s="1"/>
  <c r="U67" i="30"/>
  <c r="S67" i="30"/>
  <c r="I67" i="30"/>
  <c r="K67" i="30" s="1"/>
  <c r="L67" i="30" s="1"/>
  <c r="AA66" i="30"/>
  <c r="W66" i="30"/>
  <c r="U66" i="30"/>
  <c r="S66" i="30"/>
  <c r="I66" i="30"/>
  <c r="K66" i="30" s="1"/>
  <c r="L66" i="30" s="1"/>
  <c r="AA65" i="30"/>
  <c r="W65" i="30"/>
  <c r="U65" i="30"/>
  <c r="U64" i="30" s="1"/>
  <c r="S65" i="30"/>
  <c r="S64" i="30" s="1"/>
  <c r="I65" i="30"/>
  <c r="K65" i="30" s="1"/>
  <c r="V64" i="30"/>
  <c r="T64" i="30"/>
  <c r="Q64" i="30"/>
  <c r="AA64" i="30" s="1"/>
  <c r="O64" i="30"/>
  <c r="N64" i="30"/>
  <c r="J64" i="30"/>
  <c r="I64" i="30"/>
  <c r="F64" i="30"/>
  <c r="AB63" i="30"/>
  <c r="AA63" i="30"/>
  <c r="W63" i="30"/>
  <c r="U63" i="30"/>
  <c r="S63" i="30"/>
  <c r="I63" i="30"/>
  <c r="K63" i="30" s="1"/>
  <c r="L63" i="30" s="1"/>
  <c r="AA62" i="30"/>
  <c r="W62" i="30"/>
  <c r="U62" i="30"/>
  <c r="S62" i="30"/>
  <c r="L62" i="30"/>
  <c r="K62" i="30"/>
  <c r="I62" i="30"/>
  <c r="AB61" i="30"/>
  <c r="AA61" i="30"/>
  <c r="X61" i="30"/>
  <c r="W61" i="30"/>
  <c r="U61" i="30"/>
  <c r="S61" i="30"/>
  <c r="I61" i="30"/>
  <c r="K61" i="30" s="1"/>
  <c r="L61" i="30" s="1"/>
  <c r="AB60" i="30"/>
  <c r="AA60" i="30"/>
  <c r="W60" i="30"/>
  <c r="U60" i="30"/>
  <c r="S60" i="30"/>
  <c r="I60" i="30"/>
  <c r="K60" i="30" s="1"/>
  <c r="L60" i="30" s="1"/>
  <c r="AA59" i="30"/>
  <c r="W59" i="30"/>
  <c r="U59" i="30"/>
  <c r="S59" i="30"/>
  <c r="K59" i="30"/>
  <c r="L59" i="30" s="1"/>
  <c r="AB58" i="30"/>
  <c r="AA58" i="30"/>
  <c r="W58" i="30"/>
  <c r="U58" i="30"/>
  <c r="S58" i="30"/>
  <c r="K58" i="30"/>
  <c r="L58" i="30" s="1"/>
  <c r="AB57" i="30"/>
  <c r="AA57" i="30"/>
  <c r="W57" i="30"/>
  <c r="U57" i="30"/>
  <c r="S57" i="30"/>
  <c r="K57" i="30"/>
  <c r="L57" i="30" s="1"/>
  <c r="Z57" i="30" s="1"/>
  <c r="AA56" i="30"/>
  <c r="W56" i="30"/>
  <c r="U56" i="30"/>
  <c r="U55" i="30" s="1"/>
  <c r="S56" i="30"/>
  <c r="S55" i="30" s="1"/>
  <c r="I56" i="30"/>
  <c r="W55" i="30"/>
  <c r="V55" i="30"/>
  <c r="T55" i="30"/>
  <c r="Q55" i="30"/>
  <c r="O55" i="30"/>
  <c r="N55" i="30"/>
  <c r="J55" i="30"/>
  <c r="H55" i="30"/>
  <c r="G55" i="30"/>
  <c r="F55" i="30"/>
  <c r="AA54" i="30"/>
  <c r="W54" i="30"/>
  <c r="U54" i="30"/>
  <c r="S54" i="30"/>
  <c r="I54" i="30"/>
  <c r="AB53" i="30"/>
  <c r="AA53" i="30"/>
  <c r="W53" i="30"/>
  <c r="U53" i="30"/>
  <c r="U51" i="30" s="1"/>
  <c r="S53" i="30"/>
  <c r="K53" i="30"/>
  <c r="L53" i="30" s="1"/>
  <c r="AB52" i="30"/>
  <c r="AA52" i="30"/>
  <c r="W52" i="30"/>
  <c r="U52" i="30"/>
  <c r="S52" i="30"/>
  <c r="L52" i="30"/>
  <c r="X52" i="30" s="1"/>
  <c r="I52" i="30"/>
  <c r="K52" i="30" s="1"/>
  <c r="V51" i="30"/>
  <c r="T51" i="30"/>
  <c r="S51" i="30"/>
  <c r="S50" i="30" s="1"/>
  <c r="S49" i="30" s="1"/>
  <c r="Q51" i="30"/>
  <c r="O51" i="30"/>
  <c r="N51" i="30"/>
  <c r="N50" i="30" s="1"/>
  <c r="J51" i="30"/>
  <c r="J50" i="30" s="1"/>
  <c r="H51" i="30"/>
  <c r="G51" i="30"/>
  <c r="F51" i="30"/>
  <c r="F50" i="30"/>
  <c r="F49" i="30"/>
  <c r="W48" i="30"/>
  <c r="U48" i="30"/>
  <c r="S48" i="30"/>
  <c r="I48" i="30"/>
  <c r="AB47" i="30"/>
  <c r="AA47" i="30"/>
  <c r="W47" i="30"/>
  <c r="W43" i="30" s="1"/>
  <c r="U47" i="30"/>
  <c r="U43" i="30" s="1"/>
  <c r="U40" i="30" s="1"/>
  <c r="U39" i="30" s="1"/>
  <c r="S47" i="30"/>
  <c r="L47" i="30"/>
  <c r="K47" i="30"/>
  <c r="J47" i="30"/>
  <c r="AB46" i="30"/>
  <c r="AA46" i="30"/>
  <c r="W46" i="30"/>
  <c r="U46" i="30"/>
  <c r="S46" i="30"/>
  <c r="I46" i="30"/>
  <c r="K46" i="30" s="1"/>
  <c r="AA45" i="30"/>
  <c r="Z45" i="30"/>
  <c r="W45" i="30"/>
  <c r="U45" i="30"/>
  <c r="S45" i="30"/>
  <c r="R45" i="30"/>
  <c r="P45" i="30"/>
  <c r="I45" i="30"/>
  <c r="K45" i="30" s="1"/>
  <c r="L45" i="30" s="1"/>
  <c r="W44" i="30"/>
  <c r="U44" i="30"/>
  <c r="S44" i="30"/>
  <c r="K44" i="30"/>
  <c r="L44" i="30" s="1"/>
  <c r="AA43" i="30"/>
  <c r="V43" i="30"/>
  <c r="V40" i="30" s="1"/>
  <c r="T43" i="30"/>
  <c r="Q43" i="30"/>
  <c r="O43" i="30"/>
  <c r="O40" i="30" s="1"/>
  <c r="O39" i="30" s="1"/>
  <c r="N43" i="30"/>
  <c r="N40" i="30" s="1"/>
  <c r="N39" i="30" s="1"/>
  <c r="J43" i="30"/>
  <c r="J40" i="30" s="1"/>
  <c r="H43" i="30"/>
  <c r="H40" i="30" s="1"/>
  <c r="H39" i="30" s="1"/>
  <c r="G43" i="30"/>
  <c r="F43" i="30"/>
  <c r="AA42" i="30"/>
  <c r="Y42" i="30"/>
  <c r="W42" i="30"/>
  <c r="U42" i="30"/>
  <c r="S42" i="30"/>
  <c r="P42" i="30"/>
  <c r="P41" i="30" s="1"/>
  <c r="K42" i="30"/>
  <c r="L42" i="30" s="1"/>
  <c r="X41" i="30"/>
  <c r="W41" i="30"/>
  <c r="V41" i="30"/>
  <c r="U41" i="30"/>
  <c r="T41" i="30"/>
  <c r="AA41" i="30" s="1"/>
  <c r="S41" i="30"/>
  <c r="Q41" i="30"/>
  <c r="O41" i="30"/>
  <c r="N41" i="30"/>
  <c r="L41" i="30"/>
  <c r="Z41" i="30" s="1"/>
  <c r="J41" i="30"/>
  <c r="I41" i="30"/>
  <c r="H41" i="30"/>
  <c r="G41" i="30"/>
  <c r="F41" i="30"/>
  <c r="W40" i="30"/>
  <c r="Q40" i="30"/>
  <c r="F40" i="30"/>
  <c r="F39" i="30" s="1"/>
  <c r="W39" i="30"/>
  <c r="V39" i="30"/>
  <c r="J39" i="30"/>
  <c r="W37" i="30"/>
  <c r="U37" i="30"/>
  <c r="S37" i="30"/>
  <c r="P37" i="30"/>
  <c r="K37" i="30"/>
  <c r="L37" i="30" s="1"/>
  <c r="AB36" i="30"/>
  <c r="AA36" i="30"/>
  <c r="W36" i="30"/>
  <c r="U36" i="30"/>
  <c r="S36" i="30"/>
  <c r="R36" i="30"/>
  <c r="J36" i="30"/>
  <c r="K36" i="30" s="1"/>
  <c r="L36" i="30" s="1"/>
  <c r="AB35" i="30"/>
  <c r="AA35" i="30"/>
  <c r="W35" i="30"/>
  <c r="U35" i="30"/>
  <c r="S35" i="30"/>
  <c r="S30" i="30" s="1"/>
  <c r="K35" i="30"/>
  <c r="L35" i="30" s="1"/>
  <c r="AB34" i="30"/>
  <c r="AA34" i="30"/>
  <c r="W34" i="30"/>
  <c r="U34" i="30"/>
  <c r="U31" i="30" s="1"/>
  <c r="U30" i="30" s="1"/>
  <c r="S34" i="30"/>
  <c r="L34" i="30"/>
  <c r="K34" i="30"/>
  <c r="AB33" i="30"/>
  <c r="AA33" i="30"/>
  <c r="X33" i="30"/>
  <c r="W33" i="30"/>
  <c r="W31" i="30" s="1"/>
  <c r="W30" i="30" s="1"/>
  <c r="U33" i="30"/>
  <c r="S33" i="30"/>
  <c r="L33" i="30"/>
  <c r="K33" i="30"/>
  <c r="AB32" i="30"/>
  <c r="AA32" i="30"/>
  <c r="W32" i="30"/>
  <c r="U32" i="30"/>
  <c r="S32" i="30"/>
  <c r="P32" i="30"/>
  <c r="K32" i="30"/>
  <c r="L32" i="30" s="1"/>
  <c r="V31" i="30"/>
  <c r="AB31" i="30" s="1"/>
  <c r="T31" i="30"/>
  <c r="S31" i="30"/>
  <c r="Q31" i="30"/>
  <c r="O31" i="30"/>
  <c r="O30" i="30" s="1"/>
  <c r="N31" i="30"/>
  <c r="N30" i="30" s="1"/>
  <c r="J31" i="30"/>
  <c r="J30" i="30" s="1"/>
  <c r="I31" i="30"/>
  <c r="I30" i="30" s="1"/>
  <c r="H31" i="30"/>
  <c r="H30" i="30" s="1"/>
  <c r="G31" i="30"/>
  <c r="K31" i="30" s="1"/>
  <c r="F31" i="30"/>
  <c r="G30" i="30"/>
  <c r="K30" i="30" s="1"/>
  <c r="F30" i="30"/>
  <c r="AB29" i="30"/>
  <c r="AA29" i="30"/>
  <c r="X29" i="30"/>
  <c r="W29" i="30"/>
  <c r="U29" i="30"/>
  <c r="S29" i="30"/>
  <c r="L29" i="30"/>
  <c r="K29" i="30"/>
  <c r="AB28" i="30"/>
  <c r="AA28" i="30"/>
  <c r="Y28" i="30"/>
  <c r="W28" i="30"/>
  <c r="U28" i="30"/>
  <c r="S28" i="30"/>
  <c r="P28" i="30"/>
  <c r="K28" i="30"/>
  <c r="L28" i="30" s="1"/>
  <c r="AB27" i="30"/>
  <c r="AA27" i="30"/>
  <c r="W27" i="30"/>
  <c r="U27" i="30"/>
  <c r="S27" i="30"/>
  <c r="K27" i="30"/>
  <c r="L27" i="30" s="1"/>
  <c r="Y27" i="30" s="1"/>
  <c r="AB26" i="30"/>
  <c r="AA26" i="30"/>
  <c r="Z26" i="30"/>
  <c r="W26" i="30"/>
  <c r="U26" i="30"/>
  <c r="S26" i="30"/>
  <c r="R26" i="30"/>
  <c r="K26" i="30"/>
  <c r="L26" i="30" s="1"/>
  <c r="AB25" i="30"/>
  <c r="AA25" i="30"/>
  <c r="W25" i="30"/>
  <c r="U25" i="30"/>
  <c r="S25" i="30"/>
  <c r="K25" i="30"/>
  <c r="L25" i="30" s="1"/>
  <c r="AB24" i="30"/>
  <c r="AA24" i="30"/>
  <c r="W24" i="30"/>
  <c r="U24" i="30"/>
  <c r="U22" i="30" s="1"/>
  <c r="S24" i="30"/>
  <c r="K24" i="30"/>
  <c r="L24" i="30" s="1"/>
  <c r="AB23" i="30"/>
  <c r="AA23" i="30"/>
  <c r="W23" i="30"/>
  <c r="U23" i="30"/>
  <c r="S23" i="30"/>
  <c r="L23" i="30"/>
  <c r="K23" i="30"/>
  <c r="V22" i="30"/>
  <c r="AB22" i="30" s="1"/>
  <c r="T22" i="30"/>
  <c r="AA22" i="30" s="1"/>
  <c r="S22" i="30"/>
  <c r="Q22" i="30"/>
  <c r="O22" i="30"/>
  <c r="N22" i="30"/>
  <c r="J22" i="30"/>
  <c r="I22" i="30"/>
  <c r="H22" i="30"/>
  <c r="G22" i="30"/>
  <c r="K22" i="30" s="1"/>
  <c r="F22" i="30"/>
  <c r="AB21" i="30"/>
  <c r="AA21" i="30"/>
  <c r="X21" i="30"/>
  <c r="W21" i="30"/>
  <c r="U21" i="30"/>
  <c r="S21" i="30"/>
  <c r="L21" i="30"/>
  <c r="K21" i="30"/>
  <c r="AB20" i="30"/>
  <c r="AA20" i="30"/>
  <c r="W20" i="30"/>
  <c r="U20" i="30"/>
  <c r="S20" i="30"/>
  <c r="K20" i="30"/>
  <c r="L20" i="30" s="1"/>
  <c r="X20" i="30" s="1"/>
  <c r="AB19" i="30"/>
  <c r="AA19" i="30"/>
  <c r="W19" i="30"/>
  <c r="U19" i="30"/>
  <c r="S19" i="30"/>
  <c r="R19" i="30"/>
  <c r="K19" i="30"/>
  <c r="L19" i="30" s="1"/>
  <c r="AB18" i="30"/>
  <c r="AA18" i="30"/>
  <c r="Z18" i="30"/>
  <c r="W18" i="30"/>
  <c r="U18" i="30"/>
  <c r="S18" i="30"/>
  <c r="K18" i="30"/>
  <c r="L18" i="30" s="1"/>
  <c r="AB17" i="30"/>
  <c r="AA17" i="30"/>
  <c r="W17" i="30"/>
  <c r="U17" i="30"/>
  <c r="S17" i="30"/>
  <c r="K17" i="30"/>
  <c r="L17" i="30" s="1"/>
  <c r="AB16" i="30"/>
  <c r="AA16" i="30"/>
  <c r="W16" i="30"/>
  <c r="U16" i="30"/>
  <c r="S16" i="30"/>
  <c r="L16" i="30"/>
  <c r="K16" i="30"/>
  <c r="AB15" i="30"/>
  <c r="AA15" i="30"/>
  <c r="X15" i="30"/>
  <c r="W15" i="30"/>
  <c r="W12" i="30" s="1"/>
  <c r="W11" i="30" s="1"/>
  <c r="U15" i="30"/>
  <c r="S15" i="30"/>
  <c r="L15" i="30"/>
  <c r="K15" i="30"/>
  <c r="AB14" i="30"/>
  <c r="AA14" i="30"/>
  <c r="Z14" i="30"/>
  <c r="Y14" i="30"/>
  <c r="W14" i="30"/>
  <c r="U14" i="30"/>
  <c r="S14" i="30"/>
  <c r="R14" i="30"/>
  <c r="P14" i="30"/>
  <c r="K14" i="30"/>
  <c r="L14" i="30" s="1"/>
  <c r="X14" i="30" s="1"/>
  <c r="AB13" i="30"/>
  <c r="AA13" i="30"/>
  <c r="W13" i="30"/>
  <c r="U13" i="30"/>
  <c r="S13" i="30"/>
  <c r="S12" i="30" s="1"/>
  <c r="R13" i="30"/>
  <c r="K13" i="30"/>
  <c r="L13" i="30" s="1"/>
  <c r="V12" i="30"/>
  <c r="U12" i="30"/>
  <c r="U11" i="30" s="1"/>
  <c r="T12" i="30"/>
  <c r="Q12" i="30"/>
  <c r="O12" i="30"/>
  <c r="O11" i="30" s="1"/>
  <c r="O10" i="30" s="1"/>
  <c r="O9" i="30" s="1"/>
  <c r="N12" i="30"/>
  <c r="J12" i="30"/>
  <c r="J11" i="30" s="1"/>
  <c r="J10" i="30" s="1"/>
  <c r="J9" i="30" s="1"/>
  <c r="I12" i="30"/>
  <c r="I11" i="30" s="1"/>
  <c r="I10" i="30" s="1"/>
  <c r="I9" i="30" s="1"/>
  <c r="H12" i="30"/>
  <c r="G12" i="30"/>
  <c r="F12" i="30"/>
  <c r="F11" i="30" s="1"/>
  <c r="F10" i="30" s="1"/>
  <c r="F9" i="30" s="1"/>
  <c r="S11" i="30"/>
  <c r="S10" i="30" s="1"/>
  <c r="S9" i="30" s="1"/>
  <c r="N11" i="30"/>
  <c r="H11" i="30"/>
  <c r="H10" i="30" s="1"/>
  <c r="H9" i="30" s="1"/>
  <c r="G11" i="30"/>
  <c r="N10" i="30"/>
  <c r="N9" i="30" s="1"/>
  <c r="AA7" i="30"/>
  <c r="W7" i="30"/>
  <c r="V7" i="30"/>
  <c r="T7" i="30"/>
  <c r="Q7" i="30"/>
  <c r="O7" i="30"/>
  <c r="J7" i="30"/>
  <c r="G7" i="30"/>
  <c r="F7" i="30"/>
  <c r="AB311" i="29"/>
  <c r="AA311" i="29"/>
  <c r="W311" i="29"/>
  <c r="U311" i="29"/>
  <c r="U310" i="29" s="1"/>
  <c r="U309" i="29" s="1"/>
  <c r="S311" i="29"/>
  <c r="K311" i="29"/>
  <c r="L311" i="29" s="1"/>
  <c r="W310" i="29"/>
  <c r="W309" i="29" s="1"/>
  <c r="W308" i="29" s="1"/>
  <c r="V310" i="29"/>
  <c r="AB310" i="29" s="1"/>
  <c r="T310" i="29"/>
  <c r="S310" i="29"/>
  <c r="S309" i="29" s="1"/>
  <c r="S308" i="29" s="1"/>
  <c r="Q310" i="29"/>
  <c r="O310" i="29"/>
  <c r="N310" i="29"/>
  <c r="N309" i="29" s="1"/>
  <c r="N308" i="29" s="1"/>
  <c r="K310" i="29"/>
  <c r="J310" i="29"/>
  <c r="I310" i="29"/>
  <c r="H310" i="29"/>
  <c r="H309" i="29" s="1"/>
  <c r="H308" i="29" s="1"/>
  <c r="G310" i="29"/>
  <c r="G309" i="29" s="1"/>
  <c r="F310" i="29"/>
  <c r="V309" i="29"/>
  <c r="O309" i="29"/>
  <c r="J309" i="29"/>
  <c r="J308" i="29" s="1"/>
  <c r="I309" i="29"/>
  <c r="F309" i="29"/>
  <c r="F308" i="29" s="1"/>
  <c r="U308" i="29"/>
  <c r="O308" i="29"/>
  <c r="I308" i="29"/>
  <c r="AB307" i="29"/>
  <c r="AA307" i="29"/>
  <c r="W307" i="29"/>
  <c r="U307" i="29"/>
  <c r="S307" i="29"/>
  <c r="K307" i="29"/>
  <c r="L307" i="29" s="1"/>
  <c r="AA306" i="29"/>
  <c r="W306" i="29"/>
  <c r="W305" i="29" s="1"/>
  <c r="W304" i="29" s="1"/>
  <c r="V306" i="29"/>
  <c r="AB306" i="29" s="1"/>
  <c r="U306" i="29"/>
  <c r="U305" i="29" s="1"/>
  <c r="U304" i="29" s="1"/>
  <c r="T306" i="29"/>
  <c r="S306" i="29"/>
  <c r="Q306" i="29"/>
  <c r="O306" i="29"/>
  <c r="O305" i="29" s="1"/>
  <c r="O304" i="29" s="1"/>
  <c r="N306" i="29"/>
  <c r="J306" i="29"/>
  <c r="I306" i="29"/>
  <c r="H306" i="29"/>
  <c r="G306" i="29"/>
  <c r="F306" i="29"/>
  <c r="F305" i="29" s="1"/>
  <c r="F304" i="29" s="1"/>
  <c r="V305" i="29"/>
  <c r="V304" i="29" s="1"/>
  <c r="T305" i="29"/>
  <c r="S305" i="29"/>
  <c r="N305" i="29"/>
  <c r="N304" i="29" s="1"/>
  <c r="J305" i="29"/>
  <c r="J304" i="29" s="1"/>
  <c r="H305" i="29"/>
  <c r="G305" i="29"/>
  <c r="S304" i="29"/>
  <c r="G304" i="29"/>
  <c r="AB303" i="29"/>
  <c r="AA303" i="29"/>
  <c r="X303" i="29"/>
  <c r="W303" i="29"/>
  <c r="U303" i="29"/>
  <c r="S303" i="29"/>
  <c r="K303" i="29"/>
  <c r="L303" i="29" s="1"/>
  <c r="AA302" i="29"/>
  <c r="W302" i="29"/>
  <c r="V302" i="29"/>
  <c r="AB302" i="29" s="1"/>
  <c r="U302" i="29"/>
  <c r="T302" i="29"/>
  <c r="S302" i="29"/>
  <c r="Q302" i="29"/>
  <c r="O302" i="29"/>
  <c r="N302" i="29"/>
  <c r="J302" i="29"/>
  <c r="I302" i="29"/>
  <c r="H302" i="29"/>
  <c r="G302" i="29"/>
  <c r="K302" i="29" s="1"/>
  <c r="F302" i="29"/>
  <c r="AB301" i="29"/>
  <c r="AA301" i="29"/>
  <c r="X301" i="29"/>
  <c r="W301" i="29"/>
  <c r="U301" i="29"/>
  <c r="S301" i="29"/>
  <c r="K301" i="29"/>
  <c r="L301" i="29" s="1"/>
  <c r="AA300" i="29"/>
  <c r="W300" i="29"/>
  <c r="V300" i="29"/>
  <c r="AB300" i="29" s="1"/>
  <c r="U300" i="29"/>
  <c r="T300" i="29"/>
  <c r="S300" i="29"/>
  <c r="S291" i="29" s="1"/>
  <c r="S288" i="29" s="1"/>
  <c r="S281" i="29" s="1"/>
  <c r="S278" i="29" s="1"/>
  <c r="Q300" i="29"/>
  <c r="O300" i="29"/>
  <c r="N300" i="29"/>
  <c r="J300" i="29"/>
  <c r="I300" i="29"/>
  <c r="H300" i="29"/>
  <c r="G300" i="29"/>
  <c r="F300" i="29"/>
  <c r="AB299" i="29"/>
  <c r="AA299" i="29"/>
  <c r="X299" i="29"/>
  <c r="W299" i="29"/>
  <c r="U299" i="29"/>
  <c r="S299" i="29"/>
  <c r="K299" i="29"/>
  <c r="L299" i="29" s="1"/>
  <c r="AA298" i="29"/>
  <c r="W298" i="29"/>
  <c r="V298" i="29"/>
  <c r="AB298" i="29" s="1"/>
  <c r="U298" i="29"/>
  <c r="T298" i="29"/>
  <c r="S298" i="29"/>
  <c r="S290" i="29" s="1"/>
  <c r="S287" i="29" s="1"/>
  <c r="Q298" i="29"/>
  <c r="O298" i="29"/>
  <c r="N298" i="29"/>
  <c r="J298" i="29"/>
  <c r="I298" i="29"/>
  <c r="H298" i="29"/>
  <c r="G298" i="29"/>
  <c r="K298" i="29" s="1"/>
  <c r="F298" i="29"/>
  <c r="W297" i="29"/>
  <c r="U297" i="29"/>
  <c r="S297" i="29"/>
  <c r="K297" i="29"/>
  <c r="L297" i="29" s="1"/>
  <c r="W296" i="29"/>
  <c r="V296" i="29"/>
  <c r="U296" i="29"/>
  <c r="U290" i="29" s="1"/>
  <c r="U287" i="29" s="1"/>
  <c r="U280" i="29" s="1"/>
  <c r="U277" i="29" s="1"/>
  <c r="T296" i="29"/>
  <c r="S296" i="29"/>
  <c r="Q296" i="29"/>
  <c r="O296" i="29"/>
  <c r="O290" i="29" s="1"/>
  <c r="O287" i="29" s="1"/>
  <c r="O280" i="29" s="1"/>
  <c r="N296" i="29"/>
  <c r="J296" i="29"/>
  <c r="I296" i="29"/>
  <c r="H296" i="29"/>
  <c r="G296" i="29"/>
  <c r="F296" i="29"/>
  <c r="F290" i="29" s="1"/>
  <c r="F287" i="29" s="1"/>
  <c r="AA295" i="29"/>
  <c r="Y295" i="29"/>
  <c r="W295" i="29"/>
  <c r="U295" i="29"/>
  <c r="S295" i="29"/>
  <c r="S294" i="29" s="1"/>
  <c r="K295" i="29"/>
  <c r="L295" i="29" s="1"/>
  <c r="P295" i="29" s="1"/>
  <c r="P294" i="29" s="1"/>
  <c r="AA294" i="29"/>
  <c r="W294" i="29"/>
  <c r="V294" i="29"/>
  <c r="U294" i="29"/>
  <c r="T294" i="29"/>
  <c r="Q294" i="29"/>
  <c r="O294" i="29"/>
  <c r="N294" i="29"/>
  <c r="J294" i="29"/>
  <c r="I294" i="29"/>
  <c r="H294" i="29"/>
  <c r="G294" i="29"/>
  <c r="F294" i="29"/>
  <c r="AB293" i="29"/>
  <c r="AA293" i="29"/>
  <c r="Z293" i="29"/>
  <c r="W293" i="29"/>
  <c r="U293" i="29"/>
  <c r="S293" i="29"/>
  <c r="R293" i="29"/>
  <c r="R292" i="29" s="1"/>
  <c r="K293" i="29"/>
  <c r="L293" i="29" s="1"/>
  <c r="AB292" i="29"/>
  <c r="AA292" i="29"/>
  <c r="W292" i="29"/>
  <c r="W289" i="29" s="1"/>
  <c r="V292" i="29"/>
  <c r="U292" i="29"/>
  <c r="T292" i="29"/>
  <c r="S292" i="29"/>
  <c r="Q292" i="29"/>
  <c r="O292" i="29"/>
  <c r="O289" i="29" s="1"/>
  <c r="O286" i="29" s="1"/>
  <c r="N292" i="29"/>
  <c r="J292" i="29"/>
  <c r="I292" i="29"/>
  <c r="H292" i="29"/>
  <c r="G292" i="29"/>
  <c r="F292" i="29"/>
  <c r="AA291" i="29"/>
  <c r="W291" i="29"/>
  <c r="V291" i="29"/>
  <c r="AB291" i="29" s="1"/>
  <c r="U291" i="29"/>
  <c r="T291" i="29"/>
  <c r="Q291" i="29"/>
  <c r="O291" i="29"/>
  <c r="O288" i="29" s="1"/>
  <c r="O281" i="29" s="1"/>
  <c r="N291" i="29"/>
  <c r="N288" i="29" s="1"/>
  <c r="J291" i="29"/>
  <c r="J288" i="29" s="1"/>
  <c r="J281" i="29" s="1"/>
  <c r="J278" i="29" s="1"/>
  <c r="I291" i="29"/>
  <c r="I288" i="29" s="1"/>
  <c r="H291" i="29"/>
  <c r="H288" i="29" s="1"/>
  <c r="H281" i="29" s="1"/>
  <c r="F291" i="29"/>
  <c r="W290" i="29"/>
  <c r="W287" i="29" s="1"/>
  <c r="W280" i="29" s="1"/>
  <c r="W277" i="29" s="1"/>
  <c r="V290" i="29"/>
  <c r="AB290" i="29" s="1"/>
  <c r="T290" i="29"/>
  <c r="Q290" i="29"/>
  <c r="N290" i="29"/>
  <c r="J290" i="29"/>
  <c r="H290" i="29"/>
  <c r="H287" i="29" s="1"/>
  <c r="G290" i="29"/>
  <c r="G287" i="29" s="1"/>
  <c r="T289" i="29"/>
  <c r="S289" i="29"/>
  <c r="S286" i="29" s="1"/>
  <c r="N289" i="29"/>
  <c r="N286" i="29" s="1"/>
  <c r="J289" i="29"/>
  <c r="H289" i="29"/>
  <c r="H286" i="29" s="1"/>
  <c r="F289" i="29"/>
  <c r="F286" i="29" s="1"/>
  <c r="W288" i="29"/>
  <c r="W281" i="29" s="1"/>
  <c r="U288" i="29"/>
  <c r="Q288" i="29"/>
  <c r="Q281" i="29" s="1"/>
  <c r="Q278" i="29" s="1"/>
  <c r="F288" i="29"/>
  <c r="F281" i="29" s="1"/>
  <c r="V287" i="29"/>
  <c r="Q287" i="29"/>
  <c r="N287" i="29"/>
  <c r="J287" i="29"/>
  <c r="J280" i="29" s="1"/>
  <c r="J277" i="29" s="1"/>
  <c r="W286" i="29"/>
  <c r="J286" i="29"/>
  <c r="AB285" i="29"/>
  <c r="AA285" i="29"/>
  <c r="Y285" i="29"/>
  <c r="W285" i="29"/>
  <c r="U285" i="29"/>
  <c r="S285" i="29"/>
  <c r="S284" i="29" s="1"/>
  <c r="L285" i="29"/>
  <c r="K285" i="29"/>
  <c r="W284" i="29"/>
  <c r="W283" i="29" s="1"/>
  <c r="W282" i="29" s="1"/>
  <c r="W279" i="29" s="1"/>
  <c r="W276" i="29" s="1"/>
  <c r="V284" i="29"/>
  <c r="U284" i="29"/>
  <c r="T284" i="29"/>
  <c r="T283" i="29" s="1"/>
  <c r="Q284" i="29"/>
  <c r="O284" i="29"/>
  <c r="N284" i="29"/>
  <c r="J284" i="29"/>
  <c r="I284" i="29"/>
  <c r="I283" i="29" s="1"/>
  <c r="H284" i="29"/>
  <c r="H283" i="29" s="1"/>
  <c r="H282" i="29" s="1"/>
  <c r="G284" i="29"/>
  <c r="F284" i="29"/>
  <c r="F283" i="29" s="1"/>
  <c r="V283" i="29"/>
  <c r="AB283" i="29" s="1"/>
  <c r="U283" i="29"/>
  <c r="U282" i="29" s="1"/>
  <c r="S283" i="29"/>
  <c r="Q283" i="29"/>
  <c r="O283" i="29"/>
  <c r="O282" i="29" s="1"/>
  <c r="N283" i="29"/>
  <c r="N282" i="29" s="1"/>
  <c r="J283" i="29"/>
  <c r="J282" i="29" s="1"/>
  <c r="J279" i="29" s="1"/>
  <c r="J276" i="29" s="1"/>
  <c r="G283" i="29"/>
  <c r="G282" i="29" s="1"/>
  <c r="S282" i="29"/>
  <c r="S279" i="29" s="1"/>
  <c r="S276" i="29" s="1"/>
  <c r="I282" i="29"/>
  <c r="F282" i="29"/>
  <c r="F279" i="29" s="1"/>
  <c r="F276" i="29" s="1"/>
  <c r="U281" i="29"/>
  <c r="N281" i="29"/>
  <c r="N278" i="29" s="1"/>
  <c r="I281" i="29"/>
  <c r="I278" i="29" s="1"/>
  <c r="V280" i="29"/>
  <c r="S280" i="29"/>
  <c r="S277" i="29" s="1"/>
  <c r="N280" i="29"/>
  <c r="H280" i="29"/>
  <c r="F280" i="29"/>
  <c r="F277" i="29" s="1"/>
  <c r="O279" i="29"/>
  <c r="O276" i="29" s="1"/>
  <c r="W278" i="29"/>
  <c r="U278" i="29"/>
  <c r="O278" i="29"/>
  <c r="H278" i="29"/>
  <c r="F278" i="29"/>
  <c r="V277" i="29"/>
  <c r="O277" i="29"/>
  <c r="N277" i="29"/>
  <c r="H277" i="29"/>
  <c r="AB275" i="29"/>
  <c r="AA275" i="29"/>
  <c r="X275" i="29"/>
  <c r="W275" i="29"/>
  <c r="W274" i="29" s="1"/>
  <c r="U275" i="29"/>
  <c r="S275" i="29"/>
  <c r="L275" i="29"/>
  <c r="K275" i="29"/>
  <c r="AB274" i="29"/>
  <c r="AA274" i="29"/>
  <c r="V274" i="29"/>
  <c r="U274" i="29"/>
  <c r="T274" i="29"/>
  <c r="S274" i="29"/>
  <c r="S273" i="29" s="1"/>
  <c r="S272" i="29" s="1"/>
  <c r="S271" i="29" s="1"/>
  <c r="S270" i="29" s="1"/>
  <c r="Q274" i="29"/>
  <c r="O274" i="29"/>
  <c r="N274" i="29"/>
  <c r="J274" i="29"/>
  <c r="J273" i="29" s="1"/>
  <c r="J272" i="29" s="1"/>
  <c r="J271" i="29" s="1"/>
  <c r="J270" i="29" s="1"/>
  <c r="I274" i="29"/>
  <c r="I273" i="29" s="1"/>
  <c r="I272" i="29" s="1"/>
  <c r="H274" i="29"/>
  <c r="G274" i="29"/>
  <c r="F274" i="29"/>
  <c r="W273" i="29"/>
  <c r="W272" i="29" s="1"/>
  <c r="W271" i="29" s="1"/>
  <c r="U273" i="29"/>
  <c r="U272" i="29" s="1"/>
  <c r="T273" i="29"/>
  <c r="Q273" i="29"/>
  <c r="O273" i="29"/>
  <c r="O272" i="29" s="1"/>
  <c r="O271" i="29" s="1"/>
  <c r="O270" i="29" s="1"/>
  <c r="N273" i="29"/>
  <c r="N272" i="29" s="1"/>
  <c r="N271" i="29" s="1"/>
  <c r="N270" i="29" s="1"/>
  <c r="H273" i="29"/>
  <c r="H272" i="29" s="1"/>
  <c r="H271" i="29" s="1"/>
  <c r="H270" i="29" s="1"/>
  <c r="F273" i="29"/>
  <c r="F272" i="29" s="1"/>
  <c r="F271" i="29" s="1"/>
  <c r="F270" i="29" s="1"/>
  <c r="T272" i="29"/>
  <c r="Q272" i="29"/>
  <c r="U271" i="29"/>
  <c r="U270" i="29" s="1"/>
  <c r="I271" i="29"/>
  <c r="I270" i="29" s="1"/>
  <c r="W270" i="29"/>
  <c r="AB269" i="29"/>
  <c r="AA269" i="29"/>
  <c r="W269" i="29"/>
  <c r="W268" i="29" s="1"/>
  <c r="W267" i="29" s="1"/>
  <c r="W266" i="29" s="1"/>
  <c r="U269" i="29"/>
  <c r="S269" i="29"/>
  <c r="S268" i="29" s="1"/>
  <c r="S267" i="29" s="1"/>
  <c r="S266" i="29" s="1"/>
  <c r="L269" i="29"/>
  <c r="R269" i="29" s="1"/>
  <c r="R268" i="29" s="1"/>
  <c r="R267" i="29" s="1"/>
  <c r="R266" i="29" s="1"/>
  <c r="K269" i="29"/>
  <c r="V268" i="29"/>
  <c r="AB268" i="29" s="1"/>
  <c r="U268" i="29"/>
  <c r="U267" i="29" s="1"/>
  <c r="U266" i="29" s="1"/>
  <c r="T268" i="29"/>
  <c r="Q268" i="29"/>
  <c r="Q267" i="29" s="1"/>
  <c r="O268" i="29"/>
  <c r="O267" i="29" s="1"/>
  <c r="O266" i="29" s="1"/>
  <c r="N268" i="29"/>
  <c r="N267" i="29" s="1"/>
  <c r="N266" i="29" s="1"/>
  <c r="L268" i="29"/>
  <c r="Z268" i="29" s="1"/>
  <c r="J268" i="29"/>
  <c r="I268" i="29"/>
  <c r="I267" i="29" s="1"/>
  <c r="H268" i="29"/>
  <c r="K268" i="29" s="1"/>
  <c r="G268" i="29"/>
  <c r="F268" i="29"/>
  <c r="F267" i="29" s="1"/>
  <c r="F266" i="29" s="1"/>
  <c r="V267" i="29"/>
  <c r="AB267" i="29" s="1"/>
  <c r="T267" i="29"/>
  <c r="J267" i="29"/>
  <c r="G267" i="29"/>
  <c r="G266" i="29" s="1"/>
  <c r="J266" i="29"/>
  <c r="I266" i="29"/>
  <c r="AB265" i="29"/>
  <c r="AA265" i="29"/>
  <c r="Z265" i="29"/>
  <c r="Y265" i="29"/>
  <c r="X265" i="29"/>
  <c r="W265" i="29"/>
  <c r="W264" i="29" s="1"/>
  <c r="U265" i="29"/>
  <c r="S265" i="29"/>
  <c r="S264" i="29" s="1"/>
  <c r="S263" i="29" s="1"/>
  <c r="S262" i="29" s="1"/>
  <c r="S261" i="29" s="1"/>
  <c r="S260" i="29" s="1"/>
  <c r="R265" i="29"/>
  <c r="P265" i="29"/>
  <c r="P264" i="29" s="1"/>
  <c r="P263" i="29" s="1"/>
  <c r="P262" i="29" s="1"/>
  <c r="L265" i="29"/>
  <c r="K265" i="29"/>
  <c r="V264" i="29"/>
  <c r="V263" i="29" s="1"/>
  <c r="U264" i="29"/>
  <c r="T264" i="29"/>
  <c r="Y264" i="29" s="1"/>
  <c r="R264" i="29"/>
  <c r="Q264" i="29"/>
  <c r="O264" i="29"/>
  <c r="O263" i="29" s="1"/>
  <c r="O262" i="29" s="1"/>
  <c r="O261" i="29" s="1"/>
  <c r="N264" i="29"/>
  <c r="N263" i="29" s="1"/>
  <c r="N262" i="29" s="1"/>
  <c r="L264" i="29"/>
  <c r="J264" i="29"/>
  <c r="J263" i="29" s="1"/>
  <c r="I264" i="29"/>
  <c r="H264" i="29"/>
  <c r="G264" i="29"/>
  <c r="K264" i="29" s="1"/>
  <c r="F264" i="29"/>
  <c r="W263" i="29"/>
  <c r="U263" i="29"/>
  <c r="U262" i="29" s="1"/>
  <c r="U261" i="29" s="1"/>
  <c r="U260" i="29" s="1"/>
  <c r="R263" i="29"/>
  <c r="R262" i="29" s="1"/>
  <c r="Q263" i="29"/>
  <c r="Q262" i="29" s="1"/>
  <c r="I263" i="29"/>
  <c r="I262" i="29" s="1"/>
  <c r="I261" i="29" s="1"/>
  <c r="I260" i="29" s="1"/>
  <c r="H263" i="29"/>
  <c r="F263" i="29"/>
  <c r="W262" i="29"/>
  <c r="W261" i="29" s="1"/>
  <c r="W260" i="29" s="1"/>
  <c r="V262" i="29"/>
  <c r="J262" i="29"/>
  <c r="H262" i="29"/>
  <c r="F262" i="29"/>
  <c r="J261" i="29"/>
  <c r="J260" i="29" s="1"/>
  <c r="F261" i="29"/>
  <c r="F260" i="29" s="1"/>
  <c r="O260" i="29"/>
  <c r="AB259" i="29"/>
  <c r="AA259" i="29"/>
  <c r="W259" i="29"/>
  <c r="W258" i="29" s="1"/>
  <c r="W257" i="29" s="1"/>
  <c r="W256" i="29" s="1"/>
  <c r="U259" i="29"/>
  <c r="S259" i="29"/>
  <c r="S258" i="29" s="1"/>
  <c r="K259" i="29"/>
  <c r="L259" i="29" s="1"/>
  <c r="V258" i="29"/>
  <c r="U258" i="29"/>
  <c r="T258" i="29"/>
  <c r="T257" i="29" s="1"/>
  <c r="Q258" i="29"/>
  <c r="O258" i="29"/>
  <c r="O257" i="29" s="1"/>
  <c r="O256" i="29" s="1"/>
  <c r="N258" i="29"/>
  <c r="J258" i="29"/>
  <c r="I258" i="29"/>
  <c r="I257" i="29" s="1"/>
  <c r="I256" i="29" s="1"/>
  <c r="H258" i="29"/>
  <c r="G258" i="29"/>
  <c r="F258" i="29"/>
  <c r="F257" i="29" s="1"/>
  <c r="U257" i="29"/>
  <c r="U256" i="29" s="1"/>
  <c r="S257" i="29"/>
  <c r="Q257" i="29"/>
  <c r="N257" i="29"/>
  <c r="N256" i="29" s="1"/>
  <c r="J257" i="29"/>
  <c r="J256" i="29" s="1"/>
  <c r="G257" i="29"/>
  <c r="G256" i="29" s="1"/>
  <c r="S256" i="29"/>
  <c r="F256" i="29"/>
  <c r="AB255" i="29"/>
  <c r="AA255" i="29"/>
  <c r="Y255" i="29"/>
  <c r="W255" i="29"/>
  <c r="W254" i="29" s="1"/>
  <c r="W251" i="29" s="1"/>
  <c r="W250" i="29" s="1"/>
  <c r="W248" i="29" s="1"/>
  <c r="W246" i="29" s="1"/>
  <c r="U255" i="29"/>
  <c r="S255" i="29"/>
  <c r="P255" i="29"/>
  <c r="P254" i="29" s="1"/>
  <c r="L255" i="29"/>
  <c r="K255" i="29"/>
  <c r="V254" i="29"/>
  <c r="AB254" i="29" s="1"/>
  <c r="U254" i="29"/>
  <c r="T254" i="29"/>
  <c r="AA254" i="29" s="1"/>
  <c r="S254" i="29"/>
  <c r="Q254" i="29"/>
  <c r="O254" i="29"/>
  <c r="N254" i="29"/>
  <c r="J254" i="29"/>
  <c r="J251" i="29" s="1"/>
  <c r="I254" i="29"/>
  <c r="I251" i="29" s="1"/>
  <c r="I250" i="29" s="1"/>
  <c r="I248" i="29" s="1"/>
  <c r="I246" i="29" s="1"/>
  <c r="H254" i="29"/>
  <c r="G254" i="29"/>
  <c r="F254" i="29"/>
  <c r="AA253" i="29"/>
  <c r="W253" i="29"/>
  <c r="U253" i="29"/>
  <c r="U252" i="29" s="1"/>
  <c r="U251" i="29" s="1"/>
  <c r="U250" i="29" s="1"/>
  <c r="U248" i="29" s="1"/>
  <c r="S253" i="29"/>
  <c r="K253" i="29"/>
  <c r="L253" i="29" s="1"/>
  <c r="W252" i="29"/>
  <c r="V252" i="29"/>
  <c r="T252" i="29"/>
  <c r="S252" i="29"/>
  <c r="S251" i="29" s="1"/>
  <c r="S250" i="29" s="1"/>
  <c r="S248" i="29" s="1"/>
  <c r="S246" i="29" s="1"/>
  <c r="Q252" i="29"/>
  <c r="Q251" i="29" s="1"/>
  <c r="O252" i="29"/>
  <c r="O251" i="29" s="1"/>
  <c r="O250" i="29" s="1"/>
  <c r="N252" i="29"/>
  <c r="L252" i="29"/>
  <c r="J252" i="29"/>
  <c r="I252" i="29"/>
  <c r="H252" i="29"/>
  <c r="G252" i="29"/>
  <c r="F252" i="29"/>
  <c r="V251" i="29"/>
  <c r="N251" i="29"/>
  <c r="N250" i="29" s="1"/>
  <c r="N248" i="29" s="1"/>
  <c r="N246" i="29" s="1"/>
  <c r="H251" i="29"/>
  <c r="H250" i="29" s="1"/>
  <c r="F251" i="29"/>
  <c r="F250" i="29" s="1"/>
  <c r="F248" i="29" s="1"/>
  <c r="V250" i="29"/>
  <c r="Q250" i="29"/>
  <c r="J250" i="29"/>
  <c r="Z249" i="29"/>
  <c r="Y249" i="29"/>
  <c r="X249" i="29"/>
  <c r="W249" i="29"/>
  <c r="W245" i="29" s="1"/>
  <c r="U249" i="29"/>
  <c r="U247" i="29" s="1"/>
  <c r="S249" i="29"/>
  <c r="R249" i="29"/>
  <c r="R247" i="29" s="1"/>
  <c r="P249" i="29"/>
  <c r="K249" i="29"/>
  <c r="J248" i="29"/>
  <c r="J246" i="29" s="1"/>
  <c r="Y247" i="29"/>
  <c r="W247" i="29"/>
  <c r="V247" i="29"/>
  <c r="Z247" i="29" s="1"/>
  <c r="T247" i="29"/>
  <c r="T245" i="29" s="1"/>
  <c r="S247" i="29"/>
  <c r="Q247" i="29"/>
  <c r="P247" i="29"/>
  <c r="O247" i="29"/>
  <c r="N247" i="29"/>
  <c r="N245" i="29" s="1"/>
  <c r="L247" i="29"/>
  <c r="J247" i="29"/>
  <c r="I247" i="29"/>
  <c r="H247" i="29"/>
  <c r="H245" i="29" s="1"/>
  <c r="G247" i="29"/>
  <c r="F247" i="29"/>
  <c r="U246" i="29"/>
  <c r="F246" i="29"/>
  <c r="U245" i="29"/>
  <c r="S245" i="29"/>
  <c r="R245" i="29"/>
  <c r="O245" i="29"/>
  <c r="L245" i="29"/>
  <c r="Y245" i="29" s="1"/>
  <c r="J245" i="29"/>
  <c r="I245" i="29"/>
  <c r="G245" i="29"/>
  <c r="F245" i="29"/>
  <c r="AA244" i="29"/>
  <c r="W244" i="29"/>
  <c r="W243" i="29" s="1"/>
  <c r="W242" i="29" s="1"/>
  <c r="W241" i="29" s="1"/>
  <c r="U244" i="29"/>
  <c r="U243" i="29" s="1"/>
  <c r="S244" i="29"/>
  <c r="K244" i="29"/>
  <c r="L244" i="29" s="1"/>
  <c r="V243" i="29"/>
  <c r="V242" i="29" s="1"/>
  <c r="T243" i="29"/>
  <c r="AA243" i="29" s="1"/>
  <c r="S243" i="29"/>
  <c r="S242" i="29" s="1"/>
  <c r="S241" i="29" s="1"/>
  <c r="Q243" i="29"/>
  <c r="O243" i="29"/>
  <c r="N243" i="29"/>
  <c r="K243" i="29"/>
  <c r="J243" i="29"/>
  <c r="J242" i="29" s="1"/>
  <c r="I243" i="29"/>
  <c r="H243" i="29"/>
  <c r="H242" i="29" s="1"/>
  <c r="G243" i="29"/>
  <c r="G242" i="29" s="1"/>
  <c r="F243" i="29"/>
  <c r="AA242" i="29"/>
  <c r="U242" i="29"/>
  <c r="U241" i="29" s="1"/>
  <c r="T242" i="29"/>
  <c r="Q242" i="29"/>
  <c r="Q241" i="29" s="1"/>
  <c r="O242" i="29"/>
  <c r="N242" i="29"/>
  <c r="N241" i="29" s="1"/>
  <c r="I242" i="29"/>
  <c r="I241" i="29" s="1"/>
  <c r="F242" i="29"/>
  <c r="V241" i="29"/>
  <c r="O241" i="29"/>
  <c r="J241" i="29"/>
  <c r="G241" i="29"/>
  <c r="F241" i="29"/>
  <c r="AB240" i="29"/>
  <c r="AA240" i="29"/>
  <c r="W240" i="29"/>
  <c r="W239" i="29" s="1"/>
  <c r="U240" i="29"/>
  <c r="S240" i="29"/>
  <c r="L240" i="29"/>
  <c r="R240" i="29" s="1"/>
  <c r="R239" i="29" s="1"/>
  <c r="R238" i="29" s="1"/>
  <c r="R237" i="29" s="1"/>
  <c r="K240" i="29"/>
  <c r="AB239" i="29"/>
  <c r="AA239" i="29"/>
  <c r="V239" i="29"/>
  <c r="U239" i="29"/>
  <c r="T239" i="29"/>
  <c r="S239" i="29"/>
  <c r="S238" i="29" s="1"/>
  <c r="S237" i="29" s="1"/>
  <c r="Q239" i="29"/>
  <c r="O239" i="29"/>
  <c r="N239" i="29"/>
  <c r="J239" i="29"/>
  <c r="J238" i="29" s="1"/>
  <c r="J237" i="29" s="1"/>
  <c r="J236" i="29" s="1"/>
  <c r="J235" i="29" s="1"/>
  <c r="I239" i="29"/>
  <c r="I238" i="29" s="1"/>
  <c r="I237" i="29" s="1"/>
  <c r="I236" i="29" s="1"/>
  <c r="I235" i="29" s="1"/>
  <c r="H239" i="29"/>
  <c r="G239" i="29"/>
  <c r="F239" i="29"/>
  <c r="F238" i="29" s="1"/>
  <c r="F237" i="29" s="1"/>
  <c r="F236" i="29" s="1"/>
  <c r="F235" i="29" s="1"/>
  <c r="W238" i="29"/>
  <c r="W237" i="29" s="1"/>
  <c r="U238" i="29"/>
  <c r="U237" i="29" s="1"/>
  <c r="T238" i="29"/>
  <c r="AA238" i="29" s="1"/>
  <c r="Q238" i="29"/>
  <c r="O238" i="29"/>
  <c r="O237" i="29" s="1"/>
  <c r="O236" i="29" s="1"/>
  <c r="O235" i="29" s="1"/>
  <c r="N238" i="29"/>
  <c r="N237" i="29" s="1"/>
  <c r="N236" i="29" s="1"/>
  <c r="N235" i="29" s="1"/>
  <c r="H238" i="29"/>
  <c r="Q237" i="29"/>
  <c r="H237" i="29"/>
  <c r="U236" i="29"/>
  <c r="U235" i="29" s="1"/>
  <c r="AA234" i="29"/>
  <c r="Y234" i="29"/>
  <c r="W234" i="29"/>
  <c r="U234" i="29"/>
  <c r="U233" i="29" s="1"/>
  <c r="U232" i="29" s="1"/>
  <c r="U231" i="29" s="1"/>
  <c r="S234" i="29"/>
  <c r="P234" i="29"/>
  <c r="K234" i="29"/>
  <c r="L234" i="29" s="1"/>
  <c r="L233" i="29" s="1"/>
  <c r="Y233" i="29" s="1"/>
  <c r="AA233" i="29"/>
  <c r="W233" i="29"/>
  <c r="V233" i="29"/>
  <c r="V232" i="29" s="1"/>
  <c r="T233" i="29"/>
  <c r="S233" i="29"/>
  <c r="S232" i="29" s="1"/>
  <c r="S231" i="29" s="1"/>
  <c r="Q233" i="29"/>
  <c r="P233" i="29"/>
  <c r="P232" i="29" s="1"/>
  <c r="P231" i="29" s="1"/>
  <c r="O233" i="29"/>
  <c r="O232" i="29" s="1"/>
  <c r="N233" i="29"/>
  <c r="J233" i="29"/>
  <c r="I233" i="29"/>
  <c r="I232" i="29" s="1"/>
  <c r="H233" i="29"/>
  <c r="G233" i="29"/>
  <c r="K233" i="29" s="1"/>
  <c r="F233" i="29"/>
  <c r="F232" i="29" s="1"/>
  <c r="F231" i="29" s="1"/>
  <c r="W232" i="29"/>
  <c r="T232" i="29"/>
  <c r="Q232" i="29"/>
  <c r="N232" i="29"/>
  <c r="J232" i="29"/>
  <c r="J231" i="29" s="1"/>
  <c r="H232" i="29"/>
  <c r="W231" i="29"/>
  <c r="Q231" i="29"/>
  <c r="O231" i="29"/>
  <c r="N231" i="29"/>
  <c r="I231" i="29"/>
  <c r="H231" i="29"/>
  <c r="AA230" i="29"/>
  <c r="W230" i="29"/>
  <c r="U230" i="29"/>
  <c r="S230" i="29"/>
  <c r="S229" i="29" s="1"/>
  <c r="S228" i="29" s="1"/>
  <c r="S227" i="29" s="1"/>
  <c r="P230" i="29"/>
  <c r="P229" i="29" s="1"/>
  <c r="K230" i="29"/>
  <c r="L230" i="29" s="1"/>
  <c r="Y230" i="29" s="1"/>
  <c r="AA229" i="29"/>
  <c r="X229" i="29"/>
  <c r="W229" i="29"/>
  <c r="V229" i="29"/>
  <c r="U229" i="29"/>
  <c r="U228" i="29" s="1"/>
  <c r="T229" i="29"/>
  <c r="Q229" i="29"/>
  <c r="O229" i="29"/>
  <c r="O228" i="29" s="1"/>
  <c r="N229" i="29"/>
  <c r="L229" i="29"/>
  <c r="J229" i="29"/>
  <c r="J228" i="29" s="1"/>
  <c r="J227" i="29" s="1"/>
  <c r="I229" i="29"/>
  <c r="I228" i="29" s="1"/>
  <c r="H229" i="29"/>
  <c r="G229" i="29"/>
  <c r="F229" i="29"/>
  <c r="F228" i="29" s="1"/>
  <c r="W228" i="29"/>
  <c r="V228" i="29"/>
  <c r="V227" i="29" s="1"/>
  <c r="T228" i="29"/>
  <c r="Q228" i="29"/>
  <c r="P228" i="29"/>
  <c r="P227" i="29" s="1"/>
  <c r="N228" i="29"/>
  <c r="H228" i="29"/>
  <c r="H227" i="29" s="1"/>
  <c r="K227" i="29" s="1"/>
  <c r="G228" i="29"/>
  <c r="G227" i="29" s="1"/>
  <c r="W227" i="29"/>
  <c r="U227" i="29"/>
  <c r="T227" i="29"/>
  <c r="O227" i="29"/>
  <c r="N227" i="29"/>
  <c r="I227" i="29"/>
  <c r="F227" i="29"/>
  <c r="AB226" i="29"/>
  <c r="AA226" i="29"/>
  <c r="W226" i="29"/>
  <c r="U226" i="29"/>
  <c r="U225" i="29" s="1"/>
  <c r="U224" i="29" s="1"/>
  <c r="S226" i="29"/>
  <c r="K226" i="29"/>
  <c r="K225" i="29" s="1"/>
  <c r="AA225" i="29"/>
  <c r="W225" i="29"/>
  <c r="W224" i="29" s="1"/>
  <c r="W223" i="29" s="1"/>
  <c r="V225" i="29"/>
  <c r="T225" i="29"/>
  <c r="T224" i="29" s="1"/>
  <c r="S225" i="29"/>
  <c r="Q225" i="29"/>
  <c r="O225" i="29"/>
  <c r="O224" i="29" s="1"/>
  <c r="N225" i="29"/>
  <c r="N224" i="29" s="1"/>
  <c r="N223" i="29" s="1"/>
  <c r="J225" i="29"/>
  <c r="I225" i="29"/>
  <c r="I224" i="29" s="1"/>
  <c r="I223" i="29" s="1"/>
  <c r="H225" i="29"/>
  <c r="G225" i="29"/>
  <c r="F225" i="29"/>
  <c r="F224" i="29" s="1"/>
  <c r="F223" i="29" s="1"/>
  <c r="V224" i="29"/>
  <c r="S224" i="29"/>
  <c r="S223" i="29" s="1"/>
  <c r="Q224" i="29"/>
  <c r="K224" i="29"/>
  <c r="K223" i="29" s="1"/>
  <c r="J224" i="29"/>
  <c r="J223" i="29" s="1"/>
  <c r="H224" i="29"/>
  <c r="H223" i="29" s="1"/>
  <c r="G224" i="29"/>
  <c r="G223" i="29" s="1"/>
  <c r="V223" i="29"/>
  <c r="U223" i="29"/>
  <c r="O223" i="29"/>
  <c r="AA222" i="29"/>
  <c r="W222" i="29"/>
  <c r="U222" i="29"/>
  <c r="U221" i="29" s="1"/>
  <c r="U220" i="29" s="1"/>
  <c r="U219" i="29" s="1"/>
  <c r="S222" i="29"/>
  <c r="K222" i="29"/>
  <c r="L222" i="29" s="1"/>
  <c r="W221" i="29"/>
  <c r="V221" i="29"/>
  <c r="V220" i="29" s="1"/>
  <c r="V219" i="29" s="1"/>
  <c r="T221" i="29"/>
  <c r="S221" i="29"/>
  <c r="S220" i="29" s="1"/>
  <c r="S219" i="29" s="1"/>
  <c r="Q221" i="29"/>
  <c r="O221" i="29"/>
  <c r="N221" i="29"/>
  <c r="J221" i="29"/>
  <c r="J220" i="29" s="1"/>
  <c r="J219" i="29" s="1"/>
  <c r="I221" i="29"/>
  <c r="H221" i="29"/>
  <c r="G221" i="29"/>
  <c r="F221" i="29"/>
  <c r="W220" i="29"/>
  <c r="W219" i="29" s="1"/>
  <c r="T220" i="29"/>
  <c r="Q220" i="29"/>
  <c r="O220" i="29"/>
  <c r="O219" i="29" s="1"/>
  <c r="N220" i="29"/>
  <c r="N219" i="29" s="1"/>
  <c r="I220" i="29"/>
  <c r="H220" i="29"/>
  <c r="H219" i="29" s="1"/>
  <c r="F220" i="29"/>
  <c r="F219" i="29" s="1"/>
  <c r="I219" i="29"/>
  <c r="AA218" i="29"/>
  <c r="W218" i="29"/>
  <c r="U218" i="29"/>
  <c r="U217" i="29" s="1"/>
  <c r="U216" i="29" s="1"/>
  <c r="U215" i="29" s="1"/>
  <c r="S218" i="29"/>
  <c r="K218" i="29"/>
  <c r="L218" i="29" s="1"/>
  <c r="Z218" i="29" s="1"/>
  <c r="W217" i="29"/>
  <c r="V217" i="29"/>
  <c r="V216" i="29" s="1"/>
  <c r="T217" i="29"/>
  <c r="AA217" i="29" s="1"/>
  <c r="S217" i="29"/>
  <c r="Q217" i="29"/>
  <c r="Q216" i="29" s="1"/>
  <c r="O217" i="29"/>
  <c r="N217" i="29"/>
  <c r="J217" i="29"/>
  <c r="J216" i="29" s="1"/>
  <c r="J215" i="29" s="1"/>
  <c r="I217" i="29"/>
  <c r="I216" i="29" s="1"/>
  <c r="H217" i="29"/>
  <c r="G217" i="29"/>
  <c r="K217" i="29" s="1"/>
  <c r="F217" i="29"/>
  <c r="W216" i="29"/>
  <c r="W215" i="29" s="1"/>
  <c r="S216" i="29"/>
  <c r="O216" i="29"/>
  <c r="N216" i="29"/>
  <c r="N215" i="29" s="1"/>
  <c r="K216" i="29"/>
  <c r="H216" i="29"/>
  <c r="H215" i="29" s="1"/>
  <c r="G216" i="29"/>
  <c r="G215" i="29" s="1"/>
  <c r="K215" i="29" s="1"/>
  <c r="F216" i="29"/>
  <c r="V215" i="29"/>
  <c r="S215" i="29"/>
  <c r="O215" i="29"/>
  <c r="I215" i="29"/>
  <c r="F215" i="29"/>
  <c r="AA214" i="29"/>
  <c r="W214" i="29"/>
  <c r="U214" i="29"/>
  <c r="U213" i="29" s="1"/>
  <c r="U212" i="29" s="1"/>
  <c r="U211" i="29" s="1"/>
  <c r="S214" i="29"/>
  <c r="K214" i="29"/>
  <c r="W213" i="29"/>
  <c r="V213" i="29"/>
  <c r="V212" i="29" s="1"/>
  <c r="T213" i="29"/>
  <c r="AA213" i="29" s="1"/>
  <c r="S213" i="29"/>
  <c r="Q213" i="29"/>
  <c r="Q212" i="29" s="1"/>
  <c r="O213" i="29"/>
  <c r="N213" i="29"/>
  <c r="J213" i="29"/>
  <c r="J212" i="29" s="1"/>
  <c r="J211" i="29" s="1"/>
  <c r="I213" i="29"/>
  <c r="I212" i="29" s="1"/>
  <c r="H213" i="29"/>
  <c r="G213" i="29"/>
  <c r="G212" i="29" s="1"/>
  <c r="G211" i="29" s="1"/>
  <c r="K211" i="29" s="1"/>
  <c r="F213" i="29"/>
  <c r="W212" i="29"/>
  <c r="S212" i="29"/>
  <c r="O212" i="29"/>
  <c r="N212" i="29"/>
  <c r="N211" i="29" s="1"/>
  <c r="H212" i="29"/>
  <c r="H211" i="29" s="1"/>
  <c r="F212" i="29"/>
  <c r="W211" i="29"/>
  <c r="V211" i="29"/>
  <c r="S211" i="29"/>
  <c r="O211" i="29"/>
  <c r="I211" i="29"/>
  <c r="F211" i="29"/>
  <c r="AA210" i="29"/>
  <c r="W210" i="29"/>
  <c r="U210" i="29"/>
  <c r="U209" i="29" s="1"/>
  <c r="S210" i="29"/>
  <c r="L210" i="29"/>
  <c r="K210" i="29"/>
  <c r="W209" i="29"/>
  <c r="V209" i="29"/>
  <c r="T209" i="29"/>
  <c r="AA209" i="29" s="1"/>
  <c r="S209" i="29"/>
  <c r="S208" i="29" s="1"/>
  <c r="S207" i="29" s="1"/>
  <c r="Q209" i="29"/>
  <c r="O209" i="29"/>
  <c r="N209" i="29"/>
  <c r="K209" i="29"/>
  <c r="J209" i="29"/>
  <c r="J208" i="29" s="1"/>
  <c r="J207" i="29" s="1"/>
  <c r="I209" i="29"/>
  <c r="H209" i="29"/>
  <c r="G209" i="29"/>
  <c r="G208" i="29" s="1"/>
  <c r="F209" i="29"/>
  <c r="AA208" i="29"/>
  <c r="W208" i="29"/>
  <c r="W207" i="29" s="1"/>
  <c r="U208" i="29"/>
  <c r="U207" i="29" s="1"/>
  <c r="T208" i="29"/>
  <c r="Q208" i="29"/>
  <c r="O208" i="29"/>
  <c r="N208" i="29"/>
  <c r="N207" i="29" s="1"/>
  <c r="I208" i="29"/>
  <c r="K208" i="29" s="1"/>
  <c r="H208" i="29"/>
  <c r="H207" i="29" s="1"/>
  <c r="F208" i="29"/>
  <c r="O207" i="29"/>
  <c r="G207" i="29"/>
  <c r="F207" i="29"/>
  <c r="AA206" i="29"/>
  <c r="W206" i="29"/>
  <c r="U206" i="29"/>
  <c r="U205" i="29" s="1"/>
  <c r="U204" i="29" s="1"/>
  <c r="U203" i="29" s="1"/>
  <c r="S206" i="29"/>
  <c r="L206" i="29"/>
  <c r="K206" i="29"/>
  <c r="W205" i="29"/>
  <c r="W204" i="29" s="1"/>
  <c r="W203" i="29" s="1"/>
  <c r="V205" i="29"/>
  <c r="T205" i="29"/>
  <c r="AA205" i="29" s="1"/>
  <c r="S205" i="29"/>
  <c r="S204" i="29" s="1"/>
  <c r="S203" i="29" s="1"/>
  <c r="Q205" i="29"/>
  <c r="O205" i="29"/>
  <c r="N205" i="29"/>
  <c r="K205" i="29"/>
  <c r="J205" i="29"/>
  <c r="J204" i="29" s="1"/>
  <c r="I205" i="29"/>
  <c r="H205" i="29"/>
  <c r="G205" i="29"/>
  <c r="G204" i="29" s="1"/>
  <c r="F205" i="29"/>
  <c r="T204" i="29"/>
  <c r="Q204" i="29"/>
  <c r="AA204" i="29" s="1"/>
  <c r="O204" i="29"/>
  <c r="O203" i="29" s="1"/>
  <c r="N204" i="29"/>
  <c r="N203" i="29" s="1"/>
  <c r="I204" i="29"/>
  <c r="H204" i="29"/>
  <c r="F204" i="29"/>
  <c r="F203" i="29" s="1"/>
  <c r="J203" i="29"/>
  <c r="I203" i="29"/>
  <c r="G203" i="29"/>
  <c r="AA202" i="29"/>
  <c r="W202" i="29"/>
  <c r="W201" i="29" s="1"/>
  <c r="W200" i="29" s="1"/>
  <c r="W199" i="29" s="1"/>
  <c r="U202" i="29"/>
  <c r="U201" i="29" s="1"/>
  <c r="U200" i="29" s="1"/>
  <c r="U199" i="29" s="1"/>
  <c r="S202" i="29"/>
  <c r="K202" i="29"/>
  <c r="L202" i="29" s="1"/>
  <c r="Z202" i="29" s="1"/>
  <c r="V201" i="29"/>
  <c r="V200" i="29" s="1"/>
  <c r="T201" i="29"/>
  <c r="S201" i="29"/>
  <c r="S200" i="29" s="1"/>
  <c r="S199" i="29" s="1"/>
  <c r="Q201" i="29"/>
  <c r="O201" i="29"/>
  <c r="N201" i="29"/>
  <c r="N200" i="29" s="1"/>
  <c r="N199" i="29" s="1"/>
  <c r="K201" i="29"/>
  <c r="J201" i="29"/>
  <c r="J200" i="29" s="1"/>
  <c r="J199" i="29" s="1"/>
  <c r="I201" i="29"/>
  <c r="H201" i="29"/>
  <c r="G201" i="29"/>
  <c r="G200" i="29" s="1"/>
  <c r="F201" i="29"/>
  <c r="AA200" i="29"/>
  <c r="T200" i="29"/>
  <c r="Q200" i="29"/>
  <c r="O200" i="29"/>
  <c r="I200" i="29"/>
  <c r="I199" i="29" s="1"/>
  <c r="H200" i="29"/>
  <c r="H199" i="29" s="1"/>
  <c r="F200" i="29"/>
  <c r="V199" i="29"/>
  <c r="O199" i="29"/>
  <c r="G199" i="29"/>
  <c r="K199" i="29" s="1"/>
  <c r="F199" i="29"/>
  <c r="AA198" i="29"/>
  <c r="W198" i="29"/>
  <c r="U198" i="29"/>
  <c r="U197" i="29" s="1"/>
  <c r="S198" i="29"/>
  <c r="R198" i="29"/>
  <c r="R197" i="29" s="1"/>
  <c r="R196" i="29" s="1"/>
  <c r="K198" i="29"/>
  <c r="L198" i="29" s="1"/>
  <c r="P198" i="29" s="1"/>
  <c r="P197" i="29" s="1"/>
  <c r="P196" i="29" s="1"/>
  <c r="P195" i="29" s="1"/>
  <c r="W197" i="29"/>
  <c r="V197" i="29"/>
  <c r="V196" i="29" s="1"/>
  <c r="V195" i="29" s="1"/>
  <c r="T197" i="29"/>
  <c r="S197" i="29"/>
  <c r="S196" i="29" s="1"/>
  <c r="S195" i="29" s="1"/>
  <c r="Q197" i="29"/>
  <c r="O197" i="29"/>
  <c r="N197" i="29"/>
  <c r="J197" i="29"/>
  <c r="J196" i="29" s="1"/>
  <c r="J195" i="29" s="1"/>
  <c r="I197" i="29"/>
  <c r="H197" i="29"/>
  <c r="G197" i="29"/>
  <c r="F197" i="29"/>
  <c r="W196" i="29"/>
  <c r="W195" i="29" s="1"/>
  <c r="U196" i="29"/>
  <c r="T196" i="29"/>
  <c r="Q196" i="29"/>
  <c r="O196" i="29"/>
  <c r="O195" i="29" s="1"/>
  <c r="N196" i="29"/>
  <c r="N195" i="29" s="1"/>
  <c r="I196" i="29"/>
  <c r="H196" i="29"/>
  <c r="H195" i="29" s="1"/>
  <c r="F196" i="29"/>
  <c r="F195" i="29" s="1"/>
  <c r="U195" i="29"/>
  <c r="R195" i="29"/>
  <c r="I195" i="29"/>
  <c r="AA194" i="29"/>
  <c r="W194" i="29"/>
  <c r="W193" i="29" s="1"/>
  <c r="W192" i="29" s="1"/>
  <c r="W191" i="29" s="1"/>
  <c r="U194" i="29"/>
  <c r="U193" i="29" s="1"/>
  <c r="S194" i="29"/>
  <c r="K194" i="29"/>
  <c r="L194" i="29" s="1"/>
  <c r="Z194" i="29" s="1"/>
  <c r="V193" i="29"/>
  <c r="V192" i="29" s="1"/>
  <c r="T193" i="29"/>
  <c r="S193" i="29"/>
  <c r="S192" i="29" s="1"/>
  <c r="S191" i="29" s="1"/>
  <c r="Q193" i="29"/>
  <c r="O193" i="29"/>
  <c r="N193" i="29"/>
  <c r="N192" i="29" s="1"/>
  <c r="N191" i="29" s="1"/>
  <c r="J193" i="29"/>
  <c r="J192" i="29" s="1"/>
  <c r="J191" i="29" s="1"/>
  <c r="I193" i="29"/>
  <c r="H193" i="29"/>
  <c r="G193" i="29"/>
  <c r="G192" i="29" s="1"/>
  <c r="K192" i="29" s="1"/>
  <c r="F193" i="29"/>
  <c r="U192" i="29"/>
  <c r="U191" i="29" s="1"/>
  <c r="T192" i="29"/>
  <c r="Q192" i="29"/>
  <c r="AA192" i="29" s="1"/>
  <c r="O192" i="29"/>
  <c r="I192" i="29"/>
  <c r="I191" i="29" s="1"/>
  <c r="H192" i="29"/>
  <c r="H191" i="29" s="1"/>
  <c r="F192" i="29"/>
  <c r="V191" i="29"/>
  <c r="O191" i="29"/>
  <c r="F191" i="29"/>
  <c r="AA190" i="29"/>
  <c r="W190" i="29"/>
  <c r="U190" i="29"/>
  <c r="U189" i="29" s="1"/>
  <c r="U188" i="29" s="1"/>
  <c r="U187" i="29" s="1"/>
  <c r="S190" i="29"/>
  <c r="P190" i="29"/>
  <c r="P189" i="29" s="1"/>
  <c r="P188" i="29" s="1"/>
  <c r="K190" i="29"/>
  <c r="L190" i="29" s="1"/>
  <c r="W189" i="29"/>
  <c r="W188" i="29" s="1"/>
  <c r="W187" i="29" s="1"/>
  <c r="V189" i="29"/>
  <c r="V188" i="29" s="1"/>
  <c r="V187" i="29" s="1"/>
  <c r="T189" i="29"/>
  <c r="S189" i="29"/>
  <c r="S188" i="29" s="1"/>
  <c r="S187" i="29" s="1"/>
  <c r="Q189" i="29"/>
  <c r="O189" i="29"/>
  <c r="N189" i="29"/>
  <c r="J189" i="29"/>
  <c r="J188" i="29" s="1"/>
  <c r="J187" i="29" s="1"/>
  <c r="I189" i="29"/>
  <c r="H189" i="29"/>
  <c r="G189" i="29"/>
  <c r="F189" i="29"/>
  <c r="T188" i="29"/>
  <c r="Q188" i="29"/>
  <c r="O188" i="29"/>
  <c r="O187" i="29" s="1"/>
  <c r="N188" i="29"/>
  <c r="N187" i="29" s="1"/>
  <c r="I188" i="29"/>
  <c r="H188" i="29"/>
  <c r="H187" i="29" s="1"/>
  <c r="F188" i="29"/>
  <c r="F187" i="29" s="1"/>
  <c r="P187" i="29"/>
  <c r="I187" i="29"/>
  <c r="AA186" i="29"/>
  <c r="Z186" i="29"/>
  <c r="W186" i="29"/>
  <c r="W185" i="29" s="1"/>
  <c r="W184" i="29" s="1"/>
  <c r="W183" i="29" s="1"/>
  <c r="U186" i="29"/>
  <c r="U185" i="29" s="1"/>
  <c r="S186" i="29"/>
  <c r="P186" i="29"/>
  <c r="P185" i="29" s="1"/>
  <c r="P184" i="29" s="1"/>
  <c r="K186" i="29"/>
  <c r="L186" i="29" s="1"/>
  <c r="V185" i="29"/>
  <c r="V184" i="29" s="1"/>
  <c r="T185" i="29"/>
  <c r="S185" i="29"/>
  <c r="S184" i="29" s="1"/>
  <c r="S183" i="29" s="1"/>
  <c r="Q185" i="29"/>
  <c r="O185" i="29"/>
  <c r="N185" i="29"/>
  <c r="N184" i="29" s="1"/>
  <c r="N183" i="29" s="1"/>
  <c r="K185" i="29"/>
  <c r="J185" i="29"/>
  <c r="J184" i="29" s="1"/>
  <c r="J183" i="29" s="1"/>
  <c r="I185" i="29"/>
  <c r="H185" i="29"/>
  <c r="G185" i="29"/>
  <c r="G184" i="29" s="1"/>
  <c r="F185" i="29"/>
  <c r="U184" i="29"/>
  <c r="U183" i="29" s="1"/>
  <c r="T184" i="29"/>
  <c r="O184" i="29"/>
  <c r="I184" i="29"/>
  <c r="I183" i="29" s="1"/>
  <c r="H184" i="29"/>
  <c r="H183" i="29" s="1"/>
  <c r="F184" i="29"/>
  <c r="V183" i="29"/>
  <c r="P183" i="29"/>
  <c r="O183" i="29"/>
  <c r="G183" i="29"/>
  <c r="F183" i="29"/>
  <c r="AA182" i="29"/>
  <c r="W182" i="29"/>
  <c r="U182" i="29"/>
  <c r="U181" i="29" s="1"/>
  <c r="S182" i="29"/>
  <c r="P182" i="29"/>
  <c r="P181" i="29" s="1"/>
  <c r="P180" i="29" s="1"/>
  <c r="P179" i="29" s="1"/>
  <c r="K182" i="29"/>
  <c r="L182" i="29" s="1"/>
  <c r="W181" i="29"/>
  <c r="V181" i="29"/>
  <c r="V180" i="29" s="1"/>
  <c r="V179" i="29" s="1"/>
  <c r="T181" i="29"/>
  <c r="S181" i="29"/>
  <c r="S180" i="29" s="1"/>
  <c r="S179" i="29" s="1"/>
  <c r="Q181" i="29"/>
  <c r="Q180" i="29" s="1"/>
  <c r="O181" i="29"/>
  <c r="N181" i="29"/>
  <c r="K181" i="29"/>
  <c r="K180" i="29" s="1"/>
  <c r="K179" i="29" s="1"/>
  <c r="J181" i="29"/>
  <c r="J180" i="29" s="1"/>
  <c r="J179" i="29" s="1"/>
  <c r="I181" i="29"/>
  <c r="H181" i="29"/>
  <c r="G181" i="29"/>
  <c r="G180" i="29" s="1"/>
  <c r="F181" i="29"/>
  <c r="W180" i="29"/>
  <c r="W179" i="29" s="1"/>
  <c r="U180" i="29"/>
  <c r="U179" i="29" s="1"/>
  <c r="T180" i="29"/>
  <c r="O180" i="29"/>
  <c r="O179" i="29" s="1"/>
  <c r="N180" i="29"/>
  <c r="N179" i="29" s="1"/>
  <c r="I180" i="29"/>
  <c r="H180" i="29"/>
  <c r="H179" i="29" s="1"/>
  <c r="F180" i="29"/>
  <c r="F179" i="29" s="1"/>
  <c r="I179" i="29"/>
  <c r="G179" i="29"/>
  <c r="AA178" i="29"/>
  <c r="Z178" i="29"/>
  <c r="W178" i="29"/>
  <c r="W177" i="29" s="1"/>
  <c r="W176" i="29" s="1"/>
  <c r="W175" i="29" s="1"/>
  <c r="U178" i="29"/>
  <c r="U177" i="29" s="1"/>
  <c r="U176" i="29" s="1"/>
  <c r="U175" i="29" s="1"/>
  <c r="S178" i="29"/>
  <c r="P178" i="29"/>
  <c r="P177" i="29" s="1"/>
  <c r="P176" i="29" s="1"/>
  <c r="P175" i="29" s="1"/>
  <c r="K178" i="29"/>
  <c r="L178" i="29" s="1"/>
  <c r="V177" i="29"/>
  <c r="V176" i="29" s="1"/>
  <c r="T177" i="29"/>
  <c r="S177" i="29"/>
  <c r="S176" i="29" s="1"/>
  <c r="Q177" i="29"/>
  <c r="O177" i="29"/>
  <c r="N177" i="29"/>
  <c r="N176" i="29" s="1"/>
  <c r="N175" i="29" s="1"/>
  <c r="K177" i="29"/>
  <c r="J177" i="29"/>
  <c r="J176" i="29" s="1"/>
  <c r="J175" i="29" s="1"/>
  <c r="I177" i="29"/>
  <c r="H177" i="29"/>
  <c r="G177" i="29"/>
  <c r="G176" i="29" s="1"/>
  <c r="G175" i="29" s="1"/>
  <c r="F177" i="29"/>
  <c r="T176" i="29"/>
  <c r="O176" i="29"/>
  <c r="O175" i="29" s="1"/>
  <c r="I176" i="29"/>
  <c r="H176" i="29"/>
  <c r="H175" i="29" s="1"/>
  <c r="F176" i="29"/>
  <c r="S175" i="29"/>
  <c r="I175" i="29"/>
  <c r="F175" i="29"/>
  <c r="AA174" i="29"/>
  <c r="X174" i="29"/>
  <c r="W174" i="29"/>
  <c r="U174" i="29"/>
  <c r="U173" i="29" s="1"/>
  <c r="U172" i="29" s="1"/>
  <c r="U171" i="29" s="1"/>
  <c r="S174" i="29"/>
  <c r="K174" i="29"/>
  <c r="L174" i="29" s="1"/>
  <c r="W173" i="29"/>
  <c r="V173" i="29"/>
  <c r="T173" i="29"/>
  <c r="S173" i="29"/>
  <c r="S172" i="29" s="1"/>
  <c r="Q173" i="29"/>
  <c r="O173" i="29"/>
  <c r="N173" i="29"/>
  <c r="N172" i="29" s="1"/>
  <c r="N171" i="29" s="1"/>
  <c r="J173" i="29"/>
  <c r="J172" i="29" s="1"/>
  <c r="J171" i="29" s="1"/>
  <c r="I173" i="29"/>
  <c r="H173" i="29"/>
  <c r="H172" i="29" s="1"/>
  <c r="H171" i="29" s="1"/>
  <c r="G173" i="29"/>
  <c r="F173" i="29"/>
  <c r="W172" i="29"/>
  <c r="W171" i="29" s="1"/>
  <c r="V172" i="29"/>
  <c r="O172" i="29"/>
  <c r="I172" i="29"/>
  <c r="I171" i="29" s="1"/>
  <c r="F172" i="29"/>
  <c r="S171" i="29"/>
  <c r="O171" i="29"/>
  <c r="F171" i="29"/>
  <c r="AB170" i="29"/>
  <c r="AA170" i="29"/>
  <c r="Z170" i="29"/>
  <c r="Y170" i="29"/>
  <c r="W170" i="29"/>
  <c r="W169" i="29" s="1"/>
  <c r="U170" i="29"/>
  <c r="S170" i="29"/>
  <c r="R170" i="29"/>
  <c r="R169" i="29" s="1"/>
  <c r="R168" i="29" s="1"/>
  <c r="P170" i="29"/>
  <c r="P169" i="29" s="1"/>
  <c r="P168" i="29" s="1"/>
  <c r="P167" i="29" s="1"/>
  <c r="L170" i="29"/>
  <c r="X170" i="29" s="1"/>
  <c r="K170" i="29"/>
  <c r="AA169" i="29"/>
  <c r="V169" i="29"/>
  <c r="U169" i="29"/>
  <c r="T169" i="29"/>
  <c r="S169" i="29"/>
  <c r="S168" i="29" s="1"/>
  <c r="S167" i="29" s="1"/>
  <c r="Q169" i="29"/>
  <c r="O169" i="29"/>
  <c r="N169" i="29"/>
  <c r="N168" i="29" s="1"/>
  <c r="N167" i="29" s="1"/>
  <c r="J169" i="29"/>
  <c r="J168" i="29" s="1"/>
  <c r="J167" i="29" s="1"/>
  <c r="I169" i="29"/>
  <c r="I168" i="29" s="1"/>
  <c r="I167" i="29" s="1"/>
  <c r="H169" i="29"/>
  <c r="G169" i="29"/>
  <c r="F169" i="29"/>
  <c r="F168" i="29" s="1"/>
  <c r="W168" i="29"/>
  <c r="W167" i="29" s="1"/>
  <c r="U168" i="29"/>
  <c r="U167" i="29" s="1"/>
  <c r="Q168" i="29"/>
  <c r="O168" i="29"/>
  <c r="O167" i="29" s="1"/>
  <c r="H168" i="29"/>
  <c r="H167" i="29" s="1"/>
  <c r="R167" i="29"/>
  <c r="Q167" i="29"/>
  <c r="F167" i="29"/>
  <c r="AA166" i="29"/>
  <c r="X166" i="29"/>
  <c r="W166" i="29"/>
  <c r="U166" i="29"/>
  <c r="S166" i="29"/>
  <c r="K166" i="29"/>
  <c r="L166" i="29" s="1"/>
  <c r="L165" i="29" s="1"/>
  <c r="Y165" i="29" s="1"/>
  <c r="AA165" i="29"/>
  <c r="W165" i="29"/>
  <c r="V165" i="29"/>
  <c r="U165" i="29"/>
  <c r="U164" i="29" s="1"/>
  <c r="U163" i="29" s="1"/>
  <c r="T165" i="29"/>
  <c r="S165" i="29"/>
  <c r="S164" i="29" s="1"/>
  <c r="S163" i="29" s="1"/>
  <c r="Q165" i="29"/>
  <c r="O165" i="29"/>
  <c r="O164" i="29" s="1"/>
  <c r="N165" i="29"/>
  <c r="J165" i="29"/>
  <c r="I165" i="29"/>
  <c r="I164" i="29" s="1"/>
  <c r="H165" i="29"/>
  <c r="G165" i="29"/>
  <c r="F165" i="29"/>
  <c r="F164" i="29" s="1"/>
  <c r="W164" i="29"/>
  <c r="W163" i="29" s="1"/>
  <c r="T164" i="29"/>
  <c r="Q164" i="29"/>
  <c r="N164" i="29"/>
  <c r="N163" i="29" s="1"/>
  <c r="J164" i="29"/>
  <c r="J163" i="29" s="1"/>
  <c r="H164" i="29"/>
  <c r="Q163" i="29"/>
  <c r="O163" i="29"/>
  <c r="I163" i="29"/>
  <c r="H163" i="29"/>
  <c r="F163" i="29"/>
  <c r="AA162" i="29"/>
  <c r="W162" i="29"/>
  <c r="U162" i="29"/>
  <c r="U161" i="29" s="1"/>
  <c r="U160" i="29" s="1"/>
  <c r="S162" i="29"/>
  <c r="S161" i="29" s="1"/>
  <c r="S160" i="29" s="1"/>
  <c r="S159" i="29" s="1"/>
  <c r="P162" i="29"/>
  <c r="P161" i="29" s="1"/>
  <c r="P160" i="29" s="1"/>
  <c r="P159" i="29" s="1"/>
  <c r="K162" i="29"/>
  <c r="L162" i="29" s="1"/>
  <c r="Y162" i="29" s="1"/>
  <c r="AA161" i="29"/>
  <c r="X161" i="29"/>
  <c r="W161" i="29"/>
  <c r="V161" i="29"/>
  <c r="T161" i="29"/>
  <c r="Q161" i="29"/>
  <c r="O161" i="29"/>
  <c r="O160" i="29" s="1"/>
  <c r="N161" i="29"/>
  <c r="L161" i="29"/>
  <c r="J161" i="29"/>
  <c r="J160" i="29" s="1"/>
  <c r="J159" i="29" s="1"/>
  <c r="I161" i="29"/>
  <c r="I160" i="29" s="1"/>
  <c r="H161" i="29"/>
  <c r="G161" i="29"/>
  <c r="K161" i="29" s="1"/>
  <c r="F161" i="29"/>
  <c r="F160" i="29" s="1"/>
  <c r="W160" i="29"/>
  <c r="V160" i="29"/>
  <c r="V159" i="29" s="1"/>
  <c r="T160" i="29"/>
  <c r="AA160" i="29" s="1"/>
  <c r="Q160" i="29"/>
  <c r="N160" i="29"/>
  <c r="H160" i="29"/>
  <c r="H159" i="29" s="1"/>
  <c r="G160" i="29"/>
  <c r="G159" i="29" s="1"/>
  <c r="K159" i="29" s="1"/>
  <c r="W159" i="29"/>
  <c r="U159" i="29"/>
  <c r="O159" i="29"/>
  <c r="N159" i="29"/>
  <c r="I159" i="29"/>
  <c r="F159" i="29"/>
  <c r="AA158" i="29"/>
  <c r="W158" i="29"/>
  <c r="U158" i="29"/>
  <c r="S158" i="29"/>
  <c r="S157" i="29" s="1"/>
  <c r="S156" i="29" s="1"/>
  <c r="S155" i="29" s="1"/>
  <c r="K158" i="29"/>
  <c r="L158" i="29" s="1"/>
  <c r="X158" i="29" s="1"/>
  <c r="AA157" i="29"/>
  <c r="W157" i="29"/>
  <c r="V157" i="29"/>
  <c r="U157" i="29"/>
  <c r="U156" i="29" s="1"/>
  <c r="T157" i="29"/>
  <c r="Q157" i="29"/>
  <c r="O157" i="29"/>
  <c r="O156" i="29" s="1"/>
  <c r="O155" i="29" s="1"/>
  <c r="N157" i="29"/>
  <c r="L157" i="29"/>
  <c r="J157" i="29"/>
  <c r="J156" i="29" s="1"/>
  <c r="J155" i="29" s="1"/>
  <c r="I157" i="29"/>
  <c r="I156" i="29" s="1"/>
  <c r="H157" i="29"/>
  <c r="G157" i="29"/>
  <c r="F157" i="29"/>
  <c r="F156" i="29" s="1"/>
  <c r="F155" i="29" s="1"/>
  <c r="W156" i="29"/>
  <c r="W155" i="29" s="1"/>
  <c r="T156" i="29"/>
  <c r="Q156" i="29"/>
  <c r="N156" i="29"/>
  <c r="N155" i="29" s="1"/>
  <c r="H156" i="29"/>
  <c r="G156" i="29"/>
  <c r="G155" i="29" s="1"/>
  <c r="U155" i="29"/>
  <c r="T155" i="29"/>
  <c r="I155" i="29"/>
  <c r="H155" i="29"/>
  <c r="K155" i="29" s="1"/>
  <c r="AA154" i="29"/>
  <c r="Y154" i="29"/>
  <c r="W154" i="29"/>
  <c r="U154" i="29"/>
  <c r="U153" i="29" s="1"/>
  <c r="U152" i="29" s="1"/>
  <c r="U151" i="29" s="1"/>
  <c r="S154" i="29"/>
  <c r="K154" i="29"/>
  <c r="L154" i="29" s="1"/>
  <c r="L153" i="29" s="1"/>
  <c r="AA153" i="29"/>
  <c r="W153" i="29"/>
  <c r="V153" i="29"/>
  <c r="T153" i="29"/>
  <c r="S153" i="29"/>
  <c r="S152" i="29" s="1"/>
  <c r="S151" i="29" s="1"/>
  <c r="Q153" i="29"/>
  <c r="O153" i="29"/>
  <c r="O152" i="29" s="1"/>
  <c r="N153" i="29"/>
  <c r="J153" i="29"/>
  <c r="I153" i="29"/>
  <c r="I152" i="29" s="1"/>
  <c r="H153" i="29"/>
  <c r="G153" i="29"/>
  <c r="F153" i="29"/>
  <c r="F152" i="29" s="1"/>
  <c r="W152" i="29"/>
  <c r="W151" i="29" s="1"/>
  <c r="T152" i="29"/>
  <c r="Q152" i="29"/>
  <c r="N152" i="29"/>
  <c r="N151" i="29" s="1"/>
  <c r="J152" i="29"/>
  <c r="J151" i="29" s="1"/>
  <c r="H152" i="29"/>
  <c r="Q151" i="29"/>
  <c r="O151" i="29"/>
  <c r="I151" i="29"/>
  <c r="H151" i="29"/>
  <c r="F151" i="29"/>
  <c r="AA150" i="29"/>
  <c r="W150" i="29"/>
  <c r="U150" i="29"/>
  <c r="U149" i="29" s="1"/>
  <c r="S150" i="29"/>
  <c r="S149" i="29" s="1"/>
  <c r="S148" i="29" s="1"/>
  <c r="S147" i="29" s="1"/>
  <c r="P150" i="29"/>
  <c r="P149" i="29" s="1"/>
  <c r="K150" i="29"/>
  <c r="L150" i="29" s="1"/>
  <c r="Y150" i="29" s="1"/>
  <c r="AA149" i="29"/>
  <c r="X149" i="29"/>
  <c r="W149" i="29"/>
  <c r="V149" i="29"/>
  <c r="T149" i="29"/>
  <c r="Q149" i="29"/>
  <c r="O149" i="29"/>
  <c r="N149" i="29"/>
  <c r="L149" i="29"/>
  <c r="K149" i="29"/>
  <c r="J149" i="29"/>
  <c r="I149" i="29"/>
  <c r="H149" i="29"/>
  <c r="G149" i="29"/>
  <c r="F149" i="29"/>
  <c r="F148" i="29" s="1"/>
  <c r="AA148" i="29"/>
  <c r="W148" i="29"/>
  <c r="W147" i="29" s="1"/>
  <c r="V148" i="29"/>
  <c r="V147" i="29" s="1"/>
  <c r="U148" i="29"/>
  <c r="U147" i="29" s="1"/>
  <c r="T148" i="29"/>
  <c r="Q148" i="29"/>
  <c r="P148" i="29"/>
  <c r="P147" i="29" s="1"/>
  <c r="O148" i="29"/>
  <c r="N148" i="29"/>
  <c r="J148" i="29"/>
  <c r="J147" i="29" s="1"/>
  <c r="I148" i="29"/>
  <c r="I147" i="29" s="1"/>
  <c r="H148" i="29"/>
  <c r="G148" i="29"/>
  <c r="K148" i="29" s="1"/>
  <c r="T147" i="29"/>
  <c r="Q147" i="29"/>
  <c r="AA147" i="29" s="1"/>
  <c r="O147" i="29"/>
  <c r="N147" i="29"/>
  <c r="H147" i="29"/>
  <c r="G147" i="29"/>
  <c r="F147" i="29"/>
  <c r="AA146" i="29"/>
  <c r="X146" i="29"/>
  <c r="W146" i="29"/>
  <c r="W145" i="29" s="1"/>
  <c r="U146" i="29"/>
  <c r="U145" i="29" s="1"/>
  <c r="U144" i="29" s="1"/>
  <c r="U143" i="29" s="1"/>
  <c r="S146" i="29"/>
  <c r="S145" i="29" s="1"/>
  <c r="S144" i="29" s="1"/>
  <c r="S143" i="29" s="1"/>
  <c r="S130" i="29" s="1"/>
  <c r="S129" i="29" s="1"/>
  <c r="L146" i="29"/>
  <c r="K146" i="29"/>
  <c r="AA145" i="29"/>
  <c r="V145" i="29"/>
  <c r="T145" i="29"/>
  <c r="Q145" i="29"/>
  <c r="O145" i="29"/>
  <c r="N145" i="29"/>
  <c r="J145" i="29"/>
  <c r="J144" i="29" s="1"/>
  <c r="J143" i="29" s="1"/>
  <c r="I145" i="29"/>
  <c r="H145" i="29"/>
  <c r="G145" i="29"/>
  <c r="F145" i="29"/>
  <c r="F144" i="29" s="1"/>
  <c r="W144" i="29"/>
  <c r="V144" i="29"/>
  <c r="V143" i="29" s="1"/>
  <c r="T144" i="29"/>
  <c r="AA144" i="29" s="1"/>
  <c r="Q144" i="29"/>
  <c r="O144" i="29"/>
  <c r="N144" i="29"/>
  <c r="I144" i="29"/>
  <c r="H144" i="29"/>
  <c r="H143" i="29" s="1"/>
  <c r="W143" i="29"/>
  <c r="T143" i="29"/>
  <c r="AA143" i="29" s="1"/>
  <c r="Q143" i="29"/>
  <c r="O143" i="29"/>
  <c r="N143" i="29"/>
  <c r="I143" i="29"/>
  <c r="F143" i="29"/>
  <c r="AA142" i="29"/>
  <c r="W142" i="29"/>
  <c r="W141" i="29" s="1"/>
  <c r="W140" i="29" s="1"/>
  <c r="W139" i="29" s="1"/>
  <c r="U142" i="29"/>
  <c r="S142" i="29"/>
  <c r="L142" i="29"/>
  <c r="X142" i="29" s="1"/>
  <c r="K142" i="29"/>
  <c r="V141" i="29"/>
  <c r="U141" i="29"/>
  <c r="T141" i="29"/>
  <c r="S141" i="29"/>
  <c r="Q141" i="29"/>
  <c r="AA141" i="29" s="1"/>
  <c r="O141" i="29"/>
  <c r="O140" i="29" s="1"/>
  <c r="O139" i="29" s="1"/>
  <c r="N141" i="29"/>
  <c r="L141" i="29"/>
  <c r="X141" i="29" s="1"/>
  <c r="J141" i="29"/>
  <c r="I141" i="29"/>
  <c r="H141" i="29"/>
  <c r="G141" i="29"/>
  <c r="F141" i="29"/>
  <c r="F140" i="29" s="1"/>
  <c r="F139" i="29" s="1"/>
  <c r="U140" i="29"/>
  <c r="U139" i="29" s="1"/>
  <c r="T140" i="29"/>
  <c r="AA140" i="29" s="1"/>
  <c r="S140" i="29"/>
  <c r="Q140" i="29"/>
  <c r="N140" i="29"/>
  <c r="N139" i="29" s="1"/>
  <c r="J140" i="29"/>
  <c r="J139" i="29" s="1"/>
  <c r="H140" i="29"/>
  <c r="G140" i="29"/>
  <c r="T139" i="29"/>
  <c r="S139" i="29"/>
  <c r="H139" i="29"/>
  <c r="G139" i="29"/>
  <c r="AA138" i="29"/>
  <c r="W138" i="29"/>
  <c r="U138" i="29"/>
  <c r="U137" i="29" s="1"/>
  <c r="S138" i="29"/>
  <c r="P138" i="29"/>
  <c r="P137" i="29" s="1"/>
  <c r="P136" i="29" s="1"/>
  <c r="P135" i="29" s="1"/>
  <c r="K138" i="29"/>
  <c r="L138" i="29" s="1"/>
  <c r="AA137" i="29"/>
  <c r="W137" i="29"/>
  <c r="V137" i="29"/>
  <c r="T137" i="29"/>
  <c r="S137" i="29"/>
  <c r="S136" i="29" s="1"/>
  <c r="S135" i="29" s="1"/>
  <c r="Q137" i="29"/>
  <c r="Q136" i="29" s="1"/>
  <c r="Q135" i="29" s="1"/>
  <c r="O137" i="29"/>
  <c r="N137" i="29"/>
  <c r="K137" i="29"/>
  <c r="J137" i="29"/>
  <c r="I137" i="29"/>
  <c r="H137" i="29"/>
  <c r="G137" i="29"/>
  <c r="F137" i="29"/>
  <c r="F136" i="29" s="1"/>
  <c r="W136" i="29"/>
  <c r="W135" i="29" s="1"/>
  <c r="V136" i="29"/>
  <c r="V135" i="29" s="1"/>
  <c r="U136" i="29"/>
  <c r="T136" i="29"/>
  <c r="O136" i="29"/>
  <c r="N136" i="29"/>
  <c r="J136" i="29"/>
  <c r="J135" i="29" s="1"/>
  <c r="I136" i="29"/>
  <c r="I135" i="29" s="1"/>
  <c r="H136" i="29"/>
  <c r="G136" i="29"/>
  <c r="G135" i="29" s="1"/>
  <c r="K135" i="29" s="1"/>
  <c r="U135" i="29"/>
  <c r="T135" i="29"/>
  <c r="O135" i="29"/>
  <c r="N135" i="29"/>
  <c r="H135" i="29"/>
  <c r="F135" i="29"/>
  <c r="AA134" i="29"/>
  <c r="W134" i="29"/>
  <c r="U134" i="29"/>
  <c r="U133" i="29" s="1"/>
  <c r="U132" i="29" s="1"/>
  <c r="U131" i="29" s="1"/>
  <c r="S134" i="29"/>
  <c r="S133" i="29" s="1"/>
  <c r="K134" i="29"/>
  <c r="L134" i="29" s="1"/>
  <c r="X134" i="29" s="1"/>
  <c r="AA133" i="29"/>
  <c r="W133" i="29"/>
  <c r="W132" i="29" s="1"/>
  <c r="W131" i="29" s="1"/>
  <c r="W130" i="29" s="1"/>
  <c r="W129" i="29" s="1"/>
  <c r="V133" i="29"/>
  <c r="T133" i="29"/>
  <c r="Q133" i="29"/>
  <c r="Q132" i="29" s="1"/>
  <c r="Q131" i="29" s="1"/>
  <c r="O133" i="29"/>
  <c r="O132" i="29" s="1"/>
  <c r="O131" i="29" s="1"/>
  <c r="N133" i="29"/>
  <c r="L133" i="29"/>
  <c r="X133" i="29" s="1"/>
  <c r="J133" i="29"/>
  <c r="I133" i="29"/>
  <c r="H133" i="29"/>
  <c r="G133" i="29"/>
  <c r="F133" i="29"/>
  <c r="F132" i="29" s="1"/>
  <c r="V132" i="29"/>
  <c r="V131" i="29" s="1"/>
  <c r="T132" i="29"/>
  <c r="AA132" i="29" s="1"/>
  <c r="S132" i="29"/>
  <c r="S131" i="29" s="1"/>
  <c r="N132" i="29"/>
  <c r="N131" i="29" s="1"/>
  <c r="N130" i="29" s="1"/>
  <c r="N129" i="29" s="1"/>
  <c r="J132" i="29"/>
  <c r="J131" i="29" s="1"/>
  <c r="J130" i="29" s="1"/>
  <c r="J129" i="29" s="1"/>
  <c r="J126" i="29" s="1"/>
  <c r="H132" i="29"/>
  <c r="H131" i="29" s="1"/>
  <c r="G132" i="29"/>
  <c r="F131" i="29"/>
  <c r="F130" i="29" s="1"/>
  <c r="F129" i="29" s="1"/>
  <c r="F126" i="29" s="1"/>
  <c r="W128" i="29"/>
  <c r="U128" i="29"/>
  <c r="S128" i="29"/>
  <c r="N128" i="29"/>
  <c r="J128" i="29"/>
  <c r="I128" i="29"/>
  <c r="F128" i="29"/>
  <c r="W127" i="29"/>
  <c r="V127" i="29"/>
  <c r="U127" i="29"/>
  <c r="S127" i="29"/>
  <c r="O127" i="29"/>
  <c r="N127" i="29"/>
  <c r="J127" i="29"/>
  <c r="H127" i="29"/>
  <c r="F127" i="29"/>
  <c r="AB125" i="29"/>
  <c r="AA125" i="29"/>
  <c r="W125" i="29"/>
  <c r="W124" i="29" s="1"/>
  <c r="W119" i="29" s="1"/>
  <c r="W116" i="29" s="1"/>
  <c r="U125" i="29"/>
  <c r="S125" i="29"/>
  <c r="L125" i="29"/>
  <c r="L124" i="29" s="1"/>
  <c r="K125" i="29"/>
  <c r="AA124" i="29"/>
  <c r="V124" i="29"/>
  <c r="AB124" i="29" s="1"/>
  <c r="U124" i="29"/>
  <c r="U119" i="29" s="1"/>
  <c r="T124" i="29"/>
  <c r="S124" i="29"/>
  <c r="S119" i="29" s="1"/>
  <c r="S116" i="29" s="1"/>
  <c r="Q124" i="29"/>
  <c r="O124" i="29"/>
  <c r="O119" i="29" s="1"/>
  <c r="N124" i="29"/>
  <c r="J124" i="29"/>
  <c r="J123" i="29" s="1"/>
  <c r="J118" i="29" s="1"/>
  <c r="J115" i="29" s="1"/>
  <c r="I124" i="29"/>
  <c r="H124" i="29"/>
  <c r="G124" i="29"/>
  <c r="K124" i="29" s="1"/>
  <c r="F124" i="29"/>
  <c r="F119" i="29" s="1"/>
  <c r="F116" i="29" s="1"/>
  <c r="W123" i="29"/>
  <c r="U123" i="29"/>
  <c r="U118" i="29" s="1"/>
  <c r="S123" i="29"/>
  <c r="S118" i="29" s="1"/>
  <c r="S115" i="29" s="1"/>
  <c r="N123" i="29"/>
  <c r="N118" i="29" s="1"/>
  <c r="N115" i="29" s="1"/>
  <c r="H123" i="29"/>
  <c r="H118" i="29" s="1"/>
  <c r="H115" i="29" s="1"/>
  <c r="W122" i="29"/>
  <c r="U122" i="29"/>
  <c r="S122" i="29"/>
  <c r="S121" i="29" s="1"/>
  <c r="S120" i="29" s="1"/>
  <c r="S117" i="29" s="1"/>
  <c r="S114" i="29" s="1"/>
  <c r="P122" i="29"/>
  <c r="P121" i="29" s="1"/>
  <c r="P120" i="29" s="1"/>
  <c r="K122" i="29"/>
  <c r="L122" i="29" s="1"/>
  <c r="Y122" i="29" s="1"/>
  <c r="W121" i="29"/>
  <c r="V121" i="29"/>
  <c r="U121" i="29"/>
  <c r="T121" i="29"/>
  <c r="Q121" i="29"/>
  <c r="O121" i="29"/>
  <c r="N121" i="29"/>
  <c r="N120" i="29" s="1"/>
  <c r="N117" i="29" s="1"/>
  <c r="N114" i="29" s="1"/>
  <c r="J121" i="29"/>
  <c r="I121" i="29"/>
  <c r="H121" i="29"/>
  <c r="K121" i="29" s="1"/>
  <c r="G121" i="29"/>
  <c r="G120" i="29" s="1"/>
  <c r="G117" i="29" s="1"/>
  <c r="F121" i="29"/>
  <c r="F120" i="29" s="1"/>
  <c r="F117" i="29" s="1"/>
  <c r="W120" i="29"/>
  <c r="W117" i="29" s="1"/>
  <c r="W114" i="29" s="1"/>
  <c r="V120" i="29"/>
  <c r="U120" i="29"/>
  <c r="U117" i="29" s="1"/>
  <c r="U114" i="29" s="1"/>
  <c r="T120" i="29"/>
  <c r="T117" i="29" s="1"/>
  <c r="O120" i="29"/>
  <c r="O117" i="29" s="1"/>
  <c r="O114" i="29" s="1"/>
  <c r="J120" i="29"/>
  <c r="I120" i="29"/>
  <c r="I117" i="29" s="1"/>
  <c r="I114" i="29" s="1"/>
  <c r="V119" i="29"/>
  <c r="V116" i="29" s="1"/>
  <c r="T119" i="29"/>
  <c r="Q119" i="29"/>
  <c r="N119" i="29"/>
  <c r="N116" i="29" s="1"/>
  <c r="J119" i="29"/>
  <c r="J116" i="29" s="1"/>
  <c r="H119" i="29"/>
  <c r="H116" i="29" s="1"/>
  <c r="W118" i="29"/>
  <c r="W115" i="29" s="1"/>
  <c r="V118" i="29"/>
  <c r="T118" i="29"/>
  <c r="T115" i="29" s="1"/>
  <c r="Q118" i="29"/>
  <c r="O118" i="29"/>
  <c r="G118" i="29"/>
  <c r="G115" i="29" s="1"/>
  <c r="F118" i="29"/>
  <c r="V117" i="29"/>
  <c r="V114" i="29" s="1"/>
  <c r="P117" i="29"/>
  <c r="P114" i="29" s="1"/>
  <c r="J117" i="29"/>
  <c r="J114" i="29" s="1"/>
  <c r="U116" i="29"/>
  <c r="O116" i="29"/>
  <c r="U115" i="29"/>
  <c r="O115" i="29"/>
  <c r="F114" i="29"/>
  <c r="Z113" i="29"/>
  <c r="W113" i="29"/>
  <c r="W112" i="29" s="1"/>
  <c r="W111" i="29" s="1"/>
  <c r="U113" i="29"/>
  <c r="S113" i="29"/>
  <c r="R113" i="29"/>
  <c r="R112" i="29" s="1"/>
  <c r="R111" i="29" s="1"/>
  <c r="L113" i="29"/>
  <c r="K113" i="29"/>
  <c r="V112" i="29"/>
  <c r="U112" i="29"/>
  <c r="U111" i="29" s="1"/>
  <c r="T112" i="29"/>
  <c r="T111" i="29" s="1"/>
  <c r="S112" i="29"/>
  <c r="S111" i="29" s="1"/>
  <c r="Q112" i="29"/>
  <c r="O112" i="29"/>
  <c r="O111" i="29" s="1"/>
  <c r="N112" i="29"/>
  <c r="N111" i="29" s="1"/>
  <c r="J112" i="29"/>
  <c r="I112" i="29"/>
  <c r="I111" i="29" s="1"/>
  <c r="H112" i="29"/>
  <c r="H111" i="29" s="1"/>
  <c r="G112" i="29"/>
  <c r="G111" i="29" s="1"/>
  <c r="K111" i="29" s="1"/>
  <c r="F112" i="29"/>
  <c r="V111" i="29"/>
  <c r="Q111" i="29"/>
  <c r="J111" i="29"/>
  <c r="F111" i="29"/>
  <c r="AB110" i="29"/>
  <c r="AA110" i="29"/>
  <c r="X110" i="29"/>
  <c r="W110" i="29"/>
  <c r="U110" i="29"/>
  <c r="S110" i="29"/>
  <c r="S108" i="29" s="1"/>
  <c r="K110" i="29"/>
  <c r="L110" i="29" s="1"/>
  <c r="AB109" i="29"/>
  <c r="AA109" i="29"/>
  <c r="W109" i="29"/>
  <c r="U109" i="29"/>
  <c r="U108" i="29" s="1"/>
  <c r="U107" i="29" s="1"/>
  <c r="U7" i="29" s="1"/>
  <c r="S109" i="29"/>
  <c r="L109" i="29"/>
  <c r="Y109" i="29" s="1"/>
  <c r="K109" i="29"/>
  <c r="W108" i="29"/>
  <c r="W107" i="29" s="1"/>
  <c r="V108" i="29"/>
  <c r="T108" i="29"/>
  <c r="Q108" i="29"/>
  <c r="O108" i="29"/>
  <c r="O107" i="29" s="1"/>
  <c r="O7" i="29" s="1"/>
  <c r="N108" i="29"/>
  <c r="N107" i="29" s="1"/>
  <c r="K108" i="29"/>
  <c r="J108" i="29"/>
  <c r="I108" i="29"/>
  <c r="I107" i="29" s="1"/>
  <c r="H108" i="29"/>
  <c r="H107" i="29" s="1"/>
  <c r="G108" i="29"/>
  <c r="F108" i="29"/>
  <c r="F107" i="29" s="1"/>
  <c r="V107" i="29"/>
  <c r="V7" i="29" s="1"/>
  <c r="S107" i="29"/>
  <c r="Q107" i="29"/>
  <c r="J107" i="29"/>
  <c r="J7" i="29" s="1"/>
  <c r="G107" i="29"/>
  <c r="K107" i="29" s="1"/>
  <c r="AA106" i="29"/>
  <c r="Z106" i="29"/>
  <c r="W106" i="29"/>
  <c r="U106" i="29"/>
  <c r="S106" i="29"/>
  <c r="L106" i="29"/>
  <c r="K106" i="29"/>
  <c r="AB105" i="29"/>
  <c r="AA105" i="29"/>
  <c r="W105" i="29"/>
  <c r="W104" i="29" s="1"/>
  <c r="W103" i="29" s="1"/>
  <c r="W102" i="29" s="1"/>
  <c r="U105" i="29"/>
  <c r="U104" i="29" s="1"/>
  <c r="U103" i="29" s="1"/>
  <c r="U102" i="29" s="1"/>
  <c r="U98" i="29" s="1"/>
  <c r="S105" i="29"/>
  <c r="S104" i="29" s="1"/>
  <c r="S103" i="29" s="1"/>
  <c r="S102" i="29" s="1"/>
  <c r="K105" i="29"/>
  <c r="L105" i="29" s="1"/>
  <c r="AB104" i="29"/>
  <c r="V104" i="29"/>
  <c r="T104" i="29"/>
  <c r="Q104" i="29"/>
  <c r="O104" i="29"/>
  <c r="N104" i="29"/>
  <c r="N103" i="29" s="1"/>
  <c r="K104" i="29"/>
  <c r="J104" i="29"/>
  <c r="I104" i="29"/>
  <c r="H104" i="29"/>
  <c r="H103" i="29" s="1"/>
  <c r="H102" i="29" s="1"/>
  <c r="G104" i="29"/>
  <c r="G103" i="29" s="1"/>
  <c r="G102" i="29" s="1"/>
  <c r="F104" i="29"/>
  <c r="F103" i="29" s="1"/>
  <c r="F102" i="29" s="1"/>
  <c r="V103" i="29"/>
  <c r="O103" i="29"/>
  <c r="O102" i="29" s="1"/>
  <c r="O98" i="29" s="1"/>
  <c r="J103" i="29"/>
  <c r="K103" i="29" s="1"/>
  <c r="I103" i="29"/>
  <c r="N102" i="29"/>
  <c r="J102" i="29"/>
  <c r="J98" i="29" s="1"/>
  <c r="I102" i="29"/>
  <c r="Z101" i="29"/>
  <c r="Y101" i="29"/>
  <c r="X101" i="29"/>
  <c r="W101" i="29"/>
  <c r="U101" i="29"/>
  <c r="S101" i="29"/>
  <c r="S100" i="29" s="1"/>
  <c r="S99" i="29" s="1"/>
  <c r="S98" i="29" s="1"/>
  <c r="R101" i="29"/>
  <c r="P101" i="29"/>
  <c r="P100" i="29" s="1"/>
  <c r="P99" i="29" s="1"/>
  <c r="L101" i="29"/>
  <c r="K101" i="29"/>
  <c r="W100" i="29"/>
  <c r="W99" i="29" s="1"/>
  <c r="W98" i="29" s="1"/>
  <c r="V100" i="29"/>
  <c r="U100" i="29"/>
  <c r="T100" i="29"/>
  <c r="Y100" i="29" s="1"/>
  <c r="R100" i="29"/>
  <c r="R99" i="29" s="1"/>
  <c r="Q100" i="29"/>
  <c r="X100" i="29" s="1"/>
  <c r="O100" i="29"/>
  <c r="N100" i="29"/>
  <c r="N99" i="29" s="1"/>
  <c r="N98" i="29" s="1"/>
  <c r="L100" i="29"/>
  <c r="L99" i="29" s="1"/>
  <c r="K100" i="29"/>
  <c r="J100" i="29"/>
  <c r="I100" i="29"/>
  <c r="H100" i="29"/>
  <c r="G100" i="29"/>
  <c r="F100" i="29"/>
  <c r="F99" i="29" s="1"/>
  <c r="F98" i="29" s="1"/>
  <c r="Z99" i="29"/>
  <c r="V99" i="29"/>
  <c r="U99" i="29"/>
  <c r="T99" i="29"/>
  <c r="Y99" i="29" s="1"/>
  <c r="O99" i="29"/>
  <c r="K99" i="29"/>
  <c r="J99" i="29"/>
  <c r="I99" i="29"/>
  <c r="H99" i="29"/>
  <c r="G99" i="29"/>
  <c r="G98" i="29" s="1"/>
  <c r="I98" i="29"/>
  <c r="W97" i="29"/>
  <c r="V97" i="29"/>
  <c r="AB97" i="29" s="1"/>
  <c r="T97" i="29"/>
  <c r="AA97" i="29" s="1"/>
  <c r="S97" i="29"/>
  <c r="Q97" i="29"/>
  <c r="O97" i="29"/>
  <c r="N97" i="29"/>
  <c r="J97" i="29"/>
  <c r="I97" i="29"/>
  <c r="H97" i="29"/>
  <c r="G97" i="29"/>
  <c r="K97" i="29" s="1"/>
  <c r="AB96" i="29"/>
  <c r="AA96" i="29"/>
  <c r="W96" i="29"/>
  <c r="U96" i="29"/>
  <c r="S96" i="29"/>
  <c r="K96" i="29"/>
  <c r="L96" i="29" s="1"/>
  <c r="AB95" i="29"/>
  <c r="AA95" i="29"/>
  <c r="W95" i="29"/>
  <c r="U95" i="29"/>
  <c r="S95" i="29"/>
  <c r="K95" i="29"/>
  <c r="L95" i="29" s="1"/>
  <c r="I95" i="29"/>
  <c r="AB94" i="29"/>
  <c r="AA94" i="29"/>
  <c r="W94" i="29"/>
  <c r="U94" i="29"/>
  <c r="S94" i="29"/>
  <c r="K94" i="29"/>
  <c r="L94" i="29" s="1"/>
  <c r="AB93" i="29"/>
  <c r="AA93" i="29"/>
  <c r="W93" i="29"/>
  <c r="U93" i="29"/>
  <c r="U90" i="29" s="1"/>
  <c r="S93" i="29"/>
  <c r="K93" i="29"/>
  <c r="L93" i="29" s="1"/>
  <c r="AB92" i="29"/>
  <c r="AA92" i="29"/>
  <c r="W92" i="29"/>
  <c r="W90" i="29" s="1"/>
  <c r="U92" i="29"/>
  <c r="S92" i="29"/>
  <c r="L92" i="29"/>
  <c r="Z92" i="29" s="1"/>
  <c r="K92" i="29"/>
  <c r="AB91" i="29"/>
  <c r="AA91" i="29"/>
  <c r="W91" i="29"/>
  <c r="U91" i="29"/>
  <c r="S91" i="29"/>
  <c r="K91" i="29"/>
  <c r="L91" i="29" s="1"/>
  <c r="V90" i="29"/>
  <c r="AB90" i="29" s="1"/>
  <c r="T90" i="29"/>
  <c r="AA90" i="29" s="1"/>
  <c r="S90" i="29"/>
  <c r="Q90" i="29"/>
  <c r="O90" i="29"/>
  <c r="N90" i="29"/>
  <c r="J90" i="29"/>
  <c r="I90" i="29"/>
  <c r="H90" i="29"/>
  <c r="G90" i="29"/>
  <c r="K90" i="29" s="1"/>
  <c r="F90" i="29"/>
  <c r="AB89" i="29"/>
  <c r="AA89" i="29"/>
  <c r="W89" i="29"/>
  <c r="U89" i="29"/>
  <c r="S89" i="29"/>
  <c r="I89" i="29"/>
  <c r="K89" i="29" s="1"/>
  <c r="L89" i="29" s="1"/>
  <c r="AB88" i="29"/>
  <c r="AA88" i="29"/>
  <c r="Z88" i="29"/>
  <c r="W88" i="29"/>
  <c r="U88" i="29"/>
  <c r="S88" i="29"/>
  <c r="R88" i="29"/>
  <c r="L88" i="29"/>
  <c r="X88" i="29" s="1"/>
  <c r="K88" i="29"/>
  <c r="AB87" i="29"/>
  <c r="AA87" i="29"/>
  <c r="W87" i="29"/>
  <c r="U87" i="29"/>
  <c r="S87" i="29"/>
  <c r="K87" i="29"/>
  <c r="L87" i="29" s="1"/>
  <c r="AB86" i="29"/>
  <c r="AA86" i="29"/>
  <c r="W86" i="29"/>
  <c r="U86" i="29"/>
  <c r="U83" i="29" s="1"/>
  <c r="S86" i="29"/>
  <c r="K86" i="29"/>
  <c r="L86" i="29" s="1"/>
  <c r="AB85" i="29"/>
  <c r="AA85" i="29"/>
  <c r="W85" i="29"/>
  <c r="W83" i="29" s="1"/>
  <c r="U85" i="29"/>
  <c r="S85" i="29"/>
  <c r="L85" i="29"/>
  <c r="Z85" i="29" s="1"/>
  <c r="K85" i="29"/>
  <c r="AB84" i="29"/>
  <c r="AA84" i="29"/>
  <c r="W84" i="29"/>
  <c r="U84" i="29"/>
  <c r="S84" i="29"/>
  <c r="K84" i="29"/>
  <c r="L84" i="29" s="1"/>
  <c r="V83" i="29"/>
  <c r="AB83" i="29" s="1"/>
  <c r="T83" i="29"/>
  <c r="AA83" i="29" s="1"/>
  <c r="S83" i="29"/>
  <c r="Q83" i="29"/>
  <c r="O83" i="29"/>
  <c r="N83" i="29"/>
  <c r="J83" i="29"/>
  <c r="H83" i="29"/>
  <c r="H70" i="29" s="1"/>
  <c r="G83" i="29"/>
  <c r="F83" i="29"/>
  <c r="AB82" i="29"/>
  <c r="AA82" i="29"/>
  <c r="W82" i="29"/>
  <c r="U82" i="29"/>
  <c r="S82" i="29"/>
  <c r="K82" i="29"/>
  <c r="L82" i="29" s="1"/>
  <c r="AB81" i="29"/>
  <c r="AA81" i="29"/>
  <c r="W81" i="29"/>
  <c r="U81" i="29"/>
  <c r="S81" i="29"/>
  <c r="K81" i="29"/>
  <c r="L81" i="29" s="1"/>
  <c r="J81" i="29"/>
  <c r="AB80" i="29"/>
  <c r="AA80" i="29"/>
  <c r="W80" i="29"/>
  <c r="U80" i="29"/>
  <c r="U79" i="29" s="1"/>
  <c r="S80" i="29"/>
  <c r="S79" i="29" s="1"/>
  <c r="J80" i="29"/>
  <c r="K80" i="29" s="1"/>
  <c r="L80" i="29" s="1"/>
  <c r="W79" i="29"/>
  <c r="V79" i="29"/>
  <c r="AB79" i="29" s="1"/>
  <c r="T79" i="29"/>
  <c r="AA79" i="29" s="1"/>
  <c r="Q79" i="29"/>
  <c r="O79" i="29"/>
  <c r="N79" i="29"/>
  <c r="I79" i="29"/>
  <c r="H79" i="29"/>
  <c r="G79" i="29"/>
  <c r="F79" i="29"/>
  <c r="AB78" i="29"/>
  <c r="AA78" i="29"/>
  <c r="W78" i="29"/>
  <c r="U78" i="29"/>
  <c r="S78" i="29"/>
  <c r="K78" i="29"/>
  <c r="L78" i="29" s="1"/>
  <c r="AB77" i="29"/>
  <c r="AA77" i="29"/>
  <c r="W77" i="29"/>
  <c r="U77" i="29"/>
  <c r="S77" i="29"/>
  <c r="I77" i="29"/>
  <c r="K77" i="29" s="1"/>
  <c r="L77" i="29" s="1"/>
  <c r="AB76" i="29"/>
  <c r="AA76" i="29"/>
  <c r="W76" i="29"/>
  <c r="U76" i="29"/>
  <c r="S76" i="29"/>
  <c r="K76" i="29"/>
  <c r="L76" i="29" s="1"/>
  <c r="AB75" i="29"/>
  <c r="AA75" i="29"/>
  <c r="Z75" i="29"/>
  <c r="W75" i="29"/>
  <c r="U75" i="29"/>
  <c r="S75" i="29"/>
  <c r="R75" i="29"/>
  <c r="L75" i="29"/>
  <c r="X75" i="29" s="1"/>
  <c r="K75" i="29"/>
  <c r="W74" i="29"/>
  <c r="U74" i="29"/>
  <c r="S74" i="29"/>
  <c r="K74" i="29"/>
  <c r="L74" i="29" s="1"/>
  <c r="AB73" i="29"/>
  <c r="AA73" i="29"/>
  <c r="Z73" i="29"/>
  <c r="W73" i="29"/>
  <c r="W72" i="29" s="1"/>
  <c r="W71" i="29" s="1"/>
  <c r="U73" i="29"/>
  <c r="S73" i="29"/>
  <c r="S72" i="29" s="1"/>
  <c r="S71" i="29" s="1"/>
  <c r="R73" i="29"/>
  <c r="L73" i="29"/>
  <c r="X73" i="29" s="1"/>
  <c r="K73" i="29"/>
  <c r="AA72" i="29"/>
  <c r="V72" i="29"/>
  <c r="V71" i="29" s="1"/>
  <c r="U72" i="29"/>
  <c r="T72" i="29"/>
  <c r="Q72" i="29"/>
  <c r="O72" i="29"/>
  <c r="O71" i="29" s="1"/>
  <c r="N72" i="29"/>
  <c r="J72" i="29"/>
  <c r="I72" i="29"/>
  <c r="K72" i="29" s="1"/>
  <c r="H72" i="29"/>
  <c r="G72" i="29"/>
  <c r="G71" i="29" s="1"/>
  <c r="F72" i="29"/>
  <c r="F71" i="29" s="1"/>
  <c r="T71" i="29"/>
  <c r="N71" i="29"/>
  <c r="H71" i="29"/>
  <c r="H69" i="29" s="1"/>
  <c r="W70" i="29"/>
  <c r="U70" i="29"/>
  <c r="S70" i="29"/>
  <c r="AB69" i="29"/>
  <c r="AA69" i="29"/>
  <c r="W69" i="29"/>
  <c r="U69" i="29"/>
  <c r="S69" i="29"/>
  <c r="AB68" i="29"/>
  <c r="AA68" i="29"/>
  <c r="W68" i="29"/>
  <c r="W64" i="29" s="1"/>
  <c r="U68" i="29"/>
  <c r="S68" i="29"/>
  <c r="L68" i="29"/>
  <c r="Z68" i="29" s="1"/>
  <c r="K68" i="29"/>
  <c r="AB67" i="29"/>
  <c r="AA67" i="29"/>
  <c r="W67" i="29"/>
  <c r="U67" i="29"/>
  <c r="S67" i="29"/>
  <c r="I67" i="29"/>
  <c r="K67" i="29" s="1"/>
  <c r="L67" i="29" s="1"/>
  <c r="AA66" i="29"/>
  <c r="W66" i="29"/>
  <c r="U66" i="29"/>
  <c r="S66" i="29"/>
  <c r="K66" i="29"/>
  <c r="L66" i="29" s="1"/>
  <c r="I66" i="29"/>
  <c r="AA65" i="29"/>
  <c r="W65" i="29"/>
  <c r="U65" i="29"/>
  <c r="U64" i="29" s="1"/>
  <c r="S65" i="29"/>
  <c r="S64" i="29" s="1"/>
  <c r="I65" i="29"/>
  <c r="K65" i="29" s="1"/>
  <c r="V64" i="29"/>
  <c r="T64" i="29"/>
  <c r="AA64" i="29" s="1"/>
  <c r="Q64" i="29"/>
  <c r="O64" i="29"/>
  <c r="N64" i="29"/>
  <c r="J64" i="29"/>
  <c r="F64" i="29"/>
  <c r="AB63" i="29"/>
  <c r="AA63" i="29"/>
  <c r="W63" i="29"/>
  <c r="U63" i="29"/>
  <c r="S63" i="29"/>
  <c r="I63" i="29"/>
  <c r="K63" i="29" s="1"/>
  <c r="L63" i="29" s="1"/>
  <c r="AA62" i="29"/>
  <c r="W62" i="29"/>
  <c r="U62" i="29"/>
  <c r="S62" i="29"/>
  <c r="K62" i="29"/>
  <c r="L62" i="29" s="1"/>
  <c r="I62" i="29"/>
  <c r="AB61" i="29"/>
  <c r="AA61" i="29"/>
  <c r="W61" i="29"/>
  <c r="U61" i="29"/>
  <c r="S61" i="29"/>
  <c r="I61" i="29"/>
  <c r="K61" i="29" s="1"/>
  <c r="L61" i="29" s="1"/>
  <c r="AB60" i="29"/>
  <c r="AA60" i="29"/>
  <c r="W60" i="29"/>
  <c r="U60" i="29"/>
  <c r="S60" i="29"/>
  <c r="I60" i="29"/>
  <c r="K60" i="29" s="1"/>
  <c r="L60" i="29" s="1"/>
  <c r="AA59" i="29"/>
  <c r="W59" i="29"/>
  <c r="U59" i="29"/>
  <c r="S59" i="29"/>
  <c r="K59" i="29"/>
  <c r="L59" i="29" s="1"/>
  <c r="AB58" i="29"/>
  <c r="AA58" i="29"/>
  <c r="W58" i="29"/>
  <c r="U58" i="29"/>
  <c r="U55" i="29" s="1"/>
  <c r="S58" i="29"/>
  <c r="K58" i="29"/>
  <c r="L58" i="29" s="1"/>
  <c r="AB57" i="29"/>
  <c r="AA57" i="29"/>
  <c r="W57" i="29"/>
  <c r="U57" i="29"/>
  <c r="S57" i="29"/>
  <c r="L57" i="29"/>
  <c r="R57" i="29" s="1"/>
  <c r="K57" i="29"/>
  <c r="AA56" i="29"/>
  <c r="W56" i="29"/>
  <c r="W55" i="29" s="1"/>
  <c r="U56" i="29"/>
  <c r="S56" i="29"/>
  <c r="I56" i="29"/>
  <c r="K56" i="29" s="1"/>
  <c r="L56" i="29" s="1"/>
  <c r="V55" i="29"/>
  <c r="AB55" i="29" s="1"/>
  <c r="T55" i="29"/>
  <c r="AA55" i="29" s="1"/>
  <c r="S55" i="29"/>
  <c r="Q55" i="29"/>
  <c r="O55" i="29"/>
  <c r="N55" i="29"/>
  <c r="J55" i="29"/>
  <c r="H55" i="29"/>
  <c r="G55" i="29"/>
  <c r="F55" i="29"/>
  <c r="AA54" i="29"/>
  <c r="W54" i="29"/>
  <c r="W51" i="29" s="1"/>
  <c r="U54" i="29"/>
  <c r="S54" i="29"/>
  <c r="I54" i="29"/>
  <c r="K54" i="29" s="1"/>
  <c r="L54" i="29" s="1"/>
  <c r="AB53" i="29"/>
  <c r="AA53" i="29"/>
  <c r="W53" i="29"/>
  <c r="U53" i="29"/>
  <c r="S53" i="29"/>
  <c r="K53" i="29"/>
  <c r="L53" i="29" s="1"/>
  <c r="AB52" i="29"/>
  <c r="AA52" i="29"/>
  <c r="W52" i="29"/>
  <c r="U52" i="29"/>
  <c r="U51" i="29" s="1"/>
  <c r="U50" i="29" s="1"/>
  <c r="S52" i="29"/>
  <c r="S51" i="29" s="1"/>
  <c r="S50" i="29" s="1"/>
  <c r="S49" i="29" s="1"/>
  <c r="I52" i="29"/>
  <c r="K52" i="29" s="1"/>
  <c r="L52" i="29" s="1"/>
  <c r="AB51" i="29"/>
  <c r="V51" i="29"/>
  <c r="T51" i="29"/>
  <c r="AA51" i="29" s="1"/>
  <c r="Q51" i="29"/>
  <c r="O51" i="29"/>
  <c r="N51" i="29"/>
  <c r="N50" i="29" s="1"/>
  <c r="N49" i="29" s="1"/>
  <c r="J51" i="29"/>
  <c r="J50" i="29" s="1"/>
  <c r="H51" i="29"/>
  <c r="G51" i="29"/>
  <c r="F51" i="29"/>
  <c r="O50" i="29"/>
  <c r="O49" i="29" s="1"/>
  <c r="F50" i="29"/>
  <c r="F49" i="29" s="1"/>
  <c r="W48" i="29"/>
  <c r="U48" i="29"/>
  <c r="S48" i="29"/>
  <c r="I48" i="29"/>
  <c r="K48" i="29" s="1"/>
  <c r="L48" i="29" s="1"/>
  <c r="AB47" i="29"/>
  <c r="AA47" i="29"/>
  <c r="W47" i="29"/>
  <c r="U47" i="29"/>
  <c r="S47" i="29"/>
  <c r="K47" i="29"/>
  <c r="L47" i="29" s="1"/>
  <c r="J47" i="29"/>
  <c r="J43" i="29" s="1"/>
  <c r="J40" i="29" s="1"/>
  <c r="J39" i="29" s="1"/>
  <c r="AB46" i="29"/>
  <c r="AA46" i="29"/>
  <c r="W46" i="29"/>
  <c r="U46" i="29"/>
  <c r="U43" i="29" s="1"/>
  <c r="U40" i="29" s="1"/>
  <c r="U39" i="29" s="1"/>
  <c r="S46" i="29"/>
  <c r="S43" i="29" s="1"/>
  <c r="I46" i="29"/>
  <c r="I43" i="29" s="1"/>
  <c r="I40" i="29" s="1"/>
  <c r="I39" i="29" s="1"/>
  <c r="AA45" i="29"/>
  <c r="W45" i="29"/>
  <c r="U45" i="29"/>
  <c r="S45" i="29"/>
  <c r="K45" i="29"/>
  <c r="L45" i="29" s="1"/>
  <c r="I45" i="29"/>
  <c r="W44" i="29"/>
  <c r="U44" i="29"/>
  <c r="S44" i="29"/>
  <c r="K44" i="29"/>
  <c r="L44" i="29" s="1"/>
  <c r="W43" i="29"/>
  <c r="W40" i="29" s="1"/>
  <c r="W39" i="29" s="1"/>
  <c r="V43" i="29"/>
  <c r="AB43" i="29" s="1"/>
  <c r="T43" i="29"/>
  <c r="AA43" i="29" s="1"/>
  <c r="Q43" i="29"/>
  <c r="Q40" i="29" s="1"/>
  <c r="O43" i="29"/>
  <c r="N43" i="29"/>
  <c r="H43" i="29"/>
  <c r="G43" i="29"/>
  <c r="G40" i="29" s="1"/>
  <c r="F43" i="29"/>
  <c r="F40" i="29" s="1"/>
  <c r="F39" i="29" s="1"/>
  <c r="F38" i="29" s="1"/>
  <c r="AA42" i="29"/>
  <c r="W42" i="29"/>
  <c r="U42" i="29"/>
  <c r="S42" i="29"/>
  <c r="S41" i="29" s="1"/>
  <c r="K42" i="29"/>
  <c r="L42" i="29" s="1"/>
  <c r="AA41" i="29"/>
  <c r="W41" i="29"/>
  <c r="V41" i="29"/>
  <c r="V40" i="29" s="1"/>
  <c r="U41" i="29"/>
  <c r="T41" i="29"/>
  <c r="Q41" i="29"/>
  <c r="O41" i="29"/>
  <c r="O40" i="29" s="1"/>
  <c r="O39" i="29" s="1"/>
  <c r="O38" i="29" s="1"/>
  <c r="N41" i="29"/>
  <c r="J41" i="29"/>
  <c r="I41" i="29"/>
  <c r="K41" i="29" s="1"/>
  <c r="H41" i="29"/>
  <c r="G41" i="29"/>
  <c r="F41" i="29"/>
  <c r="T40" i="29"/>
  <c r="T39" i="29" s="1"/>
  <c r="N40" i="29"/>
  <c r="N39" i="29" s="1"/>
  <c r="H40" i="29"/>
  <c r="H39" i="29" s="1"/>
  <c r="W37" i="29"/>
  <c r="U37" i="29"/>
  <c r="S37" i="29"/>
  <c r="K37" i="29"/>
  <c r="L37" i="29" s="1"/>
  <c r="AB36" i="29"/>
  <c r="AA36" i="29"/>
  <c r="W36" i="29"/>
  <c r="U36" i="29"/>
  <c r="S36" i="29"/>
  <c r="K36" i="29"/>
  <c r="L36" i="29" s="1"/>
  <c r="AB35" i="29"/>
  <c r="AA35" i="29"/>
  <c r="W35" i="29"/>
  <c r="U35" i="29"/>
  <c r="S35" i="29"/>
  <c r="L35" i="29"/>
  <c r="R35" i="29" s="1"/>
  <c r="K35" i="29"/>
  <c r="AB34" i="29"/>
  <c r="AA34" i="29"/>
  <c r="W34" i="29"/>
  <c r="U34" i="29"/>
  <c r="S34" i="29"/>
  <c r="K34" i="29"/>
  <c r="L34" i="29" s="1"/>
  <c r="AB33" i="29"/>
  <c r="AA33" i="29"/>
  <c r="W33" i="29"/>
  <c r="U33" i="29"/>
  <c r="S33" i="29"/>
  <c r="K33" i="29"/>
  <c r="L33" i="29" s="1"/>
  <c r="AB32" i="29"/>
  <c r="AA32" i="29"/>
  <c r="Z32" i="29"/>
  <c r="W32" i="29"/>
  <c r="W31" i="29" s="1"/>
  <c r="W30" i="29" s="1"/>
  <c r="U32" i="29"/>
  <c r="S32" i="29"/>
  <c r="S31" i="29" s="1"/>
  <c r="S30" i="29" s="1"/>
  <c r="R32" i="29"/>
  <c r="L32" i="29"/>
  <c r="X32" i="29" s="1"/>
  <c r="K32" i="29"/>
  <c r="AA31" i="29"/>
  <c r="V31" i="29"/>
  <c r="V30" i="29" s="1"/>
  <c r="U31" i="29"/>
  <c r="U30" i="29" s="1"/>
  <c r="T31" i="29"/>
  <c r="Q31" i="29"/>
  <c r="O31" i="29"/>
  <c r="O30" i="29" s="1"/>
  <c r="N31" i="29"/>
  <c r="J31" i="29"/>
  <c r="J30" i="29" s="1"/>
  <c r="I31" i="29"/>
  <c r="K31" i="29" s="1"/>
  <c r="H31" i="29"/>
  <c r="G31" i="29"/>
  <c r="G30" i="29" s="1"/>
  <c r="F31" i="29"/>
  <c r="F30" i="29" s="1"/>
  <c r="T30" i="29"/>
  <c r="AA30" i="29" s="1"/>
  <c r="Q30" i="29"/>
  <c r="N30" i="29"/>
  <c r="H30" i="29"/>
  <c r="AB29" i="29"/>
  <c r="AA29" i="29"/>
  <c r="W29" i="29"/>
  <c r="U29" i="29"/>
  <c r="S29" i="29"/>
  <c r="K29" i="29"/>
  <c r="L29" i="29" s="1"/>
  <c r="AB28" i="29"/>
  <c r="AA28" i="29"/>
  <c r="Z28" i="29"/>
  <c r="W28" i="29"/>
  <c r="U28" i="29"/>
  <c r="S28" i="29"/>
  <c r="R28" i="29"/>
  <c r="L28" i="29"/>
  <c r="X28" i="29" s="1"/>
  <c r="K28" i="29"/>
  <c r="AB27" i="29"/>
  <c r="AA27" i="29"/>
  <c r="W27" i="29"/>
  <c r="U27" i="29"/>
  <c r="S27" i="29"/>
  <c r="K27" i="29"/>
  <c r="L27" i="29" s="1"/>
  <c r="AB26" i="29"/>
  <c r="AA26" i="29"/>
  <c r="W26" i="29"/>
  <c r="U26" i="29"/>
  <c r="U22" i="29" s="1"/>
  <c r="S26" i="29"/>
  <c r="K26" i="29"/>
  <c r="L26" i="29" s="1"/>
  <c r="AB25" i="29"/>
  <c r="AA25" i="29"/>
  <c r="W25" i="29"/>
  <c r="W22" i="29" s="1"/>
  <c r="U25" i="29"/>
  <c r="S25" i="29"/>
  <c r="L25" i="29"/>
  <c r="K25" i="29"/>
  <c r="AB24" i="29"/>
  <c r="AA24" i="29"/>
  <c r="W24" i="29"/>
  <c r="U24" i="29"/>
  <c r="S24" i="29"/>
  <c r="K24" i="29"/>
  <c r="L24" i="29" s="1"/>
  <c r="AB23" i="29"/>
  <c r="AA23" i="29"/>
  <c r="Y23" i="29"/>
  <c r="W23" i="29"/>
  <c r="U23" i="29"/>
  <c r="S23" i="29"/>
  <c r="K23" i="29"/>
  <c r="L23" i="29" s="1"/>
  <c r="V22" i="29"/>
  <c r="T22" i="29"/>
  <c r="Q22" i="29"/>
  <c r="O22" i="29"/>
  <c r="N22" i="29"/>
  <c r="J22" i="29"/>
  <c r="I22" i="29"/>
  <c r="H22" i="29"/>
  <c r="K22" i="29" s="1"/>
  <c r="G22" i="29"/>
  <c r="F22" i="29"/>
  <c r="AB21" i="29"/>
  <c r="AA21" i="29"/>
  <c r="W21" i="29"/>
  <c r="U21" i="29"/>
  <c r="S21" i="29"/>
  <c r="K21" i="29"/>
  <c r="L21" i="29" s="1"/>
  <c r="AB20" i="29"/>
  <c r="AA20" i="29"/>
  <c r="Z20" i="29"/>
  <c r="W20" i="29"/>
  <c r="U20" i="29"/>
  <c r="S20" i="29"/>
  <c r="R20" i="29"/>
  <c r="L20" i="29"/>
  <c r="X20" i="29" s="1"/>
  <c r="K20" i="29"/>
  <c r="AB19" i="29"/>
  <c r="AA19" i="29"/>
  <c r="W19" i="29"/>
  <c r="U19" i="29"/>
  <c r="S19" i="29"/>
  <c r="K19" i="29"/>
  <c r="L19" i="29" s="1"/>
  <c r="AB18" i="29"/>
  <c r="AA18" i="29"/>
  <c r="W18" i="29"/>
  <c r="U18" i="29"/>
  <c r="S18" i="29"/>
  <c r="K18" i="29"/>
  <c r="L18" i="29" s="1"/>
  <c r="AB17" i="29"/>
  <c r="AA17" i="29"/>
  <c r="W17" i="29"/>
  <c r="W12" i="29" s="1"/>
  <c r="W11" i="29" s="1"/>
  <c r="W10" i="29" s="1"/>
  <c r="W9" i="29" s="1"/>
  <c r="U17" i="29"/>
  <c r="S17" i="29"/>
  <c r="L17" i="29"/>
  <c r="K17" i="29"/>
  <c r="AB16" i="29"/>
  <c r="AA16" i="29"/>
  <c r="W16" i="29"/>
  <c r="U16" i="29"/>
  <c r="S16" i="29"/>
  <c r="K16" i="29"/>
  <c r="L16" i="29" s="1"/>
  <c r="AB15" i="29"/>
  <c r="AA15" i="29"/>
  <c r="Y15" i="29"/>
  <c r="W15" i="29"/>
  <c r="U15" i="29"/>
  <c r="S15" i="29"/>
  <c r="K15" i="29"/>
  <c r="L15" i="29" s="1"/>
  <c r="P15" i="29" s="1"/>
  <c r="AB14" i="29"/>
  <c r="AA14" i="29"/>
  <c r="Z14" i="29"/>
  <c r="W14" i="29"/>
  <c r="U14" i="29"/>
  <c r="S14" i="29"/>
  <c r="R14" i="29"/>
  <c r="L14" i="29"/>
  <c r="X14" i="29" s="1"/>
  <c r="K14" i="29"/>
  <c r="AB13" i="29"/>
  <c r="AA13" i="29"/>
  <c r="W13" i="29"/>
  <c r="U13" i="29"/>
  <c r="U12" i="29" s="1"/>
  <c r="U11" i="29" s="1"/>
  <c r="U10" i="29" s="1"/>
  <c r="U9" i="29" s="1"/>
  <c r="S13" i="29"/>
  <c r="S12" i="29" s="1"/>
  <c r="S11" i="29" s="1"/>
  <c r="K13" i="29"/>
  <c r="L13" i="29" s="1"/>
  <c r="AB12" i="29"/>
  <c r="V12" i="29"/>
  <c r="T12" i="29"/>
  <c r="AA12" i="29" s="1"/>
  <c r="Q12" i="29"/>
  <c r="O12" i="29"/>
  <c r="N12" i="29"/>
  <c r="N11" i="29" s="1"/>
  <c r="N10" i="29" s="1"/>
  <c r="N9" i="29" s="1"/>
  <c r="J12" i="29"/>
  <c r="I12" i="29"/>
  <c r="H12" i="29"/>
  <c r="H11" i="29" s="1"/>
  <c r="H10" i="29" s="1"/>
  <c r="H9" i="29" s="1"/>
  <c r="G12" i="29"/>
  <c r="G11" i="29" s="1"/>
  <c r="F12" i="29"/>
  <c r="O11" i="29"/>
  <c r="I11" i="29"/>
  <c r="F11" i="29"/>
  <c r="W7" i="29"/>
  <c r="S7" i="29"/>
  <c r="Q7" i="29"/>
  <c r="N7" i="29"/>
  <c r="K7" i="29"/>
  <c r="I7" i="29"/>
  <c r="H7" i="29"/>
  <c r="G7" i="29"/>
  <c r="F7" i="29"/>
  <c r="F85" i="32" l="1"/>
  <c r="F84" i="32" s="1"/>
  <c r="F49" i="32"/>
  <c r="F102" i="32" s="1"/>
  <c r="H102" i="32" s="1"/>
  <c r="I67" i="32" s="1"/>
  <c r="K26" i="32"/>
  <c r="K15" i="32"/>
  <c r="H14" i="32"/>
  <c r="I37" i="32"/>
  <c r="K67" i="32"/>
  <c r="H66" i="32"/>
  <c r="K77" i="32"/>
  <c r="H76" i="32"/>
  <c r="I77" i="32"/>
  <c r="K32" i="32"/>
  <c r="H31" i="32"/>
  <c r="K20" i="32"/>
  <c r="H19" i="32"/>
  <c r="K47" i="32"/>
  <c r="H45" i="32"/>
  <c r="I15" i="32"/>
  <c r="H21" i="32"/>
  <c r="I21" i="32" s="1"/>
  <c r="K23" i="32"/>
  <c r="H26" i="32"/>
  <c r="K28" i="32"/>
  <c r="I55" i="32"/>
  <c r="K55" i="32"/>
  <c r="H54" i="32"/>
  <c r="J98" i="32"/>
  <c r="J18" i="32"/>
  <c r="K21" i="32"/>
  <c r="J30" i="32"/>
  <c r="K33" i="32"/>
  <c r="K92" i="32"/>
  <c r="I23" i="32"/>
  <c r="I28" i="32"/>
  <c r="J85" i="32"/>
  <c r="K36" i="32"/>
  <c r="H35" i="32"/>
  <c r="I89" i="32"/>
  <c r="K89" i="32"/>
  <c r="H88" i="32"/>
  <c r="I40" i="32"/>
  <c r="K88" i="32"/>
  <c r="K97" i="32"/>
  <c r="H96" i="32"/>
  <c r="J58" i="32"/>
  <c r="H46" i="32"/>
  <c r="K100" i="32"/>
  <c r="I61" i="32"/>
  <c r="H72" i="32"/>
  <c r="H82" i="32"/>
  <c r="H92" i="32"/>
  <c r="H100" i="32"/>
  <c r="L24" i="31"/>
  <c r="L11" i="31"/>
  <c r="L10" i="31" s="1"/>
  <c r="L9" i="31" s="1"/>
  <c r="L8" i="31" s="1"/>
  <c r="F89" i="31"/>
  <c r="F88" i="31" s="1"/>
  <c r="F11" i="31"/>
  <c r="M27" i="31"/>
  <c r="M33" i="31"/>
  <c r="N33" i="31"/>
  <c r="N13" i="31"/>
  <c r="H12" i="31"/>
  <c r="M13" i="31"/>
  <c r="G10" i="31"/>
  <c r="G9" i="31" s="1"/>
  <c r="G8" i="31" s="1"/>
  <c r="M14" i="31"/>
  <c r="N14" i="31"/>
  <c r="O24" i="31"/>
  <c r="N32" i="31"/>
  <c r="H31" i="31"/>
  <c r="M31" i="31" s="1"/>
  <c r="M32" i="31"/>
  <c r="M12" i="31"/>
  <c r="J11" i="31"/>
  <c r="F24" i="31"/>
  <c r="F50" i="31"/>
  <c r="O84" i="31"/>
  <c r="K64" i="31"/>
  <c r="N38" i="31"/>
  <c r="M38" i="31"/>
  <c r="N81" i="31"/>
  <c r="H80" i="31"/>
  <c r="M81" i="31"/>
  <c r="M129" i="31"/>
  <c r="N129" i="31"/>
  <c r="N25" i="31"/>
  <c r="K76" i="31"/>
  <c r="N37" i="31"/>
  <c r="M37" i="31"/>
  <c r="N46" i="31"/>
  <c r="H85" i="31"/>
  <c r="M86" i="31"/>
  <c r="M97" i="31"/>
  <c r="N97" i="31"/>
  <c r="H119" i="31"/>
  <c r="G118" i="31"/>
  <c r="G114" i="31" s="1"/>
  <c r="G112" i="31" s="1"/>
  <c r="G111" i="31" s="1"/>
  <c r="N12" i="31"/>
  <c r="N59" i="31"/>
  <c r="H58" i="31"/>
  <c r="N58" i="31" s="1"/>
  <c r="M59" i="31"/>
  <c r="J71" i="31"/>
  <c r="M85" i="31"/>
  <c r="L89" i="31"/>
  <c r="L88" i="31" s="1"/>
  <c r="L50" i="31" s="1"/>
  <c r="J109" i="31"/>
  <c r="O113" i="31"/>
  <c r="K107" i="31"/>
  <c r="L114" i="31"/>
  <c r="L112" i="31" s="1"/>
  <c r="L106" i="31" s="1"/>
  <c r="L104" i="31" s="1"/>
  <c r="K75" i="31"/>
  <c r="J114" i="31"/>
  <c r="H126" i="31"/>
  <c r="N127" i="31"/>
  <c r="K57" i="31"/>
  <c r="H98" i="31"/>
  <c r="O116" i="31"/>
  <c r="K114" i="31"/>
  <c r="N116" i="31"/>
  <c r="N15" i="31"/>
  <c r="H34" i="31"/>
  <c r="H44" i="31"/>
  <c r="M44" i="31" s="1"/>
  <c r="K61" i="31"/>
  <c r="O118" i="31"/>
  <c r="H115" i="31"/>
  <c r="N115" i="31" s="1"/>
  <c r="K11" i="31"/>
  <c r="N40" i="31"/>
  <c r="M40" i="31"/>
  <c r="H96" i="31"/>
  <c r="N39" i="31"/>
  <c r="M39" i="31"/>
  <c r="O44" i="31"/>
  <c r="M45" i="31"/>
  <c r="J57" i="31"/>
  <c r="N63" i="31"/>
  <c r="H62" i="31"/>
  <c r="M63" i="31"/>
  <c r="J65" i="31"/>
  <c r="O66" i="31"/>
  <c r="K71" i="31"/>
  <c r="O72" i="31"/>
  <c r="L79" i="31"/>
  <c r="L78" i="31" s="1"/>
  <c r="L77" i="31" s="1"/>
  <c r="L75" i="31" s="1"/>
  <c r="L51" i="31" s="1"/>
  <c r="J84" i="31"/>
  <c r="O85" i="31"/>
  <c r="N85" i="31"/>
  <c r="M96" i="31"/>
  <c r="J95" i="31"/>
  <c r="K109" i="31"/>
  <c r="O110" i="31"/>
  <c r="K123" i="31"/>
  <c r="N128" i="31"/>
  <c r="N82" i="31"/>
  <c r="N92" i="31"/>
  <c r="N98" i="31"/>
  <c r="M128" i="31"/>
  <c r="J127" i="31"/>
  <c r="H72" i="31"/>
  <c r="J78" i="31"/>
  <c r="M91" i="31"/>
  <c r="J90" i="31"/>
  <c r="M100" i="31"/>
  <c r="J99" i="31"/>
  <c r="N102" i="31"/>
  <c r="J113" i="31"/>
  <c r="M115" i="31"/>
  <c r="M120" i="31"/>
  <c r="H125" i="31"/>
  <c r="N67" i="31"/>
  <c r="H66" i="31"/>
  <c r="O80" i="31"/>
  <c r="N80" i="31"/>
  <c r="N91" i="31"/>
  <c r="K90" i="31"/>
  <c r="N96" i="31"/>
  <c r="O101" i="31"/>
  <c r="N101" i="31"/>
  <c r="Y111" i="30"/>
  <c r="P111" i="30"/>
  <c r="P110" i="30" s="1"/>
  <c r="X111" i="30"/>
  <c r="L110" i="30"/>
  <c r="R111" i="30"/>
  <c r="Z111" i="30"/>
  <c r="Y53" i="30"/>
  <c r="Z53" i="30"/>
  <c r="R53" i="30"/>
  <c r="P53" i="30"/>
  <c r="X53" i="30"/>
  <c r="Z59" i="30"/>
  <c r="R59" i="30"/>
  <c r="P59" i="30"/>
  <c r="Y59" i="30"/>
  <c r="Y63" i="30"/>
  <c r="P63" i="30"/>
  <c r="R63" i="30"/>
  <c r="Z63" i="30"/>
  <c r="X88" i="30"/>
  <c r="Z88" i="30"/>
  <c r="P88" i="30"/>
  <c r="Y88" i="30"/>
  <c r="R88" i="30"/>
  <c r="Z103" i="30"/>
  <c r="R103" i="30"/>
  <c r="R102" i="30" s="1"/>
  <c r="R101" i="30" s="1"/>
  <c r="P103" i="30"/>
  <c r="P102" i="30" s="1"/>
  <c r="P101" i="30" s="1"/>
  <c r="Y103" i="30"/>
  <c r="X103" i="30"/>
  <c r="L102" i="30"/>
  <c r="Y102" i="30" s="1"/>
  <c r="Y107" i="30"/>
  <c r="P107" i="30"/>
  <c r="X107" i="30"/>
  <c r="L106" i="30"/>
  <c r="X106" i="30" s="1"/>
  <c r="R107" i="30"/>
  <c r="T138" i="30"/>
  <c r="AA139" i="30"/>
  <c r="Y162" i="30"/>
  <c r="X212" i="30"/>
  <c r="Z212" i="30"/>
  <c r="L211" i="30"/>
  <c r="Z237" i="30"/>
  <c r="R237" i="30"/>
  <c r="R236" i="30" s="1"/>
  <c r="R235" i="30" s="1"/>
  <c r="R234" i="30" s="1"/>
  <c r="Y237" i="30"/>
  <c r="P237" i="30"/>
  <c r="P236" i="30" s="1"/>
  <c r="P235" i="30" s="1"/>
  <c r="P234" i="30" s="1"/>
  <c r="L236" i="30"/>
  <c r="X237" i="30"/>
  <c r="AB261" i="30"/>
  <c r="V260" i="30"/>
  <c r="K11" i="30"/>
  <c r="G10" i="30"/>
  <c r="Z23" i="30"/>
  <c r="Y23" i="30"/>
  <c r="P23" i="30"/>
  <c r="P22" i="30" s="1"/>
  <c r="R23" i="30"/>
  <c r="L46" i="30"/>
  <c r="T50" i="30"/>
  <c r="AA51" i="30"/>
  <c r="AA55" i="30"/>
  <c r="AB81" i="30"/>
  <c r="T116" i="30"/>
  <c r="Z123" i="30"/>
  <c r="Y123" i="30"/>
  <c r="L122" i="30"/>
  <c r="T142" i="30"/>
  <c r="AA143" i="30"/>
  <c r="Z169" i="30"/>
  <c r="R169" i="30"/>
  <c r="R168" i="30" s="1"/>
  <c r="R167" i="30" s="1"/>
  <c r="R166" i="30" s="1"/>
  <c r="P169" i="30"/>
  <c r="P168" i="30" s="1"/>
  <c r="P167" i="30" s="1"/>
  <c r="P166" i="30" s="1"/>
  <c r="Y169" i="30"/>
  <c r="L168" i="30"/>
  <c r="Z195" i="30"/>
  <c r="V194" i="30"/>
  <c r="Z194" i="30" s="1"/>
  <c r="T207" i="30"/>
  <c r="Y208" i="30"/>
  <c r="G230" i="30"/>
  <c r="V11" i="30"/>
  <c r="AB12" i="30"/>
  <c r="R21" i="30"/>
  <c r="Y21" i="30"/>
  <c r="Z21" i="30"/>
  <c r="P21" i="30"/>
  <c r="Y24" i="30"/>
  <c r="X24" i="30"/>
  <c r="Z24" i="30"/>
  <c r="R24" i="30"/>
  <c r="P24" i="30"/>
  <c r="U50" i="30"/>
  <c r="X60" i="30"/>
  <c r="R60" i="30"/>
  <c r="Z60" i="30"/>
  <c r="Y60" i="30"/>
  <c r="Y67" i="30"/>
  <c r="P67" i="30"/>
  <c r="X67" i="30"/>
  <c r="Z67" i="30"/>
  <c r="R67" i="30"/>
  <c r="Z86" i="30"/>
  <c r="R86" i="30"/>
  <c r="P86" i="30"/>
  <c r="H134" i="30"/>
  <c r="K135" i="30"/>
  <c r="S133" i="30"/>
  <c r="S132" i="30" s="1"/>
  <c r="Q158" i="30"/>
  <c r="AA159" i="30"/>
  <c r="Q162" i="30"/>
  <c r="X162" i="30" s="1"/>
  <c r="X163" i="30"/>
  <c r="AA163" i="30"/>
  <c r="X168" i="30"/>
  <c r="Q167" i="30"/>
  <c r="G202" i="30"/>
  <c r="K202" i="30" s="1"/>
  <c r="K203" i="30"/>
  <c r="L206" i="30"/>
  <c r="X208" i="30"/>
  <c r="Z208" i="30"/>
  <c r="AB292" i="30"/>
  <c r="V289" i="30"/>
  <c r="L305" i="30"/>
  <c r="Z306" i="30"/>
  <c r="R306" i="30"/>
  <c r="R305" i="30" s="1"/>
  <c r="R294" i="30" s="1"/>
  <c r="R291" i="30" s="1"/>
  <c r="R284" i="30" s="1"/>
  <c r="R281" i="30" s="1"/>
  <c r="P306" i="30"/>
  <c r="P305" i="30" s="1"/>
  <c r="P294" i="30" s="1"/>
  <c r="P291" i="30" s="1"/>
  <c r="P284" i="30" s="1"/>
  <c r="P281" i="30" s="1"/>
  <c r="X306" i="30"/>
  <c r="Y306" i="30"/>
  <c r="Q312" i="30"/>
  <c r="X313" i="30"/>
  <c r="Z12" i="30"/>
  <c r="L22" i="30"/>
  <c r="AA31" i="30"/>
  <c r="T30" i="30"/>
  <c r="P60" i="30"/>
  <c r="Z61" i="30"/>
  <c r="R61" i="30"/>
  <c r="P61" i="30"/>
  <c r="Y61" i="30"/>
  <c r="P66" i="30"/>
  <c r="X66" i="30"/>
  <c r="Z66" i="30"/>
  <c r="R66" i="30"/>
  <c r="Y66" i="30"/>
  <c r="K79" i="30"/>
  <c r="L79" i="30" s="1"/>
  <c r="X80" i="30"/>
  <c r="R80" i="30"/>
  <c r="P80" i="30"/>
  <c r="Z80" i="30"/>
  <c r="Y93" i="30"/>
  <c r="P93" i="30"/>
  <c r="P92" i="30" s="1"/>
  <c r="R93" i="30"/>
  <c r="X93" i="30"/>
  <c r="Z93" i="30"/>
  <c r="L92" i="30"/>
  <c r="X94" i="30"/>
  <c r="P94" i="30"/>
  <c r="Y94" i="30"/>
  <c r="R94" i="30"/>
  <c r="Z94" i="30"/>
  <c r="R95" i="30"/>
  <c r="Y95" i="30"/>
  <c r="Z95" i="30"/>
  <c r="P95" i="30"/>
  <c r="W100" i="30"/>
  <c r="K113" i="30"/>
  <c r="K121" i="30"/>
  <c r="W133" i="30"/>
  <c r="W132" i="30" s="1"/>
  <c r="O133" i="30"/>
  <c r="O132" i="30" s="1"/>
  <c r="Z145" i="30"/>
  <c r="R145" i="30"/>
  <c r="R144" i="30" s="1"/>
  <c r="R143" i="30" s="1"/>
  <c r="R142" i="30" s="1"/>
  <c r="P145" i="30"/>
  <c r="P144" i="30" s="1"/>
  <c r="P143" i="30" s="1"/>
  <c r="P142" i="30" s="1"/>
  <c r="Y145" i="30"/>
  <c r="X145" i="30"/>
  <c r="L144" i="30"/>
  <c r="V146" i="30"/>
  <c r="V150" i="30"/>
  <c r="J159" i="30"/>
  <c r="J158" i="30" s="1"/>
  <c r="K160" i="30"/>
  <c r="G174" i="30"/>
  <c r="K174" i="30" s="1"/>
  <c r="K175" i="30"/>
  <c r="G194" i="30"/>
  <c r="K194" i="30" s="1"/>
  <c r="K195" i="30"/>
  <c r="L199" i="30"/>
  <c r="X200" i="30"/>
  <c r="K214" i="30"/>
  <c r="Q284" i="30"/>
  <c r="Z62" i="30"/>
  <c r="R62" i="30"/>
  <c r="P62" i="30"/>
  <c r="Y62" i="30"/>
  <c r="U10" i="30"/>
  <c r="U9" i="30" s="1"/>
  <c r="X13" i="30"/>
  <c r="L12" i="30"/>
  <c r="Y13" i="30"/>
  <c r="Y16" i="30"/>
  <c r="P16" i="30"/>
  <c r="X16" i="30"/>
  <c r="Z16" i="30"/>
  <c r="R16" i="30"/>
  <c r="Z17" i="30"/>
  <c r="R17" i="30"/>
  <c r="X17" i="30"/>
  <c r="Y17" i="30"/>
  <c r="P17" i="30"/>
  <c r="Y18" i="30"/>
  <c r="P18" i="30"/>
  <c r="X18" i="30"/>
  <c r="R18" i="30"/>
  <c r="W22" i="30"/>
  <c r="X27" i="30"/>
  <c r="R27" i="30"/>
  <c r="Z27" i="30"/>
  <c r="P34" i="30"/>
  <c r="X34" i="30"/>
  <c r="Z34" i="30"/>
  <c r="R34" i="30"/>
  <c r="Y34" i="30"/>
  <c r="Z35" i="30"/>
  <c r="R35" i="30"/>
  <c r="X35" i="30"/>
  <c r="Y35" i="30"/>
  <c r="P35" i="30"/>
  <c r="X36" i="30"/>
  <c r="Y36" i="30"/>
  <c r="K41" i="30"/>
  <c r="G40" i="30"/>
  <c r="AB40" i="30"/>
  <c r="Y47" i="30"/>
  <c r="X47" i="30"/>
  <c r="Z47" i="30"/>
  <c r="R47" i="30"/>
  <c r="P47" i="30"/>
  <c r="K48" i="30"/>
  <c r="L48" i="30" s="1"/>
  <c r="I43" i="30"/>
  <c r="I40" i="30" s="1"/>
  <c r="I39" i="30" s="1"/>
  <c r="Z52" i="30"/>
  <c r="P52" i="30"/>
  <c r="R52" i="30"/>
  <c r="Y52" i="30"/>
  <c r="I55" i="30"/>
  <c r="K55" i="30" s="1"/>
  <c r="K56" i="30"/>
  <c r="L56" i="30" s="1"/>
  <c r="Y57" i="30"/>
  <c r="P57" i="30"/>
  <c r="X57" i="30"/>
  <c r="X62" i="30"/>
  <c r="X63" i="30"/>
  <c r="AA71" i="30"/>
  <c r="Z72" i="30"/>
  <c r="K105" i="30"/>
  <c r="Z107" i="30"/>
  <c r="F133" i="30"/>
  <c r="F132" i="30" s="1"/>
  <c r="T134" i="30"/>
  <c r="V135" i="30"/>
  <c r="X156" i="30"/>
  <c r="Q155" i="30"/>
  <c r="Z157" i="30"/>
  <c r="R157" i="30"/>
  <c r="R156" i="30" s="1"/>
  <c r="R155" i="30" s="1"/>
  <c r="R154" i="30" s="1"/>
  <c r="L156" i="30"/>
  <c r="P157" i="30"/>
  <c r="P156" i="30" s="1"/>
  <c r="P155" i="30" s="1"/>
  <c r="P154" i="30" s="1"/>
  <c r="Y157" i="30"/>
  <c r="X157" i="30"/>
  <c r="J163" i="30"/>
  <c r="K164" i="30"/>
  <c r="Y12" i="30"/>
  <c r="AA12" i="30"/>
  <c r="T11" i="30"/>
  <c r="Z20" i="30"/>
  <c r="R20" i="30"/>
  <c r="P20" i="30"/>
  <c r="Y20" i="30"/>
  <c r="Q39" i="30"/>
  <c r="P31" i="30"/>
  <c r="AB7" i="30"/>
  <c r="P13" i="30"/>
  <c r="Z13" i="30"/>
  <c r="X23" i="30"/>
  <c r="P27" i="30"/>
  <c r="P36" i="30"/>
  <c r="Z36" i="30"/>
  <c r="R57" i="30"/>
  <c r="X59" i="30"/>
  <c r="Y122" i="30"/>
  <c r="AA126" i="30"/>
  <c r="T121" i="30"/>
  <c r="AB126" i="30"/>
  <c r="Q142" i="30"/>
  <c r="Z149" i="30"/>
  <c r="R149" i="30"/>
  <c r="R148" i="30" s="1"/>
  <c r="R147" i="30" s="1"/>
  <c r="R146" i="30" s="1"/>
  <c r="P149" i="30"/>
  <c r="P148" i="30" s="1"/>
  <c r="P147" i="30" s="1"/>
  <c r="P146" i="30" s="1"/>
  <c r="L148" i="30"/>
  <c r="Y149" i="30"/>
  <c r="X149" i="30"/>
  <c r="X169" i="30"/>
  <c r="AA208" i="30"/>
  <c r="T211" i="30"/>
  <c r="Y212" i="30"/>
  <c r="W10" i="30"/>
  <c r="W9" i="30" s="1"/>
  <c r="Z33" i="30"/>
  <c r="P33" i="30"/>
  <c r="R33" i="30"/>
  <c r="Y33" i="30"/>
  <c r="X44" i="30"/>
  <c r="Y44" i="30"/>
  <c r="AB51" i="30"/>
  <c r="X58" i="30"/>
  <c r="Y58" i="30"/>
  <c r="Z73" i="30"/>
  <c r="R73" i="30"/>
  <c r="R72" i="30" s="1"/>
  <c r="X73" i="30"/>
  <c r="L72" i="30"/>
  <c r="Y73" i="30"/>
  <c r="Z76" i="30"/>
  <c r="R76" i="30"/>
  <c r="P76" i="30"/>
  <c r="Y76" i="30"/>
  <c r="Z84" i="30"/>
  <c r="R84" i="30"/>
  <c r="X84" i="30"/>
  <c r="Y84" i="30"/>
  <c r="I100" i="30"/>
  <c r="AB109" i="30"/>
  <c r="U99" i="30"/>
  <c r="U109" i="30"/>
  <c r="U7" i="30" s="1"/>
  <c r="I119" i="30"/>
  <c r="K122" i="30"/>
  <c r="Z125" i="30"/>
  <c r="V120" i="30"/>
  <c r="AB121" i="30"/>
  <c r="N133" i="30"/>
  <c r="N132" i="30" s="1"/>
  <c r="U133" i="30"/>
  <c r="U132" i="30" s="1"/>
  <c r="G139" i="30"/>
  <c r="K140" i="30"/>
  <c r="Z141" i="30"/>
  <c r="R141" i="30"/>
  <c r="R140" i="30" s="1"/>
  <c r="R139" i="30" s="1"/>
  <c r="R138" i="30" s="1"/>
  <c r="Y141" i="30"/>
  <c r="X141" i="30"/>
  <c r="L140" i="30"/>
  <c r="J155" i="30"/>
  <c r="J154" i="30" s="1"/>
  <c r="K156" i="30"/>
  <c r="Z162" i="30"/>
  <c r="T199" i="30"/>
  <c r="AA200" i="30"/>
  <c r="X207" i="30"/>
  <c r="Q206" i="30"/>
  <c r="X206" i="30" s="1"/>
  <c r="Z233" i="30"/>
  <c r="R233" i="30"/>
  <c r="R232" i="30" s="1"/>
  <c r="R231" i="30" s="1"/>
  <c r="R230" i="30" s="1"/>
  <c r="Y233" i="30"/>
  <c r="P233" i="30"/>
  <c r="P232" i="30" s="1"/>
  <c r="P231" i="30" s="1"/>
  <c r="P230" i="30" s="1"/>
  <c r="L232" i="30"/>
  <c r="X233" i="30"/>
  <c r="AA259" i="30"/>
  <c r="L308" i="30"/>
  <c r="X309" i="30"/>
  <c r="AB308" i="30"/>
  <c r="X19" i="30"/>
  <c r="Z29" i="30"/>
  <c r="R29" i="30"/>
  <c r="P29" i="30"/>
  <c r="Y29" i="30"/>
  <c r="L31" i="30"/>
  <c r="Z32" i="30"/>
  <c r="R32" i="30"/>
  <c r="X32" i="30"/>
  <c r="Z37" i="30"/>
  <c r="R37" i="30"/>
  <c r="X37" i="30"/>
  <c r="F38" i="30"/>
  <c r="F8" i="30" s="1"/>
  <c r="Y41" i="30"/>
  <c r="T40" i="30"/>
  <c r="P44" i="30"/>
  <c r="Z44" i="30"/>
  <c r="K54" i="30"/>
  <c r="L54" i="30" s="1"/>
  <c r="L51" i="30" s="1"/>
  <c r="I51" i="30"/>
  <c r="I50" i="30" s="1"/>
  <c r="I49" i="30" s="1"/>
  <c r="P58" i="30"/>
  <c r="Z58" i="30"/>
  <c r="AB64" i="30"/>
  <c r="N71" i="30"/>
  <c r="N49" i="30" s="1"/>
  <c r="N38" i="30" s="1"/>
  <c r="N8" i="30" s="1"/>
  <c r="J81" i="30"/>
  <c r="J71" i="30" s="1"/>
  <c r="J49" i="30" s="1"/>
  <c r="J38" i="30" s="1"/>
  <c r="J8" i="30" s="1"/>
  <c r="K82" i="30"/>
  <c r="L82" i="30" s="1"/>
  <c r="X90" i="30"/>
  <c r="Y90" i="30"/>
  <c r="V71" i="30"/>
  <c r="W92" i="30"/>
  <c r="Y96" i="30"/>
  <c r="P96" i="30"/>
  <c r="Z96" i="30"/>
  <c r="R96" i="30"/>
  <c r="X96" i="30"/>
  <c r="K109" i="30"/>
  <c r="Z110" i="30"/>
  <c r="AB110" i="30"/>
  <c r="V99" i="30"/>
  <c r="X114" i="30"/>
  <c r="L136" i="30"/>
  <c r="Z137" i="30"/>
  <c r="Y137" i="30"/>
  <c r="R137" i="30"/>
  <c r="R136" i="30" s="1"/>
  <c r="R135" i="30" s="1"/>
  <c r="R134" i="30" s="1"/>
  <c r="P137" i="30"/>
  <c r="P136" i="30" s="1"/>
  <c r="P135" i="30" s="1"/>
  <c r="P134" i="30" s="1"/>
  <c r="X140" i="30"/>
  <c r="P141" i="30"/>
  <c r="P140" i="30" s="1"/>
  <c r="P139" i="30" s="1"/>
  <c r="P138" i="30" s="1"/>
  <c r="I142" i="30"/>
  <c r="K143" i="30"/>
  <c r="X152" i="30"/>
  <c r="Z153" i="30"/>
  <c r="R153" i="30"/>
  <c r="R152" i="30" s="1"/>
  <c r="R151" i="30" s="1"/>
  <c r="R150" i="30" s="1"/>
  <c r="L152" i="30"/>
  <c r="P153" i="30"/>
  <c r="P152" i="30" s="1"/>
  <c r="P151" i="30" s="1"/>
  <c r="P150" i="30" s="1"/>
  <c r="Y153" i="30"/>
  <c r="V166" i="30"/>
  <c r="X199" i="30"/>
  <c r="Q198" i="30"/>
  <c r="Y202" i="30"/>
  <c r="AA202" i="30"/>
  <c r="V214" i="30"/>
  <c r="Z226" i="30"/>
  <c r="AA231" i="30"/>
  <c r="T230" i="30"/>
  <c r="K232" i="30"/>
  <c r="I231" i="30"/>
  <c r="J235" i="30"/>
  <c r="J234" i="30" s="1"/>
  <c r="K236" i="30"/>
  <c r="T251" i="30"/>
  <c r="Y19" i="30"/>
  <c r="K12" i="30"/>
  <c r="X12" i="30"/>
  <c r="R15" i="30"/>
  <c r="Y15" i="30"/>
  <c r="P15" i="30"/>
  <c r="Z15" i="30"/>
  <c r="P19" i="30"/>
  <c r="Z19" i="30"/>
  <c r="Z25" i="30"/>
  <c r="R25" i="30"/>
  <c r="X25" i="30"/>
  <c r="Y25" i="30"/>
  <c r="P25" i="30"/>
  <c r="Y26" i="30"/>
  <c r="P26" i="30"/>
  <c r="X26" i="30"/>
  <c r="Z28" i="30"/>
  <c r="R28" i="30"/>
  <c r="X28" i="30"/>
  <c r="Y32" i="30"/>
  <c r="Y37" i="30"/>
  <c r="R42" i="30"/>
  <c r="R41" i="30" s="1"/>
  <c r="Z42" i="30"/>
  <c r="X42" i="30"/>
  <c r="R44" i="30"/>
  <c r="X45" i="30"/>
  <c r="Y45" i="30"/>
  <c r="S43" i="30"/>
  <c r="S40" i="30" s="1"/>
  <c r="S39" i="30" s="1"/>
  <c r="S38" i="30" s="1"/>
  <c r="O50" i="30"/>
  <c r="W51" i="30"/>
  <c r="W50" i="30" s="1"/>
  <c r="AB55" i="30"/>
  <c r="R58" i="30"/>
  <c r="L65" i="30"/>
  <c r="Z68" i="30"/>
  <c r="R68" i="30"/>
  <c r="X68" i="30"/>
  <c r="Y68" i="30"/>
  <c r="P68" i="30"/>
  <c r="K72" i="30"/>
  <c r="X72" i="30"/>
  <c r="P73" i="30"/>
  <c r="P72" i="30" s="1"/>
  <c r="O71" i="30"/>
  <c r="Z78" i="30"/>
  <c r="P78" i="30"/>
  <c r="R78" i="30"/>
  <c r="Y78" i="30"/>
  <c r="X83" i="30"/>
  <c r="Y83" i="30"/>
  <c r="P84" i="30"/>
  <c r="Y87" i="30"/>
  <c r="P87" i="30"/>
  <c r="X87" i="30"/>
  <c r="Z87" i="30"/>
  <c r="P90" i="30"/>
  <c r="Z90" i="30"/>
  <c r="Z97" i="30"/>
  <c r="R97" i="30"/>
  <c r="P97" i="30"/>
  <c r="X97" i="30"/>
  <c r="Y97" i="30"/>
  <c r="Z98" i="30"/>
  <c r="R98" i="30"/>
  <c r="Y98" i="30"/>
  <c r="P98" i="30"/>
  <c r="O100" i="30"/>
  <c r="V104" i="30"/>
  <c r="AB105" i="30"/>
  <c r="Z106" i="30"/>
  <c r="AB106" i="30"/>
  <c r="X122" i="30"/>
  <c r="Q119" i="30"/>
  <c r="I120" i="30"/>
  <c r="K125" i="30"/>
  <c r="X136" i="30"/>
  <c r="Q138" i="30"/>
  <c r="K172" i="30"/>
  <c r="V171" i="30"/>
  <c r="AB172" i="30"/>
  <c r="Z206" i="30"/>
  <c r="V223" i="30"/>
  <c r="Z243" i="30"/>
  <c r="R243" i="30"/>
  <c r="R242" i="30" s="1"/>
  <c r="R241" i="30" s="1"/>
  <c r="R240" i="30" s="1"/>
  <c r="R239" i="30" s="1"/>
  <c r="R238" i="30" s="1"/>
  <c r="L242" i="30"/>
  <c r="Y242" i="30" s="1"/>
  <c r="P243" i="30"/>
  <c r="P242" i="30" s="1"/>
  <c r="P241" i="30" s="1"/>
  <c r="P240" i="30" s="1"/>
  <c r="Y243" i="30"/>
  <c r="X243" i="30"/>
  <c r="K244" i="30"/>
  <c r="V307" i="30"/>
  <c r="V142" i="30"/>
  <c r="X164" i="30"/>
  <c r="L178" i="30"/>
  <c r="X211" i="30"/>
  <c r="Q210" i="30"/>
  <c r="T215" i="30"/>
  <c r="T218" i="30"/>
  <c r="AA219" i="30"/>
  <c r="K224" i="30"/>
  <c r="G223" i="30"/>
  <c r="V230" i="30"/>
  <c r="H70" i="30"/>
  <c r="I105" i="30"/>
  <c r="I104" i="30" s="1"/>
  <c r="S106" i="30"/>
  <c r="S105" i="30" s="1"/>
  <c r="S104" i="30" s="1"/>
  <c r="S100" i="30" s="1"/>
  <c r="I109" i="30"/>
  <c r="I7" i="30" s="1"/>
  <c r="X112" i="30"/>
  <c r="Z114" i="30"/>
  <c r="Z156" i="30"/>
  <c r="H158" i="30"/>
  <c r="K159" i="30"/>
  <c r="AA168" i="30"/>
  <c r="K192" i="30"/>
  <c r="G191" i="30"/>
  <c r="G218" i="30"/>
  <c r="K218" i="30" s="1"/>
  <c r="K219" i="30"/>
  <c r="AA246" i="30"/>
  <c r="T245" i="30"/>
  <c r="L255" i="30"/>
  <c r="X255" i="30" s="1"/>
  <c r="Z256" i="30"/>
  <c r="R256" i="30"/>
  <c r="R255" i="30" s="1"/>
  <c r="R254" i="30" s="1"/>
  <c r="R253" i="30" s="1"/>
  <c r="Y256" i="30"/>
  <c r="P256" i="30"/>
  <c r="P255" i="30" s="1"/>
  <c r="P254" i="30" s="1"/>
  <c r="P253" i="30" s="1"/>
  <c r="P251" i="30" s="1"/>
  <c r="P249" i="30" s="1"/>
  <c r="P131" i="30" s="1"/>
  <c r="T264" i="30"/>
  <c r="AB267" i="30"/>
  <c r="Z267" i="30"/>
  <c r="V266" i="30"/>
  <c r="Q11" i="30"/>
  <c r="V30" i="30"/>
  <c r="V50" i="30"/>
  <c r="H71" i="30"/>
  <c r="H69" i="30" s="1"/>
  <c r="Y72" i="30"/>
  <c r="AA85" i="30"/>
  <c r="AB85" i="30"/>
  <c r="U85" i="30"/>
  <c r="U71" i="30" s="1"/>
  <c r="P89" i="30"/>
  <c r="Y89" i="30"/>
  <c r="H104" i="30"/>
  <c r="H100" i="30" s="1"/>
  <c r="K100" i="30" s="1"/>
  <c r="AA106" i="30"/>
  <c r="P108" i="30"/>
  <c r="K110" i="30"/>
  <c r="AA110" i="30"/>
  <c r="P112" i="30"/>
  <c r="Z112" i="30"/>
  <c r="V118" i="30"/>
  <c r="X123" i="30"/>
  <c r="Y125" i="30"/>
  <c r="K126" i="30"/>
  <c r="Q135" i="30"/>
  <c r="K136" i="30"/>
  <c r="G147" i="30"/>
  <c r="K148" i="30"/>
  <c r="G151" i="30"/>
  <c r="K152" i="30"/>
  <c r="Y159" i="30"/>
  <c r="Z160" i="30"/>
  <c r="V159" i="30"/>
  <c r="Z165" i="30"/>
  <c r="R165" i="30"/>
  <c r="R164" i="30" s="1"/>
  <c r="R163" i="30" s="1"/>
  <c r="R162" i="30" s="1"/>
  <c r="Y165" i="30"/>
  <c r="X165" i="30"/>
  <c r="T166" i="30"/>
  <c r="X173" i="30"/>
  <c r="L172" i="30"/>
  <c r="Y173" i="30"/>
  <c r="Y176" i="30"/>
  <c r="AA180" i="30"/>
  <c r="V182" i="30"/>
  <c r="L182" i="30"/>
  <c r="Y183" i="30"/>
  <c r="AA183" i="30"/>
  <c r="T182" i="30"/>
  <c r="AA184" i="30"/>
  <c r="T187" i="30"/>
  <c r="Y188" i="30"/>
  <c r="Z189" i="30"/>
  <c r="R189" i="30"/>
  <c r="R188" i="30" s="1"/>
  <c r="R187" i="30" s="1"/>
  <c r="R186" i="30" s="1"/>
  <c r="L188" i="30"/>
  <c r="Y189" i="30"/>
  <c r="P189" i="30"/>
  <c r="P188" i="30" s="1"/>
  <c r="P187" i="30" s="1"/>
  <c r="P186" i="30" s="1"/>
  <c r="Y195" i="30"/>
  <c r="Z196" i="30"/>
  <c r="X202" i="30"/>
  <c r="L202" i="30"/>
  <c r="Z202" i="30" s="1"/>
  <c r="Y204" i="30"/>
  <c r="Z207" i="30"/>
  <c r="G211" i="30"/>
  <c r="V218" i="30"/>
  <c r="X226" i="30"/>
  <c r="O239" i="30"/>
  <c r="O238" i="30" s="1"/>
  <c r="G241" i="30"/>
  <c r="K242" i="30"/>
  <c r="Q239" i="30"/>
  <c r="U131" i="30"/>
  <c r="Q254" i="30"/>
  <c r="AA257" i="30"/>
  <c r="V269" i="30"/>
  <c r="T275" i="30"/>
  <c r="L286" i="30"/>
  <c r="X287" i="30"/>
  <c r="Z287" i="30"/>
  <c r="U292" i="30"/>
  <c r="U289" i="30" s="1"/>
  <c r="U282" i="30" s="1"/>
  <c r="U279" i="30" s="1"/>
  <c r="H283" i="30"/>
  <c r="H280" i="30" s="1"/>
  <c r="H130" i="30" s="1"/>
  <c r="AB43" i="30"/>
  <c r="K74" i="30"/>
  <c r="AA74" i="30"/>
  <c r="Y114" i="30"/>
  <c r="AA156" i="30"/>
  <c r="L159" i="30"/>
  <c r="X178" i="30"/>
  <c r="Y179" i="30"/>
  <c r="Y180" i="30"/>
  <c r="K188" i="30"/>
  <c r="G187" i="30"/>
  <c r="L217" i="30"/>
  <c r="K216" i="30"/>
  <c r="H131" i="30"/>
  <c r="Z262" i="30"/>
  <c r="R262" i="30"/>
  <c r="R261" i="30" s="1"/>
  <c r="R260" i="30" s="1"/>
  <c r="R259" i="30" s="1"/>
  <c r="Y262" i="30"/>
  <c r="P262" i="30"/>
  <c r="P261" i="30" s="1"/>
  <c r="P260" i="30" s="1"/>
  <c r="P259" i="30" s="1"/>
  <c r="L261" i="30"/>
  <c r="X261" i="30" s="1"/>
  <c r="H285" i="30"/>
  <c r="K286" i="30"/>
  <c r="AA289" i="30"/>
  <c r="G70" i="30"/>
  <c r="G71" i="30"/>
  <c r="X89" i="30"/>
  <c r="Z102" i="30"/>
  <c r="V101" i="30"/>
  <c r="Q104" i="30"/>
  <c r="AA105" i="30"/>
  <c r="X108" i="30"/>
  <c r="Y108" i="30"/>
  <c r="X110" i="30"/>
  <c r="S110" i="30"/>
  <c r="Y112" i="30"/>
  <c r="Y113" i="30"/>
  <c r="Z152" i="30"/>
  <c r="K155" i="30"/>
  <c r="Y164" i="30"/>
  <c r="K170" i="30"/>
  <c r="T170" i="30"/>
  <c r="AA179" i="30"/>
  <c r="Z180" i="30"/>
  <c r="G198" i="30"/>
  <c r="K198" i="30" s="1"/>
  <c r="K199" i="30"/>
  <c r="G207" i="30"/>
  <c r="Q214" i="30"/>
  <c r="N239" i="30"/>
  <c r="N238" i="30" s="1"/>
  <c r="I251" i="30"/>
  <c r="I249" i="30" s="1"/>
  <c r="I131" i="30" s="1"/>
  <c r="AA271" i="30"/>
  <c r="Q270" i="30"/>
  <c r="X277" i="30"/>
  <c r="Q276" i="30"/>
  <c r="AA276" i="30" s="1"/>
  <c r="AA277" i="30"/>
  <c r="Z300" i="30"/>
  <c r="R300" i="30"/>
  <c r="R299" i="30" s="1"/>
  <c r="R293" i="30" s="1"/>
  <c r="R290" i="30" s="1"/>
  <c r="R283" i="30" s="1"/>
  <c r="R280" i="30" s="1"/>
  <c r="R130" i="30" s="1"/>
  <c r="P300" i="30"/>
  <c r="P299" i="30" s="1"/>
  <c r="P293" i="30" s="1"/>
  <c r="P290" i="30" s="1"/>
  <c r="P283" i="30" s="1"/>
  <c r="P280" i="30" s="1"/>
  <c r="P130" i="30" s="1"/>
  <c r="X300" i="30"/>
  <c r="L299" i="30"/>
  <c r="Y300" i="30"/>
  <c r="K308" i="30"/>
  <c r="H307" i="30"/>
  <c r="K307" i="30" s="1"/>
  <c r="X308" i="30"/>
  <c r="Q307" i="30"/>
  <c r="H7" i="30"/>
  <c r="Q30" i="30"/>
  <c r="Q50" i="30"/>
  <c r="W74" i="30"/>
  <c r="W71" i="30" s="1"/>
  <c r="AA81" i="30"/>
  <c r="R89" i="30"/>
  <c r="K91" i="30"/>
  <c r="L91" i="30" s="1"/>
  <c r="T100" i="30"/>
  <c r="K101" i="30"/>
  <c r="J100" i="30"/>
  <c r="X102" i="30"/>
  <c r="Y106" i="30"/>
  <c r="R108" i="30"/>
  <c r="Y110" i="30"/>
  <c r="R112" i="30"/>
  <c r="L120" i="30"/>
  <c r="Z128" i="30"/>
  <c r="R128" i="30"/>
  <c r="R126" i="30" s="1"/>
  <c r="R121" i="30" s="1"/>
  <c r="R118" i="30" s="1"/>
  <c r="Y128" i="30"/>
  <c r="P128" i="30"/>
  <c r="P126" i="30" s="1"/>
  <c r="P121" i="30" s="1"/>
  <c r="P118" i="30" s="1"/>
  <c r="L126" i="30"/>
  <c r="Z126" i="30" s="1"/>
  <c r="AA144" i="30"/>
  <c r="AA147" i="30"/>
  <c r="T146" i="30"/>
  <c r="H154" i="30"/>
  <c r="V155" i="30"/>
  <c r="T158" i="30"/>
  <c r="AA162" i="30"/>
  <c r="Y163" i="30"/>
  <c r="P165" i="30"/>
  <c r="P164" i="30" s="1"/>
  <c r="P163" i="30" s="1"/>
  <c r="P162" i="30" s="1"/>
  <c r="Y172" i="30"/>
  <c r="AA172" i="30"/>
  <c r="P173" i="30"/>
  <c r="P172" i="30" s="1"/>
  <c r="P171" i="30" s="1"/>
  <c r="P170" i="30" s="1"/>
  <c r="Z173" i="30"/>
  <c r="T175" i="30"/>
  <c r="AA176" i="30"/>
  <c r="Z176" i="30"/>
  <c r="T178" i="30"/>
  <c r="X183" i="30"/>
  <c r="Q182" i="30"/>
  <c r="X182" i="30" s="1"/>
  <c r="Y185" i="30"/>
  <c r="P185" i="30"/>
  <c r="P184" i="30" s="1"/>
  <c r="P183" i="30" s="1"/>
  <c r="P182" i="30" s="1"/>
  <c r="X185" i="30"/>
  <c r="V190" i="30"/>
  <c r="Z193" i="30"/>
  <c r="R193" i="30"/>
  <c r="R192" i="30" s="1"/>
  <c r="R191" i="30" s="1"/>
  <c r="R190" i="30" s="1"/>
  <c r="L192" i="30"/>
  <c r="X193" i="30"/>
  <c r="AA194" i="30"/>
  <c r="AA203" i="30"/>
  <c r="Z204" i="30"/>
  <c r="Z211" i="30"/>
  <c r="T222" i="30"/>
  <c r="AA223" i="30"/>
  <c r="L226" i="30"/>
  <c r="AA228" i="30"/>
  <c r="T227" i="30"/>
  <c r="AB227" i="30" s="1"/>
  <c r="Y228" i="30"/>
  <c r="V245" i="30"/>
  <c r="AB246" i="30"/>
  <c r="X268" i="30"/>
  <c r="L267" i="30"/>
  <c r="R268" i="30"/>
  <c r="R267" i="30" s="1"/>
  <c r="R266" i="30" s="1"/>
  <c r="R265" i="30" s="1"/>
  <c r="Z268" i="30"/>
  <c r="P268" i="30"/>
  <c r="P267" i="30" s="1"/>
  <c r="P266" i="30" s="1"/>
  <c r="P265" i="30" s="1"/>
  <c r="Z272" i="30"/>
  <c r="R272" i="30"/>
  <c r="R271" i="30" s="1"/>
  <c r="R270" i="30" s="1"/>
  <c r="R269" i="30" s="1"/>
  <c r="Y272" i="30"/>
  <c r="P272" i="30"/>
  <c r="P271" i="30" s="1"/>
  <c r="P270" i="30" s="1"/>
  <c r="P269" i="30" s="1"/>
  <c r="L271" i="30"/>
  <c r="K275" i="30"/>
  <c r="G274" i="30"/>
  <c r="Z277" i="30"/>
  <c r="V276" i="30"/>
  <c r="AB277" i="30"/>
  <c r="G282" i="30"/>
  <c r="X286" i="30"/>
  <c r="K293" i="30"/>
  <c r="P292" i="30"/>
  <c r="P289" i="30" s="1"/>
  <c r="P282" i="30" s="1"/>
  <c r="P279" i="30" s="1"/>
  <c r="L311" i="30"/>
  <c r="T99" i="30"/>
  <c r="AA140" i="30"/>
  <c r="Z144" i="30"/>
  <c r="Q150" i="30"/>
  <c r="K158" i="30"/>
  <c r="AA164" i="30"/>
  <c r="Z168" i="30"/>
  <c r="K171" i="30"/>
  <c r="K176" i="30"/>
  <c r="Z179" i="30"/>
  <c r="Y192" i="30"/>
  <c r="AA195" i="30"/>
  <c r="K200" i="30"/>
  <c r="Z203" i="30"/>
  <c r="X225" i="30"/>
  <c r="L224" i="30"/>
  <c r="Y225" i="30"/>
  <c r="Z227" i="30"/>
  <c r="X228" i="30"/>
  <c r="S239" i="30"/>
  <c r="S238" i="30" s="1"/>
  <c r="K245" i="30"/>
  <c r="K246" i="30"/>
  <c r="Z248" i="30"/>
  <c r="Y250" i="30"/>
  <c r="K254" i="30"/>
  <c r="G253" i="30"/>
  <c r="O251" i="30"/>
  <c r="O249" i="30" s="1"/>
  <c r="O131" i="30" s="1"/>
  <c r="W282" i="30"/>
  <c r="W279" i="30" s="1"/>
  <c r="V294" i="30"/>
  <c r="AB303" i="30"/>
  <c r="Z303" i="30"/>
  <c r="Y308" i="30"/>
  <c r="T307" i="30"/>
  <c r="AA308" i="30"/>
  <c r="AA136" i="30"/>
  <c r="Z140" i="30"/>
  <c r="Q146" i="30"/>
  <c r="AA160" i="30"/>
  <c r="Z161" i="30"/>
  <c r="R161" i="30"/>
  <c r="R160" i="30" s="1"/>
  <c r="R159" i="30" s="1"/>
  <c r="R158" i="30" s="1"/>
  <c r="X161" i="30"/>
  <c r="Z164" i="30"/>
  <c r="Q171" i="30"/>
  <c r="Z175" i="30"/>
  <c r="K196" i="30"/>
  <c r="Z199" i="30"/>
  <c r="K220" i="30"/>
  <c r="Z229" i="30"/>
  <c r="R229" i="30"/>
  <c r="R228" i="30" s="1"/>
  <c r="R227" i="30" s="1"/>
  <c r="R226" i="30" s="1"/>
  <c r="P229" i="30"/>
  <c r="P228" i="30" s="1"/>
  <c r="P227" i="30" s="1"/>
  <c r="P226" i="30" s="1"/>
  <c r="Y229" i="30"/>
  <c r="Z232" i="30"/>
  <c r="K234" i="30"/>
  <c r="AB241" i="30"/>
  <c r="V240" i="30"/>
  <c r="AA242" i="30"/>
  <c r="T241" i="30"/>
  <c r="L246" i="30"/>
  <c r="X246" i="30" s="1"/>
  <c r="Y247" i="30"/>
  <c r="P247" i="30"/>
  <c r="P246" i="30" s="1"/>
  <c r="P245" i="30" s="1"/>
  <c r="P244" i="30" s="1"/>
  <c r="X247" i="30"/>
  <c r="P248" i="30"/>
  <c r="Z250" i="30"/>
  <c r="F282" i="30"/>
  <c r="F279" i="30" s="1"/>
  <c r="T291" i="30"/>
  <c r="T293" i="30"/>
  <c r="Y301" i="30"/>
  <c r="AA301" i="30"/>
  <c r="K303" i="30"/>
  <c r="G294" i="30"/>
  <c r="X232" i="30"/>
  <c r="Z236" i="30"/>
  <c r="AB242" i="30"/>
  <c r="V254" i="30"/>
  <c r="AB255" i="30"/>
  <c r="Y257" i="30"/>
  <c r="G260" i="30"/>
  <c r="K261" i="30"/>
  <c r="G269" i="30"/>
  <c r="K269" i="30" s="1"/>
  <c r="K270" i="30"/>
  <c r="Y277" i="30"/>
  <c r="X278" i="30"/>
  <c r="L277" i="30"/>
  <c r="R278" i="30"/>
  <c r="R277" i="30" s="1"/>
  <c r="R276" i="30" s="1"/>
  <c r="R275" i="30" s="1"/>
  <c r="R274" i="30" s="1"/>
  <c r="R273" i="30" s="1"/>
  <c r="Z278" i="30"/>
  <c r="K305" i="30"/>
  <c r="K184" i="30"/>
  <c r="K183" i="30" s="1"/>
  <c r="K182" i="30" s="1"/>
  <c r="X221" i="30"/>
  <c r="L220" i="30"/>
  <c r="Y221" i="30"/>
  <c r="K235" i="30"/>
  <c r="X248" i="30"/>
  <c r="X250" i="30"/>
  <c r="K255" i="30"/>
  <c r="K266" i="30"/>
  <c r="G265" i="30"/>
  <c r="G280" i="30"/>
  <c r="X305" i="30"/>
  <c r="Y309" i="30"/>
  <c r="AA255" i="30"/>
  <c r="X258" i="30"/>
  <c r="L257" i="30"/>
  <c r="Y258" i="30"/>
  <c r="X267" i="30"/>
  <c r="Q266" i="30"/>
  <c r="AA267" i="30"/>
  <c r="AA286" i="30"/>
  <c r="T285" i="30"/>
  <c r="I292" i="30"/>
  <c r="I289" i="30" s="1"/>
  <c r="I282" i="30" s="1"/>
  <c r="I279" i="30" s="1"/>
  <c r="Z305" i="30"/>
  <c r="P258" i="30"/>
  <c r="P257" i="30" s="1"/>
  <c r="Z258" i="30"/>
  <c r="Y267" i="30"/>
  <c r="K276" i="30"/>
  <c r="J292" i="30"/>
  <c r="J289" i="30" s="1"/>
  <c r="J282" i="30" s="1"/>
  <c r="J279" i="30" s="1"/>
  <c r="AA292" i="30"/>
  <c r="AA295" i="30"/>
  <c r="AB286" i="30"/>
  <c r="K287" i="30"/>
  <c r="K295" i="30"/>
  <c r="O292" i="30"/>
  <c r="O289" i="30" s="1"/>
  <c r="O282" i="30" s="1"/>
  <c r="O279" i="30" s="1"/>
  <c r="X298" i="30"/>
  <c r="L297" i="30"/>
  <c r="Y298" i="30"/>
  <c r="I293" i="30"/>
  <c r="I290" i="30" s="1"/>
  <c r="I283" i="30" s="1"/>
  <c r="V293" i="30"/>
  <c r="Z312" i="30"/>
  <c r="AA313" i="30"/>
  <c r="T312" i="30"/>
  <c r="AB287" i="30"/>
  <c r="H292" i="30"/>
  <c r="H289" i="30" s="1"/>
  <c r="K289" i="30" s="1"/>
  <c r="K297" i="30"/>
  <c r="J293" i="30"/>
  <c r="J290" i="30" s="1"/>
  <c r="J283" i="30" s="1"/>
  <c r="J280" i="30" s="1"/>
  <c r="J130" i="30" s="1"/>
  <c r="K301" i="30"/>
  <c r="Z309" i="30"/>
  <c r="Y310" i="30"/>
  <c r="P310" i="30"/>
  <c r="P309" i="30" s="1"/>
  <c r="P308" i="30" s="1"/>
  <c r="P307" i="30" s="1"/>
  <c r="X310" i="30"/>
  <c r="Z311" i="30"/>
  <c r="Z314" i="30"/>
  <c r="R314" i="30"/>
  <c r="R313" i="30" s="1"/>
  <c r="R312" i="30" s="1"/>
  <c r="R311" i="30" s="1"/>
  <c r="R282" i="30" s="1"/>
  <c r="R279" i="30" s="1"/>
  <c r="X314" i="30"/>
  <c r="Z16" i="29"/>
  <c r="R16" i="29"/>
  <c r="Y16" i="29"/>
  <c r="P16" i="29"/>
  <c r="R21" i="29"/>
  <c r="X21" i="29"/>
  <c r="Z21" i="29"/>
  <c r="R25" i="29"/>
  <c r="X25" i="29"/>
  <c r="Y25" i="29"/>
  <c r="P25" i="29"/>
  <c r="Z25" i="29"/>
  <c r="X52" i="29"/>
  <c r="L51" i="29"/>
  <c r="R52" i="29"/>
  <c r="Y52" i="29"/>
  <c r="P52" i="29"/>
  <c r="Z52" i="29"/>
  <c r="R77" i="29"/>
  <c r="Y77" i="29"/>
  <c r="P77" i="29"/>
  <c r="X77" i="29"/>
  <c r="Z77" i="29"/>
  <c r="P21" i="29"/>
  <c r="L22" i="29"/>
  <c r="R23" i="29"/>
  <c r="X23" i="29"/>
  <c r="Z23" i="29"/>
  <c r="Z17" i="29"/>
  <c r="X17" i="29"/>
  <c r="Y17" i="29"/>
  <c r="P17" i="29"/>
  <c r="R17" i="29"/>
  <c r="Y19" i="29"/>
  <c r="P19" i="29"/>
  <c r="X19" i="29"/>
  <c r="Z19" i="29"/>
  <c r="R19" i="29"/>
  <c r="S22" i="29"/>
  <c r="P24" i="29"/>
  <c r="Z24" i="29"/>
  <c r="R24" i="29"/>
  <c r="Y24" i="29"/>
  <c r="R29" i="29"/>
  <c r="Y29" i="29"/>
  <c r="Z29" i="29"/>
  <c r="X29" i="29"/>
  <c r="P29" i="29"/>
  <c r="Z44" i="29"/>
  <c r="R44" i="29"/>
  <c r="Y44" i="29"/>
  <c r="X44" i="29"/>
  <c r="P44" i="29"/>
  <c r="Y59" i="29"/>
  <c r="P59" i="29"/>
  <c r="X59" i="29"/>
  <c r="Z59" i="29"/>
  <c r="R59" i="29"/>
  <c r="Z62" i="29"/>
  <c r="R62" i="29"/>
  <c r="P62" i="29"/>
  <c r="X62" i="29"/>
  <c r="Y62" i="29"/>
  <c r="Y66" i="29"/>
  <c r="R66" i="29"/>
  <c r="P66" i="29"/>
  <c r="Z66" i="29"/>
  <c r="X66" i="29"/>
  <c r="Z84" i="29"/>
  <c r="R84" i="29"/>
  <c r="P84" i="29"/>
  <c r="Y84" i="29"/>
  <c r="X84" i="29"/>
  <c r="L83" i="29"/>
  <c r="T114" i="29"/>
  <c r="O10" i="29"/>
  <c r="O9" i="29" s="1"/>
  <c r="O8" i="29" s="1"/>
  <c r="K12" i="29"/>
  <c r="J11" i="29"/>
  <c r="J10" i="29" s="1"/>
  <c r="J9" i="29" s="1"/>
  <c r="V11" i="29"/>
  <c r="X16" i="29"/>
  <c r="Y21" i="29"/>
  <c r="AB22" i="29"/>
  <c r="AB30" i="29"/>
  <c r="Z36" i="29"/>
  <c r="R36" i="29"/>
  <c r="Y36" i="29"/>
  <c r="P36" i="29"/>
  <c r="X36" i="29"/>
  <c r="Y37" i="29"/>
  <c r="P37" i="29"/>
  <c r="X37" i="29"/>
  <c r="Z37" i="29"/>
  <c r="R37" i="29"/>
  <c r="AA39" i="29"/>
  <c r="Q39" i="29"/>
  <c r="X55" i="29"/>
  <c r="H64" i="29"/>
  <c r="U71" i="29"/>
  <c r="R74" i="29"/>
  <c r="Z74" i="29"/>
  <c r="P74" i="29"/>
  <c r="Y74" i="29"/>
  <c r="X74" i="29"/>
  <c r="Z81" i="29"/>
  <c r="R81" i="29"/>
  <c r="Y81" i="29"/>
  <c r="P81" i="29"/>
  <c r="X81" i="29"/>
  <c r="Z82" i="29"/>
  <c r="R82" i="29"/>
  <c r="Y82" i="29"/>
  <c r="P82" i="29"/>
  <c r="X82" i="29"/>
  <c r="X83" i="29"/>
  <c r="Z124" i="29"/>
  <c r="L119" i="29"/>
  <c r="Y124" i="29"/>
  <c r="X124" i="29"/>
  <c r="Z26" i="29"/>
  <c r="R26" i="29"/>
  <c r="Y26" i="29"/>
  <c r="P26" i="29"/>
  <c r="X26" i="29"/>
  <c r="R53" i="29"/>
  <c r="Y53" i="29"/>
  <c r="Z53" i="29"/>
  <c r="P53" i="29"/>
  <c r="X53" i="29"/>
  <c r="J71" i="29"/>
  <c r="J49" i="29" s="1"/>
  <c r="J38" i="29" s="1"/>
  <c r="P76" i="29"/>
  <c r="Z76" i="29"/>
  <c r="R76" i="29"/>
  <c r="R72" i="29" s="1"/>
  <c r="Y76" i="29"/>
  <c r="X76" i="29"/>
  <c r="L72" i="29"/>
  <c r="Z91" i="29"/>
  <c r="R91" i="29"/>
  <c r="R90" i="29" s="1"/>
  <c r="P91" i="29"/>
  <c r="Y91" i="29"/>
  <c r="X91" i="29"/>
  <c r="L90" i="29"/>
  <c r="X90" i="29" s="1"/>
  <c r="K40" i="29"/>
  <c r="G39" i="29"/>
  <c r="Z89" i="29"/>
  <c r="R89" i="29"/>
  <c r="Y89" i="29"/>
  <c r="P89" i="29"/>
  <c r="X89" i="29"/>
  <c r="Z93" i="29"/>
  <c r="R93" i="29"/>
  <c r="Y93" i="29"/>
  <c r="X93" i="29"/>
  <c r="P93" i="29"/>
  <c r="Y94" i="29"/>
  <c r="P94" i="29"/>
  <c r="X94" i="29"/>
  <c r="Z94" i="29"/>
  <c r="R94" i="29"/>
  <c r="F10" i="29"/>
  <c r="F9" i="29" s="1"/>
  <c r="F8" i="29" s="1"/>
  <c r="G10" i="29"/>
  <c r="S10" i="29"/>
  <c r="S9" i="29" s="1"/>
  <c r="P23" i="29"/>
  <c r="X24" i="29"/>
  <c r="Z45" i="29"/>
  <c r="R45" i="29"/>
  <c r="Y45" i="29"/>
  <c r="X45" i="29"/>
  <c r="P45" i="29"/>
  <c r="S40" i="29"/>
  <c r="S39" i="29" s="1"/>
  <c r="S38" i="29" s="1"/>
  <c r="Y47" i="29"/>
  <c r="Z47" i="29"/>
  <c r="R47" i="29"/>
  <c r="X47" i="29"/>
  <c r="P47" i="29"/>
  <c r="Z48" i="29"/>
  <c r="Y48" i="29"/>
  <c r="P48" i="29"/>
  <c r="X48" i="29"/>
  <c r="R48" i="29"/>
  <c r="X51" i="29"/>
  <c r="U49" i="29"/>
  <c r="U38" i="29" s="1"/>
  <c r="U8" i="29" s="1"/>
  <c r="X60" i="29"/>
  <c r="R60" i="29"/>
  <c r="Z60" i="29"/>
  <c r="Y60" i="29"/>
  <c r="P60" i="29"/>
  <c r="X61" i="29"/>
  <c r="Z61" i="29"/>
  <c r="R61" i="29"/>
  <c r="Y61" i="29"/>
  <c r="P61" i="29"/>
  <c r="Y63" i="29"/>
  <c r="P63" i="29"/>
  <c r="Z63" i="29"/>
  <c r="R63" i="29"/>
  <c r="X63" i="29"/>
  <c r="Z67" i="29"/>
  <c r="R67" i="29"/>
  <c r="Y67" i="29"/>
  <c r="P67" i="29"/>
  <c r="X67" i="29"/>
  <c r="R95" i="29"/>
  <c r="Z95" i="29"/>
  <c r="Y95" i="29"/>
  <c r="P95" i="29"/>
  <c r="X95" i="29"/>
  <c r="Z96" i="29"/>
  <c r="R96" i="29"/>
  <c r="P96" i="29"/>
  <c r="Y96" i="29"/>
  <c r="X96" i="29"/>
  <c r="Y105" i="29"/>
  <c r="P105" i="29"/>
  <c r="P104" i="29" s="1"/>
  <c r="P103" i="29" s="1"/>
  <c r="P102" i="29" s="1"/>
  <c r="P98" i="29" s="1"/>
  <c r="Z105" i="29"/>
  <c r="R105" i="29"/>
  <c r="X105" i="29"/>
  <c r="L104" i="29"/>
  <c r="X104" i="29" s="1"/>
  <c r="K117" i="29"/>
  <c r="G114" i="29"/>
  <c r="K114" i="29" s="1"/>
  <c r="Z56" i="29"/>
  <c r="Y56" i="29"/>
  <c r="P56" i="29"/>
  <c r="X56" i="29"/>
  <c r="L55" i="29"/>
  <c r="R56" i="29"/>
  <c r="Y27" i="29"/>
  <c r="P27" i="29"/>
  <c r="X27" i="29"/>
  <c r="Z27" i="29"/>
  <c r="R27" i="29"/>
  <c r="Z54" i="29"/>
  <c r="Y54" i="29"/>
  <c r="P54" i="29"/>
  <c r="X54" i="29"/>
  <c r="R54" i="29"/>
  <c r="AB71" i="29"/>
  <c r="Z78" i="29"/>
  <c r="R78" i="29"/>
  <c r="P78" i="29"/>
  <c r="X78" i="29"/>
  <c r="Y78" i="29"/>
  <c r="Y13" i="29"/>
  <c r="P13" i="29"/>
  <c r="X13" i="29"/>
  <c r="L12" i="29"/>
  <c r="Z12" i="29" s="1"/>
  <c r="Z13" i="29"/>
  <c r="R13" i="29"/>
  <c r="Y42" i="29"/>
  <c r="P42" i="29"/>
  <c r="P41" i="29" s="1"/>
  <c r="X42" i="29"/>
  <c r="L41" i="29"/>
  <c r="Z42" i="29"/>
  <c r="R42" i="29"/>
  <c r="R41" i="29" s="1"/>
  <c r="Z18" i="29"/>
  <c r="R18" i="29"/>
  <c r="Y18" i="29"/>
  <c r="X18" i="29"/>
  <c r="P18" i="29"/>
  <c r="X22" i="29"/>
  <c r="W50" i="29"/>
  <c r="W49" i="29" s="1"/>
  <c r="W38" i="29" s="1"/>
  <c r="W8" i="29" s="1"/>
  <c r="Z58" i="29"/>
  <c r="R58" i="29"/>
  <c r="Y58" i="29"/>
  <c r="X58" i="29"/>
  <c r="P58" i="29"/>
  <c r="L65" i="29"/>
  <c r="G69" i="29"/>
  <c r="R15" i="29"/>
  <c r="X15" i="29"/>
  <c r="Z15" i="29"/>
  <c r="AA22" i="29"/>
  <c r="Y22" i="29"/>
  <c r="P33" i="29"/>
  <c r="R33" i="29"/>
  <c r="R31" i="29" s="1"/>
  <c r="R30" i="29" s="1"/>
  <c r="X33" i="29"/>
  <c r="L31" i="29"/>
  <c r="Z33" i="29"/>
  <c r="Y33" i="29"/>
  <c r="P34" i="29"/>
  <c r="Z34" i="29"/>
  <c r="R34" i="29"/>
  <c r="Y34" i="29"/>
  <c r="X34" i="29"/>
  <c r="N38" i="29"/>
  <c r="N8" i="29" s="1"/>
  <c r="V39" i="29"/>
  <c r="AB40" i="29"/>
  <c r="H50" i="29"/>
  <c r="H49" i="29" s="1"/>
  <c r="H38" i="29" s="1"/>
  <c r="H8" i="29" s="1"/>
  <c r="Z51" i="29"/>
  <c r="Y80" i="29"/>
  <c r="P80" i="29"/>
  <c r="P79" i="29" s="1"/>
  <c r="X80" i="29"/>
  <c r="L79" i="29"/>
  <c r="Z80" i="29"/>
  <c r="R80" i="29"/>
  <c r="R79" i="29" s="1"/>
  <c r="Z86" i="29"/>
  <c r="R86" i="29"/>
  <c r="P86" i="29"/>
  <c r="X86" i="29"/>
  <c r="Y86" i="29"/>
  <c r="Y87" i="29"/>
  <c r="P87" i="29"/>
  <c r="Z87" i="29"/>
  <c r="R87" i="29"/>
  <c r="X87" i="29"/>
  <c r="V98" i="29"/>
  <c r="K102" i="29"/>
  <c r="H98" i="29"/>
  <c r="K98" i="29" s="1"/>
  <c r="U130" i="29"/>
  <c r="U129" i="29" s="1"/>
  <c r="I30" i="29"/>
  <c r="I10" i="29" s="1"/>
  <c r="I9" i="29" s="1"/>
  <c r="AA40" i="29"/>
  <c r="Z35" i="29"/>
  <c r="Z57" i="29"/>
  <c r="R68" i="29"/>
  <c r="Q71" i="29"/>
  <c r="AA71" i="29" s="1"/>
  <c r="R85" i="29"/>
  <c r="R92" i="29"/>
  <c r="T11" i="29"/>
  <c r="P14" i="29"/>
  <c r="Y14" i="29"/>
  <c r="P20" i="29"/>
  <c r="Y20" i="29"/>
  <c r="P28" i="29"/>
  <c r="Y28" i="29"/>
  <c r="Z31" i="29"/>
  <c r="P32" i="29"/>
  <c r="P31" i="29" s="1"/>
  <c r="Y32" i="29"/>
  <c r="Z41" i="29"/>
  <c r="T50" i="29"/>
  <c r="I51" i="29"/>
  <c r="I64" i="29"/>
  <c r="Z72" i="29"/>
  <c r="P73" i="29"/>
  <c r="Y73" i="29"/>
  <c r="P75" i="29"/>
  <c r="Y75" i="29"/>
  <c r="J79" i="29"/>
  <c r="K79" i="29" s="1"/>
  <c r="P88" i="29"/>
  <c r="Y88" i="29"/>
  <c r="F97" i="29"/>
  <c r="Q99" i="29"/>
  <c r="Q103" i="29"/>
  <c r="H120" i="29"/>
  <c r="H117" i="29" s="1"/>
  <c r="H114" i="29" s="1"/>
  <c r="Q120" i="29"/>
  <c r="L121" i="29"/>
  <c r="X121" i="29" s="1"/>
  <c r="I123" i="29"/>
  <c r="I118" i="29" s="1"/>
  <c r="I119" i="29"/>
  <c r="I116" i="29" s="1"/>
  <c r="R125" i="29"/>
  <c r="R124" i="29" s="1"/>
  <c r="R119" i="29" s="1"/>
  <c r="R116" i="29" s="1"/>
  <c r="K132" i="29"/>
  <c r="G131" i="29"/>
  <c r="O130" i="29"/>
  <c r="O129" i="29" s="1"/>
  <c r="O126" i="29" s="1"/>
  <c r="O312" i="29" s="1"/>
  <c r="Z133" i="29"/>
  <c r="L137" i="29"/>
  <c r="K145" i="29"/>
  <c r="G144" i="29"/>
  <c r="Q159" i="29"/>
  <c r="AA108" i="29"/>
  <c r="T107" i="29"/>
  <c r="Y108" i="29"/>
  <c r="Z109" i="29"/>
  <c r="R109" i="29"/>
  <c r="X109" i="29"/>
  <c r="AA119" i="29"/>
  <c r="T116" i="29"/>
  <c r="Z141" i="29"/>
  <c r="V140" i="29"/>
  <c r="AA152" i="29"/>
  <c r="T151" i="29"/>
  <c r="L152" i="29"/>
  <c r="X153" i="29"/>
  <c r="L156" i="29"/>
  <c r="Y157" i="29"/>
  <c r="Z158" i="29"/>
  <c r="R158" i="29"/>
  <c r="R157" i="29" s="1"/>
  <c r="R156" i="29" s="1"/>
  <c r="R155" i="29" s="1"/>
  <c r="P158" i="29"/>
  <c r="P157" i="29" s="1"/>
  <c r="P156" i="29" s="1"/>
  <c r="P155" i="29" s="1"/>
  <c r="Y158" i="29"/>
  <c r="AA164" i="29"/>
  <c r="Y164" i="29"/>
  <c r="T163" i="29"/>
  <c r="V175" i="29"/>
  <c r="X57" i="29"/>
  <c r="I71" i="29"/>
  <c r="K71" i="29" s="1"/>
  <c r="AB72" i="29"/>
  <c r="L108" i="29"/>
  <c r="AB108" i="29"/>
  <c r="P109" i="29"/>
  <c r="P108" i="29" s="1"/>
  <c r="AB116" i="29"/>
  <c r="T131" i="29"/>
  <c r="K133" i="29"/>
  <c r="I132" i="29"/>
  <c r="I131" i="29" s="1"/>
  <c r="AA139" i="29"/>
  <c r="K141" i="29"/>
  <c r="I140" i="29"/>
  <c r="L164" i="29"/>
  <c r="X165" i="29"/>
  <c r="V168" i="29"/>
  <c r="AB169" i="29"/>
  <c r="F312" i="29"/>
  <c r="AB31" i="29"/>
  <c r="K46" i="29"/>
  <c r="V50" i="29"/>
  <c r="X68" i="29"/>
  <c r="X85" i="29"/>
  <c r="X92" i="29"/>
  <c r="X106" i="29"/>
  <c r="Y106" i="29"/>
  <c r="P106" i="29"/>
  <c r="Q11" i="29"/>
  <c r="P35" i="29"/>
  <c r="Y35" i="29"/>
  <c r="Q50" i="29"/>
  <c r="I55" i="29"/>
  <c r="K55" i="29" s="1"/>
  <c r="P57" i="29"/>
  <c r="Y57" i="29"/>
  <c r="P68" i="29"/>
  <c r="Y68" i="29"/>
  <c r="Y79" i="29"/>
  <c r="I83" i="29"/>
  <c r="K83" i="29" s="1"/>
  <c r="P85" i="29"/>
  <c r="Y85" i="29"/>
  <c r="P92" i="29"/>
  <c r="Y92" i="29"/>
  <c r="U97" i="29"/>
  <c r="R106" i="29"/>
  <c r="Y110" i="29"/>
  <c r="P110" i="29"/>
  <c r="Z110" i="29"/>
  <c r="R110" i="29"/>
  <c r="X113" i="29"/>
  <c r="Y113" i="29"/>
  <c r="P113" i="29"/>
  <c r="P112" i="29" s="1"/>
  <c r="P111" i="29" s="1"/>
  <c r="L112" i="29"/>
  <c r="X112" i="29" s="1"/>
  <c r="V115" i="29"/>
  <c r="Y119" i="29"/>
  <c r="K120" i="29"/>
  <c r="X137" i="29"/>
  <c r="Z146" i="29"/>
  <c r="R146" i="29"/>
  <c r="R145" i="29" s="1"/>
  <c r="R144" i="29" s="1"/>
  <c r="R143" i="29" s="1"/>
  <c r="Y146" i="29"/>
  <c r="P146" i="29"/>
  <c r="P145" i="29" s="1"/>
  <c r="P144" i="29" s="1"/>
  <c r="P143" i="29" s="1"/>
  <c r="L145" i="29"/>
  <c r="Z153" i="29"/>
  <c r="V152" i="29"/>
  <c r="X156" i="29"/>
  <c r="Z157" i="29"/>
  <c r="T159" i="29"/>
  <c r="K160" i="29"/>
  <c r="Q179" i="29"/>
  <c r="AA180" i="29"/>
  <c r="G70" i="29"/>
  <c r="K70" i="29" s="1"/>
  <c r="L70" i="29" s="1"/>
  <c r="Z100" i="29"/>
  <c r="Y125" i="29"/>
  <c r="P125" i="29"/>
  <c r="P124" i="29" s="1"/>
  <c r="P119" i="29" s="1"/>
  <c r="P116" i="29" s="1"/>
  <c r="X125" i="29"/>
  <c r="Y133" i="29"/>
  <c r="L132" i="29"/>
  <c r="Z134" i="29"/>
  <c r="Y134" i="29"/>
  <c r="P134" i="29"/>
  <c r="P133" i="29" s="1"/>
  <c r="P132" i="29" s="1"/>
  <c r="P131" i="29" s="1"/>
  <c r="R134" i="29"/>
  <c r="R133" i="29" s="1"/>
  <c r="R132" i="29" s="1"/>
  <c r="R131" i="29" s="1"/>
  <c r="AA135" i="29"/>
  <c r="L140" i="29"/>
  <c r="Y141" i="29"/>
  <c r="Z142" i="29"/>
  <c r="R142" i="29"/>
  <c r="R141" i="29" s="1"/>
  <c r="R140" i="29" s="1"/>
  <c r="R139" i="29" s="1"/>
  <c r="Y142" i="29"/>
  <c r="K147" i="29"/>
  <c r="K153" i="29"/>
  <c r="G152" i="29"/>
  <c r="K165" i="29"/>
  <c r="G164" i="29"/>
  <c r="Z165" i="29"/>
  <c r="V164" i="29"/>
  <c r="K169" i="29"/>
  <c r="G168" i="29"/>
  <c r="AB64" i="29"/>
  <c r="L7" i="29"/>
  <c r="X35" i="29"/>
  <c r="AA104" i="29"/>
  <c r="V102" i="29"/>
  <c r="K112" i="29"/>
  <c r="Q115" i="29"/>
  <c r="G119" i="29"/>
  <c r="X119" i="29"/>
  <c r="AB119" i="29"/>
  <c r="Y121" i="29"/>
  <c r="Z122" i="29"/>
  <c r="R122" i="29"/>
  <c r="R121" i="29" s="1"/>
  <c r="R120" i="29" s="1"/>
  <c r="R117" i="29" s="1"/>
  <c r="R114" i="29" s="1"/>
  <c r="X122" i="29"/>
  <c r="Z125" i="29"/>
  <c r="K136" i="29"/>
  <c r="AA136" i="29"/>
  <c r="Z138" i="29"/>
  <c r="R138" i="29"/>
  <c r="R137" i="29" s="1"/>
  <c r="R136" i="29" s="1"/>
  <c r="R135" i="29" s="1"/>
  <c r="X138" i="29"/>
  <c r="Y138" i="29"/>
  <c r="X140" i="29"/>
  <c r="Q139" i="29"/>
  <c r="P142" i="29"/>
  <c r="P141" i="29" s="1"/>
  <c r="P140" i="29" s="1"/>
  <c r="P139" i="29" s="1"/>
  <c r="Z145" i="29"/>
  <c r="L148" i="29"/>
  <c r="Y149" i="29"/>
  <c r="Y153" i="29"/>
  <c r="Q155" i="29"/>
  <c r="V156" i="29"/>
  <c r="X157" i="29"/>
  <c r="L160" i="29"/>
  <c r="Y161" i="29"/>
  <c r="T103" i="29"/>
  <c r="Q116" i="29"/>
  <c r="Z137" i="29"/>
  <c r="Z149" i="29"/>
  <c r="X152" i="29"/>
  <c r="K156" i="29"/>
  <c r="AA156" i="29"/>
  <c r="K157" i="29"/>
  <c r="Z161" i="29"/>
  <c r="X164" i="29"/>
  <c r="T168" i="29"/>
  <c r="K176" i="29"/>
  <c r="Y177" i="29"/>
  <c r="K184" i="29"/>
  <c r="X186" i="29"/>
  <c r="L185" i="29"/>
  <c r="R186" i="29"/>
  <c r="R185" i="29" s="1"/>
  <c r="R184" i="29" s="1"/>
  <c r="R183" i="29" s="1"/>
  <c r="Y186" i="29"/>
  <c r="G191" i="29"/>
  <c r="K191" i="29" s="1"/>
  <c r="K193" i="29"/>
  <c r="I207" i="29"/>
  <c r="K212" i="29"/>
  <c r="G172" i="29"/>
  <c r="K173" i="29"/>
  <c r="X182" i="29"/>
  <c r="L181" i="29"/>
  <c r="Y182" i="29"/>
  <c r="Z182" i="29"/>
  <c r="X185" i="29"/>
  <c r="Q191" i="29"/>
  <c r="Y201" i="29"/>
  <c r="X194" i="29"/>
  <c r="L193" i="29"/>
  <c r="R194" i="29"/>
  <c r="R193" i="29" s="1"/>
  <c r="R192" i="29" s="1"/>
  <c r="R191" i="29" s="1"/>
  <c r="Y194" i="29"/>
  <c r="Q203" i="29"/>
  <c r="AA224" i="29"/>
  <c r="T223" i="29"/>
  <c r="AB223" i="29" s="1"/>
  <c r="Z154" i="29"/>
  <c r="R154" i="29"/>
  <c r="R153" i="29" s="1"/>
  <c r="R152" i="29" s="1"/>
  <c r="R151" i="29" s="1"/>
  <c r="X154" i="29"/>
  <c r="Y166" i="29"/>
  <c r="P166" i="29"/>
  <c r="P165" i="29" s="1"/>
  <c r="P164" i="29" s="1"/>
  <c r="P163" i="29" s="1"/>
  <c r="Z166" i="29"/>
  <c r="R166" i="29"/>
  <c r="R165" i="29" s="1"/>
  <c r="R164" i="29" s="1"/>
  <c r="R163" i="29" s="1"/>
  <c r="Y174" i="29"/>
  <c r="P174" i="29"/>
  <c r="P173" i="29" s="1"/>
  <c r="P172" i="29" s="1"/>
  <c r="P171" i="29" s="1"/>
  <c r="Z174" i="29"/>
  <c r="R174" i="29"/>
  <c r="R173" i="29" s="1"/>
  <c r="R172" i="29" s="1"/>
  <c r="R171" i="29" s="1"/>
  <c r="L173" i="29"/>
  <c r="X173" i="29" s="1"/>
  <c r="K175" i="29"/>
  <c r="X178" i="29"/>
  <c r="L177" i="29"/>
  <c r="R178" i="29"/>
  <c r="R177" i="29" s="1"/>
  <c r="R176" i="29" s="1"/>
  <c r="R175" i="29" s="1"/>
  <c r="Y178" i="29"/>
  <c r="R182" i="29"/>
  <c r="R181" i="29" s="1"/>
  <c r="R180" i="29" s="1"/>
  <c r="R179" i="29" s="1"/>
  <c r="Y185" i="29"/>
  <c r="Q187" i="29"/>
  <c r="AA188" i="29"/>
  <c r="G188" i="29"/>
  <c r="K189" i="29"/>
  <c r="X189" i="29"/>
  <c r="X190" i="29"/>
  <c r="L189" i="29"/>
  <c r="Y190" i="29"/>
  <c r="Z190" i="29"/>
  <c r="X193" i="29"/>
  <c r="P194" i="29"/>
  <c r="P193" i="29" s="1"/>
  <c r="P192" i="29" s="1"/>
  <c r="P191" i="29" s="1"/>
  <c r="Q199" i="29"/>
  <c r="Z201" i="29"/>
  <c r="H203" i="29"/>
  <c r="K203" i="29" s="1"/>
  <c r="K204" i="29"/>
  <c r="X210" i="29"/>
  <c r="R210" i="29"/>
  <c r="R209" i="29" s="1"/>
  <c r="R208" i="29" s="1"/>
  <c r="R207" i="29" s="1"/>
  <c r="Y210" i="29"/>
  <c r="L209" i="29"/>
  <c r="P210" i="29"/>
  <c r="P209" i="29" s="1"/>
  <c r="P208" i="29" s="1"/>
  <c r="P207" i="29" s="1"/>
  <c r="Z210" i="29"/>
  <c r="X177" i="29"/>
  <c r="Q176" i="29"/>
  <c r="AA176" i="29" s="1"/>
  <c r="K183" i="29"/>
  <c r="K200" i="29"/>
  <c r="X202" i="29"/>
  <c r="L201" i="29"/>
  <c r="R202" i="29"/>
  <c r="R201" i="29" s="1"/>
  <c r="R200" i="29" s="1"/>
  <c r="R199" i="29" s="1"/>
  <c r="Y202" i="29"/>
  <c r="Z150" i="29"/>
  <c r="R150" i="29"/>
  <c r="R149" i="29" s="1"/>
  <c r="R148" i="29" s="1"/>
  <c r="R147" i="29" s="1"/>
  <c r="X150" i="29"/>
  <c r="P154" i="29"/>
  <c r="P153" i="29" s="1"/>
  <c r="P152" i="29" s="1"/>
  <c r="P151" i="29" s="1"/>
  <c r="Z162" i="29"/>
  <c r="R162" i="29"/>
  <c r="R161" i="29" s="1"/>
  <c r="R160" i="29" s="1"/>
  <c r="R159" i="29" s="1"/>
  <c r="X162" i="29"/>
  <c r="V171" i="29"/>
  <c r="AA173" i="29"/>
  <c r="T172" i="29"/>
  <c r="Y173" i="29"/>
  <c r="T175" i="29"/>
  <c r="Q184" i="29"/>
  <c r="Z185" i="29"/>
  <c r="R190" i="29"/>
  <c r="R189" i="29" s="1"/>
  <c r="R188" i="29" s="1"/>
  <c r="R187" i="29" s="1"/>
  <c r="Y193" i="29"/>
  <c r="Q195" i="29"/>
  <c r="AA196" i="29"/>
  <c r="G196" i="29"/>
  <c r="K197" i="29"/>
  <c r="X198" i="29"/>
  <c r="L197" i="29"/>
  <c r="Y198" i="29"/>
  <c r="Z198" i="29"/>
  <c r="X201" i="29"/>
  <c r="P202" i="29"/>
  <c r="P201" i="29" s="1"/>
  <c r="P200" i="29" s="1"/>
  <c r="P199" i="29" s="1"/>
  <c r="Z206" i="29"/>
  <c r="R206" i="29"/>
  <c r="R205" i="29" s="1"/>
  <c r="R204" i="29" s="1"/>
  <c r="R203" i="29" s="1"/>
  <c r="X206" i="29"/>
  <c r="L205" i="29"/>
  <c r="Z205" i="29" s="1"/>
  <c r="P206" i="29"/>
  <c r="P205" i="29" s="1"/>
  <c r="P204" i="29" s="1"/>
  <c r="P203" i="29" s="1"/>
  <c r="Y206" i="29"/>
  <c r="L169" i="29"/>
  <c r="T179" i="29"/>
  <c r="AA181" i="29"/>
  <c r="T187" i="29"/>
  <c r="AA189" i="29"/>
  <c r="T195" i="29"/>
  <c r="AA197" i="29"/>
  <c r="T203" i="29"/>
  <c r="V204" i="29"/>
  <c r="K207" i="29"/>
  <c r="T207" i="29"/>
  <c r="Z209" i="29"/>
  <c r="V208" i="29"/>
  <c r="Q211" i="29"/>
  <c r="W236" i="29"/>
  <c r="W235" i="29" s="1"/>
  <c r="W126" i="29" s="1"/>
  <c r="L214" i="29"/>
  <c r="K213" i="29"/>
  <c r="Q219" i="29"/>
  <c r="AA220" i="29"/>
  <c r="G220" i="29"/>
  <c r="K221" i="29"/>
  <c r="X222" i="29"/>
  <c r="L221" i="29"/>
  <c r="Y222" i="29"/>
  <c r="Z222" i="29"/>
  <c r="AB224" i="29"/>
  <c r="L228" i="29"/>
  <c r="Y229" i="29"/>
  <c r="H241" i="29"/>
  <c r="K242" i="29"/>
  <c r="T212" i="29"/>
  <c r="P222" i="29"/>
  <c r="P221" i="29" s="1"/>
  <c r="P220" i="29" s="1"/>
  <c r="P219" i="29" s="1"/>
  <c r="X228" i="29"/>
  <c r="Q227" i="29"/>
  <c r="AA232" i="29"/>
  <c r="T231" i="29"/>
  <c r="L232" i="29"/>
  <c r="X233" i="29"/>
  <c r="Q172" i="29"/>
  <c r="AA177" i="29"/>
  <c r="T183" i="29"/>
  <c r="AA185" i="29"/>
  <c r="T191" i="29"/>
  <c r="AA193" i="29"/>
  <c r="T199" i="29"/>
  <c r="AA201" i="29"/>
  <c r="Q215" i="29"/>
  <c r="R222" i="29"/>
  <c r="R221" i="29" s="1"/>
  <c r="R220" i="29" s="1"/>
  <c r="R219" i="29" s="1"/>
  <c r="AA228" i="29"/>
  <c r="S236" i="29"/>
  <c r="S235" i="29" s="1"/>
  <c r="S126" i="29" s="1"/>
  <c r="X218" i="29"/>
  <c r="L217" i="29"/>
  <c r="R218" i="29"/>
  <c r="R217" i="29" s="1"/>
  <c r="R216" i="29" s="1"/>
  <c r="R215" i="29" s="1"/>
  <c r="Y218" i="29"/>
  <c r="Q223" i="29"/>
  <c r="V231" i="29"/>
  <c r="Z232" i="29"/>
  <c r="R236" i="29"/>
  <c r="R235" i="29" s="1"/>
  <c r="Q207" i="29"/>
  <c r="Y217" i="29"/>
  <c r="T216" i="29"/>
  <c r="P218" i="29"/>
  <c r="P217" i="29" s="1"/>
  <c r="P216" i="29" s="1"/>
  <c r="P215" i="29" s="1"/>
  <c r="AA227" i="29"/>
  <c r="K228" i="29"/>
  <c r="X244" i="29"/>
  <c r="L243" i="29"/>
  <c r="R244" i="29"/>
  <c r="R243" i="29" s="1"/>
  <c r="R242" i="29" s="1"/>
  <c r="R241" i="29" s="1"/>
  <c r="Z244" i="29"/>
  <c r="P244" i="29"/>
  <c r="P243" i="29" s="1"/>
  <c r="P242" i="29" s="1"/>
  <c r="P241" i="29" s="1"/>
  <c r="Y244" i="29"/>
  <c r="Z217" i="29"/>
  <c r="T219" i="29"/>
  <c r="AA221" i="29"/>
  <c r="AB225" i="29"/>
  <c r="L226" i="29"/>
  <c r="Z229" i="29"/>
  <c r="L239" i="29"/>
  <c r="Z243" i="29"/>
  <c r="K245" i="29"/>
  <c r="P245" i="29"/>
  <c r="Z252" i="29"/>
  <c r="X259" i="29"/>
  <c r="L258" i="29"/>
  <c r="X258" i="29" s="1"/>
  <c r="R259" i="29"/>
  <c r="R258" i="29" s="1"/>
  <c r="R257" i="29" s="1"/>
  <c r="R256" i="29" s="1"/>
  <c r="Z259" i="29"/>
  <c r="P259" i="29"/>
  <c r="P258" i="29" s="1"/>
  <c r="P257" i="29" s="1"/>
  <c r="P256" i="29" s="1"/>
  <c r="Y259" i="29"/>
  <c r="N261" i="29"/>
  <c r="N260" i="29" s="1"/>
  <c r="N126" i="29" s="1"/>
  <c r="X253" i="29"/>
  <c r="Y253" i="29"/>
  <c r="H236" i="29"/>
  <c r="H235" i="29" s="1"/>
  <c r="Q236" i="29"/>
  <c r="K239" i="29"/>
  <c r="G238" i="29"/>
  <c r="T241" i="29"/>
  <c r="AA252" i="29"/>
  <c r="T251" i="29"/>
  <c r="P253" i="29"/>
  <c r="P252" i="29" s="1"/>
  <c r="P251" i="29" s="1"/>
  <c r="P250" i="29" s="1"/>
  <c r="P248" i="29" s="1"/>
  <c r="P246" i="29" s="1"/>
  <c r="Z253" i="29"/>
  <c r="Q261" i="29"/>
  <c r="Z234" i="29"/>
  <c r="R234" i="29"/>
  <c r="R233" i="29" s="1"/>
  <c r="R232" i="29" s="1"/>
  <c r="R231" i="29" s="1"/>
  <c r="X234" i="29"/>
  <c r="K241" i="29"/>
  <c r="AB252" i="29"/>
  <c r="R253" i="29"/>
  <c r="R252" i="29" s="1"/>
  <c r="Z255" i="29"/>
  <c r="R255" i="29"/>
  <c r="R254" i="29" s="1"/>
  <c r="X255" i="29"/>
  <c r="L254" i="29"/>
  <c r="Q256" i="29"/>
  <c r="H257" i="29"/>
  <c r="H256" i="29" s="1"/>
  <c r="K256" i="29" s="1"/>
  <c r="K258" i="29"/>
  <c r="AA257" i="29"/>
  <c r="T256" i="29"/>
  <c r="R261" i="29"/>
  <c r="R260" i="29" s="1"/>
  <c r="P261" i="29"/>
  <c r="P260" i="29" s="1"/>
  <c r="Q266" i="29"/>
  <c r="K229" i="29"/>
  <c r="Z233" i="29"/>
  <c r="T237" i="29"/>
  <c r="V238" i="29"/>
  <c r="Y240" i="29"/>
  <c r="P240" i="29"/>
  <c r="P239" i="29" s="1"/>
  <c r="P238" i="29" s="1"/>
  <c r="P237" i="29" s="1"/>
  <c r="X240" i="29"/>
  <c r="V245" i="29"/>
  <c r="Z245" i="29" s="1"/>
  <c r="K247" i="29"/>
  <c r="Q245" i="29"/>
  <c r="X245" i="29" s="1"/>
  <c r="X247" i="29"/>
  <c r="K252" i="29"/>
  <c r="G251" i="29"/>
  <c r="X217" i="29"/>
  <c r="Z230" i="29"/>
  <c r="R230" i="29"/>
  <c r="R229" i="29" s="1"/>
  <c r="R228" i="29" s="1"/>
  <c r="R227" i="29" s="1"/>
  <c r="X230" i="29"/>
  <c r="G232" i="29"/>
  <c r="Z240" i="29"/>
  <c r="Y243" i="29"/>
  <c r="AB251" i="29"/>
  <c r="O248" i="29"/>
  <c r="O246" i="29" s="1"/>
  <c r="O128" i="29" s="1"/>
  <c r="Y252" i="29"/>
  <c r="V257" i="29"/>
  <c r="AB258" i="29"/>
  <c r="X252" i="29"/>
  <c r="T263" i="29"/>
  <c r="AA264" i="29"/>
  <c r="V266" i="29"/>
  <c r="AA267" i="29"/>
  <c r="T266" i="29"/>
  <c r="K282" i="29"/>
  <c r="AB284" i="29"/>
  <c r="AB264" i="29"/>
  <c r="X268" i="29"/>
  <c r="K257" i="29"/>
  <c r="K283" i="29"/>
  <c r="Y254" i="29"/>
  <c r="G263" i="29"/>
  <c r="X263" i="29"/>
  <c r="Z263" i="29"/>
  <c r="Y275" i="29"/>
  <c r="P275" i="29"/>
  <c r="P274" i="29" s="1"/>
  <c r="P273" i="29" s="1"/>
  <c r="P272" i="29" s="1"/>
  <c r="P271" i="29" s="1"/>
  <c r="P270" i="29" s="1"/>
  <c r="R275" i="29"/>
  <c r="R274" i="29" s="1"/>
  <c r="R273" i="29" s="1"/>
  <c r="R272" i="29" s="1"/>
  <c r="R271" i="29" s="1"/>
  <c r="R270" i="29" s="1"/>
  <c r="L274" i="29"/>
  <c r="Z275" i="29"/>
  <c r="V282" i="29"/>
  <c r="K292" i="29"/>
  <c r="G289" i="29"/>
  <c r="K289" i="29" s="1"/>
  <c r="Z267" i="29"/>
  <c r="L267" i="29"/>
  <c r="X269" i="29"/>
  <c r="Y269" i="29"/>
  <c r="Q271" i="29"/>
  <c r="AA273" i="29"/>
  <c r="K274" i="29"/>
  <c r="G273" i="29"/>
  <c r="V273" i="29"/>
  <c r="Z274" i="29"/>
  <c r="K284" i="29"/>
  <c r="AA283" i="29"/>
  <c r="T282" i="29"/>
  <c r="K254" i="29"/>
  <c r="AA258" i="29"/>
  <c r="X264" i="29"/>
  <c r="L263" i="29"/>
  <c r="Z264" i="29"/>
  <c r="H267" i="29"/>
  <c r="P269" i="29"/>
  <c r="P268" i="29" s="1"/>
  <c r="P267" i="29" s="1"/>
  <c r="P266" i="29" s="1"/>
  <c r="Z269" i="29"/>
  <c r="AA272" i="29"/>
  <c r="T271" i="29"/>
  <c r="Q282" i="29"/>
  <c r="Q280" i="29"/>
  <c r="Y268" i="29"/>
  <c r="AA268" i="29"/>
  <c r="G280" i="29"/>
  <c r="N279" i="29"/>
  <c r="N276" i="29" s="1"/>
  <c r="T288" i="29"/>
  <c r="V289" i="29"/>
  <c r="R289" i="29"/>
  <c r="R286" i="29" s="1"/>
  <c r="X285" i="29"/>
  <c r="L284" i="29"/>
  <c r="X284" i="29" s="1"/>
  <c r="Z285" i="29"/>
  <c r="P285" i="29"/>
  <c r="P284" i="29" s="1"/>
  <c r="P283" i="29" s="1"/>
  <c r="P282" i="29" s="1"/>
  <c r="K294" i="29"/>
  <c r="R285" i="29"/>
  <c r="R284" i="29" s="1"/>
  <c r="R283" i="29" s="1"/>
  <c r="R282" i="29" s="1"/>
  <c r="Y307" i="29"/>
  <c r="P307" i="29"/>
  <c r="P306" i="29" s="1"/>
  <c r="P305" i="29" s="1"/>
  <c r="P304" i="29" s="1"/>
  <c r="X307" i="29"/>
  <c r="L306" i="29"/>
  <c r="R307" i="29"/>
  <c r="R306" i="29" s="1"/>
  <c r="R305" i="29" s="1"/>
  <c r="R304" i="29" s="1"/>
  <c r="Z307" i="29"/>
  <c r="X296" i="29"/>
  <c r="Z297" i="29"/>
  <c r="R297" i="29"/>
  <c r="R296" i="29" s="1"/>
  <c r="Y297" i="29"/>
  <c r="P297" i="29"/>
  <c r="P296" i="29" s="1"/>
  <c r="P290" i="29" s="1"/>
  <c r="P287" i="29" s="1"/>
  <c r="P280" i="29" s="1"/>
  <c r="P277" i="29" s="1"/>
  <c r="P127" i="29" s="1"/>
  <c r="L296" i="29"/>
  <c r="X297" i="29"/>
  <c r="X298" i="29"/>
  <c r="AA290" i="29"/>
  <c r="I289" i="29"/>
  <c r="I286" i="29" s="1"/>
  <c r="K300" i="29"/>
  <c r="G291" i="29"/>
  <c r="X306" i="29"/>
  <c r="V308" i="29"/>
  <c r="AA310" i="29"/>
  <c r="T304" i="29"/>
  <c r="K306" i="29"/>
  <c r="I305" i="29"/>
  <c r="I304" i="29" s="1"/>
  <c r="T287" i="29"/>
  <c r="AB287" i="29" s="1"/>
  <c r="U289" i="29"/>
  <c r="U286" i="29" s="1"/>
  <c r="U279" i="29" s="1"/>
  <c r="U276" i="29" s="1"/>
  <c r="L292" i="29"/>
  <c r="Y293" i="29"/>
  <c r="P293" i="29"/>
  <c r="P292" i="29" s="1"/>
  <c r="P289" i="29" s="1"/>
  <c r="P286" i="29" s="1"/>
  <c r="X293" i="29"/>
  <c r="I290" i="29"/>
  <c r="I287" i="29" s="1"/>
  <c r="I280" i="29" s="1"/>
  <c r="I277" i="29" s="1"/>
  <c r="I127" i="29" s="1"/>
  <c r="K296" i="29"/>
  <c r="L298" i="29"/>
  <c r="Z299" i="29"/>
  <c r="R299" i="29"/>
  <c r="R298" i="29" s="1"/>
  <c r="Y299" i="29"/>
  <c r="P299" i="29"/>
  <c r="P298" i="29" s="1"/>
  <c r="L300" i="29"/>
  <c r="Z301" i="29"/>
  <c r="R301" i="29"/>
  <c r="R300" i="29" s="1"/>
  <c r="R291" i="29" s="1"/>
  <c r="R288" i="29" s="1"/>
  <c r="R281" i="29" s="1"/>
  <c r="R278" i="29" s="1"/>
  <c r="Y301" i="29"/>
  <c r="P301" i="29"/>
  <c r="P300" i="29" s="1"/>
  <c r="L302" i="29"/>
  <c r="Z302" i="29" s="1"/>
  <c r="Z303" i="29"/>
  <c r="R303" i="29"/>
  <c r="R302" i="29" s="1"/>
  <c r="Y303" i="29"/>
  <c r="P303" i="29"/>
  <c r="P302" i="29" s="1"/>
  <c r="G308" i="29"/>
  <c r="K309" i="29"/>
  <c r="Z311" i="29"/>
  <c r="R311" i="29"/>
  <c r="R310" i="29" s="1"/>
  <c r="R309" i="29" s="1"/>
  <c r="R308" i="29" s="1"/>
  <c r="Y311" i="29"/>
  <c r="P311" i="29"/>
  <c r="P310" i="29" s="1"/>
  <c r="P309" i="29" s="1"/>
  <c r="P308" i="29" s="1"/>
  <c r="X311" i="29"/>
  <c r="L310" i="29"/>
  <c r="K305" i="29"/>
  <c r="H304" i="29"/>
  <c r="H279" i="29" s="1"/>
  <c r="H276" i="29" s="1"/>
  <c r="X310" i="29"/>
  <c r="Q309" i="29"/>
  <c r="AA284" i="29"/>
  <c r="X295" i="29"/>
  <c r="L294" i="29"/>
  <c r="Z294" i="29" s="1"/>
  <c r="Z295" i="29"/>
  <c r="R295" i="29"/>
  <c r="R294" i="29" s="1"/>
  <c r="K304" i="29"/>
  <c r="T286" i="29"/>
  <c r="V288" i="29"/>
  <c r="Q289" i="29"/>
  <c r="AA289" i="29" s="1"/>
  <c r="Z298" i="29"/>
  <c r="AB305" i="29"/>
  <c r="Q305" i="29"/>
  <c r="T309" i="29"/>
  <c r="K101" i="26"/>
  <c r="H101" i="26"/>
  <c r="J100" i="26"/>
  <c r="K100" i="26" s="1"/>
  <c r="H100" i="26"/>
  <c r="G100" i="26"/>
  <c r="F100" i="26"/>
  <c r="H99" i="26"/>
  <c r="G99" i="26"/>
  <c r="F99" i="26"/>
  <c r="H98" i="26"/>
  <c r="G98" i="26"/>
  <c r="F98" i="26"/>
  <c r="H97" i="26"/>
  <c r="J96" i="26"/>
  <c r="G96" i="26"/>
  <c r="G95" i="26" s="1"/>
  <c r="G94" i="26" s="1"/>
  <c r="F96" i="26"/>
  <c r="F95" i="26" s="1"/>
  <c r="F94" i="26" s="1"/>
  <c r="J95" i="26"/>
  <c r="J94" i="26"/>
  <c r="K93" i="26"/>
  <c r="H93" i="26"/>
  <c r="J92" i="26"/>
  <c r="K92" i="26" s="1"/>
  <c r="H92" i="26"/>
  <c r="G92" i="26"/>
  <c r="F92" i="26"/>
  <c r="H91" i="26"/>
  <c r="G91" i="26"/>
  <c r="F91" i="26"/>
  <c r="H90" i="26"/>
  <c r="G90" i="26"/>
  <c r="F90" i="26"/>
  <c r="H89" i="26"/>
  <c r="J88" i="26"/>
  <c r="G88" i="26"/>
  <c r="F88" i="26"/>
  <c r="F87" i="26" s="1"/>
  <c r="F86" i="26" s="1"/>
  <c r="J87" i="26"/>
  <c r="G87" i="26"/>
  <c r="G86" i="26" s="1"/>
  <c r="G85" i="26" s="1"/>
  <c r="G84" i="26" s="1"/>
  <c r="J86" i="26"/>
  <c r="K83" i="26"/>
  <c r="H83" i="26"/>
  <c r="K82" i="26"/>
  <c r="J82" i="26"/>
  <c r="H82" i="26"/>
  <c r="G82" i="26"/>
  <c r="F82" i="26"/>
  <c r="J81" i="26"/>
  <c r="K81" i="26" s="1"/>
  <c r="H81" i="26"/>
  <c r="G81" i="26"/>
  <c r="F81" i="26"/>
  <c r="H80" i="26"/>
  <c r="G80" i="26"/>
  <c r="F80" i="26"/>
  <c r="H79" i="26"/>
  <c r="G79" i="26"/>
  <c r="F79" i="26"/>
  <c r="H78" i="26"/>
  <c r="G78" i="26"/>
  <c r="F78" i="26"/>
  <c r="H77" i="26"/>
  <c r="J76" i="26"/>
  <c r="G76" i="26"/>
  <c r="G75" i="26" s="1"/>
  <c r="G74" i="26" s="1"/>
  <c r="G69" i="26" s="1"/>
  <c r="G68" i="26" s="1"/>
  <c r="F76" i="26"/>
  <c r="F75" i="26" s="1"/>
  <c r="F74" i="26" s="1"/>
  <c r="F69" i="26" s="1"/>
  <c r="F68" i="26" s="1"/>
  <c r="J75" i="26"/>
  <c r="J74" i="26"/>
  <c r="K73" i="26"/>
  <c r="H73" i="26"/>
  <c r="J72" i="26"/>
  <c r="K72" i="26" s="1"/>
  <c r="H72" i="26"/>
  <c r="G72" i="26"/>
  <c r="F72" i="26"/>
  <c r="H71" i="26"/>
  <c r="G71" i="26"/>
  <c r="F71" i="26"/>
  <c r="H70" i="26"/>
  <c r="G70" i="26"/>
  <c r="F70" i="26"/>
  <c r="H67" i="26"/>
  <c r="J66" i="26"/>
  <c r="G66" i="26"/>
  <c r="F66" i="26"/>
  <c r="J65" i="26"/>
  <c r="G65" i="26"/>
  <c r="G64" i="26" s="1"/>
  <c r="G63" i="26" s="1"/>
  <c r="G62" i="26" s="1"/>
  <c r="F65" i="26"/>
  <c r="F64" i="26" s="1"/>
  <c r="F63" i="26" s="1"/>
  <c r="F62" i="26" s="1"/>
  <c r="J64" i="26"/>
  <c r="J63" i="26"/>
  <c r="J62" i="26"/>
  <c r="K61" i="26"/>
  <c r="H61" i="26"/>
  <c r="J60" i="26"/>
  <c r="K60" i="26" s="1"/>
  <c r="H60" i="26"/>
  <c r="G60" i="26"/>
  <c r="F60" i="26"/>
  <c r="H59" i="26"/>
  <c r="G59" i="26"/>
  <c r="F59" i="26"/>
  <c r="H58" i="26"/>
  <c r="G58" i="26"/>
  <c r="F58" i="26"/>
  <c r="H57" i="26"/>
  <c r="G57" i="26"/>
  <c r="F57" i="26"/>
  <c r="H56" i="26"/>
  <c r="G56" i="26"/>
  <c r="F56" i="26"/>
  <c r="K55" i="26"/>
  <c r="H55" i="26"/>
  <c r="J54" i="26"/>
  <c r="H54" i="26"/>
  <c r="G54" i="26"/>
  <c r="G53" i="26" s="1"/>
  <c r="G52" i="26" s="1"/>
  <c r="G51" i="26" s="1"/>
  <c r="G50" i="26" s="1"/>
  <c r="G49" i="26" s="1"/>
  <c r="F54" i="26"/>
  <c r="F53" i="26" s="1"/>
  <c r="F52" i="26" s="1"/>
  <c r="F51" i="26" s="1"/>
  <c r="F50" i="26" s="1"/>
  <c r="J53" i="26"/>
  <c r="J52" i="26"/>
  <c r="J51" i="26"/>
  <c r="J50" i="26"/>
  <c r="K48" i="26"/>
  <c r="H48" i="26"/>
  <c r="H47" i="26"/>
  <c r="H45" i="26" s="1"/>
  <c r="J46" i="26"/>
  <c r="H46" i="26"/>
  <c r="G46" i="26"/>
  <c r="F46" i="26"/>
  <c r="J45" i="26"/>
  <c r="G45" i="26"/>
  <c r="G43" i="26" s="1"/>
  <c r="G41" i="26" s="1"/>
  <c r="G9" i="26" s="1"/>
  <c r="F45" i="26"/>
  <c r="J44" i="26"/>
  <c r="H44" i="26"/>
  <c r="G44" i="26"/>
  <c r="G42" i="26" s="1"/>
  <c r="F44" i="26"/>
  <c r="F42" i="26" s="1"/>
  <c r="J43" i="26"/>
  <c r="F43" i="26"/>
  <c r="J42" i="26"/>
  <c r="H42" i="26"/>
  <c r="J41" i="26"/>
  <c r="F41" i="26"/>
  <c r="F9" i="26" s="1"/>
  <c r="K40" i="26"/>
  <c r="H40" i="26"/>
  <c r="J39" i="26"/>
  <c r="K39" i="26" s="1"/>
  <c r="H39" i="26"/>
  <c r="G39" i="26"/>
  <c r="F39" i="26"/>
  <c r="H38" i="26"/>
  <c r="K38" i="26" s="1"/>
  <c r="K37" i="26"/>
  <c r="H37" i="26"/>
  <c r="H36" i="26"/>
  <c r="K36" i="26" s="1"/>
  <c r="J35" i="26"/>
  <c r="H35" i="26"/>
  <c r="G35" i="26"/>
  <c r="F35" i="26"/>
  <c r="K34" i="26"/>
  <c r="H34" i="26"/>
  <c r="J33" i="26"/>
  <c r="J30" i="26" s="1"/>
  <c r="H33" i="26"/>
  <c r="G33" i="26"/>
  <c r="F33" i="26"/>
  <c r="K32" i="26"/>
  <c r="H32" i="26"/>
  <c r="H31" i="26" s="1"/>
  <c r="J31" i="26"/>
  <c r="G31" i="26"/>
  <c r="G30" i="26" s="1"/>
  <c r="F31" i="26"/>
  <c r="F30" i="26" s="1"/>
  <c r="K29" i="26"/>
  <c r="H29" i="26"/>
  <c r="K28" i="26"/>
  <c r="H28" i="26"/>
  <c r="H26" i="26" s="1"/>
  <c r="K27" i="26"/>
  <c r="H27" i="26"/>
  <c r="J26" i="26"/>
  <c r="K26" i="26" s="1"/>
  <c r="G26" i="26"/>
  <c r="F26" i="26"/>
  <c r="H25" i="26"/>
  <c r="K25" i="26" s="1"/>
  <c r="K24" i="26"/>
  <c r="H24" i="26"/>
  <c r="H23" i="26"/>
  <c r="K22" i="26"/>
  <c r="H22" i="26"/>
  <c r="J21" i="26"/>
  <c r="G21" i="26"/>
  <c r="F21" i="26"/>
  <c r="K20" i="26"/>
  <c r="H20" i="26"/>
  <c r="J19" i="26"/>
  <c r="H19" i="26"/>
  <c r="G19" i="26"/>
  <c r="G18" i="26" s="1"/>
  <c r="G17" i="26" s="1"/>
  <c r="F19" i="26"/>
  <c r="F18" i="26" s="1"/>
  <c r="F17" i="26" s="1"/>
  <c r="K16" i="26"/>
  <c r="H16" i="26"/>
  <c r="H15" i="26"/>
  <c r="H14" i="26" s="1"/>
  <c r="J14" i="26"/>
  <c r="G14" i="26"/>
  <c r="F14" i="26"/>
  <c r="J13" i="26"/>
  <c r="G13" i="26"/>
  <c r="G12" i="26" s="1"/>
  <c r="G11" i="26" s="1"/>
  <c r="F13" i="26"/>
  <c r="J12" i="26"/>
  <c r="F12" i="26"/>
  <c r="F11" i="26" s="1"/>
  <c r="F10" i="26" s="1"/>
  <c r="J9" i="26"/>
  <c r="O129" i="24"/>
  <c r="N129" i="24"/>
  <c r="L129" i="24"/>
  <c r="H129" i="24"/>
  <c r="M129" i="24" s="1"/>
  <c r="O128" i="24"/>
  <c r="N128" i="24"/>
  <c r="L128" i="24"/>
  <c r="K128" i="24"/>
  <c r="K127" i="24" s="1"/>
  <c r="J128" i="24"/>
  <c r="M128" i="24" s="1"/>
  <c r="H128" i="24"/>
  <c r="H127" i="24" s="1"/>
  <c r="G128" i="24"/>
  <c r="F128" i="24"/>
  <c r="M127" i="24"/>
  <c r="L127" i="24"/>
  <c r="L126" i="24" s="1"/>
  <c r="J127" i="24"/>
  <c r="G127" i="24"/>
  <c r="G126" i="24" s="1"/>
  <c r="F127" i="24"/>
  <c r="F126" i="24" s="1"/>
  <c r="J126" i="24"/>
  <c r="O125" i="24"/>
  <c r="L125" i="24"/>
  <c r="G125" i="24"/>
  <c r="L124" i="24"/>
  <c r="L123" i="24" s="1"/>
  <c r="L122" i="24" s="1"/>
  <c r="K124" i="24"/>
  <c r="J124" i="24"/>
  <c r="F124" i="24"/>
  <c r="F123" i="24" s="1"/>
  <c r="F122" i="24" s="1"/>
  <c r="K123" i="24"/>
  <c r="O121" i="24"/>
  <c r="N121" i="24"/>
  <c r="L121" i="24"/>
  <c r="H121" i="24"/>
  <c r="M121" i="24" s="1"/>
  <c r="O120" i="24"/>
  <c r="L120" i="24"/>
  <c r="K120" i="24"/>
  <c r="J120" i="24"/>
  <c r="M120" i="24" s="1"/>
  <c r="H120" i="24"/>
  <c r="H115" i="24" s="1"/>
  <c r="H113" i="24" s="1"/>
  <c r="G120" i="24"/>
  <c r="F120" i="24"/>
  <c r="O119" i="24"/>
  <c r="M119" i="24"/>
  <c r="L119" i="24"/>
  <c r="L118" i="24" s="1"/>
  <c r="G119" i="24"/>
  <c r="H119" i="24" s="1"/>
  <c r="K118" i="24"/>
  <c r="O118" i="24" s="1"/>
  <c r="J118" i="24"/>
  <c r="G118" i="24"/>
  <c r="F118" i="24"/>
  <c r="O117" i="24"/>
  <c r="N117" i="24"/>
  <c r="L117" i="24"/>
  <c r="L116" i="24" s="1"/>
  <c r="H117" i="24"/>
  <c r="M117" i="24" s="1"/>
  <c r="K116" i="24"/>
  <c r="J116" i="24"/>
  <c r="M116" i="24" s="1"/>
  <c r="H116" i="24"/>
  <c r="G116" i="24"/>
  <c r="F116" i="24"/>
  <c r="F114" i="24" s="1"/>
  <c r="F112" i="24" s="1"/>
  <c r="L115" i="24"/>
  <c r="K115" i="24"/>
  <c r="N115" i="24" s="1"/>
  <c r="J115" i="24"/>
  <c r="G115" i="24"/>
  <c r="F115" i="24"/>
  <c r="J114" i="24"/>
  <c r="G114" i="24"/>
  <c r="G112" i="24" s="1"/>
  <c r="G111" i="24" s="1"/>
  <c r="L113" i="24"/>
  <c r="L107" i="24" s="1"/>
  <c r="L105" i="24" s="1"/>
  <c r="K113" i="24"/>
  <c r="G113" i="24"/>
  <c r="F113" i="24"/>
  <c r="F107" i="24" s="1"/>
  <c r="F105" i="24" s="1"/>
  <c r="J112" i="24"/>
  <c r="O111" i="24"/>
  <c r="L111" i="24"/>
  <c r="O110" i="24"/>
  <c r="L110" i="24"/>
  <c r="K110" i="24"/>
  <c r="K109" i="24" s="1"/>
  <c r="J110" i="24"/>
  <c r="F110" i="24"/>
  <c r="L109" i="24"/>
  <c r="L108" i="24" s="1"/>
  <c r="J109" i="24"/>
  <c r="F109" i="24"/>
  <c r="F108" i="24" s="1"/>
  <c r="F106" i="24" s="1"/>
  <c r="F104" i="24" s="1"/>
  <c r="J108" i="24"/>
  <c r="H107" i="24"/>
  <c r="H105" i="24" s="1"/>
  <c r="G107" i="24"/>
  <c r="G105" i="24"/>
  <c r="O103" i="24"/>
  <c r="M103" i="24"/>
  <c r="L103" i="24"/>
  <c r="L102" i="24" s="1"/>
  <c r="L101" i="24" s="1"/>
  <c r="L100" i="24" s="1"/>
  <c r="L99" i="24" s="1"/>
  <c r="L98" i="24" s="1"/>
  <c r="H103" i="24"/>
  <c r="O102" i="24"/>
  <c r="M102" i="24"/>
  <c r="K102" i="24"/>
  <c r="J102" i="24"/>
  <c r="H102" i="24"/>
  <c r="N102" i="24" s="1"/>
  <c r="G102" i="24"/>
  <c r="G101" i="24" s="1"/>
  <c r="G100" i="24" s="1"/>
  <c r="F102" i="24"/>
  <c r="F101" i="24" s="1"/>
  <c r="F100" i="24" s="1"/>
  <c r="F99" i="24" s="1"/>
  <c r="F98" i="24" s="1"/>
  <c r="K101" i="24"/>
  <c r="J101" i="24"/>
  <c r="H101" i="24"/>
  <c r="H100" i="24"/>
  <c r="H99" i="24" s="1"/>
  <c r="G99" i="24"/>
  <c r="G98" i="24" s="1"/>
  <c r="O97" i="24"/>
  <c r="N97" i="24"/>
  <c r="L97" i="24"/>
  <c r="H97" i="24"/>
  <c r="M97" i="24" s="1"/>
  <c r="O96" i="24"/>
  <c r="L96" i="24"/>
  <c r="K96" i="24"/>
  <c r="K95" i="24" s="1"/>
  <c r="J96" i="24"/>
  <c r="M96" i="24" s="1"/>
  <c r="H96" i="24"/>
  <c r="H95" i="24" s="1"/>
  <c r="G96" i="24"/>
  <c r="F96" i="24"/>
  <c r="M95" i="24"/>
  <c r="L95" i="24"/>
  <c r="L94" i="24" s="1"/>
  <c r="J95" i="24"/>
  <c r="G95" i="24"/>
  <c r="G94" i="24" s="1"/>
  <c r="F95" i="24"/>
  <c r="F94" i="24" s="1"/>
  <c r="J94" i="24"/>
  <c r="N93" i="24"/>
  <c r="M93" i="24"/>
  <c r="L93" i="24"/>
  <c r="H93" i="24"/>
  <c r="L92" i="24"/>
  <c r="L91" i="24" s="1"/>
  <c r="L90" i="24" s="1"/>
  <c r="L89" i="24" s="1"/>
  <c r="L88" i="24" s="1"/>
  <c r="K92" i="24"/>
  <c r="J92" i="24"/>
  <c r="G92" i="24"/>
  <c r="G91" i="24" s="1"/>
  <c r="G90" i="24" s="1"/>
  <c r="G89" i="24" s="1"/>
  <c r="G88" i="24" s="1"/>
  <c r="F92" i="24"/>
  <c r="F91" i="24" s="1"/>
  <c r="K91" i="24"/>
  <c r="J91" i="24"/>
  <c r="F90" i="24"/>
  <c r="F89" i="24" s="1"/>
  <c r="F88" i="24" s="1"/>
  <c r="O87" i="24"/>
  <c r="M87" i="24"/>
  <c r="L87" i="24"/>
  <c r="H87" i="24"/>
  <c r="O86" i="24"/>
  <c r="M86" i="24"/>
  <c r="L86" i="24"/>
  <c r="L85" i="24" s="1"/>
  <c r="L84" i="24" s="1"/>
  <c r="K86" i="24"/>
  <c r="J86" i="24"/>
  <c r="H86" i="24"/>
  <c r="N86" i="24" s="1"/>
  <c r="G86" i="24"/>
  <c r="G85" i="24" s="1"/>
  <c r="G84" i="24" s="1"/>
  <c r="G76" i="24" s="1"/>
  <c r="F86" i="24"/>
  <c r="F85" i="24" s="1"/>
  <c r="F84" i="24" s="1"/>
  <c r="K85" i="24"/>
  <c r="J85" i="24"/>
  <c r="H85" i="24"/>
  <c r="H84" i="24"/>
  <c r="H76" i="24" s="1"/>
  <c r="O83" i="24"/>
  <c r="M83" i="24"/>
  <c r="L83" i="24"/>
  <c r="H83" i="24"/>
  <c r="M82" i="24"/>
  <c r="L82" i="24"/>
  <c r="K82" i="24"/>
  <c r="J82" i="24"/>
  <c r="O82" i="24" s="1"/>
  <c r="H82" i="24"/>
  <c r="G82" i="24"/>
  <c r="F82" i="24"/>
  <c r="O81" i="24"/>
  <c r="L81" i="24"/>
  <c r="H81" i="24"/>
  <c r="L80" i="24"/>
  <c r="K80" i="24"/>
  <c r="J80" i="24"/>
  <c r="G80" i="24"/>
  <c r="G79" i="24" s="1"/>
  <c r="G78" i="24" s="1"/>
  <c r="G77" i="24" s="1"/>
  <c r="G75" i="24" s="1"/>
  <c r="G51" i="24" s="1"/>
  <c r="F80" i="24"/>
  <c r="L76" i="24"/>
  <c r="L74" i="24" s="1"/>
  <c r="F76" i="24"/>
  <c r="F74" i="24" s="1"/>
  <c r="G74" i="24"/>
  <c r="O73" i="24"/>
  <c r="N73" i="24"/>
  <c r="L73" i="24"/>
  <c r="H73" i="24"/>
  <c r="M73" i="24" s="1"/>
  <c r="L72" i="24"/>
  <c r="L71" i="24" s="1"/>
  <c r="L70" i="24" s="1"/>
  <c r="L69" i="24" s="1"/>
  <c r="L68" i="24" s="1"/>
  <c r="K72" i="24"/>
  <c r="J72" i="24"/>
  <c r="G72" i="24"/>
  <c r="F72" i="24"/>
  <c r="F71" i="24" s="1"/>
  <c r="F70" i="24" s="1"/>
  <c r="F69" i="24" s="1"/>
  <c r="F68" i="24" s="1"/>
  <c r="J71" i="24"/>
  <c r="G71" i="24"/>
  <c r="G70" i="24"/>
  <c r="G69" i="24" s="1"/>
  <c r="G68" i="24"/>
  <c r="O67" i="24"/>
  <c r="N67" i="24"/>
  <c r="M67" i="24"/>
  <c r="L67" i="24"/>
  <c r="H67" i="24"/>
  <c r="N66" i="24"/>
  <c r="M66" i="24"/>
  <c r="L66" i="24"/>
  <c r="L65" i="24" s="1"/>
  <c r="K66" i="24"/>
  <c r="J66" i="24"/>
  <c r="H66" i="24"/>
  <c r="G66" i="24"/>
  <c r="G65" i="24" s="1"/>
  <c r="G64" i="24" s="1"/>
  <c r="F66" i="24"/>
  <c r="F65" i="24" s="1"/>
  <c r="F64" i="24" s="1"/>
  <c r="O65" i="24"/>
  <c r="K65" i="24"/>
  <c r="J65" i="24"/>
  <c r="H65" i="24"/>
  <c r="H64" i="24" s="1"/>
  <c r="L64" i="24"/>
  <c r="K64" i="24"/>
  <c r="O63" i="24"/>
  <c r="L63" i="24"/>
  <c r="H63" i="24"/>
  <c r="L62" i="24"/>
  <c r="L61" i="24" s="1"/>
  <c r="K62" i="24"/>
  <c r="J62" i="24"/>
  <c r="G62" i="24"/>
  <c r="F62" i="24"/>
  <c r="F61" i="24" s="1"/>
  <c r="F60" i="24" s="1"/>
  <c r="G61" i="24"/>
  <c r="L60" i="24"/>
  <c r="G60" i="24"/>
  <c r="G54" i="24" s="1"/>
  <c r="G52" i="24" s="1"/>
  <c r="G49" i="24" s="1"/>
  <c r="O59" i="24"/>
  <c r="L59" i="24"/>
  <c r="H59" i="24"/>
  <c r="O58" i="24"/>
  <c r="L58" i="24"/>
  <c r="L57" i="24" s="1"/>
  <c r="K58" i="24"/>
  <c r="J58" i="24"/>
  <c r="G58" i="24"/>
  <c r="F58" i="24"/>
  <c r="F57" i="24" s="1"/>
  <c r="F56" i="24" s="1"/>
  <c r="F55" i="24" s="1"/>
  <c r="F53" i="24" s="1"/>
  <c r="F50" i="24" s="1"/>
  <c r="G57" i="24"/>
  <c r="G56" i="24" s="1"/>
  <c r="G55" i="24" s="1"/>
  <c r="G53" i="24" s="1"/>
  <c r="L56" i="24"/>
  <c r="L55" i="24" s="1"/>
  <c r="L53" i="24"/>
  <c r="O48" i="24"/>
  <c r="N48" i="24"/>
  <c r="M48" i="24"/>
  <c r="L48" i="24"/>
  <c r="H48" i="24"/>
  <c r="O47" i="24"/>
  <c r="N47" i="24"/>
  <c r="M47" i="24"/>
  <c r="L47" i="24"/>
  <c r="H47" i="24"/>
  <c r="O46" i="24"/>
  <c r="M46" i="24"/>
  <c r="L46" i="24"/>
  <c r="K46" i="24"/>
  <c r="J46" i="24"/>
  <c r="J45" i="24" s="1"/>
  <c r="H46" i="24"/>
  <c r="H45" i="24" s="1"/>
  <c r="G46" i="24"/>
  <c r="G45" i="24" s="1"/>
  <c r="G44" i="24" s="1"/>
  <c r="F46" i="24"/>
  <c r="M45" i="24"/>
  <c r="L45" i="24"/>
  <c r="L44" i="24" s="1"/>
  <c r="K45" i="24"/>
  <c r="F45" i="24"/>
  <c r="F44" i="24" s="1"/>
  <c r="K44" i="24"/>
  <c r="J44" i="24"/>
  <c r="O43" i="24"/>
  <c r="N43" i="24"/>
  <c r="M43" i="24"/>
  <c r="O42" i="24"/>
  <c r="N42" i="24"/>
  <c r="M42" i="24"/>
  <c r="L42" i="24"/>
  <c r="L41" i="24" s="1"/>
  <c r="H42" i="24"/>
  <c r="M41" i="24"/>
  <c r="K41" i="24"/>
  <c r="J41" i="24"/>
  <c r="H41" i="24"/>
  <c r="G41" i="24"/>
  <c r="F41" i="24"/>
  <c r="O40" i="24"/>
  <c r="L40" i="24"/>
  <c r="H40" i="24"/>
  <c r="O39" i="24"/>
  <c r="L39" i="24"/>
  <c r="H39" i="24"/>
  <c r="O38" i="24"/>
  <c r="L38" i="24"/>
  <c r="H38" i="24"/>
  <c r="O37" i="24"/>
  <c r="L37" i="24"/>
  <c r="H37" i="24"/>
  <c r="O36" i="24"/>
  <c r="L36" i="24"/>
  <c r="H36" i="24"/>
  <c r="O35" i="24"/>
  <c r="L35" i="24"/>
  <c r="H35" i="24"/>
  <c r="L34" i="24"/>
  <c r="K34" i="24"/>
  <c r="J34" i="24"/>
  <c r="G34" i="24"/>
  <c r="F34" i="24"/>
  <c r="O33" i="24"/>
  <c r="N33" i="24"/>
  <c r="M33" i="24"/>
  <c r="L33" i="24"/>
  <c r="H33" i="24"/>
  <c r="O32" i="24"/>
  <c r="N32" i="24"/>
  <c r="M32" i="24"/>
  <c r="L32" i="24"/>
  <c r="H32" i="24"/>
  <c r="O31" i="24"/>
  <c r="M31" i="24"/>
  <c r="L31" i="24"/>
  <c r="K31" i="24"/>
  <c r="J31" i="24"/>
  <c r="H31" i="24"/>
  <c r="N31" i="24" s="1"/>
  <c r="G31" i="24"/>
  <c r="G24" i="24" s="1"/>
  <c r="F31" i="24"/>
  <c r="O30" i="24"/>
  <c r="N30" i="24"/>
  <c r="M30" i="24"/>
  <c r="L30" i="24"/>
  <c r="H30" i="24"/>
  <c r="O29" i="24"/>
  <c r="N29" i="24"/>
  <c r="M29" i="24"/>
  <c r="L29" i="24"/>
  <c r="H29" i="24"/>
  <c r="O28" i="24"/>
  <c r="N28" i="24"/>
  <c r="M28" i="24"/>
  <c r="L28" i="24"/>
  <c r="H28" i="24"/>
  <c r="M27" i="24"/>
  <c r="L27" i="24"/>
  <c r="K27" i="24"/>
  <c r="J27" i="24"/>
  <c r="H27" i="24"/>
  <c r="G27" i="24"/>
  <c r="F27" i="24"/>
  <c r="O26" i="24"/>
  <c r="L26" i="24"/>
  <c r="H26" i="24"/>
  <c r="L25" i="24"/>
  <c r="K25" i="24"/>
  <c r="J25" i="24"/>
  <c r="G25" i="24"/>
  <c r="F25" i="24"/>
  <c r="O23" i="24"/>
  <c r="N23" i="24"/>
  <c r="M23" i="24"/>
  <c r="L23" i="24"/>
  <c r="H23" i="24"/>
  <c r="M22" i="24"/>
  <c r="L22" i="24"/>
  <c r="L11" i="24" s="1"/>
  <c r="K22" i="24"/>
  <c r="J22" i="24"/>
  <c r="H22" i="24"/>
  <c r="G22" i="24"/>
  <c r="F22" i="24"/>
  <c r="O21" i="24"/>
  <c r="L21" i="24"/>
  <c r="H21" i="24"/>
  <c r="O20" i="24"/>
  <c r="L20" i="24"/>
  <c r="H20" i="24"/>
  <c r="O19" i="24"/>
  <c r="L19" i="24"/>
  <c r="H19" i="24"/>
  <c r="O18" i="24"/>
  <c r="L18" i="24"/>
  <c r="H18" i="24"/>
  <c r="O17" i="24"/>
  <c r="L17" i="24"/>
  <c r="H17" i="24"/>
  <c r="O16" i="24"/>
  <c r="L16" i="24"/>
  <c r="H16" i="24"/>
  <c r="O15" i="24"/>
  <c r="L15" i="24"/>
  <c r="K15" i="24"/>
  <c r="J15" i="24"/>
  <c r="J11" i="24" s="1"/>
  <c r="G15" i="24"/>
  <c r="G11" i="24" s="1"/>
  <c r="G10" i="24" s="1"/>
  <c r="G9" i="24" s="1"/>
  <c r="G8" i="24" s="1"/>
  <c r="F15" i="24"/>
  <c r="O14" i="24"/>
  <c r="N14" i="24"/>
  <c r="M14" i="24"/>
  <c r="L14" i="24"/>
  <c r="H14" i="24"/>
  <c r="O13" i="24"/>
  <c r="N13" i="24"/>
  <c r="M13" i="24"/>
  <c r="L13" i="24"/>
  <c r="H13" i="24"/>
  <c r="M12" i="24"/>
  <c r="L12" i="24"/>
  <c r="K12" i="24"/>
  <c r="O12" i="24" s="1"/>
  <c r="J12" i="24"/>
  <c r="H12" i="24"/>
  <c r="G12" i="24"/>
  <c r="F12" i="24"/>
  <c r="F11" i="24"/>
  <c r="AB303" i="20"/>
  <c r="AA303" i="20"/>
  <c r="W303" i="20"/>
  <c r="U303" i="20"/>
  <c r="U302" i="20" s="1"/>
  <c r="S303" i="20"/>
  <c r="S302" i="20" s="1"/>
  <c r="S301" i="20" s="1"/>
  <c r="S300" i="20" s="1"/>
  <c r="K303" i="20"/>
  <c r="L303" i="20" s="1"/>
  <c r="X303" i="20" s="1"/>
  <c r="W302" i="20"/>
  <c r="V302" i="20"/>
  <c r="T302" i="20"/>
  <c r="AA302" i="20" s="1"/>
  <c r="Q302" i="20"/>
  <c r="O302" i="20"/>
  <c r="N302" i="20"/>
  <c r="N301" i="20" s="1"/>
  <c r="N300" i="20" s="1"/>
  <c r="J302" i="20"/>
  <c r="J301" i="20" s="1"/>
  <c r="J300" i="20" s="1"/>
  <c r="I302" i="20"/>
  <c r="H302" i="20"/>
  <c r="H301" i="20" s="1"/>
  <c r="G302" i="20"/>
  <c r="F302" i="20"/>
  <c r="W301" i="20"/>
  <c r="U301" i="20"/>
  <c r="U300" i="20" s="1"/>
  <c r="Q301" i="20"/>
  <c r="O301" i="20"/>
  <c r="O300" i="20" s="1"/>
  <c r="I301" i="20"/>
  <c r="I300" i="20" s="1"/>
  <c r="F301" i="20"/>
  <c r="F300" i="20" s="1"/>
  <c r="W300" i="20"/>
  <c r="Q300" i="20"/>
  <c r="H300" i="20"/>
  <c r="AB299" i="20"/>
  <c r="AA299" i="20"/>
  <c r="W299" i="20"/>
  <c r="U299" i="20"/>
  <c r="U298" i="20" s="1"/>
  <c r="U297" i="20" s="1"/>
  <c r="U296" i="20" s="1"/>
  <c r="S299" i="20"/>
  <c r="S298" i="20" s="1"/>
  <c r="P299" i="20"/>
  <c r="P298" i="20" s="1"/>
  <c r="P297" i="20" s="1"/>
  <c r="P296" i="20" s="1"/>
  <c r="K299" i="20"/>
  <c r="L299" i="20" s="1"/>
  <c r="Y299" i="20" s="1"/>
  <c r="W298" i="20"/>
  <c r="W297" i="20" s="1"/>
  <c r="W296" i="20" s="1"/>
  <c r="V298" i="20"/>
  <c r="T298" i="20"/>
  <c r="Q298" i="20"/>
  <c r="O298" i="20"/>
  <c r="N298" i="20"/>
  <c r="N297" i="20" s="1"/>
  <c r="N296" i="20" s="1"/>
  <c r="J298" i="20"/>
  <c r="I298" i="20"/>
  <c r="H298" i="20"/>
  <c r="G298" i="20"/>
  <c r="F298" i="20"/>
  <c r="F297" i="20" s="1"/>
  <c r="V297" i="20"/>
  <c r="S297" i="20"/>
  <c r="S296" i="20" s="1"/>
  <c r="O297" i="20"/>
  <c r="J297" i="20"/>
  <c r="J296" i="20" s="1"/>
  <c r="I297" i="20"/>
  <c r="G297" i="20"/>
  <c r="O296" i="20"/>
  <c r="I296" i="20"/>
  <c r="F296" i="20"/>
  <c r="AB295" i="20"/>
  <c r="AA295" i="20"/>
  <c r="W295" i="20"/>
  <c r="W289" i="20" s="1"/>
  <c r="U295" i="20"/>
  <c r="S295" i="20"/>
  <c r="L295" i="20"/>
  <c r="K295" i="20"/>
  <c r="AA294" i="20"/>
  <c r="W294" i="20"/>
  <c r="W288" i="20" s="1"/>
  <c r="U294" i="20"/>
  <c r="S294" i="20"/>
  <c r="R294" i="20"/>
  <c r="R288" i="20" s="1"/>
  <c r="L294" i="20"/>
  <c r="K294" i="20"/>
  <c r="W293" i="20"/>
  <c r="U293" i="20"/>
  <c r="U287" i="20" s="1"/>
  <c r="S293" i="20"/>
  <c r="P293" i="20"/>
  <c r="P287" i="20" s="1"/>
  <c r="K293" i="20"/>
  <c r="L293" i="20" s="1"/>
  <c r="Y293" i="20" s="1"/>
  <c r="AB292" i="20"/>
  <c r="AA292" i="20"/>
  <c r="Z292" i="20"/>
  <c r="W292" i="20"/>
  <c r="W286" i="20" s="1"/>
  <c r="W283" i="20" s="1"/>
  <c r="W280" i="20" s="1"/>
  <c r="U292" i="20"/>
  <c r="S292" i="20"/>
  <c r="R292" i="20"/>
  <c r="L292" i="20"/>
  <c r="K292" i="20"/>
  <c r="Y291" i="20"/>
  <c r="W291" i="20"/>
  <c r="U291" i="20"/>
  <c r="S291" i="20"/>
  <c r="K291" i="20"/>
  <c r="L291" i="20" s="1"/>
  <c r="AB290" i="20"/>
  <c r="AA290" i="20"/>
  <c r="W290" i="20"/>
  <c r="W284" i="20" s="1"/>
  <c r="W281" i="20" s="1"/>
  <c r="W278" i="20" s="1"/>
  <c r="U290" i="20"/>
  <c r="S290" i="20"/>
  <c r="S284" i="20" s="1"/>
  <c r="S281" i="20" s="1"/>
  <c r="R290" i="20"/>
  <c r="R284" i="20" s="1"/>
  <c r="L290" i="20"/>
  <c r="K290" i="20"/>
  <c r="AA289" i="20"/>
  <c r="V289" i="20"/>
  <c r="AB289" i="20" s="1"/>
  <c r="U289" i="20"/>
  <c r="T289" i="20"/>
  <c r="S289" i="20"/>
  <c r="Q289" i="20"/>
  <c r="O289" i="20"/>
  <c r="N289" i="20"/>
  <c r="J289" i="20"/>
  <c r="I289" i="20"/>
  <c r="H289" i="20"/>
  <c r="G289" i="20"/>
  <c r="K289" i="20" s="1"/>
  <c r="F289" i="20"/>
  <c r="V288" i="20"/>
  <c r="U288" i="20"/>
  <c r="T288" i="20"/>
  <c r="AA288" i="20" s="1"/>
  <c r="S288" i="20"/>
  <c r="S282" i="20" s="1"/>
  <c r="S279" i="20" s="1"/>
  <c r="S272" i="20" s="1"/>
  <c r="S269" i="20" s="1"/>
  <c r="Q288" i="20"/>
  <c r="O288" i="20"/>
  <c r="N288" i="20"/>
  <c r="J288" i="20"/>
  <c r="I288" i="20"/>
  <c r="H288" i="20"/>
  <c r="G288" i="20"/>
  <c r="F288" i="20"/>
  <c r="W287" i="20"/>
  <c r="V287" i="20"/>
  <c r="T287" i="20"/>
  <c r="S287" i="20"/>
  <c r="Q287" i="20"/>
  <c r="O287" i="20"/>
  <c r="N287" i="20"/>
  <c r="J287" i="20"/>
  <c r="I287" i="20"/>
  <c r="H287" i="20"/>
  <c r="G287" i="20"/>
  <c r="K287" i="20" s="1"/>
  <c r="F287" i="20"/>
  <c r="AA286" i="20"/>
  <c r="V286" i="20"/>
  <c r="AB286" i="20" s="1"/>
  <c r="U286" i="20"/>
  <c r="T286" i="20"/>
  <c r="S286" i="20"/>
  <c r="R286" i="20"/>
  <c r="Q286" i="20"/>
  <c r="O286" i="20"/>
  <c r="N286" i="20"/>
  <c r="L286" i="20"/>
  <c r="J286" i="20"/>
  <c r="I286" i="20"/>
  <c r="I283" i="20" s="1"/>
  <c r="I280" i="20" s="1"/>
  <c r="H286" i="20"/>
  <c r="G286" i="20"/>
  <c r="F286" i="20"/>
  <c r="W285" i="20"/>
  <c r="V285" i="20"/>
  <c r="U285" i="20"/>
  <c r="U282" i="20" s="1"/>
  <c r="U279" i="20" s="1"/>
  <c r="T285" i="20"/>
  <c r="S285" i="20"/>
  <c r="Q285" i="20"/>
  <c r="O285" i="20"/>
  <c r="O282" i="20" s="1"/>
  <c r="O279" i="20" s="1"/>
  <c r="N285" i="20"/>
  <c r="J285" i="20"/>
  <c r="I285" i="20"/>
  <c r="I282" i="20" s="1"/>
  <c r="I279" i="20" s="1"/>
  <c r="H285" i="20"/>
  <c r="G285" i="20"/>
  <c r="F285" i="20"/>
  <c r="F282" i="20" s="1"/>
  <c r="F279" i="20" s="1"/>
  <c r="F272" i="20" s="1"/>
  <c r="F269" i="20" s="1"/>
  <c r="V284" i="20"/>
  <c r="U284" i="20"/>
  <c r="U281" i="20" s="1"/>
  <c r="U278" i="20" s="1"/>
  <c r="T284" i="20"/>
  <c r="Q284" i="20"/>
  <c r="O284" i="20"/>
  <c r="O281" i="20" s="1"/>
  <c r="O278" i="20" s="1"/>
  <c r="N284" i="20"/>
  <c r="N281" i="20" s="1"/>
  <c r="N278" i="20" s="1"/>
  <c r="K284" i="20"/>
  <c r="J284" i="20"/>
  <c r="I284" i="20"/>
  <c r="I281" i="20" s="1"/>
  <c r="I278" i="20" s="1"/>
  <c r="I271" i="20" s="1"/>
  <c r="H284" i="20"/>
  <c r="H281" i="20" s="1"/>
  <c r="H278" i="20" s="1"/>
  <c r="G284" i="20"/>
  <c r="F284" i="20"/>
  <c r="F281" i="20" s="1"/>
  <c r="V283" i="20"/>
  <c r="T283" i="20"/>
  <c r="T280" i="20" s="1"/>
  <c r="S283" i="20"/>
  <c r="S280" i="20" s="1"/>
  <c r="Q283" i="20"/>
  <c r="N283" i="20"/>
  <c r="N280" i="20" s="1"/>
  <c r="N273" i="20" s="1"/>
  <c r="N270" i="20" s="1"/>
  <c r="J283" i="20"/>
  <c r="J280" i="20" s="1"/>
  <c r="J273" i="20" s="1"/>
  <c r="J270" i="20" s="1"/>
  <c r="H283" i="20"/>
  <c r="H280" i="20" s="1"/>
  <c r="H273" i="20" s="1"/>
  <c r="H270" i="20" s="1"/>
  <c r="G283" i="20"/>
  <c r="W282" i="20"/>
  <c r="W279" i="20" s="1"/>
  <c r="W272" i="20" s="1"/>
  <c r="W269" i="20" s="1"/>
  <c r="T282" i="20"/>
  <c r="Q282" i="20"/>
  <c r="N282" i="20"/>
  <c r="N279" i="20" s="1"/>
  <c r="H282" i="20"/>
  <c r="J281" i="20"/>
  <c r="G281" i="20"/>
  <c r="H279" i="20"/>
  <c r="S278" i="20"/>
  <c r="J278" i="20"/>
  <c r="F278" i="20"/>
  <c r="AB277" i="20"/>
  <c r="AA277" i="20"/>
  <c r="Z277" i="20"/>
  <c r="W277" i="20"/>
  <c r="W276" i="20" s="1"/>
  <c r="U277" i="20"/>
  <c r="S277" i="20"/>
  <c r="R277" i="20"/>
  <c r="L277" i="20"/>
  <c r="K277" i="20"/>
  <c r="AA276" i="20"/>
  <c r="V276" i="20"/>
  <c r="AB276" i="20" s="1"/>
  <c r="U276" i="20"/>
  <c r="U275" i="20" s="1"/>
  <c r="U274" i="20" s="1"/>
  <c r="T276" i="20"/>
  <c r="S276" i="20"/>
  <c r="S275" i="20" s="1"/>
  <c r="S274" i="20" s="1"/>
  <c r="S271" i="20" s="1"/>
  <c r="S268" i="20" s="1"/>
  <c r="R276" i="20"/>
  <c r="R275" i="20" s="1"/>
  <c r="R274" i="20" s="1"/>
  <c r="Q276" i="20"/>
  <c r="O276" i="20"/>
  <c r="N276" i="20"/>
  <c r="L276" i="20"/>
  <c r="J276" i="20"/>
  <c r="J275" i="20" s="1"/>
  <c r="J274" i="20" s="1"/>
  <c r="J271" i="20" s="1"/>
  <c r="J268" i="20" s="1"/>
  <c r="I276" i="20"/>
  <c r="H276" i="20"/>
  <c r="G276" i="20"/>
  <c r="F276" i="20"/>
  <c r="F275" i="20" s="1"/>
  <c r="AA275" i="20"/>
  <c r="W275" i="20"/>
  <c r="T275" i="20"/>
  <c r="Q275" i="20"/>
  <c r="O275" i="20"/>
  <c r="O274" i="20" s="1"/>
  <c r="N275" i="20"/>
  <c r="I275" i="20"/>
  <c r="I274" i="20" s="1"/>
  <c r="H275" i="20"/>
  <c r="H274" i="20" s="1"/>
  <c r="W274" i="20"/>
  <c r="W271" i="20" s="1"/>
  <c r="W268" i="20" s="1"/>
  <c r="N274" i="20"/>
  <c r="F274" i="20"/>
  <c r="F271" i="20" s="1"/>
  <c r="F268" i="20" s="1"/>
  <c r="W273" i="20"/>
  <c r="S273" i="20"/>
  <c r="I273" i="20"/>
  <c r="U272" i="20"/>
  <c r="O272" i="20"/>
  <c r="N272" i="20"/>
  <c r="I272" i="20"/>
  <c r="I269" i="20" s="1"/>
  <c r="H272" i="20"/>
  <c r="O271" i="20"/>
  <c r="O268" i="20" s="1"/>
  <c r="W270" i="20"/>
  <c r="S270" i="20"/>
  <c r="I270" i="20"/>
  <c r="U269" i="20"/>
  <c r="O269" i="20"/>
  <c r="N269" i="20"/>
  <c r="H269" i="20"/>
  <c r="I268" i="20"/>
  <c r="AB267" i="20"/>
  <c r="AA267" i="20"/>
  <c r="Z267" i="20"/>
  <c r="Y267" i="20"/>
  <c r="W267" i="20"/>
  <c r="W266" i="20" s="1"/>
  <c r="U267" i="20"/>
  <c r="S267" i="20"/>
  <c r="R267" i="20"/>
  <c r="R266" i="20" s="1"/>
  <c r="R265" i="20" s="1"/>
  <c r="R264" i="20" s="1"/>
  <c r="R263" i="20" s="1"/>
  <c r="R262" i="20" s="1"/>
  <c r="P267" i="20"/>
  <c r="P266" i="20" s="1"/>
  <c r="P265" i="20" s="1"/>
  <c r="L267" i="20"/>
  <c r="X267" i="20" s="1"/>
  <c r="K267" i="20"/>
  <c r="AA266" i="20"/>
  <c r="V266" i="20"/>
  <c r="V265" i="20" s="1"/>
  <c r="U266" i="20"/>
  <c r="T266" i="20"/>
  <c r="S266" i="20"/>
  <c r="S265" i="20" s="1"/>
  <c r="S264" i="20" s="1"/>
  <c r="S263" i="20" s="1"/>
  <c r="S262" i="20" s="1"/>
  <c r="Q266" i="20"/>
  <c r="O266" i="20"/>
  <c r="N266" i="20"/>
  <c r="J266" i="20"/>
  <c r="J265" i="20" s="1"/>
  <c r="I266" i="20"/>
  <c r="H266" i="20"/>
  <c r="G266" i="20"/>
  <c r="F266" i="20"/>
  <c r="F265" i="20" s="1"/>
  <c r="F264" i="20" s="1"/>
  <c r="F263" i="20" s="1"/>
  <c r="F262" i="20" s="1"/>
  <c r="W265" i="20"/>
  <c r="U265" i="20"/>
  <c r="U264" i="20" s="1"/>
  <c r="U263" i="20" s="1"/>
  <c r="U262" i="20" s="1"/>
  <c r="Q265" i="20"/>
  <c r="O265" i="20"/>
  <c r="O264" i="20" s="1"/>
  <c r="O263" i="20" s="1"/>
  <c r="O262" i="20" s="1"/>
  <c r="N265" i="20"/>
  <c r="N264" i="20" s="1"/>
  <c r="N263" i="20" s="1"/>
  <c r="N262" i="20" s="1"/>
  <c r="I265" i="20"/>
  <c r="I264" i="20" s="1"/>
  <c r="I263" i="20" s="1"/>
  <c r="I262" i="20" s="1"/>
  <c r="H265" i="20"/>
  <c r="W264" i="20"/>
  <c r="W263" i="20" s="1"/>
  <c r="W262" i="20" s="1"/>
  <c r="V264" i="20"/>
  <c r="Q264" i="20"/>
  <c r="Q263" i="20" s="1"/>
  <c r="P264" i="20"/>
  <c r="P263" i="20" s="1"/>
  <c r="P262" i="20" s="1"/>
  <c r="J264" i="20"/>
  <c r="H264" i="20"/>
  <c r="H263" i="20" s="1"/>
  <c r="H262" i="20" s="1"/>
  <c r="V263" i="20"/>
  <c r="J263" i="20"/>
  <c r="J262" i="20" s="1"/>
  <c r="AB261" i="20"/>
  <c r="AA261" i="20"/>
  <c r="W261" i="20"/>
  <c r="U261" i="20"/>
  <c r="S261" i="20"/>
  <c r="S260" i="20" s="1"/>
  <c r="S259" i="20" s="1"/>
  <c r="S258" i="20" s="1"/>
  <c r="R261" i="20"/>
  <c r="R260" i="20" s="1"/>
  <c r="R259" i="20" s="1"/>
  <c r="R258" i="20" s="1"/>
  <c r="L261" i="20"/>
  <c r="K261" i="20"/>
  <c r="W260" i="20"/>
  <c r="V260" i="20"/>
  <c r="U260" i="20"/>
  <c r="T260" i="20"/>
  <c r="AA260" i="20" s="1"/>
  <c r="Q260" i="20"/>
  <c r="O260" i="20"/>
  <c r="N260" i="20"/>
  <c r="L260" i="20"/>
  <c r="K260" i="20"/>
  <c r="J260" i="20"/>
  <c r="J259" i="20" s="1"/>
  <c r="J258" i="20" s="1"/>
  <c r="I260" i="20"/>
  <c r="H260" i="20"/>
  <c r="G260" i="20"/>
  <c r="F260" i="20"/>
  <c r="F259" i="20" s="1"/>
  <c r="F258" i="20" s="1"/>
  <c r="W259" i="20"/>
  <c r="W258" i="20" s="1"/>
  <c r="V259" i="20"/>
  <c r="U259" i="20"/>
  <c r="U258" i="20" s="1"/>
  <c r="O259" i="20"/>
  <c r="O258" i="20" s="1"/>
  <c r="N259" i="20"/>
  <c r="N258" i="20" s="1"/>
  <c r="I259" i="20"/>
  <c r="H259" i="20"/>
  <c r="H258" i="20" s="1"/>
  <c r="G259" i="20"/>
  <c r="V258" i="20"/>
  <c r="I258" i="20"/>
  <c r="AB257" i="20"/>
  <c r="AA257" i="20"/>
  <c r="Z257" i="20"/>
  <c r="Y257" i="20"/>
  <c r="W257" i="20"/>
  <c r="W256" i="20" s="1"/>
  <c r="U257" i="20"/>
  <c r="S257" i="20"/>
  <c r="R257" i="20"/>
  <c r="R256" i="20" s="1"/>
  <c r="R255" i="20" s="1"/>
  <c r="R254" i="20" s="1"/>
  <c r="R253" i="20" s="1"/>
  <c r="R252" i="20" s="1"/>
  <c r="P257" i="20"/>
  <c r="P256" i="20" s="1"/>
  <c r="P255" i="20" s="1"/>
  <c r="P254" i="20" s="1"/>
  <c r="L257" i="20"/>
  <c r="X257" i="20" s="1"/>
  <c r="K257" i="20"/>
  <c r="V256" i="20"/>
  <c r="U256" i="20"/>
  <c r="U255" i="20" s="1"/>
  <c r="U254" i="20" s="1"/>
  <c r="T256" i="20"/>
  <c r="AA256" i="20" s="1"/>
  <c r="S256" i="20"/>
  <c r="Q256" i="20"/>
  <c r="Q255" i="20" s="1"/>
  <c r="O256" i="20"/>
  <c r="O255" i="20" s="1"/>
  <c r="O254" i="20" s="1"/>
  <c r="N256" i="20"/>
  <c r="N255" i="20" s="1"/>
  <c r="N254" i="20" s="1"/>
  <c r="N253" i="20" s="1"/>
  <c r="N252" i="20" s="1"/>
  <c r="J256" i="20"/>
  <c r="I256" i="20"/>
  <c r="I255" i="20" s="1"/>
  <c r="I254" i="20" s="1"/>
  <c r="I253" i="20" s="1"/>
  <c r="H256" i="20"/>
  <c r="H255" i="20" s="1"/>
  <c r="H254" i="20" s="1"/>
  <c r="G256" i="20"/>
  <c r="F256" i="20"/>
  <c r="W255" i="20"/>
  <c r="V255" i="20"/>
  <c r="V254" i="20" s="1"/>
  <c r="S255" i="20"/>
  <c r="S254" i="20" s="1"/>
  <c r="J255" i="20"/>
  <c r="J254" i="20" s="1"/>
  <c r="F255" i="20"/>
  <c r="F254" i="20" s="1"/>
  <c r="F253" i="20" s="1"/>
  <c r="F252" i="20" s="1"/>
  <c r="W254" i="20"/>
  <c r="W253" i="20" s="1"/>
  <c r="W252" i="20" s="1"/>
  <c r="Q254" i="20"/>
  <c r="J253" i="20"/>
  <c r="J252" i="20" s="1"/>
  <c r="I252" i="20"/>
  <c r="AB251" i="20"/>
  <c r="AA251" i="20"/>
  <c r="W251" i="20"/>
  <c r="U251" i="20"/>
  <c r="S251" i="20"/>
  <c r="S250" i="20" s="1"/>
  <c r="S249" i="20" s="1"/>
  <c r="S248" i="20" s="1"/>
  <c r="K251" i="20"/>
  <c r="L251" i="20" s="1"/>
  <c r="W250" i="20"/>
  <c r="W249" i="20" s="1"/>
  <c r="W248" i="20" s="1"/>
  <c r="V250" i="20"/>
  <c r="U250" i="20"/>
  <c r="U249" i="20" s="1"/>
  <c r="U248" i="20" s="1"/>
  <c r="T250" i="20"/>
  <c r="Q250" i="20"/>
  <c r="AA250" i="20" s="1"/>
  <c r="O250" i="20"/>
  <c r="N250" i="20"/>
  <c r="J250" i="20"/>
  <c r="J249" i="20" s="1"/>
  <c r="J248" i="20" s="1"/>
  <c r="I250" i="20"/>
  <c r="I249" i="20" s="1"/>
  <c r="I248" i="20" s="1"/>
  <c r="H250" i="20"/>
  <c r="G250" i="20"/>
  <c r="F250" i="20"/>
  <c r="T249" i="20"/>
  <c r="O249" i="20"/>
  <c r="O248" i="20" s="1"/>
  <c r="N249" i="20"/>
  <c r="N248" i="20" s="1"/>
  <c r="H249" i="20"/>
  <c r="G249" i="20"/>
  <c r="F249" i="20"/>
  <c r="H248" i="20"/>
  <c r="G248" i="20"/>
  <c r="F248" i="20"/>
  <c r="AB247" i="20"/>
  <c r="AA247" i="20"/>
  <c r="Z247" i="20"/>
  <c r="Y247" i="20"/>
  <c r="X247" i="20"/>
  <c r="W247" i="20"/>
  <c r="U247" i="20"/>
  <c r="S247" i="20"/>
  <c r="R247" i="20"/>
  <c r="R246" i="20" s="1"/>
  <c r="P247" i="20"/>
  <c r="P246" i="20" s="1"/>
  <c r="K247" i="20"/>
  <c r="L247" i="20" s="1"/>
  <c r="L246" i="20" s="1"/>
  <c r="Y246" i="20"/>
  <c r="W246" i="20"/>
  <c r="V246" i="20"/>
  <c r="AB246" i="20" s="1"/>
  <c r="U246" i="20"/>
  <c r="T246" i="20"/>
  <c r="AA246" i="20" s="1"/>
  <c r="S246" i="20"/>
  <c r="Q246" i="20"/>
  <c r="O246" i="20"/>
  <c r="N246" i="20"/>
  <c r="K246" i="20"/>
  <c r="J246" i="20"/>
  <c r="I246" i="20"/>
  <c r="H246" i="20"/>
  <c r="G246" i="20"/>
  <c r="F246" i="20"/>
  <c r="AB245" i="20"/>
  <c r="AA245" i="20"/>
  <c r="Z245" i="20"/>
  <c r="W245" i="20"/>
  <c r="U245" i="20"/>
  <c r="S245" i="20"/>
  <c r="R245" i="20"/>
  <c r="R244" i="20" s="1"/>
  <c r="R243" i="20" s="1"/>
  <c r="R242" i="20" s="1"/>
  <c r="K245" i="20"/>
  <c r="L245" i="20" s="1"/>
  <c r="AA244" i="20"/>
  <c r="W244" i="20"/>
  <c r="V244" i="20"/>
  <c r="AB244" i="20" s="1"/>
  <c r="U244" i="20"/>
  <c r="U243" i="20" s="1"/>
  <c r="U242" i="20" s="1"/>
  <c r="U241" i="20" s="1"/>
  <c r="U240" i="20" s="1"/>
  <c r="T244" i="20"/>
  <c r="S244" i="20"/>
  <c r="S243" i="20" s="1"/>
  <c r="S242" i="20" s="1"/>
  <c r="Q244" i="20"/>
  <c r="O244" i="20"/>
  <c r="O243" i="20" s="1"/>
  <c r="O242" i="20" s="1"/>
  <c r="O241" i="20" s="1"/>
  <c r="N244" i="20"/>
  <c r="N243" i="20" s="1"/>
  <c r="N242" i="20" s="1"/>
  <c r="N241" i="20" s="1"/>
  <c r="N240" i="20" s="1"/>
  <c r="J244" i="20"/>
  <c r="I244" i="20"/>
  <c r="I243" i="20" s="1"/>
  <c r="I242" i="20" s="1"/>
  <c r="H244" i="20"/>
  <c r="G244" i="20"/>
  <c r="F244" i="20"/>
  <c r="F243" i="20" s="1"/>
  <c r="F242" i="20" s="1"/>
  <c r="F241" i="20" s="1"/>
  <c r="F240" i="20" s="1"/>
  <c r="W243" i="20"/>
  <c r="W242" i="20" s="1"/>
  <c r="W241" i="20" s="1"/>
  <c r="W240" i="20" s="1"/>
  <c r="V243" i="20"/>
  <c r="Q243" i="20"/>
  <c r="J243" i="20"/>
  <c r="H243" i="20"/>
  <c r="H242" i="20" s="1"/>
  <c r="J242" i="20"/>
  <c r="O240" i="20"/>
  <c r="W239" i="20"/>
  <c r="U239" i="20"/>
  <c r="S239" i="20"/>
  <c r="S238" i="20" s="1"/>
  <c r="S237" i="20" s="1"/>
  <c r="S236" i="20" s="1"/>
  <c r="S231" i="20" s="1"/>
  <c r="S230" i="20" s="1"/>
  <c r="L239" i="20"/>
  <c r="K239" i="20"/>
  <c r="W238" i="20"/>
  <c r="V238" i="20"/>
  <c r="U238" i="20"/>
  <c r="U237" i="20" s="1"/>
  <c r="U236" i="20" s="1"/>
  <c r="T238" i="20"/>
  <c r="T237" i="20" s="1"/>
  <c r="T236" i="20" s="1"/>
  <c r="Q238" i="20"/>
  <c r="Q237" i="20" s="1"/>
  <c r="Q236" i="20" s="1"/>
  <c r="O238" i="20"/>
  <c r="O237" i="20" s="1"/>
  <c r="O236" i="20" s="1"/>
  <c r="N238" i="20"/>
  <c r="N237" i="20" s="1"/>
  <c r="N236" i="20" s="1"/>
  <c r="J238" i="20"/>
  <c r="I238" i="20"/>
  <c r="I237" i="20" s="1"/>
  <c r="H238" i="20"/>
  <c r="H237" i="20" s="1"/>
  <c r="H236" i="20" s="1"/>
  <c r="G238" i="20"/>
  <c r="F238" i="20"/>
  <c r="W237" i="20"/>
  <c r="V237" i="20"/>
  <c r="J237" i="20"/>
  <c r="G237" i="20"/>
  <c r="G236" i="20" s="1"/>
  <c r="F237" i="20"/>
  <c r="F236" i="20" s="1"/>
  <c r="W236" i="20"/>
  <c r="V236" i="20"/>
  <c r="J236" i="20"/>
  <c r="AB235" i="20"/>
  <c r="AA235" i="20"/>
  <c r="Z235" i="20"/>
  <c r="Y235" i="20"/>
  <c r="X235" i="20"/>
  <c r="W235" i="20"/>
  <c r="U235" i="20"/>
  <c r="S235" i="20"/>
  <c r="S234" i="20" s="1"/>
  <c r="R235" i="20"/>
  <c r="R234" i="20" s="1"/>
  <c r="R233" i="20" s="1"/>
  <c r="P235" i="20"/>
  <c r="P234" i="20" s="1"/>
  <c r="P233" i="20" s="1"/>
  <c r="P232" i="20" s="1"/>
  <c r="L235" i="20"/>
  <c r="K235" i="20"/>
  <c r="W234" i="20"/>
  <c r="V234" i="20"/>
  <c r="U234" i="20"/>
  <c r="T234" i="20"/>
  <c r="Y234" i="20" s="1"/>
  <c r="Q234" i="20"/>
  <c r="O234" i="20"/>
  <c r="O233" i="20" s="1"/>
  <c r="O232" i="20" s="1"/>
  <c r="O231" i="20" s="1"/>
  <c r="O230" i="20" s="1"/>
  <c r="N234" i="20"/>
  <c r="N233" i="20" s="1"/>
  <c r="N232" i="20" s="1"/>
  <c r="N231" i="20" s="1"/>
  <c r="N230" i="20" s="1"/>
  <c r="L234" i="20"/>
  <c r="X234" i="20" s="1"/>
  <c r="J234" i="20"/>
  <c r="J233" i="20" s="1"/>
  <c r="J232" i="20" s="1"/>
  <c r="I234" i="20"/>
  <c r="H234" i="20"/>
  <c r="H233" i="20" s="1"/>
  <c r="H232" i="20" s="1"/>
  <c r="H231" i="20" s="1"/>
  <c r="H230" i="20" s="1"/>
  <c r="G234" i="20"/>
  <c r="K234" i="20" s="1"/>
  <c r="F234" i="20"/>
  <c r="W233" i="20"/>
  <c r="U233" i="20"/>
  <c r="U232" i="20" s="1"/>
  <c r="U231" i="20" s="1"/>
  <c r="U230" i="20" s="1"/>
  <c r="T233" i="20"/>
  <c r="S233" i="20"/>
  <c r="Q233" i="20"/>
  <c r="L233" i="20"/>
  <c r="X233" i="20" s="1"/>
  <c r="I233" i="20"/>
  <c r="I232" i="20" s="1"/>
  <c r="G233" i="20"/>
  <c r="F233" i="20"/>
  <c r="W232" i="20"/>
  <c r="S232" i="20"/>
  <c r="R232" i="20"/>
  <c r="Q232" i="20"/>
  <c r="L232" i="20"/>
  <c r="X232" i="20" s="1"/>
  <c r="G232" i="20"/>
  <c r="F232" i="20"/>
  <c r="F231" i="20" s="1"/>
  <c r="F230" i="20" s="1"/>
  <c r="Q231" i="20"/>
  <c r="Q230" i="20"/>
  <c r="AA229" i="20"/>
  <c r="W229" i="20"/>
  <c r="U229" i="20"/>
  <c r="S229" i="20"/>
  <c r="S228" i="20" s="1"/>
  <c r="K229" i="20"/>
  <c r="L229" i="20" s="1"/>
  <c r="AA228" i="20"/>
  <c r="W228" i="20"/>
  <c r="V228" i="20"/>
  <c r="V227" i="20" s="1"/>
  <c r="U228" i="20"/>
  <c r="U227" i="20" s="1"/>
  <c r="U226" i="20" s="1"/>
  <c r="T228" i="20"/>
  <c r="Q228" i="20"/>
  <c r="O228" i="20"/>
  <c r="O227" i="20" s="1"/>
  <c r="O226" i="20" s="1"/>
  <c r="N228" i="20"/>
  <c r="J228" i="20"/>
  <c r="J227" i="20" s="1"/>
  <c r="J226" i="20" s="1"/>
  <c r="I228" i="20"/>
  <c r="I227" i="20" s="1"/>
  <c r="I226" i="20" s="1"/>
  <c r="H228" i="20"/>
  <c r="H227" i="20" s="1"/>
  <c r="H226" i="20" s="1"/>
  <c r="G228" i="20"/>
  <c r="F228" i="20"/>
  <c r="W227" i="20"/>
  <c r="S227" i="20"/>
  <c r="S226" i="20" s="1"/>
  <c r="Q227" i="20"/>
  <c r="N227" i="20"/>
  <c r="N226" i="20" s="1"/>
  <c r="G227" i="20"/>
  <c r="F227" i="20"/>
  <c r="F226" i="20" s="1"/>
  <c r="W226" i="20"/>
  <c r="V226" i="20"/>
  <c r="Q226" i="20"/>
  <c r="AA225" i="20"/>
  <c r="Z225" i="20"/>
  <c r="W225" i="20"/>
  <c r="U225" i="20"/>
  <c r="U224" i="20" s="1"/>
  <c r="U223" i="20" s="1"/>
  <c r="U222" i="20" s="1"/>
  <c r="S225" i="20"/>
  <c r="S224" i="20" s="1"/>
  <c r="R225" i="20"/>
  <c r="R224" i="20" s="1"/>
  <c r="R223" i="20" s="1"/>
  <c r="K225" i="20"/>
  <c r="L225" i="20" s="1"/>
  <c r="AA224" i="20"/>
  <c r="W224" i="20"/>
  <c r="V224" i="20"/>
  <c r="V223" i="20" s="1"/>
  <c r="T224" i="20"/>
  <c r="Q224" i="20"/>
  <c r="O224" i="20"/>
  <c r="O223" i="20" s="1"/>
  <c r="O222" i="20" s="1"/>
  <c r="N224" i="20"/>
  <c r="J224" i="20"/>
  <c r="J223" i="20" s="1"/>
  <c r="I224" i="20"/>
  <c r="I223" i="20" s="1"/>
  <c r="I222" i="20" s="1"/>
  <c r="H224" i="20"/>
  <c r="G224" i="20"/>
  <c r="K224" i="20" s="1"/>
  <c r="F224" i="20"/>
  <c r="W223" i="20"/>
  <c r="T223" i="20"/>
  <c r="S223" i="20"/>
  <c r="S222" i="20" s="1"/>
  <c r="Q223" i="20"/>
  <c r="N223" i="20"/>
  <c r="N222" i="20" s="1"/>
  <c r="H223" i="20"/>
  <c r="H222" i="20" s="1"/>
  <c r="G223" i="20"/>
  <c r="F223" i="20"/>
  <c r="W222" i="20"/>
  <c r="V222" i="20"/>
  <c r="R222" i="20"/>
  <c r="Q222" i="20"/>
  <c r="J222" i="20"/>
  <c r="F222" i="20"/>
  <c r="AB221" i="20"/>
  <c r="AA221" i="20"/>
  <c r="W221" i="20"/>
  <c r="U221" i="20"/>
  <c r="U220" i="20" s="1"/>
  <c r="S221" i="20"/>
  <c r="S220" i="20" s="1"/>
  <c r="S219" i="20" s="1"/>
  <c r="S218" i="20" s="1"/>
  <c r="L221" i="20"/>
  <c r="K221" i="20"/>
  <c r="W220" i="20"/>
  <c r="W219" i="20" s="1"/>
  <c r="W218" i="20" s="1"/>
  <c r="V220" i="20"/>
  <c r="T220" i="20"/>
  <c r="Y220" i="20" s="1"/>
  <c r="Q220" i="20"/>
  <c r="AA220" i="20" s="1"/>
  <c r="O220" i="20"/>
  <c r="N220" i="20"/>
  <c r="L220" i="20"/>
  <c r="K220" i="20"/>
  <c r="J220" i="20"/>
  <c r="I220" i="20"/>
  <c r="H220" i="20"/>
  <c r="G220" i="20"/>
  <c r="F220" i="20"/>
  <c r="F219" i="20" s="1"/>
  <c r="F218" i="20" s="1"/>
  <c r="U219" i="20"/>
  <c r="U218" i="20" s="1"/>
  <c r="T219" i="20"/>
  <c r="O219" i="20"/>
  <c r="N219" i="20"/>
  <c r="K219" i="20"/>
  <c r="K218" i="20" s="1"/>
  <c r="J219" i="20"/>
  <c r="J218" i="20" s="1"/>
  <c r="I219" i="20"/>
  <c r="H219" i="20"/>
  <c r="G219" i="20"/>
  <c r="T218" i="20"/>
  <c r="O218" i="20"/>
  <c r="N218" i="20"/>
  <c r="I218" i="20"/>
  <c r="H218" i="20"/>
  <c r="G218" i="20"/>
  <c r="AA217" i="20"/>
  <c r="Z217" i="20"/>
  <c r="Y217" i="20"/>
  <c r="X217" i="20"/>
  <c r="W217" i="20"/>
  <c r="U217" i="20"/>
  <c r="S217" i="20"/>
  <c r="R217" i="20"/>
  <c r="R216" i="20" s="1"/>
  <c r="R215" i="20" s="1"/>
  <c r="R214" i="20" s="1"/>
  <c r="P217" i="20"/>
  <c r="P216" i="20" s="1"/>
  <c r="L217" i="20"/>
  <c r="K217" i="20"/>
  <c r="Z216" i="20"/>
  <c r="Y216" i="20"/>
  <c r="W216" i="20"/>
  <c r="V216" i="20"/>
  <c r="U216" i="20"/>
  <c r="T216" i="20"/>
  <c r="S216" i="20"/>
  <c r="S215" i="20" s="1"/>
  <c r="S214" i="20" s="1"/>
  <c r="Q216" i="20"/>
  <c r="O216" i="20"/>
  <c r="N216" i="20"/>
  <c r="N215" i="20" s="1"/>
  <c r="L216" i="20"/>
  <c r="J216" i="20"/>
  <c r="I216" i="20"/>
  <c r="H216" i="20"/>
  <c r="H215" i="20" s="1"/>
  <c r="G216" i="20"/>
  <c r="F216" i="20"/>
  <c r="W215" i="20"/>
  <c r="W214" i="20" s="1"/>
  <c r="V215" i="20"/>
  <c r="U215" i="20"/>
  <c r="Q215" i="20"/>
  <c r="P215" i="20"/>
  <c r="P214" i="20" s="1"/>
  <c r="O215" i="20"/>
  <c r="J215" i="20"/>
  <c r="I215" i="20"/>
  <c r="I214" i="20" s="1"/>
  <c r="F215" i="20"/>
  <c r="F214" i="20" s="1"/>
  <c r="V214" i="20"/>
  <c r="U214" i="20"/>
  <c r="O214" i="20"/>
  <c r="N214" i="20"/>
  <c r="J214" i="20"/>
  <c r="H214" i="20"/>
  <c r="AA213" i="20"/>
  <c r="Z213" i="20"/>
  <c r="Y213" i="20"/>
  <c r="W213" i="20"/>
  <c r="W212" i="20" s="1"/>
  <c r="W211" i="20" s="1"/>
  <c r="W210" i="20" s="1"/>
  <c r="U213" i="20"/>
  <c r="S213" i="20"/>
  <c r="R213" i="20"/>
  <c r="P213" i="20"/>
  <c r="P212" i="20" s="1"/>
  <c r="P211" i="20" s="1"/>
  <c r="P210" i="20" s="1"/>
  <c r="L213" i="20"/>
  <c r="X213" i="20" s="1"/>
  <c r="K213" i="20"/>
  <c r="Y212" i="20"/>
  <c r="V212" i="20"/>
  <c r="U212" i="20"/>
  <c r="T212" i="20"/>
  <c r="S212" i="20"/>
  <c r="S211" i="20" s="1"/>
  <c r="S210" i="20" s="1"/>
  <c r="R212" i="20"/>
  <c r="R211" i="20" s="1"/>
  <c r="R210" i="20" s="1"/>
  <c r="Q212" i="20"/>
  <c r="O212" i="20"/>
  <c r="N212" i="20"/>
  <c r="N211" i="20" s="1"/>
  <c r="L212" i="20"/>
  <c r="K212" i="20"/>
  <c r="J212" i="20"/>
  <c r="I212" i="20"/>
  <c r="H212" i="20"/>
  <c r="H211" i="20" s="1"/>
  <c r="G212" i="20"/>
  <c r="G211" i="20" s="1"/>
  <c r="F212" i="20"/>
  <c r="F211" i="20" s="1"/>
  <c r="F210" i="20" s="1"/>
  <c r="V211" i="20"/>
  <c r="U211" i="20"/>
  <c r="Q211" i="20"/>
  <c r="O211" i="20"/>
  <c r="J211" i="20"/>
  <c r="J210" i="20" s="1"/>
  <c r="I211" i="20"/>
  <c r="V210" i="20"/>
  <c r="U210" i="20"/>
  <c r="O210" i="20"/>
  <c r="N210" i="20"/>
  <c r="H210" i="20"/>
  <c r="G210" i="20"/>
  <c r="AA209" i="20"/>
  <c r="Z209" i="20"/>
  <c r="X209" i="20"/>
  <c r="W209" i="20"/>
  <c r="U209" i="20"/>
  <c r="S209" i="20"/>
  <c r="R209" i="20"/>
  <c r="R208" i="20" s="1"/>
  <c r="L209" i="20"/>
  <c r="Y209" i="20" s="1"/>
  <c r="K209" i="20"/>
  <c r="Y208" i="20"/>
  <c r="W208" i="20"/>
  <c r="W207" i="20" s="1"/>
  <c r="W206" i="20" s="1"/>
  <c r="V208" i="20"/>
  <c r="U208" i="20"/>
  <c r="T208" i="20"/>
  <c r="S208" i="20"/>
  <c r="S207" i="20" s="1"/>
  <c r="S206" i="20" s="1"/>
  <c r="Q208" i="20"/>
  <c r="X208" i="20" s="1"/>
  <c r="O208" i="20"/>
  <c r="N208" i="20"/>
  <c r="N207" i="20" s="1"/>
  <c r="L208" i="20"/>
  <c r="L207" i="20" s="1"/>
  <c r="K208" i="20"/>
  <c r="J208" i="20"/>
  <c r="I208" i="20"/>
  <c r="H208" i="20"/>
  <c r="H207" i="20" s="1"/>
  <c r="G208" i="20"/>
  <c r="G207" i="20" s="1"/>
  <c r="F208" i="20"/>
  <c r="F207" i="20" s="1"/>
  <c r="F206" i="20" s="1"/>
  <c r="V207" i="20"/>
  <c r="U207" i="20"/>
  <c r="U206" i="20" s="1"/>
  <c r="R207" i="20"/>
  <c r="R206" i="20" s="1"/>
  <c r="O207" i="20"/>
  <c r="J207" i="20"/>
  <c r="J206" i="20" s="1"/>
  <c r="I207" i="20"/>
  <c r="V206" i="20"/>
  <c r="O206" i="20"/>
  <c r="N206" i="20"/>
  <c r="I206" i="20"/>
  <c r="H206" i="20"/>
  <c r="G206" i="20"/>
  <c r="K206" i="20" s="1"/>
  <c r="AA205" i="20"/>
  <c r="W205" i="20"/>
  <c r="W204" i="20" s="1"/>
  <c r="W203" i="20" s="1"/>
  <c r="W202" i="20" s="1"/>
  <c r="U205" i="20"/>
  <c r="S205" i="20"/>
  <c r="L205" i="20"/>
  <c r="Z205" i="20" s="1"/>
  <c r="K205" i="20"/>
  <c r="V204" i="20"/>
  <c r="U204" i="20"/>
  <c r="T204" i="20"/>
  <c r="S204" i="20"/>
  <c r="S203" i="20" s="1"/>
  <c r="Q204" i="20"/>
  <c r="O204" i="20"/>
  <c r="N204" i="20"/>
  <c r="N203" i="20" s="1"/>
  <c r="N202" i="20" s="1"/>
  <c r="J204" i="20"/>
  <c r="I204" i="20"/>
  <c r="H204" i="20"/>
  <c r="H203" i="20" s="1"/>
  <c r="H202" i="20" s="1"/>
  <c r="G204" i="20"/>
  <c r="F204" i="20"/>
  <c r="V203" i="20"/>
  <c r="U203" i="20"/>
  <c r="U202" i="20" s="1"/>
  <c r="Q203" i="20"/>
  <c r="Q202" i="20" s="1"/>
  <c r="O203" i="20"/>
  <c r="J203" i="20"/>
  <c r="I203" i="20"/>
  <c r="F203" i="20"/>
  <c r="F202" i="20" s="1"/>
  <c r="S202" i="20"/>
  <c r="O202" i="20"/>
  <c r="J202" i="20"/>
  <c r="I202" i="20"/>
  <c r="AA201" i="20"/>
  <c r="W201" i="20"/>
  <c r="W200" i="20" s="1"/>
  <c r="W199" i="20" s="1"/>
  <c r="W198" i="20" s="1"/>
  <c r="U201" i="20"/>
  <c r="S201" i="20"/>
  <c r="L201" i="20"/>
  <c r="K201" i="20"/>
  <c r="V200" i="20"/>
  <c r="U200" i="20"/>
  <c r="T200" i="20"/>
  <c r="S200" i="20"/>
  <c r="S199" i="20" s="1"/>
  <c r="Q200" i="20"/>
  <c r="O200" i="20"/>
  <c r="N200" i="20"/>
  <c r="N199" i="20" s="1"/>
  <c r="N198" i="20" s="1"/>
  <c r="J200" i="20"/>
  <c r="I200" i="20"/>
  <c r="H200" i="20"/>
  <c r="G200" i="20"/>
  <c r="G199" i="20" s="1"/>
  <c r="F200" i="20"/>
  <c r="V199" i="20"/>
  <c r="U199" i="20"/>
  <c r="O199" i="20"/>
  <c r="O198" i="20" s="1"/>
  <c r="J199" i="20"/>
  <c r="I199" i="20"/>
  <c r="F199" i="20"/>
  <c r="F198" i="20" s="1"/>
  <c r="U198" i="20"/>
  <c r="S198" i="20"/>
  <c r="J198" i="20"/>
  <c r="I198" i="20"/>
  <c r="G198" i="20"/>
  <c r="AA197" i="20"/>
  <c r="X197" i="20"/>
  <c r="W197" i="20"/>
  <c r="U197" i="20"/>
  <c r="S197" i="20"/>
  <c r="L197" i="20"/>
  <c r="K197" i="20"/>
  <c r="W196" i="20"/>
  <c r="W195" i="20" s="1"/>
  <c r="W194" i="20" s="1"/>
  <c r="V196" i="20"/>
  <c r="U196" i="20"/>
  <c r="T196" i="20"/>
  <c r="S196" i="20"/>
  <c r="S195" i="20" s="1"/>
  <c r="Q196" i="20"/>
  <c r="O196" i="20"/>
  <c r="N196" i="20"/>
  <c r="N195" i="20" s="1"/>
  <c r="K196" i="20"/>
  <c r="J196" i="20"/>
  <c r="I196" i="20"/>
  <c r="H196" i="20"/>
  <c r="H195" i="20" s="1"/>
  <c r="G196" i="20"/>
  <c r="G195" i="20" s="1"/>
  <c r="F196" i="20"/>
  <c r="V195" i="20"/>
  <c r="U195" i="20"/>
  <c r="O195" i="20"/>
  <c r="O194" i="20" s="1"/>
  <c r="J195" i="20"/>
  <c r="I195" i="20"/>
  <c r="K195" i="20" s="1"/>
  <c r="F195" i="20"/>
  <c r="F194" i="20" s="1"/>
  <c r="V194" i="20"/>
  <c r="U194" i="20"/>
  <c r="S194" i="20"/>
  <c r="N194" i="20"/>
  <c r="J194" i="20"/>
  <c r="I194" i="20"/>
  <c r="H194" i="20"/>
  <c r="G194" i="20"/>
  <c r="AA193" i="20"/>
  <c r="Z193" i="20"/>
  <c r="Y193" i="20"/>
  <c r="X193" i="20"/>
  <c r="W193" i="20"/>
  <c r="U193" i="20"/>
  <c r="S193" i="20"/>
  <c r="R193" i="20"/>
  <c r="P193" i="20"/>
  <c r="P192" i="20" s="1"/>
  <c r="P191" i="20" s="1"/>
  <c r="P190" i="20" s="1"/>
  <c r="L193" i="20"/>
  <c r="K193" i="20"/>
  <c r="W192" i="20"/>
  <c r="W191" i="20" s="1"/>
  <c r="W190" i="20" s="1"/>
  <c r="V192" i="20"/>
  <c r="U192" i="20"/>
  <c r="T192" i="20"/>
  <c r="S192" i="20"/>
  <c r="S191" i="20" s="1"/>
  <c r="S190" i="20" s="1"/>
  <c r="R192" i="20"/>
  <c r="R191" i="20" s="1"/>
  <c r="R190" i="20" s="1"/>
  <c r="Q192" i="20"/>
  <c r="X192" i="20" s="1"/>
  <c r="O192" i="20"/>
  <c r="N192" i="20"/>
  <c r="N191" i="20" s="1"/>
  <c r="L192" i="20"/>
  <c r="L191" i="20" s="1"/>
  <c r="K192" i="20"/>
  <c r="J192" i="20"/>
  <c r="I192" i="20"/>
  <c r="H192" i="20"/>
  <c r="H191" i="20" s="1"/>
  <c r="K191" i="20" s="1"/>
  <c r="G192" i="20"/>
  <c r="G191" i="20" s="1"/>
  <c r="F192" i="20"/>
  <c r="V191" i="20"/>
  <c r="U191" i="20"/>
  <c r="Q191" i="20"/>
  <c r="Q190" i="20" s="1"/>
  <c r="O191" i="20"/>
  <c r="J191" i="20"/>
  <c r="I191" i="20"/>
  <c r="I190" i="20" s="1"/>
  <c r="F191" i="20"/>
  <c r="F190" i="20" s="1"/>
  <c r="V190" i="20"/>
  <c r="U190" i="20"/>
  <c r="O190" i="20"/>
  <c r="N190" i="20"/>
  <c r="J190" i="20"/>
  <c r="H190" i="20"/>
  <c r="G190" i="20"/>
  <c r="AA189" i="20"/>
  <c r="Z189" i="20"/>
  <c r="Y189" i="20"/>
  <c r="W189" i="20"/>
  <c r="W188" i="20" s="1"/>
  <c r="W187" i="20" s="1"/>
  <c r="W186" i="20" s="1"/>
  <c r="U189" i="20"/>
  <c r="S189" i="20"/>
  <c r="R189" i="20"/>
  <c r="P189" i="20"/>
  <c r="P188" i="20" s="1"/>
  <c r="P187" i="20" s="1"/>
  <c r="P186" i="20" s="1"/>
  <c r="L189" i="20"/>
  <c r="X189" i="20" s="1"/>
  <c r="K189" i="20"/>
  <c r="X188" i="20"/>
  <c r="V188" i="20"/>
  <c r="U188" i="20"/>
  <c r="T188" i="20"/>
  <c r="S188" i="20"/>
  <c r="S187" i="20" s="1"/>
  <c r="S186" i="20" s="1"/>
  <c r="R188" i="20"/>
  <c r="R187" i="20" s="1"/>
  <c r="R186" i="20" s="1"/>
  <c r="Q188" i="20"/>
  <c r="O188" i="20"/>
  <c r="N188" i="20"/>
  <c r="N187" i="20" s="1"/>
  <c r="L188" i="20"/>
  <c r="Y188" i="20" s="1"/>
  <c r="K188" i="20"/>
  <c r="J188" i="20"/>
  <c r="I188" i="20"/>
  <c r="H188" i="20"/>
  <c r="H187" i="20" s="1"/>
  <c r="G188" i="20"/>
  <c r="G187" i="20" s="1"/>
  <c r="F188" i="20"/>
  <c r="F187" i="20" s="1"/>
  <c r="F186" i="20" s="1"/>
  <c r="V187" i="20"/>
  <c r="U187" i="20"/>
  <c r="Q187" i="20"/>
  <c r="O187" i="20"/>
  <c r="J187" i="20"/>
  <c r="J186" i="20" s="1"/>
  <c r="I187" i="20"/>
  <c r="V186" i="20"/>
  <c r="U186" i="20"/>
  <c r="O186" i="20"/>
  <c r="N186" i="20"/>
  <c r="H186" i="20"/>
  <c r="G186" i="20"/>
  <c r="AA185" i="20"/>
  <c r="W185" i="20"/>
  <c r="U185" i="20"/>
  <c r="S185" i="20"/>
  <c r="L185" i="20"/>
  <c r="X185" i="20" s="1"/>
  <c r="K185" i="20"/>
  <c r="W184" i="20"/>
  <c r="W183" i="20" s="1"/>
  <c r="W182" i="20" s="1"/>
  <c r="V184" i="20"/>
  <c r="U184" i="20"/>
  <c r="T184" i="20"/>
  <c r="S184" i="20"/>
  <c r="S183" i="20" s="1"/>
  <c r="Q184" i="20"/>
  <c r="O184" i="20"/>
  <c r="N184" i="20"/>
  <c r="L184" i="20"/>
  <c r="K184" i="20"/>
  <c r="J184" i="20"/>
  <c r="I184" i="20"/>
  <c r="H184" i="20"/>
  <c r="G184" i="20"/>
  <c r="G183" i="20" s="1"/>
  <c r="F184" i="20"/>
  <c r="F183" i="20" s="1"/>
  <c r="F182" i="20" s="1"/>
  <c r="V183" i="20"/>
  <c r="U183" i="20"/>
  <c r="U182" i="20" s="1"/>
  <c r="T183" i="20"/>
  <c r="O183" i="20"/>
  <c r="O182" i="20" s="1"/>
  <c r="N183" i="20"/>
  <c r="J183" i="20"/>
  <c r="J182" i="20" s="1"/>
  <c r="I183" i="20"/>
  <c r="I182" i="20" s="1"/>
  <c r="H183" i="20"/>
  <c r="T182" i="20"/>
  <c r="S182" i="20"/>
  <c r="N182" i="20"/>
  <c r="H182" i="20"/>
  <c r="AA181" i="20"/>
  <c r="W181" i="20"/>
  <c r="W180" i="20" s="1"/>
  <c r="W179" i="20" s="1"/>
  <c r="W178" i="20" s="1"/>
  <c r="U181" i="20"/>
  <c r="S181" i="20"/>
  <c r="L181" i="20"/>
  <c r="L180" i="20" s="1"/>
  <c r="K181" i="20"/>
  <c r="X180" i="20"/>
  <c r="V180" i="20"/>
  <c r="U180" i="20"/>
  <c r="T180" i="20"/>
  <c r="S180" i="20"/>
  <c r="S179" i="20" s="1"/>
  <c r="Q180" i="20"/>
  <c r="AA180" i="20" s="1"/>
  <c r="O180" i="20"/>
  <c r="N180" i="20"/>
  <c r="K180" i="20"/>
  <c r="J180" i="20"/>
  <c r="I180" i="20"/>
  <c r="H180" i="20"/>
  <c r="G180" i="20"/>
  <c r="G179" i="20" s="1"/>
  <c r="K179" i="20" s="1"/>
  <c r="F180" i="20"/>
  <c r="F179" i="20" s="1"/>
  <c r="F178" i="20" s="1"/>
  <c r="AA179" i="20"/>
  <c r="V179" i="20"/>
  <c r="U179" i="20"/>
  <c r="T179" i="20"/>
  <c r="Q179" i="20"/>
  <c r="O179" i="20"/>
  <c r="N179" i="20"/>
  <c r="J179" i="20"/>
  <c r="J178" i="20" s="1"/>
  <c r="I179" i="20"/>
  <c r="H179" i="20"/>
  <c r="U178" i="20"/>
  <c r="T178" i="20"/>
  <c r="S178" i="20"/>
  <c r="O178" i="20"/>
  <c r="N178" i="20"/>
  <c r="I178" i="20"/>
  <c r="H178" i="20"/>
  <c r="G178" i="20"/>
  <c r="K178" i="20" s="1"/>
  <c r="AA177" i="20"/>
  <c r="W177" i="20"/>
  <c r="W176" i="20" s="1"/>
  <c r="W175" i="20" s="1"/>
  <c r="W174" i="20" s="1"/>
  <c r="U177" i="20"/>
  <c r="S177" i="20"/>
  <c r="L177" i="20"/>
  <c r="L176" i="20" s="1"/>
  <c r="X176" i="20" s="1"/>
  <c r="K177" i="20"/>
  <c r="V176" i="20"/>
  <c r="U176" i="20"/>
  <c r="T176" i="20"/>
  <c r="S176" i="20"/>
  <c r="S175" i="20" s="1"/>
  <c r="Q176" i="20"/>
  <c r="AA176" i="20" s="1"/>
  <c r="O176" i="20"/>
  <c r="N176" i="20"/>
  <c r="K176" i="20"/>
  <c r="K175" i="20" s="1"/>
  <c r="K174" i="20" s="1"/>
  <c r="J176" i="20"/>
  <c r="I176" i="20"/>
  <c r="H176" i="20"/>
  <c r="G176" i="20"/>
  <c r="G175" i="20" s="1"/>
  <c r="F176" i="20"/>
  <c r="F175" i="20" s="1"/>
  <c r="F174" i="20" s="1"/>
  <c r="AA175" i="20"/>
  <c r="V175" i="20"/>
  <c r="U175" i="20"/>
  <c r="T175" i="20"/>
  <c r="Q175" i="20"/>
  <c r="O175" i="20"/>
  <c r="N175" i="20"/>
  <c r="J175" i="20"/>
  <c r="J174" i="20" s="1"/>
  <c r="I175" i="20"/>
  <c r="H175" i="20"/>
  <c r="U174" i="20"/>
  <c r="T174" i="20"/>
  <c r="S174" i="20"/>
  <c r="O174" i="20"/>
  <c r="N174" i="20"/>
  <c r="I174" i="20"/>
  <c r="H174" i="20"/>
  <c r="G174" i="20"/>
  <c r="AA173" i="20"/>
  <c r="W173" i="20"/>
  <c r="W172" i="20" s="1"/>
  <c r="W171" i="20" s="1"/>
  <c r="W170" i="20" s="1"/>
  <c r="U173" i="20"/>
  <c r="S173" i="20"/>
  <c r="S172" i="20" s="1"/>
  <c r="S171" i="20" s="1"/>
  <c r="L173" i="20"/>
  <c r="K173" i="20"/>
  <c r="AA172" i="20"/>
  <c r="V172" i="20"/>
  <c r="U172" i="20"/>
  <c r="U171" i="20" s="1"/>
  <c r="U170" i="20" s="1"/>
  <c r="T172" i="20"/>
  <c r="Q172" i="20"/>
  <c r="O172" i="20"/>
  <c r="N172" i="20"/>
  <c r="L172" i="20"/>
  <c r="J172" i="20"/>
  <c r="I172" i="20"/>
  <c r="H172" i="20"/>
  <c r="G172" i="20"/>
  <c r="K172" i="20" s="1"/>
  <c r="F172" i="20"/>
  <c r="F171" i="20" s="1"/>
  <c r="F170" i="20" s="1"/>
  <c r="V171" i="20"/>
  <c r="T171" i="20"/>
  <c r="Q171" i="20"/>
  <c r="O171" i="20"/>
  <c r="O170" i="20" s="1"/>
  <c r="N171" i="20"/>
  <c r="J171" i="20"/>
  <c r="J170" i="20" s="1"/>
  <c r="I171" i="20"/>
  <c r="H171" i="20"/>
  <c r="G171" i="20"/>
  <c r="K171" i="20" s="1"/>
  <c r="AA170" i="20"/>
  <c r="T170" i="20"/>
  <c r="S170" i="20"/>
  <c r="Q170" i="20"/>
  <c r="N170" i="20"/>
  <c r="I170" i="20"/>
  <c r="H170" i="20"/>
  <c r="AA169" i="20"/>
  <c r="Y169" i="20"/>
  <c r="W169" i="20"/>
  <c r="U169" i="20"/>
  <c r="S169" i="20"/>
  <c r="L169" i="20"/>
  <c r="K169" i="20"/>
  <c r="W168" i="20"/>
  <c r="W167" i="20" s="1"/>
  <c r="W166" i="20" s="1"/>
  <c r="V168" i="20"/>
  <c r="U168" i="20"/>
  <c r="U167" i="20" s="1"/>
  <c r="T168" i="20"/>
  <c r="S168" i="20"/>
  <c r="Q168" i="20"/>
  <c r="O168" i="20"/>
  <c r="N168" i="20"/>
  <c r="J168" i="20"/>
  <c r="I168" i="20"/>
  <c r="K168" i="20" s="1"/>
  <c r="H168" i="20"/>
  <c r="G168" i="20"/>
  <c r="F168" i="20"/>
  <c r="F167" i="20" s="1"/>
  <c r="F166" i="20" s="1"/>
  <c r="V167" i="20"/>
  <c r="T167" i="20"/>
  <c r="S167" i="20"/>
  <c r="S166" i="20" s="1"/>
  <c r="Q167" i="20"/>
  <c r="O167" i="20"/>
  <c r="N167" i="20"/>
  <c r="J167" i="20"/>
  <c r="J166" i="20" s="1"/>
  <c r="I167" i="20"/>
  <c r="I166" i="20" s="1"/>
  <c r="H167" i="20"/>
  <c r="G167" i="20"/>
  <c r="U166" i="20"/>
  <c r="T166" i="20"/>
  <c r="O166" i="20"/>
  <c r="N166" i="20"/>
  <c r="H166" i="20"/>
  <c r="G166" i="20"/>
  <c r="AB165" i="20"/>
  <c r="AA165" i="20"/>
  <c r="W165" i="20"/>
  <c r="U165" i="20"/>
  <c r="S165" i="20"/>
  <c r="K165" i="20"/>
  <c r="L165" i="20" s="1"/>
  <c r="W164" i="20"/>
  <c r="V164" i="20"/>
  <c r="U164" i="20"/>
  <c r="U163" i="20" s="1"/>
  <c r="T164" i="20"/>
  <c r="S164" i="20"/>
  <c r="S163" i="20" s="1"/>
  <c r="S162" i="20" s="1"/>
  <c r="Q164" i="20"/>
  <c r="O164" i="20"/>
  <c r="N164" i="20"/>
  <c r="N163" i="20" s="1"/>
  <c r="N162" i="20" s="1"/>
  <c r="J164" i="20"/>
  <c r="I164" i="20"/>
  <c r="H164" i="20"/>
  <c r="H163" i="20" s="1"/>
  <c r="H162" i="20" s="1"/>
  <c r="G164" i="20"/>
  <c r="F164" i="20"/>
  <c r="W163" i="20"/>
  <c r="V163" i="20"/>
  <c r="Q163" i="20"/>
  <c r="O163" i="20"/>
  <c r="J163" i="20"/>
  <c r="J162" i="20" s="1"/>
  <c r="I163" i="20"/>
  <c r="F163" i="20"/>
  <c r="F162" i="20" s="1"/>
  <c r="W162" i="20"/>
  <c r="U162" i="20"/>
  <c r="Q162" i="20"/>
  <c r="O162" i="20"/>
  <c r="I162" i="20"/>
  <c r="AA161" i="20"/>
  <c r="W161" i="20"/>
  <c r="U161" i="20"/>
  <c r="S161" i="20"/>
  <c r="K161" i="20"/>
  <c r="L161" i="20" s="1"/>
  <c r="Y161" i="20" s="1"/>
  <c r="AA160" i="20"/>
  <c r="W160" i="20"/>
  <c r="V160" i="20"/>
  <c r="V159" i="20" s="1"/>
  <c r="U160" i="20"/>
  <c r="U159" i="20" s="1"/>
  <c r="T160" i="20"/>
  <c r="S160" i="20"/>
  <c r="Q160" i="20"/>
  <c r="O160" i="20"/>
  <c r="O159" i="20" s="1"/>
  <c r="O158" i="20" s="1"/>
  <c r="N160" i="20"/>
  <c r="J160" i="20"/>
  <c r="J159" i="20" s="1"/>
  <c r="J158" i="20" s="1"/>
  <c r="I160" i="20"/>
  <c r="I159" i="20" s="1"/>
  <c r="I158" i="20" s="1"/>
  <c r="H160" i="20"/>
  <c r="G160" i="20"/>
  <c r="K160" i="20" s="1"/>
  <c r="F160" i="20"/>
  <c r="W159" i="20"/>
  <c r="W158" i="20" s="1"/>
  <c r="T159" i="20"/>
  <c r="T158" i="20" s="1"/>
  <c r="S159" i="20"/>
  <c r="S158" i="20" s="1"/>
  <c r="Q159" i="20"/>
  <c r="N159" i="20"/>
  <c r="N158" i="20" s="1"/>
  <c r="H159" i="20"/>
  <c r="H158" i="20" s="1"/>
  <c r="F159" i="20"/>
  <c r="U158" i="20"/>
  <c r="F158" i="20"/>
  <c r="AA157" i="20"/>
  <c r="W157" i="20"/>
  <c r="U157" i="20"/>
  <c r="S157" i="20"/>
  <c r="K157" i="20"/>
  <c r="L157" i="20" s="1"/>
  <c r="Y157" i="20" s="1"/>
  <c r="AA156" i="20"/>
  <c r="W156" i="20"/>
  <c r="V156" i="20"/>
  <c r="V155" i="20" s="1"/>
  <c r="U156" i="20"/>
  <c r="U155" i="20" s="1"/>
  <c r="T156" i="20"/>
  <c r="S156" i="20"/>
  <c r="Q156" i="20"/>
  <c r="O156" i="20"/>
  <c r="O155" i="20" s="1"/>
  <c r="O154" i="20" s="1"/>
  <c r="N156" i="20"/>
  <c r="J156" i="20"/>
  <c r="J155" i="20" s="1"/>
  <c r="J154" i="20" s="1"/>
  <c r="I156" i="20"/>
  <c r="I155" i="20" s="1"/>
  <c r="I154" i="20" s="1"/>
  <c r="H156" i="20"/>
  <c r="G156" i="20"/>
  <c r="K156" i="20" s="1"/>
  <c r="F156" i="20"/>
  <c r="W155" i="20"/>
  <c r="W154" i="20" s="1"/>
  <c r="W125" i="20" s="1"/>
  <c r="W124" i="20" s="1"/>
  <c r="T155" i="20"/>
  <c r="T154" i="20" s="1"/>
  <c r="S155" i="20"/>
  <c r="S154" i="20" s="1"/>
  <c r="Q155" i="20"/>
  <c r="N155" i="20"/>
  <c r="N154" i="20" s="1"/>
  <c r="H155" i="20"/>
  <c r="H154" i="20" s="1"/>
  <c r="G155" i="20"/>
  <c r="F155" i="20"/>
  <c r="U154" i="20"/>
  <c r="F154" i="20"/>
  <c r="AA153" i="20"/>
  <c r="W153" i="20"/>
  <c r="U153" i="20"/>
  <c r="S153" i="20"/>
  <c r="K153" i="20"/>
  <c r="L153" i="20" s="1"/>
  <c r="Y153" i="20" s="1"/>
  <c r="AA152" i="20"/>
  <c r="W152" i="20"/>
  <c r="V152" i="20"/>
  <c r="V151" i="20" s="1"/>
  <c r="U152" i="20"/>
  <c r="U151" i="20" s="1"/>
  <c r="T152" i="20"/>
  <c r="S152" i="20"/>
  <c r="Q152" i="20"/>
  <c r="O152" i="20"/>
  <c r="O151" i="20" s="1"/>
  <c r="N152" i="20"/>
  <c r="J152" i="20"/>
  <c r="J151" i="20" s="1"/>
  <c r="J150" i="20" s="1"/>
  <c r="I152" i="20"/>
  <c r="I151" i="20" s="1"/>
  <c r="I150" i="20" s="1"/>
  <c r="H152" i="20"/>
  <c r="G152" i="20"/>
  <c r="F152" i="20"/>
  <c r="W151" i="20"/>
  <c r="W150" i="20" s="1"/>
  <c r="T151" i="20"/>
  <c r="T150" i="20" s="1"/>
  <c r="S151" i="20"/>
  <c r="S150" i="20" s="1"/>
  <c r="Q151" i="20"/>
  <c r="N151" i="20"/>
  <c r="N150" i="20" s="1"/>
  <c r="H151" i="20"/>
  <c r="H150" i="20" s="1"/>
  <c r="F151" i="20"/>
  <c r="U150" i="20"/>
  <c r="O150" i="20"/>
  <c r="F150" i="20"/>
  <c r="AA149" i="20"/>
  <c r="W149" i="20"/>
  <c r="U149" i="20"/>
  <c r="S149" i="20"/>
  <c r="K149" i="20"/>
  <c r="L149" i="20" s="1"/>
  <c r="Y149" i="20" s="1"/>
  <c r="AA148" i="20"/>
  <c r="W148" i="20"/>
  <c r="V148" i="20"/>
  <c r="V147" i="20" s="1"/>
  <c r="U148" i="20"/>
  <c r="U147" i="20" s="1"/>
  <c r="T148" i="20"/>
  <c r="S148" i="20"/>
  <c r="S147" i="20" s="1"/>
  <c r="S146" i="20" s="1"/>
  <c r="Q148" i="20"/>
  <c r="O148" i="20"/>
  <c r="O147" i="20" s="1"/>
  <c r="O146" i="20" s="1"/>
  <c r="N148" i="20"/>
  <c r="J148" i="20"/>
  <c r="J147" i="20" s="1"/>
  <c r="J146" i="20" s="1"/>
  <c r="I148" i="20"/>
  <c r="I147" i="20" s="1"/>
  <c r="H148" i="20"/>
  <c r="H147" i="20" s="1"/>
  <c r="H146" i="20" s="1"/>
  <c r="G148" i="20"/>
  <c r="F148" i="20"/>
  <c r="W147" i="20"/>
  <c r="W146" i="20" s="1"/>
  <c r="T147" i="20"/>
  <c r="Q147" i="20"/>
  <c r="N147" i="20"/>
  <c r="N146" i="20" s="1"/>
  <c r="F147" i="20"/>
  <c r="V146" i="20"/>
  <c r="U146" i="20"/>
  <c r="Q146" i="20"/>
  <c r="I146" i="20"/>
  <c r="F146" i="20"/>
  <c r="AA145" i="20"/>
  <c r="W145" i="20"/>
  <c r="U145" i="20"/>
  <c r="U144" i="20" s="1"/>
  <c r="U143" i="20" s="1"/>
  <c r="S145" i="20"/>
  <c r="K145" i="20"/>
  <c r="L145" i="20" s="1"/>
  <c r="W144" i="20"/>
  <c r="V144" i="20"/>
  <c r="V143" i="20" s="1"/>
  <c r="T144" i="20"/>
  <c r="AA144" i="20" s="1"/>
  <c r="S144" i="20"/>
  <c r="S143" i="20" s="1"/>
  <c r="S142" i="20" s="1"/>
  <c r="Q144" i="20"/>
  <c r="O144" i="20"/>
  <c r="O143" i="20" s="1"/>
  <c r="N144" i="20"/>
  <c r="J144" i="20"/>
  <c r="J143" i="20" s="1"/>
  <c r="J142" i="20" s="1"/>
  <c r="I144" i="20"/>
  <c r="I143" i="20" s="1"/>
  <c r="I142" i="20" s="1"/>
  <c r="H144" i="20"/>
  <c r="G144" i="20"/>
  <c r="F144" i="20"/>
  <c r="W143" i="20"/>
  <c r="T143" i="20"/>
  <c r="Q143" i="20"/>
  <c r="N143" i="20"/>
  <c r="N142" i="20" s="1"/>
  <c r="H143" i="20"/>
  <c r="H142" i="20" s="1"/>
  <c r="G143" i="20"/>
  <c r="F143" i="20"/>
  <c r="F142" i="20" s="1"/>
  <c r="W142" i="20"/>
  <c r="U142" i="20"/>
  <c r="O142" i="20"/>
  <c r="AA141" i="20"/>
  <c r="Y141" i="20"/>
  <c r="W141" i="20"/>
  <c r="U141" i="20"/>
  <c r="S141" i="20"/>
  <c r="S140" i="20" s="1"/>
  <c r="K141" i="20"/>
  <c r="L141" i="20" s="1"/>
  <c r="AA140" i="20"/>
  <c r="W140" i="20"/>
  <c r="V140" i="20"/>
  <c r="V139" i="20" s="1"/>
  <c r="U140" i="20"/>
  <c r="U139" i="20" s="1"/>
  <c r="U138" i="20" s="1"/>
  <c r="T140" i="20"/>
  <c r="Q140" i="20"/>
  <c r="O140" i="20"/>
  <c r="O139" i="20" s="1"/>
  <c r="N140" i="20"/>
  <c r="N139" i="20" s="1"/>
  <c r="N138" i="20" s="1"/>
  <c r="J140" i="20"/>
  <c r="J139" i="20" s="1"/>
  <c r="I140" i="20"/>
  <c r="I139" i="20" s="1"/>
  <c r="H140" i="20"/>
  <c r="G140" i="20"/>
  <c r="F140" i="20"/>
  <c r="W139" i="20"/>
  <c r="S139" i="20"/>
  <c r="S138" i="20" s="1"/>
  <c r="Q139" i="20"/>
  <c r="H139" i="20"/>
  <c r="H138" i="20" s="1"/>
  <c r="F139" i="20"/>
  <c r="F138" i="20" s="1"/>
  <c r="W138" i="20"/>
  <c r="V138" i="20"/>
  <c r="Q138" i="20"/>
  <c r="O138" i="20"/>
  <c r="J138" i="20"/>
  <c r="I138" i="20"/>
  <c r="AA137" i="20"/>
  <c r="Z137" i="20"/>
  <c r="W137" i="20"/>
  <c r="U137" i="20"/>
  <c r="U136" i="20" s="1"/>
  <c r="U135" i="20" s="1"/>
  <c r="U134" i="20" s="1"/>
  <c r="S137" i="20"/>
  <c r="R137" i="20"/>
  <c r="R136" i="20" s="1"/>
  <c r="R135" i="20" s="1"/>
  <c r="R134" i="20" s="1"/>
  <c r="P137" i="20"/>
  <c r="K137" i="20"/>
  <c r="L137" i="20" s="1"/>
  <c r="W136" i="20"/>
  <c r="V136" i="20"/>
  <c r="T136" i="20"/>
  <c r="AA136" i="20" s="1"/>
  <c r="S136" i="20"/>
  <c r="S135" i="20" s="1"/>
  <c r="S134" i="20" s="1"/>
  <c r="Q136" i="20"/>
  <c r="P136" i="20"/>
  <c r="P135" i="20" s="1"/>
  <c r="P134" i="20" s="1"/>
  <c r="O136" i="20"/>
  <c r="O135" i="20" s="1"/>
  <c r="O134" i="20" s="1"/>
  <c r="N136" i="20"/>
  <c r="J136" i="20"/>
  <c r="J135" i="20" s="1"/>
  <c r="J134" i="20" s="1"/>
  <c r="I136" i="20"/>
  <c r="I135" i="20" s="1"/>
  <c r="H136" i="20"/>
  <c r="H135" i="20" s="1"/>
  <c r="H134" i="20" s="1"/>
  <c r="G136" i="20"/>
  <c r="F136" i="20"/>
  <c r="W135" i="20"/>
  <c r="W134" i="20" s="1"/>
  <c r="T135" i="20"/>
  <c r="Q135" i="20"/>
  <c r="N135" i="20"/>
  <c r="N134" i="20" s="1"/>
  <c r="F135" i="20"/>
  <c r="Q134" i="20"/>
  <c r="I134" i="20"/>
  <c r="F134" i="20"/>
  <c r="AA133" i="20"/>
  <c r="W133" i="20"/>
  <c r="U133" i="20"/>
  <c r="U132" i="20" s="1"/>
  <c r="U131" i="20" s="1"/>
  <c r="U130" i="20" s="1"/>
  <c r="S133" i="20"/>
  <c r="S132" i="20" s="1"/>
  <c r="S131" i="20" s="1"/>
  <c r="S130" i="20" s="1"/>
  <c r="K133" i="20"/>
  <c r="L133" i="20" s="1"/>
  <c r="W132" i="20"/>
  <c r="V132" i="20"/>
  <c r="V131" i="20" s="1"/>
  <c r="T132" i="20"/>
  <c r="AA132" i="20" s="1"/>
  <c r="Q132" i="20"/>
  <c r="O132" i="20"/>
  <c r="O131" i="20" s="1"/>
  <c r="N132" i="20"/>
  <c r="J132" i="20"/>
  <c r="J131" i="20" s="1"/>
  <c r="I132" i="20"/>
  <c r="I131" i="20" s="1"/>
  <c r="I130" i="20" s="1"/>
  <c r="H132" i="20"/>
  <c r="G132" i="20"/>
  <c r="F132" i="20"/>
  <c r="W131" i="20"/>
  <c r="T131" i="20"/>
  <c r="Q131" i="20"/>
  <c r="Q130" i="20" s="1"/>
  <c r="N131" i="20"/>
  <c r="N130" i="20" s="1"/>
  <c r="H131" i="20"/>
  <c r="H130" i="20" s="1"/>
  <c r="G131" i="20"/>
  <c r="F131" i="20"/>
  <c r="F130" i="20" s="1"/>
  <c r="W130" i="20"/>
  <c r="O130" i="20"/>
  <c r="J130" i="20"/>
  <c r="AA129" i="20"/>
  <c r="W129" i="20"/>
  <c r="U129" i="20"/>
  <c r="S129" i="20"/>
  <c r="S128" i="20" s="1"/>
  <c r="K129" i="20"/>
  <c r="L129" i="20" s="1"/>
  <c r="AA128" i="20"/>
  <c r="W128" i="20"/>
  <c r="V128" i="20"/>
  <c r="V127" i="20" s="1"/>
  <c r="U128" i="20"/>
  <c r="U127" i="20" s="1"/>
  <c r="U126" i="20" s="1"/>
  <c r="T128" i="20"/>
  <c r="Q128" i="20"/>
  <c r="O128" i="20"/>
  <c r="O127" i="20" s="1"/>
  <c r="N128" i="20"/>
  <c r="N127" i="20" s="1"/>
  <c r="N126" i="20" s="1"/>
  <c r="J128" i="20"/>
  <c r="J127" i="20" s="1"/>
  <c r="I128" i="20"/>
  <c r="I127" i="20" s="1"/>
  <c r="H128" i="20"/>
  <c r="G128" i="20"/>
  <c r="F128" i="20"/>
  <c r="W127" i="20"/>
  <c r="S127" i="20"/>
  <c r="S126" i="20" s="1"/>
  <c r="Q127" i="20"/>
  <c r="H127" i="20"/>
  <c r="H126" i="20" s="1"/>
  <c r="F127" i="20"/>
  <c r="W126" i="20"/>
  <c r="V126" i="20"/>
  <c r="Q126" i="20"/>
  <c r="O126" i="20"/>
  <c r="J126" i="20"/>
  <c r="I126" i="20"/>
  <c r="F126" i="20"/>
  <c r="W123" i="20"/>
  <c r="N123" i="20"/>
  <c r="W122" i="20"/>
  <c r="U122" i="20"/>
  <c r="S122" i="20"/>
  <c r="O122" i="20"/>
  <c r="N122" i="20"/>
  <c r="I122" i="20"/>
  <c r="H122" i="20"/>
  <c r="F122" i="20"/>
  <c r="AB120" i="20"/>
  <c r="AA120" i="20"/>
  <c r="W120" i="20"/>
  <c r="W119" i="20" s="1"/>
  <c r="U120" i="20"/>
  <c r="S120" i="20"/>
  <c r="L120" i="20"/>
  <c r="X120" i="20" s="1"/>
  <c r="K120" i="20"/>
  <c r="AA119" i="20"/>
  <c r="V119" i="20"/>
  <c r="AB119" i="20" s="1"/>
  <c r="U119" i="20"/>
  <c r="U115" i="20" s="1"/>
  <c r="U113" i="20" s="1"/>
  <c r="T119" i="20"/>
  <c r="S119" i="20"/>
  <c r="Q119" i="20"/>
  <c r="O119" i="20"/>
  <c r="O115" i="20" s="1"/>
  <c r="O113" i="20" s="1"/>
  <c r="N119" i="20"/>
  <c r="J119" i="20"/>
  <c r="I119" i="20"/>
  <c r="I115" i="20" s="1"/>
  <c r="H119" i="20"/>
  <c r="G119" i="20"/>
  <c r="F119" i="20"/>
  <c r="F115" i="20" s="1"/>
  <c r="F113" i="20" s="1"/>
  <c r="W118" i="20"/>
  <c r="U118" i="20"/>
  <c r="U117" i="20" s="1"/>
  <c r="U116" i="20" s="1"/>
  <c r="U114" i="20" s="1"/>
  <c r="U112" i="20" s="1"/>
  <c r="S118" i="20"/>
  <c r="S117" i="20" s="1"/>
  <c r="S116" i="20" s="1"/>
  <c r="S114" i="20" s="1"/>
  <c r="P118" i="20"/>
  <c r="P117" i="20" s="1"/>
  <c r="P116" i="20" s="1"/>
  <c r="P114" i="20" s="1"/>
  <c r="P112" i="20" s="1"/>
  <c r="K118" i="20"/>
  <c r="L118" i="20" s="1"/>
  <c r="W117" i="20"/>
  <c r="W116" i="20" s="1"/>
  <c r="W114" i="20" s="1"/>
  <c r="W112" i="20" s="1"/>
  <c r="V117" i="20"/>
  <c r="V116" i="20" s="1"/>
  <c r="V114" i="20" s="1"/>
  <c r="T117" i="20"/>
  <c r="Q117" i="20"/>
  <c r="O117" i="20"/>
  <c r="O116" i="20" s="1"/>
  <c r="O114" i="20" s="1"/>
  <c r="O112" i="20" s="1"/>
  <c r="N117" i="20"/>
  <c r="N116" i="20" s="1"/>
  <c r="N114" i="20" s="1"/>
  <c r="N112" i="20" s="1"/>
  <c r="J117" i="20"/>
  <c r="J116" i="20" s="1"/>
  <c r="J114" i="20" s="1"/>
  <c r="J112" i="20" s="1"/>
  <c r="I117" i="20"/>
  <c r="I116" i="20" s="1"/>
  <c r="I114" i="20" s="1"/>
  <c r="I112" i="20" s="1"/>
  <c r="H117" i="20"/>
  <c r="G117" i="20"/>
  <c r="F117" i="20"/>
  <c r="T116" i="20"/>
  <c r="T114" i="20" s="1"/>
  <c r="Q116" i="20"/>
  <c r="G116" i="20"/>
  <c r="F116" i="20"/>
  <c r="F114" i="20" s="1"/>
  <c r="AB115" i="20"/>
  <c r="W115" i="20"/>
  <c r="W113" i="20" s="1"/>
  <c r="V115" i="20"/>
  <c r="T115" i="20"/>
  <c r="S115" i="20"/>
  <c r="S113" i="20" s="1"/>
  <c r="Q115" i="20"/>
  <c r="N115" i="20"/>
  <c r="N113" i="20" s="1"/>
  <c r="J115" i="20"/>
  <c r="J113" i="20" s="1"/>
  <c r="H115" i="20"/>
  <c r="H113" i="20" s="1"/>
  <c r="Q114" i="20"/>
  <c r="G114" i="20"/>
  <c r="V113" i="20"/>
  <c r="I113" i="20"/>
  <c r="S112" i="20"/>
  <c r="G112" i="20"/>
  <c r="F112" i="20"/>
  <c r="W111" i="20"/>
  <c r="U111" i="20"/>
  <c r="S111" i="20"/>
  <c r="S110" i="20" s="1"/>
  <c r="S109" i="20" s="1"/>
  <c r="K111" i="20"/>
  <c r="L111" i="20" s="1"/>
  <c r="X111" i="20" s="1"/>
  <c r="W110" i="20"/>
  <c r="W109" i="20" s="1"/>
  <c r="V110" i="20"/>
  <c r="U110" i="20"/>
  <c r="T110" i="20"/>
  <c r="Q110" i="20"/>
  <c r="O110" i="20"/>
  <c r="O109" i="20" s="1"/>
  <c r="N110" i="20"/>
  <c r="K110" i="20"/>
  <c r="J110" i="20"/>
  <c r="I110" i="20"/>
  <c r="H110" i="20"/>
  <c r="H109" i="20" s="1"/>
  <c r="G110" i="20"/>
  <c r="G109" i="20" s="1"/>
  <c r="F110" i="20"/>
  <c r="V109" i="20"/>
  <c r="U109" i="20"/>
  <c r="Q109" i="20"/>
  <c r="N109" i="20"/>
  <c r="J109" i="20"/>
  <c r="I109" i="20"/>
  <c r="F109" i="20"/>
  <c r="AB108" i="20"/>
  <c r="AA108" i="20"/>
  <c r="W108" i="20"/>
  <c r="U108" i="20"/>
  <c r="S108" i="20"/>
  <c r="L108" i="20"/>
  <c r="P108" i="20" s="1"/>
  <c r="K108" i="20"/>
  <c r="AB107" i="20"/>
  <c r="AA107" i="20"/>
  <c r="W107" i="20"/>
  <c r="W106" i="20" s="1"/>
  <c r="W105" i="20" s="1"/>
  <c r="W7" i="20" s="1"/>
  <c r="U107" i="20"/>
  <c r="S107" i="20"/>
  <c r="L107" i="20"/>
  <c r="X107" i="20" s="1"/>
  <c r="K107" i="20"/>
  <c r="AA106" i="20"/>
  <c r="V106" i="20"/>
  <c r="U106" i="20"/>
  <c r="T106" i="20"/>
  <c r="S106" i="20"/>
  <c r="Q106" i="20"/>
  <c r="O106" i="20"/>
  <c r="O105" i="20" s="1"/>
  <c r="O7" i="20" s="1"/>
  <c r="N106" i="20"/>
  <c r="J106" i="20"/>
  <c r="I106" i="20"/>
  <c r="H106" i="20"/>
  <c r="G106" i="20"/>
  <c r="F106" i="20"/>
  <c r="T105" i="20"/>
  <c r="AA105" i="20" s="1"/>
  <c r="Q105" i="20"/>
  <c r="N105" i="20"/>
  <c r="N7" i="20" s="1"/>
  <c r="H105" i="20"/>
  <c r="F105" i="20"/>
  <c r="F7" i="20" s="1"/>
  <c r="Z104" i="20"/>
  <c r="W104" i="20"/>
  <c r="W102" i="20" s="1"/>
  <c r="W101" i="20" s="1"/>
  <c r="W100" i="20" s="1"/>
  <c r="U104" i="20"/>
  <c r="S104" i="20"/>
  <c r="R104" i="20"/>
  <c r="L104" i="20"/>
  <c r="K104" i="20"/>
  <c r="AB103" i="20"/>
  <c r="AA103" i="20"/>
  <c r="W103" i="20"/>
  <c r="U103" i="20"/>
  <c r="U102" i="20" s="1"/>
  <c r="S103" i="20"/>
  <c r="S102" i="20" s="1"/>
  <c r="S101" i="20" s="1"/>
  <c r="S100" i="20" s="1"/>
  <c r="K103" i="20"/>
  <c r="L103" i="20" s="1"/>
  <c r="V102" i="20"/>
  <c r="T102" i="20"/>
  <c r="Q102" i="20"/>
  <c r="O102" i="20"/>
  <c r="N102" i="20"/>
  <c r="N101" i="20" s="1"/>
  <c r="N100" i="20" s="1"/>
  <c r="J102" i="20"/>
  <c r="J101" i="20" s="1"/>
  <c r="J100" i="20" s="1"/>
  <c r="I102" i="20"/>
  <c r="H102" i="20"/>
  <c r="H101" i="20" s="1"/>
  <c r="G102" i="20"/>
  <c r="F102" i="20"/>
  <c r="V101" i="20"/>
  <c r="U101" i="20"/>
  <c r="U100" i="20" s="1"/>
  <c r="U96" i="20" s="1"/>
  <c r="O101" i="20"/>
  <c r="O100" i="20" s="1"/>
  <c r="O96" i="20" s="1"/>
  <c r="I101" i="20"/>
  <c r="F101" i="20"/>
  <c r="F100" i="20" s="1"/>
  <c r="F96" i="20" s="1"/>
  <c r="I100" i="20"/>
  <c r="H100" i="20"/>
  <c r="Z99" i="20"/>
  <c r="W99" i="20"/>
  <c r="W98" i="20" s="1"/>
  <c r="W97" i="20" s="1"/>
  <c r="W96" i="20" s="1"/>
  <c r="U99" i="20"/>
  <c r="S99" i="20"/>
  <c r="L99" i="20"/>
  <c r="K99" i="20"/>
  <c r="V98" i="20"/>
  <c r="U98" i="20"/>
  <c r="T98" i="20"/>
  <c r="S98" i="20"/>
  <c r="S97" i="20" s="1"/>
  <c r="S96" i="20" s="1"/>
  <c r="Q98" i="20"/>
  <c r="Q97" i="20" s="1"/>
  <c r="O98" i="20"/>
  <c r="N98" i="20"/>
  <c r="J98" i="20"/>
  <c r="J97" i="20" s="1"/>
  <c r="I98" i="20"/>
  <c r="H98" i="20"/>
  <c r="G98" i="20"/>
  <c r="F98" i="20"/>
  <c r="V97" i="20"/>
  <c r="U97" i="20"/>
  <c r="T97" i="20"/>
  <c r="O97" i="20"/>
  <c r="N97" i="20"/>
  <c r="I97" i="20"/>
  <c r="H97" i="20"/>
  <c r="G97" i="20"/>
  <c r="F97" i="20"/>
  <c r="I96" i="20"/>
  <c r="T95" i="20"/>
  <c r="AA95" i="20" s="1"/>
  <c r="Q95" i="20"/>
  <c r="O95" i="20"/>
  <c r="N95" i="20"/>
  <c r="H95" i="20"/>
  <c r="F95" i="20"/>
  <c r="AB94" i="20"/>
  <c r="AA94" i="20"/>
  <c r="W94" i="20"/>
  <c r="U94" i="20"/>
  <c r="S94" i="20"/>
  <c r="P94" i="20"/>
  <c r="L94" i="20"/>
  <c r="K94" i="20"/>
  <c r="AB93" i="20"/>
  <c r="AA93" i="20"/>
  <c r="W93" i="20"/>
  <c r="U93" i="20"/>
  <c r="S93" i="20"/>
  <c r="I93" i="20"/>
  <c r="AB92" i="20"/>
  <c r="AA92" i="20"/>
  <c r="W92" i="20"/>
  <c r="U92" i="20"/>
  <c r="S92" i="20"/>
  <c r="R92" i="20"/>
  <c r="K92" i="20"/>
  <c r="L92" i="20" s="1"/>
  <c r="AB91" i="20"/>
  <c r="AA91" i="20"/>
  <c r="X91" i="20"/>
  <c r="W91" i="20"/>
  <c r="U91" i="20"/>
  <c r="S91" i="20"/>
  <c r="L91" i="20"/>
  <c r="K91" i="20"/>
  <c r="AB90" i="20"/>
  <c r="AA90" i="20"/>
  <c r="X90" i="20"/>
  <c r="W90" i="20"/>
  <c r="U90" i="20"/>
  <c r="S90" i="20"/>
  <c r="K90" i="20"/>
  <c r="L90" i="20" s="1"/>
  <c r="AA89" i="20"/>
  <c r="W89" i="20"/>
  <c r="U89" i="20"/>
  <c r="S89" i="20"/>
  <c r="S88" i="20" s="1"/>
  <c r="P89" i="20"/>
  <c r="K89" i="20"/>
  <c r="L89" i="20" s="1"/>
  <c r="W88" i="20"/>
  <c r="V88" i="20"/>
  <c r="T88" i="20"/>
  <c r="AA88" i="20" s="1"/>
  <c r="Q88" i="20"/>
  <c r="O88" i="20"/>
  <c r="N88" i="20"/>
  <c r="J88" i="20"/>
  <c r="H88" i="20"/>
  <c r="G88" i="20"/>
  <c r="F88" i="20"/>
  <c r="AB87" i="20"/>
  <c r="AA87" i="20"/>
  <c r="W87" i="20"/>
  <c r="U87" i="20"/>
  <c r="S87" i="20"/>
  <c r="K87" i="20"/>
  <c r="L87" i="20" s="1"/>
  <c r="X87" i="20" s="1"/>
  <c r="I87" i="20"/>
  <c r="I81" i="20" s="1"/>
  <c r="AB86" i="20"/>
  <c r="AA86" i="20"/>
  <c r="Z86" i="20"/>
  <c r="W86" i="20"/>
  <c r="W81" i="20" s="1"/>
  <c r="U86" i="20"/>
  <c r="S86" i="20"/>
  <c r="R86" i="20"/>
  <c r="L86" i="20"/>
  <c r="K86" i="20"/>
  <c r="AB85" i="20"/>
  <c r="AA85" i="20"/>
  <c r="Y85" i="20"/>
  <c r="W85" i="20"/>
  <c r="U85" i="20"/>
  <c r="S85" i="20"/>
  <c r="S81" i="20" s="1"/>
  <c r="S69" i="20" s="1"/>
  <c r="K85" i="20"/>
  <c r="L85" i="20" s="1"/>
  <c r="AB84" i="20"/>
  <c r="AA84" i="20"/>
  <c r="W84" i="20"/>
  <c r="U84" i="20"/>
  <c r="S84" i="20"/>
  <c r="R84" i="20"/>
  <c r="P84" i="20"/>
  <c r="K84" i="20"/>
  <c r="L84" i="20" s="1"/>
  <c r="AB83" i="20"/>
  <c r="AA83" i="20"/>
  <c r="X83" i="20"/>
  <c r="W83" i="20"/>
  <c r="U83" i="20"/>
  <c r="S83" i="20"/>
  <c r="L83" i="20"/>
  <c r="K83" i="20"/>
  <c r="AB82" i="20"/>
  <c r="AA82" i="20"/>
  <c r="X82" i="20"/>
  <c r="W82" i="20"/>
  <c r="U82" i="20"/>
  <c r="S82" i="20"/>
  <c r="K82" i="20"/>
  <c r="L82" i="20" s="1"/>
  <c r="V81" i="20"/>
  <c r="T81" i="20"/>
  <c r="AB81" i="20" s="1"/>
  <c r="Q81" i="20"/>
  <c r="O81" i="20"/>
  <c r="N81" i="20"/>
  <c r="K81" i="20"/>
  <c r="J81" i="20"/>
  <c r="H81" i="20"/>
  <c r="G81" i="20"/>
  <c r="F81" i="20"/>
  <c r="AB80" i="20"/>
  <c r="AA80" i="20"/>
  <c r="W80" i="20"/>
  <c r="U80" i="20"/>
  <c r="S80" i="20"/>
  <c r="P80" i="20"/>
  <c r="K80" i="20"/>
  <c r="L80" i="20" s="1"/>
  <c r="AB79" i="20"/>
  <c r="AA79" i="20"/>
  <c r="Y79" i="20"/>
  <c r="W79" i="20"/>
  <c r="U79" i="20"/>
  <c r="S79" i="20"/>
  <c r="L79" i="20"/>
  <c r="K79" i="20"/>
  <c r="J79" i="20"/>
  <c r="AB78" i="20"/>
  <c r="AA78" i="20"/>
  <c r="X78" i="20"/>
  <c r="W78" i="20"/>
  <c r="U78" i="20"/>
  <c r="U77" i="20" s="1"/>
  <c r="S78" i="20"/>
  <c r="S77" i="20" s="1"/>
  <c r="K78" i="20"/>
  <c r="L78" i="20" s="1"/>
  <c r="W77" i="20"/>
  <c r="V77" i="20"/>
  <c r="T77" i="20"/>
  <c r="Q77" i="20"/>
  <c r="O77" i="20"/>
  <c r="N77" i="20"/>
  <c r="J77" i="20"/>
  <c r="I77" i="20"/>
  <c r="H77" i="20"/>
  <c r="G77" i="20"/>
  <c r="K77" i="20" s="1"/>
  <c r="F77" i="20"/>
  <c r="AB76" i="20"/>
  <c r="AA76" i="20"/>
  <c r="Y76" i="20"/>
  <c r="W76" i="20"/>
  <c r="U76" i="20"/>
  <c r="S76" i="20"/>
  <c r="P76" i="20"/>
  <c r="K76" i="20"/>
  <c r="L76" i="20" s="1"/>
  <c r="AB75" i="20"/>
  <c r="AA75" i="20"/>
  <c r="W75" i="20"/>
  <c r="U75" i="20"/>
  <c r="S75" i="20"/>
  <c r="R75" i="20"/>
  <c r="L75" i="20"/>
  <c r="K75" i="20"/>
  <c r="AB74" i="20"/>
  <c r="AA74" i="20"/>
  <c r="Z74" i="20"/>
  <c r="W74" i="20"/>
  <c r="U74" i="20"/>
  <c r="S74" i="20"/>
  <c r="R74" i="20"/>
  <c r="L74" i="20"/>
  <c r="K74" i="20"/>
  <c r="AB73" i="20"/>
  <c r="AA73" i="20"/>
  <c r="W73" i="20"/>
  <c r="U73" i="20"/>
  <c r="S73" i="20"/>
  <c r="K73" i="20"/>
  <c r="L73" i="20" s="1"/>
  <c r="Y73" i="20" s="1"/>
  <c r="W72" i="20"/>
  <c r="U72" i="20"/>
  <c r="S72" i="20"/>
  <c r="R72" i="20"/>
  <c r="L72" i="20"/>
  <c r="K72" i="20"/>
  <c r="AB71" i="20"/>
  <c r="AA71" i="20"/>
  <c r="W71" i="20"/>
  <c r="U71" i="20"/>
  <c r="S71" i="20"/>
  <c r="K71" i="20"/>
  <c r="L71" i="20" s="1"/>
  <c r="W70" i="20"/>
  <c r="W69" i="20" s="1"/>
  <c r="V70" i="20"/>
  <c r="T70" i="20"/>
  <c r="S70" i="20"/>
  <c r="Q70" i="20"/>
  <c r="O70" i="20"/>
  <c r="N70" i="20"/>
  <c r="N69" i="20" s="1"/>
  <c r="J70" i="20"/>
  <c r="I70" i="20"/>
  <c r="H70" i="20"/>
  <c r="G70" i="20"/>
  <c r="K70" i="20" s="1"/>
  <c r="F70" i="20"/>
  <c r="O69" i="20"/>
  <c r="J69" i="20"/>
  <c r="F69" i="20"/>
  <c r="F48" i="20" s="1"/>
  <c r="AB68" i="20"/>
  <c r="AA68" i="20"/>
  <c r="W68" i="20"/>
  <c r="U68" i="20"/>
  <c r="S68" i="20"/>
  <c r="AB67" i="20"/>
  <c r="AA67" i="20"/>
  <c r="Z67" i="20"/>
  <c r="X67" i="20"/>
  <c r="W67" i="20"/>
  <c r="U67" i="20"/>
  <c r="S67" i="20"/>
  <c r="R67" i="20"/>
  <c r="L67" i="20"/>
  <c r="Y67" i="20" s="1"/>
  <c r="K67" i="20"/>
  <c r="AB66" i="20"/>
  <c r="AA66" i="20"/>
  <c r="W66" i="20"/>
  <c r="U66" i="20"/>
  <c r="S66" i="20"/>
  <c r="S63" i="20" s="1"/>
  <c r="I66" i="20"/>
  <c r="K66" i="20" s="1"/>
  <c r="L66" i="20" s="1"/>
  <c r="AA65" i="20"/>
  <c r="W65" i="20"/>
  <c r="U65" i="20"/>
  <c r="U63" i="20" s="1"/>
  <c r="S65" i="20"/>
  <c r="K65" i="20"/>
  <c r="L65" i="20" s="1"/>
  <c r="I65" i="20"/>
  <c r="AA64" i="20"/>
  <c r="W64" i="20"/>
  <c r="W63" i="20" s="1"/>
  <c r="U64" i="20"/>
  <c r="S64" i="20"/>
  <c r="I64" i="20"/>
  <c r="K64" i="20" s="1"/>
  <c r="L64" i="20" s="1"/>
  <c r="V63" i="20"/>
  <c r="T63" i="20"/>
  <c r="AA63" i="20" s="1"/>
  <c r="Q63" i="20"/>
  <c r="O63" i="20"/>
  <c r="N63" i="20"/>
  <c r="J63" i="20"/>
  <c r="F63" i="20"/>
  <c r="AB62" i="20"/>
  <c r="AA62" i="20"/>
  <c r="Y62" i="20"/>
  <c r="W62" i="20"/>
  <c r="U62" i="20"/>
  <c r="S62" i="20"/>
  <c r="P62" i="20"/>
  <c r="K62" i="20"/>
  <c r="L62" i="20" s="1"/>
  <c r="AA61" i="20"/>
  <c r="Y61" i="20"/>
  <c r="W61" i="20"/>
  <c r="U61" i="20"/>
  <c r="S61" i="20"/>
  <c r="P61" i="20"/>
  <c r="K61" i="20"/>
  <c r="L61" i="20" s="1"/>
  <c r="I61" i="20"/>
  <c r="AB60" i="20"/>
  <c r="AA60" i="20"/>
  <c r="Z60" i="20"/>
  <c r="W60" i="20"/>
  <c r="U60" i="20"/>
  <c r="S60" i="20"/>
  <c r="S54" i="20" s="1"/>
  <c r="R60" i="20"/>
  <c r="I60" i="20"/>
  <c r="K60" i="20" s="1"/>
  <c r="L60" i="20" s="1"/>
  <c r="AB59" i="20"/>
  <c r="AA59" i="20"/>
  <c r="W59" i="20"/>
  <c r="U59" i="20"/>
  <c r="S59" i="20"/>
  <c r="K59" i="20"/>
  <c r="L59" i="20" s="1"/>
  <c r="I59" i="20"/>
  <c r="AA58" i="20"/>
  <c r="X58" i="20"/>
  <c r="W58" i="20"/>
  <c r="U58" i="20"/>
  <c r="S58" i="20"/>
  <c r="L58" i="20"/>
  <c r="K58" i="20"/>
  <c r="AB57" i="20"/>
  <c r="AA57" i="20"/>
  <c r="Y57" i="20"/>
  <c r="W57" i="20"/>
  <c r="U57" i="20"/>
  <c r="S57" i="20"/>
  <c r="K57" i="20"/>
  <c r="L57" i="20" s="1"/>
  <c r="AB56" i="20"/>
  <c r="AA56" i="20"/>
  <c r="Z56" i="20"/>
  <c r="Y56" i="20"/>
  <c r="W56" i="20"/>
  <c r="U56" i="20"/>
  <c r="S56" i="20"/>
  <c r="R56" i="20"/>
  <c r="P56" i="20"/>
  <c r="L56" i="20"/>
  <c r="X56" i="20" s="1"/>
  <c r="K56" i="20"/>
  <c r="AA55" i="20"/>
  <c r="Z55" i="20"/>
  <c r="Y55" i="20"/>
  <c r="W55" i="20"/>
  <c r="W54" i="20" s="1"/>
  <c r="U55" i="20"/>
  <c r="S55" i="20"/>
  <c r="R55" i="20"/>
  <c r="P55" i="20"/>
  <c r="L55" i="20"/>
  <c r="X55" i="20" s="1"/>
  <c r="K55" i="20"/>
  <c r="I55" i="20"/>
  <c r="AB54" i="20"/>
  <c r="AA54" i="20"/>
  <c r="V54" i="20"/>
  <c r="U54" i="20"/>
  <c r="T54" i="20"/>
  <c r="Q54" i="20"/>
  <c r="O54" i="20"/>
  <c r="O49" i="20" s="1"/>
  <c r="O48" i="20" s="1"/>
  <c r="N54" i="20"/>
  <c r="J54" i="20"/>
  <c r="J49" i="20" s="1"/>
  <c r="J48" i="20" s="1"/>
  <c r="I54" i="20"/>
  <c r="H54" i="20"/>
  <c r="G54" i="20"/>
  <c r="F54" i="20"/>
  <c r="AA53" i="20"/>
  <c r="Z53" i="20"/>
  <c r="Y53" i="20"/>
  <c r="W53" i="20"/>
  <c r="U53" i="20"/>
  <c r="S53" i="20"/>
  <c r="R53" i="20"/>
  <c r="P53" i="20"/>
  <c r="L53" i="20"/>
  <c r="X53" i="20" s="1"/>
  <c r="K53" i="20"/>
  <c r="AB52" i="20"/>
  <c r="AA52" i="20"/>
  <c r="Z52" i="20"/>
  <c r="X52" i="20"/>
  <c r="W52" i="20"/>
  <c r="U52" i="20"/>
  <c r="S52" i="20"/>
  <c r="R52" i="20"/>
  <c r="L52" i="20"/>
  <c r="Y52" i="20" s="1"/>
  <c r="K52" i="20"/>
  <c r="AB51" i="20"/>
  <c r="AA51" i="20"/>
  <c r="W51" i="20"/>
  <c r="U51" i="20"/>
  <c r="U50" i="20" s="1"/>
  <c r="S51" i="20"/>
  <c r="K51" i="20"/>
  <c r="L51" i="20" s="1"/>
  <c r="AB50" i="20"/>
  <c r="W50" i="20"/>
  <c r="V50" i="20"/>
  <c r="V49" i="20" s="1"/>
  <c r="T50" i="20"/>
  <c r="AA50" i="20" s="1"/>
  <c r="Q50" i="20"/>
  <c r="O50" i="20"/>
  <c r="N50" i="20"/>
  <c r="N49" i="20" s="1"/>
  <c r="N48" i="20" s="1"/>
  <c r="J50" i="20"/>
  <c r="K50" i="20" s="1"/>
  <c r="I50" i="20"/>
  <c r="H50" i="20"/>
  <c r="G50" i="20"/>
  <c r="F50" i="20"/>
  <c r="U49" i="20"/>
  <c r="F49" i="20"/>
  <c r="W47" i="20"/>
  <c r="W43" i="20" s="1"/>
  <c r="U47" i="20"/>
  <c r="S47" i="20"/>
  <c r="L47" i="20"/>
  <c r="K47" i="20"/>
  <c r="AB46" i="20"/>
  <c r="AA46" i="20"/>
  <c r="W46" i="20"/>
  <c r="U46" i="20"/>
  <c r="S46" i="20"/>
  <c r="K46" i="20"/>
  <c r="L46" i="20" s="1"/>
  <c r="AA45" i="20"/>
  <c r="W45" i="20"/>
  <c r="U45" i="20"/>
  <c r="U43" i="20" s="1"/>
  <c r="U40" i="20" s="1"/>
  <c r="S45" i="20"/>
  <c r="P45" i="20"/>
  <c r="K45" i="20"/>
  <c r="L45" i="20" s="1"/>
  <c r="I45" i="20"/>
  <c r="I43" i="20" s="1"/>
  <c r="I40" i="20" s="1"/>
  <c r="I39" i="20" s="1"/>
  <c r="W44" i="20"/>
  <c r="U44" i="20"/>
  <c r="S44" i="20"/>
  <c r="K44" i="20"/>
  <c r="L44" i="20" s="1"/>
  <c r="Y44" i="20" s="1"/>
  <c r="V43" i="20"/>
  <c r="T43" i="20"/>
  <c r="S43" i="20"/>
  <c r="Q43" i="20"/>
  <c r="O43" i="20"/>
  <c r="O40" i="20" s="1"/>
  <c r="O39" i="20" s="1"/>
  <c r="N43" i="20"/>
  <c r="N40" i="20" s="1"/>
  <c r="N39" i="20" s="1"/>
  <c r="K43" i="20"/>
  <c r="J43" i="20"/>
  <c r="H43" i="20"/>
  <c r="H40" i="20" s="1"/>
  <c r="H39" i="20" s="1"/>
  <c r="G43" i="20"/>
  <c r="G40" i="20" s="1"/>
  <c r="G39" i="20" s="1"/>
  <c r="F43" i="20"/>
  <c r="AA42" i="20"/>
  <c r="W42" i="20"/>
  <c r="U42" i="20"/>
  <c r="S42" i="20"/>
  <c r="S41" i="20" s="1"/>
  <c r="L42" i="20"/>
  <c r="X42" i="20" s="1"/>
  <c r="K42" i="20"/>
  <c r="W41" i="20"/>
  <c r="W40" i="20" s="1"/>
  <c r="W39" i="20" s="1"/>
  <c r="V41" i="20"/>
  <c r="U41" i="20"/>
  <c r="T41" i="20"/>
  <c r="Q41" i="20"/>
  <c r="AA41" i="20" s="1"/>
  <c r="O41" i="20"/>
  <c r="N41" i="20"/>
  <c r="K41" i="20"/>
  <c r="J41" i="20"/>
  <c r="I41" i="20"/>
  <c r="H41" i="20"/>
  <c r="G41" i="20"/>
  <c r="F41" i="20"/>
  <c r="F40" i="20" s="1"/>
  <c r="F39" i="20" s="1"/>
  <c r="F38" i="20" s="1"/>
  <c r="V40" i="20"/>
  <c r="Q40" i="20"/>
  <c r="J40" i="20"/>
  <c r="J39" i="20" s="1"/>
  <c r="V39" i="20"/>
  <c r="U39" i="20"/>
  <c r="W37" i="20"/>
  <c r="U37" i="20"/>
  <c r="S37" i="20"/>
  <c r="L37" i="20"/>
  <c r="K37" i="20"/>
  <c r="AB36" i="20"/>
  <c r="AA36" i="20"/>
  <c r="W36" i="20"/>
  <c r="U36" i="20"/>
  <c r="S36" i="20"/>
  <c r="K36" i="20"/>
  <c r="L36" i="20" s="1"/>
  <c r="AB35" i="20"/>
  <c r="AA35" i="20"/>
  <c r="Z35" i="20"/>
  <c r="Y35" i="20"/>
  <c r="W35" i="20"/>
  <c r="U35" i="20"/>
  <c r="S35" i="20"/>
  <c r="R35" i="20"/>
  <c r="P35" i="20"/>
  <c r="L35" i="20"/>
  <c r="X35" i="20" s="1"/>
  <c r="K35" i="20"/>
  <c r="AB34" i="20"/>
  <c r="AA34" i="20"/>
  <c r="Z34" i="20"/>
  <c r="W34" i="20"/>
  <c r="U34" i="20"/>
  <c r="S34" i="20"/>
  <c r="R34" i="20"/>
  <c r="L34" i="20"/>
  <c r="Y34" i="20" s="1"/>
  <c r="K34" i="20"/>
  <c r="AB33" i="20"/>
  <c r="AA33" i="20"/>
  <c r="W33" i="20"/>
  <c r="U33" i="20"/>
  <c r="S33" i="20"/>
  <c r="S31" i="20" s="1"/>
  <c r="S30" i="20" s="1"/>
  <c r="K33" i="20"/>
  <c r="L33" i="20" s="1"/>
  <c r="AB32" i="20"/>
  <c r="AA32" i="20"/>
  <c r="W32" i="20"/>
  <c r="U32" i="20"/>
  <c r="U31" i="20" s="1"/>
  <c r="U30" i="20" s="1"/>
  <c r="S32" i="20"/>
  <c r="K32" i="20"/>
  <c r="L32" i="20" s="1"/>
  <c r="W31" i="20"/>
  <c r="V31" i="20"/>
  <c r="AB31" i="20" s="1"/>
  <c r="T31" i="20"/>
  <c r="AA31" i="20" s="1"/>
  <c r="Q31" i="20"/>
  <c r="O31" i="20"/>
  <c r="O30" i="20" s="1"/>
  <c r="N31" i="20"/>
  <c r="K31" i="20"/>
  <c r="J31" i="20"/>
  <c r="I31" i="20"/>
  <c r="I30" i="20" s="1"/>
  <c r="K30" i="20" s="1"/>
  <c r="H31" i="20"/>
  <c r="G31" i="20"/>
  <c r="F31" i="20"/>
  <c r="F30" i="20" s="1"/>
  <c r="AB30" i="20"/>
  <c r="W30" i="20"/>
  <c r="V30" i="20"/>
  <c r="T30" i="20"/>
  <c r="N30" i="20"/>
  <c r="J30" i="20"/>
  <c r="H30" i="20"/>
  <c r="G30" i="20"/>
  <c r="AB29" i="20"/>
  <c r="AA29" i="20"/>
  <c r="W29" i="20"/>
  <c r="U29" i="20"/>
  <c r="S29" i="20"/>
  <c r="K29" i="20"/>
  <c r="L29" i="20" s="1"/>
  <c r="AB28" i="20"/>
  <c r="AA28" i="20"/>
  <c r="W28" i="20"/>
  <c r="U28" i="20"/>
  <c r="S28" i="20"/>
  <c r="K28" i="20"/>
  <c r="L28" i="20" s="1"/>
  <c r="AB27" i="20"/>
  <c r="AA27" i="20"/>
  <c r="X27" i="20"/>
  <c r="W27" i="20"/>
  <c r="U27" i="20"/>
  <c r="S27" i="20"/>
  <c r="L27" i="20"/>
  <c r="K27" i="20"/>
  <c r="AB26" i="20"/>
  <c r="AA26" i="20"/>
  <c r="W26" i="20"/>
  <c r="U26" i="20"/>
  <c r="S26" i="20"/>
  <c r="K26" i="20"/>
  <c r="L26" i="20" s="1"/>
  <c r="X26" i="20" s="1"/>
  <c r="AB25" i="20"/>
  <c r="AA25" i="20"/>
  <c r="Z25" i="20"/>
  <c r="W25" i="20"/>
  <c r="U25" i="20"/>
  <c r="S25" i="20"/>
  <c r="R25" i="20"/>
  <c r="P25" i="20"/>
  <c r="K25" i="20"/>
  <c r="L25" i="20" s="1"/>
  <c r="AB24" i="20"/>
  <c r="AA24" i="20"/>
  <c r="Z24" i="20"/>
  <c r="W24" i="20"/>
  <c r="U24" i="20"/>
  <c r="S24" i="20"/>
  <c r="R24" i="20"/>
  <c r="L24" i="20"/>
  <c r="Y24" i="20" s="1"/>
  <c r="K24" i="20"/>
  <c r="AB23" i="20"/>
  <c r="AA23" i="20"/>
  <c r="W23" i="20"/>
  <c r="U23" i="20"/>
  <c r="U22" i="20" s="1"/>
  <c r="S23" i="20"/>
  <c r="S22" i="20" s="1"/>
  <c r="K23" i="20"/>
  <c r="L23" i="20" s="1"/>
  <c r="AB22" i="20"/>
  <c r="W22" i="20"/>
  <c r="V22" i="20"/>
  <c r="T22" i="20"/>
  <c r="Q22" i="20"/>
  <c r="O22" i="20"/>
  <c r="N22" i="20"/>
  <c r="J22" i="20"/>
  <c r="K22" i="20" s="1"/>
  <c r="I22" i="20"/>
  <c r="H22" i="20"/>
  <c r="G22" i="20"/>
  <c r="F22" i="20"/>
  <c r="AB21" i="20"/>
  <c r="AA21" i="20"/>
  <c r="W21" i="20"/>
  <c r="U21" i="20"/>
  <c r="S21" i="20"/>
  <c r="K21" i="20"/>
  <c r="L21" i="20" s="1"/>
  <c r="AB20" i="20"/>
  <c r="AA20" i="20"/>
  <c r="W20" i="20"/>
  <c r="U20" i="20"/>
  <c r="S20" i="20"/>
  <c r="L20" i="20"/>
  <c r="K20" i="20"/>
  <c r="AB19" i="20"/>
  <c r="AA19" i="20"/>
  <c r="W19" i="20"/>
  <c r="U19" i="20"/>
  <c r="S19" i="20"/>
  <c r="L19" i="20"/>
  <c r="K19" i="20"/>
  <c r="AB18" i="20"/>
  <c r="AA18" i="20"/>
  <c r="W18" i="20"/>
  <c r="U18" i="20"/>
  <c r="S18" i="20"/>
  <c r="K18" i="20"/>
  <c r="L18" i="20" s="1"/>
  <c r="P18" i="20" s="1"/>
  <c r="AB17" i="20"/>
  <c r="AA17" i="20"/>
  <c r="W17" i="20"/>
  <c r="U17" i="20"/>
  <c r="S17" i="20"/>
  <c r="K17" i="20"/>
  <c r="L17" i="20" s="1"/>
  <c r="AB16" i="20"/>
  <c r="AA16" i="20"/>
  <c r="Z16" i="20"/>
  <c r="W16" i="20"/>
  <c r="U16" i="20"/>
  <c r="S16" i="20"/>
  <c r="R16" i="20"/>
  <c r="L16" i="20"/>
  <c r="Y16" i="20" s="1"/>
  <c r="K16" i="20"/>
  <c r="AB15" i="20"/>
  <c r="AA15" i="20"/>
  <c r="W15" i="20"/>
  <c r="U15" i="20"/>
  <c r="S15" i="20"/>
  <c r="S12" i="20" s="1"/>
  <c r="S11" i="20" s="1"/>
  <c r="S10" i="20" s="1"/>
  <c r="S9" i="20" s="1"/>
  <c r="K15" i="20"/>
  <c r="L15" i="20" s="1"/>
  <c r="AB14" i="20"/>
  <c r="AA14" i="20"/>
  <c r="W14" i="20"/>
  <c r="U14" i="20"/>
  <c r="S14" i="20"/>
  <c r="L14" i="20"/>
  <c r="K14" i="20"/>
  <c r="AB13" i="20"/>
  <c r="AA13" i="20"/>
  <c r="W13" i="20"/>
  <c r="U13" i="20"/>
  <c r="S13" i="20"/>
  <c r="L13" i="20"/>
  <c r="X13" i="20" s="1"/>
  <c r="K13" i="20"/>
  <c r="AA12" i="20"/>
  <c r="V12" i="20"/>
  <c r="V11" i="20" s="1"/>
  <c r="V10" i="20" s="1"/>
  <c r="T12" i="20"/>
  <c r="Q12" i="20"/>
  <c r="O12" i="20"/>
  <c r="O11" i="20" s="1"/>
  <c r="N12" i="20"/>
  <c r="J12" i="20"/>
  <c r="J11" i="20" s="1"/>
  <c r="J10" i="20" s="1"/>
  <c r="J9" i="20" s="1"/>
  <c r="I12" i="20"/>
  <c r="I11" i="20" s="1"/>
  <c r="I10" i="20" s="1"/>
  <c r="I9" i="20" s="1"/>
  <c r="H12" i="20"/>
  <c r="G12" i="20"/>
  <c r="F12" i="20"/>
  <c r="F11" i="20" s="1"/>
  <c r="F10" i="20" s="1"/>
  <c r="F9" i="20" s="1"/>
  <c r="F8" i="20" s="1"/>
  <c r="T11" i="20"/>
  <c r="T10" i="20" s="1"/>
  <c r="Q11" i="20"/>
  <c r="N11" i="20"/>
  <c r="N10" i="20" s="1"/>
  <c r="N9" i="20" s="1"/>
  <c r="H11" i="20"/>
  <c r="H10" i="20" s="1"/>
  <c r="H9" i="20" s="1"/>
  <c r="T7" i="20"/>
  <c r="Q7" i="20"/>
  <c r="H7" i="20"/>
  <c r="O129" i="19"/>
  <c r="L129" i="19"/>
  <c r="H129" i="19"/>
  <c r="L128" i="19"/>
  <c r="K128" i="19"/>
  <c r="K127" i="19" s="1"/>
  <c r="K126" i="19" s="1"/>
  <c r="J128" i="19"/>
  <c r="H128" i="19"/>
  <c r="H127" i="19" s="1"/>
  <c r="G128" i="19"/>
  <c r="F128" i="19"/>
  <c r="N127" i="19"/>
  <c r="L127" i="19"/>
  <c r="L126" i="19" s="1"/>
  <c r="G127" i="19"/>
  <c r="F127" i="19"/>
  <c r="G126" i="19"/>
  <c r="F126" i="19"/>
  <c r="O125" i="19"/>
  <c r="L125" i="19"/>
  <c r="G125" i="19"/>
  <c r="O124" i="19"/>
  <c r="L124" i="19"/>
  <c r="L123" i="19" s="1"/>
  <c r="L122" i="19" s="1"/>
  <c r="K124" i="19"/>
  <c r="J124" i="19"/>
  <c r="F124" i="19"/>
  <c r="F123" i="19" s="1"/>
  <c r="J123" i="19"/>
  <c r="J122" i="19"/>
  <c r="O122" i="19" s="1"/>
  <c r="F122" i="19"/>
  <c r="O121" i="19"/>
  <c r="L121" i="19"/>
  <c r="H121" i="19"/>
  <c r="O120" i="19"/>
  <c r="L120" i="19"/>
  <c r="G120" i="19"/>
  <c r="O119" i="19"/>
  <c r="L119" i="19"/>
  <c r="L117" i="19" s="1"/>
  <c r="H119" i="19"/>
  <c r="L118" i="19"/>
  <c r="K118" i="19"/>
  <c r="J118" i="19"/>
  <c r="G118" i="19"/>
  <c r="F118" i="19"/>
  <c r="O117" i="19"/>
  <c r="N117" i="19"/>
  <c r="M117" i="19"/>
  <c r="K117" i="19"/>
  <c r="J117" i="19"/>
  <c r="J114" i="19" s="1"/>
  <c r="J112" i="19" s="1"/>
  <c r="H117" i="19"/>
  <c r="G117" i="19"/>
  <c r="F117" i="19"/>
  <c r="L116" i="19"/>
  <c r="K116" i="19"/>
  <c r="J116" i="19"/>
  <c r="F116" i="19"/>
  <c r="F114" i="19" s="1"/>
  <c r="L115" i="19"/>
  <c r="L113" i="19" s="1"/>
  <c r="L107" i="19" s="1"/>
  <c r="L105" i="19" s="1"/>
  <c r="J115" i="19"/>
  <c r="G115" i="19"/>
  <c r="F115" i="19"/>
  <c r="G113" i="19"/>
  <c r="G107" i="19" s="1"/>
  <c r="G105" i="19" s="1"/>
  <c r="F113" i="19"/>
  <c r="F107" i="19" s="1"/>
  <c r="F105" i="19" s="1"/>
  <c r="F112" i="19"/>
  <c r="O111" i="19"/>
  <c r="L111" i="19"/>
  <c r="L110" i="19" s="1"/>
  <c r="O110" i="19"/>
  <c r="K110" i="19"/>
  <c r="K109" i="19" s="1"/>
  <c r="J110" i="19"/>
  <c r="F110" i="19"/>
  <c r="L109" i="19"/>
  <c r="F109" i="19"/>
  <c r="L108" i="19"/>
  <c r="K108" i="19"/>
  <c r="F108" i="19"/>
  <c r="O103" i="19"/>
  <c r="N103" i="19"/>
  <c r="M103" i="19"/>
  <c r="L103" i="19"/>
  <c r="L102" i="19" s="1"/>
  <c r="L101" i="19" s="1"/>
  <c r="L100" i="19" s="1"/>
  <c r="H103" i="19"/>
  <c r="O102" i="19"/>
  <c r="N102" i="19"/>
  <c r="M102" i="19"/>
  <c r="K102" i="19"/>
  <c r="J102" i="19"/>
  <c r="H102" i="19"/>
  <c r="H101" i="19" s="1"/>
  <c r="G102" i="19"/>
  <c r="G101" i="19" s="1"/>
  <c r="G100" i="19" s="1"/>
  <c r="G99" i="19" s="1"/>
  <c r="G98" i="19" s="1"/>
  <c r="F102" i="19"/>
  <c r="K101" i="19"/>
  <c r="J101" i="19"/>
  <c r="F101" i="19"/>
  <c r="F100" i="19" s="1"/>
  <c r="J100" i="19"/>
  <c r="L99" i="19"/>
  <c r="F99" i="19"/>
  <c r="L98" i="19"/>
  <c r="F98" i="19"/>
  <c r="O97" i="19"/>
  <c r="N97" i="19"/>
  <c r="L97" i="19"/>
  <c r="H97" i="19"/>
  <c r="M97" i="19" s="1"/>
  <c r="L96" i="19"/>
  <c r="K96" i="19"/>
  <c r="J96" i="19"/>
  <c r="H96" i="19"/>
  <c r="G96" i="19"/>
  <c r="F96" i="19"/>
  <c r="L95" i="19"/>
  <c r="H95" i="19"/>
  <c r="H94" i="19" s="1"/>
  <c r="G95" i="19"/>
  <c r="G94" i="19" s="1"/>
  <c r="G89" i="19" s="1"/>
  <c r="G88" i="19" s="1"/>
  <c r="F95" i="19"/>
  <c r="L94" i="19"/>
  <c r="F94" i="19"/>
  <c r="L93" i="19"/>
  <c r="H93" i="19"/>
  <c r="N92" i="19"/>
  <c r="L92" i="19"/>
  <c r="K92" i="19"/>
  <c r="J92" i="19"/>
  <c r="H92" i="19"/>
  <c r="G92" i="19"/>
  <c r="G91" i="19" s="1"/>
  <c r="F92" i="19"/>
  <c r="F91" i="19" s="1"/>
  <c r="F90" i="19" s="1"/>
  <c r="F89" i="19" s="1"/>
  <c r="F88" i="19" s="1"/>
  <c r="L91" i="19"/>
  <c r="K91" i="19"/>
  <c r="J91" i="19"/>
  <c r="L90" i="19"/>
  <c r="L89" i="19" s="1"/>
  <c r="L88" i="19" s="1"/>
  <c r="G90" i="19"/>
  <c r="O87" i="19"/>
  <c r="N87" i="19"/>
  <c r="M87" i="19"/>
  <c r="L87" i="19"/>
  <c r="L86" i="19" s="1"/>
  <c r="L85" i="19" s="1"/>
  <c r="L84" i="19" s="1"/>
  <c r="L76" i="19" s="1"/>
  <c r="L74" i="19" s="1"/>
  <c r="H87" i="19"/>
  <c r="O86" i="19"/>
  <c r="M86" i="19"/>
  <c r="K86" i="19"/>
  <c r="J86" i="19"/>
  <c r="H86" i="19"/>
  <c r="H85" i="19" s="1"/>
  <c r="G86" i="19"/>
  <c r="G85" i="19" s="1"/>
  <c r="G84" i="19" s="1"/>
  <c r="G76" i="19" s="1"/>
  <c r="G74" i="19" s="1"/>
  <c r="F86" i="19"/>
  <c r="M85" i="19"/>
  <c r="K85" i="19"/>
  <c r="J85" i="19"/>
  <c r="J84" i="19" s="1"/>
  <c r="F85" i="19"/>
  <c r="F84" i="19" s="1"/>
  <c r="F76" i="19" s="1"/>
  <c r="K84" i="19"/>
  <c r="H84" i="19"/>
  <c r="O83" i="19"/>
  <c r="N83" i="19"/>
  <c r="M83" i="19"/>
  <c r="L83" i="19"/>
  <c r="L82" i="19" s="1"/>
  <c r="H83" i="19"/>
  <c r="O82" i="19"/>
  <c r="N82" i="19"/>
  <c r="K82" i="19"/>
  <c r="J82" i="19"/>
  <c r="H82" i="19"/>
  <c r="M82" i="19" s="1"/>
  <c r="G82" i="19"/>
  <c r="F82" i="19"/>
  <c r="O81" i="19"/>
  <c r="M81" i="19"/>
  <c r="L81" i="19"/>
  <c r="L80" i="19" s="1"/>
  <c r="L79" i="19" s="1"/>
  <c r="H81" i="19"/>
  <c r="K80" i="19"/>
  <c r="J80" i="19"/>
  <c r="G80" i="19"/>
  <c r="G79" i="19" s="1"/>
  <c r="G78" i="19" s="1"/>
  <c r="G77" i="19" s="1"/>
  <c r="F80" i="19"/>
  <c r="L78" i="19"/>
  <c r="L77" i="19"/>
  <c r="L75" i="19" s="1"/>
  <c r="K76" i="19"/>
  <c r="H76" i="19"/>
  <c r="G75" i="19"/>
  <c r="F74" i="19"/>
  <c r="O73" i="19"/>
  <c r="L73" i="19"/>
  <c r="H73" i="19"/>
  <c r="O72" i="19"/>
  <c r="N72" i="19"/>
  <c r="L72" i="19"/>
  <c r="K72" i="19"/>
  <c r="K71" i="19" s="1"/>
  <c r="J72" i="19"/>
  <c r="H72" i="19"/>
  <c r="H71" i="19" s="1"/>
  <c r="H70" i="19" s="1"/>
  <c r="G72" i="19"/>
  <c r="F72" i="19"/>
  <c r="N71" i="19"/>
  <c r="L71" i="19"/>
  <c r="L70" i="19" s="1"/>
  <c r="L69" i="19" s="1"/>
  <c r="L68" i="19" s="1"/>
  <c r="G71" i="19"/>
  <c r="F71" i="19"/>
  <c r="F70" i="19" s="1"/>
  <c r="F69" i="19" s="1"/>
  <c r="F68" i="19" s="1"/>
  <c r="K70" i="19"/>
  <c r="G70" i="19"/>
  <c r="G69" i="19" s="1"/>
  <c r="G68" i="19"/>
  <c r="O67" i="19"/>
  <c r="L67" i="19"/>
  <c r="H67" i="19"/>
  <c r="L66" i="19"/>
  <c r="K66" i="19"/>
  <c r="J66" i="19"/>
  <c r="G66" i="19"/>
  <c r="G65" i="19" s="1"/>
  <c r="G64" i="19" s="1"/>
  <c r="F66" i="19"/>
  <c r="L65" i="19"/>
  <c r="L64" i="19" s="1"/>
  <c r="K65" i="19"/>
  <c r="J65" i="19"/>
  <c r="F65" i="19"/>
  <c r="F64" i="19" s="1"/>
  <c r="O63" i="19"/>
  <c r="N63" i="19"/>
  <c r="M63" i="19"/>
  <c r="L63" i="19"/>
  <c r="H63" i="19"/>
  <c r="M62" i="19"/>
  <c r="L62" i="19"/>
  <c r="K62" i="19"/>
  <c r="J62" i="19"/>
  <c r="H62" i="19"/>
  <c r="G62" i="19"/>
  <c r="G61" i="19" s="1"/>
  <c r="F62" i="19"/>
  <c r="F61" i="19" s="1"/>
  <c r="F60" i="19" s="1"/>
  <c r="F54" i="19" s="1"/>
  <c r="F52" i="19" s="1"/>
  <c r="F49" i="19" s="1"/>
  <c r="L61" i="19"/>
  <c r="L60" i="19" s="1"/>
  <c r="L54" i="19" s="1"/>
  <c r="L52" i="19" s="1"/>
  <c r="L49" i="19" s="1"/>
  <c r="J61" i="19"/>
  <c r="J60" i="19"/>
  <c r="G60" i="19"/>
  <c r="G54" i="19" s="1"/>
  <c r="O59" i="19"/>
  <c r="N59" i="19"/>
  <c r="M59" i="19"/>
  <c r="L59" i="19"/>
  <c r="L58" i="19" s="1"/>
  <c r="L57" i="19" s="1"/>
  <c r="L56" i="19" s="1"/>
  <c r="L55" i="19" s="1"/>
  <c r="L53" i="19" s="1"/>
  <c r="H59" i="19"/>
  <c r="K58" i="19"/>
  <c r="O58" i="19" s="1"/>
  <c r="J58" i="19"/>
  <c r="H58" i="19"/>
  <c r="G58" i="19"/>
  <c r="G57" i="19" s="1"/>
  <c r="G56" i="19" s="1"/>
  <c r="G55" i="19" s="1"/>
  <c r="G53" i="19" s="1"/>
  <c r="F58" i="19"/>
  <c r="K57" i="19"/>
  <c r="J57" i="19"/>
  <c r="F57" i="19"/>
  <c r="F56" i="19" s="1"/>
  <c r="F55" i="19"/>
  <c r="F53" i="19" s="1"/>
  <c r="G52" i="19"/>
  <c r="G49" i="19" s="1"/>
  <c r="O48" i="19"/>
  <c r="L48" i="19"/>
  <c r="H48" i="19"/>
  <c r="O47" i="19"/>
  <c r="L47" i="19"/>
  <c r="H47" i="19"/>
  <c r="O46" i="19"/>
  <c r="L46" i="19"/>
  <c r="L45" i="19" s="1"/>
  <c r="L44" i="19" s="1"/>
  <c r="K46" i="19"/>
  <c r="J46" i="19"/>
  <c r="G46" i="19"/>
  <c r="F46" i="19"/>
  <c r="F45" i="19" s="1"/>
  <c r="F44" i="19" s="1"/>
  <c r="J45" i="19"/>
  <c r="J44" i="19" s="1"/>
  <c r="G45" i="19"/>
  <c r="G44" i="19"/>
  <c r="O43" i="19"/>
  <c r="N43" i="19"/>
  <c r="M43" i="19"/>
  <c r="O42" i="19"/>
  <c r="N42" i="19"/>
  <c r="L42" i="19"/>
  <c r="H42" i="19"/>
  <c r="O41" i="19"/>
  <c r="M41" i="19"/>
  <c r="L41" i="19"/>
  <c r="K41" i="19"/>
  <c r="J41" i="19"/>
  <c r="H41" i="19"/>
  <c r="G41" i="19"/>
  <c r="F41" i="19"/>
  <c r="O40" i="19"/>
  <c r="N40" i="19"/>
  <c r="M40" i="19"/>
  <c r="L40" i="19"/>
  <c r="H40" i="19"/>
  <c r="O39" i="19"/>
  <c r="N39" i="19"/>
  <c r="M39" i="19"/>
  <c r="L39" i="19"/>
  <c r="H39" i="19"/>
  <c r="O38" i="19"/>
  <c r="N38" i="19"/>
  <c r="M38" i="19"/>
  <c r="L38" i="19"/>
  <c r="H38" i="19"/>
  <c r="O37" i="19"/>
  <c r="N37" i="19"/>
  <c r="M37" i="19"/>
  <c r="L37" i="19"/>
  <c r="H37" i="19"/>
  <c r="O36" i="19"/>
  <c r="N36" i="19"/>
  <c r="M36" i="19"/>
  <c r="L36" i="19"/>
  <c r="H36" i="19"/>
  <c r="O35" i="19"/>
  <c r="N35" i="19"/>
  <c r="M35" i="19"/>
  <c r="L35" i="19"/>
  <c r="L34" i="19" s="1"/>
  <c r="H35" i="19"/>
  <c r="M34" i="19"/>
  <c r="K34" i="19"/>
  <c r="J34" i="19"/>
  <c r="H34" i="19"/>
  <c r="G34" i="19"/>
  <c r="F34" i="19"/>
  <c r="O33" i="19"/>
  <c r="L33" i="19"/>
  <c r="H33" i="19"/>
  <c r="O32" i="19"/>
  <c r="L32" i="19"/>
  <c r="H32" i="19"/>
  <c r="O31" i="19"/>
  <c r="K31" i="19"/>
  <c r="J31" i="19"/>
  <c r="G31" i="19"/>
  <c r="F31" i="19"/>
  <c r="F24" i="19" s="1"/>
  <c r="O30" i="19"/>
  <c r="L30" i="19"/>
  <c r="H30" i="19"/>
  <c r="O29" i="19"/>
  <c r="L29" i="19"/>
  <c r="H29" i="19"/>
  <c r="O28" i="19"/>
  <c r="N28" i="19"/>
  <c r="L28" i="19"/>
  <c r="H28" i="19"/>
  <c r="O27" i="19"/>
  <c r="M27" i="19"/>
  <c r="L27" i="19"/>
  <c r="K27" i="19"/>
  <c r="J27" i="19"/>
  <c r="J24" i="19" s="1"/>
  <c r="H27" i="19"/>
  <c r="G27" i="19"/>
  <c r="F27" i="19"/>
  <c r="O26" i="19"/>
  <c r="N26" i="19"/>
  <c r="M26" i="19"/>
  <c r="L26" i="19"/>
  <c r="L25" i="19" s="1"/>
  <c r="H26" i="19"/>
  <c r="M25" i="19"/>
  <c r="K25" i="19"/>
  <c r="J25" i="19"/>
  <c r="H25" i="19"/>
  <c r="G25" i="19"/>
  <c r="F25" i="19"/>
  <c r="K24" i="19"/>
  <c r="O23" i="19"/>
  <c r="N23" i="19"/>
  <c r="M23" i="19"/>
  <c r="L23" i="19"/>
  <c r="H23" i="19"/>
  <c r="O22" i="19"/>
  <c r="N22" i="19"/>
  <c r="M22" i="19"/>
  <c r="L22" i="19"/>
  <c r="K22" i="19"/>
  <c r="J22" i="19"/>
  <c r="H22" i="19"/>
  <c r="G22" i="19"/>
  <c r="F22" i="19"/>
  <c r="O21" i="19"/>
  <c r="N21" i="19"/>
  <c r="M21" i="19"/>
  <c r="L21" i="19"/>
  <c r="H21" i="19"/>
  <c r="O20" i="19"/>
  <c r="N20" i="19"/>
  <c r="M20" i="19"/>
  <c r="L20" i="19"/>
  <c r="H20" i="19"/>
  <c r="O19" i="19"/>
  <c r="N19" i="19"/>
  <c r="M19" i="19"/>
  <c r="L19" i="19"/>
  <c r="H19" i="19"/>
  <c r="O18" i="19"/>
  <c r="N18" i="19"/>
  <c r="M18" i="19"/>
  <c r="L18" i="19"/>
  <c r="H18" i="19"/>
  <c r="O17" i="19"/>
  <c r="N17" i="19"/>
  <c r="M17" i="19"/>
  <c r="L17" i="19"/>
  <c r="H17" i="19"/>
  <c r="O16" i="19"/>
  <c r="N16" i="19"/>
  <c r="M16" i="19"/>
  <c r="L16" i="19"/>
  <c r="L15" i="19" s="1"/>
  <c r="H16" i="19"/>
  <c r="K15" i="19"/>
  <c r="J15" i="19"/>
  <c r="H15" i="19"/>
  <c r="G15" i="19"/>
  <c r="F15" i="19"/>
  <c r="O14" i="19"/>
  <c r="L14" i="19"/>
  <c r="H14" i="19"/>
  <c r="O13" i="19"/>
  <c r="L13" i="19"/>
  <c r="H13" i="19"/>
  <c r="O12" i="19"/>
  <c r="L12" i="19"/>
  <c r="K12" i="19"/>
  <c r="J12" i="19"/>
  <c r="G12" i="19"/>
  <c r="F12" i="19"/>
  <c r="F11" i="19" s="1"/>
  <c r="F10" i="19" s="1"/>
  <c r="F9" i="19" s="1"/>
  <c r="J11" i="19"/>
  <c r="G11" i="19"/>
  <c r="K101" i="18"/>
  <c r="H101" i="18"/>
  <c r="J100" i="18"/>
  <c r="K100" i="18" s="1"/>
  <c r="H100" i="18"/>
  <c r="G100" i="18"/>
  <c r="F100" i="18"/>
  <c r="J99" i="18"/>
  <c r="H99" i="18"/>
  <c r="G99" i="18"/>
  <c r="F99" i="18"/>
  <c r="J98" i="18"/>
  <c r="G98" i="18"/>
  <c r="F98" i="18"/>
  <c r="H97" i="18"/>
  <c r="J96" i="18"/>
  <c r="G96" i="18"/>
  <c r="G95" i="18" s="1"/>
  <c r="G94" i="18" s="1"/>
  <c r="F96" i="18"/>
  <c r="F95" i="18" s="1"/>
  <c r="F94" i="18" s="1"/>
  <c r="J95" i="18"/>
  <c r="J94" i="18"/>
  <c r="K93" i="18"/>
  <c r="H93" i="18"/>
  <c r="J92" i="18"/>
  <c r="H92" i="18"/>
  <c r="G92" i="18"/>
  <c r="F92" i="18"/>
  <c r="G91" i="18"/>
  <c r="F91" i="18"/>
  <c r="G90" i="18"/>
  <c r="F90" i="18"/>
  <c r="H89" i="18"/>
  <c r="J88" i="18"/>
  <c r="G88" i="18"/>
  <c r="G87" i="18" s="1"/>
  <c r="G86" i="18" s="1"/>
  <c r="F88" i="18"/>
  <c r="J87" i="18"/>
  <c r="F87" i="18"/>
  <c r="F86" i="18" s="1"/>
  <c r="F85" i="18" s="1"/>
  <c r="F84" i="18" s="1"/>
  <c r="J86" i="18"/>
  <c r="K83" i="18"/>
  <c r="H83" i="18"/>
  <c r="J82" i="18"/>
  <c r="H82" i="18"/>
  <c r="G82" i="18"/>
  <c r="F82" i="18"/>
  <c r="J81" i="18"/>
  <c r="G81" i="18"/>
  <c r="F81" i="18"/>
  <c r="J80" i="18"/>
  <c r="G80" i="18"/>
  <c r="F80" i="18"/>
  <c r="G79" i="18"/>
  <c r="F79" i="18"/>
  <c r="G78" i="18"/>
  <c r="F78" i="18"/>
  <c r="H77" i="18"/>
  <c r="J76" i="18"/>
  <c r="G76" i="18"/>
  <c r="G75" i="18" s="1"/>
  <c r="G74" i="18" s="1"/>
  <c r="G69" i="18" s="1"/>
  <c r="G68" i="18" s="1"/>
  <c r="F76" i="18"/>
  <c r="F75" i="18" s="1"/>
  <c r="F74" i="18" s="1"/>
  <c r="F69" i="18" s="1"/>
  <c r="F68" i="18" s="1"/>
  <c r="J75" i="18"/>
  <c r="J74" i="18"/>
  <c r="K73" i="18"/>
  <c r="H73" i="18"/>
  <c r="J72" i="18"/>
  <c r="H72" i="18"/>
  <c r="G72" i="18"/>
  <c r="F72" i="18"/>
  <c r="J71" i="18"/>
  <c r="G71" i="18"/>
  <c r="F71" i="18"/>
  <c r="J70" i="18"/>
  <c r="G70" i="18"/>
  <c r="F70" i="18"/>
  <c r="J69" i="18"/>
  <c r="H67" i="18"/>
  <c r="J66" i="18"/>
  <c r="G66" i="18"/>
  <c r="G65" i="18" s="1"/>
  <c r="G64" i="18" s="1"/>
  <c r="G63" i="18" s="1"/>
  <c r="G62" i="18" s="1"/>
  <c r="F66" i="18"/>
  <c r="F65" i="18" s="1"/>
  <c r="F64" i="18" s="1"/>
  <c r="F63" i="18" s="1"/>
  <c r="F62" i="18" s="1"/>
  <c r="J65" i="18"/>
  <c r="J64" i="18"/>
  <c r="J63" i="18"/>
  <c r="J62" i="18"/>
  <c r="K61" i="18"/>
  <c r="H61" i="18"/>
  <c r="J60" i="18"/>
  <c r="K60" i="18" s="1"/>
  <c r="H60" i="18"/>
  <c r="G60" i="18"/>
  <c r="F60" i="18"/>
  <c r="H59" i="18"/>
  <c r="G59" i="18"/>
  <c r="F59" i="18"/>
  <c r="H58" i="18"/>
  <c r="G58" i="18"/>
  <c r="F58" i="18"/>
  <c r="G57" i="18"/>
  <c r="F57" i="18"/>
  <c r="G56" i="18"/>
  <c r="F56" i="18"/>
  <c r="H55" i="18"/>
  <c r="J54" i="18"/>
  <c r="G54" i="18"/>
  <c r="G53" i="18" s="1"/>
  <c r="G52" i="18" s="1"/>
  <c r="G51" i="18" s="1"/>
  <c r="G50" i="18" s="1"/>
  <c r="F54" i="18"/>
  <c r="F53" i="18" s="1"/>
  <c r="F52" i="18" s="1"/>
  <c r="F51" i="18" s="1"/>
  <c r="F50" i="18" s="1"/>
  <c r="J53" i="18"/>
  <c r="J52" i="18"/>
  <c r="J51" i="18"/>
  <c r="J50" i="18"/>
  <c r="K48" i="18"/>
  <c r="H48" i="18"/>
  <c r="H47" i="18"/>
  <c r="K46" i="18"/>
  <c r="J46" i="18"/>
  <c r="H46" i="18"/>
  <c r="G46" i="18"/>
  <c r="F46" i="18"/>
  <c r="F44" i="18" s="1"/>
  <c r="F42" i="18" s="1"/>
  <c r="J45" i="18"/>
  <c r="G45" i="18"/>
  <c r="F45" i="18"/>
  <c r="K44" i="18"/>
  <c r="J44" i="18"/>
  <c r="H44" i="18"/>
  <c r="G44" i="18"/>
  <c r="G42" i="18" s="1"/>
  <c r="J43" i="18"/>
  <c r="G43" i="18"/>
  <c r="G41" i="18" s="1"/>
  <c r="G9" i="18" s="1"/>
  <c r="F43" i="18"/>
  <c r="F41" i="18" s="1"/>
  <c r="F9" i="18" s="1"/>
  <c r="K42" i="18"/>
  <c r="J42" i="18"/>
  <c r="H42" i="18"/>
  <c r="J41" i="18"/>
  <c r="K40" i="18"/>
  <c r="H40" i="18"/>
  <c r="J39" i="18"/>
  <c r="K39" i="18" s="1"/>
  <c r="H39" i="18"/>
  <c r="G39" i="18"/>
  <c r="F39" i="18"/>
  <c r="H38" i="18"/>
  <c r="K38" i="18" s="1"/>
  <c r="K37" i="18"/>
  <c r="H37" i="18"/>
  <c r="H36" i="18"/>
  <c r="J35" i="18"/>
  <c r="G35" i="18"/>
  <c r="G30" i="18" s="1"/>
  <c r="F35" i="18"/>
  <c r="K34" i="18"/>
  <c r="H34" i="18"/>
  <c r="J33" i="18"/>
  <c r="H33" i="18"/>
  <c r="G33" i="18"/>
  <c r="F33" i="18"/>
  <c r="H32" i="18"/>
  <c r="J31" i="18"/>
  <c r="G31" i="18"/>
  <c r="F31" i="18"/>
  <c r="F30" i="18"/>
  <c r="K29" i="18"/>
  <c r="H29" i="18"/>
  <c r="H28" i="18"/>
  <c r="K28" i="18" s="1"/>
  <c r="K27" i="18"/>
  <c r="H27" i="18"/>
  <c r="J26" i="18"/>
  <c r="G26" i="18"/>
  <c r="F26" i="18"/>
  <c r="H25" i="18"/>
  <c r="K25" i="18" s="1"/>
  <c r="K24" i="18"/>
  <c r="H24" i="18"/>
  <c r="H23" i="18"/>
  <c r="K23" i="18" s="1"/>
  <c r="K22" i="18"/>
  <c r="H22" i="18"/>
  <c r="J21" i="18"/>
  <c r="G21" i="18"/>
  <c r="F21" i="18"/>
  <c r="H20" i="18"/>
  <c r="J19" i="18"/>
  <c r="G19" i="18"/>
  <c r="F19" i="18"/>
  <c r="F18" i="18" s="1"/>
  <c r="F17" i="18" s="1"/>
  <c r="G18" i="18"/>
  <c r="K16" i="18"/>
  <c r="H16" i="18"/>
  <c r="H15" i="18"/>
  <c r="J14" i="18"/>
  <c r="G14" i="18"/>
  <c r="G13" i="18" s="1"/>
  <c r="G12" i="18" s="1"/>
  <c r="F14" i="18"/>
  <c r="J13" i="18"/>
  <c r="F13" i="18"/>
  <c r="F12" i="18" s="1"/>
  <c r="F11" i="18" s="1"/>
  <c r="F10" i="18" s="1"/>
  <c r="J12" i="18"/>
  <c r="J9" i="18"/>
  <c r="H81" i="32" l="1"/>
  <c r="I82" i="32"/>
  <c r="I101" i="32"/>
  <c r="I97" i="32"/>
  <c r="I38" i="32"/>
  <c r="I48" i="32"/>
  <c r="I31" i="32"/>
  <c r="H30" i="32"/>
  <c r="I30" i="32" s="1"/>
  <c r="K76" i="32"/>
  <c r="I76" i="32"/>
  <c r="H75" i="32"/>
  <c r="I25" i="32"/>
  <c r="I20" i="32"/>
  <c r="I96" i="32"/>
  <c r="H95" i="32"/>
  <c r="I19" i="32"/>
  <c r="H18" i="32"/>
  <c r="I93" i="32"/>
  <c r="K31" i="32"/>
  <c r="K35" i="32"/>
  <c r="I35" i="32"/>
  <c r="J84" i="32"/>
  <c r="K45" i="32"/>
  <c r="I45" i="32"/>
  <c r="H43" i="32"/>
  <c r="K14" i="32"/>
  <c r="I14" i="32"/>
  <c r="H13" i="32"/>
  <c r="I47" i="32"/>
  <c r="K96" i="32"/>
  <c r="H99" i="32"/>
  <c r="I100" i="32"/>
  <c r="I83" i="32"/>
  <c r="K46" i="32"/>
  <c r="I46" i="32"/>
  <c r="H44" i="32"/>
  <c r="K82" i="32"/>
  <c r="I26" i="32"/>
  <c r="H71" i="32"/>
  <c r="I72" i="32"/>
  <c r="J17" i="32"/>
  <c r="I34" i="32"/>
  <c r="I29" i="32"/>
  <c r="I27" i="32"/>
  <c r="I24" i="32"/>
  <c r="I22" i="32"/>
  <c r="I16" i="32"/>
  <c r="I57" i="32"/>
  <c r="I33" i="32"/>
  <c r="I59" i="32"/>
  <c r="I60" i="32"/>
  <c r="I58" i="32"/>
  <c r="I39" i="32"/>
  <c r="I56" i="32"/>
  <c r="H91" i="32"/>
  <c r="I92" i="32"/>
  <c r="I73" i="32"/>
  <c r="J57" i="32"/>
  <c r="K58" i="32"/>
  <c r="K72" i="32"/>
  <c r="I88" i="32"/>
  <c r="H87" i="32"/>
  <c r="K19" i="32"/>
  <c r="K30" i="32"/>
  <c r="K54" i="32"/>
  <c r="I54" i="32"/>
  <c r="H53" i="32"/>
  <c r="I32" i="32"/>
  <c r="K66" i="32"/>
  <c r="I66" i="32"/>
  <c r="H65" i="32"/>
  <c r="I36" i="32"/>
  <c r="K89" i="31"/>
  <c r="N90" i="31"/>
  <c r="J107" i="31"/>
  <c r="H71" i="31"/>
  <c r="N71" i="31" s="1"/>
  <c r="N72" i="31"/>
  <c r="J56" i="31"/>
  <c r="H95" i="31"/>
  <c r="M34" i="31"/>
  <c r="N34" i="31"/>
  <c r="O57" i="31"/>
  <c r="K56" i="31"/>
  <c r="M58" i="31"/>
  <c r="J70" i="31"/>
  <c r="G110" i="31"/>
  <c r="G109" i="31" s="1"/>
  <c r="G108" i="31" s="1"/>
  <c r="G106" i="31" s="1"/>
  <c r="G104" i="31" s="1"/>
  <c r="G50" i="31" s="1"/>
  <c r="G130" i="31" s="1"/>
  <c r="H111" i="31"/>
  <c r="O76" i="31"/>
  <c r="K74" i="31"/>
  <c r="M125" i="31"/>
  <c r="H124" i="31"/>
  <c r="N125" i="31"/>
  <c r="J89" i="31"/>
  <c r="M90" i="31"/>
  <c r="J126" i="31"/>
  <c r="O127" i="31"/>
  <c r="M127" i="31"/>
  <c r="K108" i="31"/>
  <c r="O109" i="31"/>
  <c r="J76" i="31"/>
  <c r="J64" i="31"/>
  <c r="O64" i="31" s="1"/>
  <c r="K10" i="31"/>
  <c r="O11" i="31"/>
  <c r="K60" i="31"/>
  <c r="O61" i="31"/>
  <c r="N61" i="31"/>
  <c r="M72" i="31"/>
  <c r="N119" i="31"/>
  <c r="M119" i="31"/>
  <c r="H118" i="31"/>
  <c r="F10" i="31"/>
  <c r="F9" i="31" s="1"/>
  <c r="F8" i="31" s="1"/>
  <c r="F130" i="31" s="1"/>
  <c r="M99" i="31"/>
  <c r="O99" i="31"/>
  <c r="J98" i="31"/>
  <c r="O123" i="31"/>
  <c r="J94" i="31"/>
  <c r="O95" i="31"/>
  <c r="H61" i="31"/>
  <c r="M80" i="31"/>
  <c r="H79" i="31"/>
  <c r="J77" i="31"/>
  <c r="O78" i="31"/>
  <c r="K70" i="31"/>
  <c r="O71" i="31"/>
  <c r="J112" i="31"/>
  <c r="H57" i="31"/>
  <c r="M57" i="31" s="1"/>
  <c r="H24" i="31"/>
  <c r="J10" i="31"/>
  <c r="H65" i="31"/>
  <c r="M65" i="31" s="1"/>
  <c r="N66" i="31"/>
  <c r="H113" i="31"/>
  <c r="M113" i="31" s="1"/>
  <c r="O114" i="31"/>
  <c r="K112" i="31"/>
  <c r="J108" i="31"/>
  <c r="H84" i="31"/>
  <c r="M62" i="31"/>
  <c r="L130" i="31"/>
  <c r="N44" i="31"/>
  <c r="N126" i="31"/>
  <c r="N62" i="31"/>
  <c r="O107" i="31"/>
  <c r="K105" i="31"/>
  <c r="K51" i="31" s="1"/>
  <c r="M66" i="31"/>
  <c r="N31" i="31"/>
  <c r="O65" i="31"/>
  <c r="H11" i="31"/>
  <c r="N11" i="31" s="1"/>
  <c r="AB293" i="30"/>
  <c r="V290" i="30"/>
  <c r="Z293" i="30"/>
  <c r="K265" i="30"/>
  <c r="G264" i="30"/>
  <c r="K294" i="30"/>
  <c r="G291" i="30"/>
  <c r="AA222" i="30"/>
  <c r="L293" i="30"/>
  <c r="X299" i="30"/>
  <c r="Y299" i="30"/>
  <c r="Q100" i="30"/>
  <c r="AA104" i="30"/>
  <c r="AB269" i="30"/>
  <c r="G146" i="30"/>
  <c r="K146" i="30" s="1"/>
  <c r="K147" i="30"/>
  <c r="AA199" i="30"/>
  <c r="T198" i="30"/>
  <c r="Y199" i="30"/>
  <c r="V134" i="30"/>
  <c r="Y92" i="30"/>
  <c r="X92" i="30"/>
  <c r="Z299" i="30"/>
  <c r="AA307" i="30"/>
  <c r="Y307" i="30"/>
  <c r="Q49" i="30"/>
  <c r="I230" i="30"/>
  <c r="K231" i="30"/>
  <c r="Z31" i="30"/>
  <c r="Y31" i="30"/>
  <c r="L30" i="30"/>
  <c r="X31" i="30"/>
  <c r="Z261" i="30"/>
  <c r="P106" i="30"/>
  <c r="P105" i="30" s="1"/>
  <c r="P104" i="30" s="1"/>
  <c r="P100" i="30" s="1"/>
  <c r="I280" i="30"/>
  <c r="I130" i="30" s="1"/>
  <c r="K283" i="30"/>
  <c r="L276" i="30"/>
  <c r="K253" i="30"/>
  <c r="AA99" i="30"/>
  <c r="P264" i="30"/>
  <c r="P263" i="30" s="1"/>
  <c r="Z192" i="30"/>
  <c r="X192" i="30"/>
  <c r="L191" i="30"/>
  <c r="AA175" i="30"/>
  <c r="T174" i="30"/>
  <c r="Y175" i="30"/>
  <c r="K154" i="30"/>
  <c r="AA100" i="30"/>
  <c r="X217" i="30"/>
  <c r="R217" i="30"/>
  <c r="R216" i="30" s="1"/>
  <c r="R215" i="30" s="1"/>
  <c r="R214" i="30" s="1"/>
  <c r="Z217" i="30"/>
  <c r="P217" i="30"/>
  <c r="P216" i="30" s="1"/>
  <c r="P215" i="30" s="1"/>
  <c r="P214" i="30" s="1"/>
  <c r="P133" i="30" s="1"/>
  <c r="P132" i="30" s="1"/>
  <c r="P129" i="30" s="1"/>
  <c r="L216" i="30"/>
  <c r="Y217" i="30"/>
  <c r="K290" i="30"/>
  <c r="L285" i="30"/>
  <c r="Y286" i="30"/>
  <c r="Z286" i="30"/>
  <c r="G210" i="30"/>
  <c r="K210" i="30" s="1"/>
  <c r="K211" i="30"/>
  <c r="V265" i="30"/>
  <c r="AB266" i="30"/>
  <c r="P239" i="30"/>
  <c r="P238" i="30" s="1"/>
  <c r="W49" i="30"/>
  <c r="W38" i="30" s="1"/>
  <c r="W8" i="30" s="1"/>
  <c r="W315" i="30" s="1"/>
  <c r="Y136" i="30"/>
  <c r="L135" i="30"/>
  <c r="Z136" i="30"/>
  <c r="V117" i="30"/>
  <c r="Z120" i="30"/>
  <c r="AA211" i="30"/>
  <c r="T210" i="30"/>
  <c r="Y211" i="30"/>
  <c r="L147" i="30"/>
  <c r="Y148" i="30"/>
  <c r="Z148" i="30"/>
  <c r="X148" i="30"/>
  <c r="T118" i="30"/>
  <c r="AA121" i="30"/>
  <c r="K51" i="30"/>
  <c r="T10" i="30"/>
  <c r="AA11" i="30"/>
  <c r="T49" i="30"/>
  <c r="AA50" i="30"/>
  <c r="AA138" i="30"/>
  <c r="AA312" i="30"/>
  <c r="T311" i="30"/>
  <c r="AB312" i="30"/>
  <c r="Y312" i="30"/>
  <c r="G259" i="30"/>
  <c r="K259" i="30" s="1"/>
  <c r="K260" i="30"/>
  <c r="G279" i="30"/>
  <c r="L270" i="30"/>
  <c r="X271" i="30"/>
  <c r="Y271" i="30"/>
  <c r="V244" i="30"/>
  <c r="AB245" i="30"/>
  <c r="G206" i="30"/>
  <c r="K206" i="30" s="1"/>
  <c r="K207" i="30"/>
  <c r="G186" i="30"/>
  <c r="K186" i="30" s="1"/>
  <c r="K187" i="30"/>
  <c r="L171" i="30"/>
  <c r="Z172" i="30"/>
  <c r="X172" i="30"/>
  <c r="Z242" i="30"/>
  <c r="L241" i="30"/>
  <c r="Y241" i="30" s="1"/>
  <c r="X242" i="30"/>
  <c r="R12" i="30"/>
  <c r="R11" i="30" s="1"/>
  <c r="R10" i="30" s="1"/>
  <c r="R9" i="30" s="1"/>
  <c r="AA230" i="30"/>
  <c r="Q38" i="30"/>
  <c r="F129" i="30"/>
  <c r="F315" i="30" s="1"/>
  <c r="G39" i="30"/>
  <c r="K40" i="30"/>
  <c r="Q281" i="30"/>
  <c r="H133" i="30"/>
  <c r="H132" i="30" s="1"/>
  <c r="K134" i="30"/>
  <c r="L292" i="30"/>
  <c r="Y297" i="30"/>
  <c r="Z297" i="30"/>
  <c r="Z271" i="30"/>
  <c r="G130" i="30"/>
  <c r="K130" i="30" s="1"/>
  <c r="K280" i="30"/>
  <c r="AA293" i="30"/>
  <c r="T290" i="30"/>
  <c r="Y293" i="30"/>
  <c r="R264" i="30"/>
  <c r="R263" i="30" s="1"/>
  <c r="K7" i="30"/>
  <c r="L7" i="30" s="1"/>
  <c r="H282" i="30"/>
  <c r="H279" i="30" s="1"/>
  <c r="K285" i="30"/>
  <c r="Z92" i="30"/>
  <c r="K292" i="30"/>
  <c r="Q253" i="30"/>
  <c r="AA254" i="30"/>
  <c r="K151" i="30"/>
  <c r="G150" i="30"/>
  <c r="K150" i="30" s="1"/>
  <c r="H64" i="30"/>
  <c r="H50" i="30" s="1"/>
  <c r="H49" i="30" s="1"/>
  <c r="H38" i="30" s="1"/>
  <c r="H8" i="30" s="1"/>
  <c r="AB307" i="30"/>
  <c r="Z307" i="30"/>
  <c r="S8" i="30"/>
  <c r="Z99" i="30"/>
  <c r="AB99" i="30"/>
  <c r="L307" i="30"/>
  <c r="Z308" i="30"/>
  <c r="G138" i="30"/>
  <c r="K139" i="30"/>
  <c r="Y79" i="30"/>
  <c r="P79" i="30"/>
  <c r="P74" i="30" s="1"/>
  <c r="R79" i="30"/>
  <c r="R74" i="30" s="1"/>
  <c r="Z79" i="30"/>
  <c r="X79" i="30"/>
  <c r="L74" i="30"/>
  <c r="P109" i="30"/>
  <c r="P7" i="30" s="1"/>
  <c r="P99" i="30"/>
  <c r="V253" i="30"/>
  <c r="AB254" i="30"/>
  <c r="Z254" i="30"/>
  <c r="AA227" i="30"/>
  <c r="T226" i="30"/>
  <c r="Y227" i="30"/>
  <c r="X276" i="30"/>
  <c r="Q275" i="30"/>
  <c r="S109" i="30"/>
  <c r="S7" i="30" s="1"/>
  <c r="S315" i="30" s="1"/>
  <c r="S99" i="30"/>
  <c r="Y261" i="30"/>
  <c r="L260" i="30"/>
  <c r="Z30" i="30"/>
  <c r="AB30" i="30"/>
  <c r="Q116" i="30"/>
  <c r="AA285" i="30"/>
  <c r="Y285" i="30"/>
  <c r="T282" i="30"/>
  <c r="AB285" i="30"/>
  <c r="Y220" i="30"/>
  <c r="L219" i="30"/>
  <c r="Z220" i="30"/>
  <c r="X220" i="30"/>
  <c r="L245" i="30"/>
  <c r="Z245" i="30" s="1"/>
  <c r="Z246" i="30"/>
  <c r="X171" i="30"/>
  <c r="Q170" i="30"/>
  <c r="AA171" i="30"/>
  <c r="L223" i="30"/>
  <c r="Z224" i="30"/>
  <c r="Y224" i="30"/>
  <c r="G273" i="30"/>
  <c r="K273" i="30" s="1"/>
  <c r="K274" i="30"/>
  <c r="L121" i="30"/>
  <c r="Y121" i="30" s="1"/>
  <c r="X126" i="30"/>
  <c r="Y126" i="30"/>
  <c r="V100" i="30"/>
  <c r="Y246" i="30"/>
  <c r="I133" i="30"/>
  <c r="I132" i="30" s="1"/>
  <c r="I129" i="30" s="1"/>
  <c r="K142" i="30"/>
  <c r="Z257" i="30"/>
  <c r="X257" i="30"/>
  <c r="X224" i="30"/>
  <c r="T284" i="30"/>
  <c r="AA291" i="30"/>
  <c r="V239" i="30"/>
  <c r="AB294" i="30"/>
  <c r="V291" i="30"/>
  <c r="X297" i="30"/>
  <c r="V275" i="30"/>
  <c r="Z276" i="30"/>
  <c r="AB276" i="30"/>
  <c r="L266" i="30"/>
  <c r="Y178" i="30"/>
  <c r="AA178" i="30"/>
  <c r="Y158" i="30"/>
  <c r="AA158" i="30"/>
  <c r="G69" i="30"/>
  <c r="K71" i="30"/>
  <c r="AA275" i="30"/>
  <c r="T274" i="30"/>
  <c r="AA187" i="30"/>
  <c r="Y187" i="30"/>
  <c r="T186" i="30"/>
  <c r="Z182" i="30"/>
  <c r="T263" i="30"/>
  <c r="K104" i="30"/>
  <c r="AB104" i="30"/>
  <c r="R133" i="30"/>
  <c r="R132" i="30" s="1"/>
  <c r="Z51" i="30"/>
  <c r="Y51" i="30"/>
  <c r="X51" i="30"/>
  <c r="X266" i="30"/>
  <c r="Q265" i="30"/>
  <c r="AA266" i="30"/>
  <c r="AA241" i="30"/>
  <c r="T240" i="30"/>
  <c r="AA150" i="30"/>
  <c r="V154" i="30"/>
  <c r="L117" i="30"/>
  <c r="Y120" i="30"/>
  <c r="X120" i="30"/>
  <c r="X307" i="30"/>
  <c r="K70" i="30"/>
  <c r="L70" i="30" s="1"/>
  <c r="L158" i="30"/>
  <c r="G240" i="30"/>
  <c r="K241" i="30"/>
  <c r="X188" i="30"/>
  <c r="Z188" i="30"/>
  <c r="L187" i="30"/>
  <c r="Y182" i="30"/>
  <c r="AA182" i="30"/>
  <c r="Q134" i="30"/>
  <c r="X135" i="30"/>
  <c r="AB118" i="30"/>
  <c r="V49" i="30"/>
  <c r="AB50" i="30"/>
  <c r="R251" i="30"/>
  <c r="R249" i="30" s="1"/>
  <c r="R131" i="30" s="1"/>
  <c r="AA218" i="30"/>
  <c r="K120" i="30"/>
  <c r="I117" i="30"/>
  <c r="K117" i="30" s="1"/>
  <c r="X198" i="30"/>
  <c r="L151" i="30"/>
  <c r="Y152" i="30"/>
  <c r="AA40" i="30"/>
  <c r="T39" i="30"/>
  <c r="L139" i="30"/>
  <c r="Y140" i="30"/>
  <c r="P12" i="30"/>
  <c r="P11" i="30" s="1"/>
  <c r="L155" i="30"/>
  <c r="Y156" i="30"/>
  <c r="Y56" i="30"/>
  <c r="P56" i="30"/>
  <c r="P55" i="30" s="1"/>
  <c r="L55" i="30"/>
  <c r="X56" i="30"/>
  <c r="Z56" i="30"/>
  <c r="R56" i="30"/>
  <c r="R55" i="30" s="1"/>
  <c r="AA30" i="30"/>
  <c r="Y30" i="30"/>
  <c r="Q311" i="30"/>
  <c r="X312" i="30"/>
  <c r="Q166" i="30"/>
  <c r="AA166" i="30" s="1"/>
  <c r="X167" i="30"/>
  <c r="AA167" i="30"/>
  <c r="X159" i="30"/>
  <c r="Z178" i="30"/>
  <c r="Z122" i="30"/>
  <c r="L119" i="30"/>
  <c r="K43" i="30"/>
  <c r="R106" i="30"/>
  <c r="R105" i="30" s="1"/>
  <c r="R104" i="30" s="1"/>
  <c r="R100" i="30"/>
  <c r="R110" i="30"/>
  <c r="J162" i="30"/>
  <c r="K162" i="30" s="1"/>
  <c r="K163" i="30"/>
  <c r="I38" i="30"/>
  <c r="I8" i="30" s="1"/>
  <c r="I315" i="30" s="1"/>
  <c r="U8" i="30"/>
  <c r="U315" i="30" s="1"/>
  <c r="L143" i="30"/>
  <c r="Y144" i="30"/>
  <c r="X144" i="30"/>
  <c r="Y305" i="30"/>
  <c r="L294" i="30"/>
  <c r="U49" i="30"/>
  <c r="U38" i="30" s="1"/>
  <c r="K230" i="30"/>
  <c r="L167" i="30"/>
  <c r="Y168" i="30"/>
  <c r="Z46" i="30"/>
  <c r="R46" i="30"/>
  <c r="R43" i="30" s="1"/>
  <c r="R40" i="30" s="1"/>
  <c r="R39" i="30" s="1"/>
  <c r="L43" i="30"/>
  <c r="P46" i="30"/>
  <c r="Y46" i="30"/>
  <c r="X46" i="30"/>
  <c r="K10" i="30"/>
  <c r="G9" i="30"/>
  <c r="L105" i="30"/>
  <c r="L101" i="30"/>
  <c r="L109" i="30"/>
  <c r="L99" i="30"/>
  <c r="X11" i="30"/>
  <c r="Q10" i="30"/>
  <c r="L254" i="30"/>
  <c r="X254" i="30" s="1"/>
  <c r="Z255" i="30"/>
  <c r="Y255" i="30"/>
  <c r="AA215" i="30"/>
  <c r="T214" i="30"/>
  <c r="V170" i="30"/>
  <c r="Z171" i="30"/>
  <c r="AB171" i="30"/>
  <c r="O49" i="30"/>
  <c r="O38" i="30" s="1"/>
  <c r="O8" i="30" s="1"/>
  <c r="T249" i="30"/>
  <c r="Z82" i="30"/>
  <c r="R82" i="30"/>
  <c r="R81" i="30" s="1"/>
  <c r="L81" i="30"/>
  <c r="X82" i="30"/>
  <c r="Y82" i="30"/>
  <c r="P82" i="30"/>
  <c r="P81" i="30" s="1"/>
  <c r="Y54" i="30"/>
  <c r="P54" i="30"/>
  <c r="P51" i="30" s="1"/>
  <c r="X54" i="30"/>
  <c r="R54" i="30"/>
  <c r="Z54" i="30"/>
  <c r="U129" i="30"/>
  <c r="I116" i="30"/>
  <c r="K116" i="30" s="1"/>
  <c r="K119" i="30"/>
  <c r="P30" i="30"/>
  <c r="AA134" i="30"/>
  <c r="Y48" i="30"/>
  <c r="P48" i="30"/>
  <c r="X48" i="30"/>
  <c r="R48" i="30"/>
  <c r="Z48" i="30"/>
  <c r="L198" i="30"/>
  <c r="O129" i="30"/>
  <c r="Z22" i="30"/>
  <c r="X22" i="30"/>
  <c r="Y22" i="30"/>
  <c r="AB289" i="30"/>
  <c r="V282" i="30"/>
  <c r="S129" i="30"/>
  <c r="AA142" i="30"/>
  <c r="L235" i="30"/>
  <c r="Y236" i="30"/>
  <c r="X236" i="30"/>
  <c r="K81" i="30"/>
  <c r="AA146" i="30"/>
  <c r="Y91" i="30"/>
  <c r="P91" i="30"/>
  <c r="P85" i="30" s="1"/>
  <c r="R91" i="30"/>
  <c r="R85" i="30" s="1"/>
  <c r="Z91" i="30"/>
  <c r="X91" i="30"/>
  <c r="X30" i="30"/>
  <c r="AA270" i="30"/>
  <c r="Q269" i="30"/>
  <c r="Q238" i="30"/>
  <c r="V158" i="30"/>
  <c r="Z158" i="30" s="1"/>
  <c r="Z159" i="30"/>
  <c r="AA245" i="30"/>
  <c r="T244" i="30"/>
  <c r="G190" i="30"/>
  <c r="K190" i="30" s="1"/>
  <c r="K191" i="30"/>
  <c r="G222" i="30"/>
  <c r="K222" i="30" s="1"/>
  <c r="K223" i="30"/>
  <c r="V222" i="30"/>
  <c r="X65" i="30"/>
  <c r="R65" i="30"/>
  <c r="Y65" i="30"/>
  <c r="Z65" i="30"/>
  <c r="P65" i="30"/>
  <c r="AB71" i="30"/>
  <c r="R31" i="30"/>
  <c r="R30" i="30" s="1"/>
  <c r="L231" i="30"/>
  <c r="Y232" i="30"/>
  <c r="N129" i="30"/>
  <c r="N315" i="30" s="1"/>
  <c r="Q154" i="30"/>
  <c r="AA155" i="30"/>
  <c r="AA135" i="30"/>
  <c r="R51" i="30"/>
  <c r="L11" i="30"/>
  <c r="W129" i="30"/>
  <c r="R92" i="30"/>
  <c r="L85" i="30"/>
  <c r="V10" i="30"/>
  <c r="AB11" i="30"/>
  <c r="Z11" i="30"/>
  <c r="AA207" i="30"/>
  <c r="T206" i="30"/>
  <c r="Y207" i="30"/>
  <c r="R22" i="30"/>
  <c r="Z260" i="30"/>
  <c r="AB260" i="30"/>
  <c r="V259" i="30"/>
  <c r="L210" i="30"/>
  <c r="N312" i="29"/>
  <c r="W312" i="29"/>
  <c r="AA256" i="29"/>
  <c r="Y284" i="29"/>
  <c r="Y298" i="29"/>
  <c r="AB308" i="29"/>
  <c r="K286" i="29"/>
  <c r="I279" i="29"/>
  <c r="I276" i="29" s="1"/>
  <c r="Z296" i="29"/>
  <c r="Y296" i="29"/>
  <c r="L290" i="29"/>
  <c r="P279" i="29"/>
  <c r="P276" i="29" s="1"/>
  <c r="Y258" i="29"/>
  <c r="Y267" i="29"/>
  <c r="L266" i="29"/>
  <c r="AB257" i="29"/>
  <c r="V256" i="29"/>
  <c r="AB238" i="29"/>
  <c r="V237" i="29"/>
  <c r="X267" i="29"/>
  <c r="X205" i="29"/>
  <c r="AA191" i="29"/>
  <c r="H248" i="29"/>
  <c r="H246" i="29" s="1"/>
  <c r="H128" i="29" s="1"/>
  <c r="K220" i="29"/>
  <c r="G219" i="29"/>
  <c r="K219" i="29" s="1"/>
  <c r="V207" i="29"/>
  <c r="L200" i="29"/>
  <c r="Z177" i="29"/>
  <c r="L176" i="29"/>
  <c r="AA168" i="29"/>
  <c r="T167" i="29"/>
  <c r="X139" i="29"/>
  <c r="L163" i="29"/>
  <c r="K123" i="29"/>
  <c r="L123" i="29" s="1"/>
  <c r="L107" i="29"/>
  <c r="Z108" i="29"/>
  <c r="L97" i="29"/>
  <c r="X108" i="29"/>
  <c r="Y156" i="29"/>
  <c r="L155" i="29"/>
  <c r="V139" i="29"/>
  <c r="Z140" i="29"/>
  <c r="R108" i="29"/>
  <c r="L136" i="29"/>
  <c r="Y137" i="29"/>
  <c r="Y112" i="29"/>
  <c r="G64" i="29"/>
  <c r="G50" i="29" s="1"/>
  <c r="K69" i="29"/>
  <c r="Y41" i="29"/>
  <c r="X41" i="29"/>
  <c r="R104" i="29"/>
  <c r="R103" i="29" s="1"/>
  <c r="R102" i="29" s="1"/>
  <c r="R98" i="29" s="1"/>
  <c r="K30" i="29"/>
  <c r="Y72" i="29"/>
  <c r="L71" i="29"/>
  <c r="X72" i="29"/>
  <c r="Z22" i="29"/>
  <c r="AA309" i="29"/>
  <c r="T308" i="29"/>
  <c r="AB309" i="29"/>
  <c r="Q286" i="29"/>
  <c r="Q279" i="29" s="1"/>
  <c r="Y294" i="29"/>
  <c r="Q308" i="29"/>
  <c r="K308" i="29"/>
  <c r="G279" i="29"/>
  <c r="L291" i="29"/>
  <c r="Y300" i="29"/>
  <c r="L289" i="29"/>
  <c r="X289" i="29" s="1"/>
  <c r="Y292" i="29"/>
  <c r="X300" i="29"/>
  <c r="H266" i="29"/>
  <c r="K267" i="29"/>
  <c r="Q270" i="29"/>
  <c r="AB282" i="29"/>
  <c r="AA263" i="29"/>
  <c r="Y263" i="29"/>
  <c r="T262" i="29"/>
  <c r="G231" i="29"/>
  <c r="K231" i="29" s="1"/>
  <c r="K232" i="29"/>
  <c r="AA237" i="29"/>
  <c r="T236" i="29"/>
  <c r="K238" i="29"/>
  <c r="G237" i="29"/>
  <c r="L242" i="29"/>
  <c r="Y221" i="29"/>
  <c r="L220" i="29"/>
  <c r="X169" i="29"/>
  <c r="L168" i="29"/>
  <c r="K196" i="29"/>
  <c r="G195" i="29"/>
  <c r="K195" i="29" s="1"/>
  <c r="G171" i="29"/>
  <c r="K171" i="29" s="1"/>
  <c r="K172" i="29"/>
  <c r="Y169" i="29"/>
  <c r="Z160" i="29"/>
  <c r="L159" i="29"/>
  <c r="G163" i="29"/>
  <c r="K163" i="29" s="1"/>
  <c r="K164" i="29"/>
  <c r="L139" i="29"/>
  <c r="Y140" i="29"/>
  <c r="Z132" i="29"/>
  <c r="L131" i="29"/>
  <c r="L144" i="29"/>
  <c r="Y145" i="29"/>
  <c r="X159" i="29"/>
  <c r="I115" i="29"/>
  <c r="K115" i="29" s="1"/>
  <c r="K118" i="29"/>
  <c r="Q102" i="29"/>
  <c r="P30" i="29"/>
  <c r="X71" i="29"/>
  <c r="Z79" i="29"/>
  <c r="Y12" i="29"/>
  <c r="L11" i="29"/>
  <c r="K39" i="29"/>
  <c r="P90" i="29"/>
  <c r="Z119" i="29"/>
  <c r="L116" i="29"/>
  <c r="J8" i="29"/>
  <c r="J312" i="29" s="1"/>
  <c r="P83" i="29"/>
  <c r="P51" i="29"/>
  <c r="AB288" i="29"/>
  <c r="V281" i="29"/>
  <c r="Z289" i="29"/>
  <c r="AB289" i="29"/>
  <c r="V286" i="29"/>
  <c r="AB273" i="29"/>
  <c r="V272" i="29"/>
  <c r="K287" i="29"/>
  <c r="K251" i="29"/>
  <c r="G250" i="29"/>
  <c r="Q248" i="29"/>
  <c r="X226" i="29"/>
  <c r="Y226" i="29"/>
  <c r="R226" i="29"/>
  <c r="R225" i="29" s="1"/>
  <c r="R224" i="29" s="1"/>
  <c r="R223" i="29" s="1"/>
  <c r="P226" i="29"/>
  <c r="P225" i="29" s="1"/>
  <c r="P224" i="29" s="1"/>
  <c r="P223" i="29" s="1"/>
  <c r="L225" i="29"/>
  <c r="Z226" i="29"/>
  <c r="L231" i="29"/>
  <c r="AA203" i="29"/>
  <c r="AA187" i="29"/>
  <c r="Y197" i="29"/>
  <c r="L196" i="29"/>
  <c r="Q183" i="29"/>
  <c r="AA184" i="29"/>
  <c r="Q175" i="29"/>
  <c r="X176" i="29"/>
  <c r="L208" i="29"/>
  <c r="Y209" i="29"/>
  <c r="AA223" i="29"/>
  <c r="Y181" i="29"/>
  <c r="L180" i="29"/>
  <c r="X116" i="29"/>
  <c r="L147" i="29"/>
  <c r="Y159" i="29"/>
  <c r="AA159" i="29"/>
  <c r="X11" i="29"/>
  <c r="Q10" i="29"/>
  <c r="Z169" i="29"/>
  <c r="X132" i="29"/>
  <c r="L151" i="29"/>
  <c r="X160" i="29"/>
  <c r="X99" i="29"/>
  <c r="Q98" i="29"/>
  <c r="I50" i="29"/>
  <c r="I49" i="29" s="1"/>
  <c r="I38" i="29" s="1"/>
  <c r="I8" i="29" s="1"/>
  <c r="K51" i="29"/>
  <c r="P55" i="29"/>
  <c r="P22" i="29"/>
  <c r="H130" i="29"/>
  <c r="H129" i="29" s="1"/>
  <c r="R83" i="29"/>
  <c r="R71" i="29" s="1"/>
  <c r="X305" i="29"/>
  <c r="Q304" i="29"/>
  <c r="Y302" i="29"/>
  <c r="AA304" i="29"/>
  <c r="Z306" i="29"/>
  <c r="L305" i="29"/>
  <c r="L283" i="29"/>
  <c r="G277" i="29"/>
  <c r="K280" i="29"/>
  <c r="AB304" i="29"/>
  <c r="P291" i="29"/>
  <c r="P288" i="29" s="1"/>
  <c r="P281" i="29" s="1"/>
  <c r="P278" i="29" s="1"/>
  <c r="P128" i="29" s="1"/>
  <c r="X294" i="29"/>
  <c r="AA305" i="29"/>
  <c r="K291" i="29"/>
  <c r="G288" i="29"/>
  <c r="R290" i="29"/>
  <c r="R287" i="29" s="1"/>
  <c r="R280" i="29" s="1"/>
  <c r="R277" i="29" s="1"/>
  <c r="R127" i="29" s="1"/>
  <c r="R279" i="29"/>
  <c r="R276" i="29" s="1"/>
  <c r="Z292" i="29"/>
  <c r="T270" i="29"/>
  <c r="AA271" i="29"/>
  <c r="L262" i="29"/>
  <c r="T279" i="29"/>
  <c r="AA282" i="29"/>
  <c r="K273" i="29"/>
  <c r="G272" i="29"/>
  <c r="AB263" i="29"/>
  <c r="AA266" i="29"/>
  <c r="Y266" i="29"/>
  <c r="P236" i="29"/>
  <c r="P235" i="29" s="1"/>
  <c r="R251" i="29"/>
  <c r="R250" i="29" s="1"/>
  <c r="R248" i="29" s="1"/>
  <c r="R246" i="29" s="1"/>
  <c r="R128" i="29" s="1"/>
  <c r="AA251" i="29"/>
  <c r="T250" i="29"/>
  <c r="Q235" i="29"/>
  <c r="X243" i="29"/>
  <c r="T215" i="29"/>
  <c r="AA216" i="29"/>
  <c r="AA199" i="29"/>
  <c r="AA183" i="29"/>
  <c r="AA231" i="29"/>
  <c r="T211" i="29"/>
  <c r="AA212" i="29"/>
  <c r="L227" i="29"/>
  <c r="Z228" i="29"/>
  <c r="Y228" i="29"/>
  <c r="Z221" i="29"/>
  <c r="AA207" i="29"/>
  <c r="AA175" i="29"/>
  <c r="X148" i="29"/>
  <c r="Z181" i="29"/>
  <c r="T102" i="29"/>
  <c r="AB102" i="29" s="1"/>
  <c r="AB103" i="29"/>
  <c r="AA103" i="29"/>
  <c r="V155" i="29"/>
  <c r="Z155" i="29" s="1"/>
  <c r="Z156" i="29"/>
  <c r="G167" i="29"/>
  <c r="K167" i="29" s="1"/>
  <c r="K168" i="29"/>
  <c r="Y160" i="29"/>
  <c r="R70" i="29"/>
  <c r="Y70" i="29"/>
  <c r="P70" i="29"/>
  <c r="X70" i="29"/>
  <c r="Z70" i="29"/>
  <c r="Y163" i="29"/>
  <c r="AA163" i="29"/>
  <c r="Y151" i="29"/>
  <c r="AA151" i="29"/>
  <c r="AA107" i="29"/>
  <c r="T7" i="29"/>
  <c r="AB107" i="29"/>
  <c r="Y107" i="29"/>
  <c r="Y148" i="29"/>
  <c r="K131" i="29"/>
  <c r="L120" i="29"/>
  <c r="Z121" i="29"/>
  <c r="AA50" i="29"/>
  <c r="T49" i="29"/>
  <c r="Y31" i="29"/>
  <c r="L30" i="29"/>
  <c r="X31" i="29"/>
  <c r="X65" i="29"/>
  <c r="Z65" i="29"/>
  <c r="Y65" i="29"/>
  <c r="P65" i="29"/>
  <c r="R65" i="29"/>
  <c r="P12" i="29"/>
  <c r="P11" i="29" s="1"/>
  <c r="P10" i="29" s="1"/>
  <c r="P9" i="29" s="1"/>
  <c r="S8" i="29"/>
  <c r="S312" i="29" s="1"/>
  <c r="Z7" i="29"/>
  <c r="Z90" i="29"/>
  <c r="Y90" i="29"/>
  <c r="X7" i="29"/>
  <c r="Z83" i="29"/>
  <c r="Y83" i="29"/>
  <c r="R51" i="29"/>
  <c r="Y274" i="29"/>
  <c r="X274" i="29"/>
  <c r="L273" i="29"/>
  <c r="Z254" i="29"/>
  <c r="X254" i="29"/>
  <c r="Q260" i="29"/>
  <c r="L257" i="29"/>
  <c r="L251" i="29"/>
  <c r="X239" i="29"/>
  <c r="L238" i="29"/>
  <c r="Z238" i="29" s="1"/>
  <c r="Y239" i="29"/>
  <c r="Y232" i="29"/>
  <c r="X221" i="29"/>
  <c r="L204" i="29"/>
  <c r="Z204" i="29" s="1"/>
  <c r="Y205" i="29"/>
  <c r="Z197" i="29"/>
  <c r="K188" i="29"/>
  <c r="G187" i="29"/>
  <c r="K187" i="29" s="1"/>
  <c r="L172" i="29"/>
  <c r="Y172" i="29" s="1"/>
  <c r="Z173" i="29"/>
  <c r="X155" i="29"/>
  <c r="AA155" i="29"/>
  <c r="G151" i="29"/>
  <c r="K151" i="29" s="1"/>
  <c r="K152" i="29"/>
  <c r="P130" i="29"/>
  <c r="P129" i="29" s="1"/>
  <c r="P126" i="29" s="1"/>
  <c r="Y132" i="29"/>
  <c r="L111" i="29"/>
  <c r="Z112" i="29"/>
  <c r="Q49" i="29"/>
  <c r="V49" i="29"/>
  <c r="V38" i="29" s="1"/>
  <c r="AB50" i="29"/>
  <c r="AB168" i="29"/>
  <c r="Z168" i="29"/>
  <c r="V167" i="29"/>
  <c r="X145" i="29"/>
  <c r="P107" i="29"/>
  <c r="P7" i="29" s="1"/>
  <c r="P97" i="29"/>
  <c r="Y152" i="29"/>
  <c r="G143" i="29"/>
  <c r="K143" i="29" s="1"/>
  <c r="K144" i="29"/>
  <c r="X120" i="29"/>
  <c r="Q117" i="29"/>
  <c r="P72" i="29"/>
  <c r="P71" i="29" s="1"/>
  <c r="Y11" i="29"/>
  <c r="AA11" i="29"/>
  <c r="T10" i="29"/>
  <c r="U126" i="29"/>
  <c r="U312" i="29" s="1"/>
  <c r="R55" i="29"/>
  <c r="L103" i="29"/>
  <c r="X103" i="29" s="1"/>
  <c r="Y104" i="29"/>
  <c r="K10" i="29"/>
  <c r="G9" i="29"/>
  <c r="Y51" i="29"/>
  <c r="AA287" i="29"/>
  <c r="T280" i="29"/>
  <c r="Z300" i="29"/>
  <c r="Z310" i="29"/>
  <c r="Y310" i="29"/>
  <c r="L309" i="29"/>
  <c r="Y306" i="29"/>
  <c r="X292" i="29"/>
  <c r="K290" i="29"/>
  <c r="X302" i="29"/>
  <c r="AA288" i="29"/>
  <c r="T281" i="29"/>
  <c r="Q277" i="29"/>
  <c r="G262" i="29"/>
  <c r="K263" i="29"/>
  <c r="Z284" i="29"/>
  <c r="Z266" i="29"/>
  <c r="AB266" i="29"/>
  <c r="V261" i="29"/>
  <c r="Z258" i="29"/>
  <c r="Z239" i="29"/>
  <c r="X266" i="29"/>
  <c r="AA241" i="29"/>
  <c r="X232" i="29"/>
  <c r="AA219" i="29"/>
  <c r="Z231" i="29"/>
  <c r="L216" i="29"/>
  <c r="Y216" i="29" s="1"/>
  <c r="X209" i="29"/>
  <c r="Q171" i="29"/>
  <c r="X214" i="29"/>
  <c r="L213" i="29"/>
  <c r="R214" i="29"/>
  <c r="R213" i="29" s="1"/>
  <c r="R212" i="29" s="1"/>
  <c r="R211" i="29" s="1"/>
  <c r="R130" i="29" s="1"/>
  <c r="R129" i="29" s="1"/>
  <c r="R126" i="29" s="1"/>
  <c r="Y214" i="29"/>
  <c r="P214" i="29"/>
  <c r="P213" i="29" s="1"/>
  <c r="P212" i="29" s="1"/>
  <c r="P211" i="29" s="1"/>
  <c r="Z214" i="29"/>
  <c r="V203" i="29"/>
  <c r="AA195" i="29"/>
  <c r="AA179" i="29"/>
  <c r="X197" i="29"/>
  <c r="AA172" i="29"/>
  <c r="T171" i="29"/>
  <c r="Y189" i="29"/>
  <c r="Z189" i="29"/>
  <c r="L188" i="29"/>
  <c r="L192" i="29"/>
  <c r="Z193" i="29"/>
  <c r="X181" i="29"/>
  <c r="L184" i="29"/>
  <c r="Z148" i="29"/>
  <c r="K119" i="29"/>
  <c r="G116" i="29"/>
  <c r="K116" i="29" s="1"/>
  <c r="Z104" i="29"/>
  <c r="V163" i="29"/>
  <c r="Z163" i="29" s="1"/>
  <c r="Z164" i="29"/>
  <c r="V151" i="29"/>
  <c r="Z151" i="29" s="1"/>
  <c r="Z152" i="29"/>
  <c r="L46" i="29"/>
  <c r="K43" i="29"/>
  <c r="I139" i="29"/>
  <c r="K139" i="29" s="1"/>
  <c r="K140" i="29"/>
  <c r="AA131" i="29"/>
  <c r="Y131" i="29"/>
  <c r="AA116" i="29"/>
  <c r="Y116" i="29"/>
  <c r="AB39" i="29"/>
  <c r="R12" i="29"/>
  <c r="R11" i="29" s="1"/>
  <c r="R10" i="29" s="1"/>
  <c r="R9" i="29" s="1"/>
  <c r="Y55" i="29"/>
  <c r="Z55" i="29"/>
  <c r="K11" i="29"/>
  <c r="X79" i="29"/>
  <c r="V10" i="29"/>
  <c r="AB11" i="29"/>
  <c r="Z11" i="29"/>
  <c r="X12" i="29"/>
  <c r="R22" i="29"/>
  <c r="K14" i="26"/>
  <c r="H13" i="26"/>
  <c r="K45" i="26"/>
  <c r="H43" i="26"/>
  <c r="K31" i="26"/>
  <c r="H30" i="26"/>
  <c r="K30" i="26" s="1"/>
  <c r="G10" i="26"/>
  <c r="G102" i="26" s="1"/>
  <c r="F85" i="26"/>
  <c r="F84" i="26" s="1"/>
  <c r="F49" i="26" s="1"/>
  <c r="F102" i="26" s="1"/>
  <c r="H102" i="26" s="1"/>
  <c r="K33" i="26"/>
  <c r="K67" i="26"/>
  <c r="H66" i="26"/>
  <c r="J80" i="26"/>
  <c r="K19" i="26"/>
  <c r="K44" i="26"/>
  <c r="K47" i="26"/>
  <c r="K54" i="26"/>
  <c r="J59" i="26"/>
  <c r="J99" i="26"/>
  <c r="K15" i="26"/>
  <c r="K77" i="26"/>
  <c r="H76" i="26"/>
  <c r="K97" i="26"/>
  <c r="H96" i="26"/>
  <c r="K35" i="26"/>
  <c r="K42" i="26"/>
  <c r="H21" i="26"/>
  <c r="J18" i="26"/>
  <c r="K23" i="26"/>
  <c r="K46" i="26"/>
  <c r="H53" i="26"/>
  <c r="J71" i="26"/>
  <c r="J91" i="26"/>
  <c r="H18" i="26"/>
  <c r="K89" i="26"/>
  <c r="H88" i="26"/>
  <c r="F54" i="24"/>
  <c r="F52" i="24" s="1"/>
  <c r="F49" i="24" s="1"/>
  <c r="O27" i="24"/>
  <c r="N27" i="24"/>
  <c r="N16" i="24"/>
  <c r="H15" i="24"/>
  <c r="N25" i="24"/>
  <c r="K24" i="24"/>
  <c r="N59" i="24"/>
  <c r="H58" i="24"/>
  <c r="M59" i="24"/>
  <c r="J61" i="24"/>
  <c r="J70" i="24"/>
  <c r="J79" i="24"/>
  <c r="N37" i="24"/>
  <c r="M37" i="24"/>
  <c r="K11" i="24"/>
  <c r="H11" i="24"/>
  <c r="N12" i="24"/>
  <c r="F24" i="24"/>
  <c r="O25" i="24"/>
  <c r="H44" i="24"/>
  <c r="N46" i="24"/>
  <c r="M58" i="24"/>
  <c r="J57" i="24"/>
  <c r="M85" i="24"/>
  <c r="J84" i="24"/>
  <c r="O95" i="24"/>
  <c r="N95" i="24"/>
  <c r="N20" i="24"/>
  <c r="M20" i="24"/>
  <c r="O22" i="24"/>
  <c r="N22" i="24"/>
  <c r="J24" i="24"/>
  <c r="J10" i="24" s="1"/>
  <c r="N38" i="24"/>
  <c r="M38" i="24"/>
  <c r="K71" i="24"/>
  <c r="O72" i="24"/>
  <c r="O44" i="24"/>
  <c r="O123" i="24"/>
  <c r="L24" i="24"/>
  <c r="L10" i="24" s="1"/>
  <c r="L9" i="24" s="1"/>
  <c r="L8" i="24" s="1"/>
  <c r="K61" i="24"/>
  <c r="O80" i="24"/>
  <c r="K79" i="24"/>
  <c r="M16" i="24"/>
  <c r="N18" i="24"/>
  <c r="M18" i="24"/>
  <c r="N21" i="24"/>
  <c r="M21" i="24"/>
  <c r="N26" i="24"/>
  <c r="H25" i="24"/>
  <c r="M26" i="24"/>
  <c r="N36" i="24"/>
  <c r="M36" i="24"/>
  <c r="N39" i="24"/>
  <c r="M39" i="24"/>
  <c r="O41" i="24"/>
  <c r="N41" i="24"/>
  <c r="O45" i="24"/>
  <c r="N45" i="24"/>
  <c r="N58" i="24"/>
  <c r="K57" i="24"/>
  <c r="O62" i="24"/>
  <c r="M65" i="24"/>
  <c r="J64" i="24"/>
  <c r="M64" i="24" s="1"/>
  <c r="O85" i="24"/>
  <c r="N85" i="24"/>
  <c r="K84" i="24"/>
  <c r="J90" i="24"/>
  <c r="M101" i="24"/>
  <c r="J100" i="24"/>
  <c r="O109" i="24"/>
  <c r="K108" i="24"/>
  <c r="J113" i="24"/>
  <c r="M115" i="24"/>
  <c r="O115" i="24"/>
  <c r="J123" i="24"/>
  <c r="O124" i="24"/>
  <c r="O127" i="24"/>
  <c r="N127" i="24"/>
  <c r="K126" i="24"/>
  <c r="F10" i="24"/>
  <c r="F9" i="24" s="1"/>
  <c r="F8" i="24" s="1"/>
  <c r="N17" i="24"/>
  <c r="M17" i="24"/>
  <c r="N35" i="24"/>
  <c r="H34" i="24"/>
  <c r="M34" i="24" s="1"/>
  <c r="M35" i="24"/>
  <c r="H74" i="24"/>
  <c r="N19" i="24"/>
  <c r="M19" i="24"/>
  <c r="N40" i="24"/>
  <c r="M40" i="24"/>
  <c r="L54" i="24"/>
  <c r="L52" i="24" s="1"/>
  <c r="L49" i="24" s="1"/>
  <c r="O113" i="24"/>
  <c r="N113" i="24"/>
  <c r="K107" i="24"/>
  <c r="M15" i="24"/>
  <c r="O34" i="24"/>
  <c r="N63" i="24"/>
  <c r="H62" i="24"/>
  <c r="M62" i="24" s="1"/>
  <c r="M63" i="24"/>
  <c r="O64" i="24"/>
  <c r="N64" i="24"/>
  <c r="N65" i="24"/>
  <c r="K94" i="24"/>
  <c r="O116" i="24"/>
  <c r="K114" i="24"/>
  <c r="N116" i="24"/>
  <c r="M126" i="24"/>
  <c r="H72" i="24"/>
  <c r="L79" i="24"/>
  <c r="L78" i="24" s="1"/>
  <c r="L77" i="24" s="1"/>
  <c r="L75" i="24" s="1"/>
  <c r="L51" i="24" s="1"/>
  <c r="N96" i="24"/>
  <c r="H98" i="24"/>
  <c r="O101" i="24"/>
  <c r="N101" i="24"/>
  <c r="K100" i="24"/>
  <c r="N120" i="24"/>
  <c r="N81" i="24"/>
  <c r="H80" i="24"/>
  <c r="N80" i="24" s="1"/>
  <c r="M81" i="24"/>
  <c r="H94" i="24"/>
  <c r="M94" i="24" s="1"/>
  <c r="G110" i="24"/>
  <c r="G109" i="24" s="1"/>
  <c r="G108" i="24" s="1"/>
  <c r="G106" i="24" s="1"/>
  <c r="G104" i="24" s="1"/>
  <c r="G50" i="24" s="1"/>
  <c r="G130" i="24" s="1"/>
  <c r="H111" i="24"/>
  <c r="N119" i="24"/>
  <c r="G124" i="24"/>
  <c r="G123" i="24" s="1"/>
  <c r="G122" i="24" s="1"/>
  <c r="H125" i="24"/>
  <c r="O66" i="24"/>
  <c r="M72" i="24"/>
  <c r="F79" i="24"/>
  <c r="F78" i="24" s="1"/>
  <c r="F77" i="24" s="1"/>
  <c r="F75" i="24" s="1"/>
  <c r="F51" i="24" s="1"/>
  <c r="H118" i="24"/>
  <c r="L114" i="24"/>
  <c r="L112" i="24" s="1"/>
  <c r="L106" i="24" s="1"/>
  <c r="L104" i="24" s="1"/>
  <c r="L50" i="24" s="1"/>
  <c r="H126" i="24"/>
  <c r="N82" i="24"/>
  <c r="N83" i="24"/>
  <c r="N87" i="24"/>
  <c r="H92" i="24"/>
  <c r="N103" i="24"/>
  <c r="K90" i="24"/>
  <c r="AB10" i="20"/>
  <c r="V9" i="20"/>
  <c r="Z32" i="20"/>
  <c r="R32" i="20"/>
  <c r="Y32" i="20"/>
  <c r="P32" i="20"/>
  <c r="X32" i="20"/>
  <c r="L31" i="20"/>
  <c r="Y31" i="20" s="1"/>
  <c r="W38" i="20"/>
  <c r="N38" i="20"/>
  <c r="O38" i="20"/>
  <c r="Z64" i="20"/>
  <c r="R64" i="20"/>
  <c r="Y64" i="20"/>
  <c r="P64" i="20"/>
  <c r="X64" i="20"/>
  <c r="K97" i="20"/>
  <c r="J96" i="20"/>
  <c r="X31" i="20"/>
  <c r="V112" i="20"/>
  <c r="J38" i="20"/>
  <c r="J8" i="20" s="1"/>
  <c r="Z65" i="20"/>
  <c r="R65" i="20"/>
  <c r="Y65" i="20"/>
  <c r="P65" i="20"/>
  <c r="X65" i="20"/>
  <c r="Z28" i="20"/>
  <c r="R28" i="20"/>
  <c r="Y28" i="20"/>
  <c r="P28" i="20"/>
  <c r="X28" i="20"/>
  <c r="Z59" i="20"/>
  <c r="R59" i="20"/>
  <c r="Y59" i="20"/>
  <c r="P59" i="20"/>
  <c r="X59" i="20"/>
  <c r="Z66" i="20"/>
  <c r="R66" i="20"/>
  <c r="Y66" i="20"/>
  <c r="P66" i="20"/>
  <c r="X66" i="20"/>
  <c r="T112" i="20"/>
  <c r="Z14" i="20"/>
  <c r="R14" i="20"/>
  <c r="Y14" i="20"/>
  <c r="P14" i="20"/>
  <c r="X14" i="20"/>
  <c r="Z19" i="20"/>
  <c r="R19" i="20"/>
  <c r="Y19" i="20"/>
  <c r="P19" i="20"/>
  <c r="K39" i="20"/>
  <c r="Z47" i="20"/>
  <c r="R47" i="20"/>
  <c r="Y47" i="20"/>
  <c r="P47" i="20"/>
  <c r="V100" i="20"/>
  <c r="AA22" i="20"/>
  <c r="Z36" i="20"/>
  <c r="R36" i="20"/>
  <c r="Z46" i="20"/>
  <c r="R46" i="20"/>
  <c r="Z51" i="20"/>
  <c r="R51" i="20"/>
  <c r="R50" i="20" s="1"/>
  <c r="Y51" i="20"/>
  <c r="P51" i="20"/>
  <c r="X51" i="20"/>
  <c r="L50" i="20"/>
  <c r="X50" i="20" s="1"/>
  <c r="U70" i="20"/>
  <c r="Y91" i="20"/>
  <c r="P91" i="20"/>
  <c r="R91" i="20"/>
  <c r="Z91" i="20"/>
  <c r="V105" i="20"/>
  <c r="V95" i="20"/>
  <c r="AB106" i="20"/>
  <c r="Q113" i="20"/>
  <c r="K136" i="20"/>
  <c r="G135" i="20"/>
  <c r="AA7" i="20"/>
  <c r="L12" i="20"/>
  <c r="U12" i="20"/>
  <c r="U11" i="20" s="1"/>
  <c r="U10" i="20" s="1"/>
  <c r="U9" i="20" s="1"/>
  <c r="Y18" i="20"/>
  <c r="X25" i="20"/>
  <c r="Y25" i="20"/>
  <c r="P26" i="20"/>
  <c r="Z29" i="20"/>
  <c r="R29" i="20"/>
  <c r="Y29" i="20"/>
  <c r="P29" i="20"/>
  <c r="X29" i="20"/>
  <c r="Q30" i="20"/>
  <c r="AA30" i="20" s="1"/>
  <c r="Y36" i="20"/>
  <c r="X41" i="20"/>
  <c r="S40" i="20"/>
  <c r="S39" i="20" s="1"/>
  <c r="Y46" i="20"/>
  <c r="Q49" i="20"/>
  <c r="S50" i="20"/>
  <c r="S49" i="20" s="1"/>
  <c r="S48" i="20" s="1"/>
  <c r="Z58" i="20"/>
  <c r="R58" i="20"/>
  <c r="Y58" i="20"/>
  <c r="P58" i="20"/>
  <c r="Z61" i="20"/>
  <c r="R61" i="20"/>
  <c r="X61" i="20"/>
  <c r="H69" i="20"/>
  <c r="H68" i="20" s="1"/>
  <c r="H63" i="20" s="1"/>
  <c r="AA77" i="20"/>
  <c r="X84" i="20"/>
  <c r="Y84" i="20"/>
  <c r="Z84" i="20"/>
  <c r="K98" i="20"/>
  <c r="K102" i="20"/>
  <c r="G101" i="20"/>
  <c r="K109" i="20"/>
  <c r="K119" i="20"/>
  <c r="G115" i="20"/>
  <c r="F125" i="20"/>
  <c r="F124" i="20" s="1"/>
  <c r="F121" i="20" s="1"/>
  <c r="K152" i="20"/>
  <c r="G151" i="20"/>
  <c r="X152" i="20"/>
  <c r="T9" i="20"/>
  <c r="P43" i="20"/>
  <c r="P40" i="20" s="1"/>
  <c r="P39" i="20" s="1"/>
  <c r="AA81" i="20"/>
  <c r="X108" i="20"/>
  <c r="R108" i="20"/>
  <c r="X18" i="20"/>
  <c r="Z44" i="20"/>
  <c r="R44" i="20"/>
  <c r="Z13" i="20"/>
  <c r="R13" i="20"/>
  <c r="Y13" i="20"/>
  <c r="P13" i="20"/>
  <c r="P12" i="20" s="1"/>
  <c r="P11" i="20" s="1"/>
  <c r="X17" i="20"/>
  <c r="Y17" i="20"/>
  <c r="Z20" i="20"/>
  <c r="R20" i="20"/>
  <c r="Y20" i="20"/>
  <c r="P20" i="20"/>
  <c r="X20" i="20"/>
  <c r="Z21" i="20"/>
  <c r="R21" i="20"/>
  <c r="Y21" i="20"/>
  <c r="P21" i="20"/>
  <c r="X21" i="20"/>
  <c r="P36" i="20"/>
  <c r="T40" i="20"/>
  <c r="AA43" i="20"/>
  <c r="P44" i="20"/>
  <c r="P46" i="20"/>
  <c r="Z57" i="20"/>
  <c r="R57" i="20"/>
  <c r="R54" i="20" s="1"/>
  <c r="X57" i="20"/>
  <c r="G69" i="20"/>
  <c r="Z71" i="20"/>
  <c r="R71" i="20"/>
  <c r="X71" i="20"/>
  <c r="L70" i="20"/>
  <c r="X70" i="20" s="1"/>
  <c r="Y71" i="20"/>
  <c r="AB77" i="20"/>
  <c r="V69" i="20"/>
  <c r="L81" i="20"/>
  <c r="Z82" i="20"/>
  <c r="R82" i="20"/>
  <c r="P82" i="20"/>
  <c r="Y82" i="20"/>
  <c r="I69" i="20"/>
  <c r="X110" i="20"/>
  <c r="Z37" i="20"/>
  <c r="R37" i="20"/>
  <c r="Y37" i="20"/>
  <c r="P37" i="20"/>
  <c r="Z73" i="20"/>
  <c r="R73" i="20"/>
  <c r="P73" i="20"/>
  <c r="L102" i="20"/>
  <c r="Z103" i="20"/>
  <c r="R103" i="20"/>
  <c r="R102" i="20" s="1"/>
  <c r="R101" i="20" s="1"/>
  <c r="R100" i="20" s="1"/>
  <c r="P103" i="20"/>
  <c r="P102" i="20" s="1"/>
  <c r="P101" i="20" s="1"/>
  <c r="P100" i="20" s="1"/>
  <c r="Y103" i="20"/>
  <c r="X43" i="20"/>
  <c r="K12" i="20"/>
  <c r="G11" i="20"/>
  <c r="P17" i="20"/>
  <c r="Z42" i="20"/>
  <c r="R42" i="20"/>
  <c r="R41" i="20" s="1"/>
  <c r="Y42" i="20"/>
  <c r="P42" i="20"/>
  <c r="P41" i="20" s="1"/>
  <c r="AB43" i="20"/>
  <c r="L43" i="20"/>
  <c r="Z45" i="20"/>
  <c r="R45" i="20"/>
  <c r="R43" i="20" s="1"/>
  <c r="R40" i="20" s="1"/>
  <c r="R39" i="20" s="1"/>
  <c r="X45" i="20"/>
  <c r="Z50" i="20"/>
  <c r="K54" i="20"/>
  <c r="AA70" i="20"/>
  <c r="T69" i="20"/>
  <c r="X79" i="20"/>
  <c r="R79" i="20"/>
  <c r="Z79" i="20"/>
  <c r="Z87" i="20"/>
  <c r="R87" i="20"/>
  <c r="P87" i="20"/>
  <c r="Y87" i="20"/>
  <c r="X92" i="20"/>
  <c r="Y92" i="20"/>
  <c r="Z92" i="20"/>
  <c r="W95" i="20"/>
  <c r="AA102" i="20"/>
  <c r="T101" i="20"/>
  <c r="Y102" i="20"/>
  <c r="I105" i="20"/>
  <c r="I7" i="20" s="1"/>
  <c r="I95" i="20"/>
  <c r="Y107" i="20"/>
  <c r="P107" i="20"/>
  <c r="P106" i="20" s="1"/>
  <c r="R107" i="20"/>
  <c r="R106" i="20" s="1"/>
  <c r="L106" i="20"/>
  <c r="Z106" i="20" s="1"/>
  <c r="Z107" i="20"/>
  <c r="Z111" i="20"/>
  <c r="R111" i="20"/>
  <c r="R110" i="20" s="1"/>
  <c r="R109" i="20" s="1"/>
  <c r="P111" i="20"/>
  <c r="P110" i="20" s="1"/>
  <c r="P109" i="20" s="1"/>
  <c r="Y111" i="20"/>
  <c r="L110" i="20"/>
  <c r="Z120" i="20"/>
  <c r="R120" i="20"/>
  <c r="R119" i="20" s="1"/>
  <c r="R115" i="20" s="1"/>
  <c r="R113" i="20" s="1"/>
  <c r="Y120" i="20"/>
  <c r="P120" i="20"/>
  <c r="P119" i="20" s="1"/>
  <c r="P115" i="20" s="1"/>
  <c r="P113" i="20" s="1"/>
  <c r="L119" i="20"/>
  <c r="Z15" i="20"/>
  <c r="R15" i="20"/>
  <c r="Y15" i="20"/>
  <c r="P15" i="20"/>
  <c r="X15" i="20"/>
  <c r="Z26" i="20"/>
  <c r="R26" i="20"/>
  <c r="U105" i="20"/>
  <c r="U7" i="20" s="1"/>
  <c r="U95" i="20"/>
  <c r="Z108" i="20"/>
  <c r="G154" i="20"/>
  <c r="K154" i="20" s="1"/>
  <c r="K155" i="20"/>
  <c r="L275" i="20"/>
  <c r="X276" i="20"/>
  <c r="Y276" i="20"/>
  <c r="W12" i="20"/>
  <c r="W11" i="20" s="1"/>
  <c r="W10" i="20" s="1"/>
  <c r="W9" i="20" s="1"/>
  <c r="W8" i="20" s="1"/>
  <c r="Z18" i="20"/>
  <c r="R18" i="20"/>
  <c r="Y26" i="20"/>
  <c r="X36" i="20"/>
  <c r="Q39" i="20"/>
  <c r="X44" i="20"/>
  <c r="X46" i="20"/>
  <c r="H49" i="20"/>
  <c r="H48" i="20" s="1"/>
  <c r="H38" i="20" s="1"/>
  <c r="H8" i="20" s="1"/>
  <c r="AB63" i="20"/>
  <c r="AB11" i="20"/>
  <c r="Z17" i="20"/>
  <c r="O10" i="20"/>
  <c r="O9" i="20" s="1"/>
  <c r="R17" i="20"/>
  <c r="X19" i="20"/>
  <c r="Z23" i="20"/>
  <c r="R23" i="20"/>
  <c r="Y23" i="20"/>
  <c r="P23" i="20"/>
  <c r="X23" i="20"/>
  <c r="L22" i="20"/>
  <c r="Z22" i="20" s="1"/>
  <c r="Z27" i="20"/>
  <c r="R27" i="20"/>
  <c r="Y27" i="20"/>
  <c r="P27" i="20"/>
  <c r="Z33" i="20"/>
  <c r="R33" i="20"/>
  <c r="Y33" i="20"/>
  <c r="P33" i="20"/>
  <c r="X33" i="20"/>
  <c r="X37" i="20"/>
  <c r="K40" i="20"/>
  <c r="L41" i="20"/>
  <c r="Y41" i="20" s="1"/>
  <c r="Y43" i="20"/>
  <c r="Y45" i="20"/>
  <c r="X47" i="20"/>
  <c r="W49" i="20"/>
  <c r="W48" i="20" s="1"/>
  <c r="P57" i="20"/>
  <c r="P54" i="20" s="1"/>
  <c r="Y60" i="20"/>
  <c r="P60" i="20"/>
  <c r="X60" i="20"/>
  <c r="Z62" i="20"/>
  <c r="R62" i="20"/>
  <c r="X62" i="20"/>
  <c r="AB70" i="20"/>
  <c r="P71" i="20"/>
  <c r="X73" i="20"/>
  <c r="Z78" i="20"/>
  <c r="R78" i="20"/>
  <c r="L77" i="20"/>
  <c r="P78" i="20"/>
  <c r="Y78" i="20"/>
  <c r="P79" i="20"/>
  <c r="Y83" i="20"/>
  <c r="P83" i="20"/>
  <c r="R83" i="20"/>
  <c r="Z83" i="20"/>
  <c r="Z90" i="20"/>
  <c r="R90" i="20"/>
  <c r="P90" i="20"/>
  <c r="Y90" i="20"/>
  <c r="P92" i="20"/>
  <c r="X98" i="20"/>
  <c r="AB102" i="20"/>
  <c r="Z102" i="20"/>
  <c r="X103" i="20"/>
  <c r="Y108" i="20"/>
  <c r="Y110" i="20"/>
  <c r="T109" i="20"/>
  <c r="K117" i="20"/>
  <c r="H116" i="20"/>
  <c r="X129" i="20"/>
  <c r="L128" i="20"/>
  <c r="X128" i="20" s="1"/>
  <c r="R129" i="20"/>
  <c r="R128" i="20" s="1"/>
  <c r="R127" i="20" s="1"/>
  <c r="R126" i="20" s="1"/>
  <c r="Z129" i="20"/>
  <c r="P129" i="20"/>
  <c r="P128" i="20" s="1"/>
  <c r="P127" i="20" s="1"/>
  <c r="P126" i="20" s="1"/>
  <c r="Y129" i="20"/>
  <c r="I125" i="20"/>
  <c r="I124" i="20" s="1"/>
  <c r="Q142" i="20"/>
  <c r="T146" i="20"/>
  <c r="AA147" i="20"/>
  <c r="Q150" i="20"/>
  <c r="G163" i="20"/>
  <c r="K164" i="20"/>
  <c r="T248" i="20"/>
  <c r="Z12" i="20"/>
  <c r="I63" i="20"/>
  <c r="I49" i="20" s="1"/>
  <c r="I48" i="20" s="1"/>
  <c r="I38" i="20" s="1"/>
  <c r="I8" i="20" s="1"/>
  <c r="Z76" i="20"/>
  <c r="R76" i="20"/>
  <c r="X76" i="20"/>
  <c r="Y86" i="20"/>
  <c r="P86" i="20"/>
  <c r="X86" i="20"/>
  <c r="X88" i="20"/>
  <c r="U88" i="20"/>
  <c r="J105" i="20"/>
  <c r="J7" i="20" s="1"/>
  <c r="J95" i="20"/>
  <c r="AA115" i="20"/>
  <c r="T113" i="20"/>
  <c r="S125" i="20"/>
  <c r="S124" i="20" s="1"/>
  <c r="T127" i="20"/>
  <c r="G130" i="20"/>
  <c r="K130" i="20" s="1"/>
  <c r="K131" i="20"/>
  <c r="X141" i="20"/>
  <c r="L140" i="20"/>
  <c r="R141" i="20"/>
  <c r="R140" i="20" s="1"/>
  <c r="R139" i="20" s="1"/>
  <c r="R138" i="20" s="1"/>
  <c r="Z141" i="20"/>
  <c r="P141" i="20"/>
  <c r="P140" i="20" s="1"/>
  <c r="P139" i="20" s="1"/>
  <c r="P138" i="20" s="1"/>
  <c r="G159" i="20"/>
  <c r="R241" i="20"/>
  <c r="R240" i="20" s="1"/>
  <c r="Y50" i="20"/>
  <c r="L54" i="20"/>
  <c r="Z85" i="20"/>
  <c r="R85" i="20"/>
  <c r="X85" i="20"/>
  <c r="AB88" i="20"/>
  <c r="K93" i="20"/>
  <c r="L93" i="20" s="1"/>
  <c r="I88" i="20"/>
  <c r="K88" i="20" s="1"/>
  <c r="X94" i="20"/>
  <c r="Y94" i="20"/>
  <c r="N96" i="20"/>
  <c r="N8" i="20" s="1"/>
  <c r="Y99" i="20"/>
  <c r="P99" i="20"/>
  <c r="P98" i="20" s="1"/>
  <c r="P97" i="20" s="1"/>
  <c r="L98" i="20"/>
  <c r="X99" i="20"/>
  <c r="J125" i="20"/>
  <c r="J124" i="20" s="1"/>
  <c r="J121" i="20" s="1"/>
  <c r="U125" i="20"/>
  <c r="U124" i="20" s="1"/>
  <c r="U121" i="20" s="1"/>
  <c r="Y140" i="20"/>
  <c r="T139" i="20"/>
  <c r="G142" i="20"/>
  <c r="K142" i="20" s="1"/>
  <c r="K143" i="20"/>
  <c r="Q154" i="20"/>
  <c r="AA11" i="20"/>
  <c r="AB12" i="20"/>
  <c r="X16" i="20"/>
  <c r="Y72" i="20"/>
  <c r="P72" i="20"/>
  <c r="X72" i="20"/>
  <c r="X75" i="20"/>
  <c r="Y75" i="20"/>
  <c r="X77" i="20"/>
  <c r="Z80" i="20"/>
  <c r="R80" i="20"/>
  <c r="X80" i="20"/>
  <c r="L88" i="20"/>
  <c r="Z89" i="20"/>
  <c r="R89" i="20"/>
  <c r="X89" i="20"/>
  <c r="Z94" i="20"/>
  <c r="H96" i="20"/>
  <c r="X102" i="20"/>
  <c r="Q101" i="20"/>
  <c r="S105" i="20"/>
  <c r="S7" i="20" s="1"/>
  <c r="S95" i="20"/>
  <c r="Q112" i="20"/>
  <c r="Z118" i="20"/>
  <c r="R118" i="20"/>
  <c r="R117" i="20" s="1"/>
  <c r="R116" i="20" s="1"/>
  <c r="R114" i="20" s="1"/>
  <c r="R112" i="20" s="1"/>
  <c r="X118" i="20"/>
  <c r="T134" i="20"/>
  <c r="AA135" i="20"/>
  <c r="K148" i="20"/>
  <c r="G147" i="20"/>
  <c r="X148" i="20"/>
  <c r="V162" i="20"/>
  <c r="X24" i="20"/>
  <c r="X34" i="20"/>
  <c r="P16" i="20"/>
  <c r="P24" i="20"/>
  <c r="P34" i="20"/>
  <c r="T49" i="20"/>
  <c r="AB49" i="20" s="1"/>
  <c r="P52" i="20"/>
  <c r="P67" i="20"/>
  <c r="Q69" i="20"/>
  <c r="Z72" i="20"/>
  <c r="Y74" i="20"/>
  <c r="P74" i="20"/>
  <c r="X74" i="20"/>
  <c r="P75" i="20"/>
  <c r="Z75" i="20"/>
  <c r="Y80" i="20"/>
  <c r="U81" i="20"/>
  <c r="P85" i="20"/>
  <c r="Y89" i="20"/>
  <c r="R94" i="20"/>
  <c r="R99" i="20"/>
  <c r="R98" i="20" s="1"/>
  <c r="R97" i="20" s="1"/>
  <c r="Y104" i="20"/>
  <c r="P104" i="20"/>
  <c r="X104" i="20"/>
  <c r="G105" i="20"/>
  <c r="G95" i="20"/>
  <c r="K95" i="20" s="1"/>
  <c r="K106" i="20"/>
  <c r="L117" i="20"/>
  <c r="X117" i="20" s="1"/>
  <c r="Y118" i="20"/>
  <c r="O125" i="20"/>
  <c r="O124" i="20" s="1"/>
  <c r="N125" i="20"/>
  <c r="N124" i="20" s="1"/>
  <c r="X132" i="20"/>
  <c r="V135" i="20"/>
  <c r="Z136" i="20"/>
  <c r="Q158" i="20"/>
  <c r="V170" i="20"/>
  <c r="L171" i="20"/>
  <c r="Y172" i="20"/>
  <c r="Z119" i="20"/>
  <c r="K128" i="20"/>
  <c r="V130" i="20"/>
  <c r="X136" i="20"/>
  <c r="Y136" i="20"/>
  <c r="K140" i="20"/>
  <c r="V142" i="20"/>
  <c r="V166" i="20"/>
  <c r="L179" i="20"/>
  <c r="Y180" i="20"/>
  <c r="H199" i="20"/>
  <c r="K200" i="20"/>
  <c r="I210" i="20"/>
  <c r="K211" i="20"/>
  <c r="W231" i="20"/>
  <c r="W230" i="20" s="1"/>
  <c r="W121" i="20" s="1"/>
  <c r="X133" i="20"/>
  <c r="L132" i="20"/>
  <c r="Y133" i="20"/>
  <c r="X145" i="20"/>
  <c r="L144" i="20"/>
  <c r="Y145" i="20"/>
  <c r="X149" i="20"/>
  <c r="L148" i="20"/>
  <c r="Z149" i="20"/>
  <c r="R149" i="20"/>
  <c r="R148" i="20" s="1"/>
  <c r="R147" i="20" s="1"/>
  <c r="R146" i="20" s="1"/>
  <c r="X153" i="20"/>
  <c r="L152" i="20"/>
  <c r="Z153" i="20"/>
  <c r="R153" i="20"/>
  <c r="R152" i="20" s="1"/>
  <c r="R151" i="20" s="1"/>
  <c r="R150" i="20" s="1"/>
  <c r="X157" i="20"/>
  <c r="L156" i="20"/>
  <c r="Z156" i="20" s="1"/>
  <c r="Z157" i="20"/>
  <c r="R157" i="20"/>
  <c r="R156" i="20" s="1"/>
  <c r="R155" i="20" s="1"/>
  <c r="R154" i="20" s="1"/>
  <c r="X161" i="20"/>
  <c r="L160" i="20"/>
  <c r="X160" i="20" s="1"/>
  <c r="Z161" i="20"/>
  <c r="R161" i="20"/>
  <c r="R160" i="20" s="1"/>
  <c r="R159" i="20" s="1"/>
  <c r="R158" i="20" s="1"/>
  <c r="Z165" i="20"/>
  <c r="R165" i="20"/>
  <c r="R164" i="20" s="1"/>
  <c r="R163" i="20" s="1"/>
  <c r="R162" i="20" s="1"/>
  <c r="Y165" i="20"/>
  <c r="P165" i="20"/>
  <c r="P164" i="20" s="1"/>
  <c r="P163" i="20" s="1"/>
  <c r="P162" i="20" s="1"/>
  <c r="X165" i="20"/>
  <c r="L164" i="20"/>
  <c r="K166" i="20"/>
  <c r="AA178" i="20"/>
  <c r="Q214" i="20"/>
  <c r="T130" i="20"/>
  <c r="AA131" i="20"/>
  <c r="K132" i="20"/>
  <c r="P133" i="20"/>
  <c r="P132" i="20" s="1"/>
  <c r="P131" i="20" s="1"/>
  <c r="P130" i="20" s="1"/>
  <c r="Z133" i="20"/>
  <c r="X140" i="20"/>
  <c r="T142" i="20"/>
  <c r="AA143" i="20"/>
  <c r="K144" i="20"/>
  <c r="P145" i="20"/>
  <c r="P144" i="20" s="1"/>
  <c r="P143" i="20" s="1"/>
  <c r="P142" i="20" s="1"/>
  <c r="Z145" i="20"/>
  <c r="P149" i="20"/>
  <c r="P148" i="20" s="1"/>
  <c r="P147" i="20" s="1"/>
  <c r="P146" i="20" s="1"/>
  <c r="P153" i="20"/>
  <c r="P152" i="20" s="1"/>
  <c r="P151" i="20" s="1"/>
  <c r="P150" i="20" s="1"/>
  <c r="P157" i="20"/>
  <c r="P156" i="20" s="1"/>
  <c r="P155" i="20" s="1"/>
  <c r="P154" i="20" s="1"/>
  <c r="P161" i="20"/>
  <c r="P160" i="20" s="1"/>
  <c r="P159" i="20" s="1"/>
  <c r="P158" i="20" s="1"/>
  <c r="Y164" i="20"/>
  <c r="X172" i="20"/>
  <c r="L175" i="20"/>
  <c r="Z175" i="20" s="1"/>
  <c r="Y176" i="20"/>
  <c r="K183" i="20"/>
  <c r="G182" i="20"/>
  <c r="K182" i="20" s="1"/>
  <c r="G127" i="20"/>
  <c r="R133" i="20"/>
  <c r="R132" i="20" s="1"/>
  <c r="R131" i="20" s="1"/>
  <c r="R130" i="20" s="1"/>
  <c r="X137" i="20"/>
  <c r="L136" i="20"/>
  <c r="Y137" i="20"/>
  <c r="G139" i="20"/>
  <c r="Z140" i="20"/>
  <c r="R145" i="20"/>
  <c r="R144" i="20" s="1"/>
  <c r="R143" i="20" s="1"/>
  <c r="R142" i="20" s="1"/>
  <c r="V150" i="20"/>
  <c r="AA154" i="20"/>
  <c r="V154" i="20"/>
  <c r="AA158" i="20"/>
  <c r="V158" i="20"/>
  <c r="AA167" i="20"/>
  <c r="Q166" i="20"/>
  <c r="AA168" i="20"/>
  <c r="X168" i="20"/>
  <c r="I236" i="20"/>
  <c r="K236" i="20" s="1"/>
  <c r="K237" i="20"/>
  <c r="Z148" i="20"/>
  <c r="Z152" i="20"/>
  <c r="Z160" i="20"/>
  <c r="AA164" i="20"/>
  <c r="Z168" i="20"/>
  <c r="Z169" i="20"/>
  <c r="R169" i="20"/>
  <c r="R168" i="20" s="1"/>
  <c r="R167" i="20" s="1"/>
  <c r="R166" i="20" s="1"/>
  <c r="X169" i="20"/>
  <c r="Q174" i="20"/>
  <c r="X175" i="20"/>
  <c r="Q178" i="20"/>
  <c r="X179" i="20"/>
  <c r="K187" i="20"/>
  <c r="I186" i="20"/>
  <c r="K186" i="20" s="1"/>
  <c r="L190" i="20"/>
  <c r="X190" i="20" s="1"/>
  <c r="Z208" i="20"/>
  <c r="Z220" i="20"/>
  <c r="AB220" i="20"/>
  <c r="V219" i="20"/>
  <c r="Y229" i="20"/>
  <c r="P229" i="20"/>
  <c r="P228" i="20" s="1"/>
  <c r="P227" i="20" s="1"/>
  <c r="P226" i="20" s="1"/>
  <c r="X229" i="20"/>
  <c r="L228" i="20"/>
  <c r="R229" i="20"/>
  <c r="R228" i="20" s="1"/>
  <c r="R227" i="20" s="1"/>
  <c r="R226" i="20" s="1"/>
  <c r="V233" i="20"/>
  <c r="AB234" i="20"/>
  <c r="Z234" i="20"/>
  <c r="K266" i="20"/>
  <c r="G265" i="20"/>
  <c r="AA184" i="20"/>
  <c r="Q183" i="20"/>
  <c r="V198" i="20"/>
  <c r="T203" i="20"/>
  <c r="AA204" i="20"/>
  <c r="L206" i="20"/>
  <c r="T207" i="20"/>
  <c r="AA208" i="20"/>
  <c r="L211" i="20"/>
  <c r="Z212" i="20"/>
  <c r="L219" i="20"/>
  <c r="Y228" i="20"/>
  <c r="T227" i="20"/>
  <c r="K232" i="20"/>
  <c r="G231" i="20"/>
  <c r="K249" i="20"/>
  <c r="Q262" i="20"/>
  <c r="AB164" i="20"/>
  <c r="K167" i="20"/>
  <c r="P169" i="20"/>
  <c r="P168" i="20" s="1"/>
  <c r="P167" i="20" s="1"/>
  <c r="P166" i="20" s="1"/>
  <c r="Z172" i="20"/>
  <c r="Z173" i="20"/>
  <c r="R173" i="20"/>
  <c r="R172" i="20" s="1"/>
  <c r="R171" i="20" s="1"/>
  <c r="R170" i="20" s="1"/>
  <c r="X173" i="20"/>
  <c r="Z177" i="20"/>
  <c r="R177" i="20"/>
  <c r="R176" i="20" s="1"/>
  <c r="R175" i="20" s="1"/>
  <c r="R174" i="20" s="1"/>
  <c r="X177" i="20"/>
  <c r="Z181" i="20"/>
  <c r="R181" i="20"/>
  <c r="R180" i="20" s="1"/>
  <c r="R179" i="20" s="1"/>
  <c r="R178" i="20" s="1"/>
  <c r="Y181" i="20"/>
  <c r="X181" i="20"/>
  <c r="V182" i="20"/>
  <c r="X184" i="20"/>
  <c r="L187" i="20"/>
  <c r="Z188" i="20"/>
  <c r="Q195" i="20"/>
  <c r="V202" i="20"/>
  <c r="K207" i="20"/>
  <c r="Q210" i="20"/>
  <c r="X211" i="20"/>
  <c r="J241" i="20"/>
  <c r="J240" i="20" s="1"/>
  <c r="J123" i="20" s="1"/>
  <c r="P253" i="20"/>
  <c r="P252" i="20" s="1"/>
  <c r="AA151" i="20"/>
  <c r="AA155" i="20"/>
  <c r="AA159" i="20"/>
  <c r="T163" i="20"/>
  <c r="L168" i="20"/>
  <c r="G170" i="20"/>
  <c r="K170" i="20" s="1"/>
  <c r="X171" i="20"/>
  <c r="Y173" i="20"/>
  <c r="V174" i="20"/>
  <c r="Z176" i="20"/>
  <c r="Y177" i="20"/>
  <c r="Z179" i="20"/>
  <c r="V178" i="20"/>
  <c r="Z180" i="20"/>
  <c r="Q186" i="20"/>
  <c r="Z197" i="20"/>
  <c r="R197" i="20"/>
  <c r="R196" i="20" s="1"/>
  <c r="R195" i="20" s="1"/>
  <c r="R194" i="20" s="1"/>
  <c r="L196" i="20"/>
  <c r="Y197" i="20"/>
  <c r="P197" i="20"/>
  <c r="P196" i="20" s="1"/>
  <c r="P195" i="20" s="1"/>
  <c r="P194" i="20" s="1"/>
  <c r="X216" i="20"/>
  <c r="L215" i="20"/>
  <c r="T215" i="20"/>
  <c r="AA216" i="20"/>
  <c r="Z221" i="20"/>
  <c r="R221" i="20"/>
  <c r="R220" i="20" s="1"/>
  <c r="R219" i="20" s="1"/>
  <c r="R218" i="20" s="1"/>
  <c r="Y221" i="20"/>
  <c r="P221" i="20"/>
  <c r="P220" i="20" s="1"/>
  <c r="P219" i="20" s="1"/>
  <c r="P218" i="20" s="1"/>
  <c r="X221" i="20"/>
  <c r="Q242" i="20"/>
  <c r="X164" i="20"/>
  <c r="AA171" i="20"/>
  <c r="P173" i="20"/>
  <c r="P172" i="20" s="1"/>
  <c r="P171" i="20" s="1"/>
  <c r="P170" i="20" s="1"/>
  <c r="P177" i="20"/>
  <c r="P176" i="20" s="1"/>
  <c r="P175" i="20" s="1"/>
  <c r="P174" i="20" s="1"/>
  <c r="P181" i="20"/>
  <c r="P180" i="20" s="1"/>
  <c r="P179" i="20" s="1"/>
  <c r="P178" i="20" s="1"/>
  <c r="Z184" i="20"/>
  <c r="L183" i="20"/>
  <c r="Z183" i="20" s="1"/>
  <c r="Y184" i="20"/>
  <c r="Z185" i="20"/>
  <c r="R185" i="20"/>
  <c r="R184" i="20" s="1"/>
  <c r="R183" i="20" s="1"/>
  <c r="R182" i="20" s="1"/>
  <c r="Y185" i="20"/>
  <c r="P185" i="20"/>
  <c r="P184" i="20" s="1"/>
  <c r="P183" i="20" s="1"/>
  <c r="P182" i="20" s="1"/>
  <c r="X191" i="20"/>
  <c r="Z201" i="20"/>
  <c r="R201" i="20"/>
  <c r="R200" i="20" s="1"/>
  <c r="R199" i="20" s="1"/>
  <c r="R198" i="20" s="1"/>
  <c r="L200" i="20"/>
  <c r="X200" i="20" s="1"/>
  <c r="Y201" i="20"/>
  <c r="P201" i="20"/>
  <c r="P200" i="20" s="1"/>
  <c r="P199" i="20" s="1"/>
  <c r="P198" i="20" s="1"/>
  <c r="X201" i="20"/>
  <c r="G203" i="20"/>
  <c r="K204" i="20"/>
  <c r="Z206" i="20"/>
  <c r="X212" i="20"/>
  <c r="T222" i="20"/>
  <c r="AA223" i="20"/>
  <c r="Z229" i="20"/>
  <c r="AA233" i="20"/>
  <c r="Y233" i="20"/>
  <c r="T232" i="20"/>
  <c r="P231" i="20"/>
  <c r="P230" i="20" s="1"/>
  <c r="S241" i="20"/>
  <c r="S240" i="20" s="1"/>
  <c r="S123" i="20" s="1"/>
  <c r="K248" i="20"/>
  <c r="U253" i="20"/>
  <c r="U252" i="20" s="1"/>
  <c r="V296" i="20"/>
  <c r="T187" i="20"/>
  <c r="AA188" i="20"/>
  <c r="Y192" i="20"/>
  <c r="Z207" i="20"/>
  <c r="K210" i="20"/>
  <c r="T211" i="20"/>
  <c r="AA212" i="20"/>
  <c r="K216" i="20"/>
  <c r="G215" i="20"/>
  <c r="X224" i="20"/>
  <c r="G243" i="20"/>
  <c r="K244" i="20"/>
  <c r="K250" i="20"/>
  <c r="AB250" i="20"/>
  <c r="V249" i="20"/>
  <c r="N271" i="20"/>
  <c r="N268" i="20" s="1"/>
  <c r="AA282" i="20"/>
  <c r="T279" i="20"/>
  <c r="K297" i="20"/>
  <c r="G296" i="20"/>
  <c r="K296" i="20" s="1"/>
  <c r="K190" i="20"/>
  <c r="T191" i="20"/>
  <c r="AA192" i="20"/>
  <c r="Z192" i="20"/>
  <c r="Q199" i="20"/>
  <c r="X205" i="20"/>
  <c r="Z211" i="20"/>
  <c r="X220" i="20"/>
  <c r="Y225" i="20"/>
  <c r="P225" i="20"/>
  <c r="P224" i="20" s="1"/>
  <c r="P223" i="20" s="1"/>
  <c r="P222" i="20" s="1"/>
  <c r="X225" i="20"/>
  <c r="L224" i="20"/>
  <c r="Y224" i="20" s="1"/>
  <c r="K227" i="20"/>
  <c r="G226" i="20"/>
  <c r="K226" i="20" s="1"/>
  <c r="K233" i="20"/>
  <c r="AA234" i="20"/>
  <c r="H241" i="20"/>
  <c r="H240" i="20" s="1"/>
  <c r="H123" i="20" s="1"/>
  <c r="X246" i="20"/>
  <c r="K256" i="20"/>
  <c r="G255" i="20"/>
  <c r="O253" i="20"/>
  <c r="O252" i="20" s="1"/>
  <c r="L259" i="20"/>
  <c r="Z260" i="20"/>
  <c r="Z191" i="20"/>
  <c r="K194" i="20"/>
  <c r="T195" i="20"/>
  <c r="AA196" i="20"/>
  <c r="P205" i="20"/>
  <c r="P204" i="20" s="1"/>
  <c r="P203" i="20" s="1"/>
  <c r="P202" i="20" s="1"/>
  <c r="Y205" i="20"/>
  <c r="Z215" i="20"/>
  <c r="J231" i="20"/>
  <c r="J230" i="20" s="1"/>
  <c r="K238" i="20"/>
  <c r="I241" i="20"/>
  <c r="I240" i="20" s="1"/>
  <c r="I123" i="20" s="1"/>
  <c r="Y251" i="20"/>
  <c r="P251" i="20"/>
  <c r="P250" i="20" s="1"/>
  <c r="P249" i="20" s="1"/>
  <c r="P248" i="20" s="1"/>
  <c r="X251" i="20"/>
  <c r="L250" i="20"/>
  <c r="Z250" i="20" s="1"/>
  <c r="Z251" i="20"/>
  <c r="S253" i="20"/>
  <c r="S252" i="20" s="1"/>
  <c r="T199" i="20"/>
  <c r="AA200" i="20"/>
  <c r="L204" i="20"/>
  <c r="R205" i="20"/>
  <c r="R204" i="20" s="1"/>
  <c r="R203" i="20" s="1"/>
  <c r="R202" i="20" s="1"/>
  <c r="Q207" i="20"/>
  <c r="P209" i="20"/>
  <c r="P208" i="20" s="1"/>
  <c r="P207" i="20" s="1"/>
  <c r="P206" i="20" s="1"/>
  <c r="Q219" i="20"/>
  <c r="K223" i="20"/>
  <c r="G222" i="20"/>
  <c r="K222" i="20" s="1"/>
  <c r="K228" i="20"/>
  <c r="Z228" i="20"/>
  <c r="Z239" i="20"/>
  <c r="R239" i="20"/>
  <c r="R238" i="20" s="1"/>
  <c r="R237" i="20" s="1"/>
  <c r="R236" i="20" s="1"/>
  <c r="R231" i="20" s="1"/>
  <c r="R230" i="20" s="1"/>
  <c r="Y239" i="20"/>
  <c r="P239" i="20"/>
  <c r="P238" i="20" s="1"/>
  <c r="P237" i="20" s="1"/>
  <c r="P236" i="20" s="1"/>
  <c r="L238" i="20"/>
  <c r="X239" i="20"/>
  <c r="Y244" i="20"/>
  <c r="T243" i="20"/>
  <c r="AB243" i="20" s="1"/>
  <c r="Y245" i="20"/>
  <c r="P245" i="20"/>
  <c r="P244" i="20" s="1"/>
  <c r="P243" i="20" s="1"/>
  <c r="P242" i="20" s="1"/>
  <c r="L244" i="20"/>
  <c r="X245" i="20"/>
  <c r="Z246" i="20"/>
  <c r="R251" i="20"/>
  <c r="R250" i="20" s="1"/>
  <c r="R249" i="20" s="1"/>
  <c r="R248" i="20" s="1"/>
  <c r="V253" i="20"/>
  <c r="H253" i="20"/>
  <c r="H252" i="20" s="1"/>
  <c r="G258" i="20"/>
  <c r="K258" i="20" s="1"/>
  <c r="K259" i="20"/>
  <c r="Z259" i="20"/>
  <c r="X260" i="20"/>
  <c r="T265" i="20"/>
  <c r="AB266" i="20"/>
  <c r="Y284" i="20"/>
  <c r="T281" i="20"/>
  <c r="AA284" i="20"/>
  <c r="Y294" i="20"/>
  <c r="P294" i="20"/>
  <c r="P288" i="20" s="1"/>
  <c r="L288" i="20"/>
  <c r="X294" i="20"/>
  <c r="Z294" i="20"/>
  <c r="Y238" i="20"/>
  <c r="V242" i="20"/>
  <c r="Z283" i="20"/>
  <c r="V280" i="20"/>
  <c r="AB283" i="20"/>
  <c r="U271" i="20"/>
  <c r="U268" i="20" s="1"/>
  <c r="Y295" i="20"/>
  <c r="P295" i="20"/>
  <c r="P289" i="20" s="1"/>
  <c r="X295" i="20"/>
  <c r="R295" i="20"/>
  <c r="R289" i="20" s="1"/>
  <c r="R283" i="20" s="1"/>
  <c r="R280" i="20" s="1"/>
  <c r="R273" i="20" s="1"/>
  <c r="R270" i="20" s="1"/>
  <c r="Z295" i="20"/>
  <c r="L289" i="20"/>
  <c r="V301" i="20"/>
  <c r="AB302" i="20"/>
  <c r="X250" i="20"/>
  <c r="Q249" i="20"/>
  <c r="AB256" i="20"/>
  <c r="T255" i="20"/>
  <c r="Y260" i="20"/>
  <c r="T259" i="20"/>
  <c r="AB260" i="20"/>
  <c r="X288" i="20"/>
  <c r="X275" i="20"/>
  <c r="Q274" i="20"/>
  <c r="AB284" i="20"/>
  <c r="V281" i="20"/>
  <c r="Q259" i="20"/>
  <c r="V262" i="20"/>
  <c r="AB265" i="20"/>
  <c r="L284" i="20"/>
  <c r="X284" i="20" s="1"/>
  <c r="Y290" i="20"/>
  <c r="P290" i="20"/>
  <c r="P284" i="20" s="1"/>
  <c r="P281" i="20" s="1"/>
  <c r="P278" i="20" s="1"/>
  <c r="X290" i="20"/>
  <c r="Z290" i="20"/>
  <c r="X298" i="20"/>
  <c r="Q297" i="20"/>
  <c r="G301" i="20"/>
  <c r="K302" i="20"/>
  <c r="X261" i="20"/>
  <c r="Y261" i="20"/>
  <c r="Y275" i="20"/>
  <c r="T274" i="20"/>
  <c r="K281" i="20"/>
  <c r="G278" i="20"/>
  <c r="K278" i="20" s="1"/>
  <c r="K285" i="20"/>
  <c r="Z291" i="20"/>
  <c r="R291" i="20"/>
  <c r="R285" i="20" s="1"/>
  <c r="R282" i="20" s="1"/>
  <c r="R279" i="20" s="1"/>
  <c r="R272" i="20" s="1"/>
  <c r="R269" i="20" s="1"/>
  <c r="R122" i="20" s="1"/>
  <c r="X291" i="20"/>
  <c r="L285" i="20"/>
  <c r="Z285" i="20" s="1"/>
  <c r="P291" i="20"/>
  <c r="P285" i="20" s="1"/>
  <c r="P282" i="20" s="1"/>
  <c r="P279" i="20" s="1"/>
  <c r="P272" i="20" s="1"/>
  <c r="P269" i="20" s="1"/>
  <c r="P122" i="20" s="1"/>
  <c r="H297" i="20"/>
  <c r="H296" i="20" s="1"/>
  <c r="H271" i="20" s="1"/>
  <c r="H268" i="20" s="1"/>
  <c r="K298" i="20"/>
  <c r="Y298" i="20"/>
  <c r="AA298" i="20"/>
  <c r="T297" i="20"/>
  <c r="AB297" i="20" s="1"/>
  <c r="L256" i="20"/>
  <c r="Y256" i="20" s="1"/>
  <c r="P261" i="20"/>
  <c r="P260" i="20" s="1"/>
  <c r="P259" i="20" s="1"/>
  <c r="P258" i="20" s="1"/>
  <c r="Z261" i="20"/>
  <c r="L266" i="20"/>
  <c r="L283" i="20"/>
  <c r="Y286" i="20"/>
  <c r="X286" i="20"/>
  <c r="AB298" i="20"/>
  <c r="K276" i="20"/>
  <c r="G275" i="20"/>
  <c r="K283" i="20"/>
  <c r="G280" i="20"/>
  <c r="X283" i="20"/>
  <c r="J282" i="20"/>
  <c r="J279" i="20" s="1"/>
  <c r="J272" i="20" s="1"/>
  <c r="J269" i="20" s="1"/>
  <c r="J122" i="20" s="1"/>
  <c r="F283" i="20"/>
  <c r="F280" i="20" s="1"/>
  <c r="F273" i="20" s="1"/>
  <c r="F270" i="20" s="1"/>
  <c r="F123" i="20" s="1"/>
  <c r="F304" i="20" s="1"/>
  <c r="U283" i="20"/>
  <c r="U280" i="20" s="1"/>
  <c r="U273" i="20" s="1"/>
  <c r="U270" i="20" s="1"/>
  <c r="U123" i="20" s="1"/>
  <c r="Y292" i="20"/>
  <c r="P292" i="20"/>
  <c r="P286" i="20" s="1"/>
  <c r="P283" i="20" s="1"/>
  <c r="P280" i="20" s="1"/>
  <c r="P273" i="20" s="1"/>
  <c r="P270" i="20" s="1"/>
  <c r="X292" i="20"/>
  <c r="X302" i="20"/>
  <c r="K286" i="20"/>
  <c r="O283" i="20"/>
  <c r="O280" i="20" s="1"/>
  <c r="O273" i="20" s="1"/>
  <c r="O270" i="20" s="1"/>
  <c r="O123" i="20" s="1"/>
  <c r="Z303" i="20"/>
  <c r="R303" i="20"/>
  <c r="R302" i="20" s="1"/>
  <c r="R301" i="20" s="1"/>
  <c r="R300" i="20" s="1"/>
  <c r="Y303" i="20"/>
  <c r="P303" i="20"/>
  <c r="P302" i="20" s="1"/>
  <c r="P301" i="20" s="1"/>
  <c r="P300" i="20" s="1"/>
  <c r="L302" i="20"/>
  <c r="V275" i="20"/>
  <c r="Z276" i="20"/>
  <c r="Y277" i="20"/>
  <c r="P277" i="20"/>
  <c r="P276" i="20" s="1"/>
  <c r="P275" i="20" s="1"/>
  <c r="P274" i="20" s="1"/>
  <c r="X277" i="20"/>
  <c r="Q279" i="20"/>
  <c r="T273" i="20"/>
  <c r="Q281" i="20"/>
  <c r="G282" i="20"/>
  <c r="K288" i="20"/>
  <c r="Z288" i="20"/>
  <c r="L287" i="20"/>
  <c r="Z287" i="20" s="1"/>
  <c r="Z293" i="20"/>
  <c r="R293" i="20"/>
  <c r="R287" i="20" s="1"/>
  <c r="R281" i="20" s="1"/>
  <c r="R278" i="20" s="1"/>
  <c r="R271" i="20" s="1"/>
  <c r="R268" i="20" s="1"/>
  <c r="X293" i="20"/>
  <c r="X299" i="20"/>
  <c r="L298" i="20"/>
  <c r="Z299" i="20"/>
  <c r="R299" i="20"/>
  <c r="R298" i="20" s="1"/>
  <c r="R297" i="20" s="1"/>
  <c r="R296" i="20" s="1"/>
  <c r="Q280" i="20"/>
  <c r="AA283" i="20"/>
  <c r="Z286" i="20"/>
  <c r="Z289" i="20"/>
  <c r="V282" i="20"/>
  <c r="T301" i="20"/>
  <c r="F8" i="19"/>
  <c r="N13" i="19"/>
  <c r="H12" i="19"/>
  <c r="M13" i="19"/>
  <c r="O62" i="19"/>
  <c r="K61" i="19"/>
  <c r="N62" i="19"/>
  <c r="N126" i="19"/>
  <c r="N41" i="19"/>
  <c r="H57" i="19"/>
  <c r="M58" i="19"/>
  <c r="H74" i="19"/>
  <c r="N29" i="19"/>
  <c r="M29" i="19"/>
  <c r="O34" i="19"/>
  <c r="N34" i="19"/>
  <c r="N27" i="19"/>
  <c r="N32" i="19"/>
  <c r="H31" i="19"/>
  <c r="M32" i="19"/>
  <c r="K64" i="19"/>
  <c r="O65" i="19"/>
  <c r="K74" i="19"/>
  <c r="O80" i="19"/>
  <c r="K79" i="19"/>
  <c r="O101" i="19"/>
  <c r="N101" i="19"/>
  <c r="N14" i="19"/>
  <c r="M14" i="19"/>
  <c r="M15" i="19"/>
  <c r="O25" i="19"/>
  <c r="N25" i="19"/>
  <c r="M57" i="19"/>
  <c r="J64" i="19"/>
  <c r="N76" i="19"/>
  <c r="L11" i="19"/>
  <c r="O24" i="19"/>
  <c r="L31" i="19"/>
  <c r="L24" i="19" s="1"/>
  <c r="N57" i="19"/>
  <c r="K56" i="19"/>
  <c r="O57" i="19"/>
  <c r="N58" i="19"/>
  <c r="N67" i="19"/>
  <c r="H66" i="19"/>
  <c r="M67" i="19"/>
  <c r="L51" i="19"/>
  <c r="J79" i="19"/>
  <c r="N91" i="19"/>
  <c r="K90" i="19"/>
  <c r="J99" i="19"/>
  <c r="O118" i="19"/>
  <c r="F106" i="19"/>
  <c r="F104" i="19" s="1"/>
  <c r="F50" i="19" s="1"/>
  <c r="O15" i="19"/>
  <c r="N15" i="19"/>
  <c r="M30" i="19"/>
  <c r="N30" i="19"/>
  <c r="N46" i="19"/>
  <c r="K45" i="19"/>
  <c r="N48" i="19"/>
  <c r="M48" i="19"/>
  <c r="J56" i="19"/>
  <c r="G51" i="19"/>
  <c r="M84" i="19"/>
  <c r="J76" i="19"/>
  <c r="O84" i="19"/>
  <c r="K100" i="19"/>
  <c r="K115" i="19"/>
  <c r="M128" i="19"/>
  <c r="J127" i="19"/>
  <c r="O128" i="19"/>
  <c r="G124" i="19"/>
  <c r="G123" i="19" s="1"/>
  <c r="G122" i="19" s="1"/>
  <c r="H125" i="19"/>
  <c r="J10" i="19"/>
  <c r="M31" i="19"/>
  <c r="N47" i="19"/>
  <c r="H46" i="19"/>
  <c r="M47" i="19"/>
  <c r="H100" i="19"/>
  <c r="M121" i="19"/>
  <c r="H118" i="19"/>
  <c r="N121" i="19"/>
  <c r="M12" i="19"/>
  <c r="G24" i="19"/>
  <c r="G10" i="19" s="1"/>
  <c r="G9" i="19" s="1"/>
  <c r="G8" i="19" s="1"/>
  <c r="H61" i="19"/>
  <c r="H69" i="19"/>
  <c r="N70" i="19"/>
  <c r="M73" i="19"/>
  <c r="N73" i="19"/>
  <c r="N84" i="19"/>
  <c r="N93" i="19"/>
  <c r="M93" i="19"/>
  <c r="K95" i="19"/>
  <c r="O96" i="19"/>
  <c r="H91" i="19"/>
  <c r="M92" i="19"/>
  <c r="N12" i="19"/>
  <c r="K11" i="19"/>
  <c r="H24" i="19"/>
  <c r="M28" i="19"/>
  <c r="N33" i="19"/>
  <c r="M33" i="19"/>
  <c r="M42" i="19"/>
  <c r="M46" i="19"/>
  <c r="K69" i="19"/>
  <c r="M72" i="19"/>
  <c r="J71" i="19"/>
  <c r="M91" i="19"/>
  <c r="J90" i="19"/>
  <c r="N96" i="19"/>
  <c r="M101" i="19"/>
  <c r="J113" i="19"/>
  <c r="O116" i="19"/>
  <c r="K114" i="19"/>
  <c r="M118" i="19"/>
  <c r="G116" i="19"/>
  <c r="G114" i="19" s="1"/>
  <c r="G112" i="19" s="1"/>
  <c r="G111" i="19" s="1"/>
  <c r="H120" i="19"/>
  <c r="H126" i="19"/>
  <c r="M129" i="19"/>
  <c r="N129" i="19"/>
  <c r="O85" i="19"/>
  <c r="N85" i="19"/>
  <c r="N119" i="19"/>
  <c r="M119" i="19"/>
  <c r="N86" i="19"/>
  <c r="J109" i="19"/>
  <c r="L114" i="19"/>
  <c r="L112" i="19" s="1"/>
  <c r="L106" i="19" s="1"/>
  <c r="L104" i="19" s="1"/>
  <c r="L50" i="19" s="1"/>
  <c r="O66" i="19"/>
  <c r="F79" i="19"/>
  <c r="F78" i="19" s="1"/>
  <c r="F77" i="19" s="1"/>
  <c r="F75" i="19" s="1"/>
  <c r="F51" i="19" s="1"/>
  <c r="N81" i="19"/>
  <c r="H80" i="19"/>
  <c r="M96" i="19"/>
  <c r="J95" i="19"/>
  <c r="K123" i="19"/>
  <c r="N128" i="19"/>
  <c r="G17" i="18"/>
  <c r="F49" i="18"/>
  <c r="F102" i="18" s="1"/>
  <c r="G11" i="18"/>
  <c r="G10" i="18" s="1"/>
  <c r="K82" i="18"/>
  <c r="H91" i="18"/>
  <c r="K92" i="18"/>
  <c r="K47" i="18"/>
  <c r="H45" i="18"/>
  <c r="H57" i="18"/>
  <c r="J59" i="18"/>
  <c r="H98" i="18"/>
  <c r="K32" i="18"/>
  <c r="H31" i="18"/>
  <c r="J30" i="18"/>
  <c r="K33" i="18"/>
  <c r="H71" i="18"/>
  <c r="H81" i="18"/>
  <c r="K89" i="18"/>
  <c r="H88" i="18"/>
  <c r="K99" i="18"/>
  <c r="K15" i="18"/>
  <c r="H14" i="18"/>
  <c r="H21" i="18"/>
  <c r="K36" i="18"/>
  <c r="H35" i="18"/>
  <c r="J68" i="18"/>
  <c r="K72" i="18"/>
  <c r="H26" i="18"/>
  <c r="H54" i="18"/>
  <c r="K55" i="18"/>
  <c r="K71" i="18"/>
  <c r="H76" i="18"/>
  <c r="K77" i="18"/>
  <c r="K81" i="18"/>
  <c r="K97" i="18"/>
  <c r="H96" i="18"/>
  <c r="H19" i="18"/>
  <c r="K20" i="18"/>
  <c r="J18" i="18"/>
  <c r="K67" i="18"/>
  <c r="H66" i="18"/>
  <c r="G85" i="18"/>
  <c r="G84" i="18" s="1"/>
  <c r="G49" i="18" s="1"/>
  <c r="G102" i="18" s="1"/>
  <c r="J79" i="18"/>
  <c r="J91" i="18"/>
  <c r="K13" i="32" l="1"/>
  <c r="I13" i="32"/>
  <c r="H12" i="32"/>
  <c r="I87" i="32"/>
  <c r="H86" i="32"/>
  <c r="K87" i="32"/>
  <c r="H70" i="32"/>
  <c r="I71" i="32"/>
  <c r="K71" i="32"/>
  <c r="K75" i="32"/>
  <c r="I75" i="32"/>
  <c r="H74" i="32"/>
  <c r="K53" i="32"/>
  <c r="I53" i="32"/>
  <c r="H52" i="32"/>
  <c r="H90" i="32"/>
  <c r="I91" i="32"/>
  <c r="K91" i="32"/>
  <c r="H98" i="32"/>
  <c r="I99" i="32"/>
  <c r="K99" i="32"/>
  <c r="K43" i="32"/>
  <c r="I43" i="32"/>
  <c r="H41" i="32"/>
  <c r="I95" i="32"/>
  <c r="H94" i="32"/>
  <c r="K95" i="32"/>
  <c r="K65" i="32"/>
  <c r="I65" i="32"/>
  <c r="H64" i="32"/>
  <c r="J11" i="32"/>
  <c r="K44" i="32"/>
  <c r="I44" i="32"/>
  <c r="H42" i="32"/>
  <c r="I18" i="32"/>
  <c r="H17" i="32"/>
  <c r="I17" i="32" s="1"/>
  <c r="J56" i="32"/>
  <c r="K57" i="32"/>
  <c r="K18" i="32"/>
  <c r="H80" i="32"/>
  <c r="I81" i="32"/>
  <c r="K81" i="32"/>
  <c r="N118" i="31"/>
  <c r="H114" i="31"/>
  <c r="M118" i="31"/>
  <c r="H110" i="31"/>
  <c r="N111" i="31"/>
  <c r="M111" i="31"/>
  <c r="O56" i="31"/>
  <c r="K55" i="31"/>
  <c r="H94" i="31"/>
  <c r="M94" i="31" s="1"/>
  <c r="N95" i="31"/>
  <c r="J105" i="31"/>
  <c r="O105" i="31"/>
  <c r="O10" i="31"/>
  <c r="K9" i="31"/>
  <c r="N10" i="31"/>
  <c r="J88" i="31"/>
  <c r="H76" i="31"/>
  <c r="N84" i="31"/>
  <c r="M10" i="31"/>
  <c r="J9" i="31"/>
  <c r="O60" i="31"/>
  <c r="K54" i="31"/>
  <c r="M76" i="31"/>
  <c r="J74" i="31"/>
  <c r="O74" i="31" s="1"/>
  <c r="H123" i="31"/>
  <c r="N124" i="31"/>
  <c r="M124" i="31"/>
  <c r="O112" i="31"/>
  <c r="H64" i="31"/>
  <c r="N65" i="31"/>
  <c r="O94" i="31"/>
  <c r="M64" i="31"/>
  <c r="J54" i="31"/>
  <c r="O108" i="31"/>
  <c r="K106" i="31"/>
  <c r="H107" i="31"/>
  <c r="M107" i="31" s="1"/>
  <c r="N113" i="31"/>
  <c r="M11" i="31"/>
  <c r="O70" i="31"/>
  <c r="N70" i="31"/>
  <c r="K69" i="31"/>
  <c r="H60" i="31"/>
  <c r="N60" i="31" s="1"/>
  <c r="M61" i="31"/>
  <c r="M98" i="31"/>
  <c r="O98" i="31"/>
  <c r="M84" i="31"/>
  <c r="M126" i="31"/>
  <c r="O126" i="31"/>
  <c r="M70" i="31"/>
  <c r="J69" i="31"/>
  <c r="J55" i="31"/>
  <c r="M56" i="31"/>
  <c r="J106" i="31"/>
  <c r="H56" i="31"/>
  <c r="J75" i="31"/>
  <c r="O77" i="31"/>
  <c r="H70" i="31"/>
  <c r="H10" i="31"/>
  <c r="N57" i="31"/>
  <c r="M24" i="31"/>
  <c r="N24" i="31"/>
  <c r="N79" i="31"/>
  <c r="H78" i="31"/>
  <c r="M79" i="31"/>
  <c r="M95" i="31"/>
  <c r="M71" i="31"/>
  <c r="O89" i="31"/>
  <c r="K88" i="31"/>
  <c r="R71" i="30"/>
  <c r="Z85" i="30"/>
  <c r="Y85" i="30"/>
  <c r="X85" i="30"/>
  <c r="Q9" i="30"/>
  <c r="X294" i="30"/>
  <c r="L291" i="30"/>
  <c r="Y294" i="30"/>
  <c r="X311" i="30"/>
  <c r="Q282" i="30"/>
  <c r="AA186" i="30"/>
  <c r="V238" i="30"/>
  <c r="AB100" i="30"/>
  <c r="L71" i="30"/>
  <c r="X74" i="30"/>
  <c r="Y74" i="30"/>
  <c r="Z74" i="30"/>
  <c r="L134" i="30"/>
  <c r="Y135" i="30"/>
  <c r="Y198" i="30"/>
  <c r="AA198" i="30"/>
  <c r="AB282" i="30"/>
  <c r="V279" i="30"/>
  <c r="L104" i="30"/>
  <c r="Y105" i="30"/>
  <c r="Z105" i="30"/>
  <c r="X105" i="30"/>
  <c r="L154" i="30"/>
  <c r="Y155" i="30"/>
  <c r="AA170" i="30"/>
  <c r="Y117" i="30"/>
  <c r="X117" i="30"/>
  <c r="T239" i="30"/>
  <c r="AA240" i="30"/>
  <c r="G64" i="30"/>
  <c r="G50" i="30" s="1"/>
  <c r="K69" i="30"/>
  <c r="L265" i="30"/>
  <c r="Y266" i="30"/>
  <c r="Z294" i="30"/>
  <c r="L218" i="30"/>
  <c r="X219" i="30"/>
  <c r="Z219" i="30"/>
  <c r="Y219" i="30"/>
  <c r="L269" i="30"/>
  <c r="Z270" i="30"/>
  <c r="Y270" i="30"/>
  <c r="AA10" i="30"/>
  <c r="T9" i="30"/>
  <c r="Z266" i="30"/>
  <c r="G251" i="30"/>
  <c r="AB259" i="30"/>
  <c r="Y245" i="30"/>
  <c r="L234" i="30"/>
  <c r="Z235" i="30"/>
  <c r="X235" i="30"/>
  <c r="Y235" i="30"/>
  <c r="T131" i="30"/>
  <c r="X99" i="30"/>
  <c r="P43" i="30"/>
  <c r="P40" i="30" s="1"/>
  <c r="P39" i="30" s="1"/>
  <c r="L166" i="30"/>
  <c r="Z167" i="30"/>
  <c r="Y167" i="30"/>
  <c r="Y55" i="30"/>
  <c r="X55" i="30"/>
  <c r="Z55" i="30"/>
  <c r="P10" i="30"/>
  <c r="P9" i="30" s="1"/>
  <c r="Z155" i="30"/>
  <c r="V284" i="30"/>
  <c r="AB291" i="30"/>
  <c r="Q274" i="30"/>
  <c r="X275" i="30"/>
  <c r="K138" i="30"/>
  <c r="G133" i="30"/>
  <c r="H129" i="30"/>
  <c r="H315" i="30" s="1"/>
  <c r="L170" i="30"/>
  <c r="Y171" i="30"/>
  <c r="V264" i="30"/>
  <c r="AB265" i="30"/>
  <c r="Z265" i="30"/>
  <c r="L282" i="30"/>
  <c r="Z282" i="30" s="1"/>
  <c r="X285" i="30"/>
  <c r="Z285" i="30"/>
  <c r="L275" i="30"/>
  <c r="Y276" i="30"/>
  <c r="Z135" i="30"/>
  <c r="AB290" i="30"/>
  <c r="V283" i="30"/>
  <c r="Y210" i="30"/>
  <c r="AA210" i="30"/>
  <c r="L230" i="30"/>
  <c r="Y231" i="30"/>
  <c r="X231" i="30"/>
  <c r="Z231" i="30"/>
  <c r="Z81" i="30"/>
  <c r="Y81" i="30"/>
  <c r="X81" i="30"/>
  <c r="AB170" i="30"/>
  <c r="Y109" i="30"/>
  <c r="X109" i="30"/>
  <c r="Z109" i="30"/>
  <c r="K9" i="30"/>
  <c r="Z43" i="30"/>
  <c r="L40" i="30"/>
  <c r="X43" i="30"/>
  <c r="Y43" i="30"/>
  <c r="Z119" i="30"/>
  <c r="L116" i="30"/>
  <c r="Y119" i="30"/>
  <c r="AB49" i="30"/>
  <c r="V38" i="30"/>
  <c r="K240" i="30"/>
  <c r="G239" i="30"/>
  <c r="Z154" i="30"/>
  <c r="AA274" i="30"/>
  <c r="T273" i="30"/>
  <c r="AA284" i="30"/>
  <c r="T281" i="30"/>
  <c r="L222" i="30"/>
  <c r="Z222" i="30" s="1"/>
  <c r="Y223" i="30"/>
  <c r="X223" i="30"/>
  <c r="X245" i="30"/>
  <c r="L244" i="30"/>
  <c r="X116" i="30"/>
  <c r="AB253" i="30"/>
  <c r="V251" i="30"/>
  <c r="AA290" i="30"/>
  <c r="T283" i="30"/>
  <c r="K279" i="30"/>
  <c r="Y174" i="30"/>
  <c r="AA174" i="30"/>
  <c r="V133" i="30"/>
  <c r="G284" i="30"/>
  <c r="K291" i="30"/>
  <c r="L10" i="30"/>
  <c r="X154" i="30"/>
  <c r="AA154" i="30"/>
  <c r="X270" i="30"/>
  <c r="O315" i="30"/>
  <c r="X166" i="30"/>
  <c r="L186" i="30"/>
  <c r="Y186" i="30" s="1"/>
  <c r="X187" i="30"/>
  <c r="Z187" i="30"/>
  <c r="R129" i="30"/>
  <c r="AB240" i="30"/>
  <c r="L118" i="30"/>
  <c r="Z121" i="30"/>
  <c r="X121" i="30"/>
  <c r="X119" i="30"/>
  <c r="L259" i="30"/>
  <c r="Z259" i="30" s="1"/>
  <c r="X260" i="30"/>
  <c r="Y260" i="30"/>
  <c r="Y7" i="30"/>
  <c r="Z7" i="30"/>
  <c r="X7" i="30"/>
  <c r="L289" i="30"/>
  <c r="X292" i="30"/>
  <c r="Z292" i="30"/>
  <c r="Y292" i="30"/>
  <c r="J133" i="30"/>
  <c r="J132" i="30" s="1"/>
  <c r="J129" i="30" s="1"/>
  <c r="J315" i="30" s="1"/>
  <c r="L240" i="30"/>
  <c r="Y240" i="30" s="1"/>
  <c r="X241" i="30"/>
  <c r="Z241" i="30"/>
  <c r="AB244" i="30"/>
  <c r="K282" i="30"/>
  <c r="Y311" i="30"/>
  <c r="AA311" i="30"/>
  <c r="AB311" i="30"/>
  <c r="AA49" i="30"/>
  <c r="L146" i="30"/>
  <c r="Y147" i="30"/>
  <c r="Z147" i="30"/>
  <c r="X147" i="30"/>
  <c r="Z117" i="30"/>
  <c r="Y99" i="30"/>
  <c r="AA244" i="30"/>
  <c r="L142" i="30"/>
  <c r="Y143" i="30"/>
  <c r="Z143" i="30"/>
  <c r="X143" i="30"/>
  <c r="AA39" i="30"/>
  <c r="T38" i="30"/>
  <c r="AB39" i="30"/>
  <c r="Z70" i="30"/>
  <c r="R70" i="30"/>
  <c r="P70" i="30"/>
  <c r="Y70" i="30"/>
  <c r="X70" i="30"/>
  <c r="K39" i="30"/>
  <c r="Z210" i="30"/>
  <c r="Y206" i="30"/>
  <c r="AA206" i="30"/>
  <c r="X210" i="30"/>
  <c r="Q133" i="30"/>
  <c r="X155" i="30"/>
  <c r="Z198" i="30"/>
  <c r="V9" i="30"/>
  <c r="AB10" i="30"/>
  <c r="Z223" i="30"/>
  <c r="X269" i="30"/>
  <c r="AA269" i="30"/>
  <c r="T133" i="30"/>
  <c r="AA214" i="30"/>
  <c r="L253" i="30"/>
  <c r="Y254" i="30"/>
  <c r="L100" i="30"/>
  <c r="Z100" i="30" s="1"/>
  <c r="X101" i="30"/>
  <c r="Y101" i="30"/>
  <c r="X158" i="30"/>
  <c r="R109" i="30"/>
  <c r="R7" i="30" s="1"/>
  <c r="R99" i="30"/>
  <c r="L138" i="30"/>
  <c r="Y139" i="30"/>
  <c r="Z139" i="30"/>
  <c r="X139" i="30"/>
  <c r="L150" i="30"/>
  <c r="Z151" i="30"/>
  <c r="X151" i="30"/>
  <c r="Y151" i="30"/>
  <c r="X265" i="30"/>
  <c r="Q264" i="30"/>
  <c r="AA265" i="30"/>
  <c r="V274" i="30"/>
  <c r="AB275" i="30"/>
  <c r="Z275" i="30"/>
  <c r="Z101" i="30"/>
  <c r="AA282" i="30"/>
  <c r="T279" i="30"/>
  <c r="Y226" i="30"/>
  <c r="AA226" i="30"/>
  <c r="AB226" i="30"/>
  <c r="P71" i="30"/>
  <c r="Q251" i="30"/>
  <c r="X253" i="30"/>
  <c r="AA253" i="30"/>
  <c r="Y11" i="30"/>
  <c r="AA118" i="30"/>
  <c r="Y118" i="30"/>
  <c r="L215" i="30"/>
  <c r="Z216" i="30"/>
  <c r="X216" i="30"/>
  <c r="Y216" i="30"/>
  <c r="L190" i="30"/>
  <c r="X191" i="30"/>
  <c r="Z191" i="30"/>
  <c r="Y191" i="30"/>
  <c r="L290" i="30"/>
  <c r="Z290" i="30" s="1"/>
  <c r="X293" i="30"/>
  <c r="G263" i="30"/>
  <c r="K263" i="30" s="1"/>
  <c r="K264" i="30"/>
  <c r="Q276" i="29"/>
  <c r="Y46" i="29"/>
  <c r="P46" i="29"/>
  <c r="P43" i="29" s="1"/>
  <c r="P40" i="29" s="1"/>
  <c r="P39" i="29" s="1"/>
  <c r="L43" i="29"/>
  <c r="Z46" i="29"/>
  <c r="R46" i="29"/>
  <c r="R43" i="29" s="1"/>
  <c r="R40" i="29" s="1"/>
  <c r="R39" i="29" s="1"/>
  <c r="X46" i="29"/>
  <c r="X172" i="29"/>
  <c r="L308" i="29"/>
  <c r="Z309" i="29"/>
  <c r="Q114" i="29"/>
  <c r="Y111" i="29"/>
  <c r="X111" i="29"/>
  <c r="Z111" i="29"/>
  <c r="AA49" i="29"/>
  <c r="T38" i="29"/>
  <c r="G130" i="29"/>
  <c r="K288" i="29"/>
  <c r="G281" i="29"/>
  <c r="AA286" i="29"/>
  <c r="L304" i="29"/>
  <c r="Z305" i="29"/>
  <c r="Y305" i="29"/>
  <c r="X151" i="29"/>
  <c r="L207" i="29"/>
  <c r="Y208" i="29"/>
  <c r="X208" i="29"/>
  <c r="L195" i="29"/>
  <c r="Y196" i="29"/>
  <c r="X196" i="29"/>
  <c r="Z196" i="29"/>
  <c r="Y139" i="29"/>
  <c r="Z159" i="29"/>
  <c r="K237" i="29"/>
  <c r="G236" i="29"/>
  <c r="L288" i="29"/>
  <c r="X291" i="29"/>
  <c r="Z291" i="29"/>
  <c r="Y291" i="29"/>
  <c r="Y308" i="29"/>
  <c r="AA308" i="29"/>
  <c r="Z139" i="29"/>
  <c r="V130" i="29"/>
  <c r="AA167" i="29"/>
  <c r="AB237" i="29"/>
  <c r="V236" i="29"/>
  <c r="L183" i="29"/>
  <c r="Z184" i="29"/>
  <c r="Y184" i="29"/>
  <c r="AA171" i="29"/>
  <c r="AB49" i="29"/>
  <c r="L250" i="29"/>
  <c r="Z251" i="29"/>
  <c r="X251" i="29"/>
  <c r="Q130" i="29"/>
  <c r="AA211" i="29"/>
  <c r="X304" i="29"/>
  <c r="X231" i="29"/>
  <c r="G248" i="29"/>
  <c r="K250" i="29"/>
  <c r="AB286" i="29"/>
  <c r="Y144" i="29"/>
  <c r="Z144" i="29"/>
  <c r="L143" i="29"/>
  <c r="X144" i="29"/>
  <c r="L219" i="29"/>
  <c r="X220" i="29"/>
  <c r="Z220" i="29"/>
  <c r="Y220" i="29"/>
  <c r="AA262" i="29"/>
  <c r="T261" i="29"/>
  <c r="Y262" i="29"/>
  <c r="AB262" i="29"/>
  <c r="Z71" i="29"/>
  <c r="Y71" i="29"/>
  <c r="X107" i="29"/>
  <c r="Z107" i="29"/>
  <c r="Z208" i="29"/>
  <c r="L187" i="29"/>
  <c r="Z188" i="29"/>
  <c r="X188" i="29"/>
  <c r="Y188" i="29"/>
  <c r="G261" i="29"/>
  <c r="K262" i="29"/>
  <c r="L102" i="29"/>
  <c r="Z103" i="29"/>
  <c r="T9" i="29"/>
  <c r="AA10" i="29"/>
  <c r="AB167" i="29"/>
  <c r="L256" i="29"/>
  <c r="X257" i="29"/>
  <c r="Y257" i="29"/>
  <c r="AA270" i="29"/>
  <c r="K279" i="29"/>
  <c r="G276" i="29"/>
  <c r="K276" i="29" s="1"/>
  <c r="Y155" i="29"/>
  <c r="L175" i="29"/>
  <c r="X175" i="29" s="1"/>
  <c r="Y176" i="29"/>
  <c r="Z176" i="29"/>
  <c r="Z207" i="29"/>
  <c r="L212" i="29"/>
  <c r="Y213" i="29"/>
  <c r="Z213" i="29"/>
  <c r="X213" i="29"/>
  <c r="V260" i="29"/>
  <c r="Q127" i="29"/>
  <c r="L272" i="29"/>
  <c r="X273" i="29"/>
  <c r="Y273" i="29"/>
  <c r="Z30" i="29"/>
  <c r="Y30" i="29"/>
  <c r="X30" i="29"/>
  <c r="AA102" i="29"/>
  <c r="T98" i="29"/>
  <c r="Z227" i="29"/>
  <c r="Y227" i="29"/>
  <c r="Y231" i="29"/>
  <c r="Y251" i="29"/>
  <c r="T276" i="29"/>
  <c r="AA279" i="29"/>
  <c r="K277" i="29"/>
  <c r="G127" i="29"/>
  <c r="K127" i="29" s="1"/>
  <c r="X147" i="29"/>
  <c r="Z147" i="29"/>
  <c r="Y147" i="29"/>
  <c r="Z131" i="29"/>
  <c r="X131" i="29"/>
  <c r="AA236" i="29"/>
  <c r="T235" i="29"/>
  <c r="L135" i="29"/>
  <c r="Y136" i="29"/>
  <c r="X136" i="29"/>
  <c r="Z136" i="29"/>
  <c r="Y123" i="29"/>
  <c r="P123" i="29"/>
  <c r="P118" i="29" s="1"/>
  <c r="P115" i="29" s="1"/>
  <c r="L118" i="29"/>
  <c r="Z123" i="29"/>
  <c r="R123" i="29"/>
  <c r="R118" i="29" s="1"/>
  <c r="R115" i="29" s="1"/>
  <c r="X123" i="29"/>
  <c r="Z257" i="29"/>
  <c r="Z203" i="29"/>
  <c r="Z216" i="29"/>
  <c r="L215" i="29"/>
  <c r="X216" i="29"/>
  <c r="L171" i="29"/>
  <c r="Z172" i="29"/>
  <c r="L203" i="29"/>
  <c r="Y204" i="29"/>
  <c r="X204" i="29"/>
  <c r="Y103" i="29"/>
  <c r="AA250" i="29"/>
  <c r="Y250" i="29"/>
  <c r="T248" i="29"/>
  <c r="AB250" i="29"/>
  <c r="L282" i="29"/>
  <c r="Y283" i="29"/>
  <c r="X283" i="29"/>
  <c r="Z283" i="29"/>
  <c r="H126" i="29"/>
  <c r="H312" i="29" s="1"/>
  <c r="Q9" i="29"/>
  <c r="X184" i="29"/>
  <c r="L224" i="29"/>
  <c r="Z225" i="29"/>
  <c r="Y225" i="29"/>
  <c r="X225" i="29"/>
  <c r="AB272" i="29"/>
  <c r="Z272" i="29"/>
  <c r="V271" i="29"/>
  <c r="AB281" i="29"/>
  <c r="V278" i="29"/>
  <c r="V279" i="29"/>
  <c r="H261" i="29"/>
  <c r="H260" i="29" s="1"/>
  <c r="K266" i="29"/>
  <c r="L286" i="29"/>
  <c r="Y289" i="29"/>
  <c r="X308" i="29"/>
  <c r="Q38" i="29"/>
  <c r="L69" i="29"/>
  <c r="K64" i="29"/>
  <c r="R107" i="29"/>
  <c r="R7" i="29" s="1"/>
  <c r="R97" i="29"/>
  <c r="X163" i="29"/>
  <c r="AB256" i="29"/>
  <c r="Z256" i="29"/>
  <c r="V248" i="29"/>
  <c r="V9" i="29"/>
  <c r="AB10" i="29"/>
  <c r="T130" i="29"/>
  <c r="Z192" i="29"/>
  <c r="L191" i="29"/>
  <c r="Y192" i="29"/>
  <c r="X192" i="29"/>
  <c r="AA281" i="29"/>
  <c r="T278" i="29"/>
  <c r="AA280" i="29"/>
  <c r="T277" i="29"/>
  <c r="AB280" i="29"/>
  <c r="K9" i="29"/>
  <c r="L237" i="29"/>
  <c r="Z237" i="29" s="1"/>
  <c r="X238" i="29"/>
  <c r="Y238" i="29"/>
  <c r="L117" i="29"/>
  <c r="X117" i="29" s="1"/>
  <c r="Z120" i="29"/>
  <c r="Y120" i="29"/>
  <c r="AA7" i="29"/>
  <c r="Y7" i="29"/>
  <c r="AB7" i="29"/>
  <c r="I130" i="29"/>
  <c r="I129" i="29" s="1"/>
  <c r="I126" i="29" s="1"/>
  <c r="I312" i="29" s="1"/>
  <c r="AA215" i="29"/>
  <c r="Y215" i="29"/>
  <c r="K272" i="29"/>
  <c r="G271" i="29"/>
  <c r="L261" i="29"/>
  <c r="Z262" i="29"/>
  <c r="X262" i="29"/>
  <c r="Z180" i="29"/>
  <c r="L179" i="29"/>
  <c r="X180" i="29"/>
  <c r="Y180" i="29"/>
  <c r="X183" i="29"/>
  <c r="Q246" i="29"/>
  <c r="Z273" i="29"/>
  <c r="Z116" i="29"/>
  <c r="L10" i="29"/>
  <c r="L167" i="29"/>
  <c r="Z167" i="29" s="1"/>
  <c r="X168" i="29"/>
  <c r="X242" i="29"/>
  <c r="L241" i="29"/>
  <c r="Z242" i="29"/>
  <c r="Y242" i="29"/>
  <c r="X309" i="29"/>
  <c r="Y309" i="29"/>
  <c r="K50" i="29"/>
  <c r="G49" i="29"/>
  <c r="Z97" i="29"/>
  <c r="Y97" i="29"/>
  <c r="X97" i="29"/>
  <c r="Y168" i="29"/>
  <c r="L199" i="29"/>
  <c r="Z200" i="29"/>
  <c r="X200" i="29"/>
  <c r="Y200" i="29"/>
  <c r="X227" i="29"/>
  <c r="L287" i="29"/>
  <c r="Z290" i="29"/>
  <c r="Y290" i="29"/>
  <c r="X290" i="29"/>
  <c r="I83" i="26"/>
  <c r="I34" i="26"/>
  <c r="I29" i="26"/>
  <c r="I27" i="26"/>
  <c r="I24" i="26"/>
  <c r="I22" i="26"/>
  <c r="I16" i="26"/>
  <c r="I81" i="26"/>
  <c r="I55" i="26"/>
  <c r="I33" i="26"/>
  <c r="I20" i="26"/>
  <c r="I90" i="26"/>
  <c r="I82" i="26"/>
  <c r="I70" i="26"/>
  <c r="I56" i="26"/>
  <c r="I92" i="26"/>
  <c r="I72" i="26"/>
  <c r="I58" i="26"/>
  <c r="I99" i="26"/>
  <c r="I79" i="26"/>
  <c r="I39" i="26"/>
  <c r="I89" i="26"/>
  <c r="I32" i="26"/>
  <c r="I28" i="26"/>
  <c r="I91" i="26"/>
  <c r="I71" i="26"/>
  <c r="I57" i="26"/>
  <c r="I98" i="26"/>
  <c r="I78" i="26"/>
  <c r="I59" i="26"/>
  <c r="I100" i="26"/>
  <c r="I80" i="26"/>
  <c r="I60" i="26"/>
  <c r="I26" i="26"/>
  <c r="I23" i="26"/>
  <c r="I45" i="26"/>
  <c r="I67" i="26"/>
  <c r="I42" i="26"/>
  <c r="I73" i="26"/>
  <c r="I37" i="26"/>
  <c r="I44" i="26"/>
  <c r="I15" i="26"/>
  <c r="I40" i="26"/>
  <c r="I77" i="26"/>
  <c r="I31" i="26"/>
  <c r="I19" i="26"/>
  <c r="I36" i="26"/>
  <c r="I61" i="26"/>
  <c r="I93" i="26"/>
  <c r="I54" i="26"/>
  <c r="I35" i="26"/>
  <c r="I38" i="26"/>
  <c r="I14" i="26"/>
  <c r="I46" i="26"/>
  <c r="I47" i="26"/>
  <c r="I25" i="26"/>
  <c r="I48" i="26"/>
  <c r="I101" i="26"/>
  <c r="I97" i="26"/>
  <c r="K71" i="26"/>
  <c r="J70" i="26"/>
  <c r="K59" i="26"/>
  <c r="J58" i="26"/>
  <c r="K13" i="26"/>
  <c r="I13" i="26"/>
  <c r="H12" i="26"/>
  <c r="K88" i="26"/>
  <c r="H87" i="26"/>
  <c r="I88" i="26"/>
  <c r="K91" i="26"/>
  <c r="J90" i="26"/>
  <c r="K21" i="26"/>
  <c r="I21" i="26"/>
  <c r="K96" i="26"/>
  <c r="H95" i="26"/>
  <c r="I96" i="26"/>
  <c r="I18" i="26"/>
  <c r="H17" i="26"/>
  <c r="I17" i="26" s="1"/>
  <c r="K18" i="26"/>
  <c r="J17" i="26"/>
  <c r="K53" i="26"/>
  <c r="I53" i="26"/>
  <c r="H52" i="26"/>
  <c r="I30" i="26"/>
  <c r="K99" i="26"/>
  <c r="J98" i="26"/>
  <c r="K98" i="26" s="1"/>
  <c r="K80" i="26"/>
  <c r="J79" i="26"/>
  <c r="K43" i="26"/>
  <c r="I43" i="26"/>
  <c r="H41" i="26"/>
  <c r="K76" i="26"/>
  <c r="H75" i="26"/>
  <c r="I76" i="26"/>
  <c r="K66" i="26"/>
  <c r="H65" i="26"/>
  <c r="I66" i="26"/>
  <c r="J9" i="24"/>
  <c r="M125" i="24"/>
  <c r="H124" i="24"/>
  <c r="N125" i="24"/>
  <c r="O57" i="24"/>
  <c r="K56" i="24"/>
  <c r="O71" i="24"/>
  <c r="K70" i="24"/>
  <c r="L130" i="24"/>
  <c r="O114" i="24"/>
  <c r="K112" i="24"/>
  <c r="N114" i="24"/>
  <c r="K105" i="24"/>
  <c r="N107" i="24"/>
  <c r="O126" i="24"/>
  <c r="N126" i="24"/>
  <c r="M100" i="24"/>
  <c r="J99" i="24"/>
  <c r="N44" i="24"/>
  <c r="M11" i="24"/>
  <c r="J60" i="24"/>
  <c r="H114" i="24"/>
  <c r="N118" i="24"/>
  <c r="M118" i="24"/>
  <c r="F130" i="24"/>
  <c r="H79" i="24"/>
  <c r="H71" i="24"/>
  <c r="J56" i="24"/>
  <c r="N34" i="24"/>
  <c r="N11" i="24"/>
  <c r="K10" i="24"/>
  <c r="O11" i="24"/>
  <c r="J78" i="24"/>
  <c r="H91" i="24"/>
  <c r="N92" i="24"/>
  <c r="M92" i="24"/>
  <c r="K89" i="24"/>
  <c r="O94" i="24"/>
  <c r="N94" i="24"/>
  <c r="H61" i="24"/>
  <c r="M113" i="24"/>
  <c r="J107" i="24"/>
  <c r="N72" i="24"/>
  <c r="M80" i="24"/>
  <c r="H57" i="24"/>
  <c r="O108" i="24"/>
  <c r="K106" i="24"/>
  <c r="J89" i="24"/>
  <c r="K60" i="24"/>
  <c r="O61" i="24"/>
  <c r="O84" i="24"/>
  <c r="N84" i="24"/>
  <c r="K76" i="24"/>
  <c r="K78" i="24"/>
  <c r="O79" i="24"/>
  <c r="N79" i="24"/>
  <c r="H110" i="24"/>
  <c r="N111" i="24"/>
  <c r="M111" i="24"/>
  <c r="K99" i="24"/>
  <c r="N100" i="24"/>
  <c r="O100" i="24"/>
  <c r="M44" i="24"/>
  <c r="J122" i="24"/>
  <c r="H24" i="24"/>
  <c r="H10" i="24" s="1"/>
  <c r="N62" i="24"/>
  <c r="M25" i="24"/>
  <c r="M84" i="24"/>
  <c r="J76" i="24"/>
  <c r="N15" i="24"/>
  <c r="J69" i="24"/>
  <c r="O24" i="24"/>
  <c r="W304" i="20"/>
  <c r="AA255" i="20"/>
  <c r="T254" i="20"/>
  <c r="V252" i="20"/>
  <c r="L143" i="20"/>
  <c r="Y144" i="20"/>
  <c r="Z144" i="20"/>
  <c r="L170" i="20"/>
  <c r="Y171" i="20"/>
  <c r="V300" i="20"/>
  <c r="AB301" i="20"/>
  <c r="X204" i="20"/>
  <c r="Z204" i="20"/>
  <c r="L203" i="20"/>
  <c r="Y191" i="20"/>
  <c r="T190" i="20"/>
  <c r="AA191" i="20"/>
  <c r="AA222" i="20"/>
  <c r="Z170" i="20"/>
  <c r="S304" i="20"/>
  <c r="P70" i="20"/>
  <c r="R105" i="20"/>
  <c r="R7" i="20" s="1"/>
  <c r="R95" i="20"/>
  <c r="AA101" i="20"/>
  <c r="Y101" i="20"/>
  <c r="T100" i="20"/>
  <c r="G150" i="20"/>
  <c r="K150" i="20" s="1"/>
  <c r="K151" i="20"/>
  <c r="Q48" i="20"/>
  <c r="AB105" i="20"/>
  <c r="V7" i="20"/>
  <c r="P50" i="20"/>
  <c r="AB101" i="20"/>
  <c r="V279" i="20"/>
  <c r="K282" i="20"/>
  <c r="G279" i="20"/>
  <c r="Q272" i="20"/>
  <c r="L301" i="20"/>
  <c r="Y302" i="20"/>
  <c r="X287" i="20"/>
  <c r="K280" i="20"/>
  <c r="G273" i="20"/>
  <c r="AA274" i="20"/>
  <c r="Y274" i="20"/>
  <c r="X256" i="20"/>
  <c r="Z302" i="20"/>
  <c r="AA265" i="20"/>
  <c r="T264" i="20"/>
  <c r="X244" i="20"/>
  <c r="L243" i="20"/>
  <c r="Z244" i="20"/>
  <c r="I231" i="20"/>
  <c r="I230" i="20" s="1"/>
  <c r="I121" i="20" s="1"/>
  <c r="I304" i="20" s="1"/>
  <c r="X219" i="20"/>
  <c r="Q218" i="20"/>
  <c r="AA219" i="20"/>
  <c r="AA215" i="20"/>
  <c r="Y215" i="20"/>
  <c r="T214" i="20"/>
  <c r="L167" i="20"/>
  <c r="Y168" i="20"/>
  <c r="Z219" i="20"/>
  <c r="AB219" i="20"/>
  <c r="V218" i="20"/>
  <c r="AA174" i="20"/>
  <c r="K127" i="20"/>
  <c r="G126" i="20"/>
  <c r="Z164" i="20"/>
  <c r="L163" i="20"/>
  <c r="Y148" i="20"/>
  <c r="L147" i="20"/>
  <c r="Z171" i="20"/>
  <c r="AA134" i="20"/>
  <c r="L139" i="20"/>
  <c r="P77" i="20"/>
  <c r="Q38" i="20"/>
  <c r="P105" i="20"/>
  <c r="P7" i="20" s="1"/>
  <c r="P95" i="20"/>
  <c r="L40" i="20"/>
  <c r="Z43" i="20"/>
  <c r="Q10" i="20"/>
  <c r="AB69" i="20"/>
  <c r="Z69" i="20"/>
  <c r="R70" i="20"/>
  <c r="R12" i="20"/>
  <c r="R11" i="20" s="1"/>
  <c r="X22" i="20"/>
  <c r="X12" i="20"/>
  <c r="Y12" i="20"/>
  <c r="L11" i="20"/>
  <c r="Z81" i="20"/>
  <c r="V48" i="20"/>
  <c r="X266" i="20"/>
  <c r="L265" i="20"/>
  <c r="Z266" i="20"/>
  <c r="AA232" i="20"/>
  <c r="T231" i="20"/>
  <c r="Y232" i="20"/>
  <c r="G230" i="20"/>
  <c r="K230" i="20" s="1"/>
  <c r="Y207" i="20"/>
  <c r="AA207" i="20"/>
  <c r="T206" i="20"/>
  <c r="K199" i="20"/>
  <c r="H198" i="20"/>
  <c r="AA113" i="20"/>
  <c r="L127" i="20"/>
  <c r="S38" i="20"/>
  <c r="S8" i="20" s="1"/>
  <c r="AB95" i="20"/>
  <c r="K203" i="20"/>
  <c r="G202" i="20"/>
  <c r="K202" i="20" s="1"/>
  <c r="L195" i="20"/>
  <c r="Z196" i="20"/>
  <c r="G264" i="20"/>
  <c r="K265" i="20"/>
  <c r="G138" i="20"/>
  <c r="K138" i="20" s="1"/>
  <c r="K139" i="20"/>
  <c r="AA142" i="20"/>
  <c r="T48" i="20"/>
  <c r="AA49" i="20"/>
  <c r="Y117" i="20"/>
  <c r="Z31" i="20"/>
  <c r="L30" i="20"/>
  <c r="X30" i="20" s="1"/>
  <c r="Q278" i="20"/>
  <c r="AB255" i="20"/>
  <c r="Q248" i="20"/>
  <c r="Y289" i="20"/>
  <c r="X289" i="20"/>
  <c r="Y266" i="20"/>
  <c r="P241" i="20"/>
  <c r="P240" i="20" s="1"/>
  <c r="P123" i="20" s="1"/>
  <c r="Z238" i="20"/>
  <c r="L237" i="20"/>
  <c r="AA199" i="20"/>
  <c r="T198" i="20"/>
  <c r="Y250" i="20"/>
  <c r="L249" i="20"/>
  <c r="X249" i="20" s="1"/>
  <c r="X238" i="20"/>
  <c r="L258" i="20"/>
  <c r="Y187" i="20"/>
  <c r="T186" i="20"/>
  <c r="AA187" i="20"/>
  <c r="L214" i="20"/>
  <c r="AA163" i="20"/>
  <c r="T162" i="20"/>
  <c r="Y163" i="20"/>
  <c r="Q194" i="20"/>
  <c r="T226" i="20"/>
  <c r="AA227" i="20"/>
  <c r="Y204" i="20"/>
  <c r="X228" i="20"/>
  <c r="L227" i="20"/>
  <c r="L135" i="20"/>
  <c r="X215" i="20"/>
  <c r="L151" i="20"/>
  <c r="Y152" i="20"/>
  <c r="L178" i="20"/>
  <c r="Z178" i="20" s="1"/>
  <c r="Y179" i="20"/>
  <c r="N121" i="20"/>
  <c r="N304" i="20" s="1"/>
  <c r="R96" i="20"/>
  <c r="X81" i="20"/>
  <c r="X101" i="20"/>
  <c r="Q100" i="20"/>
  <c r="T138" i="20"/>
  <c r="AA139" i="20"/>
  <c r="L97" i="20"/>
  <c r="Z98" i="20"/>
  <c r="Y98" i="20"/>
  <c r="G158" i="20"/>
  <c r="K158" i="20" s="1"/>
  <c r="K159" i="20"/>
  <c r="T126" i="20"/>
  <c r="AA127" i="20"/>
  <c r="J304" i="20"/>
  <c r="P125" i="20"/>
  <c r="P124" i="20" s="1"/>
  <c r="P121" i="20" s="1"/>
  <c r="H114" i="20"/>
  <c r="K116" i="20"/>
  <c r="P22" i="20"/>
  <c r="P10" i="20" s="1"/>
  <c r="P9" i="20" s="1"/>
  <c r="O8" i="20"/>
  <c r="L101" i="20"/>
  <c r="Z77" i="20"/>
  <c r="K101" i="20"/>
  <c r="G100" i="20"/>
  <c r="U69" i="20"/>
  <c r="U48" i="20" s="1"/>
  <c r="U38" i="20" s="1"/>
  <c r="U8" i="20" s="1"/>
  <c r="U304" i="20" s="1"/>
  <c r="AB100" i="20"/>
  <c r="V96" i="20"/>
  <c r="AB9" i="20"/>
  <c r="X297" i="20"/>
  <c r="Q296" i="20"/>
  <c r="L218" i="20"/>
  <c r="Z135" i="20"/>
  <c r="V134" i="20"/>
  <c r="AB162" i="20"/>
  <c r="L105" i="20"/>
  <c r="L95" i="20"/>
  <c r="Z95" i="20" s="1"/>
  <c r="Y106" i="20"/>
  <c r="X106" i="20"/>
  <c r="AA69" i="20"/>
  <c r="Y69" i="20"/>
  <c r="AA40" i="20"/>
  <c r="T39" i="20"/>
  <c r="Y40" i="20"/>
  <c r="AB40" i="20"/>
  <c r="R31" i="20"/>
  <c r="R30" i="20" s="1"/>
  <c r="AB275" i="20"/>
  <c r="V274" i="20"/>
  <c r="Z275" i="20"/>
  <c r="AB281" i="20"/>
  <c r="V278" i="20"/>
  <c r="Y288" i="20"/>
  <c r="K215" i="20"/>
  <c r="G214" i="20"/>
  <c r="K214" i="20" s="1"/>
  <c r="L186" i="20"/>
  <c r="L174" i="20"/>
  <c r="X174" i="20" s="1"/>
  <c r="Y175" i="20"/>
  <c r="AA130" i="20"/>
  <c r="X69" i="20"/>
  <c r="R123" i="20"/>
  <c r="L297" i="20"/>
  <c r="Z298" i="20"/>
  <c r="P271" i="20"/>
  <c r="P268" i="20" s="1"/>
  <c r="K275" i="20"/>
  <c r="G274" i="20"/>
  <c r="Y283" i="20"/>
  <c r="L280" i="20"/>
  <c r="L255" i="20"/>
  <c r="Z256" i="20"/>
  <c r="AA259" i="20"/>
  <c r="T258" i="20"/>
  <c r="Y259" i="20"/>
  <c r="AB259" i="20"/>
  <c r="Z224" i="20"/>
  <c r="L223" i="20"/>
  <c r="Q198" i="20"/>
  <c r="Z187" i="20"/>
  <c r="Y211" i="20"/>
  <c r="T210" i="20"/>
  <c r="AA211" i="20"/>
  <c r="Q241" i="20"/>
  <c r="X187" i="20"/>
  <c r="X196" i="20"/>
  <c r="L210" i="20"/>
  <c r="Z190" i="20"/>
  <c r="AA150" i="20"/>
  <c r="X214" i="20"/>
  <c r="L155" i="20"/>
  <c r="Y156" i="20"/>
  <c r="L131" i="20"/>
  <c r="Z132" i="20"/>
  <c r="Y132" i="20"/>
  <c r="O121" i="20"/>
  <c r="G146" i="20"/>
  <c r="K146" i="20" s="1"/>
  <c r="K147" i="20"/>
  <c r="P96" i="20"/>
  <c r="Y54" i="20"/>
  <c r="X54" i="20"/>
  <c r="X156" i="20"/>
  <c r="Y128" i="20"/>
  <c r="G162" i="20"/>
  <c r="K162" i="20" s="1"/>
  <c r="K163" i="20"/>
  <c r="AA146" i="20"/>
  <c r="R77" i="20"/>
  <c r="L274" i="20"/>
  <c r="X274" i="20" s="1"/>
  <c r="L115" i="20"/>
  <c r="Y119" i="20"/>
  <c r="X119" i="20"/>
  <c r="L109" i="20"/>
  <c r="Z110" i="20"/>
  <c r="P81" i="20"/>
  <c r="K69" i="20"/>
  <c r="G68" i="20"/>
  <c r="AB113" i="20"/>
  <c r="P31" i="20"/>
  <c r="P30" i="20" s="1"/>
  <c r="AA280" i="20"/>
  <c r="X280" i="20"/>
  <c r="Q273" i="20"/>
  <c r="AA273" i="20"/>
  <c r="T270" i="20"/>
  <c r="X259" i="20"/>
  <c r="Q258" i="20"/>
  <c r="Z280" i="20"/>
  <c r="AB280" i="20"/>
  <c r="V273" i="20"/>
  <c r="K255" i="20"/>
  <c r="G254" i="20"/>
  <c r="V248" i="20"/>
  <c r="AB249" i="20"/>
  <c r="Z200" i="20"/>
  <c r="Y200" i="20"/>
  <c r="L199" i="20"/>
  <c r="X199" i="20" s="1"/>
  <c r="Y22" i="20"/>
  <c r="L69" i="20"/>
  <c r="Y70" i="20"/>
  <c r="Z70" i="20"/>
  <c r="K115" i="20"/>
  <c r="G113" i="20"/>
  <c r="K113" i="20" s="1"/>
  <c r="Y301" i="20"/>
  <c r="AA301" i="20"/>
  <c r="T300" i="20"/>
  <c r="L281" i="20"/>
  <c r="Z284" i="20"/>
  <c r="AA279" i="20"/>
  <c r="T272" i="20"/>
  <c r="L182" i="20"/>
  <c r="Y183" i="20"/>
  <c r="V232" i="20"/>
  <c r="AB233" i="20"/>
  <c r="Z233" i="20"/>
  <c r="Y219" i="20"/>
  <c r="Z128" i="20"/>
  <c r="Z117" i="20"/>
  <c r="L116" i="20"/>
  <c r="Y287" i="20"/>
  <c r="AA297" i="20"/>
  <c r="T296" i="20"/>
  <c r="Y297" i="20"/>
  <c r="Y285" i="20"/>
  <c r="L282" i="20"/>
  <c r="X285" i="20"/>
  <c r="G300" i="20"/>
  <c r="K300" i="20" s="1"/>
  <c r="K301" i="20"/>
  <c r="AA281" i="20"/>
  <c r="T278" i="20"/>
  <c r="T271" i="20" s="1"/>
  <c r="Y281" i="20"/>
  <c r="AA243" i="20"/>
  <c r="T242" i="20"/>
  <c r="AB242" i="20" s="1"/>
  <c r="Y243" i="20"/>
  <c r="Q206" i="20"/>
  <c r="X206" i="20" s="1"/>
  <c r="X207" i="20"/>
  <c r="AA195" i="20"/>
  <c r="T194" i="20"/>
  <c r="G242" i="20"/>
  <c r="K243" i="20"/>
  <c r="Y196" i="20"/>
  <c r="X186" i="20"/>
  <c r="Y203" i="20"/>
  <c r="AA203" i="20"/>
  <c r="T202" i="20"/>
  <c r="Q182" i="20"/>
  <c r="X183" i="20"/>
  <c r="AA183" i="20"/>
  <c r="X178" i="20"/>
  <c r="AA166" i="20"/>
  <c r="L159" i="20"/>
  <c r="Y160" i="20"/>
  <c r="K105" i="20"/>
  <c r="G7" i="20"/>
  <c r="AB163" i="20"/>
  <c r="Z88" i="20"/>
  <c r="Y88" i="20"/>
  <c r="Y93" i="20"/>
  <c r="P93" i="20"/>
  <c r="P88" i="20" s="1"/>
  <c r="Z93" i="20"/>
  <c r="X93" i="20"/>
  <c r="R93" i="20"/>
  <c r="R88" i="20" s="1"/>
  <c r="S121" i="20"/>
  <c r="AA249" i="20"/>
  <c r="R125" i="20"/>
  <c r="R124" i="20" s="1"/>
  <c r="R121" i="20" s="1"/>
  <c r="Y109" i="20"/>
  <c r="Z41" i="20"/>
  <c r="R22" i="20"/>
  <c r="G10" i="20"/>
  <c r="K11" i="20"/>
  <c r="X144" i="20"/>
  <c r="R81" i="20"/>
  <c r="Y81" i="20"/>
  <c r="Y77" i="20"/>
  <c r="Z54" i="20"/>
  <c r="G134" i="20"/>
  <c r="K134" i="20" s="1"/>
  <c r="K135" i="20"/>
  <c r="O123" i="19"/>
  <c r="M95" i="19"/>
  <c r="J94" i="19"/>
  <c r="M94" i="19" s="1"/>
  <c r="J70" i="19"/>
  <c r="O71" i="19"/>
  <c r="M71" i="19"/>
  <c r="H99" i="19"/>
  <c r="H65" i="19"/>
  <c r="M66" i="19"/>
  <c r="O11" i="19"/>
  <c r="K10" i="19"/>
  <c r="H60" i="19"/>
  <c r="M24" i="19"/>
  <c r="K78" i="19"/>
  <c r="O79" i="19"/>
  <c r="N79" i="19"/>
  <c r="O64" i="19"/>
  <c r="N24" i="19"/>
  <c r="H79" i="19"/>
  <c r="K112" i="19"/>
  <c r="O114" i="19"/>
  <c r="K68" i="19"/>
  <c r="N69" i="19"/>
  <c r="N95" i="19"/>
  <c r="O95" i="19"/>
  <c r="K94" i="19"/>
  <c r="M61" i="19"/>
  <c r="O127" i="19"/>
  <c r="J126" i="19"/>
  <c r="M127" i="19"/>
  <c r="K99" i="19"/>
  <c r="N100" i="19"/>
  <c r="O100" i="19"/>
  <c r="J55" i="19"/>
  <c r="N80" i="19"/>
  <c r="J108" i="19"/>
  <c r="J54" i="19"/>
  <c r="H115" i="19"/>
  <c r="N118" i="19"/>
  <c r="J78" i="19"/>
  <c r="H11" i="19"/>
  <c r="F130" i="19"/>
  <c r="M120" i="19"/>
  <c r="H116" i="19"/>
  <c r="N120" i="19"/>
  <c r="H90" i="19"/>
  <c r="J9" i="19"/>
  <c r="O115" i="19"/>
  <c r="K113" i="19"/>
  <c r="M76" i="19"/>
  <c r="J74" i="19"/>
  <c r="M74" i="19" s="1"/>
  <c r="J98" i="19"/>
  <c r="L130" i="19"/>
  <c r="N56" i="19"/>
  <c r="O56" i="19"/>
  <c r="K55" i="19"/>
  <c r="L10" i="19"/>
  <c r="L9" i="19" s="1"/>
  <c r="L8" i="19" s="1"/>
  <c r="O76" i="19"/>
  <c r="M80" i="19"/>
  <c r="N66" i="19"/>
  <c r="G110" i="19"/>
  <c r="G109" i="19" s="1"/>
  <c r="G108" i="19" s="1"/>
  <c r="G106" i="19" s="1"/>
  <c r="G104" i="19" s="1"/>
  <c r="G50" i="19" s="1"/>
  <c r="G130" i="19" s="1"/>
  <c r="H111" i="19"/>
  <c r="J107" i="19"/>
  <c r="N31" i="19"/>
  <c r="O109" i="19"/>
  <c r="H68" i="19"/>
  <c r="H45" i="19"/>
  <c r="M125" i="19"/>
  <c r="H124" i="19"/>
  <c r="N125" i="19"/>
  <c r="K44" i="19"/>
  <c r="O45" i="19"/>
  <c r="N45" i="19"/>
  <c r="M100" i="19"/>
  <c r="O74" i="19"/>
  <c r="N74" i="19"/>
  <c r="H56" i="19"/>
  <c r="N61" i="19"/>
  <c r="K60" i="19"/>
  <c r="O61" i="19"/>
  <c r="K91" i="18"/>
  <c r="J90" i="18"/>
  <c r="H18" i="18"/>
  <c r="K19" i="18"/>
  <c r="I98" i="18"/>
  <c r="J78" i="18"/>
  <c r="H87" i="18"/>
  <c r="I88" i="18"/>
  <c r="K88" i="18"/>
  <c r="H90" i="18"/>
  <c r="H102" i="18"/>
  <c r="I26" i="18"/>
  <c r="I35" i="18"/>
  <c r="K35" i="18"/>
  <c r="H13" i="18"/>
  <c r="K14" i="18"/>
  <c r="K59" i="18"/>
  <c r="J58" i="18"/>
  <c r="K21" i="18"/>
  <c r="H53" i="18"/>
  <c r="K54" i="18"/>
  <c r="I81" i="18"/>
  <c r="H80" i="18"/>
  <c r="K30" i="18"/>
  <c r="H56" i="18"/>
  <c r="K26" i="18"/>
  <c r="J17" i="18"/>
  <c r="K18" i="18"/>
  <c r="H95" i="18"/>
  <c r="K96" i="18"/>
  <c r="I71" i="18"/>
  <c r="H70" i="18"/>
  <c r="H30" i="18"/>
  <c r="I30" i="18" s="1"/>
  <c r="I31" i="18"/>
  <c r="K31" i="18"/>
  <c r="H43" i="18"/>
  <c r="I45" i="18"/>
  <c r="K45" i="18"/>
  <c r="H65" i="18"/>
  <c r="I66" i="18"/>
  <c r="K66" i="18"/>
  <c r="H75" i="18"/>
  <c r="K76" i="18"/>
  <c r="K98" i="18"/>
  <c r="H79" i="32" l="1"/>
  <c r="I80" i="32"/>
  <c r="K80" i="32"/>
  <c r="K42" i="32"/>
  <c r="I42" i="32"/>
  <c r="I86" i="32"/>
  <c r="H85" i="32"/>
  <c r="K86" i="32"/>
  <c r="I90" i="32"/>
  <c r="K90" i="32"/>
  <c r="J49" i="32"/>
  <c r="K56" i="32"/>
  <c r="J10" i="32"/>
  <c r="K52" i="32"/>
  <c r="I52" i="32"/>
  <c r="H51" i="32"/>
  <c r="I12" i="32"/>
  <c r="H11" i="32"/>
  <c r="K12" i="32"/>
  <c r="K74" i="32"/>
  <c r="I74" i="32"/>
  <c r="K17" i="32"/>
  <c r="I94" i="32"/>
  <c r="K94" i="32"/>
  <c r="K41" i="32"/>
  <c r="I41" i="32"/>
  <c r="H9" i="32"/>
  <c r="K64" i="32"/>
  <c r="I64" i="32"/>
  <c r="H63" i="32"/>
  <c r="I98" i="32"/>
  <c r="K98" i="32"/>
  <c r="H69" i="32"/>
  <c r="I70" i="32"/>
  <c r="K70" i="32"/>
  <c r="J104" i="31"/>
  <c r="J51" i="31"/>
  <c r="O75" i="31"/>
  <c r="J53" i="31"/>
  <c r="H74" i="31"/>
  <c r="N76" i="31"/>
  <c r="H9" i="31"/>
  <c r="N9" i="31" s="1"/>
  <c r="J68" i="31"/>
  <c r="K104" i="31"/>
  <c r="O106" i="31"/>
  <c r="K52" i="31"/>
  <c r="O54" i="31"/>
  <c r="N94" i="31"/>
  <c r="H89" i="31"/>
  <c r="H109" i="31"/>
  <c r="N110" i="31"/>
  <c r="M110" i="31"/>
  <c r="M74" i="31"/>
  <c r="H112" i="31"/>
  <c r="N114" i="31"/>
  <c r="M114" i="31"/>
  <c r="H77" i="31"/>
  <c r="N78" i="31"/>
  <c r="M78" i="31"/>
  <c r="K68" i="31"/>
  <c r="O69" i="31"/>
  <c r="N69" i="31"/>
  <c r="O88" i="31"/>
  <c r="H55" i="31"/>
  <c r="H122" i="31"/>
  <c r="M123" i="31"/>
  <c r="N123" i="31"/>
  <c r="N55" i="31"/>
  <c r="K53" i="31"/>
  <c r="O55" i="31"/>
  <c r="H105" i="31"/>
  <c r="N107" i="31"/>
  <c r="O9" i="31"/>
  <c r="K8" i="31"/>
  <c r="H69" i="31"/>
  <c r="H54" i="31"/>
  <c r="M60" i="31"/>
  <c r="J52" i="31"/>
  <c r="N64" i="31"/>
  <c r="M9" i="31"/>
  <c r="J8" i="31"/>
  <c r="M105" i="31"/>
  <c r="N56" i="31"/>
  <c r="AB133" i="30"/>
  <c r="V132" i="30"/>
  <c r="Y170" i="30"/>
  <c r="L69" i="30"/>
  <c r="K64" i="30"/>
  <c r="L133" i="30"/>
  <c r="Y134" i="30"/>
  <c r="Y71" i="30"/>
  <c r="X71" i="30"/>
  <c r="Z71" i="30"/>
  <c r="L214" i="30"/>
  <c r="Z215" i="30"/>
  <c r="X215" i="30"/>
  <c r="Y215" i="30"/>
  <c r="L251" i="30"/>
  <c r="Y253" i="30"/>
  <c r="Y142" i="30"/>
  <c r="X142" i="30"/>
  <c r="Z142" i="30"/>
  <c r="Y289" i="30"/>
  <c r="X289" i="30"/>
  <c r="Z289" i="30"/>
  <c r="L9" i="30"/>
  <c r="X244" i="30"/>
  <c r="AB38" i="30"/>
  <c r="Z170" i="30"/>
  <c r="Z284" i="30"/>
  <c r="V281" i="30"/>
  <c r="AB284" i="30"/>
  <c r="Y10" i="30"/>
  <c r="X218" i="30"/>
  <c r="Y218" i="30"/>
  <c r="Z218" i="30"/>
  <c r="K50" i="30"/>
  <c r="G49" i="30"/>
  <c r="X170" i="30"/>
  <c r="L284" i="30"/>
  <c r="X291" i="30"/>
  <c r="Y291" i="30"/>
  <c r="Q249" i="30"/>
  <c r="AA251" i="30"/>
  <c r="AA279" i="30"/>
  <c r="AB274" i="30"/>
  <c r="V273" i="30"/>
  <c r="Z138" i="30"/>
  <c r="X138" i="30"/>
  <c r="Y138" i="30"/>
  <c r="Z10" i="30"/>
  <c r="AA38" i="30"/>
  <c r="Z244" i="30"/>
  <c r="Y290" i="30"/>
  <c r="AA281" i="30"/>
  <c r="L274" i="30"/>
  <c r="Y275" i="30"/>
  <c r="K133" i="30"/>
  <c r="G132" i="30"/>
  <c r="Z291" i="30"/>
  <c r="AA9" i="30"/>
  <c r="T8" i="30"/>
  <c r="Y9" i="30"/>
  <c r="Z251" i="30"/>
  <c r="AB251" i="30"/>
  <c r="V249" i="30"/>
  <c r="AB283" i="30"/>
  <c r="V280" i="30"/>
  <c r="AB264" i="30"/>
  <c r="Z264" i="30"/>
  <c r="V263" i="30"/>
  <c r="AA239" i="30"/>
  <c r="T238" i="30"/>
  <c r="Y104" i="30"/>
  <c r="X104" i="30"/>
  <c r="Z104" i="30"/>
  <c r="X282" i="30"/>
  <c r="Q279" i="30"/>
  <c r="Q8" i="30"/>
  <c r="X9" i="30"/>
  <c r="Q263" i="30"/>
  <c r="AA264" i="30"/>
  <c r="Y100" i="30"/>
  <c r="Y133" i="30"/>
  <c r="AA133" i="30"/>
  <c r="T132" i="30"/>
  <c r="AB9" i="30"/>
  <c r="Z9" i="30"/>
  <c r="V8" i="30"/>
  <c r="X134" i="30"/>
  <c r="X259" i="30"/>
  <c r="Y259" i="30"/>
  <c r="X118" i="30"/>
  <c r="Z118" i="30"/>
  <c r="K284" i="30"/>
  <c r="G281" i="30"/>
  <c r="K281" i="30" s="1"/>
  <c r="Z253" i="30"/>
  <c r="L39" i="30"/>
  <c r="Z40" i="30"/>
  <c r="X40" i="30"/>
  <c r="Y40" i="30"/>
  <c r="Z234" i="30"/>
  <c r="Y234" i="30"/>
  <c r="X234" i="30"/>
  <c r="X100" i="30"/>
  <c r="Y154" i="30"/>
  <c r="X10" i="30"/>
  <c r="X146" i="30"/>
  <c r="Z146" i="30"/>
  <c r="Y146" i="30"/>
  <c r="L239" i="30"/>
  <c r="Y239" i="30" s="1"/>
  <c r="X240" i="30"/>
  <c r="Z240" i="30"/>
  <c r="T280" i="30"/>
  <c r="AA283" i="30"/>
  <c r="X222" i="30"/>
  <c r="Y222" i="30"/>
  <c r="L279" i="30"/>
  <c r="Y279" i="30" s="1"/>
  <c r="Y269" i="30"/>
  <c r="Z269" i="30"/>
  <c r="L283" i="30"/>
  <c r="Z283" i="30" s="1"/>
  <c r="X290" i="30"/>
  <c r="X190" i="30"/>
  <c r="Y190" i="30"/>
  <c r="Z190" i="30"/>
  <c r="Y282" i="30"/>
  <c r="Y150" i="30"/>
  <c r="X150" i="30"/>
  <c r="Z150" i="30"/>
  <c r="X133" i="30"/>
  <c r="Q132" i="30"/>
  <c r="Y244" i="30"/>
  <c r="Z186" i="30"/>
  <c r="X186" i="30"/>
  <c r="Z134" i="30"/>
  <c r="K239" i="30"/>
  <c r="G238" i="30"/>
  <c r="K238" i="30" s="1"/>
  <c r="Z116" i="30"/>
  <c r="Y116" i="30"/>
  <c r="X230" i="30"/>
  <c r="Y230" i="30"/>
  <c r="Z230" i="30"/>
  <c r="Q273" i="30"/>
  <c r="Z166" i="30"/>
  <c r="Y166" i="30"/>
  <c r="K251" i="30"/>
  <c r="G249" i="30"/>
  <c r="L264" i="30"/>
  <c r="Y265" i="30"/>
  <c r="AB279" i="30"/>
  <c r="Z279" i="30"/>
  <c r="AB239" i="30"/>
  <c r="K49" i="29"/>
  <c r="G38" i="29"/>
  <c r="L9" i="29"/>
  <c r="Y286" i="29"/>
  <c r="AA277" i="29"/>
  <c r="T127" i="29"/>
  <c r="AB277" i="29"/>
  <c r="Z10" i="29"/>
  <c r="Y203" i="29"/>
  <c r="X203" i="29"/>
  <c r="L271" i="29"/>
  <c r="Y272" i="29"/>
  <c r="X272" i="29"/>
  <c r="Z260" i="29"/>
  <c r="AB260" i="29"/>
  <c r="Z212" i="29"/>
  <c r="L211" i="29"/>
  <c r="X212" i="29"/>
  <c r="Y212" i="29"/>
  <c r="Z219" i="29"/>
  <c r="Y219" i="29"/>
  <c r="X219" i="29"/>
  <c r="Q129" i="29"/>
  <c r="G278" i="29"/>
  <c r="K278" i="29" s="1"/>
  <c r="K281" i="29"/>
  <c r="X114" i="29"/>
  <c r="L260" i="29"/>
  <c r="X261" i="29"/>
  <c r="L236" i="29"/>
  <c r="X237" i="29"/>
  <c r="Y237" i="29"/>
  <c r="AB279" i="29"/>
  <c r="V276" i="29"/>
  <c r="Z215" i="29"/>
  <c r="X215" i="29"/>
  <c r="Z261" i="29"/>
  <c r="L98" i="29"/>
  <c r="Z102" i="29"/>
  <c r="Y261" i="29"/>
  <c r="T260" i="29"/>
  <c r="AA261" i="29"/>
  <c r="G235" i="29"/>
  <c r="K235" i="29" s="1"/>
  <c r="K236" i="29"/>
  <c r="X102" i="29"/>
  <c r="R38" i="29"/>
  <c r="R8" i="29" s="1"/>
  <c r="X167" i="29"/>
  <c r="Z179" i="29"/>
  <c r="Y179" i="29"/>
  <c r="X179" i="29"/>
  <c r="L114" i="29"/>
  <c r="Z117" i="29"/>
  <c r="Y117" i="29"/>
  <c r="Z191" i="29"/>
  <c r="Y191" i="29"/>
  <c r="X191" i="29"/>
  <c r="Z9" i="29"/>
  <c r="V8" i="29"/>
  <c r="AB9" i="29"/>
  <c r="AB278" i="29"/>
  <c r="X9" i="29"/>
  <c r="Q8" i="29"/>
  <c r="L279" i="29"/>
  <c r="X282" i="29"/>
  <c r="Z282" i="29"/>
  <c r="Y282" i="29"/>
  <c r="Y118" i="29"/>
  <c r="L115" i="29"/>
  <c r="Z118" i="29"/>
  <c r="X118" i="29"/>
  <c r="Z187" i="29"/>
  <c r="Y187" i="29"/>
  <c r="X187" i="29"/>
  <c r="Z183" i="29"/>
  <c r="Y183" i="29"/>
  <c r="Y167" i="29"/>
  <c r="G129" i="29"/>
  <c r="K130" i="29"/>
  <c r="Z199" i="29"/>
  <c r="Y199" i="29"/>
  <c r="X199" i="29"/>
  <c r="Q128" i="29"/>
  <c r="G270" i="29"/>
  <c r="K270" i="29" s="1"/>
  <c r="K271" i="29"/>
  <c r="AB248" i="29"/>
  <c r="Z248" i="29"/>
  <c r="V246" i="29"/>
  <c r="R312" i="29"/>
  <c r="X10" i="29"/>
  <c r="Z171" i="29"/>
  <c r="AA276" i="29"/>
  <c r="Y98" i="29"/>
  <c r="AA98" i="29"/>
  <c r="AB98" i="29"/>
  <c r="X286" i="29"/>
  <c r="Y143" i="29"/>
  <c r="Z143" i="29"/>
  <c r="X143" i="29"/>
  <c r="Z286" i="29"/>
  <c r="X171" i="29"/>
  <c r="Y207" i="29"/>
  <c r="X207" i="29"/>
  <c r="Z304" i="29"/>
  <c r="Y304" i="29"/>
  <c r="AA38" i="29"/>
  <c r="Z308" i="29"/>
  <c r="L40" i="29"/>
  <c r="Z43" i="29"/>
  <c r="Y43" i="29"/>
  <c r="X43" i="29"/>
  <c r="L280" i="29"/>
  <c r="Z287" i="29"/>
  <c r="X287" i="29"/>
  <c r="Y287" i="29"/>
  <c r="X241" i="29"/>
  <c r="Z241" i="29"/>
  <c r="Y241" i="29"/>
  <c r="AA278" i="29"/>
  <c r="X135" i="29"/>
  <c r="Y135" i="29"/>
  <c r="Z135" i="29"/>
  <c r="Y10" i="29"/>
  <c r="G260" i="29"/>
  <c r="K260" i="29" s="1"/>
  <c r="K261" i="29"/>
  <c r="Y171" i="29"/>
  <c r="V129" i="29"/>
  <c r="AB130" i="29"/>
  <c r="AA130" i="29"/>
  <c r="T129" i="29"/>
  <c r="X69" i="29"/>
  <c r="Z69" i="29"/>
  <c r="R69" i="29"/>
  <c r="R64" i="29" s="1"/>
  <c r="R50" i="29" s="1"/>
  <c r="R49" i="29" s="1"/>
  <c r="Y69" i="29"/>
  <c r="P69" i="29"/>
  <c r="P64" i="29" s="1"/>
  <c r="P50" i="29" s="1"/>
  <c r="P49" i="29" s="1"/>
  <c r="L64" i="29"/>
  <c r="Z271" i="29"/>
  <c r="V270" i="29"/>
  <c r="AB271" i="29"/>
  <c r="L223" i="29"/>
  <c r="Z224" i="29"/>
  <c r="Y224" i="29"/>
  <c r="X224" i="29"/>
  <c r="T246" i="29"/>
  <c r="AA248" i="29"/>
  <c r="Y248" i="29"/>
  <c r="AA235" i="29"/>
  <c r="Y102" i="29"/>
  <c r="AB261" i="29"/>
  <c r="Z175" i="29"/>
  <c r="Y175" i="29"/>
  <c r="Y256" i="29"/>
  <c r="X256" i="29"/>
  <c r="AA9" i="29"/>
  <c r="T8" i="29"/>
  <c r="Y9" i="29"/>
  <c r="K248" i="29"/>
  <c r="G246" i="29"/>
  <c r="L248" i="29"/>
  <c r="X250" i="29"/>
  <c r="Z250" i="29"/>
  <c r="Z236" i="29"/>
  <c r="V235" i="29"/>
  <c r="AB236" i="29"/>
  <c r="L281" i="29"/>
  <c r="X288" i="29"/>
  <c r="Y288" i="29"/>
  <c r="Z288" i="29"/>
  <c r="Z195" i="29"/>
  <c r="X195" i="29"/>
  <c r="Y195" i="29"/>
  <c r="P38" i="29"/>
  <c r="P8" i="29" s="1"/>
  <c r="P312" i="29" s="1"/>
  <c r="AB38" i="29"/>
  <c r="K52" i="26"/>
  <c r="I52" i="26"/>
  <c r="H51" i="26"/>
  <c r="K90" i="26"/>
  <c r="J85" i="26"/>
  <c r="K79" i="26"/>
  <c r="J78" i="26"/>
  <c r="K78" i="26" s="1"/>
  <c r="K65" i="26"/>
  <c r="H64" i="26"/>
  <c r="I65" i="26"/>
  <c r="K12" i="26"/>
  <c r="I12" i="26"/>
  <c r="H11" i="26"/>
  <c r="K75" i="26"/>
  <c r="H74" i="26"/>
  <c r="I75" i="26"/>
  <c r="K95" i="26"/>
  <c r="H94" i="26"/>
  <c r="I95" i="26"/>
  <c r="K58" i="26"/>
  <c r="J57" i="26"/>
  <c r="K17" i="26"/>
  <c r="J11" i="26"/>
  <c r="K87" i="26"/>
  <c r="H86" i="26"/>
  <c r="I87" i="26"/>
  <c r="K41" i="26"/>
  <c r="I41" i="26"/>
  <c r="H9" i="26"/>
  <c r="K70" i="26"/>
  <c r="J69" i="26"/>
  <c r="H9" i="24"/>
  <c r="M10" i="24"/>
  <c r="J68" i="24"/>
  <c r="H56" i="24"/>
  <c r="N56" i="24" s="1"/>
  <c r="O99" i="24"/>
  <c r="N99" i="24"/>
  <c r="K98" i="24"/>
  <c r="M24" i="24"/>
  <c r="N10" i="24"/>
  <c r="O10" i="24"/>
  <c r="K9" i="24"/>
  <c r="H70" i="24"/>
  <c r="M71" i="24"/>
  <c r="N112" i="24"/>
  <c r="O112" i="24"/>
  <c r="N71" i="24"/>
  <c r="H60" i="24"/>
  <c r="M76" i="24"/>
  <c r="J74" i="24"/>
  <c r="M74" i="24" s="1"/>
  <c r="N61" i="24"/>
  <c r="K104" i="24"/>
  <c r="H112" i="24"/>
  <c r="M114" i="24"/>
  <c r="O56" i="24"/>
  <c r="K55" i="24"/>
  <c r="H123" i="24"/>
  <c r="N124" i="24"/>
  <c r="M124" i="24"/>
  <c r="N24" i="24"/>
  <c r="O122" i="24"/>
  <c r="J106" i="24"/>
  <c r="O106" i="24" s="1"/>
  <c r="O78" i="24"/>
  <c r="K77" i="24"/>
  <c r="M107" i="24"/>
  <c r="J105" i="24"/>
  <c r="M105" i="24" s="1"/>
  <c r="H90" i="24"/>
  <c r="M91" i="24"/>
  <c r="N91" i="24"/>
  <c r="H78" i="24"/>
  <c r="N57" i="24"/>
  <c r="H109" i="24"/>
  <c r="N110" i="24"/>
  <c r="M110" i="24"/>
  <c r="O76" i="24"/>
  <c r="N76" i="24"/>
  <c r="K74" i="24"/>
  <c r="O60" i="24"/>
  <c r="K54" i="24"/>
  <c r="N60" i="24"/>
  <c r="O89" i="24"/>
  <c r="K88" i="24"/>
  <c r="M78" i="24"/>
  <c r="J77" i="24"/>
  <c r="M57" i="24"/>
  <c r="M61" i="24"/>
  <c r="O107" i="24"/>
  <c r="J88" i="24"/>
  <c r="M79" i="24"/>
  <c r="J55" i="24"/>
  <c r="J54" i="24"/>
  <c r="M60" i="24"/>
  <c r="J98" i="24"/>
  <c r="M98" i="24" s="1"/>
  <c r="M99" i="24"/>
  <c r="O105" i="24"/>
  <c r="N105" i="24"/>
  <c r="O70" i="24"/>
  <c r="K69" i="24"/>
  <c r="N70" i="24"/>
  <c r="J8" i="24"/>
  <c r="M9" i="24"/>
  <c r="T268" i="20"/>
  <c r="X105" i="20"/>
  <c r="Y105" i="20"/>
  <c r="AA48" i="20"/>
  <c r="AA254" i="20"/>
  <c r="T253" i="20"/>
  <c r="AB254" i="20"/>
  <c r="K100" i="20"/>
  <c r="G96" i="20"/>
  <c r="K96" i="20" s="1"/>
  <c r="AA226" i="20"/>
  <c r="Y226" i="20"/>
  <c r="AA186" i="20"/>
  <c r="Y186" i="20"/>
  <c r="X127" i="20"/>
  <c r="Z127" i="20"/>
  <c r="L126" i="20"/>
  <c r="Z105" i="20"/>
  <c r="AB300" i="20"/>
  <c r="L278" i="20"/>
  <c r="AB248" i="20"/>
  <c r="Z248" i="20"/>
  <c r="X258" i="20"/>
  <c r="Q253" i="20"/>
  <c r="L113" i="20"/>
  <c r="Z115" i="20"/>
  <c r="X115" i="20"/>
  <c r="Y115" i="20"/>
  <c r="Z210" i="20"/>
  <c r="Z223" i="20"/>
  <c r="X223" i="20"/>
  <c r="L222" i="20"/>
  <c r="Y223" i="20"/>
  <c r="L273" i="20"/>
  <c r="Y280" i="20"/>
  <c r="Y127" i="20"/>
  <c r="G263" i="20"/>
  <c r="K264" i="20"/>
  <c r="AA206" i="20"/>
  <c r="Y206" i="20"/>
  <c r="AA231" i="20"/>
  <c r="T230" i="20"/>
  <c r="X10" i="20"/>
  <c r="Q9" i="20"/>
  <c r="AA10" i="20"/>
  <c r="L162" i="20"/>
  <c r="X163" i="20"/>
  <c r="Z163" i="20"/>
  <c r="V241" i="20"/>
  <c r="L300" i="20"/>
  <c r="X301" i="20"/>
  <c r="Z279" i="20"/>
  <c r="V272" i="20"/>
  <c r="AB7" i="20"/>
  <c r="Z301" i="20"/>
  <c r="X278" i="20"/>
  <c r="L194" i="20"/>
  <c r="Y194" i="20" s="1"/>
  <c r="Z195" i="20"/>
  <c r="K198" i="20"/>
  <c r="H125" i="20"/>
  <c r="H124" i="20" s="1"/>
  <c r="H121" i="20" s="1"/>
  <c r="Z265" i="20"/>
  <c r="L264" i="20"/>
  <c r="X265" i="20"/>
  <c r="X139" i="20"/>
  <c r="Z139" i="20"/>
  <c r="L138" i="20"/>
  <c r="AA214" i="20"/>
  <c r="Y214" i="20"/>
  <c r="Y195" i="20"/>
  <c r="X273" i="20"/>
  <c r="Q270" i="20"/>
  <c r="L158" i="20"/>
  <c r="Y159" i="20"/>
  <c r="X159" i="20"/>
  <c r="Z159" i="20"/>
  <c r="X182" i="20"/>
  <c r="AA182" i="20"/>
  <c r="L279" i="20"/>
  <c r="X282" i="20"/>
  <c r="Y282" i="20"/>
  <c r="Y182" i="20"/>
  <c r="Q125" i="20"/>
  <c r="G253" i="20"/>
  <c r="K254" i="20"/>
  <c r="Z109" i="20"/>
  <c r="X109" i="20"/>
  <c r="L154" i="20"/>
  <c r="Y155" i="20"/>
  <c r="X155" i="20"/>
  <c r="Z155" i="20"/>
  <c r="AA210" i="20"/>
  <c r="Y210" i="20"/>
  <c r="L296" i="20"/>
  <c r="Z297" i="20"/>
  <c r="Z281" i="20"/>
  <c r="V125" i="20"/>
  <c r="Q96" i="20"/>
  <c r="L150" i="20"/>
  <c r="Y151" i="20"/>
  <c r="X151" i="20"/>
  <c r="Z151" i="20"/>
  <c r="Z182" i="20"/>
  <c r="Z258" i="20"/>
  <c r="AA198" i="20"/>
  <c r="AA248" i="20"/>
  <c r="AB48" i="20"/>
  <c r="V38" i="20"/>
  <c r="L242" i="20"/>
  <c r="X243" i="20"/>
  <c r="Z243" i="20"/>
  <c r="Z282" i="20"/>
  <c r="L202" i="20"/>
  <c r="X203" i="20"/>
  <c r="Z203" i="20"/>
  <c r="Y170" i="20"/>
  <c r="X170" i="20"/>
  <c r="V231" i="20"/>
  <c r="AB232" i="20"/>
  <c r="Z232" i="20"/>
  <c r="L130" i="20"/>
  <c r="Y131" i="20"/>
  <c r="X131" i="20"/>
  <c r="Z131" i="20"/>
  <c r="L236" i="20"/>
  <c r="Y237" i="20"/>
  <c r="X237" i="20"/>
  <c r="Z237" i="20"/>
  <c r="AA264" i="20"/>
  <c r="T263" i="20"/>
  <c r="AB264" i="20"/>
  <c r="Y264" i="20"/>
  <c r="K279" i="20"/>
  <c r="G272" i="20"/>
  <c r="AA190" i="20"/>
  <c r="Y190" i="20"/>
  <c r="AA296" i="20"/>
  <c r="AA138" i="20"/>
  <c r="AA278" i="20"/>
  <c r="Y278" i="20"/>
  <c r="X210" i="20"/>
  <c r="Q271" i="20"/>
  <c r="T38" i="20"/>
  <c r="AA39" i="20"/>
  <c r="AB39" i="20"/>
  <c r="AA126" i="20"/>
  <c r="T125" i="20"/>
  <c r="L96" i="20"/>
  <c r="Z97" i="20"/>
  <c r="Y97" i="20"/>
  <c r="X97" i="20"/>
  <c r="X195" i="20"/>
  <c r="R10" i="20"/>
  <c r="R9" i="20" s="1"/>
  <c r="AB218" i="20"/>
  <c r="Z218" i="20"/>
  <c r="L166" i="20"/>
  <c r="Y167" i="20"/>
  <c r="Z167" i="20"/>
  <c r="X167" i="20"/>
  <c r="X218" i="20"/>
  <c r="AA218" i="20"/>
  <c r="K273" i="20"/>
  <c r="G270" i="20"/>
  <c r="K270" i="20" s="1"/>
  <c r="Q269" i="20"/>
  <c r="P69" i="20"/>
  <c r="L198" i="20"/>
  <c r="Z199" i="20"/>
  <c r="Y178" i="20"/>
  <c r="L248" i="20"/>
  <c r="X248" i="20" s="1"/>
  <c r="Y249" i="20"/>
  <c r="Z249" i="20"/>
  <c r="Q240" i="20"/>
  <c r="AA258" i="20"/>
  <c r="Y258" i="20"/>
  <c r="AB258" i="20"/>
  <c r="Z255" i="20"/>
  <c r="X255" i="20"/>
  <c r="L254" i="20"/>
  <c r="Y254" i="20" s="1"/>
  <c r="Z186" i="20"/>
  <c r="Z278" i="20"/>
  <c r="AB278" i="20"/>
  <c r="X296" i="20"/>
  <c r="O304" i="20"/>
  <c r="Z227" i="20"/>
  <c r="X227" i="20"/>
  <c r="L226" i="20"/>
  <c r="Y162" i="20"/>
  <c r="AA162" i="20"/>
  <c r="Z30" i="20"/>
  <c r="Y30" i="20"/>
  <c r="L142" i="20"/>
  <c r="Y143" i="20"/>
  <c r="X143" i="20"/>
  <c r="Z143" i="20"/>
  <c r="G9" i="20"/>
  <c r="K10" i="20"/>
  <c r="K7" i="20"/>
  <c r="L7" i="20" s="1"/>
  <c r="Z7" i="20" s="1"/>
  <c r="AA202" i="20"/>
  <c r="Y202" i="20"/>
  <c r="G241" i="20"/>
  <c r="K242" i="20"/>
  <c r="T269" i="20"/>
  <c r="AA272" i="20"/>
  <c r="Y300" i="20"/>
  <c r="AA300" i="20"/>
  <c r="AA270" i="20"/>
  <c r="AA194" i="20"/>
  <c r="AA242" i="20"/>
  <c r="T241" i="20"/>
  <c r="Y242" i="20"/>
  <c r="L114" i="20"/>
  <c r="X116" i="20"/>
  <c r="Y116" i="20"/>
  <c r="Z116" i="20"/>
  <c r="AB296" i="20"/>
  <c r="Z273" i="20"/>
  <c r="V270" i="20"/>
  <c r="AB273" i="20"/>
  <c r="K68" i="20"/>
  <c r="L68" i="20" s="1"/>
  <c r="G63" i="20"/>
  <c r="K274" i="20"/>
  <c r="G271" i="20"/>
  <c r="Y174" i="20"/>
  <c r="AB274" i="20"/>
  <c r="Z274" i="20"/>
  <c r="V271" i="20"/>
  <c r="X95" i="20"/>
  <c r="Y95" i="20"/>
  <c r="Y218" i="20"/>
  <c r="L100" i="20"/>
  <c r="Y100" i="20" s="1"/>
  <c r="Z101" i="20"/>
  <c r="H112" i="20"/>
  <c r="K114" i="20"/>
  <c r="Y139" i="20"/>
  <c r="L134" i="20"/>
  <c r="X135" i="20"/>
  <c r="Y135" i="20"/>
  <c r="Y227" i="20"/>
  <c r="Z214" i="20"/>
  <c r="Y199" i="20"/>
  <c r="X281" i="20"/>
  <c r="K231" i="20"/>
  <c r="L10" i="20"/>
  <c r="X11" i="20"/>
  <c r="Y11" i="20"/>
  <c r="Z11" i="20"/>
  <c r="R69" i="20"/>
  <c r="L39" i="20"/>
  <c r="Y39" i="20" s="1"/>
  <c r="X40" i="20"/>
  <c r="Z40" i="20"/>
  <c r="Z147" i="20"/>
  <c r="L146" i="20"/>
  <c r="X147" i="20"/>
  <c r="Y147" i="20"/>
  <c r="K126" i="20"/>
  <c r="G125" i="20"/>
  <c r="Z174" i="20"/>
  <c r="Y265" i="20"/>
  <c r="AA100" i="20"/>
  <c r="T96" i="20"/>
  <c r="Y255" i="20"/>
  <c r="O55" i="19"/>
  <c r="K53" i="19"/>
  <c r="N68" i="19"/>
  <c r="O10" i="19"/>
  <c r="K9" i="19"/>
  <c r="H64" i="19"/>
  <c r="N65" i="19"/>
  <c r="M65" i="19"/>
  <c r="O60" i="19"/>
  <c r="K54" i="19"/>
  <c r="N60" i="19"/>
  <c r="H123" i="19"/>
  <c r="M124" i="19"/>
  <c r="N124" i="19"/>
  <c r="H89" i="19"/>
  <c r="J106" i="19"/>
  <c r="O108" i="19"/>
  <c r="O94" i="19"/>
  <c r="N94" i="19"/>
  <c r="J69" i="19"/>
  <c r="M70" i="19"/>
  <c r="O70" i="19"/>
  <c r="O113" i="19"/>
  <c r="K107" i="19"/>
  <c r="H10" i="19"/>
  <c r="M11" i="19"/>
  <c r="H113" i="19"/>
  <c r="M115" i="19"/>
  <c r="N99" i="19"/>
  <c r="O99" i="19"/>
  <c r="K98" i="19"/>
  <c r="K89" i="19"/>
  <c r="N11" i="19"/>
  <c r="H44" i="19"/>
  <c r="M45" i="19"/>
  <c r="J105" i="19"/>
  <c r="J52" i="19"/>
  <c r="O112" i="19"/>
  <c r="K106" i="19"/>
  <c r="N90" i="19"/>
  <c r="H98" i="19"/>
  <c r="H55" i="19"/>
  <c r="O44" i="19"/>
  <c r="N44" i="19"/>
  <c r="M99" i="19"/>
  <c r="N115" i="19"/>
  <c r="H114" i="19"/>
  <c r="M116" i="19"/>
  <c r="N116" i="19"/>
  <c r="J77" i="19"/>
  <c r="M78" i="19"/>
  <c r="J89" i="19"/>
  <c r="M56" i="19"/>
  <c r="M126" i="19"/>
  <c r="O126" i="19"/>
  <c r="H78" i="19"/>
  <c r="H54" i="19"/>
  <c r="M60" i="19"/>
  <c r="N111" i="19"/>
  <c r="M111" i="19"/>
  <c r="H110" i="19"/>
  <c r="M98" i="19"/>
  <c r="J8" i="19"/>
  <c r="M79" i="19"/>
  <c r="M90" i="19"/>
  <c r="J53" i="19"/>
  <c r="M55" i="19"/>
  <c r="O78" i="19"/>
  <c r="K77" i="19"/>
  <c r="N78" i="19"/>
  <c r="H94" i="18"/>
  <c r="I95" i="18"/>
  <c r="K95" i="18"/>
  <c r="I65" i="18"/>
  <c r="H64" i="18"/>
  <c r="K65" i="18"/>
  <c r="H79" i="18"/>
  <c r="I80" i="18"/>
  <c r="K80" i="18"/>
  <c r="K58" i="18"/>
  <c r="J57" i="18"/>
  <c r="I70" i="18"/>
  <c r="H69" i="18"/>
  <c r="K70" i="18"/>
  <c r="J11" i="18"/>
  <c r="H86" i="18"/>
  <c r="I87" i="18"/>
  <c r="K87" i="18"/>
  <c r="H74" i="18"/>
  <c r="I75" i="18"/>
  <c r="K75" i="18"/>
  <c r="I60" i="18"/>
  <c r="I55" i="18"/>
  <c r="I100" i="18"/>
  <c r="I67" i="18"/>
  <c r="I39" i="18"/>
  <c r="I59" i="18"/>
  <c r="I20" i="18"/>
  <c r="I92" i="18"/>
  <c r="I47" i="18"/>
  <c r="I32" i="18"/>
  <c r="I42" i="18"/>
  <c r="I33" i="18"/>
  <c r="I72" i="18"/>
  <c r="I22" i="18"/>
  <c r="I101" i="18"/>
  <c r="I34" i="18"/>
  <c r="I15" i="18"/>
  <c r="I46" i="18"/>
  <c r="I82" i="18"/>
  <c r="I99" i="18"/>
  <c r="I24" i="18"/>
  <c r="I77" i="18"/>
  <c r="I97" i="18"/>
  <c r="I44" i="18"/>
  <c r="I29" i="18"/>
  <c r="I25" i="18"/>
  <c r="I61" i="18"/>
  <c r="I38" i="18"/>
  <c r="I48" i="18"/>
  <c r="I28" i="18"/>
  <c r="I83" i="18"/>
  <c r="I16" i="18"/>
  <c r="I37" i="18"/>
  <c r="I58" i="18"/>
  <c r="I27" i="18"/>
  <c r="I40" i="18"/>
  <c r="I89" i="18"/>
  <c r="I23" i="18"/>
  <c r="I36" i="18"/>
  <c r="I73" i="18"/>
  <c r="I93" i="18"/>
  <c r="I21" i="18"/>
  <c r="I19" i="18"/>
  <c r="I76" i="18"/>
  <c r="I43" i="18"/>
  <c r="H41" i="18"/>
  <c r="K43" i="18"/>
  <c r="I56" i="18"/>
  <c r="H52" i="18"/>
  <c r="I53" i="18"/>
  <c r="K53" i="18"/>
  <c r="I14" i="18"/>
  <c r="I91" i="18"/>
  <c r="I18" i="18"/>
  <c r="H17" i="18"/>
  <c r="I17" i="18" s="1"/>
  <c r="I96" i="18"/>
  <c r="I57" i="18"/>
  <c r="I54" i="18"/>
  <c r="H12" i="18"/>
  <c r="I13" i="18"/>
  <c r="K13" i="18"/>
  <c r="I90" i="18"/>
  <c r="J85" i="18"/>
  <c r="K90" i="18"/>
  <c r="J102" i="32" l="1"/>
  <c r="K102" i="32" s="1"/>
  <c r="H68" i="32"/>
  <c r="I69" i="32"/>
  <c r="K69" i="32"/>
  <c r="I9" i="32"/>
  <c r="K9" i="32"/>
  <c r="K51" i="32"/>
  <c r="I51" i="32"/>
  <c r="H50" i="32"/>
  <c r="K10" i="32"/>
  <c r="K63" i="32"/>
  <c r="I63" i="32"/>
  <c r="H62" i="32"/>
  <c r="I11" i="32"/>
  <c r="H10" i="32"/>
  <c r="I10" i="32" s="1"/>
  <c r="K11" i="32"/>
  <c r="I85" i="32"/>
  <c r="H84" i="32"/>
  <c r="K85" i="32"/>
  <c r="H78" i="32"/>
  <c r="I79" i="32"/>
  <c r="K79" i="32"/>
  <c r="J50" i="31"/>
  <c r="H68" i="31"/>
  <c r="O104" i="31"/>
  <c r="H88" i="31"/>
  <c r="N89" i="31"/>
  <c r="M89" i="31"/>
  <c r="M52" i="31"/>
  <c r="J49" i="31"/>
  <c r="N105" i="31"/>
  <c r="H75" i="31"/>
  <c r="N77" i="31"/>
  <c r="M77" i="31"/>
  <c r="O51" i="31"/>
  <c r="H52" i="31"/>
  <c r="H53" i="31"/>
  <c r="M53" i="31" s="1"/>
  <c r="N54" i="31"/>
  <c r="N112" i="31"/>
  <c r="M112" i="31"/>
  <c r="M54" i="31"/>
  <c r="N122" i="31"/>
  <c r="M122" i="31"/>
  <c r="M68" i="31"/>
  <c r="N74" i="31"/>
  <c r="H8" i="31"/>
  <c r="M8" i="31" s="1"/>
  <c r="O8" i="31"/>
  <c r="N8" i="31"/>
  <c r="O53" i="31"/>
  <c r="K50" i="31"/>
  <c r="O68" i="31"/>
  <c r="N68" i="31"/>
  <c r="H108" i="31"/>
  <c r="M109" i="31"/>
  <c r="N109" i="31"/>
  <c r="N52" i="31"/>
  <c r="O52" i="31"/>
  <c r="K49" i="31"/>
  <c r="M69" i="31"/>
  <c r="M55" i="31"/>
  <c r="X69" i="30"/>
  <c r="Y69" i="30"/>
  <c r="P69" i="30"/>
  <c r="P64" i="30" s="1"/>
  <c r="P50" i="30" s="1"/>
  <c r="P49" i="30" s="1"/>
  <c r="P38" i="30" s="1"/>
  <c r="P8" i="30" s="1"/>
  <c r="P315" i="30" s="1"/>
  <c r="Z69" i="30"/>
  <c r="R69" i="30"/>
  <c r="R64" i="30" s="1"/>
  <c r="R50" i="30" s="1"/>
  <c r="R49" i="30" s="1"/>
  <c r="R38" i="30" s="1"/>
  <c r="R8" i="30" s="1"/>
  <c r="R315" i="30" s="1"/>
  <c r="L64" i="30"/>
  <c r="L263" i="30"/>
  <c r="Y264" i="30"/>
  <c r="AB8" i="30"/>
  <c r="K249" i="30"/>
  <c r="G131" i="30"/>
  <c r="K131" i="30" s="1"/>
  <c r="Z39" i="30"/>
  <c r="X39" i="30"/>
  <c r="Y39" i="30"/>
  <c r="X279" i="30"/>
  <c r="L281" i="30"/>
  <c r="X284" i="30"/>
  <c r="Y284" i="30"/>
  <c r="AB281" i="30"/>
  <c r="Z281" i="30"/>
  <c r="X214" i="30"/>
  <c r="Z214" i="30"/>
  <c r="Y214" i="30"/>
  <c r="L238" i="30"/>
  <c r="X239" i="30"/>
  <c r="Z239" i="30"/>
  <c r="AA238" i="30"/>
  <c r="Z280" i="30"/>
  <c r="AB280" i="30"/>
  <c r="V130" i="30"/>
  <c r="AA8" i="30"/>
  <c r="L273" i="30"/>
  <c r="X273" i="30" s="1"/>
  <c r="Y274" i="30"/>
  <c r="L249" i="30"/>
  <c r="Z249" i="30" s="1"/>
  <c r="Y251" i="30"/>
  <c r="L132" i="30"/>
  <c r="AB132" i="30"/>
  <c r="V129" i="30"/>
  <c r="Y280" i="30"/>
  <c r="AA280" i="30"/>
  <c r="T130" i="30"/>
  <c r="AA132" i="30"/>
  <c r="T129" i="30"/>
  <c r="X264" i="30"/>
  <c r="Z273" i="30"/>
  <c r="AB273" i="30"/>
  <c r="Q131" i="30"/>
  <c r="AA249" i="30"/>
  <c r="AB238" i="30"/>
  <c r="Z133" i="30"/>
  <c r="K132" i="30"/>
  <c r="K129" i="30" s="1"/>
  <c r="G129" i="30"/>
  <c r="Q129" i="30"/>
  <c r="X132" i="30"/>
  <c r="L280" i="30"/>
  <c r="X283" i="30"/>
  <c r="X274" i="30"/>
  <c r="AA273" i="30"/>
  <c r="Y283" i="30"/>
  <c r="X263" i="30"/>
  <c r="AA263" i="30"/>
  <c r="Z263" i="30"/>
  <c r="AB263" i="30"/>
  <c r="AB249" i="30"/>
  <c r="V131" i="30"/>
  <c r="Z274" i="30"/>
  <c r="X251" i="30"/>
  <c r="K49" i="30"/>
  <c r="G38" i="30"/>
  <c r="AA8" i="29"/>
  <c r="Z223" i="29"/>
  <c r="X223" i="29"/>
  <c r="Y223" i="29"/>
  <c r="L246" i="29"/>
  <c r="Z246" i="29" s="1"/>
  <c r="X248" i="29"/>
  <c r="AA246" i="29"/>
  <c r="T128" i="29"/>
  <c r="Y260" i="29"/>
  <c r="AA260" i="29"/>
  <c r="X260" i="29"/>
  <c r="AB235" i="29"/>
  <c r="Z235" i="29"/>
  <c r="K246" i="29"/>
  <c r="G128" i="29"/>
  <c r="K128" i="29" s="1"/>
  <c r="AB270" i="29"/>
  <c r="Z270" i="29"/>
  <c r="Z211" i="29"/>
  <c r="X211" i="29"/>
  <c r="Y211" i="29"/>
  <c r="V126" i="29"/>
  <c r="V312" i="29" s="1"/>
  <c r="AB129" i="29"/>
  <c r="L130" i="29"/>
  <c r="AB246" i="29"/>
  <c r="V128" i="29"/>
  <c r="L276" i="29"/>
  <c r="X279" i="29"/>
  <c r="Y279" i="29"/>
  <c r="L235" i="29"/>
  <c r="X236" i="29"/>
  <c r="Y236" i="29"/>
  <c r="L270" i="29"/>
  <c r="X271" i="29"/>
  <c r="Y271" i="29"/>
  <c r="Y64" i="29"/>
  <c r="X64" i="29"/>
  <c r="Z64" i="29"/>
  <c r="L50" i="29"/>
  <c r="K129" i="29"/>
  <c r="K126" i="29" s="1"/>
  <c r="G126" i="29"/>
  <c r="Y115" i="29"/>
  <c r="X115" i="29"/>
  <c r="Z115" i="29"/>
  <c r="AB8" i="29"/>
  <c r="Z98" i="29"/>
  <c r="X98" i="29"/>
  <c r="Z276" i="29"/>
  <c r="AB276" i="29"/>
  <c r="AA127" i="29"/>
  <c r="AB127" i="29"/>
  <c r="L278" i="29"/>
  <c r="X281" i="29"/>
  <c r="Z281" i="29"/>
  <c r="Y281" i="29"/>
  <c r="L277" i="29"/>
  <c r="Z280" i="29"/>
  <c r="X280" i="29"/>
  <c r="Y280" i="29"/>
  <c r="L39" i="29"/>
  <c r="Y40" i="29"/>
  <c r="Z40" i="29"/>
  <c r="X40" i="29"/>
  <c r="Q312" i="29"/>
  <c r="Q126" i="29"/>
  <c r="K38" i="29"/>
  <c r="G8" i="29"/>
  <c r="T126" i="29"/>
  <c r="AA129" i="29"/>
  <c r="Z114" i="29"/>
  <c r="Y114" i="29"/>
  <c r="Z279" i="29"/>
  <c r="K9" i="26"/>
  <c r="I9" i="26"/>
  <c r="K11" i="26"/>
  <c r="J10" i="26"/>
  <c r="K94" i="26"/>
  <c r="I94" i="26"/>
  <c r="J84" i="26"/>
  <c r="K57" i="26"/>
  <c r="J56" i="26"/>
  <c r="K74" i="26"/>
  <c r="H69" i="26"/>
  <c r="I74" i="26"/>
  <c r="K64" i="26"/>
  <c r="H63" i="26"/>
  <c r="I64" i="26"/>
  <c r="K51" i="26"/>
  <c r="I51" i="26"/>
  <c r="H50" i="26"/>
  <c r="J68" i="26"/>
  <c r="K86" i="26"/>
  <c r="H85" i="26"/>
  <c r="I86" i="26"/>
  <c r="I11" i="26"/>
  <c r="H10" i="26"/>
  <c r="I10" i="26" s="1"/>
  <c r="M56" i="24"/>
  <c r="M112" i="24"/>
  <c r="H89" i="24"/>
  <c r="N90" i="24"/>
  <c r="M90" i="24"/>
  <c r="H122" i="24"/>
  <c r="N123" i="24"/>
  <c r="M123" i="24"/>
  <c r="H77" i="24"/>
  <c r="O55" i="24"/>
  <c r="K53" i="24"/>
  <c r="O98" i="24"/>
  <c r="N98" i="24"/>
  <c r="J53" i="24"/>
  <c r="M77" i="24"/>
  <c r="J75" i="24"/>
  <c r="O54" i="24"/>
  <c r="K52" i="24"/>
  <c r="O77" i="24"/>
  <c r="K75" i="24"/>
  <c r="H54" i="24"/>
  <c r="H69" i="24"/>
  <c r="M70" i="24"/>
  <c r="K68" i="24"/>
  <c r="O69" i="24"/>
  <c r="N69" i="24"/>
  <c r="O9" i="24"/>
  <c r="K8" i="24"/>
  <c r="N9" i="24"/>
  <c r="J104" i="24"/>
  <c r="H55" i="24"/>
  <c r="J52" i="24"/>
  <c r="M54" i="24"/>
  <c r="O88" i="24"/>
  <c r="O74" i="24"/>
  <c r="N74" i="24"/>
  <c r="H108" i="24"/>
  <c r="M109" i="24"/>
  <c r="N109" i="24"/>
  <c r="N78" i="24"/>
  <c r="H8" i="24"/>
  <c r="X146" i="20"/>
  <c r="Z146" i="20"/>
  <c r="Y146" i="20"/>
  <c r="Q123" i="20"/>
  <c r="X270" i="20"/>
  <c r="Z138" i="20"/>
  <c r="X138" i="20"/>
  <c r="V269" i="20"/>
  <c r="Q8" i="20"/>
  <c r="AA9" i="20"/>
  <c r="Z96" i="20"/>
  <c r="G240" i="20"/>
  <c r="K241" i="20"/>
  <c r="AB231" i="20"/>
  <c r="V230" i="20"/>
  <c r="X96" i="20"/>
  <c r="L125" i="20"/>
  <c r="Z125" i="20" s="1"/>
  <c r="Z126" i="20"/>
  <c r="X126" i="20"/>
  <c r="AB270" i="20"/>
  <c r="Z270" i="20"/>
  <c r="X226" i="20"/>
  <c r="Z226" i="20"/>
  <c r="AA125" i="20"/>
  <c r="T124" i="20"/>
  <c r="Y125" i="20"/>
  <c r="Y138" i="20"/>
  <c r="X100" i="20"/>
  <c r="G252" i="20"/>
  <c r="K252" i="20" s="1"/>
  <c r="K253" i="20"/>
  <c r="X162" i="20"/>
  <c r="Z162" i="20"/>
  <c r="G262" i="20"/>
  <c r="K262" i="20" s="1"/>
  <c r="K263" i="20"/>
  <c r="L270" i="20"/>
  <c r="Y273" i="20"/>
  <c r="Z113" i="20"/>
  <c r="Y113" i="20"/>
  <c r="X113" i="20"/>
  <c r="Y150" i="20"/>
  <c r="Z150" i="20"/>
  <c r="X150" i="20"/>
  <c r="X222" i="20"/>
  <c r="Z222" i="20"/>
  <c r="Y222" i="20"/>
  <c r="K112" i="20"/>
  <c r="H304" i="20"/>
  <c r="K9" i="20"/>
  <c r="AA38" i="20"/>
  <c r="T8" i="20"/>
  <c r="K272" i="20"/>
  <c r="G269" i="20"/>
  <c r="Z296" i="20"/>
  <c r="AA253" i="20"/>
  <c r="T252" i="20"/>
  <c r="AB253" i="20"/>
  <c r="K271" i="20"/>
  <c r="G268" i="20"/>
  <c r="K268" i="20" s="1"/>
  <c r="L112" i="20"/>
  <c r="X114" i="20"/>
  <c r="Z114" i="20"/>
  <c r="Y114" i="20"/>
  <c r="Q268" i="20"/>
  <c r="X271" i="20"/>
  <c r="X130" i="20"/>
  <c r="Z130" i="20"/>
  <c r="Y130" i="20"/>
  <c r="L241" i="20"/>
  <c r="Z242" i="20"/>
  <c r="X242" i="20"/>
  <c r="AB125" i="20"/>
  <c r="V124" i="20"/>
  <c r="Y154" i="20"/>
  <c r="X154" i="20"/>
  <c r="Z154" i="20"/>
  <c r="Q124" i="20"/>
  <c r="L272" i="20"/>
  <c r="Z272" i="20" s="1"/>
  <c r="X279" i="20"/>
  <c r="Y279" i="20"/>
  <c r="X300" i="20"/>
  <c r="AA230" i="20"/>
  <c r="AA271" i="20"/>
  <c r="Z68" i="20"/>
  <c r="R68" i="20"/>
  <c r="R63" i="20" s="1"/>
  <c r="R49" i="20" s="1"/>
  <c r="R48" i="20" s="1"/>
  <c r="R38" i="20" s="1"/>
  <c r="R8" i="20" s="1"/>
  <c r="R304" i="20" s="1"/>
  <c r="Y68" i="20"/>
  <c r="P68" i="20"/>
  <c r="P63" i="20" s="1"/>
  <c r="P49" i="20" s="1"/>
  <c r="P48" i="20" s="1"/>
  <c r="P38" i="20" s="1"/>
  <c r="P8" i="20" s="1"/>
  <c r="P304" i="20" s="1"/>
  <c r="X68" i="20"/>
  <c r="L63" i="20"/>
  <c r="L253" i="20"/>
  <c r="Y253" i="20" s="1"/>
  <c r="X254" i="20"/>
  <c r="Z254" i="20"/>
  <c r="Q122" i="20"/>
  <c r="Y96" i="20"/>
  <c r="AA96" i="20"/>
  <c r="Z39" i="20"/>
  <c r="X39" i="20"/>
  <c r="L9" i="20"/>
  <c r="Z10" i="20"/>
  <c r="Y10" i="20"/>
  <c r="X134" i="20"/>
  <c r="Y134" i="20"/>
  <c r="Z100" i="20"/>
  <c r="AB271" i="20"/>
  <c r="V268" i="20"/>
  <c r="L271" i="20"/>
  <c r="AA269" i="20"/>
  <c r="T122" i="20"/>
  <c r="Y7" i="20"/>
  <c r="X7" i="20"/>
  <c r="Y248" i="20"/>
  <c r="Z198" i="20"/>
  <c r="Y166" i="20"/>
  <c r="X166" i="20"/>
  <c r="Z166" i="20"/>
  <c r="Y126" i="20"/>
  <c r="Y296" i="20"/>
  <c r="X202" i="20"/>
  <c r="Z202" i="20"/>
  <c r="Y198" i="20"/>
  <c r="Z134" i="20"/>
  <c r="Y158" i="20"/>
  <c r="Z158" i="20"/>
  <c r="X158" i="20"/>
  <c r="Q252" i="20"/>
  <c r="Z300" i="20"/>
  <c r="AA268" i="20"/>
  <c r="Z194" i="20"/>
  <c r="G124" i="20"/>
  <c r="K125" i="20"/>
  <c r="X194" i="20"/>
  <c r="K63" i="20"/>
  <c r="G49" i="20"/>
  <c r="AA241" i="20"/>
  <c r="T240" i="20"/>
  <c r="X142" i="20"/>
  <c r="Y142" i="20"/>
  <c r="Z142" i="20"/>
  <c r="AA263" i="20"/>
  <c r="T262" i="20"/>
  <c r="AB263" i="20"/>
  <c r="L231" i="20"/>
  <c r="Z231" i="20" s="1"/>
  <c r="Z236" i="20"/>
  <c r="Y236" i="20"/>
  <c r="X236" i="20"/>
  <c r="AB38" i="20"/>
  <c r="V8" i="20"/>
  <c r="X198" i="20"/>
  <c r="L263" i="20"/>
  <c r="X264" i="20"/>
  <c r="Z264" i="20"/>
  <c r="AB241" i="20"/>
  <c r="V240" i="20"/>
  <c r="AB96" i="20"/>
  <c r="O89" i="19"/>
  <c r="N89" i="19"/>
  <c r="K88" i="19"/>
  <c r="K104" i="19"/>
  <c r="O106" i="19"/>
  <c r="O98" i="19"/>
  <c r="N98" i="19"/>
  <c r="H122" i="19"/>
  <c r="M123" i="19"/>
  <c r="N123" i="19"/>
  <c r="M53" i="19"/>
  <c r="H109" i="19"/>
  <c r="M110" i="19"/>
  <c r="N110" i="19"/>
  <c r="H112" i="19"/>
  <c r="M114" i="19"/>
  <c r="N114" i="19"/>
  <c r="J104" i="19"/>
  <c r="H52" i="19"/>
  <c r="M89" i="19"/>
  <c r="J88" i="19"/>
  <c r="M88" i="19" s="1"/>
  <c r="H53" i="19"/>
  <c r="M44" i="19"/>
  <c r="H9" i="19"/>
  <c r="M10" i="19"/>
  <c r="M69" i="19"/>
  <c r="J68" i="19"/>
  <c r="O69" i="19"/>
  <c r="N64" i="19"/>
  <c r="M64" i="19"/>
  <c r="N55" i="19"/>
  <c r="M54" i="19"/>
  <c r="K105" i="19"/>
  <c r="O107" i="19"/>
  <c r="H88" i="19"/>
  <c r="N54" i="19"/>
  <c r="K52" i="19"/>
  <c r="O54" i="19"/>
  <c r="N9" i="19"/>
  <c r="K8" i="19"/>
  <c r="O9" i="19"/>
  <c r="O53" i="19"/>
  <c r="N53" i="19"/>
  <c r="O77" i="19"/>
  <c r="K75" i="19"/>
  <c r="H77" i="19"/>
  <c r="J75" i="19"/>
  <c r="M77" i="19"/>
  <c r="J49" i="19"/>
  <c r="M52" i="19"/>
  <c r="H107" i="19"/>
  <c r="M113" i="19"/>
  <c r="N113" i="19"/>
  <c r="N10" i="19"/>
  <c r="I69" i="18"/>
  <c r="H68" i="18"/>
  <c r="K69" i="18"/>
  <c r="H78" i="18"/>
  <c r="I79" i="18"/>
  <c r="K79" i="18"/>
  <c r="I94" i="18"/>
  <c r="K94" i="18"/>
  <c r="I52" i="18"/>
  <c r="H51" i="18"/>
  <c r="K52" i="18"/>
  <c r="H85" i="18"/>
  <c r="I86" i="18"/>
  <c r="K86" i="18"/>
  <c r="K57" i="18"/>
  <c r="J56" i="18"/>
  <c r="H63" i="18"/>
  <c r="I64" i="18"/>
  <c r="K64" i="18"/>
  <c r="K17" i="18"/>
  <c r="I12" i="18"/>
  <c r="H11" i="18"/>
  <c r="K12" i="18"/>
  <c r="J10" i="18"/>
  <c r="K11" i="18"/>
  <c r="J84" i="18"/>
  <c r="I41" i="18"/>
  <c r="H9" i="18"/>
  <c r="K41" i="18"/>
  <c r="I74" i="18"/>
  <c r="K74" i="18"/>
  <c r="K50" i="32" l="1"/>
  <c r="I50" i="32"/>
  <c r="H49" i="32"/>
  <c r="I78" i="32"/>
  <c r="K78" i="32"/>
  <c r="I68" i="32"/>
  <c r="K68" i="32"/>
  <c r="K62" i="32"/>
  <c r="I62" i="32"/>
  <c r="I84" i="32"/>
  <c r="K84" i="32"/>
  <c r="O49" i="31"/>
  <c r="H49" i="31"/>
  <c r="H51" i="31"/>
  <c r="N75" i="31"/>
  <c r="M75" i="31"/>
  <c r="H106" i="31"/>
  <c r="M108" i="31"/>
  <c r="N108" i="31"/>
  <c r="O50" i="31"/>
  <c r="K130" i="31"/>
  <c r="N53" i="31"/>
  <c r="M88" i="31"/>
  <c r="N88" i="31"/>
  <c r="J130" i="31"/>
  <c r="AB131" i="30"/>
  <c r="L129" i="30"/>
  <c r="X129" i="30" s="1"/>
  <c r="X238" i="30"/>
  <c r="Z238" i="30"/>
  <c r="K38" i="30"/>
  <c r="G8" i="30"/>
  <c r="Y129" i="30"/>
  <c r="AA129" i="30"/>
  <c r="T315" i="30"/>
  <c r="Y238" i="30"/>
  <c r="Z129" i="30"/>
  <c r="AB129" i="30"/>
  <c r="L131" i="30"/>
  <c r="Y249" i="30"/>
  <c r="Q315" i="30"/>
  <c r="X249" i="30"/>
  <c r="Y263" i="30"/>
  <c r="Y273" i="30"/>
  <c r="AA131" i="30"/>
  <c r="Y132" i="30"/>
  <c r="X280" i="30"/>
  <c r="L130" i="30"/>
  <c r="Y130" i="30"/>
  <c r="AA130" i="30"/>
  <c r="Z132" i="30"/>
  <c r="AB130" i="30"/>
  <c r="Z130" i="30"/>
  <c r="X281" i="30"/>
  <c r="Y281" i="30"/>
  <c r="V315" i="30"/>
  <c r="Y64" i="30"/>
  <c r="Z64" i="30"/>
  <c r="X64" i="30"/>
  <c r="L50" i="30"/>
  <c r="AA126" i="29"/>
  <c r="K8" i="29"/>
  <c r="L8" i="29" s="1"/>
  <c r="G312" i="29"/>
  <c r="K312" i="29" s="1"/>
  <c r="Y246" i="29"/>
  <c r="AB128" i="29"/>
  <c r="L49" i="29"/>
  <c r="Z50" i="29"/>
  <c r="Y50" i="29"/>
  <c r="X50" i="29"/>
  <c r="X235" i="29"/>
  <c r="Y235" i="29"/>
  <c r="X278" i="29"/>
  <c r="Y278" i="29"/>
  <c r="Z278" i="29"/>
  <c r="AB126" i="29"/>
  <c r="Y39" i="29"/>
  <c r="X39" i="29"/>
  <c r="Z39" i="29"/>
  <c r="L127" i="29"/>
  <c r="Z277" i="29"/>
  <c r="X277" i="29"/>
  <c r="Y277" i="29"/>
  <c r="T312" i="29"/>
  <c r="X270" i="29"/>
  <c r="Y270" i="29"/>
  <c r="L129" i="29"/>
  <c r="X130" i="29"/>
  <c r="Y130" i="29"/>
  <c r="Z130" i="29"/>
  <c r="L128" i="29"/>
  <c r="Z128" i="29" s="1"/>
  <c r="X246" i="29"/>
  <c r="Y276" i="29"/>
  <c r="X276" i="29"/>
  <c r="AA128" i="29"/>
  <c r="H68" i="26"/>
  <c r="I68" i="26" s="1"/>
  <c r="I69" i="26"/>
  <c r="I85" i="26"/>
  <c r="H84" i="26"/>
  <c r="I84" i="26" s="1"/>
  <c r="K56" i="26"/>
  <c r="J49" i="26"/>
  <c r="K10" i="26"/>
  <c r="K68" i="26"/>
  <c r="K63" i="26"/>
  <c r="H62" i="26"/>
  <c r="I63" i="26"/>
  <c r="K84" i="26"/>
  <c r="K69" i="26"/>
  <c r="K50" i="26"/>
  <c r="I50" i="26"/>
  <c r="H49" i="26"/>
  <c r="I49" i="26" s="1"/>
  <c r="I102" i="26" s="1"/>
  <c r="K85" i="26"/>
  <c r="O53" i="24"/>
  <c r="K50" i="24"/>
  <c r="H53" i="24"/>
  <c r="H52" i="24"/>
  <c r="N52" i="24" s="1"/>
  <c r="H88" i="24"/>
  <c r="M89" i="24"/>
  <c r="N89" i="24"/>
  <c r="N54" i="24"/>
  <c r="M55" i="24"/>
  <c r="N55" i="24"/>
  <c r="K51" i="24"/>
  <c r="O75" i="24"/>
  <c r="O68" i="24"/>
  <c r="O104" i="24"/>
  <c r="K49" i="24"/>
  <c r="O52" i="24"/>
  <c r="J50" i="24"/>
  <c r="M53" i="24"/>
  <c r="N122" i="24"/>
  <c r="M122" i="24"/>
  <c r="H75" i="24"/>
  <c r="N75" i="24" s="1"/>
  <c r="H106" i="24"/>
  <c r="M108" i="24"/>
  <c r="N108" i="24"/>
  <c r="J49" i="24"/>
  <c r="N8" i="24"/>
  <c r="O8" i="24"/>
  <c r="H68" i="24"/>
  <c r="M69" i="24"/>
  <c r="N77" i="24"/>
  <c r="M75" i="24"/>
  <c r="J51" i="24"/>
  <c r="M8" i="24"/>
  <c r="L240" i="20"/>
  <c r="Y240" i="20" s="1"/>
  <c r="X241" i="20"/>
  <c r="K240" i="20"/>
  <c r="G123" i="20"/>
  <c r="K123" i="20" s="1"/>
  <c r="Q121" i="20"/>
  <c r="Q304" i="20" s="1"/>
  <c r="V121" i="20"/>
  <c r="AB124" i="20"/>
  <c r="Z241" i="20"/>
  <c r="AA262" i="20"/>
  <c r="AB262" i="20"/>
  <c r="AA240" i="20"/>
  <c r="T123" i="20"/>
  <c r="AB268" i="20"/>
  <c r="Z63" i="20"/>
  <c r="Y63" i="20"/>
  <c r="X63" i="20"/>
  <c r="L49" i="20"/>
  <c r="X125" i="20"/>
  <c r="Y270" i="20"/>
  <c r="AA124" i="20"/>
  <c r="Y124" i="20"/>
  <c r="T121" i="20"/>
  <c r="T304" i="20" s="1"/>
  <c r="AB230" i="20"/>
  <c r="L262" i="20"/>
  <c r="Z263" i="20"/>
  <c r="X263" i="20"/>
  <c r="Z240" i="20"/>
  <c r="AB240" i="20"/>
  <c r="V123" i="20"/>
  <c r="K124" i="20"/>
  <c r="G121" i="20"/>
  <c r="K121" i="20" s="1"/>
  <c r="X252" i="20"/>
  <c r="K269" i="20"/>
  <c r="G122" i="20"/>
  <c r="K122" i="20" s="1"/>
  <c r="Z9" i="20"/>
  <c r="Y9" i="20"/>
  <c r="Y263" i="20"/>
  <c r="L268" i="20"/>
  <c r="Z268" i="20" s="1"/>
  <c r="Y271" i="20"/>
  <c r="AB8" i="20"/>
  <c r="L230" i="20"/>
  <c r="X231" i="20"/>
  <c r="Y231" i="20"/>
  <c r="Y241" i="20"/>
  <c r="X253" i="20"/>
  <c r="AA122" i="20"/>
  <c r="Z271" i="20"/>
  <c r="X9" i="20"/>
  <c r="L252" i="20"/>
  <c r="Z253" i="20"/>
  <c r="L269" i="20"/>
  <c r="Y272" i="20"/>
  <c r="X272" i="20"/>
  <c r="G48" i="20"/>
  <c r="K49" i="20"/>
  <c r="Z112" i="20"/>
  <c r="Y112" i="20"/>
  <c r="X112" i="20"/>
  <c r="Y252" i="20"/>
  <c r="AA252" i="20"/>
  <c r="AB252" i="20"/>
  <c r="AA8" i="20"/>
  <c r="L124" i="20"/>
  <c r="Z269" i="20"/>
  <c r="V122" i="20"/>
  <c r="V304" i="20" s="1"/>
  <c r="O75" i="19"/>
  <c r="K51" i="19"/>
  <c r="O8" i="19"/>
  <c r="N8" i="19"/>
  <c r="H105" i="19"/>
  <c r="M107" i="19"/>
  <c r="J51" i="19"/>
  <c r="M75" i="19"/>
  <c r="N107" i="19"/>
  <c r="O104" i="19"/>
  <c r="H8" i="19"/>
  <c r="M9" i="19"/>
  <c r="H108" i="19"/>
  <c r="N109" i="19"/>
  <c r="M109" i="19"/>
  <c r="N122" i="19"/>
  <c r="M122" i="19"/>
  <c r="O88" i="19"/>
  <c r="N88" i="19"/>
  <c r="H75" i="19"/>
  <c r="O52" i="19"/>
  <c r="K49" i="19"/>
  <c r="N52" i="19"/>
  <c r="O105" i="19"/>
  <c r="N105" i="19"/>
  <c r="H49" i="19"/>
  <c r="M49" i="19"/>
  <c r="K50" i="19"/>
  <c r="M68" i="19"/>
  <c r="O68" i="19"/>
  <c r="M112" i="19"/>
  <c r="N112" i="19"/>
  <c r="J50" i="19"/>
  <c r="N77" i="19"/>
  <c r="K10" i="18"/>
  <c r="I85" i="18"/>
  <c r="H84" i="18"/>
  <c r="I84" i="18" s="1"/>
  <c r="I9" i="18"/>
  <c r="K9" i="18"/>
  <c r="I63" i="18"/>
  <c r="H62" i="18"/>
  <c r="K63" i="18"/>
  <c r="H10" i="18"/>
  <c r="I10" i="18" s="1"/>
  <c r="I11" i="18"/>
  <c r="J49" i="18"/>
  <c r="K56" i="18"/>
  <c r="H50" i="18"/>
  <c r="I51" i="18"/>
  <c r="K51" i="18"/>
  <c r="I78" i="18"/>
  <c r="K78" i="18"/>
  <c r="K85" i="18"/>
  <c r="K84" i="18"/>
  <c r="I68" i="18"/>
  <c r="K68" i="18"/>
  <c r="I49" i="32" l="1"/>
  <c r="I102" i="32" s="1"/>
  <c r="K49" i="32"/>
  <c r="O130" i="31"/>
  <c r="H104" i="31"/>
  <c r="M106" i="31"/>
  <c r="N106" i="31"/>
  <c r="N51" i="31"/>
  <c r="M51" i="31"/>
  <c r="M49" i="31"/>
  <c r="N49" i="31"/>
  <c r="AB315" i="30"/>
  <c r="K8" i="30"/>
  <c r="L8" i="30" s="1"/>
  <c r="G315" i="30"/>
  <c r="K315" i="30" s="1"/>
  <c r="Y131" i="30"/>
  <c r="L49" i="30"/>
  <c r="X50" i="30"/>
  <c r="Y50" i="30"/>
  <c r="Z50" i="30"/>
  <c r="X131" i="30"/>
  <c r="X130" i="30"/>
  <c r="AA315" i="30"/>
  <c r="Z131" i="30"/>
  <c r="L126" i="29"/>
  <c r="X129" i="29"/>
  <c r="Z129" i="29"/>
  <c r="Y129" i="29"/>
  <c r="AA312" i="29"/>
  <c r="Y49" i="29"/>
  <c r="X49" i="29"/>
  <c r="Z49" i="29"/>
  <c r="L312" i="29"/>
  <c r="Y8" i="29"/>
  <c r="X8" i="29"/>
  <c r="Z8" i="29"/>
  <c r="Y128" i="29"/>
  <c r="X128" i="29"/>
  <c r="M127" i="29"/>
  <c r="Z127" i="29"/>
  <c r="X127" i="29"/>
  <c r="Y127" i="29"/>
  <c r="L38" i="29"/>
  <c r="AB312" i="29"/>
  <c r="K62" i="26"/>
  <c r="I62" i="26"/>
  <c r="K49" i="26"/>
  <c r="J102" i="26"/>
  <c r="K102" i="26" s="1"/>
  <c r="M68" i="24"/>
  <c r="H49" i="24"/>
  <c r="J130" i="24"/>
  <c r="M51" i="24"/>
  <c r="H104" i="24"/>
  <c r="N106" i="24"/>
  <c r="M106" i="24"/>
  <c r="K130" i="24"/>
  <c r="O51" i="24"/>
  <c r="H50" i="24"/>
  <c r="N68" i="24"/>
  <c r="N88" i="24"/>
  <c r="M88" i="24"/>
  <c r="O50" i="24"/>
  <c r="N50" i="24"/>
  <c r="N49" i="24"/>
  <c r="O49" i="24"/>
  <c r="M49" i="24"/>
  <c r="H51" i="24"/>
  <c r="M50" i="24"/>
  <c r="N53" i="24"/>
  <c r="M52" i="24"/>
  <c r="AA304" i="20"/>
  <c r="AB304" i="20"/>
  <c r="Z262" i="20"/>
  <c r="X262" i="20"/>
  <c r="K48" i="20"/>
  <c r="G38" i="20"/>
  <c r="Z252" i="20"/>
  <c r="Z123" i="20"/>
  <c r="AB123" i="20"/>
  <c r="X230" i="20"/>
  <c r="Y230" i="20"/>
  <c r="X121" i="20"/>
  <c r="L121" i="20"/>
  <c r="X268" i="20"/>
  <c r="AB121" i="20"/>
  <c r="Z121" i="20"/>
  <c r="Z230" i="20"/>
  <c r="Z124" i="20"/>
  <c r="L123" i="20"/>
  <c r="X240" i="20"/>
  <c r="L122" i="20"/>
  <c r="Y269" i="20"/>
  <c r="X269" i="20"/>
  <c r="Y268" i="20"/>
  <c r="Y123" i="20"/>
  <c r="AA123" i="20"/>
  <c r="Z122" i="20"/>
  <c r="AA121" i="20"/>
  <c r="Y121" i="20"/>
  <c r="L48" i="20"/>
  <c r="Z49" i="20"/>
  <c r="X49" i="20"/>
  <c r="Y49" i="20"/>
  <c r="Y262" i="20"/>
  <c r="X124" i="20"/>
  <c r="O49" i="19"/>
  <c r="N49" i="19"/>
  <c r="H106" i="19"/>
  <c r="N108" i="19"/>
  <c r="M108" i="19"/>
  <c r="H51" i="19"/>
  <c r="M51" i="19"/>
  <c r="J130" i="19"/>
  <c r="M8" i="19"/>
  <c r="N51" i="19"/>
  <c r="K130" i="19"/>
  <c r="O51" i="19"/>
  <c r="N75" i="19"/>
  <c r="O50" i="19"/>
  <c r="M105" i="19"/>
  <c r="I50" i="18"/>
  <c r="H49" i="18"/>
  <c r="I49" i="18" s="1"/>
  <c r="I102" i="18" s="1"/>
  <c r="K50" i="18"/>
  <c r="I62" i="18"/>
  <c r="K62" i="18"/>
  <c r="J102" i="18"/>
  <c r="K102" i="18" s="1"/>
  <c r="K49" i="18"/>
  <c r="M104" i="31" l="1"/>
  <c r="N104" i="31"/>
  <c r="H50" i="31"/>
  <c r="L315" i="30"/>
  <c r="Y8" i="30"/>
  <c r="Z8" i="30"/>
  <c r="X8" i="30"/>
  <c r="M49" i="30"/>
  <c r="X49" i="30"/>
  <c r="Z49" i="30"/>
  <c r="Y49" i="30"/>
  <c r="L38" i="30"/>
  <c r="M312" i="29"/>
  <c r="M303" i="29"/>
  <c r="M301" i="29"/>
  <c r="M293" i="29"/>
  <c r="M299" i="29"/>
  <c r="M275" i="29"/>
  <c r="M265" i="29"/>
  <c r="M249" i="29"/>
  <c r="M245" i="29"/>
  <c r="M234" i="29"/>
  <c r="M247" i="29"/>
  <c r="M174" i="29"/>
  <c r="M110" i="29"/>
  <c r="M166" i="29"/>
  <c r="M99" i="29"/>
  <c r="M165" i="29"/>
  <c r="M154" i="29"/>
  <c r="M101" i="29"/>
  <c r="M52" i="29"/>
  <c r="M77" i="29"/>
  <c r="M17" i="29"/>
  <c r="M19" i="29"/>
  <c r="M62" i="29"/>
  <c r="M36" i="29"/>
  <c r="M37" i="29"/>
  <c r="M47" i="29"/>
  <c r="M63" i="29"/>
  <c r="M42" i="29"/>
  <c r="M58" i="29"/>
  <c r="M92" i="29"/>
  <c r="M141" i="29"/>
  <c r="M28" i="29"/>
  <c r="M161" i="29"/>
  <c r="M206" i="29"/>
  <c r="M259" i="29"/>
  <c r="M255" i="29"/>
  <c r="M59" i="29"/>
  <c r="M66" i="29"/>
  <c r="M84" i="29"/>
  <c r="M91" i="29"/>
  <c r="M54" i="29"/>
  <c r="M13" i="29"/>
  <c r="M33" i="29"/>
  <c r="M109" i="29"/>
  <c r="M157" i="29"/>
  <c r="M32" i="29"/>
  <c r="M125" i="29"/>
  <c r="M269" i="29"/>
  <c r="M297" i="29"/>
  <c r="M23" i="29"/>
  <c r="M105" i="29"/>
  <c r="M27" i="29"/>
  <c r="M18" i="29"/>
  <c r="M68" i="29"/>
  <c r="M57" i="29"/>
  <c r="M100" i="29"/>
  <c r="M146" i="29"/>
  <c r="M73" i="29"/>
  <c r="M150" i="29"/>
  <c r="M162" i="29"/>
  <c r="M182" i="29"/>
  <c r="M210" i="29"/>
  <c r="M198" i="29"/>
  <c r="M233" i="29"/>
  <c r="M264" i="29"/>
  <c r="M285" i="29"/>
  <c r="M307" i="29"/>
  <c r="M295" i="29"/>
  <c r="M21" i="29"/>
  <c r="M16" i="29"/>
  <c r="M74" i="29"/>
  <c r="M81" i="29"/>
  <c r="M82" i="29"/>
  <c r="M26" i="29"/>
  <c r="M53" i="29"/>
  <c r="M94" i="29"/>
  <c r="M78" i="29"/>
  <c r="M24" i="29"/>
  <c r="M34" i="29"/>
  <c r="M80" i="29"/>
  <c r="M87" i="29"/>
  <c r="M35" i="29"/>
  <c r="M122" i="29"/>
  <c r="M153" i="29"/>
  <c r="M106" i="29"/>
  <c r="M133" i="29"/>
  <c r="M75" i="29"/>
  <c r="M134" i="29"/>
  <c r="M222" i="29"/>
  <c r="M244" i="29"/>
  <c r="M25" i="29"/>
  <c r="M29" i="29"/>
  <c r="M76" i="29"/>
  <c r="M93" i="29"/>
  <c r="M138" i="29"/>
  <c r="M158" i="29"/>
  <c r="M85" i="29"/>
  <c r="M113" i="29"/>
  <c r="M142" i="29"/>
  <c r="M14" i="29"/>
  <c r="M88" i="29"/>
  <c r="M178" i="29"/>
  <c r="M202" i="29"/>
  <c r="M229" i="29"/>
  <c r="M252" i="29"/>
  <c r="M253" i="29"/>
  <c r="M268" i="29"/>
  <c r="M44" i="29"/>
  <c r="M124" i="29"/>
  <c r="M89" i="29"/>
  <c r="M45" i="29"/>
  <c r="M48" i="29"/>
  <c r="M60" i="29"/>
  <c r="M61" i="29"/>
  <c r="M67" i="29"/>
  <c r="M95" i="29"/>
  <c r="M96" i="29"/>
  <c r="M56" i="29"/>
  <c r="M15" i="29"/>
  <c r="M86" i="29"/>
  <c r="M20" i="29"/>
  <c r="M149" i="29"/>
  <c r="M186" i="29"/>
  <c r="M194" i="29"/>
  <c r="M190" i="29"/>
  <c r="M170" i="29"/>
  <c r="M218" i="29"/>
  <c r="M230" i="29"/>
  <c r="M240" i="29"/>
  <c r="M311" i="29"/>
  <c r="M164" i="29"/>
  <c r="M209" i="29"/>
  <c r="M284" i="29"/>
  <c r="M65" i="29"/>
  <c r="M205" i="29"/>
  <c r="M112" i="29"/>
  <c r="M239" i="29"/>
  <c r="M214" i="29"/>
  <c r="M189" i="29"/>
  <c r="M177" i="29"/>
  <c r="M243" i="29"/>
  <c r="M169" i="29"/>
  <c r="M7" i="29"/>
  <c r="M263" i="29"/>
  <c r="M228" i="29"/>
  <c r="M121" i="29"/>
  <c r="M31" i="29"/>
  <c r="M274" i="29"/>
  <c r="M22" i="29"/>
  <c r="M258" i="29"/>
  <c r="M173" i="29"/>
  <c r="M104" i="29"/>
  <c r="M217" i="29"/>
  <c r="M108" i="29"/>
  <c r="M41" i="29"/>
  <c r="M72" i="29"/>
  <c r="M292" i="29"/>
  <c r="M221" i="29"/>
  <c r="M160" i="29"/>
  <c r="M132" i="29"/>
  <c r="M79" i="29"/>
  <c r="M226" i="29"/>
  <c r="M232" i="29"/>
  <c r="M148" i="29"/>
  <c r="M70" i="29"/>
  <c r="M83" i="29"/>
  <c r="M254" i="29"/>
  <c r="M51" i="29"/>
  <c r="M185" i="29"/>
  <c r="M298" i="29"/>
  <c r="M267" i="29"/>
  <c r="M156" i="29"/>
  <c r="M137" i="29"/>
  <c r="M300" i="29"/>
  <c r="M140" i="29"/>
  <c r="M197" i="29"/>
  <c r="M152" i="29"/>
  <c r="M306" i="29"/>
  <c r="M310" i="29"/>
  <c r="M296" i="29"/>
  <c r="M201" i="29"/>
  <c r="M294" i="29"/>
  <c r="M145" i="29"/>
  <c r="M12" i="29"/>
  <c r="M119" i="29"/>
  <c r="M181" i="29"/>
  <c r="M302" i="29"/>
  <c r="M90" i="29"/>
  <c r="M193" i="29"/>
  <c r="M213" i="29"/>
  <c r="M131" i="29"/>
  <c r="M11" i="29"/>
  <c r="M46" i="29"/>
  <c r="M309" i="29"/>
  <c r="M305" i="29"/>
  <c r="M208" i="29"/>
  <c r="M159" i="29"/>
  <c r="M266" i="29"/>
  <c r="M172" i="29"/>
  <c r="M192" i="29"/>
  <c r="M180" i="29"/>
  <c r="M111" i="29"/>
  <c r="M184" i="29"/>
  <c r="M188" i="29"/>
  <c r="M30" i="29"/>
  <c r="M136" i="29"/>
  <c r="M123" i="29"/>
  <c r="M283" i="29"/>
  <c r="M289" i="29"/>
  <c r="M120" i="29"/>
  <c r="M168" i="29"/>
  <c r="M103" i="29"/>
  <c r="M155" i="29"/>
  <c r="M227" i="29"/>
  <c r="M147" i="29"/>
  <c r="M238" i="29"/>
  <c r="M262" i="29"/>
  <c r="M290" i="29"/>
  <c r="M231" i="29"/>
  <c r="M220" i="29"/>
  <c r="M107" i="29"/>
  <c r="M273" i="29"/>
  <c r="M204" i="29"/>
  <c r="M163" i="29"/>
  <c r="M116" i="29"/>
  <c r="M97" i="29"/>
  <c r="M151" i="29"/>
  <c r="M196" i="29"/>
  <c r="M139" i="29"/>
  <c r="M291" i="29"/>
  <c r="M251" i="29"/>
  <c r="M144" i="29"/>
  <c r="M257" i="29"/>
  <c r="M176" i="29"/>
  <c r="M216" i="29"/>
  <c r="M225" i="29"/>
  <c r="M242" i="29"/>
  <c r="M200" i="29"/>
  <c r="M203" i="29"/>
  <c r="M261" i="29"/>
  <c r="M187" i="29"/>
  <c r="M171" i="29"/>
  <c r="M304" i="29"/>
  <c r="M287" i="29"/>
  <c r="M241" i="29"/>
  <c r="M224" i="29"/>
  <c r="M175" i="29"/>
  <c r="M250" i="29"/>
  <c r="M288" i="29"/>
  <c r="M102" i="29"/>
  <c r="M179" i="29"/>
  <c r="M10" i="29"/>
  <c r="M219" i="29"/>
  <c r="M237" i="29"/>
  <c r="M282" i="29"/>
  <c r="M215" i="29"/>
  <c r="M191" i="29"/>
  <c r="M118" i="29"/>
  <c r="M143" i="29"/>
  <c r="M207" i="29"/>
  <c r="M43" i="29"/>
  <c r="M69" i="29"/>
  <c r="M256" i="29"/>
  <c r="M286" i="29"/>
  <c r="M272" i="29"/>
  <c r="M183" i="29"/>
  <c r="M212" i="29"/>
  <c r="M167" i="29"/>
  <c r="M117" i="29"/>
  <c r="M199" i="29"/>
  <c r="M308" i="29"/>
  <c r="M135" i="29"/>
  <c r="M195" i="29"/>
  <c r="M211" i="29"/>
  <c r="M115" i="29"/>
  <c r="M98" i="29"/>
  <c r="M40" i="29"/>
  <c r="M248" i="29"/>
  <c r="M271" i="29"/>
  <c r="M223" i="29"/>
  <c r="M260" i="29"/>
  <c r="M281" i="29"/>
  <c r="M280" i="29"/>
  <c r="M114" i="29"/>
  <c r="M236" i="29"/>
  <c r="M279" i="29"/>
  <c r="M9" i="29"/>
  <c r="M270" i="29"/>
  <c r="Z312" i="29"/>
  <c r="M39" i="29"/>
  <c r="M235" i="29"/>
  <c r="M246" i="29"/>
  <c r="M50" i="29"/>
  <c r="M278" i="29"/>
  <c r="M277" i="29"/>
  <c r="X312" i="29"/>
  <c r="M276" i="29"/>
  <c r="M130" i="29"/>
  <c r="Y312" i="29"/>
  <c r="M129" i="29"/>
  <c r="M38" i="29"/>
  <c r="Z38" i="29"/>
  <c r="Y38" i="29"/>
  <c r="X38" i="29"/>
  <c r="M128" i="29"/>
  <c r="M8" i="29"/>
  <c r="M49" i="29"/>
  <c r="M126" i="29"/>
  <c r="Y126" i="29"/>
  <c r="Z126" i="29"/>
  <c r="X126" i="29"/>
  <c r="O130" i="24"/>
  <c r="H130" i="24"/>
  <c r="M130" i="24" s="1"/>
  <c r="N104" i="24"/>
  <c r="M104" i="24"/>
  <c r="N51" i="24"/>
  <c r="K38" i="20"/>
  <c r="G8" i="20"/>
  <c r="X123" i="20"/>
  <c r="X122" i="20"/>
  <c r="Y122" i="20"/>
  <c r="Y48" i="20"/>
  <c r="X48" i="20"/>
  <c r="Z48" i="20"/>
  <c r="L38" i="20"/>
  <c r="H104" i="19"/>
  <c r="N106" i="19"/>
  <c r="M106" i="19"/>
  <c r="O130" i="19"/>
  <c r="M50" i="31" l="1"/>
  <c r="N50" i="31"/>
  <c r="H130" i="31"/>
  <c r="M38" i="30"/>
  <c r="X38" i="30"/>
  <c r="Z38" i="30"/>
  <c r="Y38" i="30"/>
  <c r="M296" i="30"/>
  <c r="M252" i="30"/>
  <c r="M314" i="30"/>
  <c r="M304" i="30"/>
  <c r="M288" i="30"/>
  <c r="M302" i="30"/>
  <c r="M301" i="30"/>
  <c r="M248" i="30"/>
  <c r="M213" i="30"/>
  <c r="M209" i="30"/>
  <c r="M205" i="30"/>
  <c r="M181" i="30"/>
  <c r="M127" i="30"/>
  <c r="M315" i="30"/>
  <c r="M229" i="30"/>
  <c r="M175" i="30"/>
  <c r="M295" i="30"/>
  <c r="M250" i="30"/>
  <c r="M161" i="30"/>
  <c r="M201" i="30"/>
  <c r="M128" i="30"/>
  <c r="M124" i="30"/>
  <c r="M77" i="30"/>
  <c r="M75" i="30"/>
  <c r="M87" i="30"/>
  <c r="M42" i="30"/>
  <c r="M95" i="30"/>
  <c r="M228" i="30"/>
  <c r="M197" i="30"/>
  <c r="M177" i="30"/>
  <c r="M193" i="30"/>
  <c r="M115" i="30"/>
  <c r="M28" i="30"/>
  <c r="M15" i="30"/>
  <c r="M78" i="30"/>
  <c r="M103" i="30"/>
  <c r="M237" i="30"/>
  <c r="M21" i="30"/>
  <c r="M66" i="30"/>
  <c r="M80" i="30"/>
  <c r="M94" i="30"/>
  <c r="M145" i="30"/>
  <c r="M62" i="30"/>
  <c r="M47" i="30"/>
  <c r="M73" i="30"/>
  <c r="M32" i="30"/>
  <c r="M68" i="30"/>
  <c r="M97" i="30"/>
  <c r="M137" i="30"/>
  <c r="M243" i="30"/>
  <c r="M256" i="30"/>
  <c r="M125" i="30"/>
  <c r="M183" i="30"/>
  <c r="M194" i="30"/>
  <c r="M111" i="30"/>
  <c r="M107" i="30"/>
  <c r="M23" i="30"/>
  <c r="M123" i="30"/>
  <c r="M169" i="30"/>
  <c r="M67" i="30"/>
  <c r="M86" i="30"/>
  <c r="M207" i="30"/>
  <c r="M306" i="30"/>
  <c r="M16" i="30"/>
  <c r="M17" i="30"/>
  <c r="M36" i="30"/>
  <c r="M57" i="30"/>
  <c r="M20" i="30"/>
  <c r="M149" i="30"/>
  <c r="M141" i="30"/>
  <c r="M96" i="30"/>
  <c r="M26" i="30"/>
  <c r="M164" i="30"/>
  <c r="M174" i="30"/>
  <c r="M195" i="30"/>
  <c r="M162" i="30"/>
  <c r="M34" i="30"/>
  <c r="M88" i="30"/>
  <c r="M61" i="30"/>
  <c r="M93" i="30"/>
  <c r="M200" i="30"/>
  <c r="M27" i="30"/>
  <c r="M35" i="30"/>
  <c r="M76" i="30"/>
  <c r="M14" i="30"/>
  <c r="M25" i="30"/>
  <c r="M287" i="30"/>
  <c r="M272" i="30"/>
  <c r="M247" i="30"/>
  <c r="M278" i="30"/>
  <c r="M258" i="30"/>
  <c r="M303" i="30"/>
  <c r="M157" i="30"/>
  <c r="M309" i="30"/>
  <c r="M179" i="30"/>
  <c r="M203" i="30"/>
  <c r="M262" i="30"/>
  <c r="M204" i="30"/>
  <c r="M298" i="30"/>
  <c r="M83" i="30"/>
  <c r="M98" i="30"/>
  <c r="M19" i="30"/>
  <c r="M112" i="30"/>
  <c r="M268" i="30"/>
  <c r="M313" i="30"/>
  <c r="M212" i="30"/>
  <c r="M60" i="30"/>
  <c r="M18" i="30"/>
  <c r="M233" i="30"/>
  <c r="M90" i="30"/>
  <c r="M29" i="30"/>
  <c r="M173" i="30"/>
  <c r="M89" i="30"/>
  <c r="M185" i="30"/>
  <c r="M310" i="30"/>
  <c r="M53" i="30"/>
  <c r="M63" i="30"/>
  <c r="M59" i="30"/>
  <c r="M33" i="30"/>
  <c r="M113" i="30"/>
  <c r="M160" i="30"/>
  <c r="M108" i="30"/>
  <c r="M114" i="30"/>
  <c r="M176" i="30"/>
  <c r="M227" i="30"/>
  <c r="M312" i="30"/>
  <c r="M13" i="30"/>
  <c r="M300" i="30"/>
  <c r="M37" i="30"/>
  <c r="M165" i="30"/>
  <c r="M196" i="30"/>
  <c r="M184" i="30"/>
  <c r="M225" i="30"/>
  <c r="M221" i="30"/>
  <c r="M24" i="30"/>
  <c r="M52" i="30"/>
  <c r="M58" i="30"/>
  <c r="M189" i="30"/>
  <c r="M208" i="30"/>
  <c r="M44" i="30"/>
  <c r="M84" i="30"/>
  <c r="M41" i="30"/>
  <c r="M45" i="30"/>
  <c r="M153" i="30"/>
  <c r="M180" i="30"/>
  <c r="M163" i="30"/>
  <c r="M31" i="30"/>
  <c r="M297" i="30"/>
  <c r="M308" i="30"/>
  <c r="M159" i="30"/>
  <c r="M188" i="30"/>
  <c r="M122" i="30"/>
  <c r="M144" i="30"/>
  <c r="M202" i="30"/>
  <c r="M12" i="30"/>
  <c r="M232" i="30"/>
  <c r="M299" i="30"/>
  <c r="M56" i="30"/>
  <c r="M102" i="30"/>
  <c r="M236" i="30"/>
  <c r="M211" i="30"/>
  <c r="M79" i="30"/>
  <c r="M246" i="30"/>
  <c r="M224" i="30"/>
  <c r="M226" i="30"/>
  <c r="M120" i="30"/>
  <c r="M110" i="30"/>
  <c r="M255" i="30"/>
  <c r="M22" i="30"/>
  <c r="M91" i="30"/>
  <c r="M277" i="30"/>
  <c r="M217" i="30"/>
  <c r="M172" i="30"/>
  <c r="M242" i="30"/>
  <c r="M261" i="30"/>
  <c r="M220" i="30"/>
  <c r="M126" i="30"/>
  <c r="M178" i="30"/>
  <c r="M152" i="30"/>
  <c r="M140" i="30"/>
  <c r="M136" i="30"/>
  <c r="M72" i="30"/>
  <c r="M148" i="30"/>
  <c r="M271" i="30"/>
  <c r="M182" i="30"/>
  <c r="M267" i="30"/>
  <c r="M305" i="30"/>
  <c r="M106" i="30"/>
  <c r="M199" i="30"/>
  <c r="M65" i="30"/>
  <c r="M192" i="30"/>
  <c r="M286" i="30"/>
  <c r="M311" i="30"/>
  <c r="M257" i="30"/>
  <c r="M51" i="30"/>
  <c r="M168" i="30"/>
  <c r="M82" i="30"/>
  <c r="M54" i="30"/>
  <c r="M206" i="30"/>
  <c r="M92" i="30"/>
  <c r="M156" i="30"/>
  <c r="M46" i="30"/>
  <c r="M48" i="30"/>
  <c r="M155" i="30"/>
  <c r="M235" i="30"/>
  <c r="M171" i="30"/>
  <c r="M285" i="30"/>
  <c r="M260" i="30"/>
  <c r="M292" i="30"/>
  <c r="M210" i="30"/>
  <c r="M139" i="30"/>
  <c r="M147" i="30"/>
  <c r="M219" i="30"/>
  <c r="M167" i="30"/>
  <c r="M109" i="30"/>
  <c r="M119" i="30"/>
  <c r="M198" i="30"/>
  <c r="M254" i="30"/>
  <c r="M105" i="30"/>
  <c r="M231" i="30"/>
  <c r="M187" i="30"/>
  <c r="M7" i="30"/>
  <c r="M151" i="30"/>
  <c r="M74" i="30"/>
  <c r="M71" i="30" s="1"/>
  <c r="M266" i="30"/>
  <c r="M99" i="30"/>
  <c r="M245" i="30"/>
  <c r="M11" i="30"/>
  <c r="M121" i="30"/>
  <c r="M143" i="30"/>
  <c r="M101" i="30"/>
  <c r="M216" i="30"/>
  <c r="M293" i="30"/>
  <c r="M85" i="30"/>
  <c r="M135" i="30"/>
  <c r="M117" i="30"/>
  <c r="M270" i="30"/>
  <c r="M276" i="30"/>
  <c r="M223" i="30"/>
  <c r="M158" i="30"/>
  <c r="M307" i="30"/>
  <c r="M241" i="30"/>
  <c r="M70" i="30"/>
  <c r="M191" i="30"/>
  <c r="M294" i="30"/>
  <c r="M81" i="30"/>
  <c r="M43" i="30"/>
  <c r="M30" i="30"/>
  <c r="M259" i="30"/>
  <c r="M230" i="30"/>
  <c r="M190" i="30"/>
  <c r="M186" i="30"/>
  <c r="M265" i="30"/>
  <c r="M134" i="30"/>
  <c r="M218" i="30"/>
  <c r="M275" i="30"/>
  <c r="M154" i="30"/>
  <c r="M290" i="30"/>
  <c r="M10" i="30"/>
  <c r="M291" i="30"/>
  <c r="M138" i="30"/>
  <c r="M170" i="30"/>
  <c r="M253" i="30"/>
  <c r="M289" i="30"/>
  <c r="M244" i="30"/>
  <c r="M100" i="30"/>
  <c r="M118" i="30"/>
  <c r="M234" i="30"/>
  <c r="M240" i="30"/>
  <c r="M222" i="30"/>
  <c r="M282" i="30"/>
  <c r="M150" i="30"/>
  <c r="M166" i="30"/>
  <c r="M215" i="30"/>
  <c r="M104" i="30"/>
  <c r="M40" i="30"/>
  <c r="M146" i="30"/>
  <c r="M269" i="30"/>
  <c r="M142" i="30"/>
  <c r="M116" i="30"/>
  <c r="M284" i="30"/>
  <c r="M214" i="30"/>
  <c r="M239" i="30"/>
  <c r="M274" i="30"/>
  <c r="M133" i="30"/>
  <c r="M69" i="30"/>
  <c r="M251" i="30"/>
  <c r="M39" i="30"/>
  <c r="M283" i="30"/>
  <c r="M264" i="30"/>
  <c r="M279" i="30"/>
  <c r="M9" i="30"/>
  <c r="M281" i="30"/>
  <c r="M132" i="30"/>
  <c r="M263" i="30"/>
  <c r="M238" i="30"/>
  <c r="M249" i="30"/>
  <c r="M280" i="30"/>
  <c r="M273" i="30"/>
  <c r="M131" i="30"/>
  <c r="M130" i="30"/>
  <c r="M129" i="30"/>
  <c r="Z315" i="30"/>
  <c r="Y315" i="30"/>
  <c r="M50" i="30"/>
  <c r="X315" i="30"/>
  <c r="M8" i="30"/>
  <c r="M71" i="29"/>
  <c r="M64" i="29"/>
  <c r="M55" i="29"/>
  <c r="I49" i="24"/>
  <c r="I50" i="24"/>
  <c r="I121" i="24"/>
  <c r="I102" i="24"/>
  <c r="I97" i="24"/>
  <c r="I86" i="24"/>
  <c r="I117" i="24"/>
  <c r="I43" i="24"/>
  <c r="I100" i="24"/>
  <c r="I67" i="24"/>
  <c r="I48" i="24"/>
  <c r="I47" i="24"/>
  <c r="I41" i="24"/>
  <c r="I33" i="24"/>
  <c r="I32" i="24"/>
  <c r="I27" i="24"/>
  <c r="I22" i="24"/>
  <c r="I128" i="24"/>
  <c r="I13" i="24"/>
  <c r="I46" i="24"/>
  <c r="I30" i="24"/>
  <c r="I29" i="24"/>
  <c r="I28" i="24"/>
  <c r="I23" i="24"/>
  <c r="I12" i="24"/>
  <c r="I42" i="24"/>
  <c r="I63" i="24"/>
  <c r="I31" i="24"/>
  <c r="I14" i="24"/>
  <c r="I17" i="24"/>
  <c r="I20" i="24"/>
  <c r="I40" i="24"/>
  <c r="I45" i="24"/>
  <c r="I76" i="24"/>
  <c r="I18" i="24"/>
  <c r="I93" i="24"/>
  <c r="I87" i="24"/>
  <c r="I96" i="24"/>
  <c r="I39" i="24"/>
  <c r="I19" i="24"/>
  <c r="I116" i="24"/>
  <c r="I84" i="24"/>
  <c r="I21" i="24"/>
  <c r="I119" i="24"/>
  <c r="I107" i="24"/>
  <c r="I127" i="24"/>
  <c r="I129" i="24"/>
  <c r="I35" i="24"/>
  <c r="I59" i="24"/>
  <c r="I83" i="24"/>
  <c r="I85" i="24"/>
  <c r="I64" i="24"/>
  <c r="I103" i="24"/>
  <c r="I26" i="24"/>
  <c r="I66" i="24"/>
  <c r="I95" i="24"/>
  <c r="I73" i="24"/>
  <c r="I115" i="24"/>
  <c r="I38" i="24"/>
  <c r="I101" i="24"/>
  <c r="I99" i="24"/>
  <c r="I105" i="24"/>
  <c r="I113" i="24"/>
  <c r="I82" i="24"/>
  <c r="I120" i="24"/>
  <c r="I37" i="24"/>
  <c r="I65" i="24"/>
  <c r="I36" i="24"/>
  <c r="I81" i="24"/>
  <c r="I16" i="24"/>
  <c r="I74" i="24"/>
  <c r="I62" i="24"/>
  <c r="I58" i="24"/>
  <c r="I111" i="24"/>
  <c r="I44" i="24"/>
  <c r="I80" i="24"/>
  <c r="I94" i="24"/>
  <c r="I118" i="24"/>
  <c r="I98" i="24"/>
  <c r="I11" i="24"/>
  <c r="I72" i="24"/>
  <c r="I92" i="24"/>
  <c r="I34" i="24"/>
  <c r="I126" i="24"/>
  <c r="I125" i="24"/>
  <c r="I15" i="24"/>
  <c r="I25" i="24"/>
  <c r="I57" i="24"/>
  <c r="I91" i="24"/>
  <c r="I24" i="24"/>
  <c r="I10" i="24"/>
  <c r="I110" i="24"/>
  <c r="I71" i="24"/>
  <c r="I61" i="24"/>
  <c r="I124" i="24"/>
  <c r="I79" i="24"/>
  <c r="I114" i="24"/>
  <c r="I9" i="24"/>
  <c r="I112" i="24"/>
  <c r="I109" i="24"/>
  <c r="I90" i="24"/>
  <c r="I78" i="24"/>
  <c r="I123" i="24"/>
  <c r="I60" i="24"/>
  <c r="I56" i="24"/>
  <c r="I70" i="24"/>
  <c r="I54" i="24"/>
  <c r="I77" i="24"/>
  <c r="I89" i="24"/>
  <c r="I108" i="24"/>
  <c r="I122" i="24"/>
  <c r="I69" i="24"/>
  <c r="I55" i="24"/>
  <c r="I8" i="24"/>
  <c r="I130" i="24" s="1"/>
  <c r="I68" i="24"/>
  <c r="I106" i="24"/>
  <c r="I75" i="24"/>
  <c r="I53" i="24"/>
  <c r="I52" i="24"/>
  <c r="I88" i="24"/>
  <c r="I104" i="24"/>
  <c r="N130" i="24"/>
  <c r="I51" i="24"/>
  <c r="K8" i="20"/>
  <c r="L8" i="20" s="1"/>
  <c r="G304" i="20"/>
  <c r="K304" i="20" s="1"/>
  <c r="X38" i="20"/>
  <c r="Z38" i="20"/>
  <c r="Y38" i="20"/>
  <c r="N104" i="19"/>
  <c r="H50" i="19"/>
  <c r="M104" i="19"/>
  <c r="I117" i="31" l="1"/>
  <c r="I43" i="31"/>
  <c r="I91" i="31"/>
  <c r="I36" i="31"/>
  <c r="I73" i="31"/>
  <c r="I67" i="31"/>
  <c r="I42" i="31"/>
  <c r="I63" i="31"/>
  <c r="I39" i="31"/>
  <c r="I27" i="31"/>
  <c r="I21" i="31"/>
  <c r="I22" i="31"/>
  <c r="I97" i="31"/>
  <c r="I82" i="31"/>
  <c r="I128" i="31"/>
  <c r="I103" i="31"/>
  <c r="I101" i="31"/>
  <c r="I121" i="31"/>
  <c r="I83" i="31"/>
  <c r="I102" i="31"/>
  <c r="I26" i="31"/>
  <c r="I16" i="31"/>
  <c r="I35" i="31"/>
  <c r="I40" i="31"/>
  <c r="I23" i="31"/>
  <c r="I38" i="31"/>
  <c r="I30" i="31"/>
  <c r="I59" i="31"/>
  <c r="I93" i="31"/>
  <c r="I13" i="31"/>
  <c r="I29" i="31"/>
  <c r="I86" i="31"/>
  <c r="I120" i="31"/>
  <c r="I116" i="31"/>
  <c r="I46" i="31"/>
  <c r="I17" i="31"/>
  <c r="I14" i="31"/>
  <c r="I20" i="31"/>
  <c r="I129" i="31"/>
  <c r="I127" i="31"/>
  <c r="I45" i="31"/>
  <c r="I90" i="31"/>
  <c r="I19" i="31"/>
  <c r="I33" i="31"/>
  <c r="I32" i="31"/>
  <c r="I81" i="31"/>
  <c r="I41" i="31"/>
  <c r="I37" i="31"/>
  <c r="I100" i="31"/>
  <c r="I99" i="31"/>
  <c r="I87" i="31"/>
  <c r="I47" i="31"/>
  <c r="I25" i="31"/>
  <c r="I15" i="31"/>
  <c r="I18" i="31"/>
  <c r="I48" i="31"/>
  <c r="I28" i="31"/>
  <c r="I92" i="31"/>
  <c r="I34" i="31"/>
  <c r="I119" i="31"/>
  <c r="I115" i="31"/>
  <c r="I85" i="31"/>
  <c r="I72" i="31"/>
  <c r="I80" i="31"/>
  <c r="I44" i="31"/>
  <c r="I58" i="31"/>
  <c r="I62" i="31"/>
  <c r="I98" i="31"/>
  <c r="I96" i="31"/>
  <c r="I125" i="31"/>
  <c r="I126" i="31"/>
  <c r="I31" i="31"/>
  <c r="I66" i="31"/>
  <c r="I12" i="31"/>
  <c r="I124" i="31"/>
  <c r="I24" i="31"/>
  <c r="I111" i="31"/>
  <c r="I65" i="31"/>
  <c r="I71" i="31"/>
  <c r="I113" i="31"/>
  <c r="I61" i="31"/>
  <c r="I84" i="31"/>
  <c r="I57" i="31"/>
  <c r="I118" i="31"/>
  <c r="I95" i="31"/>
  <c r="I11" i="31"/>
  <c r="I79" i="31"/>
  <c r="I56" i="31"/>
  <c r="I10" i="31"/>
  <c r="I78" i="31"/>
  <c r="I76" i="31"/>
  <c r="I94" i="31"/>
  <c r="I123" i="31"/>
  <c r="I70" i="31"/>
  <c r="I110" i="31"/>
  <c r="I107" i="31"/>
  <c r="I64" i="31"/>
  <c r="I60" i="31"/>
  <c r="I114" i="31"/>
  <c r="I89" i="31"/>
  <c r="I105" i="31"/>
  <c r="I122" i="31"/>
  <c r="I109" i="31"/>
  <c r="I74" i="31"/>
  <c r="I9" i="31"/>
  <c r="I54" i="31"/>
  <c r="I69" i="31"/>
  <c r="I77" i="31"/>
  <c r="I112" i="31"/>
  <c r="I55" i="31"/>
  <c r="I88" i="31"/>
  <c r="I68" i="31"/>
  <c r="I52" i="31"/>
  <c r="I108" i="31"/>
  <c r="I53" i="31"/>
  <c r="I75" i="31"/>
  <c r="I8" i="31"/>
  <c r="M130" i="31"/>
  <c r="N130" i="31"/>
  <c r="I51" i="31"/>
  <c r="I106" i="31"/>
  <c r="I49" i="31"/>
  <c r="I104" i="31"/>
  <c r="I50" i="31"/>
  <c r="M55" i="30"/>
  <c r="M64" i="30"/>
  <c r="M8" i="20"/>
  <c r="L304" i="20"/>
  <c r="Y8" i="20"/>
  <c r="Z8" i="20"/>
  <c r="X8" i="20"/>
  <c r="N50" i="19"/>
  <c r="M50" i="19"/>
  <c r="H130" i="19"/>
  <c r="I130" i="31" l="1"/>
  <c r="M304" i="20"/>
  <c r="M277" i="20"/>
  <c r="M235" i="20"/>
  <c r="M234" i="20"/>
  <c r="M232" i="20"/>
  <c r="M217" i="20"/>
  <c r="M209" i="20"/>
  <c r="M247" i="20"/>
  <c r="M233" i="20"/>
  <c r="M193" i="20"/>
  <c r="M185" i="20"/>
  <c r="M99" i="20"/>
  <c r="M85" i="20"/>
  <c r="M67" i="20"/>
  <c r="M52" i="20"/>
  <c r="M86" i="20"/>
  <c r="M76" i="20"/>
  <c r="M169" i="20"/>
  <c r="M104" i="20"/>
  <c r="M74" i="20"/>
  <c r="M57" i="20"/>
  <c r="M61" i="20"/>
  <c r="M58" i="20"/>
  <c r="M78" i="20"/>
  <c r="M62" i="20"/>
  <c r="M83" i="20"/>
  <c r="M27" i="20"/>
  <c r="M59" i="20"/>
  <c r="M66" i="20"/>
  <c r="M19" i="20"/>
  <c r="M47" i="20"/>
  <c r="M51" i="20"/>
  <c r="M44" i="20"/>
  <c r="M71" i="20"/>
  <c r="M111" i="20"/>
  <c r="M75" i="20"/>
  <c r="M53" i="20"/>
  <c r="M80" i="20"/>
  <c r="M172" i="20"/>
  <c r="M133" i="20"/>
  <c r="M157" i="20"/>
  <c r="M188" i="20"/>
  <c r="M208" i="20"/>
  <c r="M173" i="20"/>
  <c r="M184" i="20"/>
  <c r="M225" i="20"/>
  <c r="M246" i="20"/>
  <c r="M294" i="20"/>
  <c r="M267" i="20"/>
  <c r="M299" i="20"/>
  <c r="M176" i="20"/>
  <c r="M191" i="20"/>
  <c r="M189" i="20"/>
  <c r="M291" i="20"/>
  <c r="M292" i="20"/>
  <c r="M103" i="20"/>
  <c r="M64" i="20"/>
  <c r="M65" i="20"/>
  <c r="M36" i="20"/>
  <c r="M46" i="20"/>
  <c r="M17" i="20"/>
  <c r="M13" i="20"/>
  <c r="M107" i="20"/>
  <c r="M42" i="20"/>
  <c r="M34" i="20"/>
  <c r="M16" i="20"/>
  <c r="M55" i="20"/>
  <c r="M153" i="20"/>
  <c r="M137" i="20"/>
  <c r="M229" i="20"/>
  <c r="M197" i="20"/>
  <c r="M260" i="20"/>
  <c r="M251" i="20"/>
  <c r="M239" i="20"/>
  <c r="AA239" i="20" s="1"/>
  <c r="M303" i="20"/>
  <c r="M29" i="20"/>
  <c r="M72" i="20"/>
  <c r="M245" i="20"/>
  <c r="M84" i="20"/>
  <c r="M108" i="20"/>
  <c r="M20" i="20"/>
  <c r="M21" i="20"/>
  <c r="M79" i="20"/>
  <c r="M120" i="20"/>
  <c r="M26" i="20"/>
  <c r="M73" i="20"/>
  <c r="M90" i="20"/>
  <c r="M141" i="20"/>
  <c r="M24" i="20"/>
  <c r="M56" i="20"/>
  <c r="M149" i="20"/>
  <c r="M165" i="20"/>
  <c r="M213" i="20"/>
  <c r="M290" i="20"/>
  <c r="M257" i="20"/>
  <c r="M145" i="20"/>
  <c r="M220" i="20"/>
  <c r="M221" i="20"/>
  <c r="M91" i="20"/>
  <c r="M92" i="20"/>
  <c r="M37" i="20"/>
  <c r="M60" i="20"/>
  <c r="M161" i="20"/>
  <c r="M295" i="20"/>
  <c r="M261" i="20"/>
  <c r="M32" i="20"/>
  <c r="M14" i="20"/>
  <c r="M25" i="20"/>
  <c r="M82" i="20"/>
  <c r="M87" i="20"/>
  <c r="M15" i="20"/>
  <c r="M276" i="20"/>
  <c r="M33" i="20"/>
  <c r="M45" i="20"/>
  <c r="M94" i="20"/>
  <c r="M35" i="20"/>
  <c r="M180" i="20"/>
  <c r="M212" i="20"/>
  <c r="M201" i="20"/>
  <c r="M216" i="20"/>
  <c r="M192" i="20"/>
  <c r="M205" i="20"/>
  <c r="M286" i="20"/>
  <c r="M28" i="20"/>
  <c r="M23" i="20"/>
  <c r="M129" i="20"/>
  <c r="M207" i="20"/>
  <c r="M181" i="20"/>
  <c r="M293" i="20"/>
  <c r="M18" i="20"/>
  <c r="M89" i="20"/>
  <c r="M118" i="20"/>
  <c r="M177" i="20"/>
  <c r="M140" i="20"/>
  <c r="M266" i="20"/>
  <c r="M256" i="20"/>
  <c r="M132" i="20"/>
  <c r="M275" i="20"/>
  <c r="M119" i="20"/>
  <c r="M110" i="20"/>
  <c r="M285" i="20"/>
  <c r="M93" i="20"/>
  <c r="M238" i="20"/>
  <c r="AA238" i="20" s="1"/>
  <c r="M250" i="20"/>
  <c r="M128" i="20"/>
  <c r="M41" i="20"/>
  <c r="M81" i="20"/>
  <c r="M164" i="20"/>
  <c r="M196" i="20"/>
  <c r="M259" i="20"/>
  <c r="M215" i="20"/>
  <c r="M179" i="20"/>
  <c r="M106" i="20"/>
  <c r="M298" i="20"/>
  <c r="M224" i="20"/>
  <c r="M171" i="20"/>
  <c r="M144" i="20"/>
  <c r="M219" i="20"/>
  <c r="M190" i="20"/>
  <c r="M70" i="20"/>
  <c r="M302" i="20"/>
  <c r="M168" i="20"/>
  <c r="M43" i="20"/>
  <c r="M228" i="20"/>
  <c r="M98" i="20"/>
  <c r="M77" i="20"/>
  <c r="M175" i="20"/>
  <c r="M283" i="20"/>
  <c r="M284" i="20"/>
  <c r="M287" i="20"/>
  <c r="M183" i="20"/>
  <c r="M160" i="20"/>
  <c r="M12" i="20"/>
  <c r="M289" i="20"/>
  <c r="M136" i="20"/>
  <c r="M102" i="20"/>
  <c r="M204" i="20"/>
  <c r="M31" i="20"/>
  <c r="M152" i="20"/>
  <c r="M187" i="20"/>
  <c r="M156" i="20"/>
  <c r="M200" i="20"/>
  <c r="M88" i="20"/>
  <c r="M244" i="20"/>
  <c r="M206" i="20"/>
  <c r="M148" i="20"/>
  <c r="M211" i="20"/>
  <c r="M22" i="20"/>
  <c r="M117" i="20"/>
  <c r="M288" i="20"/>
  <c r="M50" i="20"/>
  <c r="M223" i="20"/>
  <c r="M195" i="20"/>
  <c r="M182" i="20"/>
  <c r="M249" i="20"/>
  <c r="M255" i="20"/>
  <c r="M11" i="20"/>
  <c r="M40" i="20"/>
  <c r="M147" i="20"/>
  <c r="M170" i="20"/>
  <c r="M218" i="20"/>
  <c r="M210" i="20"/>
  <c r="M301" i="20"/>
  <c r="M151" i="20"/>
  <c r="M243" i="20"/>
  <c r="M131" i="20"/>
  <c r="M237" i="20"/>
  <c r="AA237" i="20" s="1"/>
  <c r="M186" i="20"/>
  <c r="M30" i="20"/>
  <c r="M214" i="20"/>
  <c r="M127" i="20"/>
  <c r="M115" i="20"/>
  <c r="M280" i="20"/>
  <c r="M163" i="20"/>
  <c r="M203" i="20"/>
  <c r="M167" i="20"/>
  <c r="M199" i="20"/>
  <c r="M274" i="20"/>
  <c r="M95" i="20"/>
  <c r="M101" i="20"/>
  <c r="M135" i="20"/>
  <c r="M265" i="20"/>
  <c r="M155" i="20"/>
  <c r="M227" i="20"/>
  <c r="M109" i="20"/>
  <c r="M258" i="20"/>
  <c r="M178" i="20"/>
  <c r="M143" i="20"/>
  <c r="M281" i="20"/>
  <c r="M139" i="20"/>
  <c r="M159" i="20"/>
  <c r="M282" i="20"/>
  <c r="M297" i="20"/>
  <c r="M116" i="20"/>
  <c r="M174" i="20"/>
  <c r="M105" i="20"/>
  <c r="M97" i="20"/>
  <c r="M146" i="20"/>
  <c r="M96" i="20"/>
  <c r="M130" i="20"/>
  <c r="M279" i="20"/>
  <c r="M39" i="20"/>
  <c r="M248" i="20"/>
  <c r="M194" i="20"/>
  <c r="M236" i="20"/>
  <c r="AA236" i="20" s="1"/>
  <c r="M126" i="20"/>
  <c r="M222" i="20"/>
  <c r="M278" i="20"/>
  <c r="M113" i="20"/>
  <c r="M114" i="20"/>
  <c r="M100" i="20"/>
  <c r="M138" i="20"/>
  <c r="M273" i="20"/>
  <c r="M68" i="20"/>
  <c r="M134" i="20"/>
  <c r="M198" i="20"/>
  <c r="M254" i="20"/>
  <c r="M7" i="20"/>
  <c r="M202" i="20"/>
  <c r="M226" i="20"/>
  <c r="M154" i="20"/>
  <c r="M162" i="20"/>
  <c r="M150" i="20"/>
  <c r="M296" i="20"/>
  <c r="M300" i="20"/>
  <c r="M158" i="20"/>
  <c r="M264" i="20"/>
  <c r="M242" i="20"/>
  <c r="M10" i="20"/>
  <c r="M166" i="20"/>
  <c r="M142" i="20"/>
  <c r="M241" i="20"/>
  <c r="M272" i="20"/>
  <c r="M270" i="20"/>
  <c r="M253" i="20"/>
  <c r="M271" i="20"/>
  <c r="M231" i="20"/>
  <c r="M112" i="20"/>
  <c r="M263" i="20"/>
  <c r="M125" i="20"/>
  <c r="M9" i="20"/>
  <c r="X304" i="20"/>
  <c r="M124" i="20"/>
  <c r="M240" i="20"/>
  <c r="M252" i="20"/>
  <c r="M269" i="20"/>
  <c r="Y304" i="20"/>
  <c r="M230" i="20"/>
  <c r="M268" i="20"/>
  <c r="Z304" i="20"/>
  <c r="M262" i="20"/>
  <c r="M49" i="20"/>
  <c r="M121" i="20"/>
  <c r="M122" i="20"/>
  <c r="M48" i="20"/>
  <c r="M123" i="20"/>
  <c r="M38" i="20"/>
  <c r="I103" i="19"/>
  <c r="I87" i="19"/>
  <c r="I83" i="19"/>
  <c r="I63" i="19"/>
  <c r="I81" i="19"/>
  <c r="I128" i="19"/>
  <c r="I129" i="19"/>
  <c r="I43" i="19"/>
  <c r="I33" i="19"/>
  <c r="I26" i="19"/>
  <c r="I21" i="19"/>
  <c r="I20" i="19"/>
  <c r="I19" i="19"/>
  <c r="I18" i="19"/>
  <c r="I17" i="19"/>
  <c r="I16" i="19"/>
  <c r="I59" i="19"/>
  <c r="I48" i="19"/>
  <c r="I40" i="19"/>
  <c r="I39" i="19"/>
  <c r="I38" i="19"/>
  <c r="I37" i="19"/>
  <c r="I36" i="19"/>
  <c r="I35" i="19"/>
  <c r="I76" i="19"/>
  <c r="I94" i="19"/>
  <c r="I117" i="19"/>
  <c r="I23" i="19"/>
  <c r="I82" i="19"/>
  <c r="I25" i="19"/>
  <c r="I73" i="19"/>
  <c r="I97" i="19"/>
  <c r="I58" i="19"/>
  <c r="I30" i="19"/>
  <c r="I84" i="19"/>
  <c r="I32" i="19"/>
  <c r="I14" i="19"/>
  <c r="I28" i="19"/>
  <c r="I47" i="19"/>
  <c r="I93" i="19"/>
  <c r="I71" i="19"/>
  <c r="I119" i="19"/>
  <c r="I41" i="19"/>
  <c r="I70" i="19"/>
  <c r="I72" i="19"/>
  <c r="I92" i="19"/>
  <c r="I127" i="19"/>
  <c r="I13" i="19"/>
  <c r="I22" i="19"/>
  <c r="I15" i="19"/>
  <c r="I67" i="19"/>
  <c r="I42" i="19"/>
  <c r="I101" i="19"/>
  <c r="I121" i="19"/>
  <c r="I34" i="19"/>
  <c r="I86" i="19"/>
  <c r="I27" i="19"/>
  <c r="I29" i="19"/>
  <c r="I96" i="19"/>
  <c r="I95" i="19"/>
  <c r="I62" i="19"/>
  <c r="I102" i="19"/>
  <c r="I85" i="19"/>
  <c r="I61" i="19"/>
  <c r="I80" i="19"/>
  <c r="I120" i="19"/>
  <c r="I24" i="19"/>
  <c r="I66" i="19"/>
  <c r="I46" i="19"/>
  <c r="I74" i="19"/>
  <c r="I12" i="19"/>
  <c r="I31" i="19"/>
  <c r="I57" i="19"/>
  <c r="I100" i="19"/>
  <c r="I91" i="19"/>
  <c r="I118" i="19"/>
  <c r="I126" i="19"/>
  <c r="I69" i="19"/>
  <c r="I125" i="19"/>
  <c r="I111" i="19"/>
  <c r="I45" i="19"/>
  <c r="I99" i="19"/>
  <c r="I79" i="19"/>
  <c r="I90" i="19"/>
  <c r="I116" i="19"/>
  <c r="I65" i="19"/>
  <c r="I124" i="19"/>
  <c r="I11" i="19"/>
  <c r="I56" i="19"/>
  <c r="I60" i="19"/>
  <c r="I115" i="19"/>
  <c r="I68" i="19"/>
  <c r="I98" i="19"/>
  <c r="I54" i="19"/>
  <c r="I44" i="19"/>
  <c r="I114" i="19"/>
  <c r="I64" i="19"/>
  <c r="I78" i="19"/>
  <c r="I113" i="19"/>
  <c r="I123" i="19"/>
  <c r="I110" i="19"/>
  <c r="I10" i="19"/>
  <c r="I55" i="19"/>
  <c r="I89" i="19"/>
  <c r="I107" i="19"/>
  <c r="I109" i="19"/>
  <c r="I77" i="19"/>
  <c r="I88" i="19"/>
  <c r="I9" i="19"/>
  <c r="I122" i="19"/>
  <c r="I52" i="19"/>
  <c r="I112" i="19"/>
  <c r="I53" i="19"/>
  <c r="I49" i="19"/>
  <c r="I108" i="19"/>
  <c r="I75" i="19"/>
  <c r="I105" i="19"/>
  <c r="I8" i="19"/>
  <c r="M130" i="19"/>
  <c r="N130" i="19"/>
  <c r="I106" i="19"/>
  <c r="I51" i="19"/>
  <c r="I104" i="19"/>
  <c r="I50" i="19"/>
  <c r="M54" i="20" l="1"/>
  <c r="M63" i="20"/>
  <c r="M69" i="20"/>
  <c r="I130" i="19"/>
  <c r="AB303" i="17" l="1"/>
  <c r="AA303" i="17"/>
  <c r="Y303" i="17"/>
  <c r="W303" i="17"/>
  <c r="W302" i="17" s="1"/>
  <c r="W301" i="17" s="1"/>
  <c r="W300" i="17" s="1"/>
  <c r="U303" i="17"/>
  <c r="U302" i="17" s="1"/>
  <c r="S303" i="17"/>
  <c r="K303" i="17"/>
  <c r="L303" i="17" s="1"/>
  <c r="AB302" i="17"/>
  <c r="V302" i="17"/>
  <c r="T302" i="17"/>
  <c r="S302" i="17"/>
  <c r="Q302" i="17"/>
  <c r="O302" i="17"/>
  <c r="N302" i="17"/>
  <c r="N301" i="17" s="1"/>
  <c r="N300" i="17" s="1"/>
  <c r="J302" i="17"/>
  <c r="J301" i="17" s="1"/>
  <c r="I302" i="17"/>
  <c r="H302" i="17"/>
  <c r="H301" i="17" s="1"/>
  <c r="G302" i="17"/>
  <c r="F302" i="17"/>
  <c r="F301" i="17" s="1"/>
  <c r="V301" i="17"/>
  <c r="U301" i="17"/>
  <c r="U300" i="17" s="1"/>
  <c r="S301" i="17"/>
  <c r="S300" i="17" s="1"/>
  <c r="O301" i="17"/>
  <c r="I301" i="17"/>
  <c r="G301" i="17"/>
  <c r="G300" i="17" s="1"/>
  <c r="O300" i="17"/>
  <c r="I300" i="17"/>
  <c r="H300" i="17"/>
  <c r="F300" i="17"/>
  <c r="AB299" i="17"/>
  <c r="AA299" i="17"/>
  <c r="W299" i="17"/>
  <c r="W298" i="17" s="1"/>
  <c r="U299" i="17"/>
  <c r="S299" i="17"/>
  <c r="S298" i="17" s="1"/>
  <c r="K299" i="17"/>
  <c r="L299" i="17" s="1"/>
  <c r="V298" i="17"/>
  <c r="U298" i="17"/>
  <c r="T298" i="17"/>
  <c r="Q298" i="17"/>
  <c r="O298" i="17"/>
  <c r="O297" i="17" s="1"/>
  <c r="O296" i="17" s="1"/>
  <c r="N298" i="17"/>
  <c r="N297" i="17" s="1"/>
  <c r="N296" i="17" s="1"/>
  <c r="L298" i="17"/>
  <c r="J298" i="17"/>
  <c r="I298" i="17"/>
  <c r="H298" i="17"/>
  <c r="G298" i="17"/>
  <c r="F298" i="17"/>
  <c r="F297" i="17" s="1"/>
  <c r="F296" i="17" s="1"/>
  <c r="W297" i="17"/>
  <c r="W296" i="17" s="1"/>
  <c r="U297" i="17"/>
  <c r="U296" i="17" s="1"/>
  <c r="S297" i="17"/>
  <c r="S296" i="17" s="1"/>
  <c r="Q297" i="17"/>
  <c r="J297" i="17"/>
  <c r="I297" i="17"/>
  <c r="G297" i="17"/>
  <c r="J296" i="17"/>
  <c r="I296" i="17"/>
  <c r="AB295" i="17"/>
  <c r="AA295" i="17"/>
  <c r="Y295" i="17"/>
  <c r="W295" i="17"/>
  <c r="W289" i="17" s="1"/>
  <c r="U295" i="17"/>
  <c r="S295" i="17"/>
  <c r="L295" i="17"/>
  <c r="K295" i="17"/>
  <c r="AA294" i="17"/>
  <c r="Y294" i="17"/>
  <c r="W294" i="17"/>
  <c r="U294" i="17"/>
  <c r="S294" i="17"/>
  <c r="S288" i="17" s="1"/>
  <c r="S282" i="17" s="1"/>
  <c r="S279" i="17" s="1"/>
  <c r="S272" i="17" s="1"/>
  <c r="S269" i="17" s="1"/>
  <c r="L294" i="17"/>
  <c r="K294" i="17"/>
  <c r="Z293" i="17"/>
  <c r="Y293" i="17"/>
  <c r="X293" i="17"/>
  <c r="W293" i="17"/>
  <c r="U293" i="17"/>
  <c r="S293" i="17"/>
  <c r="R293" i="17"/>
  <c r="R287" i="17" s="1"/>
  <c r="P293" i="17"/>
  <c r="K293" i="17"/>
  <c r="L293" i="17" s="1"/>
  <c r="L287" i="17" s="1"/>
  <c r="AB292" i="17"/>
  <c r="AA292" i="17"/>
  <c r="Z292" i="17"/>
  <c r="W292" i="17"/>
  <c r="W286" i="17" s="1"/>
  <c r="W283" i="17" s="1"/>
  <c r="W280" i="17" s="1"/>
  <c r="W273" i="17" s="1"/>
  <c r="U292" i="17"/>
  <c r="S292" i="17"/>
  <c r="S286" i="17" s="1"/>
  <c r="R292" i="17"/>
  <c r="R286" i="17" s="1"/>
  <c r="P292" i="17"/>
  <c r="L292" i="17"/>
  <c r="K292" i="17"/>
  <c r="W291" i="17"/>
  <c r="U291" i="17"/>
  <c r="U285" i="17" s="1"/>
  <c r="U282" i="17" s="1"/>
  <c r="U279" i="17" s="1"/>
  <c r="S291" i="17"/>
  <c r="P291" i="17"/>
  <c r="K291" i="17"/>
  <c r="L291" i="17" s="1"/>
  <c r="AB290" i="17"/>
  <c r="AA290" i="17"/>
  <c r="W290" i="17"/>
  <c r="W284" i="17" s="1"/>
  <c r="U290" i="17"/>
  <c r="S290" i="17"/>
  <c r="S284" i="17" s="1"/>
  <c r="L290" i="17"/>
  <c r="K290" i="17"/>
  <c r="AB289" i="17"/>
  <c r="V289" i="17"/>
  <c r="U289" i="17"/>
  <c r="T289" i="17"/>
  <c r="S289" i="17"/>
  <c r="Q289" i="17"/>
  <c r="O289" i="17"/>
  <c r="N289" i="17"/>
  <c r="J289" i="17"/>
  <c r="I289" i="17"/>
  <c r="H289" i="17"/>
  <c r="G289" i="17"/>
  <c r="F289" i="17"/>
  <c r="W288" i="17"/>
  <c r="W282" i="17" s="1"/>
  <c r="W279" i="17" s="1"/>
  <c r="W272" i="17" s="1"/>
  <c r="W269" i="17" s="1"/>
  <c r="W122" i="17" s="1"/>
  <c r="V288" i="17"/>
  <c r="U288" i="17"/>
  <c r="T288" i="17"/>
  <c r="Q288" i="17"/>
  <c r="O288" i="17"/>
  <c r="N288" i="17"/>
  <c r="L288" i="17"/>
  <c r="Y288" i="17" s="1"/>
  <c r="K288" i="17"/>
  <c r="J288" i="17"/>
  <c r="I288" i="17"/>
  <c r="H288" i="17"/>
  <c r="G288" i="17"/>
  <c r="F288" i="17"/>
  <c r="Z287" i="17"/>
  <c r="W287" i="17"/>
  <c r="V287" i="17"/>
  <c r="U287" i="17"/>
  <c r="T287" i="17"/>
  <c r="Y287" i="17" s="1"/>
  <c r="S287" i="17"/>
  <c r="Q287" i="17"/>
  <c r="X287" i="17" s="1"/>
  <c r="P287" i="17"/>
  <c r="O287" i="17"/>
  <c r="N287" i="17"/>
  <c r="J287" i="17"/>
  <c r="I287" i="17"/>
  <c r="K287" i="17" s="1"/>
  <c r="H287" i="17"/>
  <c r="G287" i="17"/>
  <c r="F287" i="17"/>
  <c r="V286" i="17"/>
  <c r="U286" i="17"/>
  <c r="T286" i="17"/>
  <c r="AB286" i="17" s="1"/>
  <c r="Q286" i="17"/>
  <c r="P286" i="17"/>
  <c r="O286" i="17"/>
  <c r="O283" i="17" s="1"/>
  <c r="O280" i="17" s="1"/>
  <c r="N286" i="17"/>
  <c r="J286" i="17"/>
  <c r="I286" i="17"/>
  <c r="H286" i="17"/>
  <c r="G286" i="17"/>
  <c r="F286" i="17"/>
  <c r="W285" i="17"/>
  <c r="V285" i="17"/>
  <c r="T285" i="17"/>
  <c r="S285" i="17"/>
  <c r="Q285" i="17"/>
  <c r="P285" i="17"/>
  <c r="O285" i="17"/>
  <c r="O282" i="17" s="1"/>
  <c r="O279" i="17" s="1"/>
  <c r="O272" i="17" s="1"/>
  <c r="O269" i="17" s="1"/>
  <c r="O122" i="17" s="1"/>
  <c r="N285" i="17"/>
  <c r="J285" i="17"/>
  <c r="J282" i="17" s="1"/>
  <c r="I285" i="17"/>
  <c r="H285" i="17"/>
  <c r="G285" i="17"/>
  <c r="F285" i="17"/>
  <c r="V284" i="17"/>
  <c r="U284" i="17"/>
  <c r="U281" i="17" s="1"/>
  <c r="U278" i="17" s="1"/>
  <c r="T284" i="17"/>
  <c r="Q284" i="17"/>
  <c r="O284" i="17"/>
  <c r="O281" i="17" s="1"/>
  <c r="N284" i="17"/>
  <c r="K284" i="17"/>
  <c r="J284" i="17"/>
  <c r="I284" i="17"/>
  <c r="H284" i="17"/>
  <c r="G284" i="17"/>
  <c r="F284" i="17"/>
  <c r="F281" i="17" s="1"/>
  <c r="V283" i="17"/>
  <c r="U283" i="17"/>
  <c r="U280" i="17" s="1"/>
  <c r="U273" i="17" s="1"/>
  <c r="U270" i="17" s="1"/>
  <c r="Q283" i="17"/>
  <c r="N283" i="17"/>
  <c r="N280" i="17" s="1"/>
  <c r="N273" i="17" s="1"/>
  <c r="N270" i="17" s="1"/>
  <c r="J283" i="17"/>
  <c r="H283" i="17"/>
  <c r="H280" i="17" s="1"/>
  <c r="H273" i="17" s="1"/>
  <c r="H270" i="17" s="1"/>
  <c r="T282" i="17"/>
  <c r="N282" i="17"/>
  <c r="H282" i="17"/>
  <c r="H279" i="17" s="1"/>
  <c r="H272" i="17" s="1"/>
  <c r="G282" i="17"/>
  <c r="Q281" i="17"/>
  <c r="Q278" i="17" s="1"/>
  <c r="N281" i="17"/>
  <c r="N278" i="17" s="1"/>
  <c r="J281" i="17"/>
  <c r="J278" i="17" s="1"/>
  <c r="H281" i="17"/>
  <c r="H278" i="17" s="1"/>
  <c r="G281" i="17"/>
  <c r="Q280" i="17"/>
  <c r="J280" i="17"/>
  <c r="J273" i="17" s="1"/>
  <c r="J270" i="17" s="1"/>
  <c r="N279" i="17"/>
  <c r="N272" i="17" s="1"/>
  <c r="N269" i="17" s="1"/>
  <c r="N122" i="17" s="1"/>
  <c r="J279" i="17"/>
  <c r="O278" i="17"/>
  <c r="F278" i="17"/>
  <c r="AB277" i="17"/>
  <c r="AA277" i="17"/>
  <c r="W277" i="17"/>
  <c r="W276" i="17" s="1"/>
  <c r="W275" i="17" s="1"/>
  <c r="W274" i="17" s="1"/>
  <c r="U277" i="17"/>
  <c r="S277" i="17"/>
  <c r="S276" i="17" s="1"/>
  <c r="S275" i="17" s="1"/>
  <c r="S274" i="17" s="1"/>
  <c r="P277" i="17"/>
  <c r="P276" i="17" s="1"/>
  <c r="P275" i="17" s="1"/>
  <c r="P274" i="17" s="1"/>
  <c r="L277" i="17"/>
  <c r="X277" i="17" s="1"/>
  <c r="K277" i="17"/>
  <c r="V276" i="17"/>
  <c r="U276" i="17"/>
  <c r="T276" i="17"/>
  <c r="AA276" i="17" s="1"/>
  <c r="Q276" i="17"/>
  <c r="O276" i="17"/>
  <c r="O275" i="17" s="1"/>
  <c r="O274" i="17" s="1"/>
  <c r="N276" i="17"/>
  <c r="J276" i="17"/>
  <c r="J275" i="17" s="1"/>
  <c r="J274" i="17" s="1"/>
  <c r="I276" i="17"/>
  <c r="I275" i="17" s="1"/>
  <c r="I274" i="17" s="1"/>
  <c r="H276" i="17"/>
  <c r="H275" i="17" s="1"/>
  <c r="H274" i="17" s="1"/>
  <c r="G276" i="17"/>
  <c r="F276" i="17"/>
  <c r="U275" i="17"/>
  <c r="U274" i="17" s="1"/>
  <c r="T275" i="17"/>
  <c r="Q275" i="17"/>
  <c r="Q274" i="17" s="1"/>
  <c r="N275" i="17"/>
  <c r="N274" i="17" s="1"/>
  <c r="K275" i="17"/>
  <c r="G275" i="17"/>
  <c r="F275" i="17"/>
  <c r="F274" i="17" s="1"/>
  <c r="G274" i="17"/>
  <c r="Q273" i="17"/>
  <c r="O273" i="17"/>
  <c r="O270" i="17" s="1"/>
  <c r="U272" i="17"/>
  <c r="U269" i="17" s="1"/>
  <c r="U122" i="17" s="1"/>
  <c r="J272" i="17"/>
  <c r="J269" i="17" s="1"/>
  <c r="W270" i="17"/>
  <c r="H269" i="17"/>
  <c r="H122" i="17" s="1"/>
  <c r="AA267" i="17"/>
  <c r="Z267" i="17"/>
  <c r="W267" i="17"/>
  <c r="W266" i="17" s="1"/>
  <c r="W265" i="17" s="1"/>
  <c r="W264" i="17" s="1"/>
  <c r="W263" i="17" s="1"/>
  <c r="W262" i="17" s="1"/>
  <c r="U267" i="17"/>
  <c r="S267" i="17"/>
  <c r="S266" i="17" s="1"/>
  <c r="S265" i="17" s="1"/>
  <c r="L267" i="17"/>
  <c r="K267" i="17"/>
  <c r="AA266" i="17"/>
  <c r="V266" i="17"/>
  <c r="U266" i="17"/>
  <c r="T266" i="17"/>
  <c r="Q266" i="17"/>
  <c r="O266" i="17"/>
  <c r="N266" i="17"/>
  <c r="N265" i="17" s="1"/>
  <c r="J266" i="17"/>
  <c r="I266" i="17"/>
  <c r="H266" i="17"/>
  <c r="H265" i="17" s="1"/>
  <c r="H264" i="17" s="1"/>
  <c r="H263" i="17" s="1"/>
  <c r="H262" i="17" s="1"/>
  <c r="G266" i="17"/>
  <c r="K266" i="17" s="1"/>
  <c r="F266" i="17"/>
  <c r="V265" i="17"/>
  <c r="U265" i="17"/>
  <c r="U264" i="17" s="1"/>
  <c r="U263" i="17" s="1"/>
  <c r="U262" i="17" s="1"/>
  <c r="O265" i="17"/>
  <c r="O264" i="17" s="1"/>
  <c r="J265" i="17"/>
  <c r="I265" i="17"/>
  <c r="I264" i="17" s="1"/>
  <c r="I263" i="17" s="1"/>
  <c r="I262" i="17" s="1"/>
  <c r="G265" i="17"/>
  <c r="F265" i="17"/>
  <c r="F264" i="17" s="1"/>
  <c r="F263" i="17" s="1"/>
  <c r="S264" i="17"/>
  <c r="S263" i="17" s="1"/>
  <c r="S262" i="17" s="1"/>
  <c r="N264" i="17"/>
  <c r="N263" i="17" s="1"/>
  <c r="N262" i="17" s="1"/>
  <c r="J264" i="17"/>
  <c r="J263" i="17" s="1"/>
  <c r="O263" i="17"/>
  <c r="O262" i="17" s="1"/>
  <c r="J262" i="17"/>
  <c r="F262" i="17"/>
  <c r="AB261" i="17"/>
  <c r="AA261" i="17"/>
  <c r="W261" i="17"/>
  <c r="W260" i="17" s="1"/>
  <c r="W259" i="17" s="1"/>
  <c r="W258" i="17" s="1"/>
  <c r="W253" i="17" s="1"/>
  <c r="W252" i="17" s="1"/>
  <c r="U261" i="17"/>
  <c r="U260" i="17" s="1"/>
  <c r="S261" i="17"/>
  <c r="S260" i="17" s="1"/>
  <c r="S259" i="17" s="1"/>
  <c r="K261" i="17"/>
  <c r="L261" i="17" s="1"/>
  <c r="AB260" i="17"/>
  <c r="AA260" i="17"/>
  <c r="V260" i="17"/>
  <c r="T260" i="17"/>
  <c r="Q260" i="17"/>
  <c r="O260" i="17"/>
  <c r="N260" i="17"/>
  <c r="L260" i="17"/>
  <c r="K260" i="17"/>
  <c r="J260" i="17"/>
  <c r="J259" i="17" s="1"/>
  <c r="J258" i="17" s="1"/>
  <c r="I260" i="17"/>
  <c r="I259" i="17" s="1"/>
  <c r="H260" i="17"/>
  <c r="G260" i="17"/>
  <c r="G259" i="17" s="1"/>
  <c r="F260" i="17"/>
  <c r="F259" i="17" s="1"/>
  <c r="F258" i="17" s="1"/>
  <c r="AB259" i="17"/>
  <c r="V259" i="17"/>
  <c r="U259" i="17"/>
  <c r="U258" i="17" s="1"/>
  <c r="T259" i="17"/>
  <c r="Q259" i="17"/>
  <c r="AA259" i="17" s="1"/>
  <c r="O259" i="17"/>
  <c r="N259" i="17"/>
  <c r="H259" i="17"/>
  <c r="K259" i="17" s="1"/>
  <c r="V258" i="17"/>
  <c r="S258" i="17"/>
  <c r="O258" i="17"/>
  <c r="N258" i="17"/>
  <c r="I258" i="17"/>
  <c r="H258" i="17"/>
  <c r="G258" i="17"/>
  <c r="K258" i="17" s="1"/>
  <c r="AB257" i="17"/>
  <c r="AA257" i="17"/>
  <c r="W257" i="17"/>
  <c r="U257" i="17"/>
  <c r="U256" i="17" s="1"/>
  <c r="U255" i="17" s="1"/>
  <c r="U254" i="17" s="1"/>
  <c r="U253" i="17" s="1"/>
  <c r="U252" i="17" s="1"/>
  <c r="S257" i="17"/>
  <c r="S256" i="17" s="1"/>
  <c r="S255" i="17" s="1"/>
  <c r="S254" i="17" s="1"/>
  <c r="K257" i="17"/>
  <c r="L257" i="17" s="1"/>
  <c r="W256" i="17"/>
  <c r="W255" i="17" s="1"/>
  <c r="W254" i="17" s="1"/>
  <c r="V256" i="17"/>
  <c r="T256" i="17"/>
  <c r="T255" i="17" s="1"/>
  <c r="Q256" i="17"/>
  <c r="O256" i="17"/>
  <c r="N256" i="17"/>
  <c r="N255" i="17" s="1"/>
  <c r="J256" i="17"/>
  <c r="J255" i="17" s="1"/>
  <c r="J254" i="17" s="1"/>
  <c r="I256" i="17"/>
  <c r="H256" i="17"/>
  <c r="G256" i="17"/>
  <c r="F256" i="17"/>
  <c r="O255" i="17"/>
  <c r="O254" i="17" s="1"/>
  <c r="O253" i="17" s="1"/>
  <c r="I255" i="17"/>
  <c r="I254" i="17" s="1"/>
  <c r="I253" i="17" s="1"/>
  <c r="H255" i="17"/>
  <c r="H254" i="17" s="1"/>
  <c r="F255" i="17"/>
  <c r="F254" i="17" s="1"/>
  <c r="T254" i="17"/>
  <c r="N254" i="17"/>
  <c r="N253" i="17" s="1"/>
  <c r="N252" i="17" s="1"/>
  <c r="O252" i="17"/>
  <c r="I252" i="17"/>
  <c r="AB251" i="17"/>
  <c r="AA251" i="17"/>
  <c r="Z251" i="17"/>
  <c r="W251" i="17"/>
  <c r="W250" i="17" s="1"/>
  <c r="W249" i="17" s="1"/>
  <c r="W248" i="17" s="1"/>
  <c r="U251" i="17"/>
  <c r="S251" i="17"/>
  <c r="S250" i="17" s="1"/>
  <c r="S249" i="17" s="1"/>
  <c r="K251" i="17"/>
  <c r="L251" i="17" s="1"/>
  <c r="AB250" i="17"/>
  <c r="AA250" i="17"/>
  <c r="V250" i="17"/>
  <c r="U250" i="17"/>
  <c r="T250" i="17"/>
  <c r="Q250" i="17"/>
  <c r="O250" i="17"/>
  <c r="N250" i="17"/>
  <c r="K250" i="17"/>
  <c r="J250" i="17"/>
  <c r="I250" i="17"/>
  <c r="I249" i="17" s="1"/>
  <c r="H250" i="17"/>
  <c r="G250" i="17"/>
  <c r="G249" i="17" s="1"/>
  <c r="F250" i="17"/>
  <c r="F249" i="17" s="1"/>
  <c r="F248" i="17" s="1"/>
  <c r="AB249" i="17"/>
  <c r="V249" i="17"/>
  <c r="U249" i="17"/>
  <c r="T249" i="17"/>
  <c r="Q249" i="17"/>
  <c r="O249" i="17"/>
  <c r="O248" i="17" s="1"/>
  <c r="N249" i="17"/>
  <c r="J249" i="17"/>
  <c r="J248" i="17" s="1"/>
  <c r="H249" i="17"/>
  <c r="V248" i="17"/>
  <c r="U248" i="17"/>
  <c r="T248" i="17"/>
  <c r="S248" i="17"/>
  <c r="N248" i="17"/>
  <c r="I248" i="17"/>
  <c r="G248" i="17"/>
  <c r="AB247" i="17"/>
  <c r="AA247" i="17"/>
  <c r="W247" i="17"/>
  <c r="U247" i="17"/>
  <c r="S247" i="17"/>
  <c r="S246" i="17" s="1"/>
  <c r="K247" i="17"/>
  <c r="L247" i="17" s="1"/>
  <c r="W246" i="17"/>
  <c r="V246" i="17"/>
  <c r="U246" i="17"/>
  <c r="U243" i="17" s="1"/>
  <c r="U242" i="17" s="1"/>
  <c r="T246" i="17"/>
  <c r="Q246" i="17"/>
  <c r="O246" i="17"/>
  <c r="N246" i="17"/>
  <c r="N243" i="17" s="1"/>
  <c r="J246" i="17"/>
  <c r="J243" i="17" s="1"/>
  <c r="J242" i="17" s="1"/>
  <c r="I246" i="17"/>
  <c r="H246" i="17"/>
  <c r="G246" i="17"/>
  <c r="F246" i="17"/>
  <c r="AB245" i="17"/>
  <c r="AA245" i="17"/>
  <c r="Y245" i="17"/>
  <c r="W245" i="17"/>
  <c r="U245" i="17"/>
  <c r="S245" i="17"/>
  <c r="S244" i="17" s="1"/>
  <c r="S243" i="17" s="1"/>
  <c r="S242" i="17" s="1"/>
  <c r="S241" i="17" s="1"/>
  <c r="S240" i="17" s="1"/>
  <c r="P245" i="17"/>
  <c r="P244" i="17" s="1"/>
  <c r="K245" i="17"/>
  <c r="L245" i="17" s="1"/>
  <c r="AA244" i="17"/>
  <c r="W244" i="17"/>
  <c r="W243" i="17" s="1"/>
  <c r="W242" i="17" s="1"/>
  <c r="W241" i="17" s="1"/>
  <c r="V244" i="17"/>
  <c r="U244" i="17"/>
  <c r="T244" i="17"/>
  <c r="Q244" i="17"/>
  <c r="O244" i="17"/>
  <c r="O243" i="17" s="1"/>
  <c r="O242" i="17" s="1"/>
  <c r="O241" i="17" s="1"/>
  <c r="O240" i="17" s="1"/>
  <c r="O123" i="17" s="1"/>
  <c r="N244" i="17"/>
  <c r="J244" i="17"/>
  <c r="I244" i="17"/>
  <c r="I243" i="17" s="1"/>
  <c r="I242" i="17" s="1"/>
  <c r="H244" i="17"/>
  <c r="G244" i="17"/>
  <c r="F244" i="17"/>
  <c r="G243" i="17"/>
  <c r="F243" i="17"/>
  <c r="N242" i="17"/>
  <c r="N241" i="17" s="1"/>
  <c r="N240" i="17" s="1"/>
  <c r="N123" i="17" s="1"/>
  <c r="F242" i="17"/>
  <c r="F241" i="17" s="1"/>
  <c r="J241" i="17"/>
  <c r="J240" i="17" s="1"/>
  <c r="W240" i="17"/>
  <c r="F240" i="17"/>
  <c r="W239" i="17"/>
  <c r="U239" i="17"/>
  <c r="S239" i="17"/>
  <c r="S238" i="17" s="1"/>
  <c r="S237" i="17" s="1"/>
  <c r="S236" i="17" s="1"/>
  <c r="L239" i="17"/>
  <c r="K239" i="17"/>
  <c r="W238" i="17"/>
  <c r="V238" i="17"/>
  <c r="U238" i="17"/>
  <c r="T238" i="17"/>
  <c r="Q238" i="17"/>
  <c r="Q237" i="17" s="1"/>
  <c r="O238" i="17"/>
  <c r="N238" i="17"/>
  <c r="J238" i="17"/>
  <c r="I238" i="17"/>
  <c r="I237" i="17" s="1"/>
  <c r="I236" i="17" s="1"/>
  <c r="H238" i="17"/>
  <c r="G238" i="17"/>
  <c r="F238" i="17"/>
  <c r="F237" i="17" s="1"/>
  <c r="F236" i="17" s="1"/>
  <c r="V237" i="17"/>
  <c r="U237" i="17"/>
  <c r="U236" i="17" s="1"/>
  <c r="O237" i="17"/>
  <c r="O236" i="17" s="1"/>
  <c r="N237" i="17"/>
  <c r="N236" i="17" s="1"/>
  <c r="J237" i="17"/>
  <c r="J236" i="17" s="1"/>
  <c r="G237" i="17"/>
  <c r="Q236" i="17"/>
  <c r="G236" i="17"/>
  <c r="AB235" i="17"/>
  <c r="AA235" i="17"/>
  <c r="W235" i="17"/>
  <c r="W234" i="17" s="1"/>
  <c r="W233" i="17" s="1"/>
  <c r="W232" i="17" s="1"/>
  <c r="U235" i="17"/>
  <c r="U234" i="17" s="1"/>
  <c r="S235" i="17"/>
  <c r="K235" i="17"/>
  <c r="L235" i="17" s="1"/>
  <c r="V234" i="17"/>
  <c r="T234" i="17"/>
  <c r="S234" i="17"/>
  <c r="Q234" i="17"/>
  <c r="Q233" i="17" s="1"/>
  <c r="O234" i="17"/>
  <c r="N234" i="17"/>
  <c r="N233" i="17" s="1"/>
  <c r="J234" i="17"/>
  <c r="I234" i="17"/>
  <c r="H234" i="17"/>
  <c r="G234" i="17"/>
  <c r="F234" i="17"/>
  <c r="V233" i="17"/>
  <c r="U233" i="17"/>
  <c r="S233" i="17"/>
  <c r="S232" i="17" s="1"/>
  <c r="O233" i="17"/>
  <c r="O232" i="17" s="1"/>
  <c r="O231" i="17" s="1"/>
  <c r="O230" i="17" s="1"/>
  <c r="J233" i="17"/>
  <c r="J232" i="17" s="1"/>
  <c r="I233" i="17"/>
  <c r="G233" i="17"/>
  <c r="F233" i="17"/>
  <c r="U232" i="17"/>
  <c r="N232" i="17"/>
  <c r="N231" i="17" s="1"/>
  <c r="N230" i="17" s="1"/>
  <c r="I232" i="17"/>
  <c r="F232" i="17"/>
  <c r="U231" i="17"/>
  <c r="U230" i="17" s="1"/>
  <c r="J231" i="17"/>
  <c r="J230" i="17" s="1"/>
  <c r="I231" i="17"/>
  <c r="I230" i="17" s="1"/>
  <c r="AA229" i="17"/>
  <c r="W229" i="17"/>
  <c r="W228" i="17" s="1"/>
  <c r="W227" i="17" s="1"/>
  <c r="W226" i="17" s="1"/>
  <c r="U229" i="17"/>
  <c r="U228" i="17" s="1"/>
  <c r="S229" i="17"/>
  <c r="L229" i="17"/>
  <c r="K229" i="17"/>
  <c r="V228" i="17"/>
  <c r="T228" i="17"/>
  <c r="S228" i="17"/>
  <c r="S227" i="17" s="1"/>
  <c r="Q228" i="17"/>
  <c r="O228" i="17"/>
  <c r="N228" i="17"/>
  <c r="J228" i="17"/>
  <c r="J227" i="17" s="1"/>
  <c r="J226" i="17" s="1"/>
  <c r="I228" i="17"/>
  <c r="H228" i="17"/>
  <c r="G228" i="17"/>
  <c r="G227" i="17" s="1"/>
  <c r="F228" i="17"/>
  <c r="V227" i="17"/>
  <c r="U227" i="17"/>
  <c r="T227" i="17"/>
  <c r="Q227" i="17"/>
  <c r="O227" i="17"/>
  <c r="O226" i="17" s="1"/>
  <c r="N227" i="17"/>
  <c r="N226" i="17" s="1"/>
  <c r="I227" i="17"/>
  <c r="H227" i="17"/>
  <c r="H226" i="17" s="1"/>
  <c r="F227" i="17"/>
  <c r="F226" i="17" s="1"/>
  <c r="V226" i="17"/>
  <c r="U226" i="17"/>
  <c r="T226" i="17"/>
  <c r="S226" i="17"/>
  <c r="I226" i="17"/>
  <c r="G226" i="17"/>
  <c r="AA225" i="17"/>
  <c r="Z225" i="17"/>
  <c r="W225" i="17"/>
  <c r="W224" i="17" s="1"/>
  <c r="W223" i="17" s="1"/>
  <c r="W222" i="17" s="1"/>
  <c r="U225" i="17"/>
  <c r="U224" i="17" s="1"/>
  <c r="U223" i="17" s="1"/>
  <c r="S225" i="17"/>
  <c r="K225" i="17"/>
  <c r="L225" i="17" s="1"/>
  <c r="V224" i="17"/>
  <c r="T224" i="17"/>
  <c r="S224" i="17"/>
  <c r="S223" i="17" s="1"/>
  <c r="Q224" i="17"/>
  <c r="O224" i="17"/>
  <c r="N224" i="17"/>
  <c r="L224" i="17"/>
  <c r="J224" i="17"/>
  <c r="I224" i="17"/>
  <c r="H224" i="17"/>
  <c r="G224" i="17"/>
  <c r="F224" i="17"/>
  <c r="V223" i="17"/>
  <c r="Q223" i="17"/>
  <c r="O223" i="17"/>
  <c r="N223" i="17"/>
  <c r="J223" i="17"/>
  <c r="I223" i="17"/>
  <c r="H223" i="17"/>
  <c r="H222" i="17" s="1"/>
  <c r="F223" i="17"/>
  <c r="F222" i="17" s="1"/>
  <c r="V222" i="17"/>
  <c r="U222" i="17"/>
  <c r="S222" i="17"/>
  <c r="O222" i="17"/>
  <c r="N222" i="17"/>
  <c r="J222" i="17"/>
  <c r="I222" i="17"/>
  <c r="AB221" i="17"/>
  <c r="AA221" i="17"/>
  <c r="Z221" i="17"/>
  <c r="Y221" i="17"/>
  <c r="X221" i="17"/>
  <c r="W221" i="17"/>
  <c r="W220" i="17" s="1"/>
  <c r="U221" i="17"/>
  <c r="S221" i="17"/>
  <c r="R221" i="17"/>
  <c r="R220" i="17" s="1"/>
  <c r="R219" i="17" s="1"/>
  <c r="R218" i="17" s="1"/>
  <c r="P221" i="17"/>
  <c r="P220" i="17" s="1"/>
  <c r="P219" i="17" s="1"/>
  <c r="P218" i="17" s="1"/>
  <c r="L221" i="17"/>
  <c r="K221" i="17"/>
  <c r="V220" i="17"/>
  <c r="U220" i="17"/>
  <c r="U219" i="17" s="1"/>
  <c r="U218" i="17" s="1"/>
  <c r="T220" i="17"/>
  <c r="S220" i="17"/>
  <c r="Q220" i="17"/>
  <c r="O220" i="17"/>
  <c r="O219" i="17" s="1"/>
  <c r="O218" i="17" s="1"/>
  <c r="N220" i="17"/>
  <c r="N219" i="17" s="1"/>
  <c r="N218" i="17" s="1"/>
  <c r="L220" i="17"/>
  <c r="X220" i="17" s="1"/>
  <c r="K220" i="17"/>
  <c r="J220" i="17"/>
  <c r="J219" i="17" s="1"/>
  <c r="J218" i="17" s="1"/>
  <c r="I220" i="17"/>
  <c r="I219" i="17" s="1"/>
  <c r="I218" i="17" s="1"/>
  <c r="H220" i="17"/>
  <c r="H219" i="17" s="1"/>
  <c r="H218" i="17" s="1"/>
  <c r="G220" i="17"/>
  <c r="G219" i="17" s="1"/>
  <c r="G218" i="17" s="1"/>
  <c r="F220" i="17"/>
  <c r="F219" i="17" s="1"/>
  <c r="F218" i="17" s="1"/>
  <c r="W219" i="17"/>
  <c r="W218" i="17" s="1"/>
  <c r="S219" i="17"/>
  <c r="S218" i="17" s="1"/>
  <c r="Q219" i="17"/>
  <c r="L219" i="17"/>
  <c r="K219" i="17"/>
  <c r="K218" i="17" s="1"/>
  <c r="Q218" i="17"/>
  <c r="X218" i="17" s="1"/>
  <c r="L218" i="17"/>
  <c r="AA217" i="17"/>
  <c r="W217" i="17"/>
  <c r="U217" i="17"/>
  <c r="S217" i="17"/>
  <c r="S216" i="17" s="1"/>
  <c r="L217" i="17"/>
  <c r="K217" i="17"/>
  <c r="W216" i="17"/>
  <c r="W215" i="17" s="1"/>
  <c r="W214" i="17" s="1"/>
  <c r="V216" i="17"/>
  <c r="U216" i="17"/>
  <c r="U215" i="17" s="1"/>
  <c r="U214" i="17" s="1"/>
  <c r="T216" i="17"/>
  <c r="Q216" i="17"/>
  <c r="Q215" i="17" s="1"/>
  <c r="O216" i="17"/>
  <c r="O215" i="17" s="1"/>
  <c r="O214" i="17" s="1"/>
  <c r="N216" i="17"/>
  <c r="N215" i="17" s="1"/>
  <c r="N214" i="17" s="1"/>
  <c r="K216" i="17"/>
  <c r="J216" i="17"/>
  <c r="I216" i="17"/>
  <c r="H216" i="17"/>
  <c r="H215" i="17" s="1"/>
  <c r="H214" i="17" s="1"/>
  <c r="G216" i="17"/>
  <c r="F216" i="17"/>
  <c r="AA215" i="17"/>
  <c r="T215" i="17"/>
  <c r="S215" i="17"/>
  <c r="J215" i="17"/>
  <c r="J214" i="17" s="1"/>
  <c r="I215" i="17"/>
  <c r="I214" i="17" s="1"/>
  <c r="G215" i="17"/>
  <c r="F215" i="17"/>
  <c r="F214" i="17" s="1"/>
  <c r="T214" i="17"/>
  <c r="S214" i="17"/>
  <c r="Q214" i="17"/>
  <c r="K214" i="17"/>
  <c r="G214" i="17"/>
  <c r="AA213" i="17"/>
  <c r="Z213" i="17"/>
  <c r="W213" i="17"/>
  <c r="W212" i="17" s="1"/>
  <c r="W211" i="17" s="1"/>
  <c r="W210" i="17" s="1"/>
  <c r="U213" i="17"/>
  <c r="S213" i="17"/>
  <c r="S212" i="17" s="1"/>
  <c r="L213" i="17"/>
  <c r="K213" i="17"/>
  <c r="V212" i="17"/>
  <c r="U212" i="17"/>
  <c r="U211" i="17" s="1"/>
  <c r="U210" i="17" s="1"/>
  <c r="T212" i="17"/>
  <c r="Q212" i="17"/>
  <c r="Q211" i="17" s="1"/>
  <c r="O212" i="17"/>
  <c r="N212" i="17"/>
  <c r="N211" i="17" s="1"/>
  <c r="N210" i="17" s="1"/>
  <c r="J212" i="17"/>
  <c r="I212" i="17"/>
  <c r="H212" i="17"/>
  <c r="H211" i="17" s="1"/>
  <c r="G212" i="17"/>
  <c r="F212" i="17"/>
  <c r="AA211" i="17"/>
  <c r="T211" i="17"/>
  <c r="S211" i="17"/>
  <c r="O211" i="17"/>
  <c r="O210" i="17" s="1"/>
  <c r="I211" i="17"/>
  <c r="I210" i="17" s="1"/>
  <c r="G211" i="17"/>
  <c r="F211" i="17"/>
  <c r="F210" i="17" s="1"/>
  <c r="T210" i="17"/>
  <c r="S210" i="17"/>
  <c r="Q210" i="17"/>
  <c r="H210" i="17"/>
  <c r="G210" i="17"/>
  <c r="AA209" i="17"/>
  <c r="W209" i="17"/>
  <c r="W208" i="17" s="1"/>
  <c r="W207" i="17" s="1"/>
  <c r="W206" i="17" s="1"/>
  <c r="U209" i="17"/>
  <c r="S209" i="17"/>
  <c r="S208" i="17" s="1"/>
  <c r="K209" i="17"/>
  <c r="L209" i="17" s="1"/>
  <c r="V208" i="17"/>
  <c r="U208" i="17"/>
  <c r="U207" i="17" s="1"/>
  <c r="U206" i="17" s="1"/>
  <c r="T208" i="17"/>
  <c r="Q208" i="17"/>
  <c r="Q207" i="17" s="1"/>
  <c r="O208" i="17"/>
  <c r="N208" i="17"/>
  <c r="N207" i="17" s="1"/>
  <c r="N206" i="17" s="1"/>
  <c r="J208" i="17"/>
  <c r="J207" i="17" s="1"/>
  <c r="J206" i="17" s="1"/>
  <c r="I208" i="17"/>
  <c r="H208" i="17"/>
  <c r="H207" i="17" s="1"/>
  <c r="G208" i="17"/>
  <c r="F208" i="17"/>
  <c r="AA207" i="17"/>
  <c r="V207" i="17"/>
  <c r="V206" i="17" s="1"/>
  <c r="T207" i="17"/>
  <c r="S207" i="17"/>
  <c r="O207" i="17"/>
  <c r="O206" i="17" s="1"/>
  <c r="I207" i="17"/>
  <c r="I206" i="17" s="1"/>
  <c r="G207" i="17"/>
  <c r="F207" i="17"/>
  <c r="F206" i="17" s="1"/>
  <c r="T206" i="17"/>
  <c r="S206" i="17"/>
  <c r="Q206" i="17"/>
  <c r="H206" i="17"/>
  <c r="K206" i="17" s="1"/>
  <c r="G206" i="17"/>
  <c r="AA205" i="17"/>
  <c r="W205" i="17"/>
  <c r="W204" i="17" s="1"/>
  <c r="W203" i="17" s="1"/>
  <c r="W202" i="17" s="1"/>
  <c r="U205" i="17"/>
  <c r="S205" i="17"/>
  <c r="S204" i="17" s="1"/>
  <c r="K205" i="17"/>
  <c r="L205" i="17" s="1"/>
  <c r="V204" i="17"/>
  <c r="U204" i="17"/>
  <c r="U203" i="17" s="1"/>
  <c r="U202" i="17" s="1"/>
  <c r="T204" i="17"/>
  <c r="Q204" i="17"/>
  <c r="Q203" i="17" s="1"/>
  <c r="O204" i="17"/>
  <c r="N204" i="17"/>
  <c r="N203" i="17" s="1"/>
  <c r="N202" i="17" s="1"/>
  <c r="J204" i="17"/>
  <c r="J203" i="17" s="1"/>
  <c r="J202" i="17" s="1"/>
  <c r="I204" i="17"/>
  <c r="H204" i="17"/>
  <c r="G204" i="17"/>
  <c r="F204" i="17"/>
  <c r="AA203" i="17"/>
  <c r="V203" i="17"/>
  <c r="T203" i="17"/>
  <c r="T202" i="17" s="1"/>
  <c r="S203" i="17"/>
  <c r="O203" i="17"/>
  <c r="O202" i="17" s="1"/>
  <c r="I203" i="17"/>
  <c r="I202" i="17" s="1"/>
  <c r="G203" i="17"/>
  <c r="F203" i="17"/>
  <c r="F202" i="17" s="1"/>
  <c r="S202" i="17"/>
  <c r="Q202" i="17"/>
  <c r="G202" i="17"/>
  <c r="AA201" i="17"/>
  <c r="W201" i="17"/>
  <c r="U201" i="17"/>
  <c r="S201" i="17"/>
  <c r="S200" i="17" s="1"/>
  <c r="K201" i="17"/>
  <c r="L201" i="17" s="1"/>
  <c r="W200" i="17"/>
  <c r="W199" i="17" s="1"/>
  <c r="W198" i="17" s="1"/>
  <c r="V200" i="17"/>
  <c r="U200" i="17"/>
  <c r="U199" i="17" s="1"/>
  <c r="U198" i="17" s="1"/>
  <c r="T200" i="17"/>
  <c r="Q200" i="17"/>
  <c r="Q199" i="17" s="1"/>
  <c r="O200" i="17"/>
  <c r="O199" i="17" s="1"/>
  <c r="O198" i="17" s="1"/>
  <c r="N200" i="17"/>
  <c r="N199" i="17" s="1"/>
  <c r="N198" i="17" s="1"/>
  <c r="J200" i="17"/>
  <c r="I200" i="17"/>
  <c r="H200" i="17"/>
  <c r="G200" i="17"/>
  <c r="F200" i="17"/>
  <c r="V199" i="17"/>
  <c r="T199" i="17"/>
  <c r="S199" i="17"/>
  <c r="S198" i="17" s="1"/>
  <c r="J199" i="17"/>
  <c r="J198" i="17" s="1"/>
  <c r="I199" i="17"/>
  <c r="I198" i="17" s="1"/>
  <c r="G199" i="17"/>
  <c r="F199" i="17"/>
  <c r="F198" i="17" s="1"/>
  <c r="Q198" i="17"/>
  <c r="G198" i="17"/>
  <c r="AA197" i="17"/>
  <c r="Z197" i="17"/>
  <c r="W197" i="17"/>
  <c r="U197" i="17"/>
  <c r="S197" i="17"/>
  <c r="S196" i="17" s="1"/>
  <c r="R197" i="17"/>
  <c r="R196" i="17" s="1"/>
  <c r="R195" i="17" s="1"/>
  <c r="R194" i="17" s="1"/>
  <c r="L197" i="17"/>
  <c r="K197" i="17"/>
  <c r="W196" i="17"/>
  <c r="W195" i="17" s="1"/>
  <c r="W194" i="17" s="1"/>
  <c r="V196" i="17"/>
  <c r="U196" i="17"/>
  <c r="U195" i="17" s="1"/>
  <c r="U194" i="17" s="1"/>
  <c r="T196" i="17"/>
  <c r="Q196" i="17"/>
  <c r="Q195" i="17" s="1"/>
  <c r="O196" i="17"/>
  <c r="O195" i="17" s="1"/>
  <c r="O194" i="17" s="1"/>
  <c r="N196" i="17"/>
  <c r="N195" i="17" s="1"/>
  <c r="N194" i="17" s="1"/>
  <c r="J196" i="17"/>
  <c r="I196" i="17"/>
  <c r="H196" i="17"/>
  <c r="G196" i="17"/>
  <c r="F196" i="17"/>
  <c r="V195" i="17"/>
  <c r="T195" i="17"/>
  <c r="S195" i="17"/>
  <c r="S194" i="17" s="1"/>
  <c r="J195" i="17"/>
  <c r="J194" i="17" s="1"/>
  <c r="I195" i="17"/>
  <c r="I194" i="17" s="1"/>
  <c r="G195" i="17"/>
  <c r="F195" i="17"/>
  <c r="F194" i="17" s="1"/>
  <c r="T194" i="17"/>
  <c r="AA194" i="17" s="1"/>
  <c r="Q194" i="17"/>
  <c r="G194" i="17"/>
  <c r="AA193" i="17"/>
  <c r="X193" i="17"/>
  <c r="W193" i="17"/>
  <c r="U193" i="17"/>
  <c r="S193" i="17"/>
  <c r="S192" i="17" s="1"/>
  <c r="R193" i="17"/>
  <c r="R192" i="17" s="1"/>
  <c r="R191" i="17" s="1"/>
  <c r="R190" i="17" s="1"/>
  <c r="L193" i="17"/>
  <c r="K193" i="17"/>
  <c r="W192" i="17"/>
  <c r="W191" i="17" s="1"/>
  <c r="W190" i="17" s="1"/>
  <c r="V192" i="17"/>
  <c r="U192" i="17"/>
  <c r="U191" i="17" s="1"/>
  <c r="U190" i="17" s="1"/>
  <c r="T192" i="17"/>
  <c r="Q192" i="17"/>
  <c r="Q191" i="17" s="1"/>
  <c r="O192" i="17"/>
  <c r="O191" i="17" s="1"/>
  <c r="O190" i="17" s="1"/>
  <c r="N192" i="17"/>
  <c r="N191" i="17" s="1"/>
  <c r="N190" i="17" s="1"/>
  <c r="K192" i="17"/>
  <c r="J192" i="17"/>
  <c r="I192" i="17"/>
  <c r="H192" i="17"/>
  <c r="H191" i="17" s="1"/>
  <c r="H190" i="17" s="1"/>
  <c r="G192" i="17"/>
  <c r="F192" i="17"/>
  <c r="T191" i="17"/>
  <c r="S191" i="17"/>
  <c r="J191" i="17"/>
  <c r="J190" i="17" s="1"/>
  <c r="I191" i="17"/>
  <c r="I190" i="17" s="1"/>
  <c r="G191" i="17"/>
  <c r="F191" i="17"/>
  <c r="F190" i="17" s="1"/>
  <c r="T190" i="17"/>
  <c r="S190" i="17"/>
  <c r="Q190" i="17"/>
  <c r="G190" i="17"/>
  <c r="AA189" i="17"/>
  <c r="X189" i="17"/>
  <c r="W189" i="17"/>
  <c r="W188" i="17" s="1"/>
  <c r="W187" i="17" s="1"/>
  <c r="W186" i="17" s="1"/>
  <c r="U189" i="17"/>
  <c r="S189" i="17"/>
  <c r="S188" i="17" s="1"/>
  <c r="L189" i="17"/>
  <c r="K189" i="17"/>
  <c r="V188" i="17"/>
  <c r="U188" i="17"/>
  <c r="U187" i="17" s="1"/>
  <c r="U186" i="17" s="1"/>
  <c r="T188" i="17"/>
  <c r="Q188" i="17"/>
  <c r="Q187" i="17" s="1"/>
  <c r="O188" i="17"/>
  <c r="N188" i="17"/>
  <c r="N187" i="17" s="1"/>
  <c r="N186" i="17" s="1"/>
  <c r="K188" i="17"/>
  <c r="J188" i="17"/>
  <c r="I188" i="17"/>
  <c r="H188" i="17"/>
  <c r="H187" i="17" s="1"/>
  <c r="G188" i="17"/>
  <c r="F188" i="17"/>
  <c r="T187" i="17"/>
  <c r="S187" i="17"/>
  <c r="S186" i="17" s="1"/>
  <c r="O187" i="17"/>
  <c r="O186" i="17" s="1"/>
  <c r="J187" i="17"/>
  <c r="I187" i="17"/>
  <c r="I186" i="17" s="1"/>
  <c r="G187" i="17"/>
  <c r="F187" i="17"/>
  <c r="F186" i="17" s="1"/>
  <c r="T186" i="17"/>
  <c r="Q186" i="17"/>
  <c r="J186" i="17"/>
  <c r="H186" i="17"/>
  <c r="K186" i="17" s="1"/>
  <c r="G186" i="17"/>
  <c r="AA185" i="17"/>
  <c r="Z185" i="17"/>
  <c r="W185" i="17"/>
  <c r="W184" i="17" s="1"/>
  <c r="W183" i="17" s="1"/>
  <c r="W182" i="17" s="1"/>
  <c r="U185" i="17"/>
  <c r="S185" i="17"/>
  <c r="S184" i="17" s="1"/>
  <c r="L185" i="17"/>
  <c r="K185" i="17"/>
  <c r="V184" i="17"/>
  <c r="U184" i="17"/>
  <c r="U183" i="17" s="1"/>
  <c r="U182" i="17" s="1"/>
  <c r="T184" i="17"/>
  <c r="Q184" i="17"/>
  <c r="Q183" i="17" s="1"/>
  <c r="O184" i="17"/>
  <c r="N184" i="17"/>
  <c r="N183" i="17" s="1"/>
  <c r="N182" i="17" s="1"/>
  <c r="K184" i="17"/>
  <c r="J184" i="17"/>
  <c r="J183" i="17" s="1"/>
  <c r="I184" i="17"/>
  <c r="H184" i="17"/>
  <c r="H183" i="17" s="1"/>
  <c r="G184" i="17"/>
  <c r="F184" i="17"/>
  <c r="AA183" i="17"/>
  <c r="V183" i="17"/>
  <c r="V182" i="17" s="1"/>
  <c r="T183" i="17"/>
  <c r="S183" i="17"/>
  <c r="S182" i="17" s="1"/>
  <c r="O183" i="17"/>
  <c r="O182" i="17" s="1"/>
  <c r="I183" i="17"/>
  <c r="I182" i="17" s="1"/>
  <c r="G183" i="17"/>
  <c r="F183" i="17"/>
  <c r="F182" i="17" s="1"/>
  <c r="T182" i="17"/>
  <c r="Q182" i="17"/>
  <c r="J182" i="17"/>
  <c r="H182" i="17"/>
  <c r="G182" i="17"/>
  <c r="AA181" i="17"/>
  <c r="X181" i="17"/>
  <c r="W181" i="17"/>
  <c r="U181" i="17"/>
  <c r="S181" i="17"/>
  <c r="S180" i="17" s="1"/>
  <c r="L181" i="17"/>
  <c r="K181" i="17"/>
  <c r="W180" i="17"/>
  <c r="W179" i="17" s="1"/>
  <c r="W178" i="17" s="1"/>
  <c r="V180" i="17"/>
  <c r="U180" i="17"/>
  <c r="U179" i="17" s="1"/>
  <c r="U178" i="17" s="1"/>
  <c r="T180" i="17"/>
  <c r="Q180" i="17"/>
  <c r="Q179" i="17" s="1"/>
  <c r="O180" i="17"/>
  <c r="N180" i="17"/>
  <c r="N179" i="17" s="1"/>
  <c r="N178" i="17" s="1"/>
  <c r="K180" i="17"/>
  <c r="J180" i="17"/>
  <c r="J179" i="17" s="1"/>
  <c r="I180" i="17"/>
  <c r="H180" i="17"/>
  <c r="H179" i="17" s="1"/>
  <c r="G180" i="17"/>
  <c r="F180" i="17"/>
  <c r="AA179" i="17"/>
  <c r="V179" i="17"/>
  <c r="T179" i="17"/>
  <c r="T178" i="17" s="1"/>
  <c r="S179" i="17"/>
  <c r="O179" i="17"/>
  <c r="O178" i="17" s="1"/>
  <c r="I179" i="17"/>
  <c r="I178" i="17" s="1"/>
  <c r="G179" i="17"/>
  <c r="F179" i="17"/>
  <c r="F178" i="17" s="1"/>
  <c r="S178" i="17"/>
  <c r="Q178" i="17"/>
  <c r="J178" i="17"/>
  <c r="H178" i="17"/>
  <c r="K178" i="17" s="1"/>
  <c r="G178" i="17"/>
  <c r="AA177" i="17"/>
  <c r="W177" i="17"/>
  <c r="W176" i="17" s="1"/>
  <c r="W175" i="17" s="1"/>
  <c r="W174" i="17" s="1"/>
  <c r="U177" i="17"/>
  <c r="S177" i="17"/>
  <c r="S176" i="17" s="1"/>
  <c r="K177" i="17"/>
  <c r="V176" i="17"/>
  <c r="U176" i="17"/>
  <c r="U175" i="17" s="1"/>
  <c r="U174" i="17" s="1"/>
  <c r="T176" i="17"/>
  <c r="Q176" i="17"/>
  <c r="Q175" i="17" s="1"/>
  <c r="O176" i="17"/>
  <c r="N176" i="17"/>
  <c r="N175" i="17" s="1"/>
  <c r="N174" i="17" s="1"/>
  <c r="J176" i="17"/>
  <c r="J175" i="17" s="1"/>
  <c r="J174" i="17" s="1"/>
  <c r="I176" i="17"/>
  <c r="H176" i="17"/>
  <c r="H175" i="17" s="1"/>
  <c r="G176" i="17"/>
  <c r="F176" i="17"/>
  <c r="V175" i="17"/>
  <c r="T175" i="17"/>
  <c r="S175" i="17"/>
  <c r="S174" i="17" s="1"/>
  <c r="O175" i="17"/>
  <c r="O174" i="17" s="1"/>
  <c r="I175" i="17"/>
  <c r="I174" i="17" s="1"/>
  <c r="G175" i="17"/>
  <c r="F175" i="17"/>
  <c r="F174" i="17" s="1"/>
  <c r="Q174" i="17"/>
  <c r="H174" i="17"/>
  <c r="G174" i="17"/>
  <c r="AA173" i="17"/>
  <c r="Z173" i="17"/>
  <c r="W173" i="17"/>
  <c r="U173" i="17"/>
  <c r="S173" i="17"/>
  <c r="S172" i="17" s="1"/>
  <c r="R173" i="17"/>
  <c r="R172" i="17" s="1"/>
  <c r="R171" i="17" s="1"/>
  <c r="R170" i="17" s="1"/>
  <c r="L173" i="17"/>
  <c r="K173" i="17"/>
  <c r="W172" i="17"/>
  <c r="W171" i="17" s="1"/>
  <c r="W170" i="17" s="1"/>
  <c r="V172" i="17"/>
  <c r="U172" i="17"/>
  <c r="U171" i="17" s="1"/>
  <c r="U170" i="17" s="1"/>
  <c r="T172" i="17"/>
  <c r="Q172" i="17"/>
  <c r="Q171" i="17" s="1"/>
  <c r="O172" i="17"/>
  <c r="O171" i="17" s="1"/>
  <c r="O170" i="17" s="1"/>
  <c r="N172" i="17"/>
  <c r="N171" i="17" s="1"/>
  <c r="N170" i="17" s="1"/>
  <c r="J172" i="17"/>
  <c r="I172" i="17"/>
  <c r="H172" i="17"/>
  <c r="G172" i="17"/>
  <c r="F172" i="17"/>
  <c r="V171" i="17"/>
  <c r="T171" i="17"/>
  <c r="S171" i="17"/>
  <c r="S170" i="17" s="1"/>
  <c r="J171" i="17"/>
  <c r="J170" i="17" s="1"/>
  <c r="I171" i="17"/>
  <c r="I170" i="17" s="1"/>
  <c r="G171" i="17"/>
  <c r="F171" i="17"/>
  <c r="F170" i="17" s="1"/>
  <c r="T170" i="17"/>
  <c r="Q170" i="17"/>
  <c r="G170" i="17"/>
  <c r="AA169" i="17"/>
  <c r="Z169" i="17"/>
  <c r="Y169" i="17"/>
  <c r="X169" i="17"/>
  <c r="W169" i="17"/>
  <c r="U169" i="17"/>
  <c r="S169" i="17"/>
  <c r="S168" i="17" s="1"/>
  <c r="S167" i="17" s="1"/>
  <c r="S166" i="17" s="1"/>
  <c r="R169" i="17"/>
  <c r="P169" i="17"/>
  <c r="P168" i="17" s="1"/>
  <c r="P167" i="17" s="1"/>
  <c r="P166" i="17" s="1"/>
  <c r="K169" i="17"/>
  <c r="L169" i="17" s="1"/>
  <c r="Z168" i="17"/>
  <c r="X168" i="17"/>
  <c r="W168" i="17"/>
  <c r="V168" i="17"/>
  <c r="U168" i="17"/>
  <c r="U167" i="17" s="1"/>
  <c r="T168" i="17"/>
  <c r="R168" i="17"/>
  <c r="R167" i="17" s="1"/>
  <c r="R166" i="17" s="1"/>
  <c r="Q168" i="17"/>
  <c r="O168" i="17"/>
  <c r="O167" i="17" s="1"/>
  <c r="N168" i="17"/>
  <c r="N167" i="17" s="1"/>
  <c r="N166" i="17" s="1"/>
  <c r="L168" i="17"/>
  <c r="J168" i="17"/>
  <c r="J167" i="17" s="1"/>
  <c r="J166" i="17" s="1"/>
  <c r="I168" i="17"/>
  <c r="I167" i="17" s="1"/>
  <c r="I166" i="17" s="1"/>
  <c r="H168" i="17"/>
  <c r="G168" i="17"/>
  <c r="F168" i="17"/>
  <c r="W167" i="17"/>
  <c r="V167" i="17"/>
  <c r="V166" i="17" s="1"/>
  <c r="Q167" i="17"/>
  <c r="L167" i="17"/>
  <c r="Z167" i="17" s="1"/>
  <c r="H167" i="17"/>
  <c r="F167" i="17"/>
  <c r="F166" i="17" s="1"/>
  <c r="W166" i="17"/>
  <c r="U166" i="17"/>
  <c r="Q166" i="17"/>
  <c r="O166" i="17"/>
  <c r="H166" i="17"/>
  <c r="AB165" i="17"/>
  <c r="AA165" i="17"/>
  <c r="Z165" i="17"/>
  <c r="W165" i="17"/>
  <c r="W164" i="17" s="1"/>
  <c r="W163" i="17" s="1"/>
  <c r="W162" i="17" s="1"/>
  <c r="U165" i="17"/>
  <c r="S165" i="17"/>
  <c r="S164" i="17" s="1"/>
  <c r="S163" i="17" s="1"/>
  <c r="P165" i="17"/>
  <c r="P164" i="17" s="1"/>
  <c r="P163" i="17" s="1"/>
  <c r="P162" i="17" s="1"/>
  <c r="K165" i="17"/>
  <c r="L165" i="17" s="1"/>
  <c r="AB164" i="17"/>
  <c r="V164" i="17"/>
  <c r="V163" i="17" s="1"/>
  <c r="U164" i="17"/>
  <c r="T164" i="17"/>
  <c r="Q164" i="17"/>
  <c r="X164" i="17" s="1"/>
  <c r="O164" i="17"/>
  <c r="N164" i="17"/>
  <c r="N163" i="17" s="1"/>
  <c r="N162" i="17" s="1"/>
  <c r="L164" i="17"/>
  <c r="K164" i="17"/>
  <c r="J164" i="17"/>
  <c r="I164" i="17"/>
  <c r="H164" i="17"/>
  <c r="G164" i="17"/>
  <c r="F164" i="17"/>
  <c r="F163" i="17" s="1"/>
  <c r="F162" i="17" s="1"/>
  <c r="U163" i="17"/>
  <c r="U162" i="17" s="1"/>
  <c r="T163" i="17"/>
  <c r="Q163" i="17"/>
  <c r="O163" i="17"/>
  <c r="J163" i="17"/>
  <c r="I163" i="17"/>
  <c r="H163" i="17"/>
  <c r="G163" i="17"/>
  <c r="S162" i="17"/>
  <c r="O162" i="17"/>
  <c r="J162" i="17"/>
  <c r="I162" i="17"/>
  <c r="H162" i="17"/>
  <c r="G162" i="17"/>
  <c r="AA161" i="17"/>
  <c r="X161" i="17"/>
  <c r="W161" i="17"/>
  <c r="W160" i="17" s="1"/>
  <c r="W159" i="17" s="1"/>
  <c r="W158" i="17" s="1"/>
  <c r="U161" i="17"/>
  <c r="U160" i="17" s="1"/>
  <c r="S161" i="17"/>
  <c r="L161" i="17"/>
  <c r="K161" i="17"/>
  <c r="V160" i="17"/>
  <c r="T160" i="17"/>
  <c r="S160" i="17"/>
  <c r="S159" i="17" s="1"/>
  <c r="Q160" i="17"/>
  <c r="Q159" i="17" s="1"/>
  <c r="Q158" i="17" s="1"/>
  <c r="O160" i="17"/>
  <c r="N160" i="17"/>
  <c r="K160" i="17"/>
  <c r="J160" i="17"/>
  <c r="I160" i="17"/>
  <c r="H160" i="17"/>
  <c r="G160" i="17"/>
  <c r="G159" i="17" s="1"/>
  <c r="F160" i="17"/>
  <c r="AA159" i="17"/>
  <c r="V159" i="17"/>
  <c r="U159" i="17"/>
  <c r="T159" i="17"/>
  <c r="O159" i="17"/>
  <c r="O158" i="17" s="1"/>
  <c r="N159" i="17"/>
  <c r="J159" i="17"/>
  <c r="J158" i="17" s="1"/>
  <c r="I159" i="17"/>
  <c r="H159" i="17"/>
  <c r="F159" i="17"/>
  <c r="U158" i="17"/>
  <c r="T158" i="17"/>
  <c r="S158" i="17"/>
  <c r="N158" i="17"/>
  <c r="I158" i="17"/>
  <c r="H158" i="17"/>
  <c r="G158" i="17"/>
  <c r="F158" i="17"/>
  <c r="AA157" i="17"/>
  <c r="W157" i="17"/>
  <c r="W156" i="17" s="1"/>
  <c r="W155" i="17" s="1"/>
  <c r="W154" i="17" s="1"/>
  <c r="U157" i="17"/>
  <c r="U156" i="17" s="1"/>
  <c r="U155" i="17" s="1"/>
  <c r="S157" i="17"/>
  <c r="K157" i="17"/>
  <c r="L157" i="17" s="1"/>
  <c r="V156" i="17"/>
  <c r="T156" i="17"/>
  <c r="S156" i="17"/>
  <c r="S155" i="17" s="1"/>
  <c r="Q156" i="17"/>
  <c r="O156" i="17"/>
  <c r="N156" i="17"/>
  <c r="J156" i="17"/>
  <c r="I156" i="17"/>
  <c r="H156" i="17"/>
  <c r="G156" i="17"/>
  <c r="F156" i="17"/>
  <c r="F155" i="17" s="1"/>
  <c r="F154" i="17" s="1"/>
  <c r="V155" i="17"/>
  <c r="Q155" i="17"/>
  <c r="Q154" i="17" s="1"/>
  <c r="O155" i="17"/>
  <c r="N155" i="17"/>
  <c r="J155" i="17"/>
  <c r="J154" i="17" s="1"/>
  <c r="I155" i="17"/>
  <c r="I154" i="17" s="1"/>
  <c r="H155" i="17"/>
  <c r="H154" i="17" s="1"/>
  <c r="V154" i="17"/>
  <c r="U154" i="17"/>
  <c r="S154" i="17"/>
  <c r="O154" i="17"/>
  <c r="N154" i="17"/>
  <c r="AA153" i="17"/>
  <c r="Z153" i="17"/>
  <c r="Y153" i="17"/>
  <c r="X153" i="17"/>
  <c r="W153" i="17"/>
  <c r="U153" i="17"/>
  <c r="U152" i="17" s="1"/>
  <c r="S153" i="17"/>
  <c r="R153" i="17"/>
  <c r="P153" i="17"/>
  <c r="P152" i="17" s="1"/>
  <c r="P151" i="17" s="1"/>
  <c r="P150" i="17" s="1"/>
  <c r="L153" i="17"/>
  <c r="K153" i="17"/>
  <c r="Z152" i="17"/>
  <c r="Y152" i="17"/>
  <c r="W152" i="17"/>
  <c r="W151" i="17" s="1"/>
  <c r="W150" i="17" s="1"/>
  <c r="V152" i="17"/>
  <c r="T152" i="17"/>
  <c r="S152" i="17"/>
  <c r="S151" i="17" s="1"/>
  <c r="S150" i="17" s="1"/>
  <c r="R152" i="17"/>
  <c r="R151" i="17" s="1"/>
  <c r="Q152" i="17"/>
  <c r="Q151" i="17" s="1"/>
  <c r="O152" i="17"/>
  <c r="N152" i="17"/>
  <c r="L152" i="17"/>
  <c r="K152" i="17"/>
  <c r="J152" i="17"/>
  <c r="I152" i="17"/>
  <c r="H152" i="17"/>
  <c r="G152" i="17"/>
  <c r="G151" i="17" s="1"/>
  <c r="G150" i="17" s="1"/>
  <c r="F152" i="17"/>
  <c r="V151" i="17"/>
  <c r="U151" i="17"/>
  <c r="U150" i="17" s="1"/>
  <c r="T151" i="17"/>
  <c r="O151" i="17"/>
  <c r="N151" i="17"/>
  <c r="N150" i="17" s="1"/>
  <c r="L151" i="17"/>
  <c r="K151" i="17"/>
  <c r="J151" i="17"/>
  <c r="I151" i="17"/>
  <c r="H151" i="17"/>
  <c r="F151" i="17"/>
  <c r="F150" i="17" s="1"/>
  <c r="R150" i="17"/>
  <c r="O150" i="17"/>
  <c r="J150" i="17"/>
  <c r="I150" i="17"/>
  <c r="H150" i="17"/>
  <c r="AA149" i="17"/>
  <c r="X149" i="17"/>
  <c r="W149" i="17"/>
  <c r="W148" i="17" s="1"/>
  <c r="U149" i="17"/>
  <c r="U148" i="17" s="1"/>
  <c r="S149" i="17"/>
  <c r="K149" i="17"/>
  <c r="L149" i="17" s="1"/>
  <c r="V148" i="17"/>
  <c r="T148" i="17"/>
  <c r="S148" i="17"/>
  <c r="S147" i="17" s="1"/>
  <c r="S146" i="17" s="1"/>
  <c r="Q148" i="17"/>
  <c r="O148" i="17"/>
  <c r="N148" i="17"/>
  <c r="J148" i="17"/>
  <c r="I148" i="17"/>
  <c r="H148" i="17"/>
  <c r="H147" i="17" s="1"/>
  <c r="G148" i="17"/>
  <c r="F148" i="17"/>
  <c r="F147" i="17" s="1"/>
  <c r="F146" i="17" s="1"/>
  <c r="W147" i="17"/>
  <c r="W146" i="17" s="1"/>
  <c r="V147" i="17"/>
  <c r="U147" i="17"/>
  <c r="U146" i="17" s="1"/>
  <c r="Q147" i="17"/>
  <c r="Q146" i="17" s="1"/>
  <c r="O147" i="17"/>
  <c r="N147" i="17"/>
  <c r="N146" i="17" s="1"/>
  <c r="J147" i="17"/>
  <c r="I147" i="17"/>
  <c r="O146" i="17"/>
  <c r="J146" i="17"/>
  <c r="I146" i="17"/>
  <c r="H146" i="17"/>
  <c r="AA145" i="17"/>
  <c r="Y145" i="17"/>
  <c r="W145" i="17"/>
  <c r="U145" i="17"/>
  <c r="U144" i="17" s="1"/>
  <c r="S145" i="17"/>
  <c r="L145" i="17"/>
  <c r="X145" i="17" s="1"/>
  <c r="K145" i="17"/>
  <c r="W144" i="17"/>
  <c r="W143" i="17" s="1"/>
  <c r="W142" i="17" s="1"/>
  <c r="V144" i="17"/>
  <c r="T144" i="17"/>
  <c r="S144" i="17"/>
  <c r="S143" i="17" s="1"/>
  <c r="Q144" i="17"/>
  <c r="O144" i="17"/>
  <c r="N144" i="17"/>
  <c r="J144" i="17"/>
  <c r="K144" i="17" s="1"/>
  <c r="I144" i="17"/>
  <c r="H144" i="17"/>
  <c r="G144" i="17"/>
  <c r="G143" i="17" s="1"/>
  <c r="F144" i="17"/>
  <c r="V143" i="17"/>
  <c r="U143" i="17"/>
  <c r="T143" i="17"/>
  <c r="Q143" i="17"/>
  <c r="O143" i="17"/>
  <c r="N143" i="17"/>
  <c r="J143" i="17"/>
  <c r="J142" i="17" s="1"/>
  <c r="I143" i="17"/>
  <c r="H143" i="17"/>
  <c r="F143" i="17"/>
  <c r="V142" i="17"/>
  <c r="U142" i="17"/>
  <c r="T142" i="17"/>
  <c r="S142" i="17"/>
  <c r="O142" i="17"/>
  <c r="N142" i="17"/>
  <c r="I142" i="17"/>
  <c r="H142" i="17"/>
  <c r="G142" i="17"/>
  <c r="F142" i="17"/>
  <c r="AA141" i="17"/>
  <c r="W141" i="17"/>
  <c r="U141" i="17"/>
  <c r="U140" i="17" s="1"/>
  <c r="U139" i="17" s="1"/>
  <c r="U138" i="17" s="1"/>
  <c r="S141" i="17"/>
  <c r="K141" i="17"/>
  <c r="L141" i="17" s="1"/>
  <c r="W140" i="17"/>
  <c r="W139" i="17" s="1"/>
  <c r="W138" i="17" s="1"/>
  <c r="V140" i="17"/>
  <c r="T140" i="17"/>
  <c r="S140" i="17"/>
  <c r="S139" i="17" s="1"/>
  <c r="Q140" i="17"/>
  <c r="O140" i="17"/>
  <c r="N140" i="17"/>
  <c r="J140" i="17"/>
  <c r="J139" i="17" s="1"/>
  <c r="J138" i="17" s="1"/>
  <c r="I140" i="17"/>
  <c r="H140" i="17"/>
  <c r="G140" i="17"/>
  <c r="F140" i="17"/>
  <c r="F139" i="17" s="1"/>
  <c r="F138" i="17" s="1"/>
  <c r="V139" i="17"/>
  <c r="Q139" i="17"/>
  <c r="Q138" i="17" s="1"/>
  <c r="O139" i="17"/>
  <c r="O138" i="17" s="1"/>
  <c r="N139" i="17"/>
  <c r="I139" i="17"/>
  <c r="I138" i="17" s="1"/>
  <c r="H139" i="17"/>
  <c r="H138" i="17" s="1"/>
  <c r="V138" i="17"/>
  <c r="S138" i="17"/>
  <c r="N138" i="17"/>
  <c r="AA137" i="17"/>
  <c r="Z137" i="17"/>
  <c r="Y137" i="17"/>
  <c r="X137" i="17"/>
  <c r="W137" i="17"/>
  <c r="U137" i="17"/>
  <c r="U136" i="17" s="1"/>
  <c r="S137" i="17"/>
  <c r="R137" i="17"/>
  <c r="R136" i="17" s="1"/>
  <c r="R135" i="17" s="1"/>
  <c r="R134" i="17" s="1"/>
  <c r="P137" i="17"/>
  <c r="P136" i="17" s="1"/>
  <c r="P135" i="17" s="1"/>
  <c r="P134" i="17" s="1"/>
  <c r="L137" i="17"/>
  <c r="K137" i="17"/>
  <c r="Y136" i="17"/>
  <c r="W136" i="17"/>
  <c r="W135" i="17" s="1"/>
  <c r="W134" i="17" s="1"/>
  <c r="V136" i="17"/>
  <c r="T136" i="17"/>
  <c r="S136" i="17"/>
  <c r="S135" i="17" s="1"/>
  <c r="Q136" i="17"/>
  <c r="Q135" i="17" s="1"/>
  <c r="O136" i="17"/>
  <c r="N136" i="17"/>
  <c r="L136" i="17"/>
  <c r="Z136" i="17" s="1"/>
  <c r="J136" i="17"/>
  <c r="I136" i="17"/>
  <c r="H136" i="17"/>
  <c r="G136" i="17"/>
  <c r="G135" i="17" s="1"/>
  <c r="F136" i="17"/>
  <c r="V135" i="17"/>
  <c r="U135" i="17"/>
  <c r="U134" i="17" s="1"/>
  <c r="T135" i="17"/>
  <c r="O135" i="17"/>
  <c r="N135" i="17"/>
  <c r="N134" i="17" s="1"/>
  <c r="L135" i="17"/>
  <c r="J135" i="17"/>
  <c r="J134" i="17" s="1"/>
  <c r="I135" i="17"/>
  <c r="H135" i="17"/>
  <c r="F135" i="17"/>
  <c r="F134" i="17" s="1"/>
  <c r="T134" i="17"/>
  <c r="S134" i="17"/>
  <c r="O134" i="17"/>
  <c r="I134" i="17"/>
  <c r="H134" i="17"/>
  <c r="AA133" i="17"/>
  <c r="W133" i="17"/>
  <c r="W132" i="17" s="1"/>
  <c r="W131" i="17" s="1"/>
  <c r="W130" i="17" s="1"/>
  <c r="U133" i="17"/>
  <c r="U132" i="17" s="1"/>
  <c r="S133" i="17"/>
  <c r="R133" i="17"/>
  <c r="R132" i="17" s="1"/>
  <c r="R131" i="17" s="1"/>
  <c r="K133" i="17"/>
  <c r="L133" i="17" s="1"/>
  <c r="V132" i="17"/>
  <c r="T132" i="17"/>
  <c r="S132" i="17"/>
  <c r="S131" i="17" s="1"/>
  <c r="S130" i="17" s="1"/>
  <c r="Q132" i="17"/>
  <c r="O132" i="17"/>
  <c r="N132" i="17"/>
  <c r="J132" i="17"/>
  <c r="I132" i="17"/>
  <c r="H132" i="17"/>
  <c r="H131" i="17" s="1"/>
  <c r="G132" i="17"/>
  <c r="F132" i="17"/>
  <c r="V131" i="17"/>
  <c r="U131" i="17"/>
  <c r="U130" i="17" s="1"/>
  <c r="Q131" i="17"/>
  <c r="Q130" i="17" s="1"/>
  <c r="O131" i="17"/>
  <c r="N131" i="17"/>
  <c r="N130" i="17" s="1"/>
  <c r="J131" i="17"/>
  <c r="I131" i="17"/>
  <c r="F131" i="17"/>
  <c r="F130" i="17" s="1"/>
  <c r="R130" i="17"/>
  <c r="O130" i="17"/>
  <c r="J130" i="17"/>
  <c r="I130" i="17"/>
  <c r="H130" i="17"/>
  <c r="AA129" i="17"/>
  <c r="W129" i="17"/>
  <c r="W128" i="17" s="1"/>
  <c r="W127" i="17" s="1"/>
  <c r="W126" i="17" s="1"/>
  <c r="U129" i="17"/>
  <c r="U128" i="17" s="1"/>
  <c r="S129" i="17"/>
  <c r="L129" i="17"/>
  <c r="Y129" i="17" s="1"/>
  <c r="K129" i="17"/>
  <c r="V128" i="17"/>
  <c r="V127" i="17" s="1"/>
  <c r="T128" i="17"/>
  <c r="S128" i="17"/>
  <c r="S127" i="17" s="1"/>
  <c r="Q128" i="17"/>
  <c r="O128" i="17"/>
  <c r="N128" i="17"/>
  <c r="J128" i="17"/>
  <c r="J127" i="17" s="1"/>
  <c r="J126" i="17" s="1"/>
  <c r="I128" i="17"/>
  <c r="H128" i="17"/>
  <c r="G128" i="17"/>
  <c r="F128" i="17"/>
  <c r="U127" i="17"/>
  <c r="U126" i="17" s="1"/>
  <c r="T127" i="17"/>
  <c r="Q127" i="17"/>
  <c r="O127" i="17"/>
  <c r="O126" i="17" s="1"/>
  <c r="N127" i="17"/>
  <c r="I127" i="17"/>
  <c r="H127" i="17"/>
  <c r="H126" i="17" s="1"/>
  <c r="F127" i="17"/>
  <c r="V126" i="17"/>
  <c r="T126" i="17"/>
  <c r="S126" i="17"/>
  <c r="N126" i="17"/>
  <c r="N125" i="17" s="1"/>
  <c r="N124" i="17" s="1"/>
  <c r="I126" i="17"/>
  <c r="F126" i="17"/>
  <c r="I125" i="17"/>
  <c r="I124" i="17" s="1"/>
  <c r="W123" i="17"/>
  <c r="S122" i="17"/>
  <c r="J122" i="17"/>
  <c r="AB120" i="17"/>
  <c r="AA120" i="17"/>
  <c r="Z120" i="17"/>
  <c r="W120" i="17"/>
  <c r="W119" i="17" s="1"/>
  <c r="U120" i="17"/>
  <c r="S120" i="17"/>
  <c r="S119" i="17" s="1"/>
  <c r="S115" i="17" s="1"/>
  <c r="S113" i="17" s="1"/>
  <c r="L120" i="17"/>
  <c r="K120" i="17"/>
  <c r="AB119" i="17"/>
  <c r="AA119" i="17"/>
  <c r="V119" i="17"/>
  <c r="U119" i="17"/>
  <c r="U115" i="17" s="1"/>
  <c r="T119" i="17"/>
  <c r="Q119" i="17"/>
  <c r="O119" i="17"/>
  <c r="O115" i="17" s="1"/>
  <c r="N119" i="17"/>
  <c r="N115" i="17" s="1"/>
  <c r="N113" i="17" s="1"/>
  <c r="J119" i="17"/>
  <c r="J115" i="17" s="1"/>
  <c r="I119" i="17"/>
  <c r="I115" i="17" s="1"/>
  <c r="H119" i="17"/>
  <c r="H115" i="17" s="1"/>
  <c r="H113" i="17" s="1"/>
  <c r="G119" i="17"/>
  <c r="F119" i="17"/>
  <c r="X118" i="17"/>
  <c r="W118" i="17"/>
  <c r="W117" i="17" s="1"/>
  <c r="U118" i="17"/>
  <c r="S118" i="17"/>
  <c r="S117" i="17" s="1"/>
  <c r="S116" i="17" s="1"/>
  <c r="S114" i="17" s="1"/>
  <c r="S112" i="17" s="1"/>
  <c r="K118" i="17"/>
  <c r="L118" i="17" s="1"/>
  <c r="V117" i="17"/>
  <c r="U117" i="17"/>
  <c r="T117" i="17"/>
  <c r="Q117" i="17"/>
  <c r="Q116" i="17" s="1"/>
  <c r="O117" i="17"/>
  <c r="O116" i="17" s="1"/>
  <c r="N117" i="17"/>
  <c r="N116" i="17" s="1"/>
  <c r="L117" i="17"/>
  <c r="K117" i="17"/>
  <c r="J117" i="17"/>
  <c r="J116" i="17" s="1"/>
  <c r="J114" i="17" s="1"/>
  <c r="I117" i="17"/>
  <c r="H117" i="17"/>
  <c r="G117" i="17"/>
  <c r="F117" i="17"/>
  <c r="F116" i="17" s="1"/>
  <c r="F114" i="17" s="1"/>
  <c r="W116" i="17"/>
  <c r="U116" i="17"/>
  <c r="U114" i="17" s="1"/>
  <c r="L116" i="17"/>
  <c r="K116" i="17"/>
  <c r="I116" i="17"/>
  <c r="H116" i="17"/>
  <c r="H114" i="17" s="1"/>
  <c r="H112" i="17" s="1"/>
  <c r="G116" i="17"/>
  <c r="W115" i="17"/>
  <c r="W113" i="17" s="1"/>
  <c r="T115" i="17"/>
  <c r="Q115" i="17"/>
  <c r="F115" i="17"/>
  <c r="F113" i="17" s="1"/>
  <c r="W114" i="17"/>
  <c r="W112" i="17" s="1"/>
  <c r="O114" i="17"/>
  <c r="N114" i="17"/>
  <c r="N112" i="17" s="1"/>
  <c r="I114" i="17"/>
  <c r="I112" i="17" s="1"/>
  <c r="G114" i="17"/>
  <c r="K114" i="17" s="1"/>
  <c r="U113" i="17"/>
  <c r="T113" i="17"/>
  <c r="O113" i="17"/>
  <c r="J113" i="17"/>
  <c r="I113" i="17"/>
  <c r="U112" i="17"/>
  <c r="O112" i="17"/>
  <c r="J112" i="17"/>
  <c r="G112" i="17"/>
  <c r="K112" i="17" s="1"/>
  <c r="F112" i="17"/>
  <c r="Z111" i="17"/>
  <c r="W111" i="17"/>
  <c r="U111" i="17"/>
  <c r="S111" i="17"/>
  <c r="S110" i="17" s="1"/>
  <c r="S109" i="17" s="1"/>
  <c r="R111" i="17"/>
  <c r="R110" i="17" s="1"/>
  <c r="R109" i="17" s="1"/>
  <c r="K111" i="17"/>
  <c r="L111" i="17" s="1"/>
  <c r="W110" i="17"/>
  <c r="V110" i="17"/>
  <c r="U110" i="17"/>
  <c r="U109" i="17" s="1"/>
  <c r="T110" i="17"/>
  <c r="Q110" i="17"/>
  <c r="O110" i="17"/>
  <c r="N110" i="17"/>
  <c r="J110" i="17"/>
  <c r="I110" i="17"/>
  <c r="H110" i="17"/>
  <c r="H109" i="17" s="1"/>
  <c r="G110" i="17"/>
  <c r="F110" i="17"/>
  <c r="W109" i="17"/>
  <c r="V109" i="17"/>
  <c r="T109" i="17"/>
  <c r="Q109" i="17"/>
  <c r="O109" i="17"/>
  <c r="N109" i="17"/>
  <c r="J109" i="17"/>
  <c r="I109" i="17"/>
  <c r="F109" i="17"/>
  <c r="AB108" i="17"/>
  <c r="AA108" i="17"/>
  <c r="W108" i="17"/>
  <c r="U108" i="17"/>
  <c r="S108" i="17"/>
  <c r="K108" i="17"/>
  <c r="L108" i="17" s="1"/>
  <c r="R108" i="17" s="1"/>
  <c r="AB107" i="17"/>
  <c r="AA107" i="17"/>
  <c r="W107" i="17"/>
  <c r="W106" i="17" s="1"/>
  <c r="W95" i="17" s="1"/>
  <c r="U107" i="17"/>
  <c r="S107" i="17"/>
  <c r="S106" i="17" s="1"/>
  <c r="R107" i="17"/>
  <c r="K107" i="17"/>
  <c r="L107" i="17" s="1"/>
  <c r="AB106" i="17"/>
  <c r="AA106" i="17"/>
  <c r="V106" i="17"/>
  <c r="U106" i="17"/>
  <c r="T106" i="17"/>
  <c r="Q106" i="17"/>
  <c r="O106" i="17"/>
  <c r="O95" i="17" s="1"/>
  <c r="N106" i="17"/>
  <c r="J106" i="17"/>
  <c r="I106" i="17"/>
  <c r="H106" i="17"/>
  <c r="G106" i="17"/>
  <c r="F106" i="17"/>
  <c r="F105" i="17" s="1"/>
  <c r="AA105" i="17"/>
  <c r="W105" i="17"/>
  <c r="W7" i="17" s="1"/>
  <c r="V105" i="17"/>
  <c r="AB105" i="17" s="1"/>
  <c r="T105" i="17"/>
  <c r="Q105" i="17"/>
  <c r="O105" i="17"/>
  <c r="O7" i="17" s="1"/>
  <c r="N105" i="17"/>
  <c r="J105" i="17"/>
  <c r="H105" i="17"/>
  <c r="AB104" i="17"/>
  <c r="AA104" i="17"/>
  <c r="W104" i="17"/>
  <c r="U104" i="17"/>
  <c r="S104" i="17"/>
  <c r="K104" i="17"/>
  <c r="L104" i="17" s="1"/>
  <c r="AB103" i="17"/>
  <c r="AA103" i="17"/>
  <c r="W103" i="17"/>
  <c r="U103" i="17"/>
  <c r="S103" i="17"/>
  <c r="K103" i="17"/>
  <c r="L103" i="17" s="1"/>
  <c r="V102" i="17"/>
  <c r="U102" i="17"/>
  <c r="T102" i="17"/>
  <c r="S102" i="17"/>
  <c r="S101" i="17" s="1"/>
  <c r="S100" i="17" s="1"/>
  <c r="Q102" i="17"/>
  <c r="O102" i="17"/>
  <c r="O101" i="17" s="1"/>
  <c r="O100" i="17" s="1"/>
  <c r="N102" i="17"/>
  <c r="J102" i="17"/>
  <c r="J101" i="17" s="1"/>
  <c r="J100" i="17" s="1"/>
  <c r="I102" i="17"/>
  <c r="H102" i="17"/>
  <c r="G102" i="17"/>
  <c r="F102" i="17"/>
  <c r="U101" i="17"/>
  <c r="U100" i="17" s="1"/>
  <c r="T101" i="17"/>
  <c r="N101" i="17"/>
  <c r="I101" i="17"/>
  <c r="H101" i="17"/>
  <c r="H100" i="17" s="1"/>
  <c r="F101" i="17"/>
  <c r="F100" i="17" s="1"/>
  <c r="T100" i="17"/>
  <c r="N100" i="17"/>
  <c r="I100" i="17"/>
  <c r="W99" i="17"/>
  <c r="W98" i="17" s="1"/>
  <c r="W97" i="17" s="1"/>
  <c r="U99" i="17"/>
  <c r="S99" i="17"/>
  <c r="K99" i="17"/>
  <c r="L99" i="17" s="1"/>
  <c r="V98" i="17"/>
  <c r="U98" i="17"/>
  <c r="U97" i="17" s="1"/>
  <c r="U96" i="17" s="1"/>
  <c r="T98" i="17"/>
  <c r="S98" i="17"/>
  <c r="S97" i="17" s="1"/>
  <c r="Q98" i="17"/>
  <c r="Q97" i="17" s="1"/>
  <c r="O98" i="17"/>
  <c r="O97" i="17" s="1"/>
  <c r="N98" i="17"/>
  <c r="J98" i="17"/>
  <c r="I98" i="17"/>
  <c r="H98" i="17"/>
  <c r="G98" i="17"/>
  <c r="F98" i="17"/>
  <c r="T97" i="17"/>
  <c r="N97" i="17"/>
  <c r="J97" i="17"/>
  <c r="I97" i="17"/>
  <c r="I96" i="17" s="1"/>
  <c r="H97" i="17"/>
  <c r="F97" i="17"/>
  <c r="F96" i="17" s="1"/>
  <c r="S96" i="17"/>
  <c r="N96" i="17"/>
  <c r="H96" i="17"/>
  <c r="T95" i="17"/>
  <c r="AA95" i="17" s="1"/>
  <c r="Q95" i="17"/>
  <c r="N95" i="17"/>
  <c r="J95" i="17"/>
  <c r="H95" i="17"/>
  <c r="F95" i="17"/>
  <c r="AB94" i="17"/>
  <c r="AA94" i="17"/>
  <c r="X94" i="17"/>
  <c r="W94" i="17"/>
  <c r="U94" i="17"/>
  <c r="S94" i="17"/>
  <c r="P94" i="17"/>
  <c r="L94" i="17"/>
  <c r="K94" i="17"/>
  <c r="AB93" i="17"/>
  <c r="AA93" i="17"/>
  <c r="Z93" i="17"/>
  <c r="X93" i="17"/>
  <c r="W93" i="17"/>
  <c r="U93" i="17"/>
  <c r="S93" i="17"/>
  <c r="K93" i="17"/>
  <c r="L93" i="17" s="1"/>
  <c r="I93" i="17"/>
  <c r="AB92" i="17"/>
  <c r="AA92" i="17"/>
  <c r="W92" i="17"/>
  <c r="U92" i="17"/>
  <c r="S92" i="17"/>
  <c r="R92" i="17"/>
  <c r="K92" i="17"/>
  <c r="L92" i="17" s="1"/>
  <c r="AB91" i="17"/>
  <c r="AA91" i="17"/>
  <c r="W91" i="17"/>
  <c r="U91" i="17"/>
  <c r="S91" i="17"/>
  <c r="K91" i="17"/>
  <c r="L91" i="17" s="1"/>
  <c r="Z91" i="17" s="1"/>
  <c r="AB90" i="17"/>
  <c r="AA90" i="17"/>
  <c r="Z90" i="17"/>
  <c r="W90" i="17"/>
  <c r="U90" i="17"/>
  <c r="S90" i="17"/>
  <c r="S88" i="17" s="1"/>
  <c r="L90" i="17"/>
  <c r="K90" i="17"/>
  <c r="AA89" i="17"/>
  <c r="Z89" i="17"/>
  <c r="W89" i="17"/>
  <c r="U89" i="17"/>
  <c r="S89" i="17"/>
  <c r="K89" i="17"/>
  <c r="L89" i="17" s="1"/>
  <c r="AB88" i="17"/>
  <c r="V88" i="17"/>
  <c r="U88" i="17"/>
  <c r="T88" i="17"/>
  <c r="Q88" i="17"/>
  <c r="AA88" i="17" s="1"/>
  <c r="O88" i="17"/>
  <c r="O69" i="17" s="1"/>
  <c r="N88" i="17"/>
  <c r="J88" i="17"/>
  <c r="I88" i="17"/>
  <c r="K88" i="17" s="1"/>
  <c r="H88" i="17"/>
  <c r="G88" i="17"/>
  <c r="F88" i="17"/>
  <c r="AB87" i="17"/>
  <c r="AA87" i="17"/>
  <c r="Z87" i="17"/>
  <c r="W87" i="17"/>
  <c r="U87" i="17"/>
  <c r="S87" i="17"/>
  <c r="R87" i="17"/>
  <c r="I87" i="17"/>
  <c r="K87" i="17" s="1"/>
  <c r="L87" i="17" s="1"/>
  <c r="AB86" i="17"/>
  <c r="AA86" i="17"/>
  <c r="W86" i="17"/>
  <c r="U86" i="17"/>
  <c r="S86" i="17"/>
  <c r="R86" i="17"/>
  <c r="K86" i="17"/>
  <c r="L86" i="17" s="1"/>
  <c r="AB85" i="17"/>
  <c r="AA85" i="17"/>
  <c r="X85" i="17"/>
  <c r="W85" i="17"/>
  <c r="U85" i="17"/>
  <c r="S85" i="17"/>
  <c r="L85" i="17"/>
  <c r="K85" i="17"/>
  <c r="AB84" i="17"/>
  <c r="AA84" i="17"/>
  <c r="Z84" i="17"/>
  <c r="Y84" i="17"/>
  <c r="X84" i="17"/>
  <c r="W84" i="17"/>
  <c r="U84" i="17"/>
  <c r="U81" i="17" s="1"/>
  <c r="S84" i="17"/>
  <c r="R84" i="17"/>
  <c r="P84" i="17"/>
  <c r="K84" i="17"/>
  <c r="L84" i="17" s="1"/>
  <c r="AB83" i="17"/>
  <c r="AA83" i="17"/>
  <c r="Y83" i="17"/>
  <c r="W83" i="17"/>
  <c r="U83" i="17"/>
  <c r="S83" i="17"/>
  <c r="S81" i="17" s="1"/>
  <c r="P83" i="17"/>
  <c r="K83" i="17"/>
  <c r="L83" i="17" s="1"/>
  <c r="AB82" i="17"/>
  <c r="AA82" i="17"/>
  <c r="W82" i="17"/>
  <c r="U82" i="17"/>
  <c r="S82" i="17"/>
  <c r="K82" i="17"/>
  <c r="L82" i="17" s="1"/>
  <c r="X82" i="17" s="1"/>
  <c r="AB81" i="17"/>
  <c r="AA81" i="17"/>
  <c r="W81" i="17"/>
  <c r="V81" i="17"/>
  <c r="T81" i="17"/>
  <c r="Q81" i="17"/>
  <c r="O81" i="17"/>
  <c r="N81" i="17"/>
  <c r="J81" i="17"/>
  <c r="I81" i="17"/>
  <c r="I69" i="17" s="1"/>
  <c r="H81" i="17"/>
  <c r="G81" i="17"/>
  <c r="F81" i="17"/>
  <c r="AB80" i="17"/>
  <c r="AA80" i="17"/>
  <c r="Z80" i="17"/>
  <c r="W80" i="17"/>
  <c r="U80" i="17"/>
  <c r="S80" i="17"/>
  <c r="K80" i="17"/>
  <c r="L80" i="17" s="1"/>
  <c r="AB79" i="17"/>
  <c r="AA79" i="17"/>
  <c r="W79" i="17"/>
  <c r="U79" i="17"/>
  <c r="U77" i="17" s="1"/>
  <c r="S79" i="17"/>
  <c r="J79" i="17"/>
  <c r="AB78" i="17"/>
  <c r="AA78" i="17"/>
  <c r="W78" i="17"/>
  <c r="W77" i="17" s="1"/>
  <c r="U78" i="17"/>
  <c r="S78" i="17"/>
  <c r="S77" i="17" s="1"/>
  <c r="R78" i="17"/>
  <c r="L78" i="17"/>
  <c r="K78" i="17"/>
  <c r="AA77" i="17"/>
  <c r="V77" i="17"/>
  <c r="T77" i="17"/>
  <c r="Q77" i="17"/>
  <c r="O77" i="17"/>
  <c r="N77" i="17"/>
  <c r="I77" i="17"/>
  <c r="H77" i="17"/>
  <c r="H69" i="17" s="1"/>
  <c r="H68" i="17" s="1"/>
  <c r="H63" i="17" s="1"/>
  <c r="G77" i="17"/>
  <c r="F77" i="17"/>
  <c r="AB76" i="17"/>
  <c r="AA76" i="17"/>
  <c r="Y76" i="17"/>
  <c r="W76" i="17"/>
  <c r="U76" i="17"/>
  <c r="S76" i="17"/>
  <c r="L76" i="17"/>
  <c r="X76" i="17" s="1"/>
  <c r="K76" i="17"/>
  <c r="AB75" i="17"/>
  <c r="AA75" i="17"/>
  <c r="Y75" i="17"/>
  <c r="W75" i="17"/>
  <c r="U75" i="17"/>
  <c r="S75" i="17"/>
  <c r="P75" i="17"/>
  <c r="K75" i="17"/>
  <c r="L75" i="17" s="1"/>
  <c r="AB74" i="17"/>
  <c r="AA74" i="17"/>
  <c r="Y74" i="17"/>
  <c r="W74" i="17"/>
  <c r="U74" i="17"/>
  <c r="S74" i="17"/>
  <c r="K74" i="17"/>
  <c r="L74" i="17" s="1"/>
  <c r="AB73" i="17"/>
  <c r="AA73" i="17"/>
  <c r="X73" i="17"/>
  <c r="W73" i="17"/>
  <c r="U73" i="17"/>
  <c r="S73" i="17"/>
  <c r="K73" i="17"/>
  <c r="L73" i="17" s="1"/>
  <c r="W72" i="17"/>
  <c r="U72" i="17"/>
  <c r="S72" i="17"/>
  <c r="R72" i="17"/>
  <c r="P72" i="17"/>
  <c r="K72" i="17"/>
  <c r="L72" i="17" s="1"/>
  <c r="AB71" i="17"/>
  <c r="AA71" i="17"/>
  <c r="W71" i="17"/>
  <c r="U71" i="17"/>
  <c r="S71" i="17"/>
  <c r="L71" i="17"/>
  <c r="X71" i="17" s="1"/>
  <c r="K71" i="17"/>
  <c r="V70" i="17"/>
  <c r="T70" i="17"/>
  <c r="Q70" i="17"/>
  <c r="O70" i="17"/>
  <c r="N70" i="17"/>
  <c r="J70" i="17"/>
  <c r="I70" i="17"/>
  <c r="H70" i="17"/>
  <c r="G70" i="17"/>
  <c r="F70" i="17"/>
  <c r="T69" i="17"/>
  <c r="N69" i="17"/>
  <c r="AB68" i="17"/>
  <c r="AA68" i="17"/>
  <c r="W68" i="17"/>
  <c r="U68" i="17"/>
  <c r="S68" i="17"/>
  <c r="AB67" i="17"/>
  <c r="AA67" i="17"/>
  <c r="Z67" i="17"/>
  <c r="Y67" i="17"/>
  <c r="X67" i="17"/>
  <c r="W67" i="17"/>
  <c r="U67" i="17"/>
  <c r="S67" i="17"/>
  <c r="R67" i="17"/>
  <c r="P67" i="17"/>
  <c r="K67" i="17"/>
  <c r="L67" i="17" s="1"/>
  <c r="AB66" i="17"/>
  <c r="AA66" i="17"/>
  <c r="W66" i="17"/>
  <c r="W63" i="17" s="1"/>
  <c r="U66" i="17"/>
  <c r="S66" i="17"/>
  <c r="S63" i="17" s="1"/>
  <c r="L66" i="17"/>
  <c r="Y66" i="17" s="1"/>
  <c r="I66" i="17"/>
  <c r="K66" i="17" s="1"/>
  <c r="AA65" i="17"/>
  <c r="Z65" i="17"/>
  <c r="W65" i="17"/>
  <c r="U65" i="17"/>
  <c r="S65" i="17"/>
  <c r="K65" i="17"/>
  <c r="L65" i="17" s="1"/>
  <c r="I65" i="17"/>
  <c r="AA64" i="17"/>
  <c r="W64" i="17"/>
  <c r="U64" i="17"/>
  <c r="S64" i="17"/>
  <c r="I64" i="17"/>
  <c r="V63" i="17"/>
  <c r="T63" i="17"/>
  <c r="Q63" i="17"/>
  <c r="AA63" i="17" s="1"/>
  <c r="O63" i="17"/>
  <c r="N63" i="17"/>
  <c r="J63" i="17"/>
  <c r="F63" i="17"/>
  <c r="AB62" i="17"/>
  <c r="AA62" i="17"/>
  <c r="W62" i="17"/>
  <c r="U62" i="17"/>
  <c r="S62" i="17"/>
  <c r="K62" i="17"/>
  <c r="L62" i="17" s="1"/>
  <c r="AA61" i="17"/>
  <c r="W61" i="17"/>
  <c r="U61" i="17"/>
  <c r="S61" i="17"/>
  <c r="L61" i="17"/>
  <c r="R61" i="17" s="1"/>
  <c r="K61" i="17"/>
  <c r="I61" i="17"/>
  <c r="AB60" i="17"/>
  <c r="AA60" i="17"/>
  <c r="X60" i="17"/>
  <c r="W60" i="17"/>
  <c r="U60" i="17"/>
  <c r="S60" i="17"/>
  <c r="K60" i="17"/>
  <c r="L60" i="17" s="1"/>
  <c r="I60" i="17"/>
  <c r="AB59" i="17"/>
  <c r="AA59" i="17"/>
  <c r="W59" i="17"/>
  <c r="U59" i="17"/>
  <c r="S59" i="17"/>
  <c r="I59" i="17"/>
  <c r="K59" i="17" s="1"/>
  <c r="L59" i="17" s="1"/>
  <c r="AA58" i="17"/>
  <c r="W58" i="17"/>
  <c r="U58" i="17"/>
  <c r="U54" i="17" s="1"/>
  <c r="S58" i="17"/>
  <c r="R58" i="17"/>
  <c r="P58" i="17"/>
  <c r="K58" i="17"/>
  <c r="L58" i="17" s="1"/>
  <c r="AB57" i="17"/>
  <c r="AA57" i="17"/>
  <c r="X57" i="17"/>
  <c r="W57" i="17"/>
  <c r="U57" i="17"/>
  <c r="S57" i="17"/>
  <c r="L57" i="17"/>
  <c r="K57" i="17"/>
  <c r="AB56" i="17"/>
  <c r="AA56" i="17"/>
  <c r="W56" i="17"/>
  <c r="U56" i="17"/>
  <c r="S56" i="17"/>
  <c r="K56" i="17"/>
  <c r="L56" i="17" s="1"/>
  <c r="AA55" i="17"/>
  <c r="Y55" i="17"/>
  <c r="W55" i="17"/>
  <c r="W54" i="17" s="1"/>
  <c r="U55" i="17"/>
  <c r="S55" i="17"/>
  <c r="S54" i="17" s="1"/>
  <c r="I55" i="17"/>
  <c r="K55" i="17" s="1"/>
  <c r="L55" i="17" s="1"/>
  <c r="AA54" i="17"/>
  <c r="V54" i="17"/>
  <c r="AB54" i="17" s="1"/>
  <c r="T54" i="17"/>
  <c r="Q54" i="17"/>
  <c r="O54" i="17"/>
  <c r="N54" i="17"/>
  <c r="J54" i="17"/>
  <c r="I54" i="17"/>
  <c r="H54" i="17"/>
  <c r="G54" i="17"/>
  <c r="F54" i="17"/>
  <c r="AA53" i="17"/>
  <c r="Y53" i="17"/>
  <c r="X53" i="17"/>
  <c r="W53" i="17"/>
  <c r="U53" i="17"/>
  <c r="S53" i="17"/>
  <c r="S50" i="17" s="1"/>
  <c r="S49" i="17" s="1"/>
  <c r="L53" i="17"/>
  <c r="K53" i="17"/>
  <c r="AB52" i="17"/>
  <c r="AA52" i="17"/>
  <c r="Z52" i="17"/>
  <c r="Y52" i="17"/>
  <c r="X52" i="17"/>
  <c r="W52" i="17"/>
  <c r="U52" i="17"/>
  <c r="S52" i="17"/>
  <c r="R52" i="17"/>
  <c r="P52" i="17"/>
  <c r="L52" i="17"/>
  <c r="K52" i="17"/>
  <c r="AB51" i="17"/>
  <c r="AA51" i="17"/>
  <c r="Z51" i="17"/>
  <c r="Y51" i="17"/>
  <c r="X51" i="17"/>
  <c r="W51" i="17"/>
  <c r="U51" i="17"/>
  <c r="S51" i="17"/>
  <c r="R51" i="17"/>
  <c r="P51" i="17"/>
  <c r="L51" i="17"/>
  <c r="K51" i="17"/>
  <c r="V50" i="17"/>
  <c r="V49" i="17" s="1"/>
  <c r="U50" i="17"/>
  <c r="T50" i="17"/>
  <c r="Q50" i="17"/>
  <c r="O50" i="17"/>
  <c r="O49" i="17" s="1"/>
  <c r="N50" i="17"/>
  <c r="N49" i="17" s="1"/>
  <c r="N48" i="17" s="1"/>
  <c r="J50" i="17"/>
  <c r="I50" i="17"/>
  <c r="H50" i="17"/>
  <c r="H49" i="17" s="1"/>
  <c r="H48" i="17" s="1"/>
  <c r="G50" i="17"/>
  <c r="F50" i="17"/>
  <c r="F49" i="17" s="1"/>
  <c r="Y47" i="17"/>
  <c r="W47" i="17"/>
  <c r="U47" i="17"/>
  <c r="S47" i="17"/>
  <c r="K47" i="17"/>
  <c r="L47" i="17" s="1"/>
  <c r="AB46" i="17"/>
  <c r="AA46" i="17"/>
  <c r="W46" i="17"/>
  <c r="W43" i="17" s="1"/>
  <c r="W40" i="17" s="1"/>
  <c r="U46" i="17"/>
  <c r="S46" i="17"/>
  <c r="L46" i="17"/>
  <c r="X46" i="17" s="1"/>
  <c r="K46" i="17"/>
  <c r="K43" i="17" s="1"/>
  <c r="AA45" i="17"/>
  <c r="W45" i="17"/>
  <c r="U45" i="17"/>
  <c r="S45" i="17"/>
  <c r="R45" i="17"/>
  <c r="L45" i="17"/>
  <c r="I45" i="17"/>
  <c r="K45" i="17" s="1"/>
  <c r="Z44" i="17"/>
  <c r="W44" i="17"/>
  <c r="U44" i="17"/>
  <c r="S44" i="17"/>
  <c r="L44" i="17"/>
  <c r="K44" i="17"/>
  <c r="V43" i="17"/>
  <c r="U43" i="17"/>
  <c r="T43" i="17"/>
  <c r="Q43" i="17"/>
  <c r="O43" i="17"/>
  <c r="N43" i="17"/>
  <c r="J43" i="17"/>
  <c r="I43" i="17"/>
  <c r="H43" i="17"/>
  <c r="G43" i="17"/>
  <c r="G40" i="17" s="1"/>
  <c r="F43" i="17"/>
  <c r="AA42" i="17"/>
  <c r="W42" i="17"/>
  <c r="U42" i="17"/>
  <c r="U41" i="17" s="1"/>
  <c r="S42" i="17"/>
  <c r="L42" i="17"/>
  <c r="Y42" i="17" s="1"/>
  <c r="K42" i="17"/>
  <c r="W41" i="17"/>
  <c r="V41" i="17"/>
  <c r="T41" i="17"/>
  <c r="S41" i="17"/>
  <c r="Q41" i="17"/>
  <c r="O41" i="17"/>
  <c r="N41" i="17"/>
  <c r="J41" i="17"/>
  <c r="K41" i="17" s="1"/>
  <c r="I41" i="17"/>
  <c r="H41" i="17"/>
  <c r="G41" i="17"/>
  <c r="F41" i="17"/>
  <c r="V40" i="17"/>
  <c r="T40" i="17"/>
  <c r="N40" i="17"/>
  <c r="J40" i="17"/>
  <c r="J39" i="17" s="1"/>
  <c r="H40" i="17"/>
  <c r="F40" i="17"/>
  <c r="F39" i="17" s="1"/>
  <c r="W39" i="17"/>
  <c r="N39" i="17"/>
  <c r="H39" i="17"/>
  <c r="H38" i="17" s="1"/>
  <c r="W37" i="17"/>
  <c r="U37" i="17"/>
  <c r="S37" i="17"/>
  <c r="K37" i="17"/>
  <c r="L37" i="17" s="1"/>
  <c r="AA36" i="17"/>
  <c r="W36" i="17"/>
  <c r="U36" i="17"/>
  <c r="S36" i="17"/>
  <c r="S30" i="17" s="1"/>
  <c r="R36" i="17"/>
  <c r="L36" i="17"/>
  <c r="K36" i="17"/>
  <c r="AB35" i="17"/>
  <c r="AA35" i="17"/>
  <c r="W35" i="17"/>
  <c r="U35" i="17"/>
  <c r="S35" i="17"/>
  <c r="K35" i="17"/>
  <c r="L35" i="17" s="1"/>
  <c r="AB34" i="17"/>
  <c r="AA34" i="17"/>
  <c r="W34" i="17"/>
  <c r="U34" i="17"/>
  <c r="S34" i="17"/>
  <c r="L34" i="17"/>
  <c r="X34" i="17" s="1"/>
  <c r="K34" i="17"/>
  <c r="AB33" i="17"/>
  <c r="AA33" i="17"/>
  <c r="W33" i="17"/>
  <c r="U33" i="17"/>
  <c r="U31" i="17" s="1"/>
  <c r="U30" i="17" s="1"/>
  <c r="S33" i="17"/>
  <c r="K33" i="17"/>
  <c r="L33" i="17" s="1"/>
  <c r="AB32" i="17"/>
  <c r="AA32" i="17"/>
  <c r="W32" i="17"/>
  <c r="W31" i="17" s="1"/>
  <c r="W30" i="17" s="1"/>
  <c r="U32" i="17"/>
  <c r="S32" i="17"/>
  <c r="L32" i="17"/>
  <c r="K32" i="17"/>
  <c r="V31" i="17"/>
  <c r="V30" i="17" s="1"/>
  <c r="T31" i="17"/>
  <c r="S31" i="17"/>
  <c r="Q31" i="17"/>
  <c r="O31" i="17"/>
  <c r="N31" i="17"/>
  <c r="N30" i="17" s="1"/>
  <c r="J31" i="17"/>
  <c r="J30" i="17" s="1"/>
  <c r="I31" i="17"/>
  <c r="H31" i="17"/>
  <c r="G31" i="17"/>
  <c r="F31" i="17"/>
  <c r="F30" i="17" s="1"/>
  <c r="Q30" i="17"/>
  <c r="O30" i="17"/>
  <c r="I30" i="17"/>
  <c r="H30" i="17"/>
  <c r="G30" i="17"/>
  <c r="K30" i="17" s="1"/>
  <c r="AB29" i="17"/>
  <c r="AA29" i="17"/>
  <c r="Z29" i="17"/>
  <c r="W29" i="17"/>
  <c r="U29" i="17"/>
  <c r="S29" i="17"/>
  <c r="R29" i="17"/>
  <c r="K29" i="17"/>
  <c r="L29" i="17" s="1"/>
  <c r="AB28" i="17"/>
  <c r="AA28" i="17"/>
  <c r="Z28" i="17"/>
  <c r="W28" i="17"/>
  <c r="U28" i="17"/>
  <c r="S28" i="17"/>
  <c r="R28" i="17"/>
  <c r="P28" i="17"/>
  <c r="L28" i="17"/>
  <c r="K28" i="17"/>
  <c r="AB27" i="17"/>
  <c r="AA27" i="17"/>
  <c r="Z27" i="17"/>
  <c r="Y27" i="17"/>
  <c r="X27" i="17"/>
  <c r="W27" i="17"/>
  <c r="U27" i="17"/>
  <c r="S27" i="17"/>
  <c r="R27" i="17"/>
  <c r="P27" i="17"/>
  <c r="K27" i="17"/>
  <c r="L27" i="17" s="1"/>
  <c r="AB26" i="17"/>
  <c r="AA26" i="17"/>
  <c r="W26" i="17"/>
  <c r="U26" i="17"/>
  <c r="S26" i="17"/>
  <c r="R26" i="17"/>
  <c r="P26" i="17"/>
  <c r="K26" i="17"/>
  <c r="L26" i="17" s="1"/>
  <c r="AB25" i="17"/>
  <c r="AA25" i="17"/>
  <c r="X25" i="17"/>
  <c r="W25" i="17"/>
  <c r="U25" i="17"/>
  <c r="S25" i="17"/>
  <c r="L25" i="17"/>
  <c r="K25" i="17"/>
  <c r="AB24" i="17"/>
  <c r="AA24" i="17"/>
  <c r="X24" i="17"/>
  <c r="W24" i="17"/>
  <c r="W22" i="17" s="1"/>
  <c r="U24" i="17"/>
  <c r="S24" i="17"/>
  <c r="S22" i="17" s="1"/>
  <c r="K24" i="17"/>
  <c r="L24" i="17" s="1"/>
  <c r="AB23" i="17"/>
  <c r="AA23" i="17"/>
  <c r="W23" i="17"/>
  <c r="U23" i="17"/>
  <c r="S23" i="17"/>
  <c r="K23" i="17"/>
  <c r="L23" i="17" s="1"/>
  <c r="V22" i="17"/>
  <c r="AB22" i="17" s="1"/>
  <c r="U22" i="17"/>
  <c r="T22" i="17"/>
  <c r="Q22" i="17"/>
  <c r="O22" i="17"/>
  <c r="N22" i="17"/>
  <c r="L22" i="17"/>
  <c r="K22" i="17"/>
  <c r="J22" i="17"/>
  <c r="I22" i="17"/>
  <c r="H22" i="17"/>
  <c r="G22" i="17"/>
  <c r="F22" i="17"/>
  <c r="F10" i="17" s="1"/>
  <c r="F9" i="17" s="1"/>
  <c r="AB21" i="17"/>
  <c r="AA21" i="17"/>
  <c r="W21" i="17"/>
  <c r="U21" i="17"/>
  <c r="S21" i="17"/>
  <c r="K21" i="17"/>
  <c r="L21" i="17" s="1"/>
  <c r="Y21" i="17" s="1"/>
  <c r="AB20" i="17"/>
  <c r="AA20" i="17"/>
  <c r="X20" i="17"/>
  <c r="W20" i="17"/>
  <c r="U20" i="17"/>
  <c r="S20" i="17"/>
  <c r="R20" i="17"/>
  <c r="L20" i="17"/>
  <c r="K20" i="17"/>
  <c r="AB19" i="17"/>
  <c r="AA19" i="17"/>
  <c r="Y19" i="17"/>
  <c r="W19" i="17"/>
  <c r="U19" i="17"/>
  <c r="S19" i="17"/>
  <c r="S12" i="17" s="1"/>
  <c r="S11" i="17" s="1"/>
  <c r="P19" i="17"/>
  <c r="K19" i="17"/>
  <c r="L19" i="17" s="1"/>
  <c r="AB18" i="17"/>
  <c r="AA18" i="17"/>
  <c r="W18" i="17"/>
  <c r="U18" i="17"/>
  <c r="S18" i="17"/>
  <c r="R18" i="17"/>
  <c r="K18" i="17"/>
  <c r="L18" i="17" s="1"/>
  <c r="Y18" i="17" s="1"/>
  <c r="AB17" i="17"/>
  <c r="AA17" i="17"/>
  <c r="W17" i="17"/>
  <c r="U17" i="17"/>
  <c r="S17" i="17"/>
  <c r="R17" i="17"/>
  <c r="K17" i="17"/>
  <c r="L17" i="17" s="1"/>
  <c r="AB16" i="17"/>
  <c r="AA16" i="17"/>
  <c r="X16" i="17"/>
  <c r="W16" i="17"/>
  <c r="U16" i="17"/>
  <c r="S16" i="17"/>
  <c r="L16" i="17"/>
  <c r="K16" i="17"/>
  <c r="AB15" i="17"/>
  <c r="AA15" i="17"/>
  <c r="W15" i="17"/>
  <c r="U15" i="17"/>
  <c r="S15" i="17"/>
  <c r="K15" i="17"/>
  <c r="L15" i="17" s="1"/>
  <c r="AB14" i="17"/>
  <c r="AA14" i="17"/>
  <c r="Z14" i="17"/>
  <c r="W14" i="17"/>
  <c r="U14" i="17"/>
  <c r="S14" i="17"/>
  <c r="R14" i="17"/>
  <c r="P14" i="17"/>
  <c r="L14" i="17"/>
  <c r="K14" i="17"/>
  <c r="AB13" i="17"/>
  <c r="AA13" i="17"/>
  <c r="X13" i="17"/>
  <c r="W13" i="17"/>
  <c r="U13" i="17"/>
  <c r="S13" i="17"/>
  <c r="K13" i="17"/>
  <c r="L13" i="17" s="1"/>
  <c r="V12" i="17"/>
  <c r="AB12" i="17" s="1"/>
  <c r="T12" i="17"/>
  <c r="AA12" i="17" s="1"/>
  <c r="Q12" i="17"/>
  <c r="O12" i="17"/>
  <c r="O11" i="17" s="1"/>
  <c r="O10" i="17" s="1"/>
  <c r="O9" i="17" s="1"/>
  <c r="N12" i="17"/>
  <c r="N11" i="17" s="1"/>
  <c r="N10" i="17" s="1"/>
  <c r="N9" i="17" s="1"/>
  <c r="J12" i="17"/>
  <c r="I12" i="17"/>
  <c r="H12" i="17"/>
  <c r="H11" i="17" s="1"/>
  <c r="G12" i="17"/>
  <c r="F12" i="17"/>
  <c r="V11" i="17"/>
  <c r="J11" i="17"/>
  <c r="J10" i="17" s="1"/>
  <c r="J9" i="17" s="1"/>
  <c r="I11" i="17"/>
  <c r="F11" i="17"/>
  <c r="I10" i="17"/>
  <c r="I9" i="17" s="1"/>
  <c r="AA7" i="17"/>
  <c r="V7" i="17"/>
  <c r="T7" i="17"/>
  <c r="Q7" i="17"/>
  <c r="N7" i="17"/>
  <c r="J7" i="17"/>
  <c r="H7" i="17"/>
  <c r="F7" i="17"/>
  <c r="S10" i="17" l="1"/>
  <c r="S9" i="17" s="1"/>
  <c r="V194" i="17"/>
  <c r="X37" i="17"/>
  <c r="Z37" i="17"/>
  <c r="P37" i="17"/>
  <c r="R37" i="17"/>
  <c r="Y37" i="17"/>
  <c r="Y59" i="17"/>
  <c r="P59" i="17"/>
  <c r="R59" i="17"/>
  <c r="Z59" i="17"/>
  <c r="Z102" i="17"/>
  <c r="AB102" i="17"/>
  <c r="V101" i="17"/>
  <c r="L114" i="17"/>
  <c r="W125" i="17"/>
  <c r="W124" i="17" s="1"/>
  <c r="Z16" i="17"/>
  <c r="R16" i="17"/>
  <c r="Y16" i="17"/>
  <c r="Z22" i="17"/>
  <c r="S43" i="17"/>
  <c r="S40" i="17" s="1"/>
  <c r="S39" i="17" s="1"/>
  <c r="Y62" i="17"/>
  <c r="P62" i="17"/>
  <c r="X62" i="17"/>
  <c r="R62" i="17"/>
  <c r="K77" i="17"/>
  <c r="G101" i="17"/>
  <c r="K102" i="17"/>
  <c r="R106" i="17"/>
  <c r="Y117" i="17"/>
  <c r="T116" i="17"/>
  <c r="S125" i="17"/>
  <c r="S124" i="17" s="1"/>
  <c r="Y205" i="17"/>
  <c r="P205" i="17"/>
  <c r="P204" i="17" s="1"/>
  <c r="P203" i="17" s="1"/>
  <c r="P202" i="17" s="1"/>
  <c r="L204" i="17"/>
  <c r="R205" i="17"/>
  <c r="R204" i="17" s="1"/>
  <c r="R203" i="17" s="1"/>
  <c r="R202" i="17" s="1"/>
  <c r="Z205" i="17"/>
  <c r="X205" i="17"/>
  <c r="V232" i="17"/>
  <c r="AB7" i="17"/>
  <c r="Y15" i="17"/>
  <c r="P15" i="17"/>
  <c r="P16" i="17"/>
  <c r="AB31" i="17"/>
  <c r="T30" i="17"/>
  <c r="AA31" i="17"/>
  <c r="Y35" i="17"/>
  <c r="P35" i="17"/>
  <c r="X35" i="17"/>
  <c r="Z60" i="17"/>
  <c r="R60" i="17"/>
  <c r="P60" i="17"/>
  <c r="X65" i="17"/>
  <c r="R65" i="17"/>
  <c r="Y65" i="17"/>
  <c r="Y80" i="17"/>
  <c r="P80" i="17"/>
  <c r="X80" i="17"/>
  <c r="R80" i="17"/>
  <c r="Y90" i="17"/>
  <c r="P90" i="17"/>
  <c r="R90" i="17"/>
  <c r="X90" i="17"/>
  <c r="L88" i="17"/>
  <c r="Y99" i="17"/>
  <c r="P99" i="17"/>
  <c r="P98" i="17" s="1"/>
  <c r="P97" i="17" s="1"/>
  <c r="P96" i="17" s="1"/>
  <c r="Z99" i="17"/>
  <c r="X99" i="17"/>
  <c r="L98" i="17"/>
  <c r="X104" i="17"/>
  <c r="R104" i="17"/>
  <c r="Z104" i="17"/>
  <c r="Y104" i="17"/>
  <c r="Z15" i="17"/>
  <c r="Z23" i="17"/>
  <c r="R23" i="17"/>
  <c r="R22" i="17" s="1"/>
  <c r="P23" i="17"/>
  <c r="Y23" i="17"/>
  <c r="X23" i="17"/>
  <c r="Y50" i="17"/>
  <c r="AA50" i="17"/>
  <c r="AB50" i="17"/>
  <c r="T49" i="17"/>
  <c r="Z56" i="17"/>
  <c r="R56" i="17"/>
  <c r="P56" i="17"/>
  <c r="Y56" i="17"/>
  <c r="X56" i="17"/>
  <c r="P65" i="17"/>
  <c r="F69" i="17"/>
  <c r="F48" i="17" s="1"/>
  <c r="F38" i="17" s="1"/>
  <c r="F8" i="17" s="1"/>
  <c r="R99" i="17"/>
  <c r="R98" i="17" s="1"/>
  <c r="R97" i="17" s="1"/>
  <c r="R96" i="17" s="1"/>
  <c r="Q113" i="17"/>
  <c r="Q126" i="17"/>
  <c r="AA127" i="17"/>
  <c r="H10" i="17"/>
  <c r="H9" i="17" s="1"/>
  <c r="H8" i="17" s="1"/>
  <c r="W12" i="17"/>
  <c r="W11" i="17" s="1"/>
  <c r="W10" i="17" s="1"/>
  <c r="W9" i="17" s="1"/>
  <c r="R15" i="17"/>
  <c r="R35" i="17"/>
  <c r="N38" i="17"/>
  <c r="O40" i="17"/>
  <c r="O39" i="17" s="1"/>
  <c r="O38" i="17" s="1"/>
  <c r="O8" i="17" s="1"/>
  <c r="O304" i="17" s="1"/>
  <c r="Y44" i="17"/>
  <c r="P44" i="17"/>
  <c r="R44" i="17"/>
  <c r="X44" i="17"/>
  <c r="Y57" i="17"/>
  <c r="P57" i="17"/>
  <c r="R57" i="17"/>
  <c r="Z57" i="17"/>
  <c r="X59" i="17"/>
  <c r="U63" i="17"/>
  <c r="U49" i="17" s="1"/>
  <c r="U48" i="17" s="1"/>
  <c r="K81" i="17"/>
  <c r="F125" i="17"/>
  <c r="F124" i="17" s="1"/>
  <c r="J125" i="17"/>
  <c r="J124" i="17" s="1"/>
  <c r="V130" i="17"/>
  <c r="V10" i="17"/>
  <c r="AB11" i="17"/>
  <c r="X21" i="17"/>
  <c r="R21" i="17"/>
  <c r="P21" i="17"/>
  <c r="Z21" i="17"/>
  <c r="Z34" i="17"/>
  <c r="R34" i="17"/>
  <c r="P34" i="17"/>
  <c r="T39" i="17"/>
  <c r="K54" i="17"/>
  <c r="I49" i="17"/>
  <c r="I48" i="17" s="1"/>
  <c r="W96" i="17"/>
  <c r="Z163" i="17"/>
  <c r="V162" i="17"/>
  <c r="AB163" i="17"/>
  <c r="N8" i="17"/>
  <c r="V39" i="17"/>
  <c r="AB40" i="17"/>
  <c r="U40" i="17"/>
  <c r="U39" i="17" s="1"/>
  <c r="Y61" i="17"/>
  <c r="P61" i="17"/>
  <c r="Z61" i="17"/>
  <c r="X61" i="17"/>
  <c r="J69" i="17"/>
  <c r="K70" i="17"/>
  <c r="X108" i="17"/>
  <c r="Z108" i="17"/>
  <c r="P108" i="17"/>
  <c r="Y108" i="17"/>
  <c r="L106" i="17"/>
  <c r="G127" i="17"/>
  <c r="K128" i="17"/>
  <c r="AA178" i="17"/>
  <c r="Q226" i="17"/>
  <c r="AA227" i="17"/>
  <c r="X290" i="17"/>
  <c r="Z290" i="17"/>
  <c r="P290" i="17"/>
  <c r="P284" i="17" s="1"/>
  <c r="P281" i="17" s="1"/>
  <c r="P278" i="17" s="1"/>
  <c r="R290" i="17"/>
  <c r="R284" i="17" s="1"/>
  <c r="R281" i="17" s="1"/>
  <c r="R278" i="17" s="1"/>
  <c r="L284" i="17"/>
  <c r="Y290" i="17"/>
  <c r="X15" i="17"/>
  <c r="Y22" i="17"/>
  <c r="Z35" i="17"/>
  <c r="P50" i="17"/>
  <c r="Z53" i="17"/>
  <c r="R53" i="17"/>
  <c r="P53" i="17"/>
  <c r="L50" i="17"/>
  <c r="Y60" i="17"/>
  <c r="O96" i="17"/>
  <c r="Y103" i="17"/>
  <c r="P103" i="17"/>
  <c r="P102" i="17" s="1"/>
  <c r="P101" i="17" s="1"/>
  <c r="P100" i="17" s="1"/>
  <c r="Z103" i="17"/>
  <c r="L102" i="17"/>
  <c r="R103" i="17"/>
  <c r="R102" i="17" s="1"/>
  <c r="R101" i="17" s="1"/>
  <c r="R100" i="17" s="1"/>
  <c r="X103" i="17"/>
  <c r="S105" i="17"/>
  <c r="S7" i="17" s="1"/>
  <c r="S95" i="17"/>
  <c r="K12" i="17"/>
  <c r="G11" i="17"/>
  <c r="AA41" i="17"/>
  <c r="Z55" i="17"/>
  <c r="R55" i="17"/>
  <c r="R54" i="17" s="1"/>
  <c r="P55" i="17"/>
  <c r="X55" i="17"/>
  <c r="L54" i="17"/>
  <c r="W70" i="17"/>
  <c r="W69" i="17" s="1"/>
  <c r="K98" i="17"/>
  <c r="G97" i="17"/>
  <c r="P104" i="17"/>
  <c r="Y149" i="17"/>
  <c r="P149" i="17"/>
  <c r="P148" i="17" s="1"/>
  <c r="P147" i="17" s="1"/>
  <c r="P146" i="17" s="1"/>
  <c r="L148" i="17"/>
  <c r="Z149" i="17"/>
  <c r="R149" i="17"/>
  <c r="R148" i="17" s="1"/>
  <c r="R147" i="17" s="1"/>
  <c r="R146" i="17" s="1"/>
  <c r="U12" i="17"/>
  <c r="U11" i="17" s="1"/>
  <c r="U10" i="17" s="1"/>
  <c r="U9" i="17" s="1"/>
  <c r="X18" i="17"/>
  <c r="Z18" i="17"/>
  <c r="P18" i="17"/>
  <c r="L31" i="17"/>
  <c r="Z32" i="17"/>
  <c r="R32" i="17"/>
  <c r="R31" i="17" s="1"/>
  <c r="R30" i="17" s="1"/>
  <c r="Y32" i="17"/>
  <c r="P32" i="17"/>
  <c r="P31" i="17" s="1"/>
  <c r="X32" i="17"/>
  <c r="Z33" i="17"/>
  <c r="R33" i="17"/>
  <c r="P33" i="17"/>
  <c r="Y33" i="17"/>
  <c r="X33" i="17"/>
  <c r="Y34" i="17"/>
  <c r="K40" i="17"/>
  <c r="G39" i="17"/>
  <c r="Z62" i="17"/>
  <c r="AA70" i="17"/>
  <c r="Q69" i="17"/>
  <c r="Y73" i="17"/>
  <c r="P73" i="17"/>
  <c r="Z73" i="17"/>
  <c r="L70" i="17"/>
  <c r="R73" i="17"/>
  <c r="Y93" i="17"/>
  <c r="P93" i="17"/>
  <c r="R93" i="17"/>
  <c r="I95" i="17"/>
  <c r="I105" i="17"/>
  <c r="I7" i="17" s="1"/>
  <c r="K119" i="17"/>
  <c r="G115" i="17"/>
  <c r="Z216" i="17"/>
  <c r="V215" i="17"/>
  <c r="AA132" i="17"/>
  <c r="T131" i="17"/>
  <c r="L134" i="17"/>
  <c r="Y134" i="17" s="1"/>
  <c r="Z135" i="17"/>
  <c r="V134" i="17"/>
  <c r="Q134" i="17"/>
  <c r="X135" i="17"/>
  <c r="X136" i="17"/>
  <c r="Y151" i="17"/>
  <c r="T150" i="17"/>
  <c r="H203" i="17"/>
  <c r="H202" i="17" s="1"/>
  <c r="K202" i="17" s="1"/>
  <c r="K204" i="17"/>
  <c r="X14" i="17"/>
  <c r="Y14" i="17"/>
  <c r="Y20" i="17"/>
  <c r="P20" i="17"/>
  <c r="Z20" i="17"/>
  <c r="Z24" i="17"/>
  <c r="R24" i="17"/>
  <c r="P24" i="17"/>
  <c r="Y24" i="17"/>
  <c r="X26" i="17"/>
  <c r="Y26" i="17"/>
  <c r="Z26" i="17"/>
  <c r="Y29" i="17"/>
  <c r="P29" i="17"/>
  <c r="X29" i="17"/>
  <c r="I40" i="17"/>
  <c r="I39" i="17" s="1"/>
  <c r="Z43" i="17"/>
  <c r="AB43" i="17"/>
  <c r="Y45" i="17"/>
  <c r="P45" i="17"/>
  <c r="P43" i="17" s="1"/>
  <c r="P40" i="17" s="1"/>
  <c r="P39" i="17" s="1"/>
  <c r="Z45" i="17"/>
  <c r="X45" i="17"/>
  <c r="K50" i="17"/>
  <c r="O48" i="17"/>
  <c r="AB49" i="17"/>
  <c r="R50" i="17"/>
  <c r="Z85" i="17"/>
  <c r="R85" i="17"/>
  <c r="P85" i="17"/>
  <c r="Y85" i="17"/>
  <c r="Y87" i="17"/>
  <c r="P87" i="17"/>
  <c r="X87" i="17"/>
  <c r="T96" i="17"/>
  <c r="Z98" i="17"/>
  <c r="V97" i="17"/>
  <c r="W102" i="17"/>
  <c r="W101" i="17" s="1"/>
  <c r="W100" i="17" s="1"/>
  <c r="G109" i="17"/>
  <c r="K109" i="17" s="1"/>
  <c r="K110" i="17"/>
  <c r="AA126" i="17"/>
  <c r="U125" i="17"/>
  <c r="U124" i="17" s="1"/>
  <c r="X129" i="17"/>
  <c r="AA135" i="17"/>
  <c r="K136" i="17"/>
  <c r="X160" i="17"/>
  <c r="AA168" i="17"/>
  <c r="T167" i="17"/>
  <c r="Y168" i="17"/>
  <c r="K182" i="17"/>
  <c r="Y189" i="17"/>
  <c r="P189" i="17"/>
  <c r="P188" i="17" s="1"/>
  <c r="P187" i="17" s="1"/>
  <c r="P186" i="17" s="1"/>
  <c r="L188" i="17"/>
  <c r="R189" i="17"/>
  <c r="R188" i="17" s="1"/>
  <c r="R187" i="17" s="1"/>
  <c r="R186" i="17" s="1"/>
  <c r="Z189" i="17"/>
  <c r="AA190" i="17"/>
  <c r="V198" i="17"/>
  <c r="V202" i="17"/>
  <c r="K208" i="17"/>
  <c r="F123" i="17"/>
  <c r="Q270" i="17"/>
  <c r="Y46" i="17"/>
  <c r="P46" i="17"/>
  <c r="Z46" i="17"/>
  <c r="W88" i="17"/>
  <c r="X91" i="17"/>
  <c r="Y91" i="17"/>
  <c r="R91" i="17"/>
  <c r="Y141" i="17"/>
  <c r="P141" i="17"/>
  <c r="P140" i="17" s="1"/>
  <c r="P139" i="17" s="1"/>
  <c r="P138" i="17" s="1"/>
  <c r="Z141" i="17"/>
  <c r="X141" i="17"/>
  <c r="L140" i="17"/>
  <c r="Q142" i="17"/>
  <c r="AA143" i="17"/>
  <c r="Z151" i="17"/>
  <c r="V150" i="17"/>
  <c r="Z150" i="17" s="1"/>
  <c r="Y157" i="17"/>
  <c r="P157" i="17"/>
  <c r="P156" i="17" s="1"/>
  <c r="P155" i="17" s="1"/>
  <c r="P154" i="17" s="1"/>
  <c r="Z157" i="17"/>
  <c r="X157" i="17"/>
  <c r="R157" i="17"/>
  <c r="R156" i="17" s="1"/>
  <c r="R155" i="17" s="1"/>
  <c r="R154" i="17" s="1"/>
  <c r="L156" i="17"/>
  <c r="T162" i="17"/>
  <c r="AA163" i="17"/>
  <c r="AA170" i="17"/>
  <c r="V174" i="17"/>
  <c r="AA186" i="17"/>
  <c r="Y217" i="17"/>
  <c r="P217" i="17"/>
  <c r="P216" i="17" s="1"/>
  <c r="P215" i="17" s="1"/>
  <c r="P214" i="17" s="1"/>
  <c r="L216" i="17"/>
  <c r="Z217" i="17"/>
  <c r="R217" i="17"/>
  <c r="R216" i="17" s="1"/>
  <c r="R215" i="17" s="1"/>
  <c r="R214" i="17" s="1"/>
  <c r="X217" i="17"/>
  <c r="L223" i="17"/>
  <c r="Y224" i="17"/>
  <c r="Z224" i="17"/>
  <c r="X42" i="17"/>
  <c r="L41" i="17"/>
  <c r="R42" i="17"/>
  <c r="R41" i="17" s="1"/>
  <c r="Z42" i="17"/>
  <c r="I63" i="17"/>
  <c r="K64" i="17"/>
  <c r="L64" i="17" s="1"/>
  <c r="X66" i="17"/>
  <c r="Y71" i="17"/>
  <c r="P71" i="17"/>
  <c r="Y82" i="17"/>
  <c r="P82" i="17"/>
  <c r="Z82" i="17"/>
  <c r="L81" i="17"/>
  <c r="V116" i="17"/>
  <c r="Z117" i="17"/>
  <c r="Z129" i="17"/>
  <c r="R129" i="17"/>
  <c r="R128" i="17" s="1"/>
  <c r="R127" i="17" s="1"/>
  <c r="R126" i="17" s="1"/>
  <c r="L128" i="17"/>
  <c r="P129" i="17"/>
  <c r="P128" i="17" s="1"/>
  <c r="P127" i="17" s="1"/>
  <c r="P126" i="17" s="1"/>
  <c r="G131" i="17"/>
  <c r="K132" i="17"/>
  <c r="X140" i="17"/>
  <c r="V146" i="17"/>
  <c r="H195" i="17"/>
  <c r="H194" i="17" s="1"/>
  <c r="K194" i="17" s="1"/>
  <c r="K196" i="17"/>
  <c r="Y209" i="17"/>
  <c r="P209" i="17"/>
  <c r="P208" i="17" s="1"/>
  <c r="P207" i="17" s="1"/>
  <c r="P206" i="17" s="1"/>
  <c r="L208" i="17"/>
  <c r="R209" i="17"/>
  <c r="R208" i="17" s="1"/>
  <c r="R207" i="17" s="1"/>
  <c r="R206" i="17" s="1"/>
  <c r="Z209" i="17"/>
  <c r="X209" i="17"/>
  <c r="J211" i="17"/>
  <c r="J210" i="17" s="1"/>
  <c r="K210" i="17" s="1"/>
  <c r="K212" i="17"/>
  <c r="AA282" i="17"/>
  <c r="T279" i="17"/>
  <c r="V280" i="17"/>
  <c r="AB283" i="17"/>
  <c r="T11" i="17"/>
  <c r="L12" i="17"/>
  <c r="Y13" i="17"/>
  <c r="P13" i="17"/>
  <c r="R13" i="17"/>
  <c r="R12" i="17" s="1"/>
  <c r="R11" i="17" s="1"/>
  <c r="R10" i="17" s="1"/>
  <c r="R9" i="17" s="1"/>
  <c r="Z13" i="17"/>
  <c r="X22" i="17"/>
  <c r="AA22" i="17"/>
  <c r="X36" i="17"/>
  <c r="Y36" i="17"/>
  <c r="P42" i="17"/>
  <c r="P41" i="17" s="1"/>
  <c r="L43" i="17"/>
  <c r="R46" i="17"/>
  <c r="R43" i="17" s="1"/>
  <c r="R40" i="17" s="1"/>
  <c r="R39" i="17" s="1"/>
  <c r="P66" i="17"/>
  <c r="Z66" i="17"/>
  <c r="AB70" i="17"/>
  <c r="Z71" i="17"/>
  <c r="X74" i="17"/>
  <c r="R74" i="17"/>
  <c r="Z74" i="17"/>
  <c r="Z76" i="17"/>
  <c r="R76" i="17"/>
  <c r="P76" i="17"/>
  <c r="X78" i="17"/>
  <c r="Y78" i="17"/>
  <c r="R82" i="17"/>
  <c r="R81" i="17" s="1"/>
  <c r="P91" i="17"/>
  <c r="J96" i="17"/>
  <c r="X117" i="17"/>
  <c r="Y120" i="17"/>
  <c r="P120" i="17"/>
  <c r="P119" i="17" s="1"/>
  <c r="P115" i="17" s="1"/>
  <c r="P113" i="17" s="1"/>
  <c r="R120" i="17"/>
  <c r="R119" i="17" s="1"/>
  <c r="R115" i="17" s="1"/>
  <c r="R113" i="17" s="1"/>
  <c r="X120" i="17"/>
  <c r="L119" i="17"/>
  <c r="Y133" i="17"/>
  <c r="P133" i="17"/>
  <c r="P132" i="17" s="1"/>
  <c r="P131" i="17" s="1"/>
  <c r="P130" i="17" s="1"/>
  <c r="L132" i="17"/>
  <c r="Y132" i="17" s="1"/>
  <c r="X133" i="17"/>
  <c r="Z133" i="17"/>
  <c r="G134" i="17"/>
  <c r="K134" i="17" s="1"/>
  <c r="K135" i="17"/>
  <c r="R141" i="17"/>
  <c r="R140" i="17" s="1"/>
  <c r="R139" i="17" s="1"/>
  <c r="R138" i="17" s="1"/>
  <c r="K142" i="17"/>
  <c r="K143" i="17"/>
  <c r="Z145" i="17"/>
  <c r="R145" i="17"/>
  <c r="R144" i="17" s="1"/>
  <c r="R143" i="17" s="1"/>
  <c r="R142" i="17" s="1"/>
  <c r="L144" i="17"/>
  <c r="P145" i="17"/>
  <c r="P144" i="17" s="1"/>
  <c r="P143" i="17" s="1"/>
  <c r="P142" i="17" s="1"/>
  <c r="AA148" i="17"/>
  <c r="T147" i="17"/>
  <c r="AA151" i="17"/>
  <c r="Y239" i="17"/>
  <c r="P239" i="17"/>
  <c r="P238" i="17" s="1"/>
  <c r="P237" i="17" s="1"/>
  <c r="P236" i="17" s="1"/>
  <c r="R239" i="17"/>
  <c r="R238" i="17" s="1"/>
  <c r="R237" i="17" s="1"/>
  <c r="R236" i="17" s="1"/>
  <c r="X239" i="17"/>
  <c r="L238" i="17"/>
  <c r="Y238" i="17" s="1"/>
  <c r="Z239" i="17"/>
  <c r="L256" i="17"/>
  <c r="Z257" i="17"/>
  <c r="R257" i="17"/>
  <c r="R256" i="17" s="1"/>
  <c r="R255" i="17" s="1"/>
  <c r="R254" i="17" s="1"/>
  <c r="P257" i="17"/>
  <c r="P256" i="17" s="1"/>
  <c r="P255" i="17" s="1"/>
  <c r="P254" i="17" s="1"/>
  <c r="P253" i="17" s="1"/>
  <c r="P252" i="17" s="1"/>
  <c r="Y257" i="17"/>
  <c r="X257" i="17"/>
  <c r="Y25" i="17"/>
  <c r="P25" i="17"/>
  <c r="R25" i="17"/>
  <c r="Z25" i="17"/>
  <c r="P36" i="17"/>
  <c r="Z36" i="17"/>
  <c r="X47" i="17"/>
  <c r="R47" i="17"/>
  <c r="Z47" i="17"/>
  <c r="P47" i="17"/>
  <c r="V48" i="17"/>
  <c r="Q49" i="17"/>
  <c r="X58" i="17"/>
  <c r="Y58" i="17"/>
  <c r="Z58" i="17"/>
  <c r="R66" i="17"/>
  <c r="V69" i="17"/>
  <c r="R71" i="17"/>
  <c r="P74" i="17"/>
  <c r="S70" i="17"/>
  <c r="S69" i="17" s="1"/>
  <c r="S48" i="17" s="1"/>
  <c r="P78" i="17"/>
  <c r="Z78" i="17"/>
  <c r="X83" i="17"/>
  <c r="R83" i="17"/>
  <c r="Z83" i="17"/>
  <c r="Y86" i="17"/>
  <c r="P86" i="17"/>
  <c r="X86" i="17"/>
  <c r="Z86" i="17"/>
  <c r="Y89" i="17"/>
  <c r="P89" i="17"/>
  <c r="X89" i="17"/>
  <c r="R89" i="17"/>
  <c r="R88" i="17" s="1"/>
  <c r="Y92" i="17"/>
  <c r="P92" i="17"/>
  <c r="Z92" i="17"/>
  <c r="X92" i="17"/>
  <c r="Z94" i="17"/>
  <c r="R94" i="17"/>
  <c r="Y94" i="17"/>
  <c r="G105" i="17"/>
  <c r="K106" i="17"/>
  <c r="G95" i="17"/>
  <c r="K95" i="17" s="1"/>
  <c r="V95" i="17"/>
  <c r="Z118" i="17"/>
  <c r="R118" i="17"/>
  <c r="R117" i="17" s="1"/>
  <c r="R116" i="17" s="1"/>
  <c r="R114" i="17" s="1"/>
  <c r="R112" i="17" s="1"/>
  <c r="P118" i="17"/>
  <c r="P117" i="17" s="1"/>
  <c r="P116" i="17" s="1"/>
  <c r="P114" i="17" s="1"/>
  <c r="P112" i="17" s="1"/>
  <c r="Y118" i="17"/>
  <c r="Z119" i="17"/>
  <c r="V115" i="17"/>
  <c r="O125" i="17"/>
  <c r="O124" i="17" s="1"/>
  <c r="O121" i="17" s="1"/>
  <c r="Y135" i="17"/>
  <c r="L150" i="17"/>
  <c r="V158" i="17"/>
  <c r="K162" i="17"/>
  <c r="L166" i="17"/>
  <c r="AA171" i="17"/>
  <c r="AA187" i="17"/>
  <c r="Z196" i="17"/>
  <c r="Y213" i="17"/>
  <c r="P213" i="17"/>
  <c r="P212" i="17" s="1"/>
  <c r="P211" i="17" s="1"/>
  <c r="P210" i="17" s="1"/>
  <c r="L212" i="17"/>
  <c r="R213" i="17"/>
  <c r="R212" i="17" s="1"/>
  <c r="R211" i="17" s="1"/>
  <c r="R210" i="17" s="1"/>
  <c r="X213" i="17"/>
  <c r="K228" i="17"/>
  <c r="V264" i="17"/>
  <c r="Z148" i="17"/>
  <c r="Q150" i="17"/>
  <c r="X151" i="17"/>
  <c r="X152" i="17"/>
  <c r="K159" i="17"/>
  <c r="Y164" i="17"/>
  <c r="X166" i="17"/>
  <c r="X167" i="17"/>
  <c r="H171" i="17"/>
  <c r="H170" i="17" s="1"/>
  <c r="K170" i="17" s="1"/>
  <c r="K172" i="17"/>
  <c r="K190" i="17"/>
  <c r="Y193" i="17"/>
  <c r="P193" i="17"/>
  <c r="P192" i="17" s="1"/>
  <c r="P191" i="17" s="1"/>
  <c r="P190" i="17" s="1"/>
  <c r="L192" i="17"/>
  <c r="Z193" i="17"/>
  <c r="S253" i="17"/>
  <c r="S252" i="17" s="1"/>
  <c r="L163" i="17"/>
  <c r="Z164" i="17"/>
  <c r="V170" i="17"/>
  <c r="Z172" i="17"/>
  <c r="V178" i="17"/>
  <c r="Y185" i="17"/>
  <c r="P185" i="17"/>
  <c r="P184" i="17" s="1"/>
  <c r="P183" i="17" s="1"/>
  <c r="P182" i="17" s="1"/>
  <c r="L184" i="17"/>
  <c r="Y184" i="17" s="1"/>
  <c r="R185" i="17"/>
  <c r="R184" i="17" s="1"/>
  <c r="R183" i="17" s="1"/>
  <c r="R182" i="17" s="1"/>
  <c r="X185" i="17"/>
  <c r="V187" i="17"/>
  <c r="AA210" i="17"/>
  <c r="AA214" i="17"/>
  <c r="X219" i="17"/>
  <c r="K265" i="17"/>
  <c r="G264" i="17"/>
  <c r="X28" i="17"/>
  <c r="Y28" i="17"/>
  <c r="K31" i="17"/>
  <c r="Q40" i="17"/>
  <c r="AA43" i="17"/>
  <c r="G69" i="17"/>
  <c r="U70" i="17"/>
  <c r="U69" i="17" s="1"/>
  <c r="X72" i="17"/>
  <c r="Y72" i="17"/>
  <c r="Z72" i="17"/>
  <c r="Z75" i="17"/>
  <c r="R75" i="17"/>
  <c r="X75" i="17"/>
  <c r="AB77" i="17"/>
  <c r="K79" i="17"/>
  <c r="L79" i="17" s="1"/>
  <c r="J77" i="17"/>
  <c r="X81" i="17"/>
  <c r="U95" i="17"/>
  <c r="U105" i="17"/>
  <c r="U7" i="17" s="1"/>
  <c r="Y107" i="17"/>
  <c r="P107" i="17"/>
  <c r="P106" i="17" s="1"/>
  <c r="X107" i="17"/>
  <c r="Z107" i="17"/>
  <c r="Y111" i="17"/>
  <c r="P111" i="17"/>
  <c r="P110" i="17" s="1"/>
  <c r="P109" i="17" s="1"/>
  <c r="L110" i="17"/>
  <c r="X111" i="17"/>
  <c r="AA115" i="17"/>
  <c r="Y119" i="17"/>
  <c r="Z132" i="17"/>
  <c r="K158" i="17"/>
  <c r="Z161" i="17"/>
  <c r="R161" i="17"/>
  <c r="R160" i="17" s="1"/>
  <c r="R159" i="17" s="1"/>
  <c r="R158" i="17" s="1"/>
  <c r="L160" i="17"/>
  <c r="P161" i="17"/>
  <c r="P160" i="17" s="1"/>
  <c r="P159" i="17" s="1"/>
  <c r="P158" i="17" s="1"/>
  <c r="Y161" i="17"/>
  <c r="X163" i="17"/>
  <c r="Q162" i="17"/>
  <c r="AA164" i="17"/>
  <c r="T174" i="17"/>
  <c r="AA175" i="17"/>
  <c r="L177" i="17"/>
  <c r="K176" i="17"/>
  <c r="K175" i="17" s="1"/>
  <c r="K174" i="17" s="1"/>
  <c r="Y181" i="17"/>
  <c r="P181" i="17"/>
  <c r="P180" i="17" s="1"/>
  <c r="P179" i="17" s="1"/>
  <c r="P178" i="17" s="1"/>
  <c r="L180" i="17"/>
  <c r="R181" i="17"/>
  <c r="R180" i="17" s="1"/>
  <c r="R179" i="17" s="1"/>
  <c r="R178" i="17" s="1"/>
  <c r="Z181" i="17"/>
  <c r="AA182" i="17"/>
  <c r="AA191" i="17"/>
  <c r="Z192" i="17"/>
  <c r="V191" i="17"/>
  <c r="AA195" i="17"/>
  <c r="H199" i="17"/>
  <c r="H198" i="17" s="1"/>
  <c r="K198" i="17" s="1"/>
  <c r="K200" i="17"/>
  <c r="Y201" i="17"/>
  <c r="P201" i="17"/>
  <c r="P200" i="17" s="1"/>
  <c r="P199" i="17" s="1"/>
  <c r="P198" i="17" s="1"/>
  <c r="L200" i="17"/>
  <c r="Z201" i="17"/>
  <c r="X201" i="17"/>
  <c r="R201" i="17"/>
  <c r="R200" i="17" s="1"/>
  <c r="R199" i="17" s="1"/>
  <c r="R198" i="17" s="1"/>
  <c r="AA202" i="17"/>
  <c r="T219" i="17"/>
  <c r="Y220" i="17"/>
  <c r="AA220" i="17"/>
  <c r="Q222" i="17"/>
  <c r="AB244" i="17"/>
  <c r="Z244" i="17"/>
  <c r="V243" i="17"/>
  <c r="Y251" i="17"/>
  <c r="P251" i="17"/>
  <c r="P250" i="17" s="1"/>
  <c r="P249" i="17" s="1"/>
  <c r="P248" i="17" s="1"/>
  <c r="R251" i="17"/>
  <c r="R250" i="17" s="1"/>
  <c r="R249" i="17" s="1"/>
  <c r="R248" i="17" s="1"/>
  <c r="X251" i="17"/>
  <c r="L250" i="17"/>
  <c r="Y260" i="17"/>
  <c r="L259" i="17"/>
  <c r="K274" i="17"/>
  <c r="AA142" i="17"/>
  <c r="Z144" i="17"/>
  <c r="G147" i="17"/>
  <c r="K148" i="17"/>
  <c r="K150" i="17"/>
  <c r="AA158" i="17"/>
  <c r="Z160" i="17"/>
  <c r="X165" i="17"/>
  <c r="Y165" i="17"/>
  <c r="R165" i="17"/>
  <c r="R164" i="17" s="1"/>
  <c r="R163" i="17" s="1"/>
  <c r="R162" i="17" s="1"/>
  <c r="K168" i="17"/>
  <c r="G167" i="17"/>
  <c r="T198" i="17"/>
  <c r="AA199" i="17"/>
  <c r="V219" i="17"/>
  <c r="AB220" i="17"/>
  <c r="Z220" i="17"/>
  <c r="Y225" i="17"/>
  <c r="P225" i="17"/>
  <c r="P224" i="17" s="1"/>
  <c r="P223" i="17" s="1"/>
  <c r="P222" i="17" s="1"/>
  <c r="X225" i="17"/>
  <c r="R225" i="17"/>
  <c r="R224" i="17" s="1"/>
  <c r="R223" i="17" s="1"/>
  <c r="R222" i="17" s="1"/>
  <c r="AA226" i="17"/>
  <c r="T237" i="17"/>
  <c r="J123" i="17"/>
  <c r="U241" i="17"/>
  <c r="U240" i="17" s="1"/>
  <c r="U123" i="17" s="1"/>
  <c r="Q265" i="17"/>
  <c r="Z285" i="17"/>
  <c r="V282" i="17"/>
  <c r="K237" i="17"/>
  <c r="V236" i="17"/>
  <c r="AB246" i="17"/>
  <c r="AA248" i="17"/>
  <c r="Q301" i="17"/>
  <c r="H233" i="17"/>
  <c r="H232" i="17" s="1"/>
  <c r="H231" i="17" s="1"/>
  <c r="H230" i="17" s="1"/>
  <c r="K234" i="17"/>
  <c r="Q232" i="17"/>
  <c r="Z235" i="17"/>
  <c r="R235" i="17"/>
  <c r="R234" i="17" s="1"/>
  <c r="R233" i="17" s="1"/>
  <c r="R232" i="17" s="1"/>
  <c r="R231" i="17" s="1"/>
  <c r="R230" i="17" s="1"/>
  <c r="L234" i="17"/>
  <c r="X234" i="17" s="1"/>
  <c r="P235" i="17"/>
  <c r="P234" i="17" s="1"/>
  <c r="P233" i="17" s="1"/>
  <c r="P232" i="17" s="1"/>
  <c r="Y235" i="17"/>
  <c r="X235" i="17"/>
  <c r="I241" i="17"/>
  <c r="I240" i="17" s="1"/>
  <c r="I123" i="17" s="1"/>
  <c r="Q258" i="17"/>
  <c r="X259" i="17"/>
  <c r="G279" i="17"/>
  <c r="Q296" i="17"/>
  <c r="H297" i="17"/>
  <c r="K298" i="17"/>
  <c r="Z303" i="17"/>
  <c r="R303" i="17"/>
  <c r="R302" i="17" s="1"/>
  <c r="R301" i="17" s="1"/>
  <c r="R300" i="17" s="1"/>
  <c r="X303" i="17"/>
  <c r="P303" i="17"/>
  <c r="P302" i="17" s="1"/>
  <c r="P301" i="17" s="1"/>
  <c r="P300" i="17" s="1"/>
  <c r="L302" i="17"/>
  <c r="AA206" i="17"/>
  <c r="Z229" i="17"/>
  <c r="R229" i="17"/>
  <c r="R228" i="17" s="1"/>
  <c r="R227" i="17" s="1"/>
  <c r="R226" i="17" s="1"/>
  <c r="L228" i="17"/>
  <c r="X229" i="17"/>
  <c r="L246" i="17"/>
  <c r="Z247" i="17"/>
  <c r="R247" i="17"/>
  <c r="R246" i="17" s="1"/>
  <c r="X247" i="17"/>
  <c r="AB248" i="17"/>
  <c r="Q248" i="17"/>
  <c r="F253" i="17"/>
  <c r="F252" i="17" s="1"/>
  <c r="J253" i="17"/>
  <c r="J252" i="17" s="1"/>
  <c r="T258" i="17"/>
  <c r="T265" i="17"/>
  <c r="Y266" i="17"/>
  <c r="U271" i="17"/>
  <c r="U268" i="17" s="1"/>
  <c r="I271" i="17"/>
  <c r="I268" i="17" s="1"/>
  <c r="I121" i="17" s="1"/>
  <c r="W281" i="17"/>
  <c r="W278" i="17" s="1"/>
  <c r="X295" i="17"/>
  <c r="L289" i="17"/>
  <c r="R295" i="17"/>
  <c r="R289" i="17" s="1"/>
  <c r="R283" i="17" s="1"/>
  <c r="R280" i="17" s="1"/>
  <c r="R273" i="17" s="1"/>
  <c r="R270" i="17" s="1"/>
  <c r="Z295" i="17"/>
  <c r="P295" i="17"/>
  <c r="P289" i="17" s="1"/>
  <c r="G296" i="17"/>
  <c r="L297" i="17"/>
  <c r="AB298" i="17"/>
  <c r="V297" i="17"/>
  <c r="J300" i="17"/>
  <c r="J271" i="17" s="1"/>
  <c r="J268" i="17" s="1"/>
  <c r="K301" i="17"/>
  <c r="Y17" i="17"/>
  <c r="P17" i="17"/>
  <c r="X17" i="17"/>
  <c r="Z17" i="17"/>
  <c r="Z19" i="17"/>
  <c r="R19" i="17"/>
  <c r="X19" i="17"/>
  <c r="AB63" i="17"/>
  <c r="Z81" i="17"/>
  <c r="Z88" i="17"/>
  <c r="AA102" i="17"/>
  <c r="Q101" i="17"/>
  <c r="X116" i="17"/>
  <c r="Q114" i="17"/>
  <c r="G139" i="17"/>
  <c r="K140" i="17"/>
  <c r="AA140" i="17"/>
  <c r="T139" i="17"/>
  <c r="G155" i="17"/>
  <c r="K156" i="17"/>
  <c r="AA156" i="17"/>
  <c r="T155" i="17"/>
  <c r="K163" i="17"/>
  <c r="V211" i="17"/>
  <c r="K226" i="17"/>
  <c r="K227" i="17"/>
  <c r="Y229" i="17"/>
  <c r="AA234" i="17"/>
  <c r="T233" i="17"/>
  <c r="Y234" i="17"/>
  <c r="W237" i="17"/>
  <c r="Y247" i="17"/>
  <c r="AA249" i="17"/>
  <c r="H253" i="17"/>
  <c r="H252" i="17" s="1"/>
  <c r="V275" i="17"/>
  <c r="AB276" i="17"/>
  <c r="P282" i="17"/>
  <c r="P279" i="17" s="1"/>
  <c r="P272" i="17" s="1"/>
  <c r="P269" i="17" s="1"/>
  <c r="P122" i="17" s="1"/>
  <c r="Z298" i="17"/>
  <c r="K302" i="17"/>
  <c r="Y173" i="17"/>
  <c r="P173" i="17"/>
  <c r="P172" i="17" s="1"/>
  <c r="P171" i="17" s="1"/>
  <c r="P170" i="17" s="1"/>
  <c r="L172" i="17"/>
  <c r="X173" i="17"/>
  <c r="Y197" i="17"/>
  <c r="P197" i="17"/>
  <c r="P196" i="17" s="1"/>
  <c r="P195" i="17" s="1"/>
  <c r="P194" i="17" s="1"/>
  <c r="L196" i="17"/>
  <c r="X197" i="17"/>
  <c r="X224" i="17"/>
  <c r="P229" i="17"/>
  <c r="P228" i="17" s="1"/>
  <c r="P227" i="17" s="1"/>
  <c r="P226" i="17" s="1"/>
  <c r="F231" i="17"/>
  <c r="F230" i="17" s="1"/>
  <c r="G232" i="17"/>
  <c r="K233" i="17"/>
  <c r="Z234" i="17"/>
  <c r="AB234" i="17"/>
  <c r="K238" i="17"/>
  <c r="H237" i="17"/>
  <c r="H236" i="17" s="1"/>
  <c r="K236" i="17" s="1"/>
  <c r="H243" i="17"/>
  <c r="H242" i="17" s="1"/>
  <c r="K244" i="17"/>
  <c r="AA246" i="17"/>
  <c r="T243" i="17"/>
  <c r="P247" i="17"/>
  <c r="P246" i="17" s="1"/>
  <c r="P243" i="17" s="1"/>
  <c r="P242" i="17" s="1"/>
  <c r="P241" i="17" s="1"/>
  <c r="P240" i="17" s="1"/>
  <c r="P123" i="17" s="1"/>
  <c r="H248" i="17"/>
  <c r="K248" i="17" s="1"/>
  <c r="K249" i="17"/>
  <c r="X260" i="17"/>
  <c r="Y261" i="17"/>
  <c r="P261" i="17"/>
  <c r="P260" i="17" s="1"/>
  <c r="P259" i="17" s="1"/>
  <c r="P258" i="17" s="1"/>
  <c r="R261" i="17"/>
  <c r="R260" i="17" s="1"/>
  <c r="R259" i="17" s="1"/>
  <c r="R258" i="17" s="1"/>
  <c r="Z261" i="17"/>
  <c r="X261" i="17"/>
  <c r="Q282" i="17"/>
  <c r="X288" i="17"/>
  <c r="X299" i="17"/>
  <c r="Z299" i="17"/>
  <c r="P299" i="17"/>
  <c r="P298" i="17" s="1"/>
  <c r="P297" i="17" s="1"/>
  <c r="P296" i="17" s="1"/>
  <c r="P271" i="17" s="1"/>
  <c r="P268" i="17" s="1"/>
  <c r="R299" i="17"/>
  <c r="R298" i="17" s="1"/>
  <c r="R297" i="17" s="1"/>
  <c r="R296" i="17" s="1"/>
  <c r="Y299" i="17"/>
  <c r="G242" i="17"/>
  <c r="K246" i="17"/>
  <c r="Y267" i="17"/>
  <c r="P267" i="17"/>
  <c r="P266" i="17" s="1"/>
  <c r="P265" i="17" s="1"/>
  <c r="P264" i="17" s="1"/>
  <c r="P263" i="17" s="1"/>
  <c r="P262" i="17" s="1"/>
  <c r="L266" i="17"/>
  <c r="X267" i="17"/>
  <c r="N271" i="17"/>
  <c r="N268" i="17" s="1"/>
  <c r="N121" i="17" s="1"/>
  <c r="O271" i="17"/>
  <c r="O268" i="17" s="1"/>
  <c r="AB284" i="17"/>
  <c r="V281" i="17"/>
  <c r="I282" i="17"/>
  <c r="K285" i="17"/>
  <c r="K286" i="17"/>
  <c r="G283" i="17"/>
  <c r="P283" i="17"/>
  <c r="P280" i="17" s="1"/>
  <c r="P273" i="17" s="1"/>
  <c r="P270" i="17" s="1"/>
  <c r="AA289" i="17"/>
  <c r="AA302" i="17"/>
  <c r="T301" i="17"/>
  <c r="Q11" i="17"/>
  <c r="J49" i="17"/>
  <c r="J48" i="17" s="1"/>
  <c r="J38" i="17" s="1"/>
  <c r="J8" i="17" s="1"/>
  <c r="W50" i="17"/>
  <c r="W49" i="17" s="1"/>
  <c r="AA128" i="17"/>
  <c r="AA136" i="17"/>
  <c r="AA144" i="17"/>
  <c r="AA152" i="17"/>
  <c r="AA160" i="17"/>
  <c r="X172" i="17"/>
  <c r="X192" i="17"/>
  <c r="X196" i="17"/>
  <c r="X204" i="17"/>
  <c r="X208" i="17"/>
  <c r="X212" i="17"/>
  <c r="X216" i="17"/>
  <c r="G223" i="17"/>
  <c r="K224" i="17"/>
  <c r="AA224" i="17"/>
  <c r="T223" i="17"/>
  <c r="S231" i="17"/>
  <c r="S230" i="17" s="1"/>
  <c r="Y244" i="17"/>
  <c r="L244" i="17"/>
  <c r="Z245" i="17"/>
  <c r="R245" i="17"/>
  <c r="R244" i="17" s="1"/>
  <c r="X245" i="17"/>
  <c r="Z250" i="17"/>
  <c r="Q255" i="17"/>
  <c r="AA256" i="17"/>
  <c r="R267" i="17"/>
  <c r="R266" i="17" s="1"/>
  <c r="R265" i="17" s="1"/>
  <c r="R264" i="17" s="1"/>
  <c r="R263" i="17" s="1"/>
  <c r="R262" i="17" s="1"/>
  <c r="G278" i="17"/>
  <c r="X292" i="17"/>
  <c r="L286" i="17"/>
  <c r="Y292" i="17"/>
  <c r="Y298" i="17"/>
  <c r="T297" i="17"/>
  <c r="AA298" i="17"/>
  <c r="T253" i="17"/>
  <c r="AB256" i="17"/>
  <c r="T274" i="17"/>
  <c r="AA275" i="17"/>
  <c r="Z277" i="17"/>
  <c r="R277" i="17"/>
  <c r="R276" i="17" s="1"/>
  <c r="R275" i="17" s="1"/>
  <c r="R274" i="17" s="1"/>
  <c r="Y277" i="17"/>
  <c r="L276" i="17"/>
  <c r="T283" i="17"/>
  <c r="I283" i="17"/>
  <c r="I280" i="17" s="1"/>
  <c r="I273" i="17" s="1"/>
  <c r="I270" i="17" s="1"/>
  <c r="Y286" i="17"/>
  <c r="AA286" i="17"/>
  <c r="F271" i="17"/>
  <c r="F268" i="17" s="1"/>
  <c r="K289" i="17"/>
  <c r="S281" i="17"/>
  <c r="S278" i="17" s="1"/>
  <c r="S271" i="17" s="1"/>
  <c r="S268" i="17" s="1"/>
  <c r="Z291" i="17"/>
  <c r="R291" i="17"/>
  <c r="R285" i="17" s="1"/>
  <c r="X291" i="17"/>
  <c r="S283" i="17"/>
  <c r="S280" i="17" s="1"/>
  <c r="S273" i="17" s="1"/>
  <c r="S270" i="17" s="1"/>
  <c r="S123" i="17" s="1"/>
  <c r="X294" i="17"/>
  <c r="Z294" i="17"/>
  <c r="P294" i="17"/>
  <c r="P288" i="17" s="1"/>
  <c r="X298" i="17"/>
  <c r="V300" i="17"/>
  <c r="K171" i="17"/>
  <c r="AA172" i="17"/>
  <c r="AA176" i="17"/>
  <c r="K179" i="17"/>
  <c r="Y180" i="17"/>
  <c r="AA180" i="17"/>
  <c r="K183" i="17"/>
  <c r="AA184" i="17"/>
  <c r="K187" i="17"/>
  <c r="Y188" i="17"/>
  <c r="AA188" i="17"/>
  <c r="K191" i="17"/>
  <c r="Y192" i="17"/>
  <c r="AA192" i="17"/>
  <c r="K195" i="17"/>
  <c r="Y196" i="17"/>
  <c r="AA196" i="17"/>
  <c r="Y200" i="17"/>
  <c r="AA200" i="17"/>
  <c r="K203" i="17"/>
  <c r="Y204" i="17"/>
  <c r="AA204" i="17"/>
  <c r="K207" i="17"/>
  <c r="Y208" i="17"/>
  <c r="AA208" i="17"/>
  <c r="K211" i="17"/>
  <c r="Y212" i="17"/>
  <c r="AA212" i="17"/>
  <c r="K215" i="17"/>
  <c r="Y216" i="17"/>
  <c r="AA216" i="17"/>
  <c r="AA228" i="17"/>
  <c r="X238" i="17"/>
  <c r="X244" i="17"/>
  <c r="Q243" i="17"/>
  <c r="X246" i="17"/>
  <c r="V255" i="17"/>
  <c r="K256" i="17"/>
  <c r="G255" i="17"/>
  <c r="Z260" i="17"/>
  <c r="W271" i="17"/>
  <c r="W268" i="17" s="1"/>
  <c r="T281" i="17"/>
  <c r="AA284" i="17"/>
  <c r="F282" i="17"/>
  <c r="F279" i="17" s="1"/>
  <c r="F272" i="17" s="1"/>
  <c r="F269" i="17" s="1"/>
  <c r="F122" i="17" s="1"/>
  <c r="L285" i="17"/>
  <c r="F283" i="17"/>
  <c r="F280" i="17" s="1"/>
  <c r="F273" i="17" s="1"/>
  <c r="F270" i="17" s="1"/>
  <c r="Y291" i="17"/>
  <c r="R294" i="17"/>
  <c r="R288" i="17" s="1"/>
  <c r="Z288" i="17"/>
  <c r="K276" i="17"/>
  <c r="I281" i="17"/>
  <c r="I278" i="17" s="1"/>
  <c r="AA288" i="17"/>
  <c r="O129" i="16"/>
  <c r="N129" i="16"/>
  <c r="L129" i="16"/>
  <c r="H129" i="16"/>
  <c r="M129" i="16" s="1"/>
  <c r="O128" i="16"/>
  <c r="N128" i="16"/>
  <c r="L128" i="16"/>
  <c r="K128" i="16"/>
  <c r="K127" i="16" s="1"/>
  <c r="J128" i="16"/>
  <c r="M128" i="16" s="1"/>
  <c r="H128" i="16"/>
  <c r="H127" i="16" s="1"/>
  <c r="M127" i="16" s="1"/>
  <c r="G128" i="16"/>
  <c r="F128" i="16"/>
  <c r="L127" i="16"/>
  <c r="L126" i="16" s="1"/>
  <c r="L106" i="16" s="1"/>
  <c r="L104" i="16" s="1"/>
  <c r="J127" i="16"/>
  <c r="G127" i="16"/>
  <c r="G126" i="16" s="1"/>
  <c r="F127" i="16"/>
  <c r="F126" i="16" s="1"/>
  <c r="K126" i="16"/>
  <c r="J126" i="16"/>
  <c r="O125" i="16"/>
  <c r="L125" i="16"/>
  <c r="L124" i="16" s="1"/>
  <c r="L123" i="16" s="1"/>
  <c r="G125" i="16"/>
  <c r="K124" i="16"/>
  <c r="J124" i="16"/>
  <c r="F124" i="16"/>
  <c r="F123" i="16" s="1"/>
  <c r="F122" i="16" s="1"/>
  <c r="K123" i="16"/>
  <c r="L122" i="16"/>
  <c r="O121" i="16"/>
  <c r="N121" i="16"/>
  <c r="L121" i="16"/>
  <c r="H121" i="16"/>
  <c r="M121" i="16" s="1"/>
  <c r="O120" i="16"/>
  <c r="L120" i="16"/>
  <c r="G120" i="16"/>
  <c r="O119" i="16"/>
  <c r="L119" i="16"/>
  <c r="L117" i="16" s="1"/>
  <c r="H119" i="16"/>
  <c r="L118" i="16"/>
  <c r="K118" i="16"/>
  <c r="N118" i="16" s="1"/>
  <c r="J118" i="16"/>
  <c r="H118" i="16"/>
  <c r="G118" i="16"/>
  <c r="F118" i="16"/>
  <c r="M117" i="16"/>
  <c r="K117" i="16"/>
  <c r="O117" i="16" s="1"/>
  <c r="J117" i="16"/>
  <c r="H117" i="16"/>
  <c r="N117" i="16" s="1"/>
  <c r="G117" i="16"/>
  <c r="F117" i="16"/>
  <c r="L116" i="16"/>
  <c r="L114" i="16" s="1"/>
  <c r="L112" i="16" s="1"/>
  <c r="K116" i="16"/>
  <c r="J116" i="16"/>
  <c r="F116" i="16"/>
  <c r="F114" i="16" s="1"/>
  <c r="F112" i="16" s="1"/>
  <c r="L115" i="16"/>
  <c r="K115" i="16"/>
  <c r="N115" i="16" s="1"/>
  <c r="H115" i="16"/>
  <c r="G115" i="16"/>
  <c r="G113" i="16" s="1"/>
  <c r="G107" i="16" s="1"/>
  <c r="G105" i="16" s="1"/>
  <c r="F115" i="16"/>
  <c r="J114" i="16"/>
  <c r="L113" i="16"/>
  <c r="L107" i="16" s="1"/>
  <c r="L105" i="16" s="1"/>
  <c r="K113" i="16"/>
  <c r="H113" i="16"/>
  <c r="F113" i="16"/>
  <c r="F107" i="16" s="1"/>
  <c r="F105" i="16" s="1"/>
  <c r="J112" i="16"/>
  <c r="O111" i="16"/>
  <c r="L111" i="16"/>
  <c r="O110" i="16"/>
  <c r="L110" i="16"/>
  <c r="K110" i="16"/>
  <c r="K109" i="16" s="1"/>
  <c r="J110" i="16"/>
  <c r="F110" i="16"/>
  <c r="L109" i="16"/>
  <c r="L108" i="16" s="1"/>
  <c r="J109" i="16"/>
  <c r="F109" i="16"/>
  <c r="F108" i="16" s="1"/>
  <c r="F106" i="16" s="1"/>
  <c r="F104" i="16" s="1"/>
  <c r="J108" i="16"/>
  <c r="H107" i="16"/>
  <c r="H105" i="16" s="1"/>
  <c r="O103" i="16"/>
  <c r="M103" i="16"/>
  <c r="L103" i="16"/>
  <c r="L102" i="16" s="1"/>
  <c r="L101" i="16" s="1"/>
  <c r="L100" i="16" s="1"/>
  <c r="L99" i="16" s="1"/>
  <c r="L98" i="16" s="1"/>
  <c r="H103" i="16"/>
  <c r="K102" i="16"/>
  <c r="J102" i="16"/>
  <c r="O102" i="16" s="1"/>
  <c r="G102" i="16"/>
  <c r="G101" i="16" s="1"/>
  <c r="G100" i="16" s="1"/>
  <c r="F102" i="16"/>
  <c r="F101" i="16" s="1"/>
  <c r="F100" i="16" s="1"/>
  <c r="F99" i="16" s="1"/>
  <c r="F98" i="16" s="1"/>
  <c r="K101" i="16"/>
  <c r="J101" i="16"/>
  <c r="G99" i="16"/>
  <c r="G98" i="16" s="1"/>
  <c r="O97" i="16"/>
  <c r="N97" i="16"/>
  <c r="L97" i="16"/>
  <c r="H97" i="16"/>
  <c r="M97" i="16" s="1"/>
  <c r="O96" i="16"/>
  <c r="N96" i="16"/>
  <c r="L96" i="16"/>
  <c r="K96" i="16"/>
  <c r="K95" i="16" s="1"/>
  <c r="J96" i="16"/>
  <c r="M96" i="16" s="1"/>
  <c r="H96" i="16"/>
  <c r="H95" i="16" s="1"/>
  <c r="G96" i="16"/>
  <c r="F96" i="16"/>
  <c r="L95" i="16"/>
  <c r="L94" i="16" s="1"/>
  <c r="J95" i="16"/>
  <c r="G95" i="16"/>
  <c r="G94" i="16" s="1"/>
  <c r="F95" i="16"/>
  <c r="F94" i="16" s="1"/>
  <c r="K94" i="16"/>
  <c r="J94" i="16"/>
  <c r="N93" i="16"/>
  <c r="M93" i="16"/>
  <c r="L93" i="16"/>
  <c r="H93" i="16"/>
  <c r="L92" i="16"/>
  <c r="L91" i="16" s="1"/>
  <c r="K92" i="16"/>
  <c r="J92" i="16"/>
  <c r="G92" i="16"/>
  <c r="G91" i="16" s="1"/>
  <c r="F92" i="16"/>
  <c r="F91" i="16" s="1"/>
  <c r="F90" i="16" s="1"/>
  <c r="F89" i="16" s="1"/>
  <c r="F88" i="16" s="1"/>
  <c r="K91" i="16"/>
  <c r="J91" i="16"/>
  <c r="L90" i="16"/>
  <c r="K90" i="16"/>
  <c r="G90" i="16"/>
  <c r="G89" i="16" s="1"/>
  <c r="G88" i="16" s="1"/>
  <c r="O87" i="16"/>
  <c r="M87" i="16"/>
  <c r="L87" i="16"/>
  <c r="L86" i="16" s="1"/>
  <c r="L85" i="16" s="1"/>
  <c r="L84" i="16" s="1"/>
  <c r="L76" i="16" s="1"/>
  <c r="L74" i="16" s="1"/>
  <c r="H87" i="16"/>
  <c r="K86" i="16"/>
  <c r="J86" i="16"/>
  <c r="O86" i="16" s="1"/>
  <c r="G86" i="16"/>
  <c r="G85" i="16" s="1"/>
  <c r="G84" i="16" s="1"/>
  <c r="G76" i="16" s="1"/>
  <c r="F86" i="16"/>
  <c r="F85" i="16" s="1"/>
  <c r="F84" i="16" s="1"/>
  <c r="F76" i="16" s="1"/>
  <c r="F74" i="16" s="1"/>
  <c r="K85" i="16"/>
  <c r="J85" i="16"/>
  <c r="O83" i="16"/>
  <c r="M83" i="16"/>
  <c r="L83" i="16"/>
  <c r="H83" i="16"/>
  <c r="L82" i="16"/>
  <c r="L79" i="16" s="1"/>
  <c r="L78" i="16" s="1"/>
  <c r="L77" i="16" s="1"/>
  <c r="L75" i="16" s="1"/>
  <c r="L51" i="16" s="1"/>
  <c r="K82" i="16"/>
  <c r="J82" i="16"/>
  <c r="O82" i="16" s="1"/>
  <c r="G82" i="16"/>
  <c r="F82" i="16"/>
  <c r="F79" i="16" s="1"/>
  <c r="F78" i="16" s="1"/>
  <c r="F77" i="16" s="1"/>
  <c r="F75" i="16" s="1"/>
  <c r="F51" i="16" s="1"/>
  <c r="O81" i="16"/>
  <c r="N81" i="16"/>
  <c r="L81" i="16"/>
  <c r="H81" i="16"/>
  <c r="M81" i="16" s="1"/>
  <c r="N80" i="16"/>
  <c r="M80" i="16"/>
  <c r="L80" i="16"/>
  <c r="K80" i="16"/>
  <c r="K79" i="16" s="1"/>
  <c r="J80" i="16"/>
  <c r="J79" i="16" s="1"/>
  <c r="H80" i="16"/>
  <c r="G80" i="16"/>
  <c r="G79" i="16" s="1"/>
  <c r="G78" i="16" s="1"/>
  <c r="G77" i="16" s="1"/>
  <c r="G75" i="16" s="1"/>
  <c r="G51" i="16" s="1"/>
  <c r="F80" i="16"/>
  <c r="J78" i="16"/>
  <c r="J77" i="16"/>
  <c r="G74" i="16"/>
  <c r="O73" i="16"/>
  <c r="N73" i="16"/>
  <c r="L73" i="16"/>
  <c r="H73" i="16"/>
  <c r="M73" i="16" s="1"/>
  <c r="O72" i="16"/>
  <c r="N72" i="16"/>
  <c r="L72" i="16"/>
  <c r="L71" i="16" s="1"/>
  <c r="L70" i="16" s="1"/>
  <c r="L69" i="16" s="1"/>
  <c r="K72" i="16"/>
  <c r="K71" i="16" s="1"/>
  <c r="J72" i="16"/>
  <c r="M72" i="16" s="1"/>
  <c r="H72" i="16"/>
  <c r="H71" i="16" s="1"/>
  <c r="G72" i="16"/>
  <c r="F72" i="16"/>
  <c r="F71" i="16" s="1"/>
  <c r="F70" i="16" s="1"/>
  <c r="F69" i="16" s="1"/>
  <c r="F68" i="16" s="1"/>
  <c r="M71" i="16"/>
  <c r="J71" i="16"/>
  <c r="O71" i="16" s="1"/>
  <c r="G71" i="16"/>
  <c r="G70" i="16" s="1"/>
  <c r="G69" i="16" s="1"/>
  <c r="G68" i="16" s="1"/>
  <c r="K70" i="16"/>
  <c r="J70" i="16"/>
  <c r="H70" i="16"/>
  <c r="K69" i="16"/>
  <c r="L68" i="16"/>
  <c r="O67" i="16"/>
  <c r="N67" i="16"/>
  <c r="M67" i="16"/>
  <c r="L67" i="16"/>
  <c r="H67" i="16"/>
  <c r="M66" i="16"/>
  <c r="L66" i="16"/>
  <c r="K66" i="16"/>
  <c r="J66" i="16"/>
  <c r="J65" i="16" s="1"/>
  <c r="H66" i="16"/>
  <c r="N66" i="16" s="1"/>
  <c r="G66" i="16"/>
  <c r="G65" i="16" s="1"/>
  <c r="F66" i="16"/>
  <c r="O65" i="16"/>
  <c r="L65" i="16"/>
  <c r="K65" i="16"/>
  <c r="N65" i="16" s="1"/>
  <c r="H65" i="16"/>
  <c r="F65" i="16"/>
  <c r="F64" i="16" s="1"/>
  <c r="L64" i="16"/>
  <c r="J64" i="16"/>
  <c r="G64" i="16"/>
  <c r="O63" i="16"/>
  <c r="N63" i="16"/>
  <c r="M63" i="16"/>
  <c r="L63" i="16"/>
  <c r="H63" i="16"/>
  <c r="L62" i="16"/>
  <c r="K62" i="16"/>
  <c r="O62" i="16" s="1"/>
  <c r="J62" i="16"/>
  <c r="J61" i="16" s="1"/>
  <c r="H62" i="16"/>
  <c r="N62" i="16" s="1"/>
  <c r="G62" i="16"/>
  <c r="G61" i="16" s="1"/>
  <c r="G60" i="16" s="1"/>
  <c r="G54" i="16" s="1"/>
  <c r="G52" i="16" s="1"/>
  <c r="G49" i="16" s="1"/>
  <c r="F62" i="16"/>
  <c r="L61" i="16"/>
  <c r="L60" i="16" s="1"/>
  <c r="L54" i="16" s="1"/>
  <c r="L52" i="16" s="1"/>
  <c r="L49" i="16" s="1"/>
  <c r="K61" i="16"/>
  <c r="F61" i="16"/>
  <c r="F60" i="16" s="1"/>
  <c r="J60" i="16"/>
  <c r="O59" i="16"/>
  <c r="N59" i="16"/>
  <c r="M59" i="16"/>
  <c r="L59" i="16"/>
  <c r="H59" i="16"/>
  <c r="M58" i="16"/>
  <c r="L58" i="16"/>
  <c r="K58" i="16"/>
  <c r="O58" i="16" s="1"/>
  <c r="J58" i="16"/>
  <c r="J57" i="16" s="1"/>
  <c r="J56" i="16" s="1"/>
  <c r="H58" i="16"/>
  <c r="N58" i="16" s="1"/>
  <c r="G58" i="16"/>
  <c r="G57" i="16" s="1"/>
  <c r="G56" i="16" s="1"/>
  <c r="F58" i="16"/>
  <c r="L57" i="16"/>
  <c r="L56" i="16" s="1"/>
  <c r="L55" i="16" s="1"/>
  <c r="L53" i="16" s="1"/>
  <c r="K57" i="16"/>
  <c r="F57" i="16"/>
  <c r="F56" i="16" s="1"/>
  <c r="F55" i="16" s="1"/>
  <c r="F53" i="16" s="1"/>
  <c r="G55" i="16"/>
  <c r="G53" i="16" s="1"/>
  <c r="F54" i="16"/>
  <c r="F52" i="16" s="1"/>
  <c r="F49" i="16" s="1"/>
  <c r="O48" i="16"/>
  <c r="N48" i="16"/>
  <c r="M48" i="16"/>
  <c r="L48" i="16"/>
  <c r="H48" i="16"/>
  <c r="O47" i="16"/>
  <c r="N47" i="16"/>
  <c r="M47" i="16"/>
  <c r="L47" i="16"/>
  <c r="H47" i="16"/>
  <c r="L46" i="16"/>
  <c r="L45" i="16" s="1"/>
  <c r="L44" i="16" s="1"/>
  <c r="K46" i="16"/>
  <c r="J46" i="16"/>
  <c r="H46" i="16"/>
  <c r="H45" i="16" s="1"/>
  <c r="G46" i="16"/>
  <c r="F46" i="16"/>
  <c r="F45" i="16" s="1"/>
  <c r="F44" i="16" s="1"/>
  <c r="J45" i="16"/>
  <c r="G45" i="16"/>
  <c r="H44" i="16"/>
  <c r="G44" i="16"/>
  <c r="O43" i="16"/>
  <c r="N43" i="16"/>
  <c r="M43" i="16"/>
  <c r="O42" i="16"/>
  <c r="L42" i="16"/>
  <c r="H42" i="16"/>
  <c r="L41" i="16"/>
  <c r="K41" i="16"/>
  <c r="J41" i="16"/>
  <c r="G41" i="16"/>
  <c r="F41" i="16"/>
  <c r="O40" i="16"/>
  <c r="N40" i="16"/>
  <c r="M40" i="16"/>
  <c r="L40" i="16"/>
  <c r="H40" i="16"/>
  <c r="O39" i="16"/>
  <c r="N39" i="16"/>
  <c r="M39" i="16"/>
  <c r="L39" i="16"/>
  <c r="H39" i="16"/>
  <c r="O38" i="16"/>
  <c r="N38" i="16"/>
  <c r="M38" i="16"/>
  <c r="L38" i="16"/>
  <c r="H38" i="16"/>
  <c r="O37" i="16"/>
  <c r="N37" i="16"/>
  <c r="M37" i="16"/>
  <c r="L37" i="16"/>
  <c r="H37" i="16"/>
  <c r="O36" i="16"/>
  <c r="N36" i="16"/>
  <c r="M36" i="16"/>
  <c r="L36" i="16"/>
  <c r="H36" i="16"/>
  <c r="O35" i="16"/>
  <c r="N35" i="16"/>
  <c r="M35" i="16"/>
  <c r="L35" i="16"/>
  <c r="H35" i="16"/>
  <c r="M34" i="16"/>
  <c r="L34" i="16"/>
  <c r="K34" i="16"/>
  <c r="O34" i="16" s="1"/>
  <c r="J34" i="16"/>
  <c r="H34" i="16"/>
  <c r="N34" i="16" s="1"/>
  <c r="G34" i="16"/>
  <c r="F34" i="16"/>
  <c r="O33" i="16"/>
  <c r="N33" i="16"/>
  <c r="M33" i="16"/>
  <c r="L33" i="16"/>
  <c r="H33" i="16"/>
  <c r="O32" i="16"/>
  <c r="N32" i="16"/>
  <c r="M32" i="16"/>
  <c r="L32" i="16"/>
  <c r="H32" i="16"/>
  <c r="L31" i="16"/>
  <c r="L24" i="16" s="1"/>
  <c r="K31" i="16"/>
  <c r="J31" i="16"/>
  <c r="H31" i="16"/>
  <c r="G31" i="16"/>
  <c r="F31" i="16"/>
  <c r="F24" i="16" s="1"/>
  <c r="O30" i="16"/>
  <c r="L30" i="16"/>
  <c r="H30" i="16"/>
  <c r="O29" i="16"/>
  <c r="L29" i="16"/>
  <c r="H29" i="16"/>
  <c r="O28" i="16"/>
  <c r="L28" i="16"/>
  <c r="H28" i="16"/>
  <c r="L27" i="16"/>
  <c r="K27" i="16"/>
  <c r="J27" i="16"/>
  <c r="G27" i="16"/>
  <c r="F27" i="16"/>
  <c r="O26" i="16"/>
  <c r="N26" i="16"/>
  <c r="M26" i="16"/>
  <c r="L26" i="16"/>
  <c r="H26" i="16"/>
  <c r="N25" i="16"/>
  <c r="L25" i="16"/>
  <c r="K25" i="16"/>
  <c r="O25" i="16" s="1"/>
  <c r="J25" i="16"/>
  <c r="H25" i="16"/>
  <c r="M25" i="16" s="1"/>
  <c r="G25" i="16"/>
  <c r="G24" i="16" s="1"/>
  <c r="F25" i="16"/>
  <c r="K24" i="16"/>
  <c r="O23" i="16"/>
  <c r="L23" i="16"/>
  <c r="H23" i="16"/>
  <c r="O22" i="16"/>
  <c r="L22" i="16"/>
  <c r="K22" i="16"/>
  <c r="J22" i="16"/>
  <c r="G22" i="16"/>
  <c r="F22" i="16"/>
  <c r="O21" i="16"/>
  <c r="N21" i="16"/>
  <c r="M21" i="16"/>
  <c r="L21" i="16"/>
  <c r="H21" i="16"/>
  <c r="O20" i="16"/>
  <c r="N20" i="16"/>
  <c r="L20" i="16"/>
  <c r="H20" i="16"/>
  <c r="O19" i="16"/>
  <c r="N19" i="16"/>
  <c r="M19" i="16"/>
  <c r="L19" i="16"/>
  <c r="H19" i="16"/>
  <c r="O18" i="16"/>
  <c r="M18" i="16"/>
  <c r="L18" i="16"/>
  <c r="H18" i="16"/>
  <c r="N18" i="16" s="1"/>
  <c r="O17" i="16"/>
  <c r="L17" i="16"/>
  <c r="H17" i="16"/>
  <c r="O16" i="16"/>
  <c r="L16" i="16"/>
  <c r="H16" i="16"/>
  <c r="N16" i="16" s="1"/>
  <c r="L15" i="16"/>
  <c r="K15" i="16"/>
  <c r="J15" i="16"/>
  <c r="M15" i="16" s="1"/>
  <c r="H15" i="16"/>
  <c r="G15" i="16"/>
  <c r="F15" i="16"/>
  <c r="O14" i="16"/>
  <c r="N14" i="16"/>
  <c r="M14" i="16"/>
  <c r="L14" i="16"/>
  <c r="H14" i="16"/>
  <c r="O13" i="16"/>
  <c r="N13" i="16"/>
  <c r="M13" i="16"/>
  <c r="L13" i="16"/>
  <c r="L12" i="16" s="1"/>
  <c r="L11" i="16" s="1"/>
  <c r="L10" i="16" s="1"/>
  <c r="L9" i="16" s="1"/>
  <c r="L8" i="16" s="1"/>
  <c r="H13" i="16"/>
  <c r="K12" i="16"/>
  <c r="K11" i="16" s="1"/>
  <c r="J12" i="16"/>
  <c r="H12" i="16"/>
  <c r="G12" i="16"/>
  <c r="F12" i="16"/>
  <c r="G11" i="16"/>
  <c r="F11" i="16"/>
  <c r="G10" i="16"/>
  <c r="G9" i="16" s="1"/>
  <c r="G8" i="16" s="1"/>
  <c r="H101" i="15"/>
  <c r="K101" i="15" s="1"/>
  <c r="J100" i="15"/>
  <c r="G100" i="15"/>
  <c r="F100" i="15"/>
  <c r="J99" i="15"/>
  <c r="G99" i="15"/>
  <c r="F99" i="15"/>
  <c r="G98" i="15"/>
  <c r="F98" i="15"/>
  <c r="H97" i="15"/>
  <c r="J96" i="15"/>
  <c r="H96" i="15"/>
  <c r="G96" i="15"/>
  <c r="F96" i="15"/>
  <c r="J95" i="15"/>
  <c r="G95" i="15"/>
  <c r="G94" i="15" s="1"/>
  <c r="F95" i="15"/>
  <c r="F94" i="15" s="1"/>
  <c r="J94" i="15"/>
  <c r="H93" i="15"/>
  <c r="K93" i="15" s="1"/>
  <c r="J92" i="15"/>
  <c r="G92" i="15"/>
  <c r="F92" i="15"/>
  <c r="J91" i="15"/>
  <c r="J90" i="15" s="1"/>
  <c r="G91" i="15"/>
  <c r="F91" i="15"/>
  <c r="G90" i="15"/>
  <c r="F90" i="15"/>
  <c r="H89" i="15"/>
  <c r="J88" i="15"/>
  <c r="G88" i="15"/>
  <c r="F88" i="15"/>
  <c r="F87" i="15" s="1"/>
  <c r="F86" i="15" s="1"/>
  <c r="F85" i="15" s="1"/>
  <c r="F84" i="15" s="1"/>
  <c r="J87" i="15"/>
  <c r="G87" i="15"/>
  <c r="G86" i="15" s="1"/>
  <c r="G85" i="15" s="1"/>
  <c r="G84" i="15" s="1"/>
  <c r="J86" i="15"/>
  <c r="H83" i="15"/>
  <c r="K83" i="15" s="1"/>
  <c r="J82" i="15"/>
  <c r="G82" i="15"/>
  <c r="F82" i="15"/>
  <c r="F81" i="15" s="1"/>
  <c r="F80" i="15" s="1"/>
  <c r="F79" i="15" s="1"/>
  <c r="F78" i="15" s="1"/>
  <c r="G81" i="15"/>
  <c r="G80" i="15"/>
  <c r="G79" i="15"/>
  <c r="G78" i="15"/>
  <c r="H77" i="15"/>
  <c r="J76" i="15"/>
  <c r="G76" i="15"/>
  <c r="G75" i="15" s="1"/>
  <c r="F76" i="15"/>
  <c r="F75" i="15" s="1"/>
  <c r="F74" i="15" s="1"/>
  <c r="J75" i="15"/>
  <c r="J74" i="15"/>
  <c r="G74" i="15"/>
  <c r="G69" i="15" s="1"/>
  <c r="G68" i="15" s="1"/>
  <c r="H73" i="15"/>
  <c r="K73" i="15" s="1"/>
  <c r="J72" i="15"/>
  <c r="G72" i="15"/>
  <c r="F72" i="15"/>
  <c r="G71" i="15"/>
  <c r="F71" i="15"/>
  <c r="F70" i="15" s="1"/>
  <c r="G70" i="15"/>
  <c r="K67" i="15"/>
  <c r="H67" i="15"/>
  <c r="J66" i="15"/>
  <c r="H66" i="15"/>
  <c r="G66" i="15"/>
  <c r="G65" i="15" s="1"/>
  <c r="G64" i="15" s="1"/>
  <c r="G63" i="15" s="1"/>
  <c r="G62" i="15" s="1"/>
  <c r="F66" i="15"/>
  <c r="F65" i="15" s="1"/>
  <c r="F64" i="15" s="1"/>
  <c r="F63" i="15" s="1"/>
  <c r="F62" i="15" s="1"/>
  <c r="J65" i="15"/>
  <c r="J64" i="15"/>
  <c r="J63" i="15"/>
  <c r="J62" i="15"/>
  <c r="H61" i="15"/>
  <c r="J60" i="15"/>
  <c r="G60" i="15"/>
  <c r="F60" i="15"/>
  <c r="G59" i="15"/>
  <c r="F59" i="15"/>
  <c r="G58" i="15"/>
  <c r="F58" i="15"/>
  <c r="F57" i="15" s="1"/>
  <c r="F56" i="15" s="1"/>
  <c r="G57" i="15"/>
  <c r="G56" i="15"/>
  <c r="K55" i="15"/>
  <c r="H55" i="15"/>
  <c r="J54" i="15"/>
  <c r="H54" i="15"/>
  <c r="G54" i="15"/>
  <c r="G53" i="15" s="1"/>
  <c r="G52" i="15" s="1"/>
  <c r="G51" i="15" s="1"/>
  <c r="G50" i="15" s="1"/>
  <c r="G49" i="15" s="1"/>
  <c r="F54" i="15"/>
  <c r="F53" i="15" s="1"/>
  <c r="F52" i="15" s="1"/>
  <c r="F51" i="15" s="1"/>
  <c r="F50" i="15" s="1"/>
  <c r="J53" i="15"/>
  <c r="J52" i="15"/>
  <c r="J51" i="15"/>
  <c r="J50" i="15"/>
  <c r="H48" i="15"/>
  <c r="H47" i="15"/>
  <c r="K47" i="15" s="1"/>
  <c r="J46" i="15"/>
  <c r="K46" i="15" s="1"/>
  <c r="H46" i="15"/>
  <c r="G46" i="15"/>
  <c r="F46" i="15"/>
  <c r="F44" i="15" s="1"/>
  <c r="J45" i="15"/>
  <c r="H45" i="15"/>
  <c r="H43" i="15" s="1"/>
  <c r="G45" i="15"/>
  <c r="F45" i="15"/>
  <c r="J44" i="15"/>
  <c r="H44" i="15"/>
  <c r="G44" i="15"/>
  <c r="G42" i="15" s="1"/>
  <c r="J43" i="15"/>
  <c r="G43" i="15"/>
  <c r="G41" i="15" s="1"/>
  <c r="G9" i="15" s="1"/>
  <c r="F43" i="15"/>
  <c r="F41" i="15" s="1"/>
  <c r="F9" i="15" s="1"/>
  <c r="J42" i="15"/>
  <c r="F42" i="15"/>
  <c r="J41" i="15"/>
  <c r="H40" i="15"/>
  <c r="J39" i="15"/>
  <c r="G39" i="15"/>
  <c r="F39" i="15"/>
  <c r="K38" i="15"/>
  <c r="H38" i="15"/>
  <c r="H37" i="15"/>
  <c r="H36" i="15"/>
  <c r="J35" i="15"/>
  <c r="G35" i="15"/>
  <c r="F35" i="15"/>
  <c r="H34" i="15"/>
  <c r="J33" i="15"/>
  <c r="J30" i="15" s="1"/>
  <c r="G33" i="15"/>
  <c r="F33" i="15"/>
  <c r="K32" i="15"/>
  <c r="H32" i="15"/>
  <c r="J31" i="15"/>
  <c r="H31" i="15"/>
  <c r="G31" i="15"/>
  <c r="G30" i="15" s="1"/>
  <c r="F31" i="15"/>
  <c r="F30" i="15" s="1"/>
  <c r="H29" i="15"/>
  <c r="K28" i="15"/>
  <c r="H28" i="15"/>
  <c r="H27" i="15"/>
  <c r="J26" i="15"/>
  <c r="G26" i="15"/>
  <c r="F26" i="15"/>
  <c r="H25" i="15"/>
  <c r="H24" i="15"/>
  <c r="H23" i="15"/>
  <c r="K23" i="15" s="1"/>
  <c r="H22" i="15"/>
  <c r="J21" i="15"/>
  <c r="G21" i="15"/>
  <c r="F21" i="15"/>
  <c r="H20" i="15"/>
  <c r="J19" i="15"/>
  <c r="G19" i="15"/>
  <c r="G18" i="15" s="1"/>
  <c r="G17" i="15" s="1"/>
  <c r="G11" i="15" s="1"/>
  <c r="G10" i="15" s="1"/>
  <c r="F19" i="15"/>
  <c r="F18" i="15" s="1"/>
  <c r="F17" i="15" s="1"/>
  <c r="H16" i="15"/>
  <c r="H15" i="15"/>
  <c r="J14" i="15"/>
  <c r="G14" i="15"/>
  <c r="G13" i="15" s="1"/>
  <c r="G12" i="15" s="1"/>
  <c r="F14" i="15"/>
  <c r="F13" i="15" s="1"/>
  <c r="F12" i="15" s="1"/>
  <c r="F11" i="15" s="1"/>
  <c r="F10" i="15" s="1"/>
  <c r="J13" i="15"/>
  <c r="J12" i="15"/>
  <c r="J9" i="15"/>
  <c r="AB302" i="14"/>
  <c r="AA302" i="14"/>
  <c r="W302" i="14"/>
  <c r="U302" i="14"/>
  <c r="U301" i="14" s="1"/>
  <c r="U300" i="14" s="1"/>
  <c r="U299" i="14" s="1"/>
  <c r="S302" i="14"/>
  <c r="P302" i="14"/>
  <c r="P301" i="14" s="1"/>
  <c r="P300" i="14" s="1"/>
  <c r="P299" i="14" s="1"/>
  <c r="K302" i="14"/>
  <c r="L302" i="14" s="1"/>
  <c r="W301" i="14"/>
  <c r="W300" i="14" s="1"/>
  <c r="V301" i="14"/>
  <c r="T301" i="14"/>
  <c r="S301" i="14"/>
  <c r="Q301" i="14"/>
  <c r="Q300" i="14" s="1"/>
  <c r="Q299" i="14" s="1"/>
  <c r="O301" i="14"/>
  <c r="N301" i="14"/>
  <c r="N300" i="14" s="1"/>
  <c r="N299" i="14" s="1"/>
  <c r="L301" i="14"/>
  <c r="K301" i="14"/>
  <c r="J301" i="14"/>
  <c r="I301" i="14"/>
  <c r="H301" i="14"/>
  <c r="H300" i="14" s="1"/>
  <c r="H299" i="14" s="1"/>
  <c r="G301" i="14"/>
  <c r="G300" i="14" s="1"/>
  <c r="G299" i="14" s="1"/>
  <c r="K299" i="14" s="1"/>
  <c r="F301" i="14"/>
  <c r="F300" i="14" s="1"/>
  <c r="F299" i="14" s="1"/>
  <c r="V300" i="14"/>
  <c r="S300" i="14"/>
  <c r="S299" i="14" s="1"/>
  <c r="O300" i="14"/>
  <c r="K300" i="14"/>
  <c r="J300" i="14"/>
  <c r="I300" i="14"/>
  <c r="W299" i="14"/>
  <c r="O299" i="14"/>
  <c r="J299" i="14"/>
  <c r="I299" i="14"/>
  <c r="AB298" i="14"/>
  <c r="AA298" i="14"/>
  <c r="W298" i="14"/>
  <c r="U298" i="14"/>
  <c r="U297" i="14" s="1"/>
  <c r="U296" i="14" s="1"/>
  <c r="U295" i="14" s="1"/>
  <c r="S298" i="14"/>
  <c r="S297" i="14" s="1"/>
  <c r="S296" i="14" s="1"/>
  <c r="R298" i="14"/>
  <c r="R297" i="14" s="1"/>
  <c r="R296" i="14" s="1"/>
  <c r="R295" i="14" s="1"/>
  <c r="K298" i="14"/>
  <c r="L298" i="14" s="1"/>
  <c r="AB297" i="14"/>
  <c r="W297" i="14"/>
  <c r="W296" i="14" s="1"/>
  <c r="W295" i="14" s="1"/>
  <c r="V297" i="14"/>
  <c r="T297" i="14"/>
  <c r="Q297" i="14"/>
  <c r="O297" i="14"/>
  <c r="N297" i="14"/>
  <c r="L297" i="14"/>
  <c r="J297" i="14"/>
  <c r="J296" i="14" s="1"/>
  <c r="J295" i="14" s="1"/>
  <c r="I297" i="14"/>
  <c r="H297" i="14"/>
  <c r="G297" i="14"/>
  <c r="F297" i="14"/>
  <c r="F296" i="14" s="1"/>
  <c r="F295" i="14" s="1"/>
  <c r="V296" i="14"/>
  <c r="T296" i="14"/>
  <c r="AB296" i="14" s="1"/>
  <c r="O296" i="14"/>
  <c r="N296" i="14"/>
  <c r="H296" i="14"/>
  <c r="H295" i="14" s="1"/>
  <c r="G296" i="14"/>
  <c r="V295" i="14"/>
  <c r="S295" i="14"/>
  <c r="O295" i="14"/>
  <c r="N295" i="14"/>
  <c r="G295" i="14"/>
  <c r="AB294" i="14"/>
  <c r="AA294" i="14"/>
  <c r="Y294" i="14"/>
  <c r="W294" i="14"/>
  <c r="U294" i="14"/>
  <c r="S294" i="14"/>
  <c r="P294" i="14"/>
  <c r="P288" i="14" s="1"/>
  <c r="K294" i="14"/>
  <c r="L294" i="14" s="1"/>
  <c r="AA293" i="14"/>
  <c r="X293" i="14"/>
  <c r="W293" i="14"/>
  <c r="U293" i="14"/>
  <c r="S293" i="14"/>
  <c r="S287" i="14" s="1"/>
  <c r="K293" i="14"/>
  <c r="L293" i="14" s="1"/>
  <c r="Z292" i="14"/>
  <c r="Y292" i="14"/>
  <c r="W292" i="14"/>
  <c r="U292" i="14"/>
  <c r="S292" i="14"/>
  <c r="R292" i="14"/>
  <c r="R286" i="14" s="1"/>
  <c r="P292" i="14"/>
  <c r="P286" i="14" s="1"/>
  <c r="L292" i="14"/>
  <c r="L286" i="14" s="1"/>
  <c r="K292" i="14"/>
  <c r="AB291" i="14"/>
  <c r="AA291" i="14"/>
  <c r="W291" i="14"/>
  <c r="U291" i="14"/>
  <c r="S291" i="14"/>
  <c r="R291" i="14"/>
  <c r="R285" i="14" s="1"/>
  <c r="K291" i="14"/>
  <c r="L291" i="14" s="1"/>
  <c r="Z291" i="14" s="1"/>
  <c r="Z290" i="14"/>
  <c r="Y290" i="14"/>
  <c r="X290" i="14"/>
  <c r="W290" i="14"/>
  <c r="U290" i="14"/>
  <c r="S290" i="14"/>
  <c r="R290" i="14"/>
  <c r="P290" i="14"/>
  <c r="P284" i="14" s="1"/>
  <c r="L290" i="14"/>
  <c r="K290" i="14"/>
  <c r="AB289" i="14"/>
  <c r="AA289" i="14"/>
  <c r="Z289" i="14"/>
  <c r="Y289" i="14"/>
  <c r="W289" i="14"/>
  <c r="U289" i="14"/>
  <c r="S289" i="14"/>
  <c r="S283" i="14" s="1"/>
  <c r="R289" i="14"/>
  <c r="R283" i="14" s="1"/>
  <c r="P289" i="14"/>
  <c r="K289" i="14"/>
  <c r="L289" i="14" s="1"/>
  <c r="X289" i="14" s="1"/>
  <c r="AB288" i="14"/>
  <c r="AA288" i="14"/>
  <c r="W288" i="14"/>
  <c r="V288" i="14"/>
  <c r="U288" i="14"/>
  <c r="T288" i="14"/>
  <c r="S288" i="14"/>
  <c r="Q288" i="14"/>
  <c r="O288" i="14"/>
  <c r="N288" i="14"/>
  <c r="N282" i="14" s="1"/>
  <c r="N279" i="14" s="1"/>
  <c r="N272" i="14" s="1"/>
  <c r="N269" i="14" s="1"/>
  <c r="N122" i="14" s="1"/>
  <c r="J288" i="14"/>
  <c r="I288" i="14"/>
  <c r="I282" i="14" s="1"/>
  <c r="I279" i="14" s="1"/>
  <c r="I272" i="14" s="1"/>
  <c r="I269" i="14" s="1"/>
  <c r="H288" i="14"/>
  <c r="G288" i="14"/>
  <c r="F288" i="14"/>
  <c r="W287" i="14"/>
  <c r="V287" i="14"/>
  <c r="U287" i="14"/>
  <c r="T287" i="14"/>
  <c r="Q287" i="14"/>
  <c r="O287" i="14"/>
  <c r="N287" i="14"/>
  <c r="N281" i="14" s="1"/>
  <c r="N278" i="14" s="1"/>
  <c r="N271" i="14" s="1"/>
  <c r="N268" i="14" s="1"/>
  <c r="N121" i="14" s="1"/>
  <c r="L287" i="14"/>
  <c r="J287" i="14"/>
  <c r="I287" i="14"/>
  <c r="H287" i="14"/>
  <c r="H281" i="14" s="1"/>
  <c r="H278" i="14" s="1"/>
  <c r="H271" i="14" s="1"/>
  <c r="H268" i="14" s="1"/>
  <c r="H121" i="14" s="1"/>
  <c r="G287" i="14"/>
  <c r="K287" i="14" s="1"/>
  <c r="F287" i="14"/>
  <c r="F281" i="14" s="1"/>
  <c r="F278" i="14" s="1"/>
  <c r="F271" i="14" s="1"/>
  <c r="F268" i="14" s="1"/>
  <c r="Z286" i="14"/>
  <c r="W286" i="14"/>
  <c r="V286" i="14"/>
  <c r="U286" i="14"/>
  <c r="T286" i="14"/>
  <c r="S286" i="14"/>
  <c r="Q286" i="14"/>
  <c r="X286" i="14" s="1"/>
  <c r="O286" i="14"/>
  <c r="N286" i="14"/>
  <c r="J286" i="14"/>
  <c r="K286" i="14" s="1"/>
  <c r="I286" i="14"/>
  <c r="H286" i="14"/>
  <c r="G286" i="14"/>
  <c r="F286" i="14"/>
  <c r="AB285" i="14"/>
  <c r="AA285" i="14"/>
  <c r="W285" i="14"/>
  <c r="V285" i="14"/>
  <c r="U285" i="14"/>
  <c r="U282" i="14" s="1"/>
  <c r="U279" i="14" s="1"/>
  <c r="U272" i="14" s="1"/>
  <c r="U269" i="14" s="1"/>
  <c r="T285" i="14"/>
  <c r="S285" i="14"/>
  <c r="S282" i="14" s="1"/>
  <c r="S279" i="14" s="1"/>
  <c r="S272" i="14" s="1"/>
  <c r="S269" i="14" s="1"/>
  <c r="Q285" i="14"/>
  <c r="O285" i="14"/>
  <c r="N285" i="14"/>
  <c r="J285" i="14"/>
  <c r="J282" i="14" s="1"/>
  <c r="J279" i="14" s="1"/>
  <c r="J272" i="14" s="1"/>
  <c r="J269" i="14" s="1"/>
  <c r="I285" i="14"/>
  <c r="H285" i="14"/>
  <c r="G285" i="14"/>
  <c r="F285" i="14"/>
  <c r="Y284" i="14"/>
  <c r="X284" i="14"/>
  <c r="W284" i="14"/>
  <c r="W281" i="14" s="1"/>
  <c r="V284" i="14"/>
  <c r="U284" i="14"/>
  <c r="T284" i="14"/>
  <c r="S284" i="14"/>
  <c r="R284" i="14"/>
  <c r="Q284" i="14"/>
  <c r="Q281" i="14" s="1"/>
  <c r="O284" i="14"/>
  <c r="N284" i="14"/>
  <c r="L284" i="14"/>
  <c r="J284" i="14"/>
  <c r="J281" i="14" s="1"/>
  <c r="I284" i="14"/>
  <c r="H284" i="14"/>
  <c r="G284" i="14"/>
  <c r="F284" i="14"/>
  <c r="X283" i="14"/>
  <c r="W283" i="14"/>
  <c r="W280" i="14" s="1"/>
  <c r="W277" i="14" s="1"/>
  <c r="V283" i="14"/>
  <c r="U283" i="14"/>
  <c r="T283" i="14"/>
  <c r="Q283" i="14"/>
  <c r="AA283" i="14" s="1"/>
  <c r="P283" i="14"/>
  <c r="P280" i="14" s="1"/>
  <c r="P277" i="14" s="1"/>
  <c r="O283" i="14"/>
  <c r="O280" i="14" s="1"/>
  <c r="N283" i="14"/>
  <c r="L283" i="14"/>
  <c r="J283" i="14"/>
  <c r="I283" i="14"/>
  <c r="H283" i="14"/>
  <c r="G283" i="14"/>
  <c r="F283" i="14"/>
  <c r="W282" i="14"/>
  <c r="V282" i="14"/>
  <c r="Q282" i="14"/>
  <c r="O282" i="14"/>
  <c r="O279" i="14" s="1"/>
  <c r="O272" i="14" s="1"/>
  <c r="O269" i="14" s="1"/>
  <c r="H282" i="14"/>
  <c r="H279" i="14" s="1"/>
  <c r="H272" i="14" s="1"/>
  <c r="F282" i="14"/>
  <c r="U281" i="14"/>
  <c r="U278" i="14" s="1"/>
  <c r="S281" i="14"/>
  <c r="S278" i="14" s="1"/>
  <c r="S271" i="14" s="1"/>
  <c r="S268" i="14" s="1"/>
  <c r="O281" i="14"/>
  <c r="I281" i="14"/>
  <c r="X280" i="14"/>
  <c r="S280" i="14"/>
  <c r="S277" i="14" s="1"/>
  <c r="R280" i="14"/>
  <c r="R277" i="14" s="1"/>
  <c r="Q280" i="14"/>
  <c r="Q277" i="14" s="1"/>
  <c r="X277" i="14" s="1"/>
  <c r="N280" i="14"/>
  <c r="N277" i="14" s="1"/>
  <c r="L280" i="14"/>
  <c r="L277" i="14" s="1"/>
  <c r="H280" i="14"/>
  <c r="H277" i="14" s="1"/>
  <c r="G280" i="14"/>
  <c r="F280" i="14"/>
  <c r="F277" i="14" s="1"/>
  <c r="W279" i="14"/>
  <c r="W272" i="14" s="1"/>
  <c r="W269" i="14" s="1"/>
  <c r="F279" i="14"/>
  <c r="F272" i="14" s="1"/>
  <c r="F269" i="14" s="1"/>
  <c r="W278" i="14"/>
  <c r="W271" i="14" s="1"/>
  <c r="W268" i="14" s="1"/>
  <c r="Q278" i="14"/>
  <c r="O278" i="14"/>
  <c r="O271" i="14" s="1"/>
  <c r="O268" i="14" s="1"/>
  <c r="J278" i="14"/>
  <c r="I278" i="14"/>
  <c r="I271" i="14" s="1"/>
  <c r="I268" i="14" s="1"/>
  <c r="I121" i="14" s="1"/>
  <c r="O277" i="14"/>
  <c r="G277" i="14"/>
  <c r="AB276" i="14"/>
  <c r="AA276" i="14"/>
  <c r="Z276" i="14"/>
  <c r="W276" i="14"/>
  <c r="U276" i="14"/>
  <c r="S276" i="14"/>
  <c r="K276" i="14"/>
  <c r="L276" i="14" s="1"/>
  <c r="AB275" i="14"/>
  <c r="AA275" i="14"/>
  <c r="W275" i="14"/>
  <c r="V275" i="14"/>
  <c r="U275" i="14"/>
  <c r="U274" i="14" s="1"/>
  <c r="U273" i="14" s="1"/>
  <c r="T275" i="14"/>
  <c r="S275" i="14"/>
  <c r="Q275" i="14"/>
  <c r="O275" i="14"/>
  <c r="N275" i="14"/>
  <c r="N274" i="14" s="1"/>
  <c r="N273" i="14" s="1"/>
  <c r="J275" i="14"/>
  <c r="J274" i="14" s="1"/>
  <c r="J273" i="14" s="1"/>
  <c r="I275" i="14"/>
  <c r="H275" i="14"/>
  <c r="G275" i="14"/>
  <c r="F275" i="14"/>
  <c r="W274" i="14"/>
  <c r="S274" i="14"/>
  <c r="S273" i="14" s="1"/>
  <c r="S270" i="14" s="1"/>
  <c r="S267" i="14" s="1"/>
  <c r="Q274" i="14"/>
  <c r="O274" i="14"/>
  <c r="O273" i="14" s="1"/>
  <c r="I274" i="14"/>
  <c r="I273" i="14" s="1"/>
  <c r="H274" i="14"/>
  <c r="G274" i="14"/>
  <c r="F274" i="14"/>
  <c r="F273" i="14" s="1"/>
  <c r="W273" i="14"/>
  <c r="Q273" i="14"/>
  <c r="H273" i="14"/>
  <c r="H270" i="14" s="1"/>
  <c r="H267" i="14" s="1"/>
  <c r="U271" i="14"/>
  <c r="U268" i="14" s="1"/>
  <c r="J271" i="14"/>
  <c r="H269" i="14"/>
  <c r="J268" i="14"/>
  <c r="AA266" i="14"/>
  <c r="Z266" i="14"/>
  <c r="W266" i="14"/>
  <c r="U266" i="14"/>
  <c r="S266" i="14"/>
  <c r="R266" i="14"/>
  <c r="R265" i="14" s="1"/>
  <c r="P266" i="14"/>
  <c r="K266" i="14"/>
  <c r="L266" i="14" s="1"/>
  <c r="W265" i="14"/>
  <c r="V265" i="14"/>
  <c r="U265" i="14"/>
  <c r="U264" i="14" s="1"/>
  <c r="U263" i="14" s="1"/>
  <c r="T265" i="14"/>
  <c r="S265" i="14"/>
  <c r="Q265" i="14"/>
  <c r="P265" i="14"/>
  <c r="P264" i="14" s="1"/>
  <c r="P263" i="14" s="1"/>
  <c r="P262" i="14" s="1"/>
  <c r="P261" i="14" s="1"/>
  <c r="O265" i="14"/>
  <c r="O264" i="14" s="1"/>
  <c r="N265" i="14"/>
  <c r="N264" i="14" s="1"/>
  <c r="N263" i="14" s="1"/>
  <c r="N262" i="14" s="1"/>
  <c r="N261" i="14" s="1"/>
  <c r="J265" i="14"/>
  <c r="J264" i="14" s="1"/>
  <c r="J263" i="14" s="1"/>
  <c r="I265" i="14"/>
  <c r="I264" i="14" s="1"/>
  <c r="H265" i="14"/>
  <c r="H264" i="14" s="1"/>
  <c r="H263" i="14" s="1"/>
  <c r="H262" i="14" s="1"/>
  <c r="H261" i="14" s="1"/>
  <c r="G265" i="14"/>
  <c r="F265" i="14"/>
  <c r="W264" i="14"/>
  <c r="S264" i="14"/>
  <c r="S263" i="14" s="1"/>
  <c r="S262" i="14" s="1"/>
  <c r="S261" i="14" s="1"/>
  <c r="R264" i="14"/>
  <c r="R263" i="14" s="1"/>
  <c r="R262" i="14" s="1"/>
  <c r="R261" i="14" s="1"/>
  <c r="Q264" i="14"/>
  <c r="F264" i="14"/>
  <c r="W263" i="14"/>
  <c r="W262" i="14" s="1"/>
  <c r="Q263" i="14"/>
  <c r="Q262" i="14" s="1"/>
  <c r="O263" i="14"/>
  <c r="O262" i="14" s="1"/>
  <c r="O261" i="14" s="1"/>
  <c r="I263" i="14"/>
  <c r="F263" i="14"/>
  <c r="F262" i="14" s="1"/>
  <c r="U262" i="14"/>
  <c r="U261" i="14" s="1"/>
  <c r="J262" i="14"/>
  <c r="I262" i="14"/>
  <c r="I261" i="14" s="1"/>
  <c r="W261" i="14"/>
  <c r="Q261" i="14"/>
  <c r="J261" i="14"/>
  <c r="F261" i="14"/>
  <c r="AB260" i="14"/>
  <c r="AA260" i="14"/>
  <c r="X260" i="14"/>
  <c r="W260" i="14"/>
  <c r="W259" i="14" s="1"/>
  <c r="W258" i="14" s="1"/>
  <c r="U260" i="14"/>
  <c r="U259" i="14" s="1"/>
  <c r="S260" i="14"/>
  <c r="K260" i="14"/>
  <c r="L260" i="14" s="1"/>
  <c r="AB259" i="14"/>
  <c r="V259" i="14"/>
  <c r="T259" i="14"/>
  <c r="S259" i="14"/>
  <c r="S258" i="14" s="1"/>
  <c r="S257" i="14" s="1"/>
  <c r="Q259" i="14"/>
  <c r="AA259" i="14" s="1"/>
  <c r="O259" i="14"/>
  <c r="N259" i="14"/>
  <c r="J259" i="14"/>
  <c r="I259" i="14"/>
  <c r="H259" i="14"/>
  <c r="G259" i="14"/>
  <c r="F259" i="14"/>
  <c r="F258" i="14" s="1"/>
  <c r="F257" i="14" s="1"/>
  <c r="F252" i="14" s="1"/>
  <c r="F251" i="14" s="1"/>
  <c r="V258" i="14"/>
  <c r="U258" i="14"/>
  <c r="T258" i="14"/>
  <c r="Q258" i="14"/>
  <c r="O258" i="14"/>
  <c r="N258" i="14"/>
  <c r="J258" i="14"/>
  <c r="J257" i="14" s="1"/>
  <c r="I258" i="14"/>
  <c r="I257" i="14" s="1"/>
  <c r="H258" i="14"/>
  <c r="W257" i="14"/>
  <c r="V257" i="14"/>
  <c r="U257" i="14"/>
  <c r="T257" i="14"/>
  <c r="O257" i="14"/>
  <c r="N257" i="14"/>
  <c r="H257" i="14"/>
  <c r="AB256" i="14"/>
  <c r="AA256" i="14"/>
  <c r="Z256" i="14"/>
  <c r="W256" i="14"/>
  <c r="U256" i="14"/>
  <c r="U255" i="14" s="1"/>
  <c r="U254" i="14" s="1"/>
  <c r="U253" i="14" s="1"/>
  <c r="S256" i="14"/>
  <c r="S255" i="14" s="1"/>
  <c r="S254" i="14" s="1"/>
  <c r="S253" i="14" s="1"/>
  <c r="R256" i="14"/>
  <c r="R255" i="14" s="1"/>
  <c r="R254" i="14" s="1"/>
  <c r="R253" i="14" s="1"/>
  <c r="P256" i="14"/>
  <c r="K256" i="14"/>
  <c r="L256" i="14" s="1"/>
  <c r="AA255" i="14"/>
  <c r="W255" i="14"/>
  <c r="W254" i="14" s="1"/>
  <c r="W253" i="14" s="1"/>
  <c r="W252" i="14" s="1"/>
  <c r="W251" i="14" s="1"/>
  <c r="V255" i="14"/>
  <c r="T255" i="14"/>
  <c r="Q255" i="14"/>
  <c r="P255" i="14"/>
  <c r="O255" i="14"/>
  <c r="O254" i="14" s="1"/>
  <c r="O253" i="14" s="1"/>
  <c r="O252" i="14" s="1"/>
  <c r="O251" i="14" s="1"/>
  <c r="N255" i="14"/>
  <c r="N254" i="14" s="1"/>
  <c r="J255" i="14"/>
  <c r="J254" i="14" s="1"/>
  <c r="J253" i="14" s="1"/>
  <c r="J252" i="14" s="1"/>
  <c r="J251" i="14" s="1"/>
  <c r="I255" i="14"/>
  <c r="I254" i="14" s="1"/>
  <c r="H255" i="14"/>
  <c r="K255" i="14" s="1"/>
  <c r="G255" i="14"/>
  <c r="F255" i="14"/>
  <c r="P254" i="14"/>
  <c r="P253" i="14" s="1"/>
  <c r="G254" i="14"/>
  <c r="F254" i="14"/>
  <c r="N253" i="14"/>
  <c r="N252" i="14" s="1"/>
  <c r="N251" i="14" s="1"/>
  <c r="I253" i="14"/>
  <c r="I252" i="14" s="1"/>
  <c r="I251" i="14" s="1"/>
  <c r="F253" i="14"/>
  <c r="S252" i="14"/>
  <c r="S251" i="14" s="1"/>
  <c r="AB250" i="14"/>
  <c r="AA250" i="14"/>
  <c r="W250" i="14"/>
  <c r="U250" i="14"/>
  <c r="U249" i="14" s="1"/>
  <c r="S250" i="14"/>
  <c r="S249" i="14" s="1"/>
  <c r="S248" i="14" s="1"/>
  <c r="S247" i="14" s="1"/>
  <c r="K250" i="14"/>
  <c r="L250" i="14" s="1"/>
  <c r="W249" i="14"/>
  <c r="V249" i="14"/>
  <c r="T249" i="14"/>
  <c r="Q249" i="14"/>
  <c r="O249" i="14"/>
  <c r="N249" i="14"/>
  <c r="J249" i="14"/>
  <c r="K249" i="14" s="1"/>
  <c r="I249" i="14"/>
  <c r="H249" i="14"/>
  <c r="G249" i="14"/>
  <c r="G248" i="14" s="1"/>
  <c r="G247" i="14" s="1"/>
  <c r="F249" i="14"/>
  <c r="W248" i="14"/>
  <c r="W247" i="14" s="1"/>
  <c r="U248" i="14"/>
  <c r="T248" i="14"/>
  <c r="O248" i="14"/>
  <c r="N248" i="14"/>
  <c r="I248" i="14"/>
  <c r="I247" i="14" s="1"/>
  <c r="H248" i="14"/>
  <c r="F248" i="14"/>
  <c r="F247" i="14" s="1"/>
  <c r="U247" i="14"/>
  <c r="T247" i="14"/>
  <c r="O247" i="14"/>
  <c r="N247" i="14"/>
  <c r="H247" i="14"/>
  <c r="AA246" i="14"/>
  <c r="X246" i="14"/>
  <c r="W246" i="14"/>
  <c r="U246" i="14"/>
  <c r="S246" i="14"/>
  <c r="S245" i="14" s="1"/>
  <c r="K246" i="14"/>
  <c r="L246" i="14" s="1"/>
  <c r="AA245" i="14"/>
  <c r="W245" i="14"/>
  <c r="V245" i="14"/>
  <c r="U245" i="14"/>
  <c r="T245" i="14"/>
  <c r="Q245" i="14"/>
  <c r="O245" i="14"/>
  <c r="N245" i="14"/>
  <c r="N242" i="14" s="1"/>
  <c r="N241" i="14" s="1"/>
  <c r="N240" i="14" s="1"/>
  <c r="N239" i="14" s="1"/>
  <c r="J245" i="14"/>
  <c r="I245" i="14"/>
  <c r="H245" i="14"/>
  <c r="G245" i="14"/>
  <c r="F245" i="14"/>
  <c r="AB244" i="14"/>
  <c r="AA244" i="14"/>
  <c r="X244" i="14"/>
  <c r="W244" i="14"/>
  <c r="W243" i="14" s="1"/>
  <c r="W242" i="14" s="1"/>
  <c r="W241" i="14" s="1"/>
  <c r="W240" i="14" s="1"/>
  <c r="W239" i="14" s="1"/>
  <c r="W122" i="14" s="1"/>
  <c r="U244" i="14"/>
  <c r="S244" i="14"/>
  <c r="L244" i="14"/>
  <c r="K244" i="14"/>
  <c r="V243" i="14"/>
  <c r="AB243" i="14" s="1"/>
  <c r="U243" i="14"/>
  <c r="T243" i="14"/>
  <c r="AA243" i="14" s="1"/>
  <c r="S243" i="14"/>
  <c r="Q243" i="14"/>
  <c r="O243" i="14"/>
  <c r="N243" i="14"/>
  <c r="J243" i="14"/>
  <c r="I243" i="14"/>
  <c r="I242" i="14" s="1"/>
  <c r="I241" i="14" s="1"/>
  <c r="I240" i="14" s="1"/>
  <c r="I239" i="14" s="1"/>
  <c r="H243" i="14"/>
  <c r="H242" i="14" s="1"/>
  <c r="H241" i="14" s="1"/>
  <c r="H240" i="14" s="1"/>
  <c r="H239" i="14" s="1"/>
  <c r="H122" i="14" s="1"/>
  <c r="G243" i="14"/>
  <c r="F243" i="14"/>
  <c r="V242" i="14"/>
  <c r="S242" i="14"/>
  <c r="S241" i="14" s="1"/>
  <c r="S240" i="14" s="1"/>
  <c r="S239" i="14" s="1"/>
  <c r="S122" i="14" s="1"/>
  <c r="Q242" i="14"/>
  <c r="J242" i="14"/>
  <c r="V241" i="14"/>
  <c r="Q241" i="14"/>
  <c r="J241" i="14"/>
  <c r="Z238" i="14"/>
  <c r="Y238" i="14"/>
  <c r="W238" i="14"/>
  <c r="U238" i="14"/>
  <c r="S238" i="14"/>
  <c r="R238" i="14"/>
  <c r="R237" i="14" s="1"/>
  <c r="R236" i="14" s="1"/>
  <c r="R235" i="14" s="1"/>
  <c r="P238" i="14"/>
  <c r="P237" i="14" s="1"/>
  <c r="P236" i="14" s="1"/>
  <c r="L238" i="14"/>
  <c r="X238" i="14" s="1"/>
  <c r="K238" i="14"/>
  <c r="W237" i="14"/>
  <c r="W236" i="14" s="1"/>
  <c r="V237" i="14"/>
  <c r="U237" i="14"/>
  <c r="T237" i="14"/>
  <c r="S237" i="14"/>
  <c r="S236" i="14" s="1"/>
  <c r="S235" i="14" s="1"/>
  <c r="Q237" i="14"/>
  <c r="Q236" i="14" s="1"/>
  <c r="O237" i="14"/>
  <c r="N237" i="14"/>
  <c r="L237" i="14"/>
  <c r="J237" i="14"/>
  <c r="I237" i="14"/>
  <c r="H237" i="14"/>
  <c r="G237" i="14"/>
  <c r="F237" i="14"/>
  <c r="F236" i="14" s="1"/>
  <c r="F235" i="14" s="1"/>
  <c r="V236" i="14"/>
  <c r="U236" i="14"/>
  <c r="U235" i="14" s="1"/>
  <c r="U230" i="14" s="1"/>
  <c r="U229" i="14" s="1"/>
  <c r="T236" i="14"/>
  <c r="O236" i="14"/>
  <c r="O235" i="14" s="1"/>
  <c r="N236" i="14"/>
  <c r="N235" i="14" s="1"/>
  <c r="J236" i="14"/>
  <c r="J235" i="14" s="1"/>
  <c r="I236" i="14"/>
  <c r="I235" i="14" s="1"/>
  <c r="H236" i="14"/>
  <c r="H235" i="14" s="1"/>
  <c r="W235" i="14"/>
  <c r="V235" i="14"/>
  <c r="P235" i="14"/>
  <c r="AB234" i="14"/>
  <c r="AA234" i="14"/>
  <c r="X234" i="14"/>
  <c r="W234" i="14"/>
  <c r="U234" i="14"/>
  <c r="U233" i="14" s="1"/>
  <c r="S234" i="14"/>
  <c r="S233" i="14" s="1"/>
  <c r="S232" i="14" s="1"/>
  <c r="S231" i="14" s="1"/>
  <c r="L234" i="14"/>
  <c r="K234" i="14"/>
  <c r="W233" i="14"/>
  <c r="V233" i="14"/>
  <c r="T233" i="14"/>
  <c r="Q233" i="14"/>
  <c r="O233" i="14"/>
  <c r="N233" i="14"/>
  <c r="K233" i="14"/>
  <c r="J233" i="14"/>
  <c r="I233" i="14"/>
  <c r="H233" i="14"/>
  <c r="G233" i="14"/>
  <c r="G232" i="14" s="1"/>
  <c r="G231" i="14" s="1"/>
  <c r="F233" i="14"/>
  <c r="W232" i="14"/>
  <c r="U232" i="14"/>
  <c r="T232" i="14"/>
  <c r="O232" i="14"/>
  <c r="N232" i="14"/>
  <c r="J232" i="14"/>
  <c r="K232" i="14" s="1"/>
  <c r="I232" i="14"/>
  <c r="I231" i="14" s="1"/>
  <c r="H232" i="14"/>
  <c r="F232" i="14"/>
  <c r="F231" i="14" s="1"/>
  <c r="W231" i="14"/>
  <c r="W230" i="14" s="1"/>
  <c r="W229" i="14" s="1"/>
  <c r="U231" i="14"/>
  <c r="T231" i="14"/>
  <c r="O231" i="14"/>
  <c r="O230" i="14" s="1"/>
  <c r="O229" i="14" s="1"/>
  <c r="N231" i="14"/>
  <c r="J231" i="14"/>
  <c r="J230" i="14" s="1"/>
  <c r="J229" i="14" s="1"/>
  <c r="H231" i="14"/>
  <c r="N230" i="14"/>
  <c r="N229" i="14" s="1"/>
  <c r="AA228" i="14"/>
  <c r="W228" i="14"/>
  <c r="W227" i="14" s="1"/>
  <c r="W226" i="14" s="1"/>
  <c r="W225" i="14" s="1"/>
  <c r="U228" i="14"/>
  <c r="U227" i="14" s="1"/>
  <c r="U226" i="14" s="1"/>
  <c r="U225" i="14" s="1"/>
  <c r="S228" i="14"/>
  <c r="K228" i="14"/>
  <c r="L228" i="14" s="1"/>
  <c r="V227" i="14"/>
  <c r="T227" i="14"/>
  <c r="AA227" i="14" s="1"/>
  <c r="S227" i="14"/>
  <c r="S226" i="14" s="1"/>
  <c r="Q227" i="14"/>
  <c r="O227" i="14"/>
  <c r="N227" i="14"/>
  <c r="J227" i="14"/>
  <c r="I227" i="14"/>
  <c r="H227" i="14"/>
  <c r="G227" i="14"/>
  <c r="F227" i="14"/>
  <c r="F226" i="14" s="1"/>
  <c r="F225" i="14" s="1"/>
  <c r="T226" i="14"/>
  <c r="Q226" i="14"/>
  <c r="O226" i="14"/>
  <c r="O225" i="14" s="1"/>
  <c r="N226" i="14"/>
  <c r="N225" i="14" s="1"/>
  <c r="J226" i="14"/>
  <c r="J225" i="14" s="1"/>
  <c r="I226" i="14"/>
  <c r="H226" i="14"/>
  <c r="S225" i="14"/>
  <c r="I225" i="14"/>
  <c r="H225" i="14"/>
  <c r="AA224" i="14"/>
  <c r="W224" i="14"/>
  <c r="W223" i="14" s="1"/>
  <c r="W222" i="14" s="1"/>
  <c r="W221" i="14" s="1"/>
  <c r="U224" i="14"/>
  <c r="U223" i="14" s="1"/>
  <c r="U222" i="14" s="1"/>
  <c r="U221" i="14" s="1"/>
  <c r="S224" i="14"/>
  <c r="L224" i="14"/>
  <c r="K224" i="14"/>
  <c r="V223" i="14"/>
  <c r="T223" i="14"/>
  <c r="AA223" i="14" s="1"/>
  <c r="S223" i="14"/>
  <c r="S222" i="14" s="1"/>
  <c r="S221" i="14" s="1"/>
  <c r="Q223" i="14"/>
  <c r="O223" i="14"/>
  <c r="N223" i="14"/>
  <c r="L223" i="14"/>
  <c r="J223" i="14"/>
  <c r="I223" i="14"/>
  <c r="H223" i="14"/>
  <c r="G223" i="14"/>
  <c r="G222" i="14" s="1"/>
  <c r="G221" i="14" s="1"/>
  <c r="K221" i="14" s="1"/>
  <c r="F223" i="14"/>
  <c r="F222" i="14" s="1"/>
  <c r="F221" i="14" s="1"/>
  <c r="V222" i="14"/>
  <c r="T222" i="14"/>
  <c r="Q222" i="14"/>
  <c r="O222" i="14"/>
  <c r="N222" i="14"/>
  <c r="N221" i="14" s="1"/>
  <c r="J222" i="14"/>
  <c r="J221" i="14" s="1"/>
  <c r="I222" i="14"/>
  <c r="I221" i="14" s="1"/>
  <c r="H222" i="14"/>
  <c r="O221" i="14"/>
  <c r="H221" i="14"/>
  <c r="AB220" i="14"/>
  <c r="AA220" i="14"/>
  <c r="W220" i="14"/>
  <c r="W219" i="14" s="1"/>
  <c r="U220" i="14"/>
  <c r="S220" i="14"/>
  <c r="P220" i="14"/>
  <c r="P219" i="14" s="1"/>
  <c r="P218" i="14" s="1"/>
  <c r="P217" i="14" s="1"/>
  <c r="L220" i="14"/>
  <c r="K220" i="14"/>
  <c r="V219" i="14"/>
  <c r="AB219" i="14" s="1"/>
  <c r="U219" i="14"/>
  <c r="U218" i="14" s="1"/>
  <c r="U217" i="14" s="1"/>
  <c r="T219" i="14"/>
  <c r="AA219" i="14" s="1"/>
  <c r="S219" i="14"/>
  <c r="Q219" i="14"/>
  <c r="O219" i="14"/>
  <c r="O218" i="14" s="1"/>
  <c r="O217" i="14" s="1"/>
  <c r="N219" i="14"/>
  <c r="K219" i="14"/>
  <c r="J219" i="14"/>
  <c r="I219" i="14"/>
  <c r="I218" i="14" s="1"/>
  <c r="I217" i="14" s="1"/>
  <c r="H219" i="14"/>
  <c r="H218" i="14" s="1"/>
  <c r="H217" i="14" s="1"/>
  <c r="G219" i="14"/>
  <c r="F219" i="14"/>
  <c r="F218" i="14" s="1"/>
  <c r="W218" i="14"/>
  <c r="V218" i="14"/>
  <c r="T218" i="14"/>
  <c r="S218" i="14"/>
  <c r="S217" i="14" s="1"/>
  <c r="Q218" i="14"/>
  <c r="N218" i="14"/>
  <c r="N217" i="14" s="1"/>
  <c r="K218" i="14"/>
  <c r="K217" i="14" s="1"/>
  <c r="J218" i="14"/>
  <c r="G218" i="14"/>
  <c r="W217" i="14"/>
  <c r="V217" i="14"/>
  <c r="Q217" i="14"/>
  <c r="J217" i="14"/>
  <c r="G217" i="14"/>
  <c r="F217" i="14"/>
  <c r="AA216" i="14"/>
  <c r="W216" i="14"/>
  <c r="U216" i="14"/>
  <c r="U215" i="14" s="1"/>
  <c r="U214" i="14" s="1"/>
  <c r="U213" i="14" s="1"/>
  <c r="S216" i="14"/>
  <c r="S215" i="14" s="1"/>
  <c r="S214" i="14" s="1"/>
  <c r="K216" i="14"/>
  <c r="L216" i="14" s="1"/>
  <c r="R216" i="14" s="1"/>
  <c r="R215" i="14" s="1"/>
  <c r="R214" i="14" s="1"/>
  <c r="R213" i="14" s="1"/>
  <c r="W215" i="14"/>
  <c r="W214" i="14" s="1"/>
  <c r="W213" i="14" s="1"/>
  <c r="V215" i="14"/>
  <c r="T215" i="14"/>
  <c r="Q215" i="14"/>
  <c r="O215" i="14"/>
  <c r="N215" i="14"/>
  <c r="L215" i="14"/>
  <c r="K215" i="14"/>
  <c r="J215" i="14"/>
  <c r="I215" i="14"/>
  <c r="H215" i="14"/>
  <c r="G215" i="14"/>
  <c r="G214" i="14" s="1"/>
  <c r="F215" i="14"/>
  <c r="F214" i="14" s="1"/>
  <c r="F213" i="14" s="1"/>
  <c r="AA214" i="14"/>
  <c r="T214" i="14"/>
  <c r="Q214" i="14"/>
  <c r="O214" i="14"/>
  <c r="O213" i="14" s="1"/>
  <c r="N214" i="14"/>
  <c r="J214" i="14"/>
  <c r="J213" i="14" s="1"/>
  <c r="I214" i="14"/>
  <c r="I213" i="14" s="1"/>
  <c r="H214" i="14"/>
  <c r="S213" i="14"/>
  <c r="N213" i="14"/>
  <c r="G213" i="14"/>
  <c r="AA212" i="14"/>
  <c r="Y212" i="14"/>
  <c r="W212" i="14"/>
  <c r="U212" i="14"/>
  <c r="U211" i="14" s="1"/>
  <c r="U210" i="14" s="1"/>
  <c r="S212" i="14"/>
  <c r="P212" i="14"/>
  <c r="P211" i="14" s="1"/>
  <c r="P210" i="14" s="1"/>
  <c r="P209" i="14" s="1"/>
  <c r="L212" i="14"/>
  <c r="K212" i="14"/>
  <c r="W211" i="14"/>
  <c r="W210" i="14" s="1"/>
  <c r="W209" i="14" s="1"/>
  <c r="V211" i="14"/>
  <c r="T211" i="14"/>
  <c r="AA211" i="14" s="1"/>
  <c r="S211" i="14"/>
  <c r="S210" i="14" s="1"/>
  <c r="Q211" i="14"/>
  <c r="O211" i="14"/>
  <c r="N211" i="14"/>
  <c r="J211" i="14"/>
  <c r="J210" i="14" s="1"/>
  <c r="J209" i="14" s="1"/>
  <c r="I211" i="14"/>
  <c r="H211" i="14"/>
  <c r="G211" i="14"/>
  <c r="G210" i="14" s="1"/>
  <c r="F211" i="14"/>
  <c r="F210" i="14" s="1"/>
  <c r="AA210" i="14"/>
  <c r="T210" i="14"/>
  <c r="Q210" i="14"/>
  <c r="O210" i="14"/>
  <c r="O209" i="14" s="1"/>
  <c r="N210" i="14"/>
  <c r="N209" i="14" s="1"/>
  <c r="I210" i="14"/>
  <c r="H210" i="14"/>
  <c r="U209" i="14"/>
  <c r="T209" i="14"/>
  <c r="S209" i="14"/>
  <c r="I209" i="14"/>
  <c r="G209" i="14"/>
  <c r="F209" i="14"/>
  <c r="AA208" i="14"/>
  <c r="Y208" i="14"/>
  <c r="W208" i="14"/>
  <c r="U208" i="14"/>
  <c r="U207" i="14" s="1"/>
  <c r="S208" i="14"/>
  <c r="P208" i="14"/>
  <c r="P207" i="14" s="1"/>
  <c r="L208" i="14"/>
  <c r="K208" i="14"/>
  <c r="K207" i="14" s="1"/>
  <c r="W207" i="14"/>
  <c r="V207" i="14"/>
  <c r="T207" i="14"/>
  <c r="AA207" i="14" s="1"/>
  <c r="S207" i="14"/>
  <c r="S206" i="14" s="1"/>
  <c r="S205" i="14" s="1"/>
  <c r="Q207" i="14"/>
  <c r="O207" i="14"/>
  <c r="N207" i="14"/>
  <c r="J207" i="14"/>
  <c r="J206" i="14" s="1"/>
  <c r="J205" i="14" s="1"/>
  <c r="I207" i="14"/>
  <c r="H207" i="14"/>
  <c r="G207" i="14"/>
  <c r="G206" i="14" s="1"/>
  <c r="F207" i="14"/>
  <c r="F206" i="14" s="1"/>
  <c r="W206" i="14"/>
  <c r="W205" i="14" s="1"/>
  <c r="U206" i="14"/>
  <c r="U205" i="14" s="1"/>
  <c r="T206" i="14"/>
  <c r="Q206" i="14"/>
  <c r="P206" i="14"/>
  <c r="P205" i="14" s="1"/>
  <c r="O206" i="14"/>
  <c r="O205" i="14" s="1"/>
  <c r="N206" i="14"/>
  <c r="N205" i="14" s="1"/>
  <c r="I206" i="14"/>
  <c r="H206" i="14"/>
  <c r="H205" i="14" s="1"/>
  <c r="T205" i="14"/>
  <c r="I205" i="14"/>
  <c r="G205" i="14"/>
  <c r="F205" i="14"/>
  <c r="AA204" i="14"/>
  <c r="W204" i="14"/>
  <c r="W203" i="14" s="1"/>
  <c r="U204" i="14"/>
  <c r="U203" i="14" s="1"/>
  <c r="S204" i="14"/>
  <c r="K204" i="14"/>
  <c r="L204" i="14" s="1"/>
  <c r="V203" i="14"/>
  <c r="T203" i="14"/>
  <c r="AA203" i="14" s="1"/>
  <c r="S203" i="14"/>
  <c r="S202" i="14" s="1"/>
  <c r="S201" i="14" s="1"/>
  <c r="Q203" i="14"/>
  <c r="O203" i="14"/>
  <c r="N203" i="14"/>
  <c r="J203" i="14"/>
  <c r="I203" i="14"/>
  <c r="H203" i="14"/>
  <c r="G203" i="14"/>
  <c r="F203" i="14"/>
  <c r="F202" i="14" s="1"/>
  <c r="F201" i="14" s="1"/>
  <c r="W202" i="14"/>
  <c r="W201" i="14" s="1"/>
  <c r="V202" i="14"/>
  <c r="U202" i="14"/>
  <c r="U201" i="14" s="1"/>
  <c r="T202" i="14"/>
  <c r="Q202" i="14"/>
  <c r="O202" i="14"/>
  <c r="O201" i="14" s="1"/>
  <c r="N202" i="14"/>
  <c r="J202" i="14"/>
  <c r="J201" i="14" s="1"/>
  <c r="I202" i="14"/>
  <c r="H202" i="14"/>
  <c r="N201" i="14"/>
  <c r="I201" i="14"/>
  <c r="H201" i="14"/>
  <c r="AA200" i="14"/>
  <c r="X200" i="14"/>
  <c r="W200" i="14"/>
  <c r="W199" i="14" s="1"/>
  <c r="W198" i="14" s="1"/>
  <c r="W197" i="14" s="1"/>
  <c r="U200" i="14"/>
  <c r="U199" i="14" s="1"/>
  <c r="U198" i="14" s="1"/>
  <c r="S200" i="14"/>
  <c r="K200" i="14"/>
  <c r="L200" i="14" s="1"/>
  <c r="V199" i="14"/>
  <c r="T199" i="14"/>
  <c r="S199" i="14"/>
  <c r="S198" i="14" s="1"/>
  <c r="S197" i="14" s="1"/>
  <c r="Q199" i="14"/>
  <c r="Q198" i="14" s="1"/>
  <c r="O199" i="14"/>
  <c r="N199" i="14"/>
  <c r="K199" i="14"/>
  <c r="J199" i="14"/>
  <c r="I199" i="14"/>
  <c r="H199" i="14"/>
  <c r="G199" i="14"/>
  <c r="G198" i="14" s="1"/>
  <c r="F199" i="14"/>
  <c r="F198" i="14" s="1"/>
  <c r="AA198" i="14"/>
  <c r="V198" i="14"/>
  <c r="T198" i="14"/>
  <c r="O198" i="14"/>
  <c r="N198" i="14"/>
  <c r="N197" i="14" s="1"/>
  <c r="J198" i="14"/>
  <c r="J197" i="14" s="1"/>
  <c r="I198" i="14"/>
  <c r="I197" i="14" s="1"/>
  <c r="H198" i="14"/>
  <c r="U197" i="14"/>
  <c r="O197" i="14"/>
  <c r="H197" i="14"/>
  <c r="G197" i="14"/>
  <c r="F197" i="14"/>
  <c r="AA196" i="14"/>
  <c r="W196" i="14"/>
  <c r="U196" i="14"/>
  <c r="U195" i="14" s="1"/>
  <c r="S196" i="14"/>
  <c r="K196" i="14"/>
  <c r="L196" i="14" s="1"/>
  <c r="W195" i="14"/>
  <c r="W194" i="14" s="1"/>
  <c r="W193" i="14" s="1"/>
  <c r="V195" i="14"/>
  <c r="T195" i="14"/>
  <c r="S195" i="14"/>
  <c r="S194" i="14" s="1"/>
  <c r="S193" i="14" s="1"/>
  <c r="Q195" i="14"/>
  <c r="Q194" i="14" s="1"/>
  <c r="O195" i="14"/>
  <c r="N195" i="14"/>
  <c r="J195" i="14"/>
  <c r="I195" i="14"/>
  <c r="H195" i="14"/>
  <c r="G195" i="14"/>
  <c r="F195" i="14"/>
  <c r="F194" i="14" s="1"/>
  <c r="V194" i="14"/>
  <c r="V193" i="14" s="1"/>
  <c r="U194" i="14"/>
  <c r="U193" i="14" s="1"/>
  <c r="T194" i="14"/>
  <c r="O194" i="14"/>
  <c r="N194" i="14"/>
  <c r="J194" i="14"/>
  <c r="J193" i="14" s="1"/>
  <c r="I194" i="14"/>
  <c r="I193" i="14" s="1"/>
  <c r="H194" i="14"/>
  <c r="H193" i="14" s="1"/>
  <c r="O193" i="14"/>
  <c r="N193" i="14"/>
  <c r="F193" i="14"/>
  <c r="AA192" i="14"/>
  <c r="W192" i="14"/>
  <c r="U192" i="14"/>
  <c r="U191" i="14" s="1"/>
  <c r="U190" i="14" s="1"/>
  <c r="U189" i="14" s="1"/>
  <c r="S192" i="14"/>
  <c r="P192" i="14"/>
  <c r="K192" i="14"/>
  <c r="L192" i="14" s="1"/>
  <c r="Y191" i="14"/>
  <c r="X191" i="14"/>
  <c r="W191" i="14"/>
  <c r="W190" i="14" s="1"/>
  <c r="V191" i="14"/>
  <c r="Z191" i="14" s="1"/>
  <c r="T191" i="14"/>
  <c r="S191" i="14"/>
  <c r="Q191" i="14"/>
  <c r="Q190" i="14" s="1"/>
  <c r="P191" i="14"/>
  <c r="P190" i="14" s="1"/>
  <c r="P189" i="14" s="1"/>
  <c r="O191" i="14"/>
  <c r="N191" i="14"/>
  <c r="L191" i="14"/>
  <c r="J191" i="14"/>
  <c r="J190" i="14" s="1"/>
  <c r="J189" i="14" s="1"/>
  <c r="I191" i="14"/>
  <c r="H191" i="14"/>
  <c r="G191" i="14"/>
  <c r="F191" i="14"/>
  <c r="F190" i="14" s="1"/>
  <c r="V190" i="14"/>
  <c r="V189" i="14" s="1"/>
  <c r="T190" i="14"/>
  <c r="S190" i="14"/>
  <c r="S189" i="14" s="1"/>
  <c r="O190" i="14"/>
  <c r="O189" i="14" s="1"/>
  <c r="N190" i="14"/>
  <c r="N189" i="14" s="1"/>
  <c r="H190" i="14"/>
  <c r="G190" i="14"/>
  <c r="W189" i="14"/>
  <c r="T189" i="14"/>
  <c r="H189" i="14"/>
  <c r="F189" i="14"/>
  <c r="AA188" i="14"/>
  <c r="X188" i="14"/>
  <c r="W188" i="14"/>
  <c r="W187" i="14" s="1"/>
  <c r="W186" i="14" s="1"/>
  <c r="U188" i="14"/>
  <c r="S188" i="14"/>
  <c r="S187" i="14" s="1"/>
  <c r="L188" i="14"/>
  <c r="K188" i="14"/>
  <c r="V187" i="14"/>
  <c r="U187" i="14"/>
  <c r="U186" i="14" s="1"/>
  <c r="U185" i="14" s="1"/>
  <c r="T187" i="14"/>
  <c r="Q187" i="14"/>
  <c r="Q186" i="14" s="1"/>
  <c r="O187" i="14"/>
  <c r="O186" i="14" s="1"/>
  <c r="O185" i="14" s="1"/>
  <c r="N187" i="14"/>
  <c r="L187" i="14"/>
  <c r="K187" i="14"/>
  <c r="J187" i="14"/>
  <c r="I187" i="14"/>
  <c r="H187" i="14"/>
  <c r="G187" i="14"/>
  <c r="F187" i="14"/>
  <c r="F186" i="14" s="1"/>
  <c r="F185" i="14" s="1"/>
  <c r="V186" i="14"/>
  <c r="V185" i="14" s="1"/>
  <c r="T186" i="14"/>
  <c r="S186" i="14"/>
  <c r="S185" i="14" s="1"/>
  <c r="N186" i="14"/>
  <c r="J186" i="14"/>
  <c r="J185" i="14" s="1"/>
  <c r="I186" i="14"/>
  <c r="I185" i="14" s="1"/>
  <c r="H186" i="14"/>
  <c r="H185" i="14" s="1"/>
  <c r="G186" i="14"/>
  <c r="W185" i="14"/>
  <c r="T185" i="14"/>
  <c r="Q185" i="14"/>
  <c r="N185" i="14"/>
  <c r="G185" i="14"/>
  <c r="AA184" i="14"/>
  <c r="W184" i="14"/>
  <c r="U184" i="14"/>
  <c r="S184" i="14"/>
  <c r="S183" i="14" s="1"/>
  <c r="S182" i="14" s="1"/>
  <c r="L184" i="14"/>
  <c r="K184" i="14"/>
  <c r="W183" i="14"/>
  <c r="W182" i="14" s="1"/>
  <c r="W181" i="14" s="1"/>
  <c r="V183" i="14"/>
  <c r="U183" i="14"/>
  <c r="T183" i="14"/>
  <c r="Q183" i="14"/>
  <c r="Q182" i="14" s="1"/>
  <c r="O183" i="14"/>
  <c r="N183" i="14"/>
  <c r="J183" i="14"/>
  <c r="I183" i="14"/>
  <c r="H183" i="14"/>
  <c r="G183" i="14"/>
  <c r="F183" i="14"/>
  <c r="F182" i="14" s="1"/>
  <c r="V182" i="14"/>
  <c r="U182" i="14"/>
  <c r="U181" i="14" s="1"/>
  <c r="T182" i="14"/>
  <c r="O182" i="14"/>
  <c r="O181" i="14" s="1"/>
  <c r="N182" i="14"/>
  <c r="N181" i="14" s="1"/>
  <c r="J182" i="14"/>
  <c r="J181" i="14" s="1"/>
  <c r="H182" i="14"/>
  <c r="G182" i="14"/>
  <c r="S181" i="14"/>
  <c r="Q181" i="14"/>
  <c r="H181" i="14"/>
  <c r="G181" i="14"/>
  <c r="F181" i="14"/>
  <c r="AA180" i="14"/>
  <c r="W180" i="14"/>
  <c r="U180" i="14"/>
  <c r="U179" i="14" s="1"/>
  <c r="U178" i="14" s="1"/>
  <c r="U177" i="14" s="1"/>
  <c r="S180" i="14"/>
  <c r="S179" i="14" s="1"/>
  <c r="K180" i="14"/>
  <c r="L180" i="14" s="1"/>
  <c r="W179" i="14"/>
  <c r="W178" i="14" s="1"/>
  <c r="V179" i="14"/>
  <c r="V178" i="14" s="1"/>
  <c r="T179" i="14"/>
  <c r="Q179" i="14"/>
  <c r="Q178" i="14" s="1"/>
  <c r="O179" i="14"/>
  <c r="N179" i="14"/>
  <c r="K179" i="14"/>
  <c r="J179" i="14"/>
  <c r="J178" i="14" s="1"/>
  <c r="J177" i="14" s="1"/>
  <c r="I179" i="14"/>
  <c r="I178" i="14" s="1"/>
  <c r="I177" i="14" s="1"/>
  <c r="H179" i="14"/>
  <c r="G179" i="14"/>
  <c r="F179" i="14"/>
  <c r="F178" i="14" s="1"/>
  <c r="AA178" i="14"/>
  <c r="T178" i="14"/>
  <c r="S178" i="14"/>
  <c r="S177" i="14" s="1"/>
  <c r="O178" i="14"/>
  <c r="O177" i="14" s="1"/>
  <c r="N178" i="14"/>
  <c r="N177" i="14" s="1"/>
  <c r="H178" i="14"/>
  <c r="H177" i="14" s="1"/>
  <c r="G178" i="14"/>
  <c r="W177" i="14"/>
  <c r="T177" i="14"/>
  <c r="F177" i="14"/>
  <c r="AA176" i="14"/>
  <c r="W176" i="14"/>
  <c r="W175" i="14" s="1"/>
  <c r="W174" i="14" s="1"/>
  <c r="W173" i="14" s="1"/>
  <c r="U176" i="14"/>
  <c r="U175" i="14" s="1"/>
  <c r="U174" i="14" s="1"/>
  <c r="U173" i="14" s="1"/>
  <c r="S176" i="14"/>
  <c r="S175" i="14" s="1"/>
  <c r="K176" i="14"/>
  <c r="L176" i="14" s="1"/>
  <c r="V175" i="14"/>
  <c r="T175" i="14"/>
  <c r="Q175" i="14"/>
  <c r="Q174" i="14" s="1"/>
  <c r="O175" i="14"/>
  <c r="O174" i="14" s="1"/>
  <c r="O173" i="14" s="1"/>
  <c r="N175" i="14"/>
  <c r="J175" i="14"/>
  <c r="I175" i="14"/>
  <c r="H175" i="14"/>
  <c r="G175" i="14"/>
  <c r="F175" i="14"/>
  <c r="F174" i="14" s="1"/>
  <c r="V174" i="14"/>
  <c r="V173" i="14" s="1"/>
  <c r="T174" i="14"/>
  <c r="S174" i="14"/>
  <c r="S173" i="14" s="1"/>
  <c r="N174" i="14"/>
  <c r="J174" i="14"/>
  <c r="J173" i="14" s="1"/>
  <c r="I174" i="14"/>
  <c r="I173" i="14" s="1"/>
  <c r="H174" i="14"/>
  <c r="H173" i="14" s="1"/>
  <c r="G174" i="14"/>
  <c r="T173" i="14"/>
  <c r="N173" i="14"/>
  <c r="G173" i="14"/>
  <c r="F173" i="14"/>
  <c r="AA172" i="14"/>
  <c r="W172" i="14"/>
  <c r="U172" i="14"/>
  <c r="S172" i="14"/>
  <c r="S171" i="14" s="1"/>
  <c r="S170" i="14" s="1"/>
  <c r="S169" i="14" s="1"/>
  <c r="L172" i="14"/>
  <c r="X172" i="14" s="1"/>
  <c r="K172" i="14"/>
  <c r="W171" i="14"/>
  <c r="W170" i="14" s="1"/>
  <c r="W169" i="14" s="1"/>
  <c r="V171" i="14"/>
  <c r="U171" i="14"/>
  <c r="U170" i="14" s="1"/>
  <c r="U169" i="14" s="1"/>
  <c r="T171" i="14"/>
  <c r="Q171" i="14"/>
  <c r="Q170" i="14" s="1"/>
  <c r="O171" i="14"/>
  <c r="N171" i="14"/>
  <c r="L171" i="14"/>
  <c r="J171" i="14"/>
  <c r="I171" i="14"/>
  <c r="H171" i="14"/>
  <c r="G171" i="14"/>
  <c r="F171" i="14"/>
  <c r="F170" i="14" s="1"/>
  <c r="F169" i="14" s="1"/>
  <c r="V170" i="14"/>
  <c r="T170" i="14"/>
  <c r="O170" i="14"/>
  <c r="O169" i="14" s="1"/>
  <c r="N170" i="14"/>
  <c r="N169" i="14" s="1"/>
  <c r="J170" i="14"/>
  <c r="J169" i="14" s="1"/>
  <c r="H170" i="14"/>
  <c r="G170" i="14"/>
  <c r="Q169" i="14"/>
  <c r="H169" i="14"/>
  <c r="G169" i="14"/>
  <c r="AA168" i="14"/>
  <c r="W168" i="14"/>
  <c r="U168" i="14"/>
  <c r="U167" i="14" s="1"/>
  <c r="U166" i="14" s="1"/>
  <c r="U165" i="14" s="1"/>
  <c r="S168" i="14"/>
  <c r="S167" i="14" s="1"/>
  <c r="S166" i="14" s="1"/>
  <c r="S165" i="14" s="1"/>
  <c r="K168" i="14"/>
  <c r="L168" i="14" s="1"/>
  <c r="W167" i="14"/>
  <c r="W166" i="14" s="1"/>
  <c r="W165" i="14" s="1"/>
  <c r="V167" i="14"/>
  <c r="T167" i="14"/>
  <c r="Q167" i="14"/>
  <c r="Q166" i="14" s="1"/>
  <c r="O167" i="14"/>
  <c r="O166" i="14" s="1"/>
  <c r="O165" i="14" s="1"/>
  <c r="N167" i="14"/>
  <c r="K167" i="14"/>
  <c r="J167" i="14"/>
  <c r="J166" i="14" s="1"/>
  <c r="J165" i="14" s="1"/>
  <c r="I167" i="14"/>
  <c r="H167" i="14"/>
  <c r="G167" i="14"/>
  <c r="F167" i="14"/>
  <c r="F166" i="14" s="1"/>
  <c r="AA166" i="14"/>
  <c r="T166" i="14"/>
  <c r="N166" i="14"/>
  <c r="N165" i="14" s="1"/>
  <c r="I166" i="14"/>
  <c r="I165" i="14" s="1"/>
  <c r="H166" i="14"/>
  <c r="H165" i="14" s="1"/>
  <c r="G166" i="14"/>
  <c r="T165" i="14"/>
  <c r="F165" i="14"/>
  <c r="AB164" i="14"/>
  <c r="AA164" i="14"/>
  <c r="Y164" i="14"/>
  <c r="W164" i="14"/>
  <c r="U164" i="14"/>
  <c r="U163" i="14" s="1"/>
  <c r="U162" i="14" s="1"/>
  <c r="U161" i="14" s="1"/>
  <c r="S164" i="14"/>
  <c r="P164" i="14"/>
  <c r="P163" i="14" s="1"/>
  <c r="P162" i="14" s="1"/>
  <c r="P161" i="14" s="1"/>
  <c r="L164" i="14"/>
  <c r="K164" i="14"/>
  <c r="W163" i="14"/>
  <c r="W162" i="14" s="1"/>
  <c r="W161" i="14" s="1"/>
  <c r="V163" i="14"/>
  <c r="AB163" i="14" s="1"/>
  <c r="T163" i="14"/>
  <c r="S163" i="14"/>
  <c r="Q163" i="14"/>
  <c r="O163" i="14"/>
  <c r="N163" i="14"/>
  <c r="N162" i="14" s="1"/>
  <c r="N161" i="14" s="1"/>
  <c r="J163" i="14"/>
  <c r="I163" i="14"/>
  <c r="H163" i="14"/>
  <c r="H162" i="14" s="1"/>
  <c r="H161" i="14" s="1"/>
  <c r="G163" i="14"/>
  <c r="F163" i="14"/>
  <c r="F162" i="14" s="1"/>
  <c r="F161" i="14" s="1"/>
  <c r="V162" i="14"/>
  <c r="S162" i="14"/>
  <c r="S161" i="14" s="1"/>
  <c r="O162" i="14"/>
  <c r="J162" i="14"/>
  <c r="J161" i="14" s="1"/>
  <c r="I162" i="14"/>
  <c r="G162" i="14"/>
  <c r="G161" i="14" s="1"/>
  <c r="V161" i="14"/>
  <c r="O161" i="14"/>
  <c r="I161" i="14"/>
  <c r="AA160" i="14"/>
  <c r="Z160" i="14"/>
  <c r="W160" i="14"/>
  <c r="U160" i="14"/>
  <c r="U159" i="14" s="1"/>
  <c r="U158" i="14" s="1"/>
  <c r="S160" i="14"/>
  <c r="S159" i="14" s="1"/>
  <c r="S158" i="14" s="1"/>
  <c r="S157" i="14" s="1"/>
  <c r="R160" i="14"/>
  <c r="R159" i="14" s="1"/>
  <c r="R158" i="14" s="1"/>
  <c r="R157" i="14" s="1"/>
  <c r="P160" i="14"/>
  <c r="K160" i="14"/>
  <c r="L160" i="14" s="1"/>
  <c r="W159" i="14"/>
  <c r="V159" i="14"/>
  <c r="T159" i="14"/>
  <c r="AA159" i="14" s="1"/>
  <c r="Q159" i="14"/>
  <c r="P159" i="14"/>
  <c r="P158" i="14" s="1"/>
  <c r="P157" i="14" s="1"/>
  <c r="O159" i="14"/>
  <c r="O158" i="14" s="1"/>
  <c r="O157" i="14" s="1"/>
  <c r="N159" i="14"/>
  <c r="J159" i="14"/>
  <c r="J158" i="14" s="1"/>
  <c r="I159" i="14"/>
  <c r="I158" i="14" s="1"/>
  <c r="H159" i="14"/>
  <c r="H158" i="14" s="1"/>
  <c r="H157" i="14" s="1"/>
  <c r="G159" i="14"/>
  <c r="K159" i="14" s="1"/>
  <c r="F159" i="14"/>
  <c r="W158" i="14"/>
  <c r="W157" i="14" s="1"/>
  <c r="T158" i="14"/>
  <c r="Q158" i="14"/>
  <c r="N158" i="14"/>
  <c r="N157" i="14" s="1"/>
  <c r="F158" i="14"/>
  <c r="F157" i="14" s="1"/>
  <c r="U157" i="14"/>
  <c r="J157" i="14"/>
  <c r="I157" i="14"/>
  <c r="AA156" i="14"/>
  <c r="Y156" i="14"/>
  <c r="W156" i="14"/>
  <c r="U156" i="14"/>
  <c r="U155" i="14" s="1"/>
  <c r="U154" i="14" s="1"/>
  <c r="U153" i="14" s="1"/>
  <c r="S156" i="14"/>
  <c r="S155" i="14" s="1"/>
  <c r="S154" i="14" s="1"/>
  <c r="S153" i="14" s="1"/>
  <c r="K156" i="14"/>
  <c r="L156" i="14" s="1"/>
  <c r="W155" i="14"/>
  <c r="V155" i="14"/>
  <c r="V154" i="14" s="1"/>
  <c r="T155" i="14"/>
  <c r="T154" i="14" s="1"/>
  <c r="Q155" i="14"/>
  <c r="O155" i="14"/>
  <c r="O154" i="14" s="1"/>
  <c r="N155" i="14"/>
  <c r="N154" i="14" s="1"/>
  <c r="N153" i="14" s="1"/>
  <c r="J155" i="14"/>
  <c r="J154" i="14" s="1"/>
  <c r="I155" i="14"/>
  <c r="I154" i="14" s="1"/>
  <c r="I153" i="14" s="1"/>
  <c r="H155" i="14"/>
  <c r="G155" i="14"/>
  <c r="F155" i="14"/>
  <c r="W154" i="14"/>
  <c r="Q154" i="14"/>
  <c r="Q153" i="14" s="1"/>
  <c r="H154" i="14"/>
  <c r="H153" i="14" s="1"/>
  <c r="G154" i="14"/>
  <c r="F154" i="14"/>
  <c r="F153" i="14" s="1"/>
  <c r="W153" i="14"/>
  <c r="V153" i="14"/>
  <c r="O153" i="14"/>
  <c r="J153" i="14"/>
  <c r="AA152" i="14"/>
  <c r="W152" i="14"/>
  <c r="U152" i="14"/>
  <c r="S152" i="14"/>
  <c r="S151" i="14" s="1"/>
  <c r="K152" i="14"/>
  <c r="L152" i="14" s="1"/>
  <c r="AA151" i="14"/>
  <c r="W151" i="14"/>
  <c r="V151" i="14"/>
  <c r="U151" i="14"/>
  <c r="U150" i="14" s="1"/>
  <c r="U149" i="14" s="1"/>
  <c r="T151" i="14"/>
  <c r="Q151" i="14"/>
  <c r="O151" i="14"/>
  <c r="O150" i="14" s="1"/>
  <c r="O149" i="14" s="1"/>
  <c r="N151" i="14"/>
  <c r="N150" i="14" s="1"/>
  <c r="N149" i="14" s="1"/>
  <c r="J151" i="14"/>
  <c r="J150" i="14" s="1"/>
  <c r="I151" i="14"/>
  <c r="I150" i="14" s="1"/>
  <c r="H151" i="14"/>
  <c r="H150" i="14" s="1"/>
  <c r="H149" i="14" s="1"/>
  <c r="G151" i="14"/>
  <c r="F151" i="14"/>
  <c r="W150" i="14"/>
  <c r="T150" i="14"/>
  <c r="S150" i="14"/>
  <c r="S149" i="14" s="1"/>
  <c r="Q150" i="14"/>
  <c r="F150" i="14"/>
  <c r="W149" i="14"/>
  <c r="Q149" i="14"/>
  <c r="J149" i="14"/>
  <c r="I149" i="14"/>
  <c r="F149" i="14"/>
  <c r="AA148" i="14"/>
  <c r="Z148" i="14"/>
  <c r="W148" i="14"/>
  <c r="U148" i="14"/>
  <c r="U147" i="14" s="1"/>
  <c r="U146" i="14" s="1"/>
  <c r="S148" i="14"/>
  <c r="S147" i="14" s="1"/>
  <c r="S146" i="14" s="1"/>
  <c r="S145" i="14" s="1"/>
  <c r="R148" i="14"/>
  <c r="R147" i="14" s="1"/>
  <c r="R146" i="14" s="1"/>
  <c r="R145" i="14" s="1"/>
  <c r="P148" i="14"/>
  <c r="K148" i="14"/>
  <c r="L148" i="14" s="1"/>
  <c r="W147" i="14"/>
  <c r="V147" i="14"/>
  <c r="T147" i="14"/>
  <c r="AA147" i="14" s="1"/>
  <c r="Q147" i="14"/>
  <c r="P147" i="14"/>
  <c r="P146" i="14" s="1"/>
  <c r="P145" i="14" s="1"/>
  <c r="O147" i="14"/>
  <c r="O146" i="14" s="1"/>
  <c r="O145" i="14" s="1"/>
  <c r="N147" i="14"/>
  <c r="J147" i="14"/>
  <c r="J146" i="14" s="1"/>
  <c r="I147" i="14"/>
  <c r="I146" i="14" s="1"/>
  <c r="H147" i="14"/>
  <c r="H146" i="14" s="1"/>
  <c r="H145" i="14" s="1"/>
  <c r="G147" i="14"/>
  <c r="K147" i="14" s="1"/>
  <c r="F147" i="14"/>
  <c r="W146" i="14"/>
  <c r="W145" i="14" s="1"/>
  <c r="T146" i="14"/>
  <c r="Q146" i="14"/>
  <c r="N146" i="14"/>
  <c r="N145" i="14" s="1"/>
  <c r="F146" i="14"/>
  <c r="F145" i="14" s="1"/>
  <c r="U145" i="14"/>
  <c r="J145" i="14"/>
  <c r="I145" i="14"/>
  <c r="AA144" i="14"/>
  <c r="Y144" i="14"/>
  <c r="W144" i="14"/>
  <c r="U144" i="14"/>
  <c r="U143" i="14" s="1"/>
  <c r="U142" i="14" s="1"/>
  <c r="U141" i="14" s="1"/>
  <c r="S144" i="14"/>
  <c r="S143" i="14" s="1"/>
  <c r="K144" i="14"/>
  <c r="L144" i="14" s="1"/>
  <c r="W143" i="14"/>
  <c r="V143" i="14"/>
  <c r="V142" i="14" s="1"/>
  <c r="T143" i="14"/>
  <c r="T142" i="14" s="1"/>
  <c r="Q143" i="14"/>
  <c r="O143" i="14"/>
  <c r="O142" i="14" s="1"/>
  <c r="N143" i="14"/>
  <c r="N142" i="14" s="1"/>
  <c r="N141" i="14" s="1"/>
  <c r="J143" i="14"/>
  <c r="J142" i="14" s="1"/>
  <c r="I143" i="14"/>
  <c r="I142" i="14" s="1"/>
  <c r="I141" i="14" s="1"/>
  <c r="H143" i="14"/>
  <c r="G143" i="14"/>
  <c r="F143" i="14"/>
  <c r="W142" i="14"/>
  <c r="S142" i="14"/>
  <c r="S141" i="14" s="1"/>
  <c r="Q142" i="14"/>
  <c r="Q141" i="14" s="1"/>
  <c r="H142" i="14"/>
  <c r="H141" i="14" s="1"/>
  <c r="G142" i="14"/>
  <c r="F142" i="14"/>
  <c r="F141" i="14" s="1"/>
  <c r="W141" i="14"/>
  <c r="V141" i="14"/>
  <c r="O141" i="14"/>
  <c r="J141" i="14"/>
  <c r="AA140" i="14"/>
  <c r="Y140" i="14"/>
  <c r="W140" i="14"/>
  <c r="U140" i="14"/>
  <c r="S140" i="14"/>
  <c r="S139" i="14" s="1"/>
  <c r="K140" i="14"/>
  <c r="L140" i="14" s="1"/>
  <c r="AA139" i="14"/>
  <c r="W139" i="14"/>
  <c r="V139" i="14"/>
  <c r="U139" i="14"/>
  <c r="U138" i="14" s="1"/>
  <c r="U137" i="14" s="1"/>
  <c r="T139" i="14"/>
  <c r="Q139" i="14"/>
  <c r="O139" i="14"/>
  <c r="O138" i="14" s="1"/>
  <c r="O137" i="14" s="1"/>
  <c r="N139" i="14"/>
  <c r="N138" i="14" s="1"/>
  <c r="N137" i="14" s="1"/>
  <c r="J139" i="14"/>
  <c r="J138" i="14" s="1"/>
  <c r="I139" i="14"/>
  <c r="I138" i="14" s="1"/>
  <c r="H139" i="14"/>
  <c r="G139" i="14"/>
  <c r="F139" i="14"/>
  <c r="W138" i="14"/>
  <c r="T138" i="14"/>
  <c r="S138" i="14"/>
  <c r="S137" i="14" s="1"/>
  <c r="Q138" i="14"/>
  <c r="H138" i="14"/>
  <c r="H137" i="14" s="1"/>
  <c r="F138" i="14"/>
  <c r="W137" i="14"/>
  <c r="Q137" i="14"/>
  <c r="J137" i="14"/>
  <c r="I137" i="14"/>
  <c r="F137" i="14"/>
  <c r="AA136" i="14"/>
  <c r="Z136" i="14"/>
  <c r="W136" i="14"/>
  <c r="U136" i="14"/>
  <c r="U135" i="14" s="1"/>
  <c r="U134" i="14" s="1"/>
  <c r="S136" i="14"/>
  <c r="S135" i="14" s="1"/>
  <c r="S134" i="14" s="1"/>
  <c r="S133" i="14" s="1"/>
  <c r="R136" i="14"/>
  <c r="R135" i="14" s="1"/>
  <c r="R134" i="14" s="1"/>
  <c r="R133" i="14" s="1"/>
  <c r="P136" i="14"/>
  <c r="K136" i="14"/>
  <c r="L136" i="14" s="1"/>
  <c r="W135" i="14"/>
  <c r="V135" i="14"/>
  <c r="T135" i="14"/>
  <c r="AA135" i="14" s="1"/>
  <c r="Q135" i="14"/>
  <c r="P135" i="14"/>
  <c r="P134" i="14" s="1"/>
  <c r="P133" i="14" s="1"/>
  <c r="O135" i="14"/>
  <c r="O134" i="14" s="1"/>
  <c r="O133" i="14" s="1"/>
  <c r="N135" i="14"/>
  <c r="J135" i="14"/>
  <c r="J134" i="14" s="1"/>
  <c r="I135" i="14"/>
  <c r="I134" i="14" s="1"/>
  <c r="H135" i="14"/>
  <c r="H134" i="14" s="1"/>
  <c r="H133" i="14" s="1"/>
  <c r="G135" i="14"/>
  <c r="K135" i="14" s="1"/>
  <c r="F135" i="14"/>
  <c r="W134" i="14"/>
  <c r="W133" i="14" s="1"/>
  <c r="T134" i="14"/>
  <c r="Q134" i="14"/>
  <c r="N134" i="14"/>
  <c r="N133" i="14" s="1"/>
  <c r="F134" i="14"/>
  <c r="F133" i="14" s="1"/>
  <c r="U133" i="14"/>
  <c r="J133" i="14"/>
  <c r="I133" i="14"/>
  <c r="AA132" i="14"/>
  <c r="Y132" i="14"/>
  <c r="W132" i="14"/>
  <c r="U132" i="14"/>
  <c r="U131" i="14" s="1"/>
  <c r="U130" i="14" s="1"/>
  <c r="U129" i="14" s="1"/>
  <c r="S132" i="14"/>
  <c r="S131" i="14" s="1"/>
  <c r="S130" i="14" s="1"/>
  <c r="S129" i="14" s="1"/>
  <c r="K132" i="14"/>
  <c r="L132" i="14" s="1"/>
  <c r="W131" i="14"/>
  <c r="V131" i="14"/>
  <c r="V130" i="14" s="1"/>
  <c r="T131" i="14"/>
  <c r="T130" i="14" s="1"/>
  <c r="Q131" i="14"/>
  <c r="O131" i="14"/>
  <c r="O130" i="14" s="1"/>
  <c r="N131" i="14"/>
  <c r="N130" i="14" s="1"/>
  <c r="N129" i="14" s="1"/>
  <c r="J131" i="14"/>
  <c r="J130" i="14" s="1"/>
  <c r="I131" i="14"/>
  <c r="I130" i="14" s="1"/>
  <c r="I129" i="14" s="1"/>
  <c r="H131" i="14"/>
  <c r="G131" i="14"/>
  <c r="F131" i="14"/>
  <c r="W130" i="14"/>
  <c r="Q130" i="14"/>
  <c r="Q129" i="14" s="1"/>
  <c r="H130" i="14"/>
  <c r="H129" i="14" s="1"/>
  <c r="G130" i="14"/>
  <c r="F130" i="14"/>
  <c r="F129" i="14" s="1"/>
  <c r="W129" i="14"/>
  <c r="V129" i="14"/>
  <c r="O129" i="14"/>
  <c r="J129" i="14"/>
  <c r="AA128" i="14"/>
  <c r="W128" i="14"/>
  <c r="U128" i="14"/>
  <c r="S128" i="14"/>
  <c r="S127" i="14" s="1"/>
  <c r="K128" i="14"/>
  <c r="L128" i="14" s="1"/>
  <c r="AA127" i="14"/>
  <c r="W127" i="14"/>
  <c r="V127" i="14"/>
  <c r="U127" i="14"/>
  <c r="U126" i="14" s="1"/>
  <c r="U125" i="14" s="1"/>
  <c r="T127" i="14"/>
  <c r="Q127" i="14"/>
  <c r="O127" i="14"/>
  <c r="O126" i="14" s="1"/>
  <c r="O125" i="14" s="1"/>
  <c r="N127" i="14"/>
  <c r="N126" i="14" s="1"/>
  <c r="N125" i="14" s="1"/>
  <c r="J127" i="14"/>
  <c r="J126" i="14" s="1"/>
  <c r="I127" i="14"/>
  <c r="I126" i="14" s="1"/>
  <c r="H127" i="14"/>
  <c r="H126" i="14" s="1"/>
  <c r="H125" i="14" s="1"/>
  <c r="G127" i="14"/>
  <c r="F127" i="14"/>
  <c r="W126" i="14"/>
  <c r="T126" i="14"/>
  <c r="S126" i="14"/>
  <c r="S125" i="14" s="1"/>
  <c r="Q126" i="14"/>
  <c r="F126" i="14"/>
  <c r="W125" i="14"/>
  <c r="Q125" i="14"/>
  <c r="J125" i="14"/>
  <c r="I125" i="14"/>
  <c r="F125" i="14"/>
  <c r="I122" i="14"/>
  <c r="W121" i="14"/>
  <c r="U121" i="14"/>
  <c r="S121" i="14"/>
  <c r="O121" i="14"/>
  <c r="J121" i="14"/>
  <c r="F121" i="14"/>
  <c r="AB119" i="14"/>
  <c r="AA119" i="14"/>
  <c r="W119" i="14"/>
  <c r="U119" i="14"/>
  <c r="U118" i="14" s="1"/>
  <c r="U114" i="14" s="1"/>
  <c r="U112" i="14" s="1"/>
  <c r="S119" i="14"/>
  <c r="S118" i="14" s="1"/>
  <c r="S114" i="14" s="1"/>
  <c r="S112" i="14" s="1"/>
  <c r="R119" i="14"/>
  <c r="L119" i="14"/>
  <c r="K119" i="14"/>
  <c r="W118" i="14"/>
  <c r="W114" i="14" s="1"/>
  <c r="W112" i="14" s="1"/>
  <c r="V118" i="14"/>
  <c r="T118" i="14"/>
  <c r="R118" i="14"/>
  <c r="R114" i="14" s="1"/>
  <c r="R112" i="14" s="1"/>
  <c r="Q118" i="14"/>
  <c r="Q114" i="14" s="1"/>
  <c r="O118" i="14"/>
  <c r="O114" i="14" s="1"/>
  <c r="O112" i="14" s="1"/>
  <c r="N118" i="14"/>
  <c r="J118" i="14"/>
  <c r="J114" i="14" s="1"/>
  <c r="J112" i="14" s="1"/>
  <c r="I118" i="14"/>
  <c r="K118" i="14" s="1"/>
  <c r="H118" i="14"/>
  <c r="G118" i="14"/>
  <c r="F118" i="14"/>
  <c r="F114" i="14" s="1"/>
  <c r="W117" i="14"/>
  <c r="U117" i="14"/>
  <c r="S117" i="14"/>
  <c r="K117" i="14"/>
  <c r="L117" i="14" s="1"/>
  <c r="W116" i="14"/>
  <c r="V116" i="14"/>
  <c r="U116" i="14"/>
  <c r="T116" i="14"/>
  <c r="S116" i="14"/>
  <c r="S115" i="14" s="1"/>
  <c r="Q116" i="14"/>
  <c r="Q115" i="14" s="1"/>
  <c r="O116" i="14"/>
  <c r="N116" i="14"/>
  <c r="K116" i="14"/>
  <c r="J116" i="14"/>
  <c r="I116" i="14"/>
  <c r="H116" i="14"/>
  <c r="G116" i="14"/>
  <c r="G115" i="14" s="1"/>
  <c r="F116" i="14"/>
  <c r="F115" i="14" s="1"/>
  <c r="W115" i="14"/>
  <c r="V115" i="14"/>
  <c r="U115" i="14"/>
  <c r="U113" i="14" s="1"/>
  <c r="T115" i="14"/>
  <c r="O115" i="14"/>
  <c r="O113" i="14" s="1"/>
  <c r="O111" i="14" s="1"/>
  <c r="N115" i="14"/>
  <c r="N113" i="14" s="1"/>
  <c r="N111" i="14" s="1"/>
  <c r="K115" i="14"/>
  <c r="J115" i="14"/>
  <c r="I115" i="14"/>
  <c r="I113" i="14" s="1"/>
  <c r="H115" i="14"/>
  <c r="H113" i="14" s="1"/>
  <c r="H111" i="14" s="1"/>
  <c r="AA114" i="14"/>
  <c r="T114" i="14"/>
  <c r="N114" i="14"/>
  <c r="N112" i="14" s="1"/>
  <c r="H114" i="14"/>
  <c r="H112" i="14" s="1"/>
  <c r="G114" i="14"/>
  <c r="W113" i="14"/>
  <c r="W111" i="14" s="1"/>
  <c r="S113" i="14"/>
  <c r="K113" i="14"/>
  <c r="J113" i="14"/>
  <c r="J111" i="14" s="1"/>
  <c r="G113" i="14"/>
  <c r="F113" i="14"/>
  <c r="F112" i="14"/>
  <c r="U111" i="14"/>
  <c r="S111" i="14"/>
  <c r="I111" i="14"/>
  <c r="G111" i="14"/>
  <c r="F111" i="14"/>
  <c r="W110" i="14"/>
  <c r="U110" i="14"/>
  <c r="U109" i="14" s="1"/>
  <c r="U108" i="14" s="1"/>
  <c r="S110" i="14"/>
  <c r="S109" i="14" s="1"/>
  <c r="K110" i="14"/>
  <c r="L110" i="14" s="1"/>
  <c r="W109" i="14"/>
  <c r="V109" i="14"/>
  <c r="V108" i="14" s="1"/>
  <c r="T109" i="14"/>
  <c r="Q109" i="14"/>
  <c r="O109" i="14"/>
  <c r="O108" i="14" s="1"/>
  <c r="N109" i="14"/>
  <c r="J109" i="14"/>
  <c r="J108" i="14" s="1"/>
  <c r="I109" i="14"/>
  <c r="I108" i="14" s="1"/>
  <c r="H109" i="14"/>
  <c r="G109" i="14"/>
  <c r="F109" i="14"/>
  <c r="W108" i="14"/>
  <c r="T108" i="14"/>
  <c r="S108" i="14"/>
  <c r="N108" i="14"/>
  <c r="G108" i="14"/>
  <c r="F108" i="14"/>
  <c r="AB107" i="14"/>
  <c r="AA107" i="14"/>
  <c r="W107" i="14"/>
  <c r="U107" i="14"/>
  <c r="U105" i="14" s="1"/>
  <c r="S107" i="14"/>
  <c r="P107" i="14"/>
  <c r="K107" i="14"/>
  <c r="L107" i="14" s="1"/>
  <c r="AB106" i="14"/>
  <c r="AA106" i="14"/>
  <c r="Z106" i="14"/>
  <c r="W106" i="14"/>
  <c r="W105" i="14" s="1"/>
  <c r="U106" i="14"/>
  <c r="S106" i="14"/>
  <c r="L106" i="14"/>
  <c r="R106" i="14" s="1"/>
  <c r="K106" i="14"/>
  <c r="AA105" i="14"/>
  <c r="Z105" i="14"/>
  <c r="V105" i="14"/>
  <c r="T105" i="14"/>
  <c r="S105" i="14"/>
  <c r="S104" i="14" s="1"/>
  <c r="Q105" i="14"/>
  <c r="O105" i="14"/>
  <c r="N105" i="14"/>
  <c r="N94" i="14" s="1"/>
  <c r="L105" i="14"/>
  <c r="X105" i="14" s="1"/>
  <c r="J105" i="14"/>
  <c r="I105" i="14"/>
  <c r="I104" i="14" s="1"/>
  <c r="H105" i="14"/>
  <c r="G105" i="14"/>
  <c r="G104" i="14" s="1"/>
  <c r="F105" i="14"/>
  <c r="V104" i="14"/>
  <c r="AB104" i="14" s="1"/>
  <c r="T104" i="14"/>
  <c r="Q104" i="14"/>
  <c r="N104" i="14"/>
  <c r="L104" i="14"/>
  <c r="J104" i="14"/>
  <c r="F104" i="14"/>
  <c r="F7" i="14" s="1"/>
  <c r="AB103" i="14"/>
  <c r="AA103" i="14"/>
  <c r="W103" i="14"/>
  <c r="U103" i="14"/>
  <c r="S103" i="14"/>
  <c r="K103" i="14"/>
  <c r="L103" i="14" s="1"/>
  <c r="AB102" i="14"/>
  <c r="AA102" i="14"/>
  <c r="W102" i="14"/>
  <c r="U102" i="14"/>
  <c r="S102" i="14"/>
  <c r="S101" i="14" s="1"/>
  <c r="S100" i="14" s="1"/>
  <c r="S99" i="14" s="1"/>
  <c r="R102" i="14"/>
  <c r="L102" i="14"/>
  <c r="K102" i="14"/>
  <c r="W101" i="14"/>
  <c r="V101" i="14"/>
  <c r="U101" i="14"/>
  <c r="U100" i="14" s="1"/>
  <c r="U99" i="14" s="1"/>
  <c r="T101" i="14"/>
  <c r="Q101" i="14"/>
  <c r="AA101" i="14" s="1"/>
  <c r="O101" i="14"/>
  <c r="N101" i="14"/>
  <c r="J101" i="14"/>
  <c r="J100" i="14" s="1"/>
  <c r="I101" i="14"/>
  <c r="H101" i="14"/>
  <c r="G101" i="14"/>
  <c r="G100" i="14" s="1"/>
  <c r="F101" i="14"/>
  <c r="F100" i="14" s="1"/>
  <c r="F99" i="14" s="1"/>
  <c r="W100" i="14"/>
  <c r="W99" i="14" s="1"/>
  <c r="T100" i="14"/>
  <c r="Q100" i="14"/>
  <c r="O100" i="14"/>
  <c r="O99" i="14" s="1"/>
  <c r="N100" i="14"/>
  <c r="H100" i="14"/>
  <c r="H99" i="14" s="1"/>
  <c r="H95" i="14" s="1"/>
  <c r="T99" i="14"/>
  <c r="N99" i="14"/>
  <c r="J99" i="14"/>
  <c r="G99" i="14"/>
  <c r="W98" i="14"/>
  <c r="W97" i="14" s="1"/>
  <c r="W96" i="14" s="1"/>
  <c r="U98" i="14"/>
  <c r="S98" i="14"/>
  <c r="K98" i="14"/>
  <c r="L98" i="14" s="1"/>
  <c r="V97" i="14"/>
  <c r="U97" i="14"/>
  <c r="T97" i="14"/>
  <c r="S97" i="14"/>
  <c r="Q97" i="14"/>
  <c r="Q96" i="14" s="1"/>
  <c r="O97" i="14"/>
  <c r="O96" i="14" s="1"/>
  <c r="O95" i="14" s="1"/>
  <c r="N97" i="14"/>
  <c r="J97" i="14"/>
  <c r="J96" i="14" s="1"/>
  <c r="I97" i="14"/>
  <c r="K97" i="14" s="1"/>
  <c r="H97" i="14"/>
  <c r="G97" i="14"/>
  <c r="F97" i="14"/>
  <c r="F96" i="14" s="1"/>
  <c r="F95" i="14" s="1"/>
  <c r="U96" i="14"/>
  <c r="T96" i="14"/>
  <c r="S96" i="14"/>
  <c r="N96" i="14"/>
  <c r="I96" i="14"/>
  <c r="H96" i="14"/>
  <c r="G96" i="14"/>
  <c r="N95" i="14"/>
  <c r="G95" i="14"/>
  <c r="V94" i="14"/>
  <c r="S94" i="14"/>
  <c r="Q94" i="14"/>
  <c r="L94" i="14"/>
  <c r="J94" i="14"/>
  <c r="I94" i="14"/>
  <c r="G94" i="14"/>
  <c r="F94" i="14"/>
  <c r="AB93" i="14"/>
  <c r="AA93" i="14"/>
  <c r="W93" i="14"/>
  <c r="U93" i="14"/>
  <c r="S93" i="14"/>
  <c r="L93" i="14"/>
  <c r="K93" i="14"/>
  <c r="AB92" i="14"/>
  <c r="AA92" i="14"/>
  <c r="W92" i="14"/>
  <c r="U92" i="14"/>
  <c r="S92" i="14"/>
  <c r="K92" i="14"/>
  <c r="L92" i="14" s="1"/>
  <c r="L87" i="14" s="1"/>
  <c r="I92" i="14"/>
  <c r="AB91" i="14"/>
  <c r="AA91" i="14"/>
  <c r="Z91" i="14"/>
  <c r="Y91" i="14"/>
  <c r="X91" i="14"/>
  <c r="W91" i="14"/>
  <c r="U91" i="14"/>
  <c r="S91" i="14"/>
  <c r="R91" i="14"/>
  <c r="P91" i="14"/>
  <c r="L91" i="14"/>
  <c r="K91" i="14"/>
  <c r="AB90" i="14"/>
  <c r="AA90" i="14"/>
  <c r="Y90" i="14"/>
  <c r="W90" i="14"/>
  <c r="U90" i="14"/>
  <c r="S90" i="14"/>
  <c r="K90" i="14"/>
  <c r="L90" i="14" s="1"/>
  <c r="AB89" i="14"/>
  <c r="AA89" i="14"/>
  <c r="W89" i="14"/>
  <c r="U89" i="14"/>
  <c r="S89" i="14"/>
  <c r="K89" i="14"/>
  <c r="L89" i="14" s="1"/>
  <c r="AA88" i="14"/>
  <c r="Z88" i="14"/>
  <c r="W88" i="14"/>
  <c r="W87" i="14" s="1"/>
  <c r="U88" i="14"/>
  <c r="S88" i="14"/>
  <c r="K88" i="14"/>
  <c r="L88" i="14" s="1"/>
  <c r="AB87" i="14"/>
  <c r="AA87" i="14"/>
  <c r="V87" i="14"/>
  <c r="U87" i="14"/>
  <c r="T87" i="14"/>
  <c r="Q87" i="14"/>
  <c r="O87" i="14"/>
  <c r="N87" i="14"/>
  <c r="J87" i="14"/>
  <c r="I87" i="14"/>
  <c r="K87" i="14" s="1"/>
  <c r="H87" i="14"/>
  <c r="G87" i="14"/>
  <c r="F87" i="14"/>
  <c r="AB86" i="14"/>
  <c r="AA86" i="14"/>
  <c r="W86" i="14"/>
  <c r="U86" i="14"/>
  <c r="S86" i="14"/>
  <c r="I86" i="14"/>
  <c r="K86" i="14" s="1"/>
  <c r="L86" i="14" s="1"/>
  <c r="AB85" i="14"/>
  <c r="AA85" i="14"/>
  <c r="W85" i="14"/>
  <c r="U85" i="14"/>
  <c r="S85" i="14"/>
  <c r="K85" i="14"/>
  <c r="L85" i="14" s="1"/>
  <c r="AB84" i="14"/>
  <c r="AA84" i="14"/>
  <c r="Z84" i="14"/>
  <c r="W84" i="14"/>
  <c r="U84" i="14"/>
  <c r="S84" i="14"/>
  <c r="R84" i="14"/>
  <c r="L84" i="14"/>
  <c r="Y84" i="14" s="1"/>
  <c r="K84" i="14"/>
  <c r="AB83" i="14"/>
  <c r="AA83" i="14"/>
  <c r="Z83" i="14"/>
  <c r="Y83" i="14"/>
  <c r="X83" i="14"/>
  <c r="W83" i="14"/>
  <c r="U83" i="14"/>
  <c r="S83" i="14"/>
  <c r="R83" i="14"/>
  <c r="P83" i="14"/>
  <c r="L83" i="14"/>
  <c r="K83" i="14"/>
  <c r="AB82" i="14"/>
  <c r="AA82" i="14"/>
  <c r="W82" i="14"/>
  <c r="U82" i="14"/>
  <c r="U80" i="14" s="1"/>
  <c r="S82" i="14"/>
  <c r="K82" i="14"/>
  <c r="L82" i="14" s="1"/>
  <c r="Z82" i="14" s="1"/>
  <c r="AB81" i="14"/>
  <c r="AA81" i="14"/>
  <c r="Z81" i="14"/>
  <c r="W81" i="14"/>
  <c r="U81" i="14"/>
  <c r="S81" i="14"/>
  <c r="K81" i="14"/>
  <c r="L81" i="14" s="1"/>
  <c r="W80" i="14"/>
  <c r="V80" i="14"/>
  <c r="V68" i="14" s="1"/>
  <c r="T80" i="14"/>
  <c r="Q80" i="14"/>
  <c r="O80" i="14"/>
  <c r="O68" i="14" s="1"/>
  <c r="N80" i="14"/>
  <c r="J80" i="14"/>
  <c r="J68" i="14" s="1"/>
  <c r="I80" i="14"/>
  <c r="K80" i="14" s="1"/>
  <c r="H80" i="14"/>
  <c r="G80" i="14"/>
  <c r="F80" i="14"/>
  <c r="AB79" i="14"/>
  <c r="AA79" i="14"/>
  <c r="W79" i="14"/>
  <c r="U79" i="14"/>
  <c r="U76" i="14" s="1"/>
  <c r="S79" i="14"/>
  <c r="K79" i="14"/>
  <c r="L79" i="14" s="1"/>
  <c r="AB78" i="14"/>
  <c r="AA78" i="14"/>
  <c r="W78" i="14"/>
  <c r="U78" i="14"/>
  <c r="S78" i="14"/>
  <c r="L78" i="14"/>
  <c r="K78" i="14"/>
  <c r="J78" i="14"/>
  <c r="J76" i="14" s="1"/>
  <c r="AB77" i="14"/>
  <c r="AA77" i="14"/>
  <c r="Z77" i="14"/>
  <c r="Y77" i="14"/>
  <c r="X77" i="14"/>
  <c r="W77" i="14"/>
  <c r="U77" i="14"/>
  <c r="S77" i="14"/>
  <c r="R77" i="14"/>
  <c r="P77" i="14"/>
  <c r="L77" i="14"/>
  <c r="K77" i="14"/>
  <c r="V76" i="14"/>
  <c r="T76" i="14"/>
  <c r="T68" i="14" s="1"/>
  <c r="S76" i="14"/>
  <c r="Q76" i="14"/>
  <c r="O76" i="14"/>
  <c r="N76" i="14"/>
  <c r="L76" i="14"/>
  <c r="I76" i="14"/>
  <c r="H76" i="14"/>
  <c r="G76" i="14"/>
  <c r="F76" i="14"/>
  <c r="AB75" i="14"/>
  <c r="AA75" i="14"/>
  <c r="Z75" i="14"/>
  <c r="W75" i="14"/>
  <c r="U75" i="14"/>
  <c r="S75" i="14"/>
  <c r="R75" i="14"/>
  <c r="L75" i="14"/>
  <c r="Y75" i="14" s="1"/>
  <c r="K75" i="14"/>
  <c r="AB74" i="14"/>
  <c r="AA74" i="14"/>
  <c r="Z74" i="14"/>
  <c r="Y74" i="14"/>
  <c r="X74" i="14"/>
  <c r="W74" i="14"/>
  <c r="U74" i="14"/>
  <c r="S74" i="14"/>
  <c r="R74" i="14"/>
  <c r="P74" i="14"/>
  <c r="L74" i="14"/>
  <c r="K74" i="14"/>
  <c r="AB73" i="14"/>
  <c r="AA73" i="14"/>
  <c r="W73" i="14"/>
  <c r="U73" i="14"/>
  <c r="U69" i="14" s="1"/>
  <c r="S73" i="14"/>
  <c r="K73" i="14"/>
  <c r="L73" i="14" s="1"/>
  <c r="Z73" i="14" s="1"/>
  <c r="AB72" i="14"/>
  <c r="AA72" i="14"/>
  <c r="W72" i="14"/>
  <c r="U72" i="14"/>
  <c r="S72" i="14"/>
  <c r="K72" i="14"/>
  <c r="L72" i="14" s="1"/>
  <c r="Z71" i="14"/>
  <c r="W71" i="14"/>
  <c r="U71" i="14"/>
  <c r="S71" i="14"/>
  <c r="R71" i="14"/>
  <c r="P71" i="14"/>
  <c r="K71" i="14"/>
  <c r="L71" i="14" s="1"/>
  <c r="AB70" i="14"/>
  <c r="AA70" i="14"/>
  <c r="W70" i="14"/>
  <c r="W69" i="14" s="1"/>
  <c r="U70" i="14"/>
  <c r="S70" i="14"/>
  <c r="K70" i="14"/>
  <c r="L70" i="14" s="1"/>
  <c r="AB69" i="14"/>
  <c r="AA69" i="14"/>
  <c r="V69" i="14"/>
  <c r="T69" i="14"/>
  <c r="Q69" i="14"/>
  <c r="O69" i="14"/>
  <c r="N69" i="14"/>
  <c r="J69" i="14"/>
  <c r="I69" i="14"/>
  <c r="K69" i="14" s="1"/>
  <c r="H69" i="14"/>
  <c r="G69" i="14"/>
  <c r="F69" i="14"/>
  <c r="N68" i="14"/>
  <c r="H68" i="14"/>
  <c r="H67" i="14" s="1"/>
  <c r="H62" i="14" s="1"/>
  <c r="H48" i="14" s="1"/>
  <c r="H47" i="14" s="1"/>
  <c r="H38" i="14" s="1"/>
  <c r="AB67" i="14"/>
  <c r="AA67" i="14"/>
  <c r="W67" i="14"/>
  <c r="U67" i="14"/>
  <c r="S67" i="14"/>
  <c r="AB66" i="14"/>
  <c r="AA66" i="14"/>
  <c r="Y66" i="14"/>
  <c r="W66" i="14"/>
  <c r="U66" i="14"/>
  <c r="S66" i="14"/>
  <c r="P66" i="14"/>
  <c r="L66" i="14"/>
  <c r="K66" i="14"/>
  <c r="W65" i="14"/>
  <c r="U65" i="14"/>
  <c r="S65" i="14"/>
  <c r="I65" i="14"/>
  <c r="K65" i="14" s="1"/>
  <c r="L65" i="14" s="1"/>
  <c r="X64" i="14"/>
  <c r="W64" i="14"/>
  <c r="W62" i="14" s="1"/>
  <c r="U64" i="14"/>
  <c r="S64" i="14"/>
  <c r="K64" i="14"/>
  <c r="L64" i="14" s="1"/>
  <c r="W63" i="14"/>
  <c r="U63" i="14"/>
  <c r="S63" i="14"/>
  <c r="K63" i="14"/>
  <c r="L63" i="14" s="1"/>
  <c r="V62" i="14"/>
  <c r="U62" i="14"/>
  <c r="T62" i="14"/>
  <c r="Q62" i="14"/>
  <c r="O62" i="14"/>
  <c r="O48" i="14" s="1"/>
  <c r="N62" i="14"/>
  <c r="J62" i="14"/>
  <c r="I62" i="14"/>
  <c r="F62" i="14"/>
  <c r="AB61" i="14"/>
  <c r="AA61" i="14"/>
  <c r="W61" i="14"/>
  <c r="U61" i="14"/>
  <c r="S61" i="14"/>
  <c r="R61" i="14"/>
  <c r="L61" i="14"/>
  <c r="Z61" i="14" s="1"/>
  <c r="K61" i="14"/>
  <c r="W60" i="14"/>
  <c r="U60" i="14"/>
  <c r="S60" i="14"/>
  <c r="K60" i="14"/>
  <c r="L60" i="14" s="1"/>
  <c r="R60" i="14" s="1"/>
  <c r="AB59" i="14"/>
  <c r="AA59" i="14"/>
  <c r="W59" i="14"/>
  <c r="U59" i="14"/>
  <c r="S59" i="14"/>
  <c r="R59" i="14"/>
  <c r="L59" i="14"/>
  <c r="K59" i="14"/>
  <c r="AB58" i="14"/>
  <c r="AA58" i="14"/>
  <c r="W58" i="14"/>
  <c r="W53" i="14" s="1"/>
  <c r="U58" i="14"/>
  <c r="S58" i="14"/>
  <c r="K58" i="14"/>
  <c r="L58" i="14" s="1"/>
  <c r="W57" i="14"/>
  <c r="U57" i="14"/>
  <c r="S57" i="14"/>
  <c r="K57" i="14"/>
  <c r="L57" i="14" s="1"/>
  <c r="Z57" i="14" s="1"/>
  <c r="AB56" i="14"/>
  <c r="AA56" i="14"/>
  <c r="W56" i="14"/>
  <c r="U56" i="14"/>
  <c r="S56" i="14"/>
  <c r="L56" i="14"/>
  <c r="X56" i="14" s="1"/>
  <c r="K56" i="14"/>
  <c r="AB55" i="14"/>
  <c r="AA55" i="14"/>
  <c r="Y55" i="14"/>
  <c r="W55" i="14"/>
  <c r="U55" i="14"/>
  <c r="S55" i="14"/>
  <c r="L55" i="14"/>
  <c r="K55" i="14"/>
  <c r="W54" i="14"/>
  <c r="U54" i="14"/>
  <c r="S54" i="14"/>
  <c r="L54" i="14"/>
  <c r="X54" i="14" s="1"/>
  <c r="K54" i="14"/>
  <c r="AB53" i="14"/>
  <c r="V53" i="14"/>
  <c r="T53" i="14"/>
  <c r="Q53" i="14"/>
  <c r="O53" i="14"/>
  <c r="N53" i="14"/>
  <c r="J53" i="14"/>
  <c r="J48" i="14" s="1"/>
  <c r="J47" i="14" s="1"/>
  <c r="I53" i="14"/>
  <c r="H53" i="14"/>
  <c r="G53" i="14"/>
  <c r="F53" i="14"/>
  <c r="Y52" i="14"/>
  <c r="W52" i="14"/>
  <c r="U52" i="14"/>
  <c r="S52" i="14"/>
  <c r="K52" i="14"/>
  <c r="L52" i="14" s="1"/>
  <c r="Z52" i="14" s="1"/>
  <c r="AB51" i="14"/>
  <c r="AA51" i="14"/>
  <c r="W51" i="14"/>
  <c r="U51" i="14"/>
  <c r="S51" i="14"/>
  <c r="K51" i="14"/>
  <c r="L51" i="14" s="1"/>
  <c r="AB50" i="14"/>
  <c r="AA50" i="14"/>
  <c r="W50" i="14"/>
  <c r="U50" i="14"/>
  <c r="S50" i="14"/>
  <c r="S49" i="14" s="1"/>
  <c r="L50" i="14"/>
  <c r="K50" i="14"/>
  <c r="W49" i="14"/>
  <c r="V49" i="14"/>
  <c r="T49" i="14"/>
  <c r="AA49" i="14" s="1"/>
  <c r="Q49" i="14"/>
  <c r="O49" i="14"/>
  <c r="N49" i="14"/>
  <c r="J49" i="14"/>
  <c r="K49" i="14" s="1"/>
  <c r="I49" i="14"/>
  <c r="H49" i="14"/>
  <c r="G49" i="14"/>
  <c r="F49" i="14"/>
  <c r="T48" i="14"/>
  <c r="Q48" i="14"/>
  <c r="N48" i="14"/>
  <c r="I48" i="14"/>
  <c r="O47" i="14"/>
  <c r="N47" i="14"/>
  <c r="Z46" i="14"/>
  <c r="Y46" i="14"/>
  <c r="X46" i="14"/>
  <c r="W46" i="14"/>
  <c r="U46" i="14"/>
  <c r="S46" i="14"/>
  <c r="R46" i="14"/>
  <c r="P46" i="14"/>
  <c r="L46" i="14"/>
  <c r="K46" i="14"/>
  <c r="AB45" i="14"/>
  <c r="AA45" i="14"/>
  <c r="Z45" i="14"/>
  <c r="Y45" i="14"/>
  <c r="X45" i="14"/>
  <c r="W45" i="14"/>
  <c r="U45" i="14"/>
  <c r="S45" i="14"/>
  <c r="S43" i="14" s="1"/>
  <c r="S40" i="14" s="1"/>
  <c r="S39" i="14" s="1"/>
  <c r="R45" i="14"/>
  <c r="P45" i="14"/>
  <c r="L45" i="14"/>
  <c r="K45" i="14"/>
  <c r="Z44" i="14"/>
  <c r="Y44" i="14"/>
  <c r="X44" i="14"/>
  <c r="W44" i="14"/>
  <c r="W43" i="14" s="1"/>
  <c r="U44" i="14"/>
  <c r="S44" i="14"/>
  <c r="R44" i="14"/>
  <c r="R43" i="14" s="1"/>
  <c r="P44" i="14"/>
  <c r="P43" i="14" s="1"/>
  <c r="L44" i="14"/>
  <c r="K44" i="14"/>
  <c r="Y43" i="14"/>
  <c r="V43" i="14"/>
  <c r="U43" i="14"/>
  <c r="T43" i="14"/>
  <c r="T40" i="14" s="1"/>
  <c r="Q43" i="14"/>
  <c r="O43" i="14"/>
  <c r="N43" i="14"/>
  <c r="N40" i="14" s="1"/>
  <c r="L43" i="14"/>
  <c r="Z43" i="14" s="1"/>
  <c r="J43" i="14"/>
  <c r="I43" i="14"/>
  <c r="H43" i="14"/>
  <c r="H40" i="14" s="1"/>
  <c r="G43" i="14"/>
  <c r="F43" i="14"/>
  <c r="AA42" i="14"/>
  <c r="Y42" i="14"/>
  <c r="W42" i="14"/>
  <c r="U42" i="14"/>
  <c r="U41" i="14" s="1"/>
  <c r="S42" i="14"/>
  <c r="P42" i="14"/>
  <c r="P41" i="14" s="1"/>
  <c r="L42" i="14"/>
  <c r="K42" i="14"/>
  <c r="W41" i="14"/>
  <c r="W40" i="14" s="1"/>
  <c r="W39" i="14" s="1"/>
  <c r="V41" i="14"/>
  <c r="T41" i="14"/>
  <c r="S41" i="14"/>
  <c r="Q41" i="14"/>
  <c r="X41" i="14" s="1"/>
  <c r="O41" i="14"/>
  <c r="N41" i="14"/>
  <c r="L41" i="14"/>
  <c r="Y41" i="14" s="1"/>
  <c r="J41" i="14"/>
  <c r="I41" i="14"/>
  <c r="H41" i="14"/>
  <c r="G41" i="14"/>
  <c r="F41" i="14"/>
  <c r="AA40" i="14"/>
  <c r="U40" i="14"/>
  <c r="Q40" i="14"/>
  <c r="Q39" i="14" s="1"/>
  <c r="O40" i="14"/>
  <c r="I40" i="14"/>
  <c r="I39" i="14" s="1"/>
  <c r="F40" i="14"/>
  <c r="F39" i="14" s="1"/>
  <c r="U39" i="14"/>
  <c r="O39" i="14"/>
  <c r="N39" i="14"/>
  <c r="N38" i="14" s="1"/>
  <c r="H39" i="14"/>
  <c r="W37" i="14"/>
  <c r="U37" i="14"/>
  <c r="S37" i="14"/>
  <c r="K37" i="14"/>
  <c r="L37" i="14" s="1"/>
  <c r="X36" i="14"/>
  <c r="W36" i="14"/>
  <c r="U36" i="14"/>
  <c r="S36" i="14"/>
  <c r="K36" i="14"/>
  <c r="L36" i="14" s="1"/>
  <c r="AB35" i="14"/>
  <c r="AA35" i="14"/>
  <c r="W35" i="14"/>
  <c r="U35" i="14"/>
  <c r="S35" i="14"/>
  <c r="K35" i="14"/>
  <c r="L35" i="14" s="1"/>
  <c r="AB34" i="14"/>
  <c r="AA34" i="14"/>
  <c r="W34" i="14"/>
  <c r="W31" i="14" s="1"/>
  <c r="W30" i="14" s="1"/>
  <c r="U34" i="14"/>
  <c r="S34" i="14"/>
  <c r="L34" i="14"/>
  <c r="Z34" i="14" s="1"/>
  <c r="K34" i="14"/>
  <c r="AB33" i="14"/>
  <c r="AA33" i="14"/>
  <c r="Z33" i="14"/>
  <c r="Y33" i="14"/>
  <c r="X33" i="14"/>
  <c r="W33" i="14"/>
  <c r="U33" i="14"/>
  <c r="S33" i="14"/>
  <c r="R33" i="14"/>
  <c r="P33" i="14"/>
  <c r="L33" i="14"/>
  <c r="K33" i="14"/>
  <c r="AB32" i="14"/>
  <c r="AA32" i="14"/>
  <c r="W32" i="14"/>
  <c r="U32" i="14"/>
  <c r="U31" i="14" s="1"/>
  <c r="U30" i="14" s="1"/>
  <c r="S32" i="14"/>
  <c r="S31" i="14" s="1"/>
  <c r="K32" i="14"/>
  <c r="L32" i="14" s="1"/>
  <c r="R32" i="14" s="1"/>
  <c r="AB31" i="14"/>
  <c r="V31" i="14"/>
  <c r="T31" i="14"/>
  <c r="Q31" i="14"/>
  <c r="O31" i="14"/>
  <c r="N31" i="14"/>
  <c r="N30" i="14" s="1"/>
  <c r="J31" i="14"/>
  <c r="J30" i="14" s="1"/>
  <c r="I31" i="14"/>
  <c r="H31" i="14"/>
  <c r="G31" i="14"/>
  <c r="F31" i="14"/>
  <c r="S30" i="14"/>
  <c r="O30" i="14"/>
  <c r="I30" i="14"/>
  <c r="H30" i="14"/>
  <c r="G30" i="14"/>
  <c r="F30" i="14"/>
  <c r="AB29" i="14"/>
  <c r="AA29" i="14"/>
  <c r="Z29" i="14"/>
  <c r="Y29" i="14"/>
  <c r="X29" i="14"/>
  <c r="W29" i="14"/>
  <c r="U29" i="14"/>
  <c r="S29" i="14"/>
  <c r="R29" i="14"/>
  <c r="P29" i="14"/>
  <c r="L29" i="14"/>
  <c r="K29" i="14"/>
  <c r="AB28" i="14"/>
  <c r="AA28" i="14"/>
  <c r="Z28" i="14"/>
  <c r="W28" i="14"/>
  <c r="U28" i="14"/>
  <c r="S28" i="14"/>
  <c r="R28" i="14"/>
  <c r="P28" i="14"/>
  <c r="K28" i="14"/>
  <c r="L28" i="14" s="1"/>
  <c r="AB27" i="14"/>
  <c r="AA27" i="14"/>
  <c r="W27" i="14"/>
  <c r="U27" i="14"/>
  <c r="S27" i="14"/>
  <c r="K27" i="14"/>
  <c r="L27" i="14" s="1"/>
  <c r="AB26" i="14"/>
  <c r="AA26" i="14"/>
  <c r="W26" i="14"/>
  <c r="U26" i="14"/>
  <c r="S26" i="14"/>
  <c r="K26" i="14"/>
  <c r="L26" i="14" s="1"/>
  <c r="AB25" i="14"/>
  <c r="AA25" i="14"/>
  <c r="W25" i="14"/>
  <c r="U25" i="14"/>
  <c r="S25" i="14"/>
  <c r="R25" i="14"/>
  <c r="K25" i="14"/>
  <c r="L25" i="14" s="1"/>
  <c r="AB24" i="14"/>
  <c r="AA24" i="14"/>
  <c r="Z24" i="14"/>
  <c r="W24" i="14"/>
  <c r="U24" i="14"/>
  <c r="S24" i="14"/>
  <c r="K24" i="14"/>
  <c r="L24" i="14" s="1"/>
  <c r="AB23" i="14"/>
  <c r="AA23" i="14"/>
  <c r="W23" i="14"/>
  <c r="U23" i="14"/>
  <c r="U22" i="14" s="1"/>
  <c r="S23" i="14"/>
  <c r="S22" i="14" s="1"/>
  <c r="K23" i="14"/>
  <c r="L23" i="14" s="1"/>
  <c r="AB22" i="14"/>
  <c r="W22" i="14"/>
  <c r="V22" i="14"/>
  <c r="T22" i="14"/>
  <c r="Q22" i="14"/>
  <c r="O22" i="14"/>
  <c r="N22" i="14"/>
  <c r="J22" i="14"/>
  <c r="K22" i="14" s="1"/>
  <c r="I22" i="14"/>
  <c r="H22" i="14"/>
  <c r="G22" i="14"/>
  <c r="F22" i="14"/>
  <c r="AB21" i="14"/>
  <c r="AA21" i="14"/>
  <c r="W21" i="14"/>
  <c r="U21" i="14"/>
  <c r="S21" i="14"/>
  <c r="K21" i="14"/>
  <c r="L21" i="14" s="1"/>
  <c r="AB20" i="14"/>
  <c r="AA20" i="14"/>
  <c r="W20" i="14"/>
  <c r="U20" i="14"/>
  <c r="S20" i="14"/>
  <c r="L20" i="14"/>
  <c r="K20" i="14"/>
  <c r="AB19" i="14"/>
  <c r="AA19" i="14"/>
  <c r="X19" i="14"/>
  <c r="W19" i="14"/>
  <c r="U19" i="14"/>
  <c r="S19" i="14"/>
  <c r="L19" i="14"/>
  <c r="K19" i="14"/>
  <c r="AB18" i="14"/>
  <c r="AA18" i="14"/>
  <c r="Z18" i="14"/>
  <c r="Y18" i="14"/>
  <c r="X18" i="14"/>
  <c r="W18" i="14"/>
  <c r="U18" i="14"/>
  <c r="S18" i="14"/>
  <c r="R18" i="14"/>
  <c r="P18" i="14"/>
  <c r="L18" i="14"/>
  <c r="K18" i="14"/>
  <c r="AB17" i="14"/>
  <c r="AA17" i="14"/>
  <c r="W17" i="14"/>
  <c r="U17" i="14"/>
  <c r="S17" i="14"/>
  <c r="K17" i="14"/>
  <c r="L17" i="14" s="1"/>
  <c r="AB16" i="14"/>
  <c r="AA16" i="14"/>
  <c r="W16" i="14"/>
  <c r="U16" i="14"/>
  <c r="S16" i="14"/>
  <c r="R16" i="14"/>
  <c r="K16" i="14"/>
  <c r="L16" i="14" s="1"/>
  <c r="AB15" i="14"/>
  <c r="AA15" i="14"/>
  <c r="W15" i="14"/>
  <c r="U15" i="14"/>
  <c r="S15" i="14"/>
  <c r="S12" i="14" s="1"/>
  <c r="S11" i="14" s="1"/>
  <c r="S10" i="14" s="1"/>
  <c r="S9" i="14" s="1"/>
  <c r="K15" i="14"/>
  <c r="L15" i="14" s="1"/>
  <c r="AB14" i="14"/>
  <c r="AA14" i="14"/>
  <c r="W14" i="14"/>
  <c r="U14" i="14"/>
  <c r="S14" i="14"/>
  <c r="L14" i="14"/>
  <c r="K14" i="14"/>
  <c r="AB13" i="14"/>
  <c r="AA13" i="14"/>
  <c r="X13" i="14"/>
  <c r="W13" i="14"/>
  <c r="W12" i="14" s="1"/>
  <c r="W11" i="14" s="1"/>
  <c r="W10" i="14" s="1"/>
  <c r="W9" i="14" s="1"/>
  <c r="U13" i="14"/>
  <c r="S13" i="14"/>
  <c r="L13" i="14"/>
  <c r="K13" i="14"/>
  <c r="V12" i="14"/>
  <c r="AB12" i="14" s="1"/>
  <c r="T12" i="14"/>
  <c r="AA12" i="14" s="1"/>
  <c r="Q12" i="14"/>
  <c r="O12" i="14"/>
  <c r="O11" i="14" s="1"/>
  <c r="O10" i="14" s="1"/>
  <c r="O9" i="14" s="1"/>
  <c r="N12" i="14"/>
  <c r="N11" i="14" s="1"/>
  <c r="J12" i="14"/>
  <c r="I12" i="14"/>
  <c r="I11" i="14" s="1"/>
  <c r="H12" i="14"/>
  <c r="H11" i="14" s="1"/>
  <c r="G12" i="14"/>
  <c r="F12" i="14"/>
  <c r="V11" i="14"/>
  <c r="Q11" i="14"/>
  <c r="J11" i="14"/>
  <c r="F11" i="14"/>
  <c r="F10" i="14" s="1"/>
  <c r="F9" i="14" s="1"/>
  <c r="J10" i="14"/>
  <c r="J9" i="14" s="1"/>
  <c r="V7" i="14"/>
  <c r="S7" i="14"/>
  <c r="Q7" i="14"/>
  <c r="N7" i="14"/>
  <c r="J7" i="14"/>
  <c r="I7" i="14"/>
  <c r="G7" i="14"/>
  <c r="O129" i="13"/>
  <c r="N129" i="13"/>
  <c r="M129" i="13"/>
  <c r="L129" i="13"/>
  <c r="H129" i="13"/>
  <c r="O128" i="13"/>
  <c r="M128" i="13"/>
  <c r="L128" i="13"/>
  <c r="L127" i="13" s="1"/>
  <c r="L126" i="13" s="1"/>
  <c r="K128" i="13"/>
  <c r="J128" i="13"/>
  <c r="H128" i="13"/>
  <c r="H127" i="13" s="1"/>
  <c r="G128" i="13"/>
  <c r="G127" i="13" s="1"/>
  <c r="F128" i="13"/>
  <c r="F127" i="13" s="1"/>
  <c r="F126" i="13" s="1"/>
  <c r="M127" i="13"/>
  <c r="K127" i="13"/>
  <c r="J127" i="13"/>
  <c r="J126" i="13" s="1"/>
  <c r="H126" i="13"/>
  <c r="G126" i="13"/>
  <c r="O125" i="13"/>
  <c r="L125" i="13"/>
  <c r="G125" i="13"/>
  <c r="O124" i="13"/>
  <c r="L124" i="13"/>
  <c r="L123" i="13" s="1"/>
  <c r="L122" i="13" s="1"/>
  <c r="K124" i="13"/>
  <c r="J124" i="13"/>
  <c r="F124" i="13"/>
  <c r="F123" i="13" s="1"/>
  <c r="F122" i="13" s="1"/>
  <c r="K123" i="13"/>
  <c r="O121" i="13"/>
  <c r="N121" i="13"/>
  <c r="M121" i="13"/>
  <c r="L121" i="13"/>
  <c r="H121" i="13"/>
  <c r="O120" i="13"/>
  <c r="L120" i="13"/>
  <c r="L116" i="13" s="1"/>
  <c r="G120" i="13"/>
  <c r="O119" i="13"/>
  <c r="L119" i="13"/>
  <c r="H119" i="13"/>
  <c r="O118" i="13"/>
  <c r="N118" i="13"/>
  <c r="L118" i="13"/>
  <c r="L115" i="13" s="1"/>
  <c r="L113" i="13" s="1"/>
  <c r="L107" i="13" s="1"/>
  <c r="L105" i="13" s="1"/>
  <c r="K118" i="13"/>
  <c r="J118" i="13"/>
  <c r="H118" i="13"/>
  <c r="G118" i="13"/>
  <c r="F118" i="13"/>
  <c r="L117" i="13"/>
  <c r="K117" i="13"/>
  <c r="J117" i="13"/>
  <c r="H117" i="13"/>
  <c r="G117" i="13"/>
  <c r="F117" i="13"/>
  <c r="O116" i="13"/>
  <c r="K116" i="13"/>
  <c r="K114" i="13" s="1"/>
  <c r="J116" i="13"/>
  <c r="F116" i="13"/>
  <c r="N115" i="13"/>
  <c r="M115" i="13"/>
  <c r="K115" i="13"/>
  <c r="J115" i="13"/>
  <c r="O115" i="13" s="1"/>
  <c r="H115" i="13"/>
  <c r="G115" i="13"/>
  <c r="G113" i="13" s="1"/>
  <c r="G107" i="13" s="1"/>
  <c r="G105" i="13" s="1"/>
  <c r="F115" i="13"/>
  <c r="F113" i="13" s="1"/>
  <c r="F107" i="13" s="1"/>
  <c r="F105" i="13" s="1"/>
  <c r="F114" i="13"/>
  <c r="F112" i="13" s="1"/>
  <c r="K113" i="13"/>
  <c r="J113" i="13"/>
  <c r="O111" i="13"/>
  <c r="L111" i="13"/>
  <c r="L110" i="13" s="1"/>
  <c r="L109" i="13" s="1"/>
  <c r="L108" i="13" s="1"/>
  <c r="K110" i="13"/>
  <c r="J110" i="13"/>
  <c r="F110" i="13"/>
  <c r="J109" i="13"/>
  <c r="F109" i="13"/>
  <c r="F108" i="13" s="1"/>
  <c r="J108" i="13"/>
  <c r="K107" i="13"/>
  <c r="O103" i="13"/>
  <c r="L103" i="13"/>
  <c r="L102" i="13" s="1"/>
  <c r="L101" i="13" s="1"/>
  <c r="L100" i="13" s="1"/>
  <c r="L99" i="13" s="1"/>
  <c r="L98" i="13" s="1"/>
  <c r="H103" i="13"/>
  <c r="K102" i="13"/>
  <c r="J102" i="13"/>
  <c r="G102" i="13"/>
  <c r="F102" i="13"/>
  <c r="F101" i="13" s="1"/>
  <c r="K101" i="13"/>
  <c r="J101" i="13"/>
  <c r="G101" i="13"/>
  <c r="G100" i="13"/>
  <c r="G99" i="13" s="1"/>
  <c r="G98" i="13" s="1"/>
  <c r="F100" i="13"/>
  <c r="F99" i="13" s="1"/>
  <c r="F98" i="13" s="1"/>
  <c r="O97" i="13"/>
  <c r="N97" i="13"/>
  <c r="M97" i="13"/>
  <c r="L97" i="13"/>
  <c r="H97" i="13"/>
  <c r="O96" i="13"/>
  <c r="M96" i="13"/>
  <c r="L96" i="13"/>
  <c r="K96" i="13"/>
  <c r="J96" i="13"/>
  <c r="H96" i="13"/>
  <c r="H95" i="13" s="1"/>
  <c r="G96" i="13"/>
  <c r="F96" i="13"/>
  <c r="M95" i="13"/>
  <c r="L95" i="13"/>
  <c r="L94" i="13" s="1"/>
  <c r="J95" i="13"/>
  <c r="G95" i="13"/>
  <c r="G94" i="13" s="1"/>
  <c r="F95" i="13"/>
  <c r="F94" i="13" s="1"/>
  <c r="J94" i="13"/>
  <c r="H94" i="13"/>
  <c r="L93" i="13"/>
  <c r="H93" i="13"/>
  <c r="L92" i="13"/>
  <c r="L91" i="13" s="1"/>
  <c r="L90" i="13" s="1"/>
  <c r="L89" i="13" s="1"/>
  <c r="L88" i="13" s="1"/>
  <c r="K92" i="13"/>
  <c r="J92" i="13"/>
  <c r="G92" i="13"/>
  <c r="F92" i="13"/>
  <c r="F91" i="13" s="1"/>
  <c r="F90" i="13" s="1"/>
  <c r="F89" i="13" s="1"/>
  <c r="F88" i="13" s="1"/>
  <c r="J91" i="13"/>
  <c r="G91" i="13"/>
  <c r="G90" i="13" s="1"/>
  <c r="G89" i="13" s="1"/>
  <c r="J90" i="13"/>
  <c r="J89" i="13" s="1"/>
  <c r="J88" i="13" s="1"/>
  <c r="G88" i="13"/>
  <c r="O87" i="13"/>
  <c r="L87" i="13"/>
  <c r="L86" i="13" s="1"/>
  <c r="L85" i="13" s="1"/>
  <c r="H87" i="13"/>
  <c r="K86" i="13"/>
  <c r="J86" i="13"/>
  <c r="J85" i="13" s="1"/>
  <c r="J84" i="13" s="1"/>
  <c r="G86" i="13"/>
  <c r="F86" i="13"/>
  <c r="F85" i="13" s="1"/>
  <c r="F84" i="13" s="1"/>
  <c r="K85" i="13"/>
  <c r="G85" i="13"/>
  <c r="L84" i="13"/>
  <c r="L76" i="13" s="1"/>
  <c r="L74" i="13" s="1"/>
  <c r="K84" i="13"/>
  <c r="G84" i="13"/>
  <c r="O83" i="13"/>
  <c r="M83" i="13"/>
  <c r="L83" i="13"/>
  <c r="L82" i="13" s="1"/>
  <c r="L79" i="13" s="1"/>
  <c r="L78" i="13" s="1"/>
  <c r="L77" i="13" s="1"/>
  <c r="L75" i="13" s="1"/>
  <c r="L51" i="13" s="1"/>
  <c r="H83" i="13"/>
  <c r="K82" i="13"/>
  <c r="J82" i="13"/>
  <c r="G82" i="13"/>
  <c r="F82" i="13"/>
  <c r="O81" i="13"/>
  <c r="N81" i="13"/>
  <c r="M81" i="13"/>
  <c r="L81" i="13"/>
  <c r="H81" i="13"/>
  <c r="O80" i="13"/>
  <c r="N80" i="13"/>
  <c r="M80" i="13"/>
  <c r="L80" i="13"/>
  <c r="K80" i="13"/>
  <c r="J80" i="13"/>
  <c r="H80" i="13"/>
  <c r="G80" i="13"/>
  <c r="G79" i="13" s="1"/>
  <c r="G78" i="13" s="1"/>
  <c r="G77" i="13" s="1"/>
  <c r="G75" i="13" s="1"/>
  <c r="G51" i="13" s="1"/>
  <c r="F80" i="13"/>
  <c r="K79" i="13"/>
  <c r="F79" i="13"/>
  <c r="F78" i="13" s="1"/>
  <c r="F77" i="13" s="1"/>
  <c r="G76" i="13"/>
  <c r="F76" i="13"/>
  <c r="F74" i="13" s="1"/>
  <c r="F75" i="13"/>
  <c r="F51" i="13" s="1"/>
  <c r="G74" i="13"/>
  <c r="O73" i="13"/>
  <c r="N73" i="13"/>
  <c r="M73" i="13"/>
  <c r="L73" i="13"/>
  <c r="L72" i="13" s="1"/>
  <c r="L71" i="13" s="1"/>
  <c r="L70" i="13" s="1"/>
  <c r="L69" i="13" s="1"/>
  <c r="L68" i="13" s="1"/>
  <c r="H73" i="13"/>
  <c r="O72" i="13"/>
  <c r="N72" i="13"/>
  <c r="M72" i="13"/>
  <c r="K72" i="13"/>
  <c r="J72" i="13"/>
  <c r="H72" i="13"/>
  <c r="H71" i="13" s="1"/>
  <c r="H70" i="13" s="1"/>
  <c r="H69" i="13" s="1"/>
  <c r="G72" i="13"/>
  <c r="G71" i="13" s="1"/>
  <c r="G70" i="13" s="1"/>
  <c r="F72" i="13"/>
  <c r="K71" i="13"/>
  <c r="J71" i="13"/>
  <c r="F71" i="13"/>
  <c r="F70" i="13" s="1"/>
  <c r="F69" i="13" s="1"/>
  <c r="K70" i="13"/>
  <c r="G69" i="13"/>
  <c r="G68" i="13" s="1"/>
  <c r="F68" i="13"/>
  <c r="O67" i="13"/>
  <c r="N67" i="13"/>
  <c r="L67" i="13"/>
  <c r="H67" i="13"/>
  <c r="M67" i="13" s="1"/>
  <c r="O66" i="13"/>
  <c r="N66" i="13"/>
  <c r="L66" i="13"/>
  <c r="K66" i="13"/>
  <c r="K65" i="13" s="1"/>
  <c r="K64" i="13" s="1"/>
  <c r="J66" i="13"/>
  <c r="H66" i="13"/>
  <c r="H65" i="13" s="1"/>
  <c r="G66" i="13"/>
  <c r="F66" i="13"/>
  <c r="L65" i="13"/>
  <c r="L64" i="13" s="1"/>
  <c r="G65" i="13"/>
  <c r="G64" i="13" s="1"/>
  <c r="G54" i="13" s="1"/>
  <c r="G52" i="13" s="1"/>
  <c r="G49" i="13" s="1"/>
  <c r="F65" i="13"/>
  <c r="F64" i="13" s="1"/>
  <c r="F54" i="13" s="1"/>
  <c r="F52" i="13" s="1"/>
  <c r="F49" i="13" s="1"/>
  <c r="O63" i="13"/>
  <c r="L63" i="13"/>
  <c r="H63" i="13"/>
  <c r="L62" i="13"/>
  <c r="K62" i="13"/>
  <c r="J62" i="13"/>
  <c r="G62" i="13"/>
  <c r="G61" i="13" s="1"/>
  <c r="F62" i="13"/>
  <c r="L61" i="13"/>
  <c r="L60" i="13" s="1"/>
  <c r="L54" i="13" s="1"/>
  <c r="L52" i="13" s="1"/>
  <c r="L49" i="13" s="1"/>
  <c r="F61" i="13"/>
  <c r="G60" i="13"/>
  <c r="F60" i="13"/>
  <c r="O59" i="13"/>
  <c r="L59" i="13"/>
  <c r="L58" i="13" s="1"/>
  <c r="L57" i="13" s="1"/>
  <c r="L56" i="13" s="1"/>
  <c r="L55" i="13" s="1"/>
  <c r="L53" i="13" s="1"/>
  <c r="H59" i="13"/>
  <c r="K58" i="13"/>
  <c r="J58" i="13"/>
  <c r="G58" i="13"/>
  <c r="F58" i="13"/>
  <c r="F57" i="13" s="1"/>
  <c r="K57" i="13"/>
  <c r="J57" i="13"/>
  <c r="G57" i="13"/>
  <c r="K56" i="13"/>
  <c r="G56" i="13"/>
  <c r="G55" i="13" s="1"/>
  <c r="G53" i="13" s="1"/>
  <c r="F56" i="13"/>
  <c r="K55" i="13"/>
  <c r="F55" i="13"/>
  <c r="F53" i="13" s="1"/>
  <c r="O48" i="13"/>
  <c r="L48" i="13"/>
  <c r="H48" i="13"/>
  <c r="O47" i="13"/>
  <c r="N47" i="13"/>
  <c r="L47" i="13"/>
  <c r="L46" i="13" s="1"/>
  <c r="L45" i="13" s="1"/>
  <c r="H47" i="13"/>
  <c r="O46" i="13"/>
  <c r="M46" i="13"/>
  <c r="K46" i="13"/>
  <c r="J46" i="13"/>
  <c r="H46" i="13"/>
  <c r="H45" i="13" s="1"/>
  <c r="G46" i="13"/>
  <c r="G45" i="13" s="1"/>
  <c r="G44" i="13" s="1"/>
  <c r="F46" i="13"/>
  <c r="K45" i="13"/>
  <c r="J45" i="13"/>
  <c r="F45" i="13"/>
  <c r="L44" i="13"/>
  <c r="F44" i="13"/>
  <c r="O43" i="13"/>
  <c r="N43" i="13"/>
  <c r="M43" i="13"/>
  <c r="M42" i="13"/>
  <c r="L42" i="13"/>
  <c r="L41" i="13" s="1"/>
  <c r="H42" i="13"/>
  <c r="N42" i="13" s="1"/>
  <c r="K41" i="13"/>
  <c r="N41" i="13" s="1"/>
  <c r="J41" i="13"/>
  <c r="M41" i="13" s="1"/>
  <c r="H41" i="13"/>
  <c r="G41" i="13"/>
  <c r="F41" i="13"/>
  <c r="O40" i="13"/>
  <c r="N40" i="13"/>
  <c r="M40" i="13"/>
  <c r="L40" i="13"/>
  <c r="H40" i="13"/>
  <c r="O39" i="13"/>
  <c r="N39" i="13"/>
  <c r="M39" i="13"/>
  <c r="L39" i="13"/>
  <c r="H39" i="13"/>
  <c r="O38" i="13"/>
  <c r="L38" i="13"/>
  <c r="H38" i="13"/>
  <c r="O37" i="13"/>
  <c r="L37" i="13"/>
  <c r="H37" i="13"/>
  <c r="O36" i="13"/>
  <c r="L36" i="13"/>
  <c r="H36" i="13"/>
  <c r="O35" i="13"/>
  <c r="N35" i="13"/>
  <c r="L35" i="13"/>
  <c r="H35" i="13"/>
  <c r="O34" i="13"/>
  <c r="K34" i="13"/>
  <c r="J34" i="13"/>
  <c r="G34" i="13"/>
  <c r="F34" i="13"/>
  <c r="O33" i="13"/>
  <c r="N33" i="13"/>
  <c r="M33" i="13"/>
  <c r="L33" i="13"/>
  <c r="H33" i="13"/>
  <c r="O32" i="13"/>
  <c r="N32" i="13"/>
  <c r="M32" i="13"/>
  <c r="L32" i="13"/>
  <c r="L31" i="13" s="1"/>
  <c r="H32" i="13"/>
  <c r="K31" i="13"/>
  <c r="J31" i="13"/>
  <c r="H31" i="13"/>
  <c r="G31" i="13"/>
  <c r="F31" i="13"/>
  <c r="O30" i="13"/>
  <c r="N30" i="13"/>
  <c r="L30" i="13"/>
  <c r="H30" i="13"/>
  <c r="M30" i="13" s="1"/>
  <c r="O29" i="13"/>
  <c r="N29" i="13"/>
  <c r="L29" i="13"/>
  <c r="H29" i="13"/>
  <c r="M29" i="13" s="1"/>
  <c r="O28" i="13"/>
  <c r="L28" i="13"/>
  <c r="L27" i="13" s="1"/>
  <c r="H28" i="13"/>
  <c r="K27" i="13"/>
  <c r="O27" i="13" s="1"/>
  <c r="J27" i="13"/>
  <c r="G27" i="13"/>
  <c r="F27" i="13"/>
  <c r="O26" i="13"/>
  <c r="N26" i="13"/>
  <c r="M26" i="13"/>
  <c r="L26" i="13"/>
  <c r="H26" i="13"/>
  <c r="O25" i="13"/>
  <c r="M25" i="13"/>
  <c r="L25" i="13"/>
  <c r="K25" i="13"/>
  <c r="J25" i="13"/>
  <c r="H25" i="13"/>
  <c r="G25" i="13"/>
  <c r="G24" i="13" s="1"/>
  <c r="F25" i="13"/>
  <c r="F24" i="13" s="1"/>
  <c r="O23" i="13"/>
  <c r="N23" i="13"/>
  <c r="L23" i="13"/>
  <c r="L22" i="13" s="1"/>
  <c r="H23" i="13"/>
  <c r="M23" i="13" s="1"/>
  <c r="K22" i="13"/>
  <c r="J22" i="13"/>
  <c r="M22" i="13" s="1"/>
  <c r="H22" i="13"/>
  <c r="G22" i="13"/>
  <c r="F22" i="13"/>
  <c r="O21" i="13"/>
  <c r="N21" i="13"/>
  <c r="L21" i="13"/>
  <c r="H21" i="13"/>
  <c r="O20" i="13"/>
  <c r="N20" i="13"/>
  <c r="M20" i="13"/>
  <c r="L20" i="13"/>
  <c r="H20" i="13"/>
  <c r="O19" i="13"/>
  <c r="N19" i="13"/>
  <c r="M19" i="13"/>
  <c r="L19" i="13"/>
  <c r="H19" i="13"/>
  <c r="O18" i="13"/>
  <c r="L18" i="13"/>
  <c r="H18" i="13"/>
  <c r="O17" i="13"/>
  <c r="L17" i="13"/>
  <c r="H17" i="13"/>
  <c r="O16" i="13"/>
  <c r="L16" i="13"/>
  <c r="L15" i="13" s="1"/>
  <c r="H16" i="13"/>
  <c r="O15" i="13"/>
  <c r="K15" i="13"/>
  <c r="J15" i="13"/>
  <c r="G15" i="13"/>
  <c r="F15" i="13"/>
  <c r="O14" i="13"/>
  <c r="N14" i="13"/>
  <c r="M14" i="13"/>
  <c r="L14" i="13"/>
  <c r="H14" i="13"/>
  <c r="O13" i="13"/>
  <c r="N13" i="13"/>
  <c r="M13" i="13"/>
  <c r="L13" i="13"/>
  <c r="H13" i="13"/>
  <c r="M12" i="13"/>
  <c r="K12" i="13"/>
  <c r="J12" i="13"/>
  <c r="H12" i="13"/>
  <c r="G12" i="13"/>
  <c r="G11" i="13" s="1"/>
  <c r="F12" i="13"/>
  <c r="F11" i="13"/>
  <c r="F10" i="13" s="1"/>
  <c r="F9" i="13" s="1"/>
  <c r="F8" i="13" s="1"/>
  <c r="K255" i="17" l="1"/>
  <c r="G254" i="17"/>
  <c r="K278" i="17"/>
  <c r="G271" i="17"/>
  <c r="AB219" i="17"/>
  <c r="V218" i="17"/>
  <c r="Z219" i="17"/>
  <c r="Q231" i="17"/>
  <c r="Z79" i="17"/>
  <c r="R79" i="17"/>
  <c r="R77" i="17" s="1"/>
  <c r="P79" i="17"/>
  <c r="Y79" i="17"/>
  <c r="X79" i="17"/>
  <c r="L77" i="17"/>
  <c r="K127" i="17"/>
  <c r="G126" i="17"/>
  <c r="AA39" i="17"/>
  <c r="I279" i="17"/>
  <c r="I272" i="17" s="1"/>
  <c r="I269" i="17" s="1"/>
  <c r="I122" i="17" s="1"/>
  <c r="I304" i="17" s="1"/>
  <c r="K282" i="17"/>
  <c r="AA155" i="17"/>
  <c r="T154" i="17"/>
  <c r="Y228" i="17"/>
  <c r="L227" i="17"/>
  <c r="Z228" i="17"/>
  <c r="X228" i="17"/>
  <c r="L109" i="17"/>
  <c r="Z110" i="17"/>
  <c r="X110" i="17"/>
  <c r="Y110" i="17"/>
  <c r="L255" i="17"/>
  <c r="Y256" i="17"/>
  <c r="Z256" i="17"/>
  <c r="L222" i="17"/>
  <c r="Z223" i="17"/>
  <c r="X223" i="17"/>
  <c r="AA162" i="17"/>
  <c r="AA274" i="17"/>
  <c r="K223" i="17"/>
  <c r="G222" i="17"/>
  <c r="K222" i="17" s="1"/>
  <c r="L296" i="17"/>
  <c r="X297" i="17"/>
  <c r="X289" i="17"/>
  <c r="Y289" i="17"/>
  <c r="V210" i="17"/>
  <c r="Z211" i="17"/>
  <c r="L301" i="17"/>
  <c r="Y302" i="17"/>
  <c r="X302" i="17"/>
  <c r="Z302" i="17"/>
  <c r="Y250" i="17"/>
  <c r="L249" i="17"/>
  <c r="X250" i="17"/>
  <c r="AA297" i="17"/>
  <c r="Y297" i="17"/>
  <c r="T296" i="17"/>
  <c r="T232" i="17"/>
  <c r="AA233" i="17"/>
  <c r="AB233" i="17"/>
  <c r="Y139" i="17"/>
  <c r="AA139" i="17"/>
  <c r="T138" i="17"/>
  <c r="H296" i="17"/>
  <c r="H271" i="17" s="1"/>
  <c r="H268" i="17" s="1"/>
  <c r="K297" i="17"/>
  <c r="X265" i="17"/>
  <c r="Q264" i="17"/>
  <c r="P95" i="17"/>
  <c r="P105" i="17"/>
  <c r="P7" i="17" s="1"/>
  <c r="L139" i="17"/>
  <c r="Z140" i="17"/>
  <c r="Y140" i="17"/>
  <c r="P231" i="17"/>
  <c r="P230" i="17" s="1"/>
  <c r="G166" i="17"/>
  <c r="K166" i="17" s="1"/>
  <c r="K167" i="17"/>
  <c r="Q48" i="17"/>
  <c r="Z289" i="17"/>
  <c r="X276" i="17"/>
  <c r="Y276" i="17"/>
  <c r="L275" i="17"/>
  <c r="Z276" i="17"/>
  <c r="X256" i="17"/>
  <c r="W48" i="17"/>
  <c r="W38" i="17" s="1"/>
  <c r="K264" i="17"/>
  <c r="G263" i="17"/>
  <c r="Y41" i="17"/>
  <c r="Z41" i="17"/>
  <c r="X41" i="17"/>
  <c r="V214" i="17"/>
  <c r="L281" i="17"/>
  <c r="X284" i="17"/>
  <c r="Z284" i="17"/>
  <c r="Y284" i="17"/>
  <c r="AB39" i="17"/>
  <c r="V38" i="17"/>
  <c r="X258" i="17"/>
  <c r="V242" i="17"/>
  <c r="AB243" i="17"/>
  <c r="Z243" i="17"/>
  <c r="L187" i="17"/>
  <c r="Z188" i="17"/>
  <c r="X188" i="17"/>
  <c r="L147" i="17"/>
  <c r="X148" i="17"/>
  <c r="Y148" i="17"/>
  <c r="N304" i="17"/>
  <c r="L179" i="17"/>
  <c r="Z180" i="17"/>
  <c r="AA174" i="17"/>
  <c r="P77" i="17"/>
  <c r="P12" i="17"/>
  <c r="P11" i="17" s="1"/>
  <c r="L155" i="17"/>
  <c r="Y156" i="17"/>
  <c r="Z156" i="17"/>
  <c r="AA69" i="17"/>
  <c r="U8" i="17"/>
  <c r="V9" i="17"/>
  <c r="AA30" i="17"/>
  <c r="K101" i="17"/>
  <c r="G100" i="17"/>
  <c r="K100" i="17" s="1"/>
  <c r="L112" i="17"/>
  <c r="V254" i="17"/>
  <c r="AB255" i="17"/>
  <c r="Z255" i="17"/>
  <c r="K281" i="17"/>
  <c r="AB30" i="17"/>
  <c r="AB281" i="17"/>
  <c r="V278" i="17"/>
  <c r="Z281" i="17"/>
  <c r="K242" i="17"/>
  <c r="G241" i="17"/>
  <c r="K232" i="17"/>
  <c r="G231" i="17"/>
  <c r="L171" i="17"/>
  <c r="X114" i="17"/>
  <c r="Q112" i="17"/>
  <c r="X112" i="17" s="1"/>
  <c r="AA219" i="17"/>
  <c r="T218" i="17"/>
  <c r="Y219" i="17"/>
  <c r="L211" i="17"/>
  <c r="G7" i="17"/>
  <c r="K105" i="17"/>
  <c r="L143" i="17"/>
  <c r="Y144" i="17"/>
  <c r="V114" i="17"/>
  <c r="Z116" i="17"/>
  <c r="X64" i="17"/>
  <c r="Y64" i="17"/>
  <c r="R64" i="17"/>
  <c r="P64" i="17"/>
  <c r="Z64" i="17"/>
  <c r="Z54" i="17"/>
  <c r="Y54" i="17"/>
  <c r="X50" i="17"/>
  <c r="Z50" i="17"/>
  <c r="L105" i="17"/>
  <c r="L95" i="17"/>
  <c r="Z95" i="17" s="1"/>
  <c r="Y106" i="17"/>
  <c r="X106" i="17"/>
  <c r="F121" i="17"/>
  <c r="F304" i="17" s="1"/>
  <c r="L97" i="17"/>
  <c r="X98" i="17"/>
  <c r="Y98" i="17"/>
  <c r="S121" i="17"/>
  <c r="S38" i="17"/>
  <c r="S8" i="17" s="1"/>
  <c r="S304" i="17" s="1"/>
  <c r="AB101" i="17"/>
  <c r="Z101" i="17"/>
  <c r="V100" i="17"/>
  <c r="V96" i="17" s="1"/>
  <c r="L265" i="17"/>
  <c r="Z266" i="17"/>
  <c r="K155" i="17"/>
  <c r="G154" i="17"/>
  <c r="K154" i="17" s="1"/>
  <c r="AA265" i="17"/>
  <c r="T264" i="17"/>
  <c r="Q300" i="17"/>
  <c r="X301" i="17"/>
  <c r="Z200" i="17"/>
  <c r="L199" i="17"/>
  <c r="L11" i="17"/>
  <c r="P125" i="17"/>
  <c r="P124" i="17" s="1"/>
  <c r="P121" i="17" s="1"/>
  <c r="H125" i="17"/>
  <c r="H124" i="17" s="1"/>
  <c r="U38" i="17"/>
  <c r="AB162" i="17"/>
  <c r="Q125" i="17"/>
  <c r="Y88" i="17"/>
  <c r="X88" i="17"/>
  <c r="Y116" i="17"/>
  <c r="T114" i="17"/>
  <c r="Z12" i="17"/>
  <c r="X243" i="17"/>
  <c r="Q242" i="17"/>
  <c r="K199" i="17"/>
  <c r="R282" i="17"/>
  <c r="R279" i="17" s="1"/>
  <c r="R272" i="17" s="1"/>
  <c r="R269" i="17" s="1"/>
  <c r="R122" i="17" s="1"/>
  <c r="R271" i="17"/>
  <c r="R268" i="17" s="1"/>
  <c r="L283" i="17"/>
  <c r="Z286" i="17"/>
  <c r="X286" i="17"/>
  <c r="X180" i="17"/>
  <c r="X12" i="17"/>
  <c r="K283" i="17"/>
  <c r="G280" i="17"/>
  <c r="AA243" i="17"/>
  <c r="T242" i="17"/>
  <c r="Y243" i="17"/>
  <c r="AB275" i="17"/>
  <c r="V274" i="17"/>
  <c r="K139" i="17"/>
  <c r="G138" i="17"/>
  <c r="K138" i="17" s="1"/>
  <c r="V296" i="17"/>
  <c r="Z297" i="17"/>
  <c r="AB297" i="17"/>
  <c r="AA258" i="17"/>
  <c r="Z238" i="17"/>
  <c r="AA198" i="17"/>
  <c r="L258" i="17"/>
  <c r="Z259" i="17"/>
  <c r="V190" i="17"/>
  <c r="Z191" i="17"/>
  <c r="X162" i="17"/>
  <c r="V186" i="17"/>
  <c r="Z187" i="17"/>
  <c r="AB95" i="17"/>
  <c r="R70" i="17"/>
  <c r="R69" i="17" s="1"/>
  <c r="R253" i="17"/>
  <c r="R252" i="17" s="1"/>
  <c r="AA147" i="17"/>
  <c r="T146" i="17"/>
  <c r="Y43" i="17"/>
  <c r="X43" i="17"/>
  <c r="L40" i="17"/>
  <c r="AA11" i="17"/>
  <c r="T10" i="17"/>
  <c r="Y128" i="17"/>
  <c r="L127" i="17"/>
  <c r="Z128" i="17"/>
  <c r="X128" i="17"/>
  <c r="P70" i="17"/>
  <c r="P69" i="17" s="1"/>
  <c r="I38" i="17"/>
  <c r="I8" i="17" s="1"/>
  <c r="X134" i="17"/>
  <c r="Y131" i="17"/>
  <c r="AA131" i="17"/>
  <c r="T130" i="17"/>
  <c r="K115" i="17"/>
  <c r="G113" i="17"/>
  <c r="K113" i="17" s="1"/>
  <c r="P30" i="17"/>
  <c r="K97" i="17"/>
  <c r="G96" i="17"/>
  <c r="K96" i="17" s="1"/>
  <c r="AA134" i="17"/>
  <c r="T48" i="17"/>
  <c r="T38" i="17" s="1"/>
  <c r="AA49" i="17"/>
  <c r="AB232" i="17"/>
  <c r="V231" i="17"/>
  <c r="X40" i="17"/>
  <c r="Q39" i="17"/>
  <c r="L131" i="17"/>
  <c r="V125" i="17"/>
  <c r="J121" i="17"/>
  <c r="J304" i="17" s="1"/>
  <c r="AA281" i="17"/>
  <c r="T278" i="17"/>
  <c r="Y281" i="17"/>
  <c r="H241" i="17"/>
  <c r="H240" i="17" s="1"/>
  <c r="H123" i="17" s="1"/>
  <c r="L233" i="17"/>
  <c r="L159" i="17"/>
  <c r="Y160" i="17"/>
  <c r="L183" i="17"/>
  <c r="Z184" i="17"/>
  <c r="V263" i="17"/>
  <c r="P88" i="17"/>
  <c r="G130" i="17"/>
  <c r="K130" i="17" s="1"/>
  <c r="K131" i="17"/>
  <c r="P81" i="17"/>
  <c r="Z212" i="17"/>
  <c r="Y70" i="17"/>
  <c r="X70" i="17"/>
  <c r="Z31" i="17"/>
  <c r="L30" i="17"/>
  <c r="X31" i="17"/>
  <c r="T252" i="17"/>
  <c r="R243" i="17"/>
  <c r="R242" i="17" s="1"/>
  <c r="R241" i="17" s="1"/>
  <c r="R240" i="17" s="1"/>
  <c r="R123" i="17" s="1"/>
  <c r="Y223" i="17"/>
  <c r="AA223" i="17"/>
  <c r="T222" i="17"/>
  <c r="X184" i="17"/>
  <c r="X11" i="17"/>
  <c r="Q10" i="17"/>
  <c r="K243" i="17"/>
  <c r="L195" i="17"/>
  <c r="K296" i="17"/>
  <c r="Z246" i="17"/>
  <c r="V279" i="17"/>
  <c r="T236" i="17"/>
  <c r="V113" i="17"/>
  <c r="AB115" i="17"/>
  <c r="L237" i="17"/>
  <c r="V273" i="17"/>
  <c r="L207" i="17"/>
  <c r="Z208" i="17"/>
  <c r="X156" i="17"/>
  <c r="Y285" i="17"/>
  <c r="L282" i="17"/>
  <c r="X285" i="17"/>
  <c r="Y172" i="17"/>
  <c r="T280" i="17"/>
  <c r="AB280" i="17" s="1"/>
  <c r="AA283" i="17"/>
  <c r="Y283" i="17"/>
  <c r="K300" i="17"/>
  <c r="X255" i="17"/>
  <c r="AA255" i="17"/>
  <c r="Q254" i="17"/>
  <c r="L243" i="17"/>
  <c r="X200" i="17"/>
  <c r="Y301" i="17"/>
  <c r="T300" i="17"/>
  <c r="AB301" i="17"/>
  <c r="AA301" i="17"/>
  <c r="Q279" i="17"/>
  <c r="X282" i="17"/>
  <c r="Y246" i="17"/>
  <c r="W236" i="17"/>
  <c r="X132" i="17"/>
  <c r="X101" i="17"/>
  <c r="AA101" i="17"/>
  <c r="Q100" i="17"/>
  <c r="Y259" i="17"/>
  <c r="G272" i="17"/>
  <c r="X266" i="17"/>
  <c r="G146" i="17"/>
  <c r="K146" i="17" s="1"/>
  <c r="K147" i="17"/>
  <c r="X222" i="17"/>
  <c r="Y177" i="17"/>
  <c r="P177" i="17"/>
  <c r="P176" i="17" s="1"/>
  <c r="P175" i="17" s="1"/>
  <c r="P174" i="17" s="1"/>
  <c r="L176" i="17"/>
  <c r="Z177" i="17"/>
  <c r="X177" i="17"/>
  <c r="R177" i="17"/>
  <c r="R176" i="17" s="1"/>
  <c r="R175" i="17" s="1"/>
  <c r="R174" i="17" s="1"/>
  <c r="G68" i="17"/>
  <c r="K69" i="17"/>
  <c r="L162" i="17"/>
  <c r="L191" i="17"/>
  <c r="X150" i="17"/>
  <c r="Z166" i="17"/>
  <c r="Z106" i="17"/>
  <c r="AB69" i="17"/>
  <c r="X54" i="17"/>
  <c r="AB258" i="17"/>
  <c r="X144" i="17"/>
  <c r="L115" i="17"/>
  <c r="Z115" i="17" s="1"/>
  <c r="X119" i="17"/>
  <c r="Z70" i="17"/>
  <c r="Y12" i="17"/>
  <c r="AA279" i="17"/>
  <c r="T272" i="17"/>
  <c r="R125" i="17"/>
  <c r="R124" i="17" s="1"/>
  <c r="Y81" i="17"/>
  <c r="L215" i="17"/>
  <c r="Z215" i="17" s="1"/>
  <c r="Y163" i="17"/>
  <c r="AA167" i="17"/>
  <c r="T166" i="17"/>
  <c r="Y167" i="17"/>
  <c r="U121" i="17"/>
  <c r="U304" i="17" s="1"/>
  <c r="Y150" i="17"/>
  <c r="AA150" i="17"/>
  <c r="Z134" i="17"/>
  <c r="K39" i="17"/>
  <c r="P54" i="17"/>
  <c r="K11" i="17"/>
  <c r="G10" i="17"/>
  <c r="Y102" i="17"/>
  <c r="L101" i="17"/>
  <c r="X102" i="17"/>
  <c r="AA40" i="17"/>
  <c r="W8" i="17"/>
  <c r="AA113" i="17"/>
  <c r="P22" i="17"/>
  <c r="Y31" i="17"/>
  <c r="Z204" i="17"/>
  <c r="L203" i="17"/>
  <c r="R95" i="17"/>
  <c r="R105" i="17"/>
  <c r="R7" i="17" s="1"/>
  <c r="J55" i="16"/>
  <c r="N11" i="16"/>
  <c r="O61" i="16"/>
  <c r="N61" i="16"/>
  <c r="K60" i="16"/>
  <c r="J75" i="16"/>
  <c r="O109" i="16"/>
  <c r="K108" i="16"/>
  <c r="N29" i="16"/>
  <c r="M29" i="16"/>
  <c r="O101" i="16"/>
  <c r="K100" i="16"/>
  <c r="N12" i="16"/>
  <c r="O15" i="16"/>
  <c r="M17" i="16"/>
  <c r="N23" i="16"/>
  <c r="H22" i="16"/>
  <c r="M23" i="16"/>
  <c r="M62" i="16"/>
  <c r="H64" i="16"/>
  <c r="M64" i="16" s="1"/>
  <c r="K10" i="16"/>
  <c r="J11" i="16"/>
  <c r="H11" i="16"/>
  <c r="M12" i="16"/>
  <c r="O12" i="16"/>
  <c r="M16" i="16"/>
  <c r="N17" i="16"/>
  <c r="O27" i="16"/>
  <c r="O41" i="16"/>
  <c r="H57" i="16"/>
  <c r="J54" i="16"/>
  <c r="K68" i="16"/>
  <c r="O69" i="16"/>
  <c r="N69" i="16"/>
  <c r="N82" i="16"/>
  <c r="O94" i="16"/>
  <c r="N94" i="16"/>
  <c r="K89" i="16"/>
  <c r="N113" i="16"/>
  <c r="K107" i="16"/>
  <c r="F10" i="16"/>
  <c r="F9" i="16" s="1"/>
  <c r="F8" i="16" s="1"/>
  <c r="M22" i="16"/>
  <c r="N28" i="16"/>
  <c r="H27" i="16"/>
  <c r="M28" i="16"/>
  <c r="N30" i="16"/>
  <c r="M30" i="16"/>
  <c r="N42" i="16"/>
  <c r="H41" i="16"/>
  <c r="M42" i="16"/>
  <c r="F50" i="16"/>
  <c r="F130" i="16" s="1"/>
  <c r="M57" i="16"/>
  <c r="H61" i="16"/>
  <c r="H69" i="16"/>
  <c r="N70" i="16"/>
  <c r="K78" i="16"/>
  <c r="O79" i="16"/>
  <c r="O116" i="16"/>
  <c r="K114" i="16"/>
  <c r="M118" i="16"/>
  <c r="O118" i="16"/>
  <c r="N15" i="16"/>
  <c r="M20" i="16"/>
  <c r="N22" i="16"/>
  <c r="J24" i="16"/>
  <c r="O24" i="16" s="1"/>
  <c r="O31" i="16"/>
  <c r="N31" i="16"/>
  <c r="M45" i="16"/>
  <c r="J44" i="16"/>
  <c r="M44" i="16" s="1"/>
  <c r="O46" i="16"/>
  <c r="N46" i="16"/>
  <c r="K45" i="16"/>
  <c r="O57" i="16"/>
  <c r="N57" i="16"/>
  <c r="K56" i="16"/>
  <c r="M61" i="16"/>
  <c r="J69" i="16"/>
  <c r="M70" i="16"/>
  <c r="O85" i="16"/>
  <c r="K84" i="16"/>
  <c r="J115" i="16"/>
  <c r="J123" i="16"/>
  <c r="O124" i="16"/>
  <c r="M31" i="16"/>
  <c r="M46" i="16"/>
  <c r="K64" i="16"/>
  <c r="O70" i="16"/>
  <c r="L89" i="16"/>
  <c r="L88" i="16" s="1"/>
  <c r="L50" i="16" s="1"/>
  <c r="L130" i="16" s="1"/>
  <c r="H94" i="16"/>
  <c r="H120" i="16"/>
  <c r="G116" i="16"/>
  <c r="G114" i="16" s="1"/>
  <c r="G112" i="16" s="1"/>
  <c r="G111" i="16" s="1"/>
  <c r="O123" i="16"/>
  <c r="O127" i="16"/>
  <c r="N127" i="16"/>
  <c r="O126" i="16"/>
  <c r="M65" i="16"/>
  <c r="O80" i="16"/>
  <c r="N86" i="16"/>
  <c r="N92" i="16"/>
  <c r="G124" i="16"/>
  <c r="G123" i="16" s="1"/>
  <c r="G122" i="16" s="1"/>
  <c r="H125" i="16"/>
  <c r="O66" i="16"/>
  <c r="N71" i="16"/>
  <c r="J84" i="16"/>
  <c r="J90" i="16"/>
  <c r="M94" i="16"/>
  <c r="M95" i="16"/>
  <c r="O95" i="16"/>
  <c r="N95" i="16"/>
  <c r="J100" i="16"/>
  <c r="N119" i="16"/>
  <c r="M119" i="16"/>
  <c r="H126" i="16"/>
  <c r="M126" i="16" s="1"/>
  <c r="H82" i="16"/>
  <c r="N83" i="16"/>
  <c r="H86" i="16"/>
  <c r="N87" i="16"/>
  <c r="H92" i="16"/>
  <c r="H102" i="16"/>
  <c r="N103" i="16"/>
  <c r="F49" i="15"/>
  <c r="F102" i="15" s="1"/>
  <c r="G102" i="15"/>
  <c r="K100" i="15"/>
  <c r="K26" i="15"/>
  <c r="J98" i="15"/>
  <c r="K24" i="15"/>
  <c r="H30" i="15"/>
  <c r="H42" i="15"/>
  <c r="H76" i="15"/>
  <c r="K77" i="15"/>
  <c r="K82" i="15"/>
  <c r="H88" i="15"/>
  <c r="K89" i="15"/>
  <c r="K25" i="15"/>
  <c r="H35" i="15"/>
  <c r="K36" i="15"/>
  <c r="K60" i="15"/>
  <c r="J59" i="15"/>
  <c r="K15" i="15"/>
  <c r="H14" i="15"/>
  <c r="J18" i="15"/>
  <c r="K72" i="15"/>
  <c r="K96" i="15"/>
  <c r="H95" i="15"/>
  <c r="K29" i="15"/>
  <c r="K34" i="15"/>
  <c r="H33" i="15"/>
  <c r="H19" i="15"/>
  <c r="K20" i="15"/>
  <c r="K40" i="15"/>
  <c r="H39" i="15"/>
  <c r="H41" i="15"/>
  <c r="F69" i="15"/>
  <c r="F68" i="15" s="1"/>
  <c r="K45" i="15"/>
  <c r="K27" i="15"/>
  <c r="H26" i="15"/>
  <c r="K44" i="15"/>
  <c r="H53" i="15"/>
  <c r="K61" i="15"/>
  <c r="H60" i="15"/>
  <c r="K16" i="15"/>
  <c r="K31" i="15"/>
  <c r="K37" i="15"/>
  <c r="K43" i="15"/>
  <c r="K54" i="15"/>
  <c r="K66" i="15"/>
  <c r="J71" i="15"/>
  <c r="K97" i="15"/>
  <c r="K22" i="15"/>
  <c r="H21" i="15"/>
  <c r="H65" i="15"/>
  <c r="K19" i="15"/>
  <c r="K42" i="15"/>
  <c r="K48" i="15"/>
  <c r="K53" i="15"/>
  <c r="K65" i="15"/>
  <c r="K76" i="15"/>
  <c r="J81" i="15"/>
  <c r="H72" i="15"/>
  <c r="H82" i="15"/>
  <c r="H92" i="15"/>
  <c r="H100" i="15"/>
  <c r="Z98" i="14"/>
  <c r="R98" i="14"/>
  <c r="R97" i="14" s="1"/>
  <c r="R96" i="14" s="1"/>
  <c r="P98" i="14"/>
  <c r="P97" i="14" s="1"/>
  <c r="P96" i="14" s="1"/>
  <c r="Y98" i="14"/>
  <c r="X98" i="14"/>
  <c r="L97" i="14"/>
  <c r="X53" i="14"/>
  <c r="Y72" i="14"/>
  <c r="P72" i="14"/>
  <c r="X72" i="14"/>
  <c r="R72" i="14"/>
  <c r="Z72" i="14"/>
  <c r="G129" i="14"/>
  <c r="K129" i="14" s="1"/>
  <c r="K130" i="14"/>
  <c r="X152" i="14"/>
  <c r="L151" i="14"/>
  <c r="Z151" i="14" s="1"/>
  <c r="R152" i="14"/>
  <c r="R151" i="14" s="1"/>
  <c r="R150" i="14" s="1"/>
  <c r="R149" i="14" s="1"/>
  <c r="Z152" i="14"/>
  <c r="P152" i="14"/>
  <c r="P151" i="14" s="1"/>
  <c r="P150" i="14" s="1"/>
  <c r="P149" i="14" s="1"/>
  <c r="Y152" i="14"/>
  <c r="AB11" i="14"/>
  <c r="Y27" i="14"/>
  <c r="P27" i="14"/>
  <c r="X27" i="14"/>
  <c r="Z27" i="14"/>
  <c r="R27" i="14"/>
  <c r="X76" i="14"/>
  <c r="Z76" i="14"/>
  <c r="Y76" i="14"/>
  <c r="V146" i="14"/>
  <c r="Z147" i="14"/>
  <c r="AA173" i="14"/>
  <c r="U68" i="14"/>
  <c r="AB68" i="14"/>
  <c r="Z85" i="14"/>
  <c r="R85" i="14"/>
  <c r="Y85" i="14"/>
  <c r="X85" i="14"/>
  <c r="X128" i="14"/>
  <c r="L127" i="14"/>
  <c r="R128" i="14"/>
  <c r="R127" i="14" s="1"/>
  <c r="R126" i="14" s="1"/>
  <c r="R125" i="14" s="1"/>
  <c r="Z128" i="14"/>
  <c r="P128" i="14"/>
  <c r="P127" i="14" s="1"/>
  <c r="P126" i="14" s="1"/>
  <c r="P125" i="14" s="1"/>
  <c r="Y128" i="14"/>
  <c r="L170" i="14"/>
  <c r="Z170" i="14" s="1"/>
  <c r="Y171" i="14"/>
  <c r="L222" i="14"/>
  <c r="Y223" i="14"/>
  <c r="P40" i="14"/>
  <c r="P39" i="14" s="1"/>
  <c r="K53" i="14"/>
  <c r="W48" i="14"/>
  <c r="P85" i="14"/>
  <c r="Y86" i="14"/>
  <c r="P86" i="14"/>
  <c r="X86" i="14"/>
  <c r="R86" i="14"/>
  <c r="Z86" i="14"/>
  <c r="N124" i="14"/>
  <c r="N123" i="14" s="1"/>
  <c r="L186" i="14"/>
  <c r="Y186" i="14" s="1"/>
  <c r="Y187" i="14"/>
  <c r="X187" i="14"/>
  <c r="K198" i="14"/>
  <c r="Y26" i="14"/>
  <c r="P26" i="14"/>
  <c r="Z26" i="14"/>
  <c r="X26" i="14"/>
  <c r="X69" i="14"/>
  <c r="T47" i="14"/>
  <c r="R26" i="14"/>
  <c r="Z92" i="14"/>
  <c r="R92" i="14"/>
  <c r="P92" i="14"/>
  <c r="Y92" i="14"/>
  <c r="K101" i="14"/>
  <c r="I100" i="14"/>
  <c r="I99" i="14" s="1"/>
  <c r="V169" i="14"/>
  <c r="Z41" i="14"/>
  <c r="V40" i="14"/>
  <c r="H10" i="14"/>
  <c r="H9" i="14" s="1"/>
  <c r="H8" i="14" s="1"/>
  <c r="Z23" i="14"/>
  <c r="R23" i="14"/>
  <c r="X23" i="14"/>
  <c r="Y23" i="14"/>
  <c r="P23" i="14"/>
  <c r="P22" i="14" s="1"/>
  <c r="L22" i="14"/>
  <c r="Y24" i="14"/>
  <c r="P24" i="14"/>
  <c r="X24" i="14"/>
  <c r="R24" i="14"/>
  <c r="Z37" i="14"/>
  <c r="R37" i="14"/>
  <c r="P37" i="14"/>
  <c r="X37" i="14"/>
  <c r="Y37" i="14"/>
  <c r="Z50" i="14"/>
  <c r="R50" i="14"/>
  <c r="Y50" i="14"/>
  <c r="P50" i="14"/>
  <c r="P49" i="14" s="1"/>
  <c r="L49" i="14"/>
  <c r="X50" i="14"/>
  <c r="Y51" i="14"/>
  <c r="P51" i="14"/>
  <c r="X51" i="14"/>
  <c r="R51" i="14"/>
  <c r="Z51" i="14"/>
  <c r="X52" i="14"/>
  <c r="R52" i="14"/>
  <c r="P52" i="14"/>
  <c r="Z78" i="14"/>
  <c r="R78" i="14"/>
  <c r="R76" i="14" s="1"/>
  <c r="Y78" i="14"/>
  <c r="P78" i="14"/>
  <c r="P76" i="14" s="1"/>
  <c r="X78" i="14"/>
  <c r="Y81" i="14"/>
  <c r="P81" i="14"/>
  <c r="X81" i="14"/>
  <c r="L80" i="14"/>
  <c r="Y80" i="14" s="1"/>
  <c r="R81" i="14"/>
  <c r="J124" i="14"/>
  <c r="J123" i="14" s="1"/>
  <c r="T137" i="14"/>
  <c r="AA138" i="14"/>
  <c r="G153" i="14"/>
  <c r="K153" i="14" s="1"/>
  <c r="K154" i="14"/>
  <c r="V177" i="14"/>
  <c r="K183" i="14"/>
  <c r="I182" i="14"/>
  <c r="I181" i="14" s="1"/>
  <c r="I10" i="14"/>
  <c r="I9" i="14" s="1"/>
  <c r="Y14" i="14"/>
  <c r="P14" i="14"/>
  <c r="X14" i="14"/>
  <c r="Z14" i="14"/>
  <c r="R14" i="14"/>
  <c r="L12" i="14"/>
  <c r="Z15" i="14"/>
  <c r="R15" i="14"/>
  <c r="X15" i="14"/>
  <c r="Y15" i="14"/>
  <c r="P15" i="14"/>
  <c r="Y16" i="14"/>
  <c r="P16" i="14"/>
  <c r="X16" i="14"/>
  <c r="Z16" i="14"/>
  <c r="X49" i="14"/>
  <c r="Z55" i="14"/>
  <c r="R55" i="14"/>
  <c r="P55" i="14"/>
  <c r="L53" i="14"/>
  <c r="Y53" i="14" s="1"/>
  <c r="X55" i="14"/>
  <c r="Y63" i="14"/>
  <c r="P63" i="14"/>
  <c r="X63" i="14"/>
  <c r="R63" i="14"/>
  <c r="Z63" i="14"/>
  <c r="Y70" i="14"/>
  <c r="P70" i="14"/>
  <c r="X70" i="14"/>
  <c r="R70" i="14"/>
  <c r="R69" i="14" s="1"/>
  <c r="Z70" i="14"/>
  <c r="L69" i="14"/>
  <c r="Y79" i="14"/>
  <c r="P79" i="14"/>
  <c r="X79" i="14"/>
  <c r="Z79" i="14"/>
  <c r="R79" i="14"/>
  <c r="X92" i="14"/>
  <c r="AA104" i="14"/>
  <c r="Y104" i="14"/>
  <c r="T7" i="14"/>
  <c r="Z110" i="14"/>
  <c r="R110" i="14"/>
  <c r="R109" i="14" s="1"/>
  <c r="R108" i="14" s="1"/>
  <c r="Y110" i="14"/>
  <c r="P110" i="14"/>
  <c r="P109" i="14" s="1"/>
  <c r="P108" i="14" s="1"/>
  <c r="L109" i="14"/>
  <c r="X110" i="14"/>
  <c r="AA194" i="14"/>
  <c r="T193" i="14"/>
  <c r="R252" i="14"/>
  <c r="R251" i="14" s="1"/>
  <c r="X17" i="14"/>
  <c r="Z19" i="14"/>
  <c r="R19" i="14"/>
  <c r="P19" i="14"/>
  <c r="Y19" i="14"/>
  <c r="AA22" i="14"/>
  <c r="X22" i="14"/>
  <c r="Q30" i="14"/>
  <c r="Z35" i="14"/>
  <c r="R35" i="14"/>
  <c r="P35" i="14"/>
  <c r="X35" i="14"/>
  <c r="Y35" i="14"/>
  <c r="O38" i="14"/>
  <c r="O8" i="14" s="1"/>
  <c r="F48" i="14"/>
  <c r="Z65" i="14"/>
  <c r="R65" i="14"/>
  <c r="Y65" i="14"/>
  <c r="P65" i="14"/>
  <c r="X65" i="14"/>
  <c r="Z94" i="14"/>
  <c r="V100" i="14"/>
  <c r="AB101" i="14"/>
  <c r="K108" i="14"/>
  <c r="Z180" i="14"/>
  <c r="R180" i="14"/>
  <c r="R179" i="14" s="1"/>
  <c r="R178" i="14" s="1"/>
  <c r="R177" i="14" s="1"/>
  <c r="Y180" i="14"/>
  <c r="P180" i="14"/>
  <c r="P179" i="14" s="1"/>
  <c r="P178" i="14" s="1"/>
  <c r="P177" i="14" s="1"/>
  <c r="X180" i="14"/>
  <c r="L179" i="14"/>
  <c r="X179" i="14" s="1"/>
  <c r="Q189" i="14"/>
  <c r="AA190" i="14"/>
  <c r="AB255" i="14"/>
  <c r="V254" i="14"/>
  <c r="P17" i="14"/>
  <c r="Z17" i="14"/>
  <c r="Z25" i="14"/>
  <c r="X25" i="14"/>
  <c r="Y25" i="14"/>
  <c r="T30" i="14"/>
  <c r="Z49" i="14"/>
  <c r="AB49" i="14"/>
  <c r="V48" i="14"/>
  <c r="Z64" i="14"/>
  <c r="R64" i="14"/>
  <c r="Y64" i="14"/>
  <c r="P64" i="14"/>
  <c r="X87" i="14"/>
  <c r="Y88" i="14"/>
  <c r="P88" i="14"/>
  <c r="P87" i="14" s="1"/>
  <c r="X88" i="14"/>
  <c r="R88" i="14"/>
  <c r="Y89" i="14"/>
  <c r="P89" i="14"/>
  <c r="X89" i="14"/>
  <c r="R89" i="14"/>
  <c r="Z89" i="14"/>
  <c r="X90" i="14"/>
  <c r="R90" i="14"/>
  <c r="Z90" i="14"/>
  <c r="T95" i="14"/>
  <c r="Z104" i="14"/>
  <c r="O104" i="14"/>
  <c r="O7" i="14" s="1"/>
  <c r="O94" i="14"/>
  <c r="U104" i="14"/>
  <c r="U7" i="14" s="1"/>
  <c r="U94" i="14"/>
  <c r="K109" i="14"/>
  <c r="H108" i="14"/>
  <c r="X109" i="14"/>
  <c r="Q108" i="14"/>
  <c r="T125" i="14"/>
  <c r="AA126" i="14"/>
  <c r="V134" i="14"/>
  <c r="Z135" i="14"/>
  <c r="T149" i="14"/>
  <c r="AA150" i="14"/>
  <c r="V158" i="14"/>
  <c r="K162" i="14"/>
  <c r="AA174" i="14"/>
  <c r="K181" i="14"/>
  <c r="V181" i="14"/>
  <c r="AA185" i="14"/>
  <c r="Z204" i="14"/>
  <c r="R204" i="14"/>
  <c r="R203" i="14" s="1"/>
  <c r="R202" i="14" s="1"/>
  <c r="R201" i="14" s="1"/>
  <c r="P204" i="14"/>
  <c r="P203" i="14" s="1"/>
  <c r="P202" i="14" s="1"/>
  <c r="P201" i="14" s="1"/>
  <c r="L203" i="14"/>
  <c r="Z203" i="14" s="1"/>
  <c r="X204" i="14"/>
  <c r="Y204" i="14"/>
  <c r="Z250" i="14"/>
  <c r="R250" i="14"/>
  <c r="R249" i="14" s="1"/>
  <c r="R248" i="14" s="1"/>
  <c r="R247" i="14" s="1"/>
  <c r="Y250" i="14"/>
  <c r="P250" i="14"/>
  <c r="P249" i="14" s="1"/>
  <c r="P248" i="14" s="1"/>
  <c r="P247" i="14" s="1"/>
  <c r="L249" i="14"/>
  <c r="X250" i="14"/>
  <c r="U12" i="14"/>
  <c r="U11" i="14" s="1"/>
  <c r="U10" i="14" s="1"/>
  <c r="U9" i="14" s="1"/>
  <c r="Z36" i="14"/>
  <c r="R36" i="14"/>
  <c r="Y36" i="14"/>
  <c r="P36" i="14"/>
  <c r="S53" i="14"/>
  <c r="S48" i="14" s="1"/>
  <c r="AB62" i="14"/>
  <c r="S95" i="14"/>
  <c r="S124" i="14"/>
  <c r="S123" i="14" s="1"/>
  <c r="X163" i="14"/>
  <c r="I190" i="14"/>
  <c r="I189" i="14" s="1"/>
  <c r="K191" i="14"/>
  <c r="Q10" i="14"/>
  <c r="Z13" i="14"/>
  <c r="R13" i="14"/>
  <c r="Y13" i="14"/>
  <c r="P13" i="14"/>
  <c r="R17" i="14"/>
  <c r="Z22" i="14"/>
  <c r="P25" i="14"/>
  <c r="K31" i="14"/>
  <c r="I47" i="14"/>
  <c r="I38" i="14" s="1"/>
  <c r="Z58" i="14"/>
  <c r="R58" i="14"/>
  <c r="Y58" i="14"/>
  <c r="P58" i="14"/>
  <c r="X58" i="14"/>
  <c r="W68" i="14"/>
  <c r="Y87" i="14"/>
  <c r="P90" i="14"/>
  <c r="W95" i="14"/>
  <c r="K100" i="14"/>
  <c r="H104" i="14"/>
  <c r="H94" i="14"/>
  <c r="K94" i="14" s="1"/>
  <c r="V113" i="14"/>
  <c r="L116" i="14"/>
  <c r="Y117" i="14"/>
  <c r="P117" i="14"/>
  <c r="P116" i="14" s="1"/>
  <c r="P115" i="14" s="1"/>
  <c r="P113" i="14" s="1"/>
  <c r="P111" i="14" s="1"/>
  <c r="X117" i="14"/>
  <c r="Z117" i="14"/>
  <c r="R117" i="14"/>
  <c r="R116" i="14" s="1"/>
  <c r="R115" i="14" s="1"/>
  <c r="R113" i="14" s="1"/>
  <c r="R111" i="14" s="1"/>
  <c r="F124" i="14"/>
  <c r="F123" i="14" s="1"/>
  <c r="F120" i="14" s="1"/>
  <c r="X140" i="14"/>
  <c r="L139" i="14"/>
  <c r="X139" i="14" s="1"/>
  <c r="R140" i="14"/>
  <c r="R139" i="14" s="1"/>
  <c r="R138" i="14" s="1"/>
  <c r="R137" i="14" s="1"/>
  <c r="Z140" i="14"/>
  <c r="P140" i="14"/>
  <c r="P139" i="14" s="1"/>
  <c r="P138" i="14" s="1"/>
  <c r="P137" i="14" s="1"/>
  <c r="G141" i="14"/>
  <c r="K141" i="14" s="1"/>
  <c r="K142" i="14"/>
  <c r="K166" i="14"/>
  <c r="G165" i="14"/>
  <c r="K165" i="14" s="1"/>
  <c r="Z167" i="14"/>
  <c r="V166" i="14"/>
  <c r="K210" i="14"/>
  <c r="H209" i="14"/>
  <c r="H124" i="14" s="1"/>
  <c r="H123" i="14" s="1"/>
  <c r="H120" i="14" s="1"/>
  <c r="T235" i="14"/>
  <c r="Y17" i="14"/>
  <c r="AA48" i="14"/>
  <c r="Y69" i="14"/>
  <c r="W104" i="14"/>
  <c r="W7" i="14" s="1"/>
  <c r="W94" i="14"/>
  <c r="U124" i="14"/>
  <c r="U123" i="14" s="1"/>
  <c r="K12" i="14"/>
  <c r="G11" i="14"/>
  <c r="N10" i="14"/>
  <c r="N9" i="14" s="1"/>
  <c r="N8" i="14" s="1"/>
  <c r="Y20" i="14"/>
  <c r="P20" i="14"/>
  <c r="Z20" i="14"/>
  <c r="R20" i="14"/>
  <c r="X20" i="14"/>
  <c r="Z21" i="14"/>
  <c r="R21" i="14"/>
  <c r="X21" i="14"/>
  <c r="Y21" i="14"/>
  <c r="P21" i="14"/>
  <c r="AA31" i="14"/>
  <c r="K41" i="14"/>
  <c r="J40" i="14"/>
  <c r="J39" i="14" s="1"/>
  <c r="J38" i="14" s="1"/>
  <c r="X43" i="14"/>
  <c r="L40" i="14"/>
  <c r="Y57" i="14"/>
  <c r="P57" i="14"/>
  <c r="X57" i="14"/>
  <c r="R57" i="14"/>
  <c r="Y59" i="14"/>
  <c r="P59" i="14"/>
  <c r="X59" i="14"/>
  <c r="Z59" i="14"/>
  <c r="F68" i="14"/>
  <c r="AB80" i="14"/>
  <c r="Z93" i="14"/>
  <c r="R93" i="14"/>
  <c r="Y93" i="14"/>
  <c r="P93" i="14"/>
  <c r="X93" i="14"/>
  <c r="X94" i="14"/>
  <c r="I95" i="14"/>
  <c r="K95" i="14" s="1"/>
  <c r="Y102" i="14"/>
  <c r="P102" i="14"/>
  <c r="P101" i="14" s="1"/>
  <c r="P100" i="14" s="1"/>
  <c r="P99" i="14" s="1"/>
  <c r="X102" i="14"/>
  <c r="Z102" i="14"/>
  <c r="L101" i="14"/>
  <c r="Z101" i="14" s="1"/>
  <c r="R105" i="14"/>
  <c r="O124" i="14"/>
  <c r="O123" i="14" s="1"/>
  <c r="Z176" i="14"/>
  <c r="R176" i="14"/>
  <c r="R175" i="14" s="1"/>
  <c r="R174" i="14" s="1"/>
  <c r="R173" i="14" s="1"/>
  <c r="Y176" i="14"/>
  <c r="P176" i="14"/>
  <c r="P175" i="14" s="1"/>
  <c r="P174" i="14" s="1"/>
  <c r="P173" i="14" s="1"/>
  <c r="L175" i="14"/>
  <c r="X176" i="14"/>
  <c r="Z184" i="14"/>
  <c r="R184" i="14"/>
  <c r="R183" i="14" s="1"/>
  <c r="R182" i="14" s="1"/>
  <c r="R181" i="14" s="1"/>
  <c r="Y184" i="14"/>
  <c r="P184" i="14"/>
  <c r="P183" i="14" s="1"/>
  <c r="P182" i="14" s="1"/>
  <c r="P181" i="14" s="1"/>
  <c r="X184" i="14"/>
  <c r="L183" i="14"/>
  <c r="AA186" i="14"/>
  <c r="G194" i="14"/>
  <c r="K195" i="14"/>
  <c r="Z196" i="14"/>
  <c r="R196" i="14"/>
  <c r="R195" i="14" s="1"/>
  <c r="R194" i="14" s="1"/>
  <c r="R193" i="14" s="1"/>
  <c r="Y196" i="14"/>
  <c r="X196" i="14"/>
  <c r="L195" i="14"/>
  <c r="P196" i="14"/>
  <c r="P195" i="14" s="1"/>
  <c r="P194" i="14" s="1"/>
  <c r="P193" i="14" s="1"/>
  <c r="V197" i="14"/>
  <c r="Z207" i="14"/>
  <c r="V206" i="14"/>
  <c r="L214" i="14"/>
  <c r="Y215" i="14"/>
  <c r="X215" i="14"/>
  <c r="Z215" i="14"/>
  <c r="V214" i="14"/>
  <c r="G226" i="14"/>
  <c r="K227" i="14"/>
  <c r="AB257" i="14"/>
  <c r="G258" i="14"/>
  <c r="K259" i="14"/>
  <c r="Y286" i="14"/>
  <c r="T280" i="14"/>
  <c r="K190" i="14"/>
  <c r="G189" i="14"/>
  <c r="K189" i="14" s="1"/>
  <c r="Y265" i="14"/>
  <c r="AA265" i="14"/>
  <c r="T264" i="14"/>
  <c r="U280" i="14"/>
  <c r="U277" i="14" s="1"/>
  <c r="U270" i="14" s="1"/>
  <c r="U267" i="14" s="1"/>
  <c r="Z301" i="14"/>
  <c r="Y301" i="14"/>
  <c r="X301" i="14"/>
  <c r="L300" i="14"/>
  <c r="Z300" i="14" s="1"/>
  <c r="V30" i="14"/>
  <c r="P34" i="14"/>
  <c r="Y34" i="14"/>
  <c r="AB43" i="14"/>
  <c r="U49" i="14"/>
  <c r="U48" i="14" s="1"/>
  <c r="U47" i="14" s="1"/>
  <c r="U38" i="14" s="1"/>
  <c r="AA53" i="14"/>
  <c r="AA62" i="14"/>
  <c r="I68" i="14"/>
  <c r="Q68" i="14"/>
  <c r="Q47" i="14" s="1"/>
  <c r="S69" i="14"/>
  <c r="X71" i="14"/>
  <c r="Y71" i="14"/>
  <c r="P73" i="14"/>
  <c r="X75" i="14"/>
  <c r="K76" i="14"/>
  <c r="G68" i="14"/>
  <c r="AB76" i="14"/>
  <c r="W76" i="14"/>
  <c r="AA80" i="14"/>
  <c r="P82" i="14"/>
  <c r="X84" i="14"/>
  <c r="S87" i="14"/>
  <c r="K96" i="14"/>
  <c r="J95" i="14"/>
  <c r="J8" i="14" s="1"/>
  <c r="X104" i="14"/>
  <c r="I114" i="14"/>
  <c r="I112" i="14" s="1"/>
  <c r="T112" i="14"/>
  <c r="Y119" i="14"/>
  <c r="P119" i="14"/>
  <c r="P118" i="14" s="1"/>
  <c r="P114" i="14" s="1"/>
  <c r="P112" i="14" s="1"/>
  <c r="X119" i="14"/>
  <c r="Z119" i="14"/>
  <c r="L118" i="14"/>
  <c r="V126" i="14"/>
  <c r="Z127" i="14"/>
  <c r="T129" i="14"/>
  <c r="AA130" i="14"/>
  <c r="AA131" i="14"/>
  <c r="Q133" i="14"/>
  <c r="G134" i="14"/>
  <c r="V138" i="14"/>
  <c r="T141" i="14"/>
  <c r="AA142" i="14"/>
  <c r="AA143" i="14"/>
  <c r="Q145" i="14"/>
  <c r="G146" i="14"/>
  <c r="V150" i="14"/>
  <c r="T153" i="14"/>
  <c r="AA154" i="14"/>
  <c r="AA155" i="14"/>
  <c r="Q157" i="14"/>
  <c r="G158" i="14"/>
  <c r="K161" i="14"/>
  <c r="Q162" i="14"/>
  <c r="AA165" i="14"/>
  <c r="Q165" i="14"/>
  <c r="AA167" i="14"/>
  <c r="K170" i="14"/>
  <c r="AA170" i="14"/>
  <c r="T169" i="14"/>
  <c r="K175" i="14"/>
  <c r="K174" i="14" s="1"/>
  <c r="K173" i="14" s="1"/>
  <c r="T197" i="14"/>
  <c r="Q197" i="14"/>
  <c r="V201" i="14"/>
  <c r="X207" i="14"/>
  <c r="Z208" i="14"/>
  <c r="R208" i="14"/>
  <c r="R207" i="14" s="1"/>
  <c r="R206" i="14" s="1"/>
  <c r="R205" i="14" s="1"/>
  <c r="L207" i="14"/>
  <c r="X208" i="14"/>
  <c r="H213" i="14"/>
  <c r="K214" i="14"/>
  <c r="Q213" i="14"/>
  <c r="X214" i="14"/>
  <c r="Z224" i="14"/>
  <c r="R224" i="14"/>
  <c r="R223" i="14" s="1"/>
  <c r="R222" i="14" s="1"/>
  <c r="R221" i="14" s="1"/>
  <c r="P224" i="14"/>
  <c r="P223" i="14" s="1"/>
  <c r="P222" i="14" s="1"/>
  <c r="P221" i="14" s="1"/>
  <c r="Y224" i="14"/>
  <c r="X224" i="14"/>
  <c r="L243" i="14"/>
  <c r="Z244" i="14"/>
  <c r="R244" i="14"/>
  <c r="R243" i="14" s="1"/>
  <c r="R242" i="14" s="1"/>
  <c r="R241" i="14" s="1"/>
  <c r="Y244" i="14"/>
  <c r="P244" i="14"/>
  <c r="P243" i="14" s="1"/>
  <c r="Z228" i="14"/>
  <c r="R228" i="14"/>
  <c r="R227" i="14" s="1"/>
  <c r="R226" i="14" s="1"/>
  <c r="R225" i="14" s="1"/>
  <c r="P228" i="14"/>
  <c r="P227" i="14" s="1"/>
  <c r="P226" i="14" s="1"/>
  <c r="P225" i="14" s="1"/>
  <c r="Y228" i="14"/>
  <c r="X228" i="14"/>
  <c r="L227" i="14"/>
  <c r="K245" i="14"/>
  <c r="G242" i="14"/>
  <c r="X32" i="14"/>
  <c r="L31" i="14"/>
  <c r="X31" i="14" s="1"/>
  <c r="Y32" i="14"/>
  <c r="AA43" i="14"/>
  <c r="U53" i="14"/>
  <c r="X60" i="14"/>
  <c r="Y60" i="14"/>
  <c r="Z69" i="14"/>
  <c r="AA76" i="14"/>
  <c r="Z87" i="14"/>
  <c r="U95" i="14"/>
  <c r="Q99" i="14"/>
  <c r="AA100" i="14"/>
  <c r="Z103" i="14"/>
  <c r="R103" i="14"/>
  <c r="R101" i="14" s="1"/>
  <c r="R100" i="14" s="1"/>
  <c r="R99" i="14" s="1"/>
  <c r="Y103" i="14"/>
  <c r="X103" i="14"/>
  <c r="AA118" i="14"/>
  <c r="W124" i="14"/>
  <c r="W123" i="14" s="1"/>
  <c r="Y127" i="14"/>
  <c r="Z171" i="14"/>
  <c r="AA175" i="14"/>
  <c r="K178" i="14"/>
  <c r="G177" i="14"/>
  <c r="K177" i="14" s="1"/>
  <c r="K185" i="14"/>
  <c r="Q193" i="14"/>
  <c r="K197" i="14"/>
  <c r="K211" i="14"/>
  <c r="Z211" i="14"/>
  <c r="V210" i="14"/>
  <c r="Q221" i="14"/>
  <c r="X222" i="14"/>
  <c r="AB233" i="14"/>
  <c r="V232" i="14"/>
  <c r="L236" i="14"/>
  <c r="U252" i="14"/>
  <c r="U251" i="14" s="1"/>
  <c r="AA258" i="14"/>
  <c r="Q257" i="14"/>
  <c r="Z260" i="14"/>
  <c r="R260" i="14"/>
  <c r="R259" i="14" s="1"/>
  <c r="R258" i="14" s="1"/>
  <c r="R257" i="14" s="1"/>
  <c r="P260" i="14"/>
  <c r="P259" i="14" s="1"/>
  <c r="P258" i="14" s="1"/>
  <c r="P257" i="14" s="1"/>
  <c r="L259" i="14"/>
  <c r="Y260" i="14"/>
  <c r="AB7" i="14"/>
  <c r="T11" i="14"/>
  <c r="P32" i="14"/>
  <c r="P31" i="14" s="1"/>
  <c r="P30" i="14" s="1"/>
  <c r="Z32" i="14"/>
  <c r="X34" i="14"/>
  <c r="K43" i="14"/>
  <c r="G40" i="14"/>
  <c r="P60" i="14"/>
  <c r="Z60" i="14"/>
  <c r="S62" i="14"/>
  <c r="X73" i="14"/>
  <c r="Y73" i="14"/>
  <c r="S80" i="14"/>
  <c r="X82" i="14"/>
  <c r="Y82" i="14"/>
  <c r="Z97" i="14"/>
  <c r="V96" i="14"/>
  <c r="K99" i="14"/>
  <c r="P103" i="14"/>
  <c r="Y105" i="14"/>
  <c r="T94" i="14"/>
  <c r="Y106" i="14"/>
  <c r="P106" i="14"/>
  <c r="P105" i="14" s="1"/>
  <c r="X106" i="14"/>
  <c r="Q112" i="14"/>
  <c r="T133" i="14"/>
  <c r="AA134" i="14"/>
  <c r="T145" i="14"/>
  <c r="AA146" i="14"/>
  <c r="T157" i="14"/>
  <c r="AA158" i="14"/>
  <c r="Z183" i="14"/>
  <c r="X186" i="14"/>
  <c r="AA187" i="14"/>
  <c r="K206" i="14"/>
  <c r="Y216" i="14"/>
  <c r="P216" i="14"/>
  <c r="P215" i="14" s="1"/>
  <c r="P214" i="14" s="1"/>
  <c r="P213" i="14" s="1"/>
  <c r="X216" i="14"/>
  <c r="Z216" i="14"/>
  <c r="T282" i="14"/>
  <c r="X28" i="14"/>
  <c r="Y28" i="14"/>
  <c r="K30" i="14"/>
  <c r="R34" i="14"/>
  <c r="R31" i="14" s="1"/>
  <c r="R30" i="14" s="1"/>
  <c r="T39" i="14"/>
  <c r="AA41" i="14"/>
  <c r="Z42" i="14"/>
  <c r="R42" i="14"/>
  <c r="R41" i="14" s="1"/>
  <c r="R40" i="14" s="1"/>
  <c r="R39" i="14" s="1"/>
  <c r="X42" i="14"/>
  <c r="Z54" i="14"/>
  <c r="R54" i="14"/>
  <c r="Y54" i="14"/>
  <c r="P54" i="14"/>
  <c r="Z56" i="14"/>
  <c r="R56" i="14"/>
  <c r="Y56" i="14"/>
  <c r="P56" i="14"/>
  <c r="Y61" i="14"/>
  <c r="P61" i="14"/>
  <c r="X61" i="14"/>
  <c r="Z66" i="14"/>
  <c r="R66" i="14"/>
  <c r="X66" i="14"/>
  <c r="R73" i="14"/>
  <c r="P75" i="14"/>
  <c r="R82" i="14"/>
  <c r="P84" i="14"/>
  <c r="K105" i="14"/>
  <c r="AB105" i="14"/>
  <c r="Z107" i="14"/>
  <c r="R107" i="14"/>
  <c r="Y107" i="14"/>
  <c r="X107" i="14"/>
  <c r="Q113" i="14"/>
  <c r="Z118" i="14"/>
  <c r="AB118" i="14"/>
  <c r="V114" i="14"/>
  <c r="K127" i="14"/>
  <c r="G126" i="14"/>
  <c r="X132" i="14"/>
  <c r="L131" i="14"/>
  <c r="R132" i="14"/>
  <c r="R131" i="14" s="1"/>
  <c r="R130" i="14" s="1"/>
  <c r="R129" i="14" s="1"/>
  <c r="Z132" i="14"/>
  <c r="P132" i="14"/>
  <c r="P131" i="14" s="1"/>
  <c r="P130" i="14" s="1"/>
  <c r="P129" i="14" s="1"/>
  <c r="K139" i="14"/>
  <c r="G138" i="14"/>
  <c r="X144" i="14"/>
  <c r="L143" i="14"/>
  <c r="R144" i="14"/>
  <c r="R143" i="14" s="1"/>
  <c r="R142" i="14" s="1"/>
  <c r="R141" i="14" s="1"/>
  <c r="Z144" i="14"/>
  <c r="P144" i="14"/>
  <c r="P143" i="14" s="1"/>
  <c r="P142" i="14" s="1"/>
  <c r="P141" i="14" s="1"/>
  <c r="K151" i="14"/>
  <c r="G150" i="14"/>
  <c r="X156" i="14"/>
  <c r="L155" i="14"/>
  <c r="X155" i="14" s="1"/>
  <c r="R156" i="14"/>
  <c r="R155" i="14" s="1"/>
  <c r="R154" i="14" s="1"/>
  <c r="R153" i="14" s="1"/>
  <c r="Z156" i="14"/>
  <c r="P156" i="14"/>
  <c r="P155" i="14" s="1"/>
  <c r="P154" i="14" s="1"/>
  <c r="P153" i="14" s="1"/>
  <c r="K163" i="14"/>
  <c r="Z164" i="14"/>
  <c r="R164" i="14"/>
  <c r="R163" i="14" s="1"/>
  <c r="R162" i="14" s="1"/>
  <c r="R161" i="14" s="1"/>
  <c r="L163" i="14"/>
  <c r="X164" i="14"/>
  <c r="Z168" i="14"/>
  <c r="R168" i="14"/>
  <c r="R167" i="14" s="1"/>
  <c r="R166" i="14" s="1"/>
  <c r="R165" i="14" s="1"/>
  <c r="Y168" i="14"/>
  <c r="P168" i="14"/>
  <c r="P167" i="14" s="1"/>
  <c r="P166" i="14" s="1"/>
  <c r="P165" i="14" s="1"/>
  <c r="X168" i="14"/>
  <c r="L167" i="14"/>
  <c r="K171" i="14"/>
  <c r="I170" i="14"/>
  <c r="I169" i="14" s="1"/>
  <c r="I124" i="14" s="1"/>
  <c r="I123" i="14" s="1"/>
  <c r="Z172" i="14"/>
  <c r="R172" i="14"/>
  <c r="R171" i="14" s="1"/>
  <c r="R170" i="14" s="1"/>
  <c r="R169" i="14" s="1"/>
  <c r="Y172" i="14"/>
  <c r="P172" i="14"/>
  <c r="P171" i="14" s="1"/>
  <c r="P170" i="14" s="1"/>
  <c r="P169" i="14" s="1"/>
  <c r="Q173" i="14"/>
  <c r="AA177" i="14"/>
  <c r="Q177" i="14"/>
  <c r="AA179" i="14"/>
  <c r="K182" i="14"/>
  <c r="AA182" i="14"/>
  <c r="T181" i="14"/>
  <c r="Z188" i="14"/>
  <c r="R188" i="14"/>
  <c r="R187" i="14" s="1"/>
  <c r="R186" i="14" s="1"/>
  <c r="R185" i="14" s="1"/>
  <c r="Y188" i="14"/>
  <c r="P188" i="14"/>
  <c r="P187" i="14" s="1"/>
  <c r="P186" i="14" s="1"/>
  <c r="P185" i="14" s="1"/>
  <c r="Z200" i="14"/>
  <c r="R200" i="14"/>
  <c r="R199" i="14" s="1"/>
  <c r="R198" i="14" s="1"/>
  <c r="R197" i="14" s="1"/>
  <c r="P200" i="14"/>
  <c r="P199" i="14" s="1"/>
  <c r="P198" i="14" s="1"/>
  <c r="P197" i="14" s="1"/>
  <c r="Y200" i="14"/>
  <c r="L199" i="14"/>
  <c r="Q209" i="14"/>
  <c r="Z212" i="14"/>
  <c r="R212" i="14"/>
  <c r="R211" i="14" s="1"/>
  <c r="R210" i="14" s="1"/>
  <c r="R209" i="14" s="1"/>
  <c r="L211" i="14"/>
  <c r="X212" i="14"/>
  <c r="Y214" i="14"/>
  <c r="T213" i="14"/>
  <c r="K222" i="14"/>
  <c r="AA222" i="14"/>
  <c r="K223" i="14"/>
  <c r="V226" i="14"/>
  <c r="Z234" i="14"/>
  <c r="R234" i="14"/>
  <c r="R233" i="14" s="1"/>
  <c r="R232" i="14" s="1"/>
  <c r="R231" i="14" s="1"/>
  <c r="R230" i="14" s="1"/>
  <c r="R229" i="14" s="1"/>
  <c r="Y234" i="14"/>
  <c r="P234" i="14"/>
  <c r="P233" i="14" s="1"/>
  <c r="P232" i="14" s="1"/>
  <c r="P231" i="14" s="1"/>
  <c r="P230" i="14" s="1"/>
  <c r="P229" i="14" s="1"/>
  <c r="L233" i="14"/>
  <c r="Z233" i="14" s="1"/>
  <c r="Y237" i="14"/>
  <c r="AA249" i="14"/>
  <c r="Q248" i="14"/>
  <c r="P252" i="14"/>
  <c r="P251" i="14" s="1"/>
  <c r="AB258" i="14"/>
  <c r="F270" i="14"/>
  <c r="F267" i="14" s="1"/>
  <c r="Q271" i="14"/>
  <c r="K111" i="14"/>
  <c r="Y118" i="14"/>
  <c r="K131" i="14"/>
  <c r="K143" i="14"/>
  <c r="X151" i="14"/>
  <c r="K155" i="14"/>
  <c r="X171" i="14"/>
  <c r="Z175" i="14"/>
  <c r="X183" i="14"/>
  <c r="Z187" i="14"/>
  <c r="L190" i="14"/>
  <c r="Z192" i="14"/>
  <c r="R192" i="14"/>
  <c r="R191" i="14" s="1"/>
  <c r="R190" i="14" s="1"/>
  <c r="R189" i="14" s="1"/>
  <c r="X192" i="14"/>
  <c r="Y192" i="14"/>
  <c r="X195" i="14"/>
  <c r="G202" i="14"/>
  <c r="K203" i="14"/>
  <c r="K205" i="14"/>
  <c r="Z220" i="14"/>
  <c r="R220" i="14"/>
  <c r="R219" i="14" s="1"/>
  <c r="R218" i="14" s="1"/>
  <c r="R217" i="14" s="1"/>
  <c r="L219" i="14"/>
  <c r="X220" i="14"/>
  <c r="AA226" i="14"/>
  <c r="T225" i="14"/>
  <c r="F242" i="14"/>
  <c r="F241" i="14" s="1"/>
  <c r="F240" i="14" s="1"/>
  <c r="F239" i="14" s="1"/>
  <c r="F122" i="14" s="1"/>
  <c r="O242" i="14"/>
  <c r="O241" i="14" s="1"/>
  <c r="O240" i="14" s="1"/>
  <c r="O239" i="14" s="1"/>
  <c r="O122" i="14" s="1"/>
  <c r="Y245" i="14"/>
  <c r="T242" i="14"/>
  <c r="Z246" i="14"/>
  <c r="R246" i="14"/>
  <c r="R245" i="14" s="1"/>
  <c r="L245" i="14"/>
  <c r="Y246" i="14"/>
  <c r="P246" i="14"/>
  <c r="P245" i="14" s="1"/>
  <c r="X287" i="14"/>
  <c r="Z287" i="14"/>
  <c r="K114" i="14"/>
  <c r="G112" i="14"/>
  <c r="K112" i="14" s="1"/>
  <c r="T113" i="14"/>
  <c r="X136" i="14"/>
  <c r="L135" i="14"/>
  <c r="Y136" i="14"/>
  <c r="X148" i="14"/>
  <c r="L147" i="14"/>
  <c r="Y148" i="14"/>
  <c r="X160" i="14"/>
  <c r="L159" i="14"/>
  <c r="X159" i="14" s="1"/>
  <c r="Y160" i="14"/>
  <c r="AA163" i="14"/>
  <c r="T162" i="14"/>
  <c r="AA171" i="14"/>
  <c r="AA183" i="14"/>
  <c r="K186" i="14"/>
  <c r="AA199" i="14"/>
  <c r="AA202" i="14"/>
  <c r="T201" i="14"/>
  <c r="AB217" i="14"/>
  <c r="Y220" i="14"/>
  <c r="V221" i="14"/>
  <c r="Z222" i="14"/>
  <c r="X223" i="14"/>
  <c r="I230" i="14"/>
  <c r="I229" i="14" s="1"/>
  <c r="Q232" i="14"/>
  <c r="AA233" i="14"/>
  <c r="S230" i="14"/>
  <c r="S229" i="14" s="1"/>
  <c r="G236" i="14"/>
  <c r="K237" i="14"/>
  <c r="J248" i="14"/>
  <c r="Z249" i="14"/>
  <c r="AB249" i="14"/>
  <c r="V248" i="14"/>
  <c r="O270" i="14"/>
  <c r="O267" i="14" s="1"/>
  <c r="V279" i="14"/>
  <c r="AA195" i="14"/>
  <c r="Q205" i="14"/>
  <c r="AA206" i="14"/>
  <c r="K213" i="14"/>
  <c r="Y222" i="14"/>
  <c r="T221" i="14"/>
  <c r="K231" i="14"/>
  <c r="H230" i="14"/>
  <c r="H229" i="14" s="1"/>
  <c r="Q235" i="14"/>
  <c r="K254" i="14"/>
  <c r="G253" i="14"/>
  <c r="Q254" i="14"/>
  <c r="K274" i="14"/>
  <c r="G273" i="14"/>
  <c r="N270" i="14"/>
  <c r="N267" i="14" s="1"/>
  <c r="V274" i="14"/>
  <c r="Z283" i="14"/>
  <c r="V280" i="14"/>
  <c r="AB283" i="14"/>
  <c r="R281" i="14"/>
  <c r="R278" i="14" s="1"/>
  <c r="R271" i="14" s="1"/>
  <c r="R268" i="14" s="1"/>
  <c r="R121" i="14" s="1"/>
  <c r="Q296" i="14"/>
  <c r="AA297" i="14"/>
  <c r="X297" i="14"/>
  <c r="AA191" i="14"/>
  <c r="Z195" i="14"/>
  <c r="Q201" i="14"/>
  <c r="AA215" i="14"/>
  <c r="X237" i="14"/>
  <c r="H254" i="14"/>
  <c r="H253" i="14" s="1"/>
  <c r="H252" i="14" s="1"/>
  <c r="H251" i="14" s="1"/>
  <c r="K265" i="14"/>
  <c r="G264" i="14"/>
  <c r="V264" i="14"/>
  <c r="AA287" i="14"/>
  <c r="T281" i="14"/>
  <c r="Y287" i="14"/>
  <c r="K297" i="14"/>
  <c r="I296" i="14"/>
  <c r="AA218" i="14"/>
  <c r="T217" i="14"/>
  <c r="Z223" i="14"/>
  <c r="F230" i="14"/>
  <c r="F229" i="14" s="1"/>
  <c r="J270" i="14"/>
  <c r="J267" i="14" s="1"/>
  <c r="T274" i="14"/>
  <c r="L275" i="14"/>
  <c r="Y276" i="14"/>
  <c r="P276" i="14"/>
  <c r="P275" i="14" s="1"/>
  <c r="P274" i="14" s="1"/>
  <c r="P273" i="14" s="1"/>
  <c r="P270" i="14" s="1"/>
  <c r="P267" i="14" s="1"/>
  <c r="X276" i="14"/>
  <c r="Z302" i="14"/>
  <c r="R302" i="14"/>
  <c r="R301" i="14" s="1"/>
  <c r="R300" i="14" s="1"/>
  <c r="R299" i="14" s="1"/>
  <c r="X302" i="14"/>
  <c r="Y302" i="14"/>
  <c r="AB218" i="14"/>
  <c r="Q225" i="14"/>
  <c r="Z237" i="14"/>
  <c r="AB242" i="14"/>
  <c r="K243" i="14"/>
  <c r="U242" i="14"/>
  <c r="U241" i="14" s="1"/>
  <c r="U240" i="14" s="1"/>
  <c r="U239" i="14" s="1"/>
  <c r="U122" i="14" s="1"/>
  <c r="T254" i="14"/>
  <c r="X256" i="14"/>
  <c r="L255" i="14"/>
  <c r="Y256" i="14"/>
  <c r="X259" i="14"/>
  <c r="X266" i="14"/>
  <c r="L265" i="14"/>
  <c r="Y266" i="14"/>
  <c r="R276" i="14"/>
  <c r="R275" i="14" s="1"/>
  <c r="R274" i="14" s="1"/>
  <c r="R273" i="14" s="1"/>
  <c r="R270" i="14" s="1"/>
  <c r="R267" i="14" s="1"/>
  <c r="Q279" i="14"/>
  <c r="L281" i="14"/>
  <c r="X265" i="14"/>
  <c r="K275" i="14"/>
  <c r="I280" i="14"/>
  <c r="K283" i="14"/>
  <c r="Z293" i="14"/>
  <c r="R293" i="14"/>
  <c r="R287" i="14" s="1"/>
  <c r="Y293" i="14"/>
  <c r="P293" i="14"/>
  <c r="P287" i="14" s="1"/>
  <c r="P281" i="14" s="1"/>
  <c r="P278" i="14" s="1"/>
  <c r="P271" i="14" s="1"/>
  <c r="P268" i="14" s="1"/>
  <c r="P121" i="14" s="1"/>
  <c r="J280" i="14"/>
  <c r="J277" i="14" s="1"/>
  <c r="K284" i="14"/>
  <c r="G281" i="14"/>
  <c r="G282" i="14"/>
  <c r="K285" i="14"/>
  <c r="L285" i="14"/>
  <c r="Y291" i="14"/>
  <c r="P291" i="14"/>
  <c r="P285" i="14" s="1"/>
  <c r="P282" i="14" s="1"/>
  <c r="P279" i="14" s="1"/>
  <c r="P272" i="14" s="1"/>
  <c r="P269" i="14" s="1"/>
  <c r="X291" i="14"/>
  <c r="L288" i="14"/>
  <c r="Z294" i="14"/>
  <c r="R294" i="14"/>
  <c r="R288" i="14" s="1"/>
  <c r="R282" i="14" s="1"/>
  <c r="R279" i="14" s="1"/>
  <c r="R272" i="14" s="1"/>
  <c r="R269" i="14" s="1"/>
  <c r="X294" i="14"/>
  <c r="T295" i="14"/>
  <c r="L296" i="14"/>
  <c r="Y297" i="14"/>
  <c r="Y298" i="14"/>
  <c r="P298" i="14"/>
  <c r="P297" i="14" s="1"/>
  <c r="P296" i="14" s="1"/>
  <c r="P295" i="14" s="1"/>
  <c r="X298" i="14"/>
  <c r="Z298" i="14"/>
  <c r="W270" i="14"/>
  <c r="W267" i="14" s="1"/>
  <c r="Z284" i="14"/>
  <c r="V281" i="14"/>
  <c r="K288" i="14"/>
  <c r="AA301" i="14"/>
  <c r="T300" i="14"/>
  <c r="Y283" i="14"/>
  <c r="X285" i="14"/>
  <c r="X292" i="14"/>
  <c r="Z297" i="14"/>
  <c r="V299" i="14"/>
  <c r="AB301" i="14"/>
  <c r="O12" i="13"/>
  <c r="K11" i="13"/>
  <c r="N12" i="13"/>
  <c r="O56" i="13"/>
  <c r="M102" i="13"/>
  <c r="N18" i="13"/>
  <c r="M18" i="13"/>
  <c r="J44" i="13"/>
  <c r="M45" i="13"/>
  <c r="O84" i="13"/>
  <c r="K76" i="13"/>
  <c r="J100" i="13"/>
  <c r="K105" i="13"/>
  <c r="H15" i="13"/>
  <c r="M31" i="13"/>
  <c r="J24" i="13"/>
  <c r="N38" i="13"/>
  <c r="M38" i="13"/>
  <c r="H34" i="13"/>
  <c r="K53" i="13"/>
  <c r="J56" i="13"/>
  <c r="O62" i="13"/>
  <c r="K61" i="13"/>
  <c r="G10" i="13"/>
  <c r="G9" i="13" s="1"/>
  <c r="G8" i="13" s="1"/>
  <c r="L12" i="13"/>
  <c r="L11" i="13" s="1"/>
  <c r="M15" i="13"/>
  <c r="O113" i="13"/>
  <c r="O22" i="13"/>
  <c r="J70" i="13"/>
  <c r="M71" i="13"/>
  <c r="O85" i="13"/>
  <c r="M28" i="13"/>
  <c r="H27" i="13"/>
  <c r="N28" i="13"/>
  <c r="L34" i="13"/>
  <c r="L24" i="13" s="1"/>
  <c r="H44" i="13"/>
  <c r="L106" i="13"/>
  <c r="L104" i="13" s="1"/>
  <c r="L50" i="13" s="1"/>
  <c r="O31" i="13"/>
  <c r="O45" i="13"/>
  <c r="N46" i="13"/>
  <c r="O57" i="13"/>
  <c r="N71" i="13"/>
  <c r="O71" i="13"/>
  <c r="O79" i="13"/>
  <c r="K78" i="13"/>
  <c r="O101" i="13"/>
  <c r="K100" i="13"/>
  <c r="H120" i="13"/>
  <c r="G116" i="13"/>
  <c r="G114" i="13" s="1"/>
  <c r="G112" i="13" s="1"/>
  <c r="G111" i="13" s="1"/>
  <c r="K24" i="13"/>
  <c r="N25" i="13"/>
  <c r="N58" i="13"/>
  <c r="H64" i="13"/>
  <c r="K69" i="13"/>
  <c r="M82" i="13"/>
  <c r="N87" i="13"/>
  <c r="H86" i="13"/>
  <c r="M87" i="13"/>
  <c r="H92" i="13"/>
  <c r="M93" i="13"/>
  <c r="M94" i="13"/>
  <c r="O102" i="13"/>
  <c r="F106" i="13"/>
  <c r="F104" i="13" s="1"/>
  <c r="F50" i="13" s="1"/>
  <c r="F130" i="13" s="1"/>
  <c r="H113" i="13"/>
  <c r="J11" i="13"/>
  <c r="M17" i="13"/>
  <c r="N22" i="13"/>
  <c r="M37" i="13"/>
  <c r="O58" i="13"/>
  <c r="N63" i="13"/>
  <c r="M63" i="13"/>
  <c r="N70" i="13"/>
  <c r="O82" i="13"/>
  <c r="M117" i="13"/>
  <c r="L114" i="13"/>
  <c r="L112" i="13" s="1"/>
  <c r="N127" i="13"/>
  <c r="O127" i="13"/>
  <c r="K126" i="13"/>
  <c r="M16" i="13"/>
  <c r="N17" i="13"/>
  <c r="N31" i="13"/>
  <c r="M36" i="13"/>
  <c r="N37" i="13"/>
  <c r="N45" i="13"/>
  <c r="M48" i="13"/>
  <c r="N59" i="13"/>
  <c r="H58" i="13"/>
  <c r="M59" i="13"/>
  <c r="H62" i="13"/>
  <c r="N65" i="13"/>
  <c r="J65" i="13"/>
  <c r="M66" i="13"/>
  <c r="N93" i="13"/>
  <c r="N96" i="13"/>
  <c r="K95" i="13"/>
  <c r="K109" i="13"/>
  <c r="O110" i="13"/>
  <c r="J114" i="13"/>
  <c r="O114" i="13"/>
  <c r="K112" i="13"/>
  <c r="N119" i="13"/>
  <c r="M119" i="13"/>
  <c r="H125" i="13"/>
  <c r="G124" i="13"/>
  <c r="G123" i="13" s="1"/>
  <c r="G122" i="13" s="1"/>
  <c r="M126" i="13"/>
  <c r="N16" i="13"/>
  <c r="M21" i="13"/>
  <c r="M35" i="13"/>
  <c r="N36" i="13"/>
  <c r="K44" i="13"/>
  <c r="M47" i="13"/>
  <c r="N48" i="13"/>
  <c r="J61" i="13"/>
  <c r="N64" i="13"/>
  <c r="H68" i="13"/>
  <c r="J76" i="13"/>
  <c r="M113" i="13"/>
  <c r="J107" i="13"/>
  <c r="O117" i="13"/>
  <c r="N117" i="13"/>
  <c r="N86" i="13"/>
  <c r="O86" i="13"/>
  <c r="M118" i="13"/>
  <c r="J123" i="13"/>
  <c r="J79" i="13"/>
  <c r="N83" i="13"/>
  <c r="H82" i="13"/>
  <c r="N103" i="13"/>
  <c r="H102" i="13"/>
  <c r="M103" i="13"/>
  <c r="N128" i="13"/>
  <c r="N92" i="13"/>
  <c r="K91" i="13"/>
  <c r="AB96" i="17" l="1"/>
  <c r="Z96" i="17"/>
  <c r="Y300" i="17"/>
  <c r="AA300" i="17"/>
  <c r="L236" i="17"/>
  <c r="X237" i="17"/>
  <c r="Z237" i="17"/>
  <c r="AB125" i="17"/>
  <c r="V124" i="17"/>
  <c r="AB296" i="17"/>
  <c r="Z296" i="17"/>
  <c r="T112" i="17"/>
  <c r="Y112" i="17" s="1"/>
  <c r="Y114" i="17"/>
  <c r="L10" i="17"/>
  <c r="Z11" i="17"/>
  <c r="X300" i="17"/>
  <c r="Z105" i="17"/>
  <c r="X105" i="17"/>
  <c r="Y105" i="17"/>
  <c r="K241" i="17"/>
  <c r="G240" i="17"/>
  <c r="AB48" i="17"/>
  <c r="L146" i="17"/>
  <c r="Z147" i="17"/>
  <c r="X147" i="17"/>
  <c r="Q263" i="17"/>
  <c r="K10" i="17"/>
  <c r="G9" i="17"/>
  <c r="Y166" i="17"/>
  <c r="AA166" i="17"/>
  <c r="Q96" i="17"/>
  <c r="AA100" i="17"/>
  <c r="L206" i="17"/>
  <c r="X207" i="17"/>
  <c r="Z207" i="17"/>
  <c r="Y207" i="17"/>
  <c r="Y236" i="17"/>
  <c r="V262" i="17"/>
  <c r="T9" i="17"/>
  <c r="AA10" i="17"/>
  <c r="Y10" i="17"/>
  <c r="Z190" i="17"/>
  <c r="Y242" i="17"/>
  <c r="T241" i="17"/>
  <c r="AA242" i="17"/>
  <c r="Z162" i="17"/>
  <c r="X97" i="17"/>
  <c r="L96" i="17"/>
  <c r="Y97" i="17"/>
  <c r="Z143" i="17"/>
  <c r="X143" i="17"/>
  <c r="L142" i="17"/>
  <c r="Y143" i="17"/>
  <c r="AB10" i="17"/>
  <c r="AB242" i="17"/>
  <c r="V241" i="17"/>
  <c r="Z214" i="17"/>
  <c r="K263" i="17"/>
  <c r="G262" i="17"/>
  <c r="K262" i="17" s="1"/>
  <c r="Y275" i="17"/>
  <c r="X275" i="17"/>
  <c r="L274" i="17"/>
  <c r="AB300" i="17"/>
  <c r="Y109" i="17"/>
  <c r="X109" i="17"/>
  <c r="Z109" i="17"/>
  <c r="AA154" i="17"/>
  <c r="X77" i="17"/>
  <c r="Z77" i="17"/>
  <c r="Y77" i="17"/>
  <c r="Z176" i="17"/>
  <c r="L175" i="17"/>
  <c r="X176" i="17"/>
  <c r="Y176" i="17"/>
  <c r="Y237" i="17"/>
  <c r="AA222" i="17"/>
  <c r="Y222" i="17"/>
  <c r="L69" i="17"/>
  <c r="L232" i="17"/>
  <c r="X233" i="17"/>
  <c r="Z233" i="17"/>
  <c r="AA146" i="17"/>
  <c r="Y146" i="17"/>
  <c r="Q241" i="17"/>
  <c r="L264" i="17"/>
  <c r="Z265" i="17"/>
  <c r="G63" i="17"/>
  <c r="K68" i="17"/>
  <c r="L68" i="17" s="1"/>
  <c r="L182" i="17"/>
  <c r="Z183" i="17"/>
  <c r="X183" i="17"/>
  <c r="Y183" i="17"/>
  <c r="Z258" i="17"/>
  <c r="Y258" i="17"/>
  <c r="V271" i="17"/>
  <c r="AB274" i="17"/>
  <c r="G273" i="17"/>
  <c r="K280" i="17"/>
  <c r="Y265" i="17"/>
  <c r="AA218" i="17"/>
  <c r="Y218" i="17"/>
  <c r="AB278" i="17"/>
  <c r="AB254" i="17"/>
  <c r="V253" i="17"/>
  <c r="Z155" i="17"/>
  <c r="L154" i="17"/>
  <c r="Y154" i="17" s="1"/>
  <c r="X155" i="17"/>
  <c r="X187" i="17"/>
  <c r="L186" i="17"/>
  <c r="Y187" i="17"/>
  <c r="Z139" i="17"/>
  <c r="L138" i="17"/>
  <c r="X139" i="17"/>
  <c r="Z222" i="17"/>
  <c r="Y155" i="17"/>
  <c r="W304" i="17"/>
  <c r="X215" i="17"/>
  <c r="L214" i="17"/>
  <c r="Y215" i="17"/>
  <c r="Z30" i="17"/>
  <c r="X30" i="17"/>
  <c r="L158" i="17"/>
  <c r="Z159" i="17"/>
  <c r="Y159" i="17"/>
  <c r="X159" i="17"/>
  <c r="AA278" i="17"/>
  <c r="V230" i="17"/>
  <c r="AB231" i="17"/>
  <c r="AA130" i="17"/>
  <c r="T125" i="17"/>
  <c r="AB218" i="17"/>
  <c r="Z218" i="17"/>
  <c r="L279" i="17"/>
  <c r="Z279" i="17" s="1"/>
  <c r="Y282" i="17"/>
  <c r="X195" i="17"/>
  <c r="L194" i="17"/>
  <c r="Y195" i="17"/>
  <c r="Z195" i="17"/>
  <c r="Y11" i="17"/>
  <c r="X199" i="17"/>
  <c r="L198" i="17"/>
  <c r="Y199" i="17"/>
  <c r="Z199" i="17"/>
  <c r="AA264" i="17"/>
  <c r="T263" i="17"/>
  <c r="L170" i="17"/>
  <c r="X171" i="17"/>
  <c r="Z171" i="17"/>
  <c r="Y171" i="17"/>
  <c r="Y233" i="17"/>
  <c r="L254" i="17"/>
  <c r="Y255" i="17"/>
  <c r="Q230" i="17"/>
  <c r="K271" i="17"/>
  <c r="G268" i="17"/>
  <c r="K268" i="17" s="1"/>
  <c r="Z97" i="17"/>
  <c r="X279" i="17"/>
  <c r="Q272" i="17"/>
  <c r="V272" i="17"/>
  <c r="L130" i="17"/>
  <c r="Y130" i="17" s="1"/>
  <c r="X131" i="17"/>
  <c r="Z131" i="17"/>
  <c r="L126" i="17"/>
  <c r="Z127" i="17"/>
  <c r="X127" i="17"/>
  <c r="Y127" i="17"/>
  <c r="L100" i="17"/>
  <c r="Y101" i="17"/>
  <c r="R121" i="17"/>
  <c r="X191" i="17"/>
  <c r="L190" i="17"/>
  <c r="Y191" i="17"/>
  <c r="K279" i="17"/>
  <c r="L242" i="17"/>
  <c r="V270" i="17"/>
  <c r="AB113" i="17"/>
  <c r="Z282" i="17"/>
  <c r="Q38" i="17"/>
  <c r="L39" i="17"/>
  <c r="Z40" i="17"/>
  <c r="Y40" i="17"/>
  <c r="Y147" i="17"/>
  <c r="Z275" i="17"/>
  <c r="L280" i="17"/>
  <c r="Z283" i="17"/>
  <c r="X283" i="17"/>
  <c r="H121" i="17"/>
  <c r="H304" i="17" s="1"/>
  <c r="Q271" i="17"/>
  <c r="K7" i="17"/>
  <c r="L7" i="17" s="1"/>
  <c r="K231" i="17"/>
  <c r="G230" i="17"/>
  <c r="K230" i="17" s="1"/>
  <c r="Y30" i="17"/>
  <c r="P10" i="17"/>
  <c r="P9" i="17" s="1"/>
  <c r="AB38" i="17"/>
  <c r="L278" i="17"/>
  <c r="Y278" i="17" s="1"/>
  <c r="X281" i="17"/>
  <c r="AA138" i="17"/>
  <c r="Y138" i="17"/>
  <c r="Y232" i="17"/>
  <c r="AA232" i="17"/>
  <c r="T231" i="17"/>
  <c r="L248" i="17"/>
  <c r="Z249" i="17"/>
  <c r="X249" i="17"/>
  <c r="Y249" i="17"/>
  <c r="L300" i="17"/>
  <c r="Z301" i="17"/>
  <c r="K126" i="17"/>
  <c r="G125" i="17"/>
  <c r="K254" i="17"/>
  <c r="G253" i="17"/>
  <c r="L202" i="17"/>
  <c r="X203" i="17"/>
  <c r="Z203" i="17"/>
  <c r="Y203" i="17"/>
  <c r="T269" i="17"/>
  <c r="AA272" i="17"/>
  <c r="L113" i="17"/>
  <c r="Y115" i="17"/>
  <c r="X115" i="17"/>
  <c r="K272" i="17"/>
  <c r="G269" i="17"/>
  <c r="W231" i="17"/>
  <c r="W230" i="17" s="1"/>
  <c r="W121" i="17" s="1"/>
  <c r="Q253" i="17"/>
  <c r="AA254" i="17"/>
  <c r="T273" i="17"/>
  <c r="Y280" i="17"/>
  <c r="AA280" i="17"/>
  <c r="X10" i="17"/>
  <c r="Q9" i="17"/>
  <c r="AA48" i="17"/>
  <c r="Q124" i="17"/>
  <c r="Z100" i="17"/>
  <c r="AB100" i="17"/>
  <c r="X95" i="17"/>
  <c r="Y95" i="17"/>
  <c r="Z114" i="17"/>
  <c r="V112" i="17"/>
  <c r="Z112" i="17" s="1"/>
  <c r="X211" i="17"/>
  <c r="L210" i="17"/>
  <c r="Y211" i="17"/>
  <c r="X296" i="17"/>
  <c r="V8" i="17"/>
  <c r="AB9" i="17"/>
  <c r="L178" i="17"/>
  <c r="X179" i="17"/>
  <c r="Z179" i="17"/>
  <c r="Y179" i="17"/>
  <c r="AA296" i="17"/>
  <c r="Y296" i="17"/>
  <c r="T271" i="17"/>
  <c r="Y162" i="17"/>
  <c r="Z227" i="17"/>
  <c r="L226" i="17"/>
  <c r="X227" i="17"/>
  <c r="Y227" i="17"/>
  <c r="M120" i="16"/>
  <c r="H116" i="16"/>
  <c r="N120" i="16"/>
  <c r="O114" i="16"/>
  <c r="K112" i="16"/>
  <c r="H91" i="16"/>
  <c r="M92" i="16"/>
  <c r="J99" i="16"/>
  <c r="M69" i="16"/>
  <c r="J68" i="16"/>
  <c r="N45" i="16"/>
  <c r="K44" i="16"/>
  <c r="O45" i="16"/>
  <c r="O68" i="16"/>
  <c r="M11" i="16"/>
  <c r="O11" i="16"/>
  <c r="J10" i="16"/>
  <c r="N64" i="16"/>
  <c r="O64" i="16"/>
  <c r="O60" i="16"/>
  <c r="K54" i="16"/>
  <c r="J89" i="16"/>
  <c r="H85" i="16"/>
  <c r="M86" i="16"/>
  <c r="J76" i="16"/>
  <c r="N107" i="16"/>
  <c r="K105" i="16"/>
  <c r="K9" i="16"/>
  <c r="O108" i="16"/>
  <c r="J122" i="16"/>
  <c r="O84" i="16"/>
  <c r="K76" i="16"/>
  <c r="H24" i="16"/>
  <c r="J52" i="16"/>
  <c r="N27" i="16"/>
  <c r="J53" i="16"/>
  <c r="H101" i="16"/>
  <c r="M102" i="16"/>
  <c r="J113" i="16"/>
  <c r="M115" i="16"/>
  <c r="O115" i="16"/>
  <c r="O89" i="16"/>
  <c r="K88" i="16"/>
  <c r="K99" i="16"/>
  <c r="O100" i="16"/>
  <c r="M125" i="16"/>
  <c r="H124" i="16"/>
  <c r="N125" i="16"/>
  <c r="H68" i="16"/>
  <c r="H56" i="16"/>
  <c r="M27" i="16"/>
  <c r="M82" i="16"/>
  <c r="H79" i="16"/>
  <c r="N102" i="16"/>
  <c r="N126" i="16"/>
  <c r="G110" i="16"/>
  <c r="G109" i="16" s="1"/>
  <c r="G108" i="16" s="1"/>
  <c r="G106" i="16" s="1"/>
  <c r="G104" i="16" s="1"/>
  <c r="G50" i="16" s="1"/>
  <c r="G130" i="16" s="1"/>
  <c r="H111" i="16"/>
  <c r="N56" i="16"/>
  <c r="K55" i="16"/>
  <c r="O56" i="16"/>
  <c r="O78" i="16"/>
  <c r="K77" i="16"/>
  <c r="H60" i="16"/>
  <c r="N60" i="16" s="1"/>
  <c r="N41" i="16"/>
  <c r="M41" i="16"/>
  <c r="H91" i="15"/>
  <c r="K92" i="15"/>
  <c r="I14" i="15"/>
  <c r="H13" i="15"/>
  <c r="K59" i="15"/>
  <c r="J58" i="15"/>
  <c r="H81" i="15"/>
  <c r="I82" i="15"/>
  <c r="K81" i="15"/>
  <c r="J80" i="15"/>
  <c r="K21" i="15"/>
  <c r="H71" i="15"/>
  <c r="I72" i="15"/>
  <c r="K30" i="15"/>
  <c r="I39" i="15"/>
  <c r="K39" i="15"/>
  <c r="K95" i="15"/>
  <c r="H94" i="15"/>
  <c r="K14" i="15"/>
  <c r="I76" i="15"/>
  <c r="H75" i="15"/>
  <c r="H59" i="15"/>
  <c r="I33" i="15"/>
  <c r="K33" i="15"/>
  <c r="I35" i="15"/>
  <c r="H102" i="15"/>
  <c r="I65" i="15"/>
  <c r="H64" i="15"/>
  <c r="K71" i="15"/>
  <c r="J70" i="15"/>
  <c r="J17" i="15"/>
  <c r="H99" i="15"/>
  <c r="I100" i="15"/>
  <c r="H52" i="15"/>
  <c r="I41" i="15"/>
  <c r="H9" i="15"/>
  <c r="H18" i="15"/>
  <c r="I19" i="15"/>
  <c r="K88" i="15"/>
  <c r="H87" i="15"/>
  <c r="K35" i="15"/>
  <c r="K41" i="15"/>
  <c r="J85" i="15"/>
  <c r="Q38" i="14"/>
  <c r="Q124" i="14"/>
  <c r="N303" i="14"/>
  <c r="Z236" i="14"/>
  <c r="L235" i="14"/>
  <c r="Q95" i="14"/>
  <c r="L226" i="14"/>
  <c r="Y227" i="14"/>
  <c r="Z138" i="14"/>
  <c r="V137" i="14"/>
  <c r="AA254" i="14"/>
  <c r="T253" i="14"/>
  <c r="Y254" i="14"/>
  <c r="L274" i="14"/>
  <c r="Y274" i="14" s="1"/>
  <c r="Y281" i="14"/>
  <c r="AA281" i="14"/>
  <c r="T278" i="14"/>
  <c r="K209" i="14"/>
  <c r="X227" i="14"/>
  <c r="J247" i="14"/>
  <c r="K248" i="14"/>
  <c r="Q247" i="14"/>
  <c r="AA248" i="14"/>
  <c r="L210" i="14"/>
  <c r="Y211" i="14"/>
  <c r="X211" i="14"/>
  <c r="L142" i="14"/>
  <c r="Z143" i="14"/>
  <c r="Y143" i="14"/>
  <c r="Q111" i="14"/>
  <c r="Z53" i="14"/>
  <c r="Y39" i="14"/>
  <c r="T38" i="14"/>
  <c r="AA39" i="14"/>
  <c r="T279" i="14"/>
  <c r="AA282" i="14"/>
  <c r="AA133" i="14"/>
  <c r="AA94" i="14"/>
  <c r="Y94" i="14"/>
  <c r="G39" i="14"/>
  <c r="K40" i="14"/>
  <c r="AA11" i="14"/>
  <c r="T10" i="14"/>
  <c r="Y151" i="14"/>
  <c r="G157" i="14"/>
  <c r="K157" i="14" s="1"/>
  <c r="K158" i="14"/>
  <c r="AA141" i="14"/>
  <c r="L114" i="14"/>
  <c r="X118" i="14"/>
  <c r="L182" i="14"/>
  <c r="Y183" i="14"/>
  <c r="G10" i="14"/>
  <c r="K11" i="14"/>
  <c r="V111" i="14"/>
  <c r="Z31" i="14"/>
  <c r="P12" i="14"/>
  <c r="P11" i="14" s="1"/>
  <c r="P10" i="14" s="1"/>
  <c r="P9" i="14" s="1"/>
  <c r="X80" i="14"/>
  <c r="Y249" i="14"/>
  <c r="L248" i="14"/>
  <c r="AA95" i="14"/>
  <c r="R87" i="14"/>
  <c r="Y31" i="14"/>
  <c r="P80" i="14"/>
  <c r="W47" i="14"/>
  <c r="W38" i="14" s="1"/>
  <c r="W8" i="14" s="1"/>
  <c r="W303" i="14" s="1"/>
  <c r="Y97" i="14"/>
  <c r="X97" i="14"/>
  <c r="L96" i="14"/>
  <c r="AA300" i="14"/>
  <c r="T299" i="14"/>
  <c r="AB300" i="14"/>
  <c r="Y300" i="14"/>
  <c r="L278" i="14"/>
  <c r="X281" i="14"/>
  <c r="L254" i="14"/>
  <c r="V263" i="14"/>
  <c r="AA213" i="14"/>
  <c r="V112" i="14"/>
  <c r="AB114" i="14"/>
  <c r="Z114" i="14"/>
  <c r="P242" i="14"/>
  <c r="P241" i="14" s="1"/>
  <c r="P240" i="14" s="1"/>
  <c r="P239" i="14" s="1"/>
  <c r="P122" i="14" s="1"/>
  <c r="V205" i="14"/>
  <c r="V253" i="14"/>
  <c r="AB254" i="14"/>
  <c r="Z254" i="14"/>
  <c r="Z109" i="14"/>
  <c r="L108" i="14"/>
  <c r="Y255" i="14"/>
  <c r="G263" i="14"/>
  <c r="K264" i="14"/>
  <c r="V225" i="14"/>
  <c r="AA209" i="14"/>
  <c r="AA181" i="14"/>
  <c r="AA145" i="14"/>
  <c r="W120" i="14"/>
  <c r="L30" i="14"/>
  <c r="AA197" i="14"/>
  <c r="Q161" i="14"/>
  <c r="S68" i="14"/>
  <c r="S47" i="14" s="1"/>
  <c r="S38" i="14" s="1"/>
  <c r="S8" i="14" s="1"/>
  <c r="S303" i="14" s="1"/>
  <c r="G257" i="14"/>
  <c r="K257" i="14" s="1"/>
  <c r="K258" i="14"/>
  <c r="L39" i="14"/>
  <c r="X40" i="14"/>
  <c r="L115" i="14"/>
  <c r="Z116" i="14"/>
  <c r="Y116" i="14"/>
  <c r="X116" i="14"/>
  <c r="Q9" i="14"/>
  <c r="V133" i="14"/>
  <c r="AA193" i="14"/>
  <c r="R68" i="14"/>
  <c r="AA137" i="14"/>
  <c r="N120" i="14"/>
  <c r="L169" i="14"/>
  <c r="Y169" i="14" s="1"/>
  <c r="Y170" i="14"/>
  <c r="L150" i="14"/>
  <c r="P95" i="14"/>
  <c r="L295" i="14"/>
  <c r="Z296" i="14"/>
  <c r="L282" i="14"/>
  <c r="Z285" i="14"/>
  <c r="AA162" i="14"/>
  <c r="T161" i="14"/>
  <c r="AB162" i="14"/>
  <c r="Q268" i="14"/>
  <c r="Y233" i="14"/>
  <c r="L232" i="14"/>
  <c r="V95" i="14"/>
  <c r="Z96" i="14"/>
  <c r="L258" i="14"/>
  <c r="Y259" i="14"/>
  <c r="AA257" i="14"/>
  <c r="Z126" i="14"/>
  <c r="V125" i="14"/>
  <c r="Y101" i="14"/>
  <c r="L100" i="14"/>
  <c r="V165" i="14"/>
  <c r="Z166" i="14"/>
  <c r="L138" i="14"/>
  <c r="AA99" i="14"/>
  <c r="Z158" i="14"/>
  <c r="V157" i="14"/>
  <c r="Y30" i="14"/>
  <c r="AA30" i="14"/>
  <c r="AB100" i="14"/>
  <c r="V99" i="14"/>
  <c r="Z100" i="14"/>
  <c r="J120" i="14"/>
  <c r="Z288" i="14"/>
  <c r="Y295" i="14"/>
  <c r="K282" i="14"/>
  <c r="G279" i="14"/>
  <c r="AB295" i="14"/>
  <c r="Y288" i="14"/>
  <c r="AA274" i="14"/>
  <c r="T273" i="14"/>
  <c r="AA217" i="14"/>
  <c r="Z275" i="14"/>
  <c r="X254" i="14"/>
  <c r="Q253" i="14"/>
  <c r="X235" i="14"/>
  <c r="AA221" i="14"/>
  <c r="AA205" i="14"/>
  <c r="AB282" i="14"/>
  <c r="L146" i="14"/>
  <c r="Z146" i="14" s="1"/>
  <c r="Y147" i="14"/>
  <c r="Z219" i="14"/>
  <c r="L218" i="14"/>
  <c r="Y219" i="14"/>
  <c r="X219" i="14"/>
  <c r="G201" i="14"/>
  <c r="K201" i="14" s="1"/>
  <c r="K202" i="14"/>
  <c r="X249" i="14"/>
  <c r="L166" i="14"/>
  <c r="Y167" i="14"/>
  <c r="X167" i="14"/>
  <c r="G149" i="14"/>
  <c r="K149" i="14" s="1"/>
  <c r="K150" i="14"/>
  <c r="G125" i="14"/>
  <c r="K126" i="14"/>
  <c r="Y285" i="14"/>
  <c r="AA157" i="14"/>
  <c r="X143" i="14"/>
  <c r="Y109" i="14"/>
  <c r="X101" i="14"/>
  <c r="G241" i="14"/>
  <c r="K242" i="14"/>
  <c r="L242" i="14"/>
  <c r="Z243" i="14"/>
  <c r="X243" i="14"/>
  <c r="Y243" i="14"/>
  <c r="Z150" i="14"/>
  <c r="V149" i="14"/>
  <c r="AA112" i="14"/>
  <c r="AA280" i="14"/>
  <c r="T277" i="14"/>
  <c r="Y280" i="14"/>
  <c r="L174" i="14"/>
  <c r="Y175" i="14"/>
  <c r="X175" i="14"/>
  <c r="O120" i="14"/>
  <c r="O303" i="14" s="1"/>
  <c r="Y236" i="14"/>
  <c r="AA125" i="14"/>
  <c r="T124" i="14"/>
  <c r="X189" i="14"/>
  <c r="AB94" i="14"/>
  <c r="P69" i="14"/>
  <c r="P68" i="14" s="1"/>
  <c r="Y49" i="14"/>
  <c r="R22" i="14"/>
  <c r="Z169" i="14"/>
  <c r="AA47" i="14"/>
  <c r="L221" i="14"/>
  <c r="Z221" i="14" s="1"/>
  <c r="AA189" i="14"/>
  <c r="I295" i="14"/>
  <c r="K295" i="14" s="1"/>
  <c r="K296" i="14"/>
  <c r="K253" i="14"/>
  <c r="V247" i="14"/>
  <c r="AB248" i="14"/>
  <c r="AA201" i="14"/>
  <c r="L158" i="14"/>
  <c r="Y159" i="14"/>
  <c r="AA225" i="14"/>
  <c r="L154" i="14"/>
  <c r="Z155" i="14"/>
  <c r="Y155" i="14"/>
  <c r="X131" i="14"/>
  <c r="L130" i="14"/>
  <c r="Z131" i="14"/>
  <c r="Y131" i="14"/>
  <c r="X221" i="14"/>
  <c r="V213" i="14"/>
  <c r="Z214" i="14"/>
  <c r="K194" i="14"/>
  <c r="G193" i="14"/>
  <c r="K193" i="14" s="1"/>
  <c r="U8" i="14"/>
  <c r="U303" i="14" s="1"/>
  <c r="L202" i="14"/>
  <c r="Y203" i="14"/>
  <c r="L178" i="14"/>
  <c r="Y179" i="14"/>
  <c r="F47" i="14"/>
  <c r="F38" i="14" s="1"/>
  <c r="F8" i="14" s="1"/>
  <c r="L185" i="14"/>
  <c r="Z186" i="14"/>
  <c r="Q272" i="14"/>
  <c r="K273" i="14"/>
  <c r="G270" i="14"/>
  <c r="G137" i="14"/>
  <c r="K137" i="14" s="1"/>
  <c r="K138" i="14"/>
  <c r="R53" i="14"/>
  <c r="P104" i="14"/>
  <c r="P7" i="14" s="1"/>
  <c r="P94" i="14"/>
  <c r="Z232" i="14"/>
  <c r="V231" i="14"/>
  <c r="AB232" i="14"/>
  <c r="V209" i="14"/>
  <c r="Z210" i="14"/>
  <c r="AA153" i="14"/>
  <c r="G133" i="14"/>
  <c r="K133" i="14" s="1"/>
  <c r="K134" i="14"/>
  <c r="L299" i="14"/>
  <c r="X300" i="14"/>
  <c r="T263" i="14"/>
  <c r="AA264" i="14"/>
  <c r="Y264" i="14"/>
  <c r="R104" i="14"/>
  <c r="R7" i="14" s="1"/>
  <c r="R94" i="14"/>
  <c r="S120" i="14"/>
  <c r="Z159" i="14"/>
  <c r="Z12" i="14"/>
  <c r="L11" i="14"/>
  <c r="X12" i="14"/>
  <c r="Y12" i="14"/>
  <c r="Z40" i="14"/>
  <c r="AB40" i="14"/>
  <c r="V39" i="14"/>
  <c r="R124" i="14"/>
  <c r="R123" i="14" s="1"/>
  <c r="R120" i="14" s="1"/>
  <c r="AB280" i="14"/>
  <c r="V277" i="14"/>
  <c r="Z280" i="14"/>
  <c r="AB279" i="14"/>
  <c r="V272" i="14"/>
  <c r="Q231" i="14"/>
  <c r="AA232" i="14"/>
  <c r="X232" i="14"/>
  <c r="X135" i="14"/>
  <c r="L134" i="14"/>
  <c r="Y135" i="14"/>
  <c r="X245" i="14"/>
  <c r="Z245" i="14"/>
  <c r="Z227" i="14"/>
  <c r="L198" i="14"/>
  <c r="X199" i="14"/>
  <c r="Y199" i="14"/>
  <c r="Z179" i="14"/>
  <c r="R240" i="14"/>
  <c r="R239" i="14" s="1"/>
  <c r="R122" i="14" s="1"/>
  <c r="AB48" i="14"/>
  <c r="V47" i="14"/>
  <c r="I8" i="14"/>
  <c r="K169" i="14"/>
  <c r="R49" i="14"/>
  <c r="L126" i="14"/>
  <c r="V145" i="14"/>
  <c r="R95" i="14"/>
  <c r="X288" i="14"/>
  <c r="X275" i="14"/>
  <c r="Z281" i="14"/>
  <c r="V278" i="14"/>
  <c r="Y296" i="14"/>
  <c r="K281" i="14"/>
  <c r="G278" i="14"/>
  <c r="I277" i="14"/>
  <c r="K280" i="14"/>
  <c r="L264" i="14"/>
  <c r="Y275" i="14"/>
  <c r="Z265" i="14"/>
  <c r="X296" i="14"/>
  <c r="Q295" i="14"/>
  <c r="AA296" i="14"/>
  <c r="V273" i="14"/>
  <c r="AB274" i="14"/>
  <c r="X255" i="14"/>
  <c r="X236" i="14"/>
  <c r="Z199" i="14"/>
  <c r="K236" i="14"/>
  <c r="G235" i="14"/>
  <c r="T111" i="14"/>
  <c r="AA242" i="14"/>
  <c r="T241" i="14"/>
  <c r="Y242" i="14"/>
  <c r="X233" i="14"/>
  <c r="L189" i="14"/>
  <c r="Z190" i="14"/>
  <c r="Y190" i="14"/>
  <c r="X170" i="14"/>
  <c r="X127" i="14"/>
  <c r="Z259" i="14"/>
  <c r="Z163" i="14"/>
  <c r="L162" i="14"/>
  <c r="X162" i="14" s="1"/>
  <c r="Y163" i="14"/>
  <c r="P53" i="14"/>
  <c r="X147" i="14"/>
  <c r="Y139" i="14"/>
  <c r="Y40" i="14"/>
  <c r="L206" i="14"/>
  <c r="Y207" i="14"/>
  <c r="AA169" i="14"/>
  <c r="G145" i="14"/>
  <c r="K145" i="14" s="1"/>
  <c r="K146" i="14"/>
  <c r="Z139" i="14"/>
  <c r="AA129" i="14"/>
  <c r="G67" i="14"/>
  <c r="K68" i="14"/>
  <c r="AB30" i="14"/>
  <c r="Z30" i="14"/>
  <c r="V10" i="14"/>
  <c r="X203" i="14"/>
  <c r="K226" i="14"/>
  <c r="G225" i="14"/>
  <c r="K225" i="14" s="1"/>
  <c r="L213" i="14"/>
  <c r="L194" i="14"/>
  <c r="Y195" i="14"/>
  <c r="Z80" i="14"/>
  <c r="U120" i="14"/>
  <c r="Y235" i="14"/>
  <c r="T230" i="14"/>
  <c r="K104" i="14"/>
  <c r="H7" i="14"/>
  <c r="R12" i="14"/>
  <c r="R11" i="14" s="1"/>
  <c r="R10" i="14" s="1"/>
  <c r="R9" i="14" s="1"/>
  <c r="AA149" i="14"/>
  <c r="Z255" i="14"/>
  <c r="X190" i="14"/>
  <c r="AA7" i="14"/>
  <c r="L68" i="14"/>
  <c r="R80" i="14"/>
  <c r="Y22" i="14"/>
  <c r="AA68" i="14"/>
  <c r="P124" i="14"/>
  <c r="P123" i="14" s="1"/>
  <c r="P120" i="14" s="1"/>
  <c r="J105" i="13"/>
  <c r="J10" i="13"/>
  <c r="H24" i="13"/>
  <c r="N24" i="13" s="1"/>
  <c r="J69" i="13"/>
  <c r="M70" i="13"/>
  <c r="O61" i="13"/>
  <c r="K60" i="13"/>
  <c r="N61" i="13"/>
  <c r="K90" i="13"/>
  <c r="M79" i="13"/>
  <c r="J78" i="13"/>
  <c r="M125" i="13"/>
  <c r="H124" i="13"/>
  <c r="N125" i="13"/>
  <c r="J112" i="13"/>
  <c r="H61" i="13"/>
  <c r="H107" i="13"/>
  <c r="H111" i="13"/>
  <c r="G110" i="13"/>
  <c r="G109" i="13" s="1"/>
  <c r="G108" i="13" s="1"/>
  <c r="G106" i="13" s="1"/>
  <c r="G104" i="13" s="1"/>
  <c r="G50" i="13" s="1"/>
  <c r="G130" i="13" s="1"/>
  <c r="N34" i="13"/>
  <c r="M34" i="13"/>
  <c r="O107" i="13"/>
  <c r="K74" i="13"/>
  <c r="O76" i="13"/>
  <c r="J122" i="13"/>
  <c r="O44" i="13"/>
  <c r="N44" i="13"/>
  <c r="N120" i="13"/>
  <c r="M120" i="13"/>
  <c r="H116" i="13"/>
  <c r="H11" i="13"/>
  <c r="N11" i="13" s="1"/>
  <c r="N15" i="13"/>
  <c r="J74" i="13"/>
  <c r="M62" i="13"/>
  <c r="K108" i="13"/>
  <c r="O109" i="13"/>
  <c r="H57" i="13"/>
  <c r="H91" i="13"/>
  <c r="M92" i="13"/>
  <c r="K68" i="13"/>
  <c r="O69" i="13"/>
  <c r="N69" i="13"/>
  <c r="K99" i="13"/>
  <c r="O100" i="13"/>
  <c r="O70" i="13"/>
  <c r="L10" i="13"/>
  <c r="L9" i="13" s="1"/>
  <c r="L8" i="13" s="1"/>
  <c r="L130" i="13" s="1"/>
  <c r="J55" i="13"/>
  <c r="K10" i="13"/>
  <c r="O11" i="13"/>
  <c r="M61" i="13"/>
  <c r="J60" i="13"/>
  <c r="J64" i="13"/>
  <c r="O65" i="13"/>
  <c r="M65" i="13"/>
  <c r="N82" i="13"/>
  <c r="M58" i="13"/>
  <c r="M27" i="13"/>
  <c r="J99" i="13"/>
  <c r="H101" i="13"/>
  <c r="H79" i="13"/>
  <c r="N95" i="13"/>
  <c r="K94" i="13"/>
  <c r="O95" i="13"/>
  <c r="N27" i="13"/>
  <c r="N126" i="13"/>
  <c r="O126" i="13"/>
  <c r="N102" i="13"/>
  <c r="H85" i="13"/>
  <c r="M86" i="13"/>
  <c r="O24" i="13"/>
  <c r="O78" i="13"/>
  <c r="K77" i="13"/>
  <c r="N113" i="13"/>
  <c r="N62" i="13"/>
  <c r="O123" i="13"/>
  <c r="M44" i="13"/>
  <c r="Q252" i="17" l="1"/>
  <c r="AA253" i="17"/>
  <c r="Y226" i="17"/>
  <c r="Z226" i="17"/>
  <c r="X226" i="17"/>
  <c r="AA273" i="17"/>
  <c r="T270" i="17"/>
  <c r="Z248" i="17"/>
  <c r="Y248" i="17"/>
  <c r="X248" i="17"/>
  <c r="L273" i="17"/>
  <c r="Y273" i="17" s="1"/>
  <c r="X280" i="17"/>
  <c r="Z280" i="17"/>
  <c r="Y126" i="17"/>
  <c r="Z126" i="17"/>
  <c r="X126" i="17"/>
  <c r="V269" i="17"/>
  <c r="T262" i="17"/>
  <c r="Y263" i="17"/>
  <c r="AA263" i="17"/>
  <c r="Y158" i="17"/>
  <c r="X158" i="17"/>
  <c r="Z158" i="17"/>
  <c r="X186" i="17"/>
  <c r="Y186" i="17"/>
  <c r="Y69" i="17"/>
  <c r="Z69" i="17"/>
  <c r="X69" i="17"/>
  <c r="AB241" i="17"/>
  <c r="V240" i="17"/>
  <c r="K9" i="17"/>
  <c r="AA269" i="17"/>
  <c r="T122" i="17"/>
  <c r="Y202" i="17"/>
  <c r="X202" i="17"/>
  <c r="Z202" i="17"/>
  <c r="Z300" i="17"/>
  <c r="P8" i="17"/>
  <c r="P304" i="17" s="1"/>
  <c r="Q268" i="17"/>
  <c r="AB273" i="17"/>
  <c r="Y100" i="17"/>
  <c r="V252" i="17"/>
  <c r="AB253" i="17"/>
  <c r="Z271" i="17"/>
  <c r="V268" i="17"/>
  <c r="AB271" i="17"/>
  <c r="AA9" i="17"/>
  <c r="T8" i="17"/>
  <c r="X96" i="17"/>
  <c r="AA96" i="17"/>
  <c r="X146" i="17"/>
  <c r="Z146" i="17"/>
  <c r="X278" i="17"/>
  <c r="Z182" i="17"/>
  <c r="X182" i="17"/>
  <c r="Y182" i="17"/>
  <c r="L263" i="17"/>
  <c r="Z264" i="17"/>
  <c r="Q262" i="17"/>
  <c r="Q121" i="17" s="1"/>
  <c r="AA271" i="17"/>
  <c r="T268" i="17"/>
  <c r="K125" i="17"/>
  <c r="G124" i="17"/>
  <c r="X130" i="17"/>
  <c r="Z130" i="17"/>
  <c r="L253" i="17"/>
  <c r="Y254" i="17"/>
  <c r="X170" i="17"/>
  <c r="Y170" i="17"/>
  <c r="Z170" i="17"/>
  <c r="L272" i="17"/>
  <c r="Y279" i="17"/>
  <c r="Z154" i="17"/>
  <c r="X154" i="17"/>
  <c r="Z278" i="17"/>
  <c r="K273" i="17"/>
  <c r="G270" i="17"/>
  <c r="K270" i="17" s="1"/>
  <c r="X68" i="17"/>
  <c r="Z68" i="17"/>
  <c r="P68" i="17"/>
  <c r="P63" i="17" s="1"/>
  <c r="P49" i="17" s="1"/>
  <c r="P48" i="17" s="1"/>
  <c r="P38" i="17" s="1"/>
  <c r="R68" i="17"/>
  <c r="R63" i="17" s="1"/>
  <c r="R49" i="17" s="1"/>
  <c r="R48" i="17" s="1"/>
  <c r="R38" i="17" s="1"/>
  <c r="R8" i="17" s="1"/>
  <c r="R304" i="17" s="1"/>
  <c r="Y68" i="17"/>
  <c r="L63" i="17"/>
  <c r="Q240" i="17"/>
  <c r="L231" i="17"/>
  <c r="Y231" i="17" s="1"/>
  <c r="X232" i="17"/>
  <c r="Z232" i="17"/>
  <c r="L271" i="17"/>
  <c r="X274" i="17"/>
  <c r="Y274" i="17"/>
  <c r="Y142" i="17"/>
  <c r="Z142" i="17"/>
  <c r="X142" i="17"/>
  <c r="Y96" i="17"/>
  <c r="X264" i="17"/>
  <c r="X178" i="17"/>
  <c r="Y178" i="17"/>
  <c r="Z178" i="17"/>
  <c r="X210" i="17"/>
  <c r="Y210" i="17"/>
  <c r="Y113" i="17"/>
  <c r="X113" i="17"/>
  <c r="Y7" i="17"/>
  <c r="X7" i="17"/>
  <c r="Z7" i="17"/>
  <c r="L241" i="17"/>
  <c r="X198" i="17"/>
  <c r="Z198" i="17"/>
  <c r="Y198" i="17"/>
  <c r="Y194" i="17"/>
  <c r="X194" i="17"/>
  <c r="Z194" i="17"/>
  <c r="AB230" i="17"/>
  <c r="Z274" i="17"/>
  <c r="G49" i="17"/>
  <c r="K63" i="17"/>
  <c r="X242" i="17"/>
  <c r="Z242" i="17"/>
  <c r="Z206" i="17"/>
  <c r="X206" i="17"/>
  <c r="Y206" i="17"/>
  <c r="K240" i="17"/>
  <c r="K269" i="17"/>
  <c r="G122" i="17"/>
  <c r="K122" i="17" s="1"/>
  <c r="Z39" i="17"/>
  <c r="Y39" i="17"/>
  <c r="Z113" i="17"/>
  <c r="X214" i="17"/>
  <c r="Y214" i="17"/>
  <c r="L174" i="17"/>
  <c r="X175" i="17"/>
  <c r="Y175" i="17"/>
  <c r="Z175" i="17"/>
  <c r="AB8" i="17"/>
  <c r="Q8" i="17"/>
  <c r="X254" i="17"/>
  <c r="K253" i="17"/>
  <c r="G252" i="17"/>
  <c r="K252" i="17" s="1"/>
  <c r="T230" i="17"/>
  <c r="AA231" i="17"/>
  <c r="Z186" i="17"/>
  <c r="X39" i="17"/>
  <c r="X190" i="17"/>
  <c r="Y190" i="17"/>
  <c r="X272" i="17"/>
  <c r="Q269" i="17"/>
  <c r="Y264" i="17"/>
  <c r="AA125" i="17"/>
  <c r="T124" i="17"/>
  <c r="AB124" i="17" s="1"/>
  <c r="X138" i="17"/>
  <c r="Z138" i="17"/>
  <c r="Z254" i="17"/>
  <c r="Z210" i="17"/>
  <c r="AA241" i="17"/>
  <c r="Y241" i="17"/>
  <c r="T240" i="17"/>
  <c r="X100" i="17"/>
  <c r="L9" i="17"/>
  <c r="Z10" i="17"/>
  <c r="X236" i="17"/>
  <c r="Z236" i="17"/>
  <c r="AA38" i="17"/>
  <c r="O77" i="16"/>
  <c r="K75" i="16"/>
  <c r="J49" i="16"/>
  <c r="K8" i="16"/>
  <c r="J74" i="16"/>
  <c r="J9" i="16"/>
  <c r="M10" i="16"/>
  <c r="O112" i="16"/>
  <c r="H100" i="16"/>
  <c r="N101" i="16"/>
  <c r="M101" i="16"/>
  <c r="N24" i="16"/>
  <c r="O54" i="16"/>
  <c r="K52" i="16"/>
  <c r="N54" i="16"/>
  <c r="H10" i="16"/>
  <c r="O122" i="16"/>
  <c r="J106" i="16"/>
  <c r="O10" i="16"/>
  <c r="M68" i="16"/>
  <c r="O44" i="16"/>
  <c r="N44" i="16"/>
  <c r="O99" i="16"/>
  <c r="K98" i="16"/>
  <c r="M24" i="16"/>
  <c r="H90" i="16"/>
  <c r="N91" i="16"/>
  <c r="M91" i="16"/>
  <c r="H114" i="16"/>
  <c r="N116" i="16"/>
  <c r="M116" i="16"/>
  <c r="O55" i="16"/>
  <c r="K53" i="16"/>
  <c r="H78" i="16"/>
  <c r="M79" i="16"/>
  <c r="N79" i="16"/>
  <c r="H123" i="16"/>
  <c r="M124" i="16"/>
  <c r="N124" i="16"/>
  <c r="M113" i="16"/>
  <c r="J107" i="16"/>
  <c r="O113" i="16"/>
  <c r="K74" i="16"/>
  <c r="O76" i="16"/>
  <c r="K106" i="16"/>
  <c r="N105" i="16"/>
  <c r="H84" i="16"/>
  <c r="N85" i="16"/>
  <c r="M85" i="16"/>
  <c r="N68" i="16"/>
  <c r="M111" i="16"/>
  <c r="H110" i="16"/>
  <c r="N111" i="16"/>
  <c r="H54" i="16"/>
  <c r="M60" i="16"/>
  <c r="H55" i="16"/>
  <c r="M56" i="16"/>
  <c r="J88" i="16"/>
  <c r="O88" i="16" s="1"/>
  <c r="J98" i="16"/>
  <c r="J84" i="15"/>
  <c r="J79" i="15"/>
  <c r="I18" i="15"/>
  <c r="H17" i="15"/>
  <c r="I17" i="15" s="1"/>
  <c r="H98" i="15"/>
  <c r="I99" i="15"/>
  <c r="K99" i="15"/>
  <c r="I64" i="15"/>
  <c r="H63" i="15"/>
  <c r="K64" i="15"/>
  <c r="I13" i="15"/>
  <c r="H12" i="15"/>
  <c r="K13" i="15"/>
  <c r="I9" i="15"/>
  <c r="K9" i="15"/>
  <c r="K17" i="15"/>
  <c r="J11" i="15"/>
  <c r="K94" i="15"/>
  <c r="I94" i="15"/>
  <c r="K87" i="15"/>
  <c r="I87" i="15"/>
  <c r="H86" i="15"/>
  <c r="K18" i="15"/>
  <c r="I67" i="15"/>
  <c r="I46" i="15"/>
  <c r="I38" i="15"/>
  <c r="I32" i="15"/>
  <c r="I55" i="15"/>
  <c r="I45" i="15"/>
  <c r="I20" i="15"/>
  <c r="I28" i="15"/>
  <c r="I15" i="15"/>
  <c r="I29" i="15"/>
  <c r="I23" i="15"/>
  <c r="I48" i="15"/>
  <c r="I83" i="15"/>
  <c r="I44" i="15"/>
  <c r="I36" i="15"/>
  <c r="I66" i="15"/>
  <c r="I93" i="15"/>
  <c r="I89" i="15"/>
  <c r="I77" i="15"/>
  <c r="I96" i="15"/>
  <c r="I97" i="15"/>
  <c r="I27" i="15"/>
  <c r="I101" i="15"/>
  <c r="I54" i="15"/>
  <c r="I34" i="15"/>
  <c r="I31" i="15"/>
  <c r="I61" i="15"/>
  <c r="I37" i="15"/>
  <c r="I24" i="15"/>
  <c r="I40" i="15"/>
  <c r="I25" i="15"/>
  <c r="I43" i="15"/>
  <c r="I47" i="15"/>
  <c r="I16" i="15"/>
  <c r="I22" i="15"/>
  <c r="I73" i="15"/>
  <c r="I60" i="15"/>
  <c r="I95" i="15"/>
  <c r="H70" i="15"/>
  <c r="I71" i="15"/>
  <c r="H80" i="15"/>
  <c r="I81" i="15"/>
  <c r="I88" i="15"/>
  <c r="I52" i="15"/>
  <c r="H51" i="15"/>
  <c r="K52" i="15"/>
  <c r="I26" i="15"/>
  <c r="H58" i="15"/>
  <c r="I59" i="15"/>
  <c r="I30" i="15"/>
  <c r="I92" i="15"/>
  <c r="I53" i="15"/>
  <c r="K70" i="15"/>
  <c r="J69" i="15"/>
  <c r="I42" i="15"/>
  <c r="K75" i="15"/>
  <c r="I75" i="15"/>
  <c r="H74" i="15"/>
  <c r="I21" i="15"/>
  <c r="K58" i="15"/>
  <c r="J57" i="15"/>
  <c r="H90" i="15"/>
  <c r="I91" i="15"/>
  <c r="K91" i="15"/>
  <c r="Q123" i="14"/>
  <c r="X299" i="14"/>
  <c r="V124" i="14"/>
  <c r="Y299" i="14"/>
  <c r="AA299" i="14"/>
  <c r="L247" i="14"/>
  <c r="Z247" i="14" s="1"/>
  <c r="Y248" i="14"/>
  <c r="AA10" i="14"/>
  <c r="T9" i="14"/>
  <c r="L205" i="14"/>
  <c r="Y206" i="14"/>
  <c r="X206" i="14"/>
  <c r="Z213" i="14"/>
  <c r="G272" i="14"/>
  <c r="K279" i="14"/>
  <c r="Q8" i="14"/>
  <c r="K263" i="14"/>
  <c r="G262" i="14"/>
  <c r="Y213" i="14"/>
  <c r="L263" i="14"/>
  <c r="X264" i="14"/>
  <c r="AB47" i="14"/>
  <c r="X30" i="14"/>
  <c r="Z142" i="14"/>
  <c r="X142" i="14"/>
  <c r="Y142" i="14"/>
  <c r="L141" i="14"/>
  <c r="X248" i="14"/>
  <c r="H303" i="14"/>
  <c r="K7" i="14"/>
  <c r="L7" i="14" s="1"/>
  <c r="G62" i="14"/>
  <c r="K67" i="14"/>
  <c r="L67" i="14" s="1"/>
  <c r="X295" i="14"/>
  <c r="Q270" i="14"/>
  <c r="X126" i="14"/>
  <c r="L125" i="14"/>
  <c r="Y126" i="14"/>
  <c r="Z277" i="14"/>
  <c r="AB277" i="14"/>
  <c r="AA263" i="14"/>
  <c r="T262" i="14"/>
  <c r="AB231" i="14"/>
  <c r="V230" i="14"/>
  <c r="AB247" i="14"/>
  <c r="V240" i="14"/>
  <c r="AA277" i="14"/>
  <c r="Y277" i="14"/>
  <c r="AA295" i="14"/>
  <c r="L99" i="14"/>
  <c r="X100" i="14"/>
  <c r="Y100" i="14"/>
  <c r="AB95" i="14"/>
  <c r="Y162" i="14"/>
  <c r="L279" i="14"/>
  <c r="X282" i="14"/>
  <c r="Z282" i="14"/>
  <c r="Z108" i="14"/>
  <c r="Y108" i="14"/>
  <c r="Z264" i="14"/>
  <c r="L271" i="14"/>
  <c r="X278" i="14"/>
  <c r="G9" i="14"/>
  <c r="K10" i="14"/>
  <c r="K39" i="14"/>
  <c r="AA279" i="14"/>
  <c r="T272" i="14"/>
  <c r="Y278" i="14"/>
  <c r="AA278" i="14"/>
  <c r="T271" i="14"/>
  <c r="Y253" i="14"/>
  <c r="T252" i="14"/>
  <c r="AA253" i="14"/>
  <c r="L225" i="14"/>
  <c r="Y226" i="14"/>
  <c r="X226" i="14"/>
  <c r="K235" i="14"/>
  <c r="G230" i="14"/>
  <c r="AB39" i="14"/>
  <c r="Z39" i="14"/>
  <c r="V38" i="14"/>
  <c r="AA38" i="14"/>
  <c r="AB273" i="14"/>
  <c r="Z273" i="14"/>
  <c r="V270" i="14"/>
  <c r="AA273" i="14"/>
  <c r="T270" i="14"/>
  <c r="Y273" i="14"/>
  <c r="Q121" i="14"/>
  <c r="L113" i="14"/>
  <c r="Z115" i="14"/>
  <c r="Y115" i="14"/>
  <c r="X115" i="14"/>
  <c r="L209" i="14"/>
  <c r="X210" i="14"/>
  <c r="Y210" i="14"/>
  <c r="X274" i="14"/>
  <c r="L273" i="14"/>
  <c r="L201" i="14"/>
  <c r="X202" i="14"/>
  <c r="Y202" i="14"/>
  <c r="Z202" i="14"/>
  <c r="Z242" i="14"/>
  <c r="L241" i="14"/>
  <c r="X242" i="14"/>
  <c r="G124" i="14"/>
  <c r="K125" i="14"/>
  <c r="Y218" i="14"/>
  <c r="Z218" i="14"/>
  <c r="L217" i="14"/>
  <c r="X218" i="14"/>
  <c r="Q252" i="14"/>
  <c r="Z299" i="14"/>
  <c r="V252" i="14"/>
  <c r="AB253" i="14"/>
  <c r="X96" i="14"/>
  <c r="L95" i="14"/>
  <c r="Y96" i="14"/>
  <c r="Z68" i="14"/>
  <c r="Y68" i="14"/>
  <c r="Z189" i="14"/>
  <c r="Y189" i="14"/>
  <c r="I270" i="14"/>
  <c r="I267" i="14" s="1"/>
  <c r="I120" i="14" s="1"/>
  <c r="I303" i="14" s="1"/>
  <c r="K277" i="14"/>
  <c r="Q230" i="14"/>
  <c r="AA231" i="14"/>
  <c r="G267" i="14"/>
  <c r="K267" i="14" s="1"/>
  <c r="Z185" i="14"/>
  <c r="X185" i="14"/>
  <c r="Y185" i="14"/>
  <c r="L157" i="14"/>
  <c r="Y158" i="14"/>
  <c r="X158" i="14"/>
  <c r="Z248" i="14"/>
  <c r="Z99" i="14"/>
  <c r="AB99" i="14"/>
  <c r="L231" i="14"/>
  <c r="Y232" i="14"/>
  <c r="X150" i="14"/>
  <c r="L149" i="14"/>
  <c r="Z149" i="14" s="1"/>
  <c r="Y150" i="14"/>
  <c r="X39" i="14"/>
  <c r="Z226" i="14"/>
  <c r="Z206" i="14"/>
  <c r="Z263" i="14"/>
  <c r="V262" i="14"/>
  <c r="L112" i="14"/>
  <c r="Z112" i="14" s="1"/>
  <c r="Y114" i="14"/>
  <c r="X114" i="14"/>
  <c r="Y282" i="14"/>
  <c r="X247" i="14"/>
  <c r="Q240" i="14"/>
  <c r="AA247" i="14"/>
  <c r="Q269" i="14"/>
  <c r="Z154" i="14"/>
  <c r="X154" i="14"/>
  <c r="Y154" i="14"/>
  <c r="L153" i="14"/>
  <c r="L145" i="14"/>
  <c r="Y146" i="14"/>
  <c r="X146" i="14"/>
  <c r="L181" i="14"/>
  <c r="Y182" i="14"/>
  <c r="X182" i="14"/>
  <c r="Z182" i="14"/>
  <c r="J240" i="14"/>
  <c r="J239" i="14" s="1"/>
  <c r="J122" i="14" s="1"/>
  <c r="J303" i="14" s="1"/>
  <c r="K247" i="14"/>
  <c r="L161" i="14"/>
  <c r="Y161" i="14" s="1"/>
  <c r="Z162" i="14"/>
  <c r="Z130" i="14"/>
  <c r="X130" i="14"/>
  <c r="Y130" i="14"/>
  <c r="L129" i="14"/>
  <c r="Z174" i="14"/>
  <c r="L173" i="14"/>
  <c r="Y174" i="14"/>
  <c r="X174" i="14"/>
  <c r="L257" i="14"/>
  <c r="X258" i="14"/>
  <c r="Z258" i="14"/>
  <c r="Y258" i="14"/>
  <c r="AB299" i="14"/>
  <c r="Z235" i="14"/>
  <c r="AA241" i="14"/>
  <c r="T240" i="14"/>
  <c r="Y241" i="14"/>
  <c r="AB241" i="14"/>
  <c r="V271" i="14"/>
  <c r="Z278" i="14"/>
  <c r="F303" i="14"/>
  <c r="Y166" i="14"/>
  <c r="L165" i="14"/>
  <c r="X166" i="14"/>
  <c r="Z165" i="14"/>
  <c r="X169" i="14"/>
  <c r="X108" i="14"/>
  <c r="T229" i="14"/>
  <c r="L193" i="14"/>
  <c r="Z194" i="14"/>
  <c r="X194" i="14"/>
  <c r="Y194" i="14"/>
  <c r="V9" i="14"/>
  <c r="AB10" i="14"/>
  <c r="Z274" i="14"/>
  <c r="G271" i="14"/>
  <c r="K278" i="14"/>
  <c r="X68" i="14"/>
  <c r="L197" i="14"/>
  <c r="X198" i="14"/>
  <c r="Z198" i="14"/>
  <c r="Y198" i="14"/>
  <c r="L133" i="14"/>
  <c r="Y134" i="14"/>
  <c r="X134" i="14"/>
  <c r="V269" i="14"/>
  <c r="AB272" i="14"/>
  <c r="Z11" i="14"/>
  <c r="L10" i="14"/>
  <c r="Z10" i="14" s="1"/>
  <c r="X11" i="14"/>
  <c r="X213" i="14"/>
  <c r="Y178" i="14"/>
  <c r="L177" i="14"/>
  <c r="X178" i="14"/>
  <c r="Z178" i="14"/>
  <c r="G252" i="14"/>
  <c r="T123" i="14"/>
  <c r="AA124" i="14"/>
  <c r="G240" i="14"/>
  <c r="K241" i="14"/>
  <c r="Y221" i="14"/>
  <c r="X138" i="14"/>
  <c r="L137" i="14"/>
  <c r="Z137" i="14" s="1"/>
  <c r="Y138" i="14"/>
  <c r="AA161" i="14"/>
  <c r="AB161" i="14"/>
  <c r="Z295" i="14"/>
  <c r="Z134" i="14"/>
  <c r="AB112" i="14"/>
  <c r="L253" i="14"/>
  <c r="X253" i="14" s="1"/>
  <c r="Y11" i="14"/>
  <c r="O10" i="13"/>
  <c r="K9" i="13"/>
  <c r="H90" i="13"/>
  <c r="M91" i="13"/>
  <c r="J54" i="13"/>
  <c r="J9" i="13"/>
  <c r="J53" i="13"/>
  <c r="O55" i="13"/>
  <c r="J106" i="13"/>
  <c r="M11" i="13"/>
  <c r="J98" i="13"/>
  <c r="H56" i="13"/>
  <c r="N57" i="13"/>
  <c r="M57" i="13"/>
  <c r="O122" i="13"/>
  <c r="O112" i="13"/>
  <c r="N68" i="13"/>
  <c r="H114" i="13"/>
  <c r="N116" i="13"/>
  <c r="M116" i="13"/>
  <c r="H105" i="13"/>
  <c r="M105" i="13" s="1"/>
  <c r="N107" i="13"/>
  <c r="H123" i="13"/>
  <c r="N124" i="13"/>
  <c r="M124" i="13"/>
  <c r="N91" i="13"/>
  <c r="M69" i="13"/>
  <c r="J68" i="13"/>
  <c r="M68" i="13" s="1"/>
  <c r="M107" i="13"/>
  <c r="H84" i="13"/>
  <c r="M85" i="13"/>
  <c r="N85" i="13"/>
  <c r="O64" i="13"/>
  <c r="M64" i="13"/>
  <c r="O94" i="13"/>
  <c r="N94" i="13"/>
  <c r="H100" i="13"/>
  <c r="M101" i="13"/>
  <c r="N101" i="13"/>
  <c r="K98" i="13"/>
  <c r="O99" i="13"/>
  <c r="H10" i="13"/>
  <c r="O74" i="13"/>
  <c r="K54" i="13"/>
  <c r="O60" i="13"/>
  <c r="N60" i="13"/>
  <c r="M24" i="13"/>
  <c r="N111" i="13"/>
  <c r="H110" i="13"/>
  <c r="M111" i="13"/>
  <c r="M78" i="13"/>
  <c r="J77" i="13"/>
  <c r="O77" i="13"/>
  <c r="K75" i="13"/>
  <c r="H78" i="13"/>
  <c r="N79" i="13"/>
  <c r="K106" i="13"/>
  <c r="O108" i="13"/>
  <c r="O105" i="13"/>
  <c r="H60" i="13"/>
  <c r="K89" i="13"/>
  <c r="AA268" i="17" l="1"/>
  <c r="Y268" i="17"/>
  <c r="K49" i="17"/>
  <c r="G48" i="17"/>
  <c r="K124" i="17"/>
  <c r="G121" i="17"/>
  <c r="K121" i="17" s="1"/>
  <c r="AB268" i="17"/>
  <c r="Z9" i="17"/>
  <c r="L240" i="17"/>
  <c r="Y240" i="17" s="1"/>
  <c r="L269" i="17"/>
  <c r="Y272" i="17"/>
  <c r="Z241" i="17"/>
  <c r="L268" i="17"/>
  <c r="X240" i="17"/>
  <c r="Q123" i="17"/>
  <c r="L252" i="17"/>
  <c r="Y253" i="17"/>
  <c r="V121" i="17"/>
  <c r="L262" i="17"/>
  <c r="Y262" i="17" s="1"/>
  <c r="Z263" i="17"/>
  <c r="Y9" i="17"/>
  <c r="Z253" i="17"/>
  <c r="AA262" i="17"/>
  <c r="AA230" i="17"/>
  <c r="Y230" i="17"/>
  <c r="X174" i="17"/>
  <c r="Y174" i="17"/>
  <c r="Z174" i="17"/>
  <c r="G123" i="17"/>
  <c r="K123" i="17" s="1"/>
  <c r="X241" i="17"/>
  <c r="AA8" i="17"/>
  <c r="X268" i="17"/>
  <c r="Z269" i="17"/>
  <c r="V122" i="17"/>
  <c r="L125" i="17"/>
  <c r="AA252" i="17"/>
  <c r="Z240" i="17"/>
  <c r="AB240" i="17"/>
  <c r="V123" i="17"/>
  <c r="AA124" i="17"/>
  <c r="T121" i="17"/>
  <c r="L230" i="17"/>
  <c r="X231" i="17"/>
  <c r="Z231" i="17"/>
  <c r="AA270" i="17"/>
  <c r="X9" i="17"/>
  <c r="L270" i="17"/>
  <c r="X273" i="17"/>
  <c r="Z273" i="17"/>
  <c r="Q304" i="17"/>
  <c r="AA240" i="17"/>
  <c r="T123" i="17"/>
  <c r="Q122" i="17"/>
  <c r="AA122" i="17" s="1"/>
  <c r="AB270" i="17"/>
  <c r="X63" i="17"/>
  <c r="Y63" i="17"/>
  <c r="Z63" i="17"/>
  <c r="L49" i="17"/>
  <c r="Y271" i="17"/>
  <c r="X263" i="17"/>
  <c r="Z252" i="17"/>
  <c r="AB252" i="17"/>
  <c r="X271" i="17"/>
  <c r="Z272" i="17"/>
  <c r="X253" i="17"/>
  <c r="O53" i="16"/>
  <c r="J104" i="16"/>
  <c r="M107" i="16"/>
  <c r="J105" i="16"/>
  <c r="O107" i="16"/>
  <c r="K49" i="16"/>
  <c r="O52" i="16"/>
  <c r="H99" i="16"/>
  <c r="M100" i="16"/>
  <c r="N100" i="16"/>
  <c r="M9" i="16"/>
  <c r="J8" i="16"/>
  <c r="H52" i="16"/>
  <c r="M54" i="16"/>
  <c r="O106" i="16"/>
  <c r="K104" i="16"/>
  <c r="K50" i="16" s="1"/>
  <c r="H89" i="16"/>
  <c r="N90" i="16"/>
  <c r="M90" i="16"/>
  <c r="J50" i="16"/>
  <c r="H109" i="16"/>
  <c r="N110" i="16"/>
  <c r="M110" i="16"/>
  <c r="H76" i="16"/>
  <c r="N84" i="16"/>
  <c r="M84" i="16"/>
  <c r="H77" i="16"/>
  <c r="M78" i="16"/>
  <c r="N78" i="16"/>
  <c r="H112" i="16"/>
  <c r="M114" i="16"/>
  <c r="N114" i="16"/>
  <c r="O75" i="16"/>
  <c r="K51" i="16"/>
  <c r="H53" i="16"/>
  <c r="M55" i="16"/>
  <c r="O74" i="16"/>
  <c r="H122" i="16"/>
  <c r="N123" i="16"/>
  <c r="M123" i="16"/>
  <c r="N55" i="16"/>
  <c r="O98" i="16"/>
  <c r="H9" i="16"/>
  <c r="N10" i="16"/>
  <c r="O9" i="16"/>
  <c r="K86" i="15"/>
  <c r="I86" i="15"/>
  <c r="H85" i="15"/>
  <c r="H50" i="15"/>
  <c r="I51" i="15"/>
  <c r="K51" i="15"/>
  <c r="H69" i="15"/>
  <c r="I70" i="15"/>
  <c r="I90" i="15"/>
  <c r="K90" i="15"/>
  <c r="J78" i="15"/>
  <c r="K79" i="15"/>
  <c r="J56" i="15"/>
  <c r="H11" i="15"/>
  <c r="I12" i="15"/>
  <c r="K12" i="15"/>
  <c r="H79" i="15"/>
  <c r="I80" i="15"/>
  <c r="K74" i="15"/>
  <c r="I74" i="15"/>
  <c r="H62" i="15"/>
  <c r="I63" i="15"/>
  <c r="K63" i="15"/>
  <c r="K80" i="15"/>
  <c r="J68" i="15"/>
  <c r="K69" i="15"/>
  <c r="H57" i="15"/>
  <c r="I58" i="15"/>
  <c r="J10" i="15"/>
  <c r="I98" i="15"/>
  <c r="K98" i="15"/>
  <c r="X133" i="14"/>
  <c r="Y133" i="14"/>
  <c r="Z9" i="14"/>
  <c r="V8" i="14"/>
  <c r="AB9" i="14"/>
  <c r="T239" i="14"/>
  <c r="AA240" i="14"/>
  <c r="Z173" i="14"/>
  <c r="Y173" i="14"/>
  <c r="X173" i="14"/>
  <c r="X181" i="14"/>
  <c r="Z181" i="14"/>
  <c r="Y181" i="14"/>
  <c r="V261" i="14"/>
  <c r="Y95" i="14"/>
  <c r="L240" i="14"/>
  <c r="Z241" i="14"/>
  <c r="X241" i="14"/>
  <c r="Z201" i="14"/>
  <c r="Y201" i="14"/>
  <c r="X201" i="14"/>
  <c r="L111" i="14"/>
  <c r="Y113" i="14"/>
  <c r="X113" i="14"/>
  <c r="Z113" i="14"/>
  <c r="X225" i="14"/>
  <c r="Y225" i="14"/>
  <c r="L272" i="14"/>
  <c r="Z279" i="14"/>
  <c r="X279" i="14"/>
  <c r="Y262" i="14"/>
  <c r="AA262" i="14"/>
  <c r="T261" i="14"/>
  <c r="L124" i="14"/>
  <c r="X125" i="14"/>
  <c r="Y125" i="14"/>
  <c r="K62" i="14"/>
  <c r="G48" i="14"/>
  <c r="Y10" i="14"/>
  <c r="Y145" i="14"/>
  <c r="X145" i="14"/>
  <c r="Y112" i="14"/>
  <c r="X112" i="14"/>
  <c r="V229" i="14"/>
  <c r="Z230" i="14"/>
  <c r="AB230" i="14"/>
  <c r="Z141" i="14"/>
  <c r="X141" i="14"/>
  <c r="Y141" i="14"/>
  <c r="Y205" i="14"/>
  <c r="X205" i="14"/>
  <c r="Y157" i="14"/>
  <c r="X157" i="14"/>
  <c r="T267" i="14"/>
  <c r="AA270" i="14"/>
  <c r="X67" i="14"/>
  <c r="Y67" i="14"/>
  <c r="R67" i="14"/>
  <c r="R62" i="14" s="1"/>
  <c r="R48" i="14" s="1"/>
  <c r="R47" i="14" s="1"/>
  <c r="R38" i="14" s="1"/>
  <c r="R8" i="14" s="1"/>
  <c r="R303" i="14" s="1"/>
  <c r="P67" i="14"/>
  <c r="P62" i="14" s="1"/>
  <c r="P48" i="14" s="1"/>
  <c r="P47" i="14" s="1"/>
  <c r="P38" i="14" s="1"/>
  <c r="P8" i="14" s="1"/>
  <c r="P303" i="14" s="1"/>
  <c r="Z67" i="14"/>
  <c r="L62" i="14"/>
  <c r="K262" i="14"/>
  <c r="G261" i="14"/>
  <c r="K261" i="14" s="1"/>
  <c r="Z205" i="14"/>
  <c r="G251" i="14"/>
  <c r="K251" i="14" s="1"/>
  <c r="K252" i="14"/>
  <c r="AA229" i="14"/>
  <c r="X95" i="14"/>
  <c r="Q229" i="14"/>
  <c r="Z157" i="14"/>
  <c r="Y209" i="14"/>
  <c r="X209" i="14"/>
  <c r="K230" i="14"/>
  <c r="G229" i="14"/>
  <c r="K229" i="14" s="1"/>
  <c r="Y99" i="14"/>
  <c r="X99" i="14"/>
  <c r="AB240" i="14"/>
  <c r="V239" i="14"/>
  <c r="X7" i="14"/>
  <c r="Z7" i="14"/>
  <c r="Y7" i="14"/>
  <c r="L262" i="14"/>
  <c r="X263" i="14"/>
  <c r="Z209" i="14"/>
  <c r="AA9" i="14"/>
  <c r="T8" i="14"/>
  <c r="L9" i="14"/>
  <c r="X10" i="14"/>
  <c r="X149" i="14"/>
  <c r="Y149" i="14"/>
  <c r="G123" i="14"/>
  <c r="K124" i="14"/>
  <c r="AB38" i="14"/>
  <c r="Y247" i="14"/>
  <c r="Z153" i="14"/>
  <c r="X153" i="14"/>
  <c r="Y153" i="14"/>
  <c r="X217" i="14"/>
  <c r="Z217" i="14"/>
  <c r="Y217" i="14"/>
  <c r="Y271" i="14"/>
  <c r="T268" i="14"/>
  <c r="AA271" i="14"/>
  <c r="K272" i="14"/>
  <c r="G269" i="14"/>
  <c r="K269" i="14" s="1"/>
  <c r="Z225" i="14"/>
  <c r="Y257" i="14"/>
  <c r="Z257" i="14"/>
  <c r="X257" i="14"/>
  <c r="Z133" i="14"/>
  <c r="L230" i="14"/>
  <c r="Y231" i="14"/>
  <c r="X231" i="14"/>
  <c r="L270" i="14"/>
  <c r="Y270" i="14" s="1"/>
  <c r="X273" i="14"/>
  <c r="Z145" i="14"/>
  <c r="Y279" i="14"/>
  <c r="K9" i="14"/>
  <c r="Y263" i="14"/>
  <c r="Z124" i="14"/>
  <c r="AB124" i="14"/>
  <c r="V123" i="14"/>
  <c r="X137" i="14"/>
  <c r="Y137" i="14"/>
  <c r="Y177" i="14"/>
  <c r="X177" i="14"/>
  <c r="Z177" i="14"/>
  <c r="Y197" i="14"/>
  <c r="Z197" i="14"/>
  <c r="X197" i="14"/>
  <c r="Z161" i="14"/>
  <c r="X161" i="14"/>
  <c r="L268" i="14"/>
  <c r="X271" i="14"/>
  <c r="AA123" i="14"/>
  <c r="Z193" i="14"/>
  <c r="Y193" i="14"/>
  <c r="X193" i="14"/>
  <c r="K270" i="14"/>
  <c r="AB252" i="14"/>
  <c r="V251" i="14"/>
  <c r="L252" i="14"/>
  <c r="G239" i="14"/>
  <c r="K240" i="14"/>
  <c r="G268" i="14"/>
  <c r="K271" i="14"/>
  <c r="AA230" i="14"/>
  <c r="Y165" i="14"/>
  <c r="X165" i="14"/>
  <c r="V268" i="14"/>
  <c r="Z271" i="14"/>
  <c r="Z129" i="14"/>
  <c r="X129" i="14"/>
  <c r="Y129" i="14"/>
  <c r="Q239" i="14"/>
  <c r="Z253" i="14"/>
  <c r="Q251" i="14"/>
  <c r="AB270" i="14"/>
  <c r="V267" i="14"/>
  <c r="AA252" i="14"/>
  <c r="T251" i="14"/>
  <c r="AA272" i="14"/>
  <c r="Y272" i="14"/>
  <c r="T269" i="14"/>
  <c r="Z95" i="14"/>
  <c r="Z231" i="14"/>
  <c r="Q267" i="14"/>
  <c r="Z125" i="14"/>
  <c r="H9" i="13"/>
  <c r="H112" i="13"/>
  <c r="N114" i="13"/>
  <c r="M114" i="13"/>
  <c r="O89" i="13"/>
  <c r="K88" i="13"/>
  <c r="M10" i="13"/>
  <c r="O98" i="13"/>
  <c r="O68" i="13"/>
  <c r="J104" i="13"/>
  <c r="N10" i="13"/>
  <c r="H54" i="13"/>
  <c r="M60" i="13"/>
  <c r="H76" i="13"/>
  <c r="M84" i="13"/>
  <c r="N84" i="13"/>
  <c r="J52" i="13"/>
  <c r="K51" i="13"/>
  <c r="H99" i="13"/>
  <c r="N100" i="13"/>
  <c r="M100" i="13"/>
  <c r="H122" i="13"/>
  <c r="N123" i="13"/>
  <c r="M123" i="13"/>
  <c r="K104" i="13"/>
  <c r="O106" i="13"/>
  <c r="M90" i="13"/>
  <c r="H89" i="13"/>
  <c r="N90" i="13"/>
  <c r="O54" i="13"/>
  <c r="K52" i="13"/>
  <c r="N105" i="13"/>
  <c r="J8" i="13"/>
  <c r="M9" i="13"/>
  <c r="H109" i="13"/>
  <c r="M110" i="13"/>
  <c r="N110" i="13"/>
  <c r="H55" i="13"/>
  <c r="N56" i="13"/>
  <c r="M56" i="13"/>
  <c r="O9" i="13"/>
  <c r="K8" i="13"/>
  <c r="N9" i="13"/>
  <c r="H77" i="13"/>
  <c r="N78" i="13"/>
  <c r="J75" i="13"/>
  <c r="M77" i="13"/>
  <c r="J50" i="13"/>
  <c r="O53" i="13"/>
  <c r="X270" i="17" l="1"/>
  <c r="Z270" i="17"/>
  <c r="Z122" i="17"/>
  <c r="Y252" i="17"/>
  <c r="L122" i="17"/>
  <c r="Y269" i="17"/>
  <c r="X269" i="17"/>
  <c r="AA121" i="17"/>
  <c r="T304" i="17"/>
  <c r="X252" i="17"/>
  <c r="Z230" i="17"/>
  <c r="X230" i="17"/>
  <c r="Z262" i="17"/>
  <c r="K48" i="17"/>
  <c r="G38" i="17"/>
  <c r="X122" i="17"/>
  <c r="Y270" i="17"/>
  <c r="X262" i="17"/>
  <c r="L48" i="17"/>
  <c r="Z49" i="17"/>
  <c r="Y49" i="17"/>
  <c r="X49" i="17"/>
  <c r="AB121" i="17"/>
  <c r="V304" i="17"/>
  <c r="L123" i="17"/>
  <c r="Z268" i="17"/>
  <c r="AA123" i="17"/>
  <c r="Y123" i="17"/>
  <c r="Z123" i="17"/>
  <c r="AB123" i="17"/>
  <c r="L124" i="17"/>
  <c r="Z125" i="17"/>
  <c r="X125" i="17"/>
  <c r="Y125" i="17"/>
  <c r="O50" i="16"/>
  <c r="H75" i="16"/>
  <c r="M77" i="16"/>
  <c r="N77" i="16"/>
  <c r="N122" i="16"/>
  <c r="M122" i="16"/>
  <c r="H88" i="16"/>
  <c r="N89" i="16"/>
  <c r="M89" i="16"/>
  <c r="O49" i="16"/>
  <c r="K130" i="16"/>
  <c r="O51" i="16"/>
  <c r="M112" i="16"/>
  <c r="N112" i="16"/>
  <c r="H108" i="16"/>
  <c r="M109" i="16"/>
  <c r="N109" i="16"/>
  <c r="H49" i="16"/>
  <c r="M52" i="16"/>
  <c r="M105" i="16"/>
  <c r="J51" i="16"/>
  <c r="O105" i="16"/>
  <c r="H74" i="16"/>
  <c r="M76" i="16"/>
  <c r="N76" i="16"/>
  <c r="H98" i="16"/>
  <c r="M99" i="16"/>
  <c r="N99" i="16"/>
  <c r="M53" i="16"/>
  <c r="O104" i="16"/>
  <c r="H8" i="16"/>
  <c r="N9" i="16"/>
  <c r="N52" i="16"/>
  <c r="O8" i="16"/>
  <c r="N53" i="16"/>
  <c r="H56" i="15"/>
  <c r="I56" i="15" s="1"/>
  <c r="I57" i="15"/>
  <c r="I62" i="15"/>
  <c r="K62" i="15"/>
  <c r="K78" i="15"/>
  <c r="H49" i="15"/>
  <c r="I49" i="15" s="1"/>
  <c r="I102" i="15" s="1"/>
  <c r="I50" i="15"/>
  <c r="K50" i="15"/>
  <c r="H10" i="15"/>
  <c r="I10" i="15" s="1"/>
  <c r="I11" i="15"/>
  <c r="I85" i="15"/>
  <c r="H84" i="15"/>
  <c r="K85" i="15"/>
  <c r="J49" i="15"/>
  <c r="K56" i="15"/>
  <c r="K11" i="15"/>
  <c r="H78" i="15"/>
  <c r="I78" i="15" s="1"/>
  <c r="I79" i="15"/>
  <c r="K57" i="15"/>
  <c r="H68" i="15"/>
  <c r="I68" i="15" s="1"/>
  <c r="I69" i="15"/>
  <c r="K123" i="14"/>
  <c r="G120" i="14"/>
  <c r="K120" i="14" s="1"/>
  <c r="AA267" i="14"/>
  <c r="Y269" i="14"/>
  <c r="AA269" i="14"/>
  <c r="L123" i="14"/>
  <c r="X124" i="14"/>
  <c r="Y124" i="14"/>
  <c r="L239" i="14"/>
  <c r="Z270" i="14"/>
  <c r="V121" i="14"/>
  <c r="Z268" i="14"/>
  <c r="K268" i="14"/>
  <c r="G121" i="14"/>
  <c r="K121" i="14" s="1"/>
  <c r="AB239" i="14"/>
  <c r="V122" i="14"/>
  <c r="Z239" i="14"/>
  <c r="L229" i="14"/>
  <c r="Y230" i="14"/>
  <c r="X230" i="14"/>
  <c r="G47" i="14"/>
  <c r="K48" i="14"/>
  <c r="AA261" i="14"/>
  <c r="Y261" i="14"/>
  <c r="L269" i="14"/>
  <c r="X272" i="14"/>
  <c r="Z272" i="14"/>
  <c r="Y239" i="14"/>
  <c r="AA239" i="14"/>
  <c r="T122" i="14"/>
  <c r="AA251" i="14"/>
  <c r="Y251" i="14"/>
  <c r="T120" i="14"/>
  <c r="AB123" i="14"/>
  <c r="V120" i="14"/>
  <c r="X111" i="14"/>
  <c r="Z111" i="14"/>
  <c r="Y111" i="14"/>
  <c r="Z261" i="14"/>
  <c r="L251" i="14"/>
  <c r="L267" i="14"/>
  <c r="X267" i="14" s="1"/>
  <c r="Q120" i="14"/>
  <c r="AB8" i="14"/>
  <c r="AB267" i="14"/>
  <c r="X239" i="14"/>
  <c r="Q122" i="14"/>
  <c r="Z251" i="14"/>
  <c r="AB251" i="14"/>
  <c r="L121" i="14"/>
  <c r="X268" i="14"/>
  <c r="AB229" i="14"/>
  <c r="X240" i="14"/>
  <c r="Z252" i="14"/>
  <c r="AA268" i="14"/>
  <c r="T121" i="14"/>
  <c r="Y268" i="14"/>
  <c r="AA8" i="14"/>
  <c r="L261" i="14"/>
  <c r="X262" i="14"/>
  <c r="AB269" i="14"/>
  <c r="Z62" i="14"/>
  <c r="Y62" i="14"/>
  <c r="X62" i="14"/>
  <c r="L48" i="14"/>
  <c r="X270" i="14"/>
  <c r="Y252" i="14"/>
  <c r="X252" i="14"/>
  <c r="K239" i="14"/>
  <c r="G122" i="14"/>
  <c r="K122" i="14" s="1"/>
  <c r="X9" i="14"/>
  <c r="Y9" i="14"/>
  <c r="Z240" i="14"/>
  <c r="Z262" i="14"/>
  <c r="Y240" i="14"/>
  <c r="O8" i="13"/>
  <c r="H88" i="13"/>
  <c r="M89" i="13"/>
  <c r="H52" i="13"/>
  <c r="J51" i="13"/>
  <c r="M75" i="13"/>
  <c r="H98" i="13"/>
  <c r="N99" i="13"/>
  <c r="M99" i="13"/>
  <c r="O75" i="13"/>
  <c r="N112" i="13"/>
  <c r="M112" i="13"/>
  <c r="H108" i="13"/>
  <c r="M109" i="13"/>
  <c r="N109" i="13"/>
  <c r="O51" i="13"/>
  <c r="H75" i="13"/>
  <c r="N77" i="13"/>
  <c r="O104" i="13"/>
  <c r="H74" i="13"/>
  <c r="N76" i="13"/>
  <c r="M76" i="13"/>
  <c r="N88" i="13"/>
  <c r="O88" i="13"/>
  <c r="K50" i="13"/>
  <c r="M52" i="13"/>
  <c r="J49" i="13"/>
  <c r="K49" i="13"/>
  <c r="O52" i="13"/>
  <c r="N52" i="13"/>
  <c r="N122" i="13"/>
  <c r="M122" i="13"/>
  <c r="N54" i="13"/>
  <c r="N89" i="13"/>
  <c r="H53" i="13"/>
  <c r="N55" i="13"/>
  <c r="M55" i="13"/>
  <c r="M8" i="13"/>
  <c r="M54" i="13"/>
  <c r="H8" i="13"/>
  <c r="AB304" i="17" l="1"/>
  <c r="Z48" i="17"/>
  <c r="Y48" i="17"/>
  <c r="X48" i="17"/>
  <c r="L38" i="17"/>
  <c r="AA304" i="17"/>
  <c r="K38" i="17"/>
  <c r="G8" i="17"/>
  <c r="Y122" i="17"/>
  <c r="L121" i="17"/>
  <c r="Z124" i="17"/>
  <c r="X124" i="17"/>
  <c r="Y124" i="17"/>
  <c r="X123" i="17"/>
  <c r="N8" i="16"/>
  <c r="M74" i="16"/>
  <c r="N74" i="16"/>
  <c r="M49" i="16"/>
  <c r="N88" i="16"/>
  <c r="M88" i="16"/>
  <c r="H106" i="16"/>
  <c r="M108" i="16"/>
  <c r="N108" i="16"/>
  <c r="H51" i="16"/>
  <c r="M75" i="16"/>
  <c r="N75" i="16"/>
  <c r="N49" i="16"/>
  <c r="J130" i="16"/>
  <c r="M8" i="16"/>
  <c r="M98" i="16"/>
  <c r="N98" i="16"/>
  <c r="K49" i="15"/>
  <c r="J102" i="15"/>
  <c r="K102" i="15" s="1"/>
  <c r="K10" i="15"/>
  <c r="K68" i="15"/>
  <c r="I84" i="15"/>
  <c r="K84" i="15"/>
  <c r="L47" i="14"/>
  <c r="X48" i="14"/>
  <c r="Y48" i="14"/>
  <c r="Z48" i="14"/>
  <c r="Z120" i="14"/>
  <c r="AB120" i="14"/>
  <c r="AA121" i="14"/>
  <c r="Y121" i="14"/>
  <c r="X261" i="14"/>
  <c r="X121" i="14"/>
  <c r="V303" i="14"/>
  <c r="AB122" i="14"/>
  <c r="Z122" i="14"/>
  <c r="X122" i="14"/>
  <c r="Q303" i="14"/>
  <c r="Y229" i="14"/>
  <c r="Y120" i="14"/>
  <c r="AA120" i="14"/>
  <c r="Y267" i="14"/>
  <c r="T303" i="14"/>
  <c r="Z267" i="14"/>
  <c r="K47" i="14"/>
  <c r="G38" i="14"/>
  <c r="Z121" i="14"/>
  <c r="L120" i="14"/>
  <c r="Y123" i="14"/>
  <c r="X123" i="14"/>
  <c r="X229" i="14"/>
  <c r="Z229" i="14"/>
  <c r="Z123" i="14"/>
  <c r="AA122" i="14"/>
  <c r="X269" i="14"/>
  <c r="Z269" i="14"/>
  <c r="L122" i="14"/>
  <c r="Y122" i="14" s="1"/>
  <c r="X251" i="14"/>
  <c r="O49" i="13"/>
  <c r="M88" i="13"/>
  <c r="N53" i="13"/>
  <c r="M53" i="13"/>
  <c r="J130" i="13"/>
  <c r="K130" i="13"/>
  <c r="M98" i="13"/>
  <c r="N98" i="13"/>
  <c r="O50" i="13"/>
  <c r="M74" i="13"/>
  <c r="N74" i="13"/>
  <c r="H51" i="13"/>
  <c r="N75" i="13"/>
  <c r="H106" i="13"/>
  <c r="M108" i="13"/>
  <c r="N108" i="13"/>
  <c r="H49" i="13"/>
  <c r="N8" i="13"/>
  <c r="X121" i="17" l="1"/>
  <c r="Y121" i="17"/>
  <c r="Z121" i="17"/>
  <c r="K8" i="17"/>
  <c r="L8" i="17" s="1"/>
  <c r="G304" i="17"/>
  <c r="K304" i="17" s="1"/>
  <c r="Y38" i="17"/>
  <c r="Z38" i="17"/>
  <c r="X38" i="17"/>
  <c r="H104" i="16"/>
  <c r="N106" i="16"/>
  <c r="M106" i="16"/>
  <c r="N51" i="16"/>
  <c r="M51" i="16"/>
  <c r="O130" i="16"/>
  <c r="K38" i="14"/>
  <c r="G8" i="14"/>
  <c r="AB303" i="14"/>
  <c r="X47" i="14"/>
  <c r="Y47" i="14"/>
  <c r="Z47" i="14"/>
  <c r="L38" i="14"/>
  <c r="AA303" i="14"/>
  <c r="X120" i="14"/>
  <c r="M49" i="13"/>
  <c r="N49" i="13"/>
  <c r="O130" i="13"/>
  <c r="N51" i="13"/>
  <c r="M51" i="13"/>
  <c r="H104" i="13"/>
  <c r="N106" i="13"/>
  <c r="M106" i="13"/>
  <c r="L304" i="17" l="1"/>
  <c r="Z8" i="17"/>
  <c r="Y8" i="17"/>
  <c r="X8" i="17"/>
  <c r="M104" i="16"/>
  <c r="N104" i="16"/>
  <c r="H50" i="16"/>
  <c r="X38" i="14"/>
  <c r="Y38" i="14"/>
  <c r="Z38" i="14"/>
  <c r="K8" i="14"/>
  <c r="L8" i="14" s="1"/>
  <c r="G303" i="14"/>
  <c r="K303" i="14" s="1"/>
  <c r="M104" i="13"/>
  <c r="N104" i="13"/>
  <c r="H50" i="13"/>
  <c r="M304" i="17" l="1"/>
  <c r="M288" i="17"/>
  <c r="M287" i="17"/>
  <c r="M245" i="17"/>
  <c r="M221" i="17"/>
  <c r="M293" i="17"/>
  <c r="M220" i="17"/>
  <c r="M169" i="17"/>
  <c r="M153" i="17"/>
  <c r="M137" i="17"/>
  <c r="M51" i="17"/>
  <c r="M27" i="17"/>
  <c r="M197" i="17"/>
  <c r="M173" i="17"/>
  <c r="M161" i="17"/>
  <c r="M107" i="17"/>
  <c r="M19" i="17"/>
  <c r="M136" i="17"/>
  <c r="M189" i="17"/>
  <c r="M168" i="17"/>
  <c r="M85" i="17"/>
  <c r="M29" i="17"/>
  <c r="M167" i="17"/>
  <c r="M84" i="17"/>
  <c r="M67" i="17"/>
  <c r="M118" i="17"/>
  <c r="M24" i="17"/>
  <c r="M86" i="17"/>
  <c r="M75" i="17"/>
  <c r="M52" i="17"/>
  <c r="M25" i="17"/>
  <c r="M111" i="17"/>
  <c r="M89" i="17"/>
  <c r="M17" i="17"/>
  <c r="M225" i="17"/>
  <c r="M16" i="17"/>
  <c r="M56" i="17"/>
  <c r="M61" i="17"/>
  <c r="M18" i="17"/>
  <c r="M47" i="17"/>
  <c r="M260" i="17"/>
  <c r="M235" i="17"/>
  <c r="M292" i="17"/>
  <c r="M37" i="17"/>
  <c r="M93" i="17"/>
  <c r="M224" i="17"/>
  <c r="M117" i="17"/>
  <c r="M58" i="17"/>
  <c r="M94" i="17"/>
  <c r="M251" i="17"/>
  <c r="M291" i="17"/>
  <c r="M135" i="17"/>
  <c r="M87" i="17"/>
  <c r="M218" i="17"/>
  <c r="M72" i="17"/>
  <c r="M299" i="17"/>
  <c r="M277" i="17"/>
  <c r="M53" i="17"/>
  <c r="M42" i="17"/>
  <c r="M36" i="17"/>
  <c r="M257" i="17"/>
  <c r="M99" i="17"/>
  <c r="M21" i="17"/>
  <c r="M290" i="17"/>
  <c r="M15" i="17"/>
  <c r="M149" i="17"/>
  <c r="M44" i="17"/>
  <c r="M20" i="17"/>
  <c r="M26" i="17"/>
  <c r="M45" i="17"/>
  <c r="M91" i="17"/>
  <c r="M157" i="17"/>
  <c r="M78" i="17"/>
  <c r="M129" i="17"/>
  <c r="M83" i="17"/>
  <c r="M219" i="17"/>
  <c r="M28" i="17"/>
  <c r="M181" i="17"/>
  <c r="M165" i="17"/>
  <c r="M229" i="17"/>
  <c r="M22" i="17"/>
  <c r="M62" i="17"/>
  <c r="M65" i="17"/>
  <c r="M80" i="17"/>
  <c r="M23" i="17"/>
  <c r="M34" i="17"/>
  <c r="M55" i="17"/>
  <c r="M33" i="17"/>
  <c r="M73" i="17"/>
  <c r="M14" i="17"/>
  <c r="M217" i="17"/>
  <c r="M71" i="17"/>
  <c r="M193" i="17"/>
  <c r="M247" i="17"/>
  <c r="M205" i="17"/>
  <c r="M90" i="17"/>
  <c r="M35" i="17"/>
  <c r="M57" i="17"/>
  <c r="M32" i="17"/>
  <c r="M141" i="17"/>
  <c r="M151" i="17"/>
  <c r="M239" i="17"/>
  <c r="AA239" i="17" s="1"/>
  <c r="M92" i="17"/>
  <c r="M120" i="17"/>
  <c r="M295" i="17"/>
  <c r="M60" i="17"/>
  <c r="M46" i="17"/>
  <c r="M13" i="17"/>
  <c r="M185" i="17"/>
  <c r="M59" i="17"/>
  <c r="M116" i="17"/>
  <c r="M133" i="17"/>
  <c r="M66" i="17"/>
  <c r="M63" i="17" s="1"/>
  <c r="M82" i="17"/>
  <c r="M213" i="17"/>
  <c r="M298" i="17"/>
  <c r="M261" i="17"/>
  <c r="M74" i="17"/>
  <c r="M76" i="17"/>
  <c r="M152" i="17"/>
  <c r="M201" i="17"/>
  <c r="M267" i="17"/>
  <c r="M104" i="17"/>
  <c r="M209" i="17"/>
  <c r="M164" i="17"/>
  <c r="M103" i="17"/>
  <c r="M145" i="17"/>
  <c r="M303" i="17"/>
  <c r="M294" i="17"/>
  <c r="M108" i="17"/>
  <c r="M302" i="17"/>
  <c r="M250" i="17"/>
  <c r="M41" i="17"/>
  <c r="M284" i="17"/>
  <c r="M148" i="17"/>
  <c r="M114" i="17"/>
  <c r="M70" i="17"/>
  <c r="M69" i="17" s="1"/>
  <c r="M150" i="17"/>
  <c r="M192" i="17"/>
  <c r="M102" i="17"/>
  <c r="M228" i="17"/>
  <c r="M110" i="17"/>
  <c r="M223" i="17"/>
  <c r="M188" i="17"/>
  <c r="M98" i="17"/>
  <c r="M200" i="17"/>
  <c r="M88" i="17"/>
  <c r="M259" i="17"/>
  <c r="M128" i="17"/>
  <c r="M184" i="17"/>
  <c r="M31" i="17"/>
  <c r="M234" i="17"/>
  <c r="M285" i="17"/>
  <c r="M244" i="17"/>
  <c r="M144" i="17"/>
  <c r="M64" i="17"/>
  <c r="M79" i="17"/>
  <c r="M289" i="17"/>
  <c r="M276" i="17"/>
  <c r="M172" i="17"/>
  <c r="M50" i="17"/>
  <c r="M266" i="17"/>
  <c r="M286" i="17"/>
  <c r="M134" i="17"/>
  <c r="M196" i="17"/>
  <c r="M132" i="17"/>
  <c r="M208" i="17"/>
  <c r="M166" i="17"/>
  <c r="M81" i="17"/>
  <c r="M297" i="17"/>
  <c r="M140" i="17"/>
  <c r="M106" i="17"/>
  <c r="M246" i="17"/>
  <c r="M12" i="17"/>
  <c r="M43" i="17"/>
  <c r="M160" i="17"/>
  <c r="M238" i="17"/>
  <c r="AA238" i="17" s="1"/>
  <c r="M216" i="17"/>
  <c r="M204" i="17"/>
  <c r="M256" i="17"/>
  <c r="M180" i="17"/>
  <c r="M156" i="17"/>
  <c r="M212" i="17"/>
  <c r="M177" i="17"/>
  <c r="M163" i="17"/>
  <c r="M119" i="17"/>
  <c r="M147" i="17"/>
  <c r="M296" i="17"/>
  <c r="M176" i="17"/>
  <c r="M265" i="17"/>
  <c r="M101" i="17"/>
  <c r="M301" i="17"/>
  <c r="M227" i="17"/>
  <c r="M237" i="17"/>
  <c r="AA237" i="17" s="1"/>
  <c r="M275" i="17"/>
  <c r="M155" i="17"/>
  <c r="M222" i="17"/>
  <c r="M211" i="17"/>
  <c r="M105" i="17"/>
  <c r="M233" i="17"/>
  <c r="M171" i="17"/>
  <c r="M255" i="17"/>
  <c r="M131" i="17"/>
  <c r="M283" i="17"/>
  <c r="M112" i="17"/>
  <c r="M258" i="17"/>
  <c r="M139" i="17"/>
  <c r="M243" i="17"/>
  <c r="M281" i="17"/>
  <c r="M115" i="17"/>
  <c r="M11" i="17"/>
  <c r="M162" i="17"/>
  <c r="M207" i="17"/>
  <c r="M97" i="17"/>
  <c r="M143" i="17"/>
  <c r="M187" i="17"/>
  <c r="M215" i="17"/>
  <c r="M159" i="17"/>
  <c r="M199" i="17"/>
  <c r="M127" i="17"/>
  <c r="M40" i="17"/>
  <c r="M249" i="17"/>
  <c r="M95" i="17"/>
  <c r="M109" i="17"/>
  <c r="M77" i="17"/>
  <c r="M183" i="17"/>
  <c r="M195" i="17"/>
  <c r="M203" i="17"/>
  <c r="M30" i="17"/>
  <c r="M282" i="17"/>
  <c r="M191" i="17"/>
  <c r="M179" i="17"/>
  <c r="M154" i="17"/>
  <c r="M178" i="17"/>
  <c r="M175" i="17"/>
  <c r="M236" i="17"/>
  <c r="AA236" i="17" s="1"/>
  <c r="M206" i="17"/>
  <c r="M190" i="17"/>
  <c r="M186" i="17"/>
  <c r="M100" i="17"/>
  <c r="M264" i="17"/>
  <c r="M214" i="17"/>
  <c r="M210" i="17"/>
  <c r="M242" i="17"/>
  <c r="M10" i="17"/>
  <c r="M248" i="17"/>
  <c r="M158" i="17"/>
  <c r="M7" i="17"/>
  <c r="M39" i="17"/>
  <c r="M68" i="17"/>
  <c r="M274" i="17"/>
  <c r="M113" i="17"/>
  <c r="M126" i="17"/>
  <c r="M278" i="17"/>
  <c r="M300" i="17"/>
  <c r="M254" i="17"/>
  <c r="M232" i="17"/>
  <c r="M96" i="17"/>
  <c r="M194" i="17"/>
  <c r="M226" i="17"/>
  <c r="M182" i="17"/>
  <c r="M279" i="17"/>
  <c r="M280" i="17"/>
  <c r="M202" i="17"/>
  <c r="M146" i="17"/>
  <c r="M130" i="17"/>
  <c r="M170" i="17"/>
  <c r="M142" i="17"/>
  <c r="M198" i="17"/>
  <c r="M138" i="17"/>
  <c r="M253" i="17"/>
  <c r="M174" i="17"/>
  <c r="M273" i="17"/>
  <c r="M272" i="17"/>
  <c r="M9" i="17"/>
  <c r="M231" i="17"/>
  <c r="M241" i="17"/>
  <c r="M271" i="17"/>
  <c r="M263" i="17"/>
  <c r="M270" i="17"/>
  <c r="M49" i="17"/>
  <c r="M268" i="17"/>
  <c r="M240" i="17"/>
  <c r="M269" i="17"/>
  <c r="M262" i="17"/>
  <c r="M125" i="17"/>
  <c r="X304" i="17"/>
  <c r="M252" i="17"/>
  <c r="M230" i="17"/>
  <c r="Z304" i="17"/>
  <c r="M123" i="17"/>
  <c r="Y304" i="17"/>
  <c r="M122" i="17"/>
  <c r="M124" i="17"/>
  <c r="M48" i="17"/>
  <c r="M121" i="17"/>
  <c r="M38" i="17"/>
  <c r="M8" i="17"/>
  <c r="N50" i="16"/>
  <c r="M50" i="16"/>
  <c r="H130" i="16"/>
  <c r="X8" i="14"/>
  <c r="L303" i="14"/>
  <c r="Z8" i="14"/>
  <c r="Y8" i="14"/>
  <c r="M50" i="13"/>
  <c r="N50" i="13"/>
  <c r="H130" i="13"/>
  <c r="M54" i="17" l="1"/>
  <c r="I129" i="16"/>
  <c r="I121" i="16"/>
  <c r="I97" i="16"/>
  <c r="I115" i="16"/>
  <c r="I73" i="16"/>
  <c r="I96" i="16"/>
  <c r="I81" i="16"/>
  <c r="I72" i="16"/>
  <c r="I14" i="16"/>
  <c r="I13" i="16"/>
  <c r="I118" i="16"/>
  <c r="I128" i="16"/>
  <c r="I71" i="16"/>
  <c r="I48" i="16"/>
  <c r="I47" i="16"/>
  <c r="I33" i="16"/>
  <c r="I32" i="16"/>
  <c r="I43" i="16"/>
  <c r="I15" i="16"/>
  <c r="I16" i="16"/>
  <c r="I103" i="16"/>
  <c r="I65" i="16"/>
  <c r="I34" i="16"/>
  <c r="I59" i="16"/>
  <c r="I66" i="16"/>
  <c r="I29" i="16"/>
  <c r="I12" i="16"/>
  <c r="I30" i="16"/>
  <c r="I18" i="16"/>
  <c r="I39" i="16"/>
  <c r="I37" i="16"/>
  <c r="I31" i="16"/>
  <c r="I58" i="16"/>
  <c r="I19" i="16"/>
  <c r="I40" i="16"/>
  <c r="I127" i="16"/>
  <c r="I17" i="16"/>
  <c r="I44" i="16"/>
  <c r="I67" i="16"/>
  <c r="I113" i="16"/>
  <c r="I35" i="16"/>
  <c r="I28" i="16"/>
  <c r="I62" i="16"/>
  <c r="I80" i="16"/>
  <c r="I46" i="16"/>
  <c r="I107" i="16"/>
  <c r="I23" i="16"/>
  <c r="I25" i="16"/>
  <c r="I63" i="16"/>
  <c r="I87" i="16"/>
  <c r="I83" i="16"/>
  <c r="I117" i="16"/>
  <c r="I45" i="16"/>
  <c r="I36" i="16"/>
  <c r="I20" i="16"/>
  <c r="I26" i="16"/>
  <c r="I42" i="16"/>
  <c r="I70" i="16"/>
  <c r="I93" i="16"/>
  <c r="I105" i="16"/>
  <c r="I119" i="16"/>
  <c r="I21" i="16"/>
  <c r="I95" i="16"/>
  <c r="I38" i="16"/>
  <c r="I126" i="16"/>
  <c r="I120" i="16"/>
  <c r="I27" i="16"/>
  <c r="I94" i="16"/>
  <c r="I64" i="16"/>
  <c r="I57" i="16"/>
  <c r="I61" i="16"/>
  <c r="I86" i="16"/>
  <c r="I125" i="16"/>
  <c r="I11" i="16"/>
  <c r="I22" i="16"/>
  <c r="I92" i="16"/>
  <c r="I41" i="16"/>
  <c r="I102" i="16"/>
  <c r="I69" i="16"/>
  <c r="I82" i="16"/>
  <c r="I116" i="16"/>
  <c r="I85" i="16"/>
  <c r="I111" i="16"/>
  <c r="I24" i="16"/>
  <c r="I56" i="16"/>
  <c r="I68" i="16"/>
  <c r="I79" i="16"/>
  <c r="I101" i="16"/>
  <c r="I91" i="16"/>
  <c r="I60" i="16"/>
  <c r="I124" i="16"/>
  <c r="I78" i="16"/>
  <c r="I55" i="16"/>
  <c r="I54" i="16"/>
  <c r="I100" i="16"/>
  <c r="I84" i="16"/>
  <c r="I110" i="16"/>
  <c r="I114" i="16"/>
  <c r="I90" i="16"/>
  <c r="I123" i="16"/>
  <c r="I10" i="16"/>
  <c r="I122" i="16"/>
  <c r="I112" i="16"/>
  <c r="I53" i="16"/>
  <c r="I9" i="16"/>
  <c r="I77" i="16"/>
  <c r="I99" i="16"/>
  <c r="I89" i="16"/>
  <c r="I52" i="16"/>
  <c r="I76" i="16"/>
  <c r="I109" i="16"/>
  <c r="I8" i="16"/>
  <c r="I98" i="16"/>
  <c r="I88" i="16"/>
  <c r="N130" i="16"/>
  <c r="I49" i="16"/>
  <c r="I75" i="16"/>
  <c r="I74" i="16"/>
  <c r="I108" i="16"/>
  <c r="M130" i="16"/>
  <c r="I51" i="16"/>
  <c r="I106" i="16"/>
  <c r="I104" i="16"/>
  <c r="I50" i="16"/>
  <c r="M293" i="14"/>
  <c r="M290" i="14"/>
  <c r="M303" i="14"/>
  <c r="M277" i="14"/>
  <c r="M294" i="14"/>
  <c r="M244" i="14"/>
  <c r="M208" i="14"/>
  <c r="M77" i="14"/>
  <c r="M46" i="14"/>
  <c r="M44" i="14"/>
  <c r="M29" i="14"/>
  <c r="M83" i="14"/>
  <c r="M74" i="14"/>
  <c r="M45" i="14"/>
  <c r="M33" i="14"/>
  <c r="M172" i="14"/>
  <c r="M56" i="14"/>
  <c r="M42" i="14"/>
  <c r="M66" i="14"/>
  <c r="M18" i="14"/>
  <c r="M164" i="14"/>
  <c r="M91" i="14"/>
  <c r="M212" i="14"/>
  <c r="M168" i="14"/>
  <c r="M93" i="14"/>
  <c r="M54" i="14"/>
  <c r="M184" i="14"/>
  <c r="M55" i="14"/>
  <c r="M98" i="14"/>
  <c r="M76" i="14"/>
  <c r="M171" i="14"/>
  <c r="M37" i="14"/>
  <c r="M50" i="14"/>
  <c r="M51" i="14"/>
  <c r="M79" i="14"/>
  <c r="M110" i="14"/>
  <c r="M25" i="14"/>
  <c r="M89" i="14"/>
  <c r="M20" i="14"/>
  <c r="M176" i="14"/>
  <c r="M301" i="14"/>
  <c r="M71" i="14"/>
  <c r="M119" i="14"/>
  <c r="M237" i="14"/>
  <c r="M82" i="14"/>
  <c r="M106" i="14"/>
  <c r="M246" i="14"/>
  <c r="M148" i="14"/>
  <c r="M276" i="14"/>
  <c r="M284" i="14"/>
  <c r="M292" i="14"/>
  <c r="M297" i="14"/>
  <c r="M286" i="14"/>
  <c r="M72" i="14"/>
  <c r="M152" i="14"/>
  <c r="M223" i="14"/>
  <c r="M23" i="14"/>
  <c r="M14" i="14"/>
  <c r="M70" i="14"/>
  <c r="M35" i="14"/>
  <c r="M283" i="14"/>
  <c r="M85" i="14"/>
  <c r="M92" i="14"/>
  <c r="M24" i="14"/>
  <c r="M81" i="14"/>
  <c r="M65" i="14"/>
  <c r="M62" i="14" s="1"/>
  <c r="M60" i="14"/>
  <c r="M28" i="14"/>
  <c r="M156" i="14"/>
  <c r="M287" i="14"/>
  <c r="M238" i="14"/>
  <c r="M256" i="14"/>
  <c r="M84" i="14"/>
  <c r="M105" i="14"/>
  <c r="M34" i="14"/>
  <c r="M216" i="14"/>
  <c r="M107" i="14"/>
  <c r="M266" i="14"/>
  <c r="M87" i="14"/>
  <c r="M86" i="14"/>
  <c r="M187" i="14"/>
  <c r="M17" i="14"/>
  <c r="M88" i="14"/>
  <c r="M204" i="14"/>
  <c r="M21" i="14"/>
  <c r="M102" i="14"/>
  <c r="M215" i="14"/>
  <c r="M228" i="14"/>
  <c r="M144" i="14"/>
  <c r="M191" i="14"/>
  <c r="M192" i="14"/>
  <c r="M291" i="14"/>
  <c r="M280" i="14"/>
  <c r="M302" i="14"/>
  <c r="M298" i="14"/>
  <c r="M19" i="14"/>
  <c r="M250" i="14"/>
  <c r="M13" i="14"/>
  <c r="M58" i="14"/>
  <c r="M43" i="14"/>
  <c r="M57" i="14"/>
  <c r="M41" i="14"/>
  <c r="M75" i="14"/>
  <c r="M32" i="14"/>
  <c r="M188" i="14"/>
  <c r="M220" i="14"/>
  <c r="M52" i="14"/>
  <c r="M90" i="14"/>
  <c r="M104" i="14"/>
  <c r="M36" i="14"/>
  <c r="M196" i="14"/>
  <c r="M132" i="14"/>
  <c r="M234" i="14"/>
  <c r="M160" i="14"/>
  <c r="M224" i="14"/>
  <c r="M103" i="14"/>
  <c r="M27" i="14"/>
  <c r="M128" i="14"/>
  <c r="M26" i="14"/>
  <c r="M15" i="14"/>
  <c r="M16" i="14"/>
  <c r="M63" i="14"/>
  <c r="M78" i="14"/>
  <c r="M64" i="14"/>
  <c r="M180" i="14"/>
  <c r="M117" i="14"/>
  <c r="M140" i="14"/>
  <c r="M59" i="14"/>
  <c r="M94" i="14"/>
  <c r="M260" i="14"/>
  <c r="M73" i="14"/>
  <c r="M61" i="14"/>
  <c r="M200" i="14"/>
  <c r="M136" i="14"/>
  <c r="M289" i="14"/>
  <c r="M109" i="14"/>
  <c r="M40" i="14"/>
  <c r="M116" i="14"/>
  <c r="M151" i="14"/>
  <c r="M288" i="14"/>
  <c r="M175" i="14"/>
  <c r="M222" i="14"/>
  <c r="M159" i="14"/>
  <c r="M155" i="14"/>
  <c r="M186" i="14"/>
  <c r="M300" i="14"/>
  <c r="M190" i="14"/>
  <c r="M207" i="14"/>
  <c r="M69" i="14"/>
  <c r="M143" i="14"/>
  <c r="M281" i="14"/>
  <c r="M147" i="14"/>
  <c r="M80" i="14"/>
  <c r="M265" i="14"/>
  <c r="M236" i="14"/>
  <c r="M275" i="14"/>
  <c r="M211" i="14"/>
  <c r="M296" i="14"/>
  <c r="M233" i="14"/>
  <c r="M139" i="14"/>
  <c r="M135" i="14"/>
  <c r="M183" i="14"/>
  <c r="M97" i="14"/>
  <c r="M101" i="14"/>
  <c r="M219" i="14"/>
  <c r="M199" i="14"/>
  <c r="M127" i="14"/>
  <c r="M227" i="14"/>
  <c r="M249" i="14"/>
  <c r="M31" i="14"/>
  <c r="M255" i="14"/>
  <c r="M259" i="14"/>
  <c r="M49" i="14"/>
  <c r="M131" i="14"/>
  <c r="M203" i="14"/>
  <c r="M118" i="14"/>
  <c r="M243" i="14"/>
  <c r="M179" i="14"/>
  <c r="M163" i="14"/>
  <c r="M195" i="14"/>
  <c r="M285" i="14"/>
  <c r="M245" i="14"/>
  <c r="M170" i="14"/>
  <c r="M214" i="14"/>
  <c r="M167" i="14"/>
  <c r="M12" i="14"/>
  <c r="M22" i="14"/>
  <c r="M274" i="14"/>
  <c r="M232" i="14"/>
  <c r="M114" i="14"/>
  <c r="M154" i="14"/>
  <c r="M146" i="14"/>
  <c r="M258" i="14"/>
  <c r="M235" i="14"/>
  <c r="M11" i="14"/>
  <c r="M299" i="14"/>
  <c r="M150" i="14"/>
  <c r="M134" i="14"/>
  <c r="M264" i="14"/>
  <c r="M142" i="14"/>
  <c r="M100" i="14"/>
  <c r="M108" i="14"/>
  <c r="M210" i="14"/>
  <c r="M242" i="14"/>
  <c r="M218" i="14"/>
  <c r="M189" i="14"/>
  <c r="M185" i="14"/>
  <c r="M206" i="14"/>
  <c r="M162" i="14"/>
  <c r="M198" i="14"/>
  <c r="M138" i="14"/>
  <c r="M158" i="14"/>
  <c r="M182" i="14"/>
  <c r="M30" i="14"/>
  <c r="M126" i="14"/>
  <c r="M282" i="14"/>
  <c r="M226" i="14"/>
  <c r="M115" i="14"/>
  <c r="M202" i="14"/>
  <c r="M96" i="14"/>
  <c r="M39" i="14"/>
  <c r="M130" i="14"/>
  <c r="M174" i="14"/>
  <c r="M248" i="14"/>
  <c r="M278" i="14"/>
  <c r="M166" i="14"/>
  <c r="M295" i="14"/>
  <c r="M254" i="14"/>
  <c r="M213" i="14"/>
  <c r="M221" i="14"/>
  <c r="M169" i="14"/>
  <c r="M194" i="14"/>
  <c r="M178" i="14"/>
  <c r="M133" i="14"/>
  <c r="M113" i="14"/>
  <c r="M112" i="14"/>
  <c r="M141" i="14"/>
  <c r="M7" i="14"/>
  <c r="M231" i="14"/>
  <c r="M137" i="14"/>
  <c r="M279" i="14"/>
  <c r="M125" i="14"/>
  <c r="M157" i="14"/>
  <c r="M145" i="14"/>
  <c r="M67" i="14"/>
  <c r="M99" i="14"/>
  <c r="M263" i="14"/>
  <c r="M217" i="14"/>
  <c r="M177" i="14"/>
  <c r="M241" i="14"/>
  <c r="M225" i="14"/>
  <c r="M273" i="14"/>
  <c r="M253" i="14"/>
  <c r="M181" i="14"/>
  <c r="M95" i="14"/>
  <c r="M201" i="14"/>
  <c r="M257" i="14"/>
  <c r="M197" i="14"/>
  <c r="M149" i="14"/>
  <c r="M271" i="14"/>
  <c r="M247" i="14"/>
  <c r="M193" i="14"/>
  <c r="M173" i="14"/>
  <c r="M205" i="14"/>
  <c r="M209" i="14"/>
  <c r="M129" i="14"/>
  <c r="M10" i="14"/>
  <c r="M153" i="14"/>
  <c r="M161" i="14"/>
  <c r="M165" i="14"/>
  <c r="M252" i="14"/>
  <c r="M270" i="14"/>
  <c r="M268" i="14"/>
  <c r="M262" i="14"/>
  <c r="M240" i="14"/>
  <c r="M230" i="14"/>
  <c r="M9" i="14"/>
  <c r="M124" i="14"/>
  <c r="M272" i="14"/>
  <c r="M111" i="14"/>
  <c r="M48" i="14"/>
  <c r="M251" i="14"/>
  <c r="M229" i="14"/>
  <c r="M261" i="14"/>
  <c r="M267" i="14"/>
  <c r="M269" i="14"/>
  <c r="M123" i="14"/>
  <c r="M239" i="14"/>
  <c r="M121" i="14"/>
  <c r="M122" i="14"/>
  <c r="Y303" i="14"/>
  <c r="X303" i="14"/>
  <c r="Z303" i="14"/>
  <c r="M47" i="14"/>
  <c r="M120" i="14"/>
  <c r="M38" i="14"/>
  <c r="M8" i="14"/>
  <c r="I129" i="13"/>
  <c r="I73" i="13"/>
  <c r="I127" i="13"/>
  <c r="I103" i="13"/>
  <c r="I71" i="13"/>
  <c r="I128" i="13"/>
  <c r="I97" i="13"/>
  <c r="I43" i="13"/>
  <c r="I96" i="13"/>
  <c r="I33" i="13"/>
  <c r="I32" i="13"/>
  <c r="I42" i="13"/>
  <c r="I72" i="13"/>
  <c r="I29" i="13"/>
  <c r="I83" i="13"/>
  <c r="I121" i="13"/>
  <c r="I70" i="13"/>
  <c r="I41" i="13"/>
  <c r="I23" i="13"/>
  <c r="I118" i="13"/>
  <c r="I94" i="13"/>
  <c r="I17" i="13"/>
  <c r="I117" i="13"/>
  <c r="I59" i="13"/>
  <c r="I14" i="13"/>
  <c r="I38" i="13"/>
  <c r="I28" i="13"/>
  <c r="I65" i="13"/>
  <c r="I21" i="13"/>
  <c r="I12" i="13"/>
  <c r="I119" i="13"/>
  <c r="I80" i="13"/>
  <c r="I18" i="13"/>
  <c r="I13" i="13"/>
  <c r="I36" i="13"/>
  <c r="I19" i="13"/>
  <c r="I39" i="13"/>
  <c r="I45" i="13"/>
  <c r="I37" i="13"/>
  <c r="I46" i="13"/>
  <c r="I115" i="13"/>
  <c r="I35" i="13"/>
  <c r="I87" i="13"/>
  <c r="I126" i="13"/>
  <c r="I67" i="13"/>
  <c r="I22" i="13"/>
  <c r="I48" i="13"/>
  <c r="I93" i="13"/>
  <c r="I20" i="13"/>
  <c r="I40" i="13"/>
  <c r="I30" i="13"/>
  <c r="I95" i="13"/>
  <c r="I25" i="13"/>
  <c r="I16" i="13"/>
  <c r="I47" i="13"/>
  <c r="I66" i="13"/>
  <c r="I26" i="13"/>
  <c r="I63" i="13"/>
  <c r="I31" i="13"/>
  <c r="I69" i="13"/>
  <c r="I81" i="13"/>
  <c r="I27" i="13"/>
  <c r="I125" i="13"/>
  <c r="I34" i="13"/>
  <c r="I15" i="13"/>
  <c r="I92" i="13"/>
  <c r="I102" i="13"/>
  <c r="I64" i="13"/>
  <c r="I113" i="13"/>
  <c r="I120" i="13"/>
  <c r="I82" i="13"/>
  <c r="I58" i="13"/>
  <c r="I68" i="13"/>
  <c r="I86" i="13"/>
  <c r="I62" i="13"/>
  <c r="I44" i="13"/>
  <c r="I124" i="13"/>
  <c r="I11" i="13"/>
  <c r="I107" i="13"/>
  <c r="I85" i="13"/>
  <c r="I116" i="13"/>
  <c r="I111" i="13"/>
  <c r="I57" i="13"/>
  <c r="I24" i="13"/>
  <c r="I79" i="13"/>
  <c r="I61" i="13"/>
  <c r="I101" i="13"/>
  <c r="I91" i="13"/>
  <c r="I105" i="13"/>
  <c r="I10" i="13"/>
  <c r="I56" i="13"/>
  <c r="I114" i="13"/>
  <c r="I84" i="13"/>
  <c r="I123" i="13"/>
  <c r="I78" i="13"/>
  <c r="I90" i="13"/>
  <c r="I110" i="13"/>
  <c r="I60" i="13"/>
  <c r="I100" i="13"/>
  <c r="I55" i="13"/>
  <c r="I9" i="13"/>
  <c r="I99" i="13"/>
  <c r="I54" i="13"/>
  <c r="I109" i="13"/>
  <c r="I77" i="13"/>
  <c r="I122" i="13"/>
  <c r="I89" i="13"/>
  <c r="I112" i="13"/>
  <c r="I76" i="13"/>
  <c r="I98" i="13"/>
  <c r="I74" i="13"/>
  <c r="I75" i="13"/>
  <c r="I8" i="13"/>
  <c r="I130" i="13" s="1"/>
  <c r="I108" i="13"/>
  <c r="I88" i="13"/>
  <c r="I52" i="13"/>
  <c r="I53" i="13"/>
  <c r="I49" i="13"/>
  <c r="N130" i="13"/>
  <c r="M130" i="13"/>
  <c r="I51" i="13"/>
  <c r="I106" i="13"/>
  <c r="I104" i="13"/>
  <c r="I50" i="13"/>
  <c r="I130" i="16" l="1"/>
  <c r="M68" i="14"/>
  <c r="M53" i="14"/>
  <c r="K101" i="12" l="1"/>
  <c r="H101" i="12"/>
  <c r="J100" i="12"/>
  <c r="H100" i="12"/>
  <c r="G100" i="12"/>
  <c r="F100" i="12"/>
  <c r="G99" i="12"/>
  <c r="G98" i="12" s="1"/>
  <c r="F99" i="12"/>
  <c r="F98" i="12"/>
  <c r="H97" i="12"/>
  <c r="J96" i="12"/>
  <c r="G96" i="12"/>
  <c r="G95" i="12" s="1"/>
  <c r="G94" i="12" s="1"/>
  <c r="F96" i="12"/>
  <c r="F95" i="12" s="1"/>
  <c r="F94" i="12" s="1"/>
  <c r="J95" i="12"/>
  <c r="J94" i="12"/>
  <c r="K93" i="12"/>
  <c r="H93" i="12"/>
  <c r="J92" i="12"/>
  <c r="H92" i="12"/>
  <c r="H91" i="12" s="1"/>
  <c r="G92" i="12"/>
  <c r="F92" i="12"/>
  <c r="G91" i="12"/>
  <c r="F91" i="12"/>
  <c r="G90" i="12"/>
  <c r="F90" i="12"/>
  <c r="H89" i="12"/>
  <c r="J88" i="12"/>
  <c r="G88" i="12"/>
  <c r="G87" i="12" s="1"/>
  <c r="G86" i="12" s="1"/>
  <c r="F88" i="12"/>
  <c r="F87" i="12"/>
  <c r="F86" i="12" s="1"/>
  <c r="K83" i="12"/>
  <c r="H83" i="12"/>
  <c r="J82" i="12"/>
  <c r="H82" i="12"/>
  <c r="G82" i="12"/>
  <c r="G81" i="12" s="1"/>
  <c r="G80" i="12" s="1"/>
  <c r="G79" i="12" s="1"/>
  <c r="G78" i="12" s="1"/>
  <c r="F82" i="12"/>
  <c r="F81" i="12"/>
  <c r="F80" i="12"/>
  <c r="F79" i="12"/>
  <c r="F78" i="12"/>
  <c r="H77" i="12"/>
  <c r="J76" i="12"/>
  <c r="G76" i="12"/>
  <c r="F76" i="12"/>
  <c r="J75" i="12"/>
  <c r="G75" i="12"/>
  <c r="G74" i="12" s="1"/>
  <c r="G69" i="12" s="1"/>
  <c r="G68" i="12" s="1"/>
  <c r="F75" i="12"/>
  <c r="F74" i="12"/>
  <c r="F69" i="12" s="1"/>
  <c r="F68" i="12" s="1"/>
  <c r="K73" i="12"/>
  <c r="H73" i="12"/>
  <c r="J72" i="12"/>
  <c r="H72" i="12"/>
  <c r="G72" i="12"/>
  <c r="F72" i="12"/>
  <c r="J71" i="12"/>
  <c r="G71" i="12"/>
  <c r="G70" i="12" s="1"/>
  <c r="F71" i="12"/>
  <c r="J70" i="12"/>
  <c r="F70" i="12"/>
  <c r="H67" i="12"/>
  <c r="J66" i="12"/>
  <c r="G66" i="12"/>
  <c r="G65" i="12" s="1"/>
  <c r="G64" i="12" s="1"/>
  <c r="G63" i="12" s="1"/>
  <c r="G62" i="12" s="1"/>
  <c r="F66" i="12"/>
  <c r="F65" i="12"/>
  <c r="F64" i="12" s="1"/>
  <c r="F63" i="12" s="1"/>
  <c r="F62" i="12" s="1"/>
  <c r="K61" i="12"/>
  <c r="H61" i="12"/>
  <c r="J60" i="12"/>
  <c r="H60" i="12"/>
  <c r="G60" i="12"/>
  <c r="G59" i="12" s="1"/>
  <c r="G58" i="12" s="1"/>
  <c r="G57" i="12" s="1"/>
  <c r="G56" i="12" s="1"/>
  <c r="F60" i="12"/>
  <c r="F59" i="12"/>
  <c r="F58" i="12"/>
  <c r="F57" i="12"/>
  <c r="F56" i="12"/>
  <c r="H55" i="12"/>
  <c r="J54" i="12"/>
  <c r="G54" i="12"/>
  <c r="F54" i="12"/>
  <c r="J53" i="12"/>
  <c r="G53" i="12"/>
  <c r="G52" i="12" s="1"/>
  <c r="G51" i="12" s="1"/>
  <c r="F53" i="12"/>
  <c r="F52" i="12"/>
  <c r="F51" i="12" s="1"/>
  <c r="F50" i="12" s="1"/>
  <c r="G50" i="12"/>
  <c r="K48" i="12"/>
  <c r="H48" i="12"/>
  <c r="H47" i="12"/>
  <c r="K47" i="12" s="1"/>
  <c r="J46" i="12"/>
  <c r="J44" i="12" s="1"/>
  <c r="H46" i="12"/>
  <c r="G46" i="12"/>
  <c r="F46" i="12"/>
  <c r="J45" i="12"/>
  <c r="H45" i="12"/>
  <c r="G45" i="12"/>
  <c r="F45" i="12"/>
  <c r="H44" i="12"/>
  <c r="G44" i="12"/>
  <c r="F44" i="12"/>
  <c r="H43" i="12"/>
  <c r="G43" i="12"/>
  <c r="G41" i="12" s="1"/>
  <c r="G9" i="12" s="1"/>
  <c r="F43" i="12"/>
  <c r="G42" i="12"/>
  <c r="F42" i="12"/>
  <c r="H41" i="12"/>
  <c r="F41" i="12"/>
  <c r="H40" i="12"/>
  <c r="J39" i="12"/>
  <c r="G39" i="12"/>
  <c r="F39" i="12"/>
  <c r="K38" i="12"/>
  <c r="H38" i="12"/>
  <c r="H37" i="12"/>
  <c r="K36" i="12"/>
  <c r="H36" i="12"/>
  <c r="J35" i="12"/>
  <c r="H35" i="12"/>
  <c r="G35" i="12"/>
  <c r="G30" i="12" s="1"/>
  <c r="F35" i="12"/>
  <c r="H34" i="12"/>
  <c r="J33" i="12"/>
  <c r="G33" i="12"/>
  <c r="F33" i="12"/>
  <c r="F30" i="12" s="1"/>
  <c r="K32" i="12"/>
  <c r="H32" i="12"/>
  <c r="J31" i="12"/>
  <c r="H31" i="12"/>
  <c r="G31" i="12"/>
  <c r="F31" i="12"/>
  <c r="H29" i="12"/>
  <c r="K28" i="12"/>
  <c r="H28" i="12"/>
  <c r="H27" i="12"/>
  <c r="J26" i="12"/>
  <c r="G26" i="12"/>
  <c r="F26" i="12"/>
  <c r="K25" i="12"/>
  <c r="H25" i="12"/>
  <c r="H24" i="12"/>
  <c r="K23" i="12"/>
  <c r="H23" i="12"/>
  <c r="H22" i="12"/>
  <c r="J21" i="12"/>
  <c r="G21" i="12"/>
  <c r="F21" i="12"/>
  <c r="F18" i="12" s="1"/>
  <c r="K20" i="12"/>
  <c r="H20" i="12"/>
  <c r="J19" i="12"/>
  <c r="H19" i="12"/>
  <c r="G19" i="12"/>
  <c r="G18" i="12" s="1"/>
  <c r="G17" i="12" s="1"/>
  <c r="F19" i="12"/>
  <c r="J18" i="12"/>
  <c r="H16" i="12"/>
  <c r="K16" i="12" s="1"/>
  <c r="K15" i="12"/>
  <c r="H15" i="12"/>
  <c r="J14" i="12"/>
  <c r="H14" i="12"/>
  <c r="G14" i="12"/>
  <c r="G13" i="12" s="1"/>
  <c r="G12" i="12" s="1"/>
  <c r="G11" i="12" s="1"/>
  <c r="G10" i="12" s="1"/>
  <c r="F14" i="12"/>
  <c r="J13" i="12"/>
  <c r="F13" i="12"/>
  <c r="F12" i="12"/>
  <c r="F9" i="12"/>
  <c r="X114" i="6"/>
  <c r="Y114" i="6"/>
  <c r="Z114" i="6"/>
  <c r="AA114" i="6"/>
  <c r="AB114" i="6"/>
  <c r="X115" i="6"/>
  <c r="Y115" i="6"/>
  <c r="Z115" i="6"/>
  <c r="AA115" i="6"/>
  <c r="X116" i="6"/>
  <c r="Y116" i="6"/>
  <c r="Z116" i="6"/>
  <c r="AA116" i="6"/>
  <c r="AB116" i="6"/>
  <c r="X117" i="6"/>
  <c r="Y117" i="6"/>
  <c r="Z117" i="6"/>
  <c r="AA117" i="6"/>
  <c r="AB117" i="6"/>
  <c r="X118" i="6"/>
  <c r="Y118" i="6"/>
  <c r="Z118" i="6"/>
  <c r="AA118" i="6"/>
  <c r="AB118" i="6"/>
  <c r="Z121" i="10"/>
  <c r="Z120" i="10"/>
  <c r="K54" i="12" l="1"/>
  <c r="H90" i="12"/>
  <c r="K26" i="12"/>
  <c r="F85" i="12"/>
  <c r="F84" i="12" s="1"/>
  <c r="F49" i="12"/>
  <c r="G85" i="12"/>
  <c r="G84" i="12" s="1"/>
  <c r="K13" i="12"/>
  <c r="J52" i="12"/>
  <c r="K22" i="12"/>
  <c r="H21" i="12"/>
  <c r="H59" i="12"/>
  <c r="J74" i="12"/>
  <c r="K31" i="12"/>
  <c r="H81" i="12"/>
  <c r="F17" i="12"/>
  <c r="F11" i="12" s="1"/>
  <c r="F10" i="12" s="1"/>
  <c r="K40" i="12"/>
  <c r="H39" i="12"/>
  <c r="K96" i="12"/>
  <c r="H9" i="12"/>
  <c r="H13" i="12"/>
  <c r="H18" i="12"/>
  <c r="K18" i="12" s="1"/>
  <c r="K34" i="12"/>
  <c r="H33" i="12"/>
  <c r="H42" i="12"/>
  <c r="K46" i="12"/>
  <c r="J87" i="12"/>
  <c r="K88" i="12"/>
  <c r="K97" i="12"/>
  <c r="H96" i="12"/>
  <c r="K24" i="12"/>
  <c r="K29" i="12"/>
  <c r="K77" i="12"/>
  <c r="H76" i="12"/>
  <c r="H99" i="12"/>
  <c r="J12" i="12"/>
  <c r="K37" i="12"/>
  <c r="J17" i="12"/>
  <c r="K27" i="12"/>
  <c r="H26" i="12"/>
  <c r="J30" i="12"/>
  <c r="K35" i="12"/>
  <c r="K44" i="12"/>
  <c r="J42" i="12"/>
  <c r="K42" i="12" s="1"/>
  <c r="J65" i="12"/>
  <c r="K14" i="12"/>
  <c r="K19" i="12"/>
  <c r="K45" i="12"/>
  <c r="J43" i="12"/>
  <c r="G49" i="12"/>
  <c r="G102" i="12" s="1"/>
  <c r="K55" i="12"/>
  <c r="H54" i="12"/>
  <c r="H71" i="12"/>
  <c r="K92" i="12"/>
  <c r="J91" i="12"/>
  <c r="K60" i="12"/>
  <c r="K67" i="12"/>
  <c r="H66" i="12"/>
  <c r="K72" i="12"/>
  <c r="K82" i="12"/>
  <c r="K89" i="12"/>
  <c r="H88" i="12"/>
  <c r="K100" i="12"/>
  <c r="J59" i="12"/>
  <c r="J81" i="12"/>
  <c r="J99" i="12"/>
  <c r="AB302" i="10"/>
  <c r="AA302" i="10"/>
  <c r="W302" i="10"/>
  <c r="U302" i="10"/>
  <c r="U301" i="10" s="1"/>
  <c r="U300" i="10" s="1"/>
  <c r="S302" i="10"/>
  <c r="S301" i="10" s="1"/>
  <c r="S300" i="10" s="1"/>
  <c r="S299" i="10" s="1"/>
  <c r="K302" i="10"/>
  <c r="L302" i="10" s="1"/>
  <c r="Y302" i="10" s="1"/>
  <c r="W301" i="10"/>
  <c r="W300" i="10" s="1"/>
  <c r="W299" i="10" s="1"/>
  <c r="V301" i="10"/>
  <c r="T301" i="10"/>
  <c r="Q301" i="10"/>
  <c r="O301" i="10"/>
  <c r="N301" i="10"/>
  <c r="N300" i="10" s="1"/>
  <c r="N299" i="10" s="1"/>
  <c r="J301" i="10"/>
  <c r="I301" i="10"/>
  <c r="H301" i="10"/>
  <c r="H300" i="10" s="1"/>
  <c r="H299" i="10" s="1"/>
  <c r="G301" i="10"/>
  <c r="F301" i="10"/>
  <c r="V300" i="10"/>
  <c r="O300" i="10"/>
  <c r="J300" i="10"/>
  <c r="J299" i="10" s="1"/>
  <c r="I300" i="10"/>
  <c r="G300" i="10"/>
  <c r="F300" i="10"/>
  <c r="U299" i="10"/>
  <c r="O299" i="10"/>
  <c r="I299" i="10"/>
  <c r="F299" i="10"/>
  <c r="AB298" i="10"/>
  <c r="AA298" i="10"/>
  <c r="W298" i="10"/>
  <c r="W297" i="10" s="1"/>
  <c r="U298" i="10"/>
  <c r="S298" i="10"/>
  <c r="S297" i="10" s="1"/>
  <c r="S296" i="10" s="1"/>
  <c r="L298" i="10"/>
  <c r="K298" i="10"/>
  <c r="AB297" i="10"/>
  <c r="AA297" i="10"/>
  <c r="V297" i="10"/>
  <c r="U297" i="10"/>
  <c r="U296" i="10" s="1"/>
  <c r="U295" i="10" s="1"/>
  <c r="T297" i="10"/>
  <c r="Q297" i="10"/>
  <c r="O297" i="10"/>
  <c r="N297" i="10"/>
  <c r="J297" i="10"/>
  <c r="J296" i="10" s="1"/>
  <c r="J295" i="10" s="1"/>
  <c r="I297" i="10"/>
  <c r="I296" i="10" s="1"/>
  <c r="H297" i="10"/>
  <c r="G297" i="10"/>
  <c r="F297" i="10"/>
  <c r="F296" i="10" s="1"/>
  <c r="F295" i="10" s="1"/>
  <c r="W296" i="10"/>
  <c r="W295" i="10" s="1"/>
  <c r="T296" i="10"/>
  <c r="Q296" i="10"/>
  <c r="O296" i="10"/>
  <c r="O295" i="10" s="1"/>
  <c r="N296" i="10"/>
  <c r="H296" i="10"/>
  <c r="G296" i="10"/>
  <c r="T295" i="10"/>
  <c r="S295" i="10"/>
  <c r="N295" i="10"/>
  <c r="H295" i="10"/>
  <c r="G295" i="10"/>
  <c r="AB294" i="10"/>
  <c r="AA294" i="10"/>
  <c r="Y294" i="10"/>
  <c r="X294" i="10"/>
  <c r="W294" i="10"/>
  <c r="W288" i="10" s="1"/>
  <c r="U294" i="10"/>
  <c r="S294" i="10"/>
  <c r="P294" i="10"/>
  <c r="P288" i="10" s="1"/>
  <c r="L294" i="10"/>
  <c r="Z294" i="10" s="1"/>
  <c r="K294" i="10"/>
  <c r="AA293" i="10"/>
  <c r="Y293" i="10"/>
  <c r="X293" i="10"/>
  <c r="W293" i="10"/>
  <c r="U293" i="10"/>
  <c r="S293" i="10"/>
  <c r="S287" i="10" s="1"/>
  <c r="P293" i="10"/>
  <c r="P287" i="10" s="1"/>
  <c r="L293" i="10"/>
  <c r="Z293" i="10" s="1"/>
  <c r="K293" i="10"/>
  <c r="Z292" i="10"/>
  <c r="W292" i="10"/>
  <c r="W286" i="10" s="1"/>
  <c r="U292" i="10"/>
  <c r="S292" i="10"/>
  <c r="R292" i="10"/>
  <c r="R286" i="10" s="1"/>
  <c r="L292" i="10"/>
  <c r="K292" i="10"/>
  <c r="AB291" i="10"/>
  <c r="AA291" i="10"/>
  <c r="Y291" i="10"/>
  <c r="X291" i="10"/>
  <c r="W291" i="10"/>
  <c r="W285" i="10" s="1"/>
  <c r="U291" i="10"/>
  <c r="S291" i="10"/>
  <c r="S285" i="10" s="1"/>
  <c r="S282" i="10" s="1"/>
  <c r="P291" i="10"/>
  <c r="L291" i="10"/>
  <c r="Z291" i="10" s="1"/>
  <c r="K291" i="10"/>
  <c r="Z290" i="10"/>
  <c r="W290" i="10"/>
  <c r="W284" i="10" s="1"/>
  <c r="U290" i="10"/>
  <c r="S290" i="10"/>
  <c r="L290" i="10"/>
  <c r="R290" i="10" s="1"/>
  <c r="R284" i="10" s="1"/>
  <c r="K290" i="10"/>
  <c r="AB289" i="10"/>
  <c r="AA289" i="10"/>
  <c r="Y289" i="10"/>
  <c r="X289" i="10"/>
  <c r="W289" i="10"/>
  <c r="U289" i="10"/>
  <c r="S289" i="10"/>
  <c r="S283" i="10" s="1"/>
  <c r="S280" i="10" s="1"/>
  <c r="P289" i="10"/>
  <c r="L289" i="10"/>
  <c r="Z289" i="10" s="1"/>
  <c r="K289" i="10"/>
  <c r="AB288" i="10"/>
  <c r="Z288" i="10"/>
  <c r="V288" i="10"/>
  <c r="U288" i="10"/>
  <c r="T288" i="10"/>
  <c r="AA288" i="10" s="1"/>
  <c r="S288" i="10"/>
  <c r="Q288" i="10"/>
  <c r="O288" i="10"/>
  <c r="N288" i="10"/>
  <c r="L288" i="10"/>
  <c r="X288" i="10" s="1"/>
  <c r="J288" i="10"/>
  <c r="I288" i="10"/>
  <c r="H288" i="10"/>
  <c r="G288" i="10"/>
  <c r="K288" i="10" s="1"/>
  <c r="F288" i="10"/>
  <c r="W287" i="10"/>
  <c r="V287" i="10"/>
  <c r="U287" i="10"/>
  <c r="T287" i="10"/>
  <c r="Q287" i="10"/>
  <c r="O287" i="10"/>
  <c r="N287" i="10"/>
  <c r="L287" i="10"/>
  <c r="K287" i="10"/>
  <c r="J287" i="10"/>
  <c r="I287" i="10"/>
  <c r="H287" i="10"/>
  <c r="G287" i="10"/>
  <c r="F287" i="10"/>
  <c r="F281" i="10" s="1"/>
  <c r="F278" i="10" s="1"/>
  <c r="F271" i="10" s="1"/>
  <c r="F268" i="10" s="1"/>
  <c r="V286" i="10"/>
  <c r="U286" i="10"/>
  <c r="T286" i="10"/>
  <c r="S286" i="10"/>
  <c r="Q286" i="10"/>
  <c r="O286" i="10"/>
  <c r="N286" i="10"/>
  <c r="J286" i="10"/>
  <c r="I286" i="10"/>
  <c r="H286" i="10"/>
  <c r="K286" i="10" s="1"/>
  <c r="G286" i="10"/>
  <c r="F286" i="10"/>
  <c r="Y285" i="10"/>
  <c r="V285" i="10"/>
  <c r="V282" i="10" s="1"/>
  <c r="U285" i="10"/>
  <c r="T285" i="10"/>
  <c r="AA285" i="10" s="1"/>
  <c r="Q285" i="10"/>
  <c r="P285" i="10"/>
  <c r="P282" i="10" s="1"/>
  <c r="O285" i="10"/>
  <c r="N285" i="10"/>
  <c r="N282" i="10" s="1"/>
  <c r="N279" i="10" s="1"/>
  <c r="N272" i="10" s="1"/>
  <c r="N269" i="10" s="1"/>
  <c r="L285" i="10"/>
  <c r="X285" i="10" s="1"/>
  <c r="J285" i="10"/>
  <c r="I285" i="10"/>
  <c r="H285" i="10"/>
  <c r="H282" i="10" s="1"/>
  <c r="H279" i="10" s="1"/>
  <c r="H272" i="10" s="1"/>
  <c r="H269" i="10" s="1"/>
  <c r="G285" i="10"/>
  <c r="K285" i="10" s="1"/>
  <c r="F285" i="10"/>
  <c r="F282" i="10" s="1"/>
  <c r="F279" i="10" s="1"/>
  <c r="V284" i="10"/>
  <c r="U284" i="10"/>
  <c r="T284" i="10"/>
  <c r="S284" i="10"/>
  <c r="S281" i="10" s="1"/>
  <c r="S278" i="10" s="1"/>
  <c r="S271" i="10" s="1"/>
  <c r="Q284" i="10"/>
  <c r="O284" i="10"/>
  <c r="N284" i="10"/>
  <c r="J284" i="10"/>
  <c r="J281" i="10" s="1"/>
  <c r="I284" i="10"/>
  <c r="H284" i="10"/>
  <c r="G284" i="10"/>
  <c r="K284" i="10" s="1"/>
  <c r="F284" i="10"/>
  <c r="AA283" i="10"/>
  <c r="W283" i="10"/>
  <c r="V283" i="10"/>
  <c r="U283" i="10"/>
  <c r="U280" i="10" s="1"/>
  <c r="U277" i="10" s="1"/>
  <c r="T283" i="10"/>
  <c r="Q283" i="10"/>
  <c r="P283" i="10"/>
  <c r="O283" i="10"/>
  <c r="O280" i="10" s="1"/>
  <c r="O277" i="10" s="1"/>
  <c r="N283" i="10"/>
  <c r="L283" i="10"/>
  <c r="X283" i="10" s="1"/>
  <c r="J283" i="10"/>
  <c r="I283" i="10"/>
  <c r="H283" i="10"/>
  <c r="K283" i="10" s="1"/>
  <c r="G283" i="10"/>
  <c r="F283" i="10"/>
  <c r="F280" i="10" s="1"/>
  <c r="AA282" i="10"/>
  <c r="W282" i="10"/>
  <c r="U282" i="10"/>
  <c r="U279" i="10" s="1"/>
  <c r="T282" i="10"/>
  <c r="Q282" i="10"/>
  <c r="O282" i="10"/>
  <c r="O279" i="10" s="1"/>
  <c r="O272" i="10" s="1"/>
  <c r="O269" i="10" s="1"/>
  <c r="I282" i="10"/>
  <c r="G282" i="10"/>
  <c r="G279" i="10" s="1"/>
  <c r="W281" i="10"/>
  <c r="W278" i="10" s="1"/>
  <c r="W271" i="10" s="1"/>
  <c r="W268" i="10" s="1"/>
  <c r="U281" i="10"/>
  <c r="U278" i="10" s="1"/>
  <c r="U271" i="10" s="1"/>
  <c r="U268" i="10" s="1"/>
  <c r="T281" i="10"/>
  <c r="Q281" i="10"/>
  <c r="O281" i="10"/>
  <c r="O278" i="10" s="1"/>
  <c r="N281" i="10"/>
  <c r="N278" i="10" s="1"/>
  <c r="I281" i="10"/>
  <c r="I278" i="10" s="1"/>
  <c r="I271" i="10" s="1"/>
  <c r="I268" i="10" s="1"/>
  <c r="H281" i="10"/>
  <c r="H278" i="10" s="1"/>
  <c r="W280" i="10"/>
  <c r="W277" i="10" s="1"/>
  <c r="T280" i="10"/>
  <c r="Q280" i="10"/>
  <c r="Q277" i="10" s="1"/>
  <c r="N280" i="10"/>
  <c r="N277" i="10" s="1"/>
  <c r="J280" i="10"/>
  <c r="H280" i="10"/>
  <c r="H277" i="10" s="1"/>
  <c r="G280" i="10"/>
  <c r="W279" i="10"/>
  <c r="S279" i="10"/>
  <c r="Q279" i="10"/>
  <c r="P279" i="10"/>
  <c r="P272" i="10" s="1"/>
  <c r="P269" i="10" s="1"/>
  <c r="I279" i="10"/>
  <c r="AA278" i="10"/>
  <c r="T278" i="10"/>
  <c r="Q278" i="10"/>
  <c r="J278" i="10"/>
  <c r="J271" i="10" s="1"/>
  <c r="AA277" i="10"/>
  <c r="T277" i="10"/>
  <c r="S277" i="10"/>
  <c r="J277" i="10"/>
  <c r="G277" i="10"/>
  <c r="F277" i="10"/>
  <c r="AB276" i="10"/>
  <c r="AA276" i="10"/>
  <c r="X276" i="10"/>
  <c r="W276" i="10"/>
  <c r="W275" i="10" s="1"/>
  <c r="W274" i="10" s="1"/>
  <c r="W273" i="10" s="1"/>
  <c r="W270" i="10" s="1"/>
  <c r="W267" i="10" s="1"/>
  <c r="U276" i="10"/>
  <c r="S276" i="10"/>
  <c r="S275" i="10" s="1"/>
  <c r="S274" i="10" s="1"/>
  <c r="S273" i="10" s="1"/>
  <c r="L276" i="10"/>
  <c r="K276" i="10"/>
  <c r="AA275" i="10"/>
  <c r="Y275" i="10"/>
  <c r="X275" i="10"/>
  <c r="V275" i="10"/>
  <c r="U275" i="10"/>
  <c r="U274" i="10" s="1"/>
  <c r="U273" i="10" s="1"/>
  <c r="T275" i="10"/>
  <c r="AB275" i="10" s="1"/>
  <c r="Q275" i="10"/>
  <c r="O275" i="10"/>
  <c r="N275" i="10"/>
  <c r="N274" i="10" s="1"/>
  <c r="L275" i="10"/>
  <c r="J275" i="10"/>
  <c r="J274" i="10" s="1"/>
  <c r="J273" i="10" s="1"/>
  <c r="J270" i="10" s="1"/>
  <c r="J267" i="10" s="1"/>
  <c r="I275" i="10"/>
  <c r="I274" i="10" s="1"/>
  <c r="I273" i="10" s="1"/>
  <c r="H275" i="10"/>
  <c r="G275" i="10"/>
  <c r="F275" i="10"/>
  <c r="Y274" i="10"/>
  <c r="T274" i="10"/>
  <c r="T273" i="10" s="1"/>
  <c r="Q274" i="10"/>
  <c r="O274" i="10"/>
  <c r="O273" i="10" s="1"/>
  <c r="L274" i="10"/>
  <c r="L273" i="10" s="1"/>
  <c r="H274" i="10"/>
  <c r="H273" i="10" s="1"/>
  <c r="H270" i="10" s="1"/>
  <c r="H267" i="10" s="1"/>
  <c r="F274" i="10"/>
  <c r="N273" i="10"/>
  <c r="F273" i="10"/>
  <c r="F270" i="10" s="1"/>
  <c r="F267" i="10" s="1"/>
  <c r="W272" i="10"/>
  <c r="U272" i="10"/>
  <c r="U269" i="10" s="1"/>
  <c r="S272" i="10"/>
  <c r="I272" i="10"/>
  <c r="I269" i="10" s="1"/>
  <c r="F272" i="10"/>
  <c r="F269" i="10" s="1"/>
  <c r="T271" i="10"/>
  <c r="O271" i="10"/>
  <c r="O268" i="10" s="1"/>
  <c r="N271" i="10"/>
  <c r="H271" i="10"/>
  <c r="H268" i="10" s="1"/>
  <c r="U270" i="10"/>
  <c r="U267" i="10" s="1"/>
  <c r="O270" i="10"/>
  <c r="N270" i="10"/>
  <c r="W269" i="10"/>
  <c r="S269" i="10"/>
  <c r="T268" i="10"/>
  <c r="S268" i="10"/>
  <c r="N268" i="10"/>
  <c r="J268" i="10"/>
  <c r="O267" i="10"/>
  <c r="N267" i="10"/>
  <c r="AA266" i="10"/>
  <c r="W266" i="10"/>
  <c r="W265" i="10" s="1"/>
  <c r="W264" i="10" s="1"/>
  <c r="W263" i="10" s="1"/>
  <c r="W262" i="10" s="1"/>
  <c r="W261" i="10" s="1"/>
  <c r="U266" i="10"/>
  <c r="U265" i="10" s="1"/>
  <c r="U264" i="10" s="1"/>
  <c r="U263" i="10" s="1"/>
  <c r="U262" i="10" s="1"/>
  <c r="U261" i="10" s="1"/>
  <c r="S266" i="10"/>
  <c r="K266" i="10"/>
  <c r="L266" i="10" s="1"/>
  <c r="V265" i="10"/>
  <c r="T265" i="10"/>
  <c r="S265" i="10"/>
  <c r="S264" i="10" s="1"/>
  <c r="Q265" i="10"/>
  <c r="O265" i="10"/>
  <c r="N265" i="10"/>
  <c r="N264" i="10" s="1"/>
  <c r="N263" i="10" s="1"/>
  <c r="N262" i="10" s="1"/>
  <c r="N261" i="10" s="1"/>
  <c r="J265" i="10"/>
  <c r="I265" i="10"/>
  <c r="H265" i="10"/>
  <c r="G265" i="10"/>
  <c r="G264" i="10" s="1"/>
  <c r="G263" i="10" s="1"/>
  <c r="F265" i="10"/>
  <c r="Q264" i="10"/>
  <c r="Q263" i="10" s="1"/>
  <c r="O264" i="10"/>
  <c r="J264" i="10"/>
  <c r="J263" i="10" s="1"/>
  <c r="J262" i="10" s="1"/>
  <c r="J261" i="10" s="1"/>
  <c r="I264" i="10"/>
  <c r="F264" i="10"/>
  <c r="S263" i="10"/>
  <c r="O263" i="10"/>
  <c r="O262" i="10" s="1"/>
  <c r="O261" i="10" s="1"/>
  <c r="I263" i="10"/>
  <c r="I262" i="10" s="1"/>
  <c r="I261" i="10" s="1"/>
  <c r="F263" i="10"/>
  <c r="S262" i="10"/>
  <c r="S261" i="10" s="1"/>
  <c r="Q262" i="10"/>
  <c r="F262" i="10"/>
  <c r="Q261" i="10"/>
  <c r="F261" i="10"/>
  <c r="AB260" i="10"/>
  <c r="AA260" i="10"/>
  <c r="Z260" i="10"/>
  <c r="W260" i="10"/>
  <c r="U260" i="10"/>
  <c r="S260" i="10"/>
  <c r="R260" i="10"/>
  <c r="P260" i="10"/>
  <c r="P259" i="10" s="1"/>
  <c r="P258" i="10" s="1"/>
  <c r="P257" i="10" s="1"/>
  <c r="L260" i="10"/>
  <c r="K260" i="10"/>
  <c r="AB259" i="10"/>
  <c r="X259" i="10"/>
  <c r="W259" i="10"/>
  <c r="V259" i="10"/>
  <c r="U259" i="10"/>
  <c r="U258" i="10" s="1"/>
  <c r="U257" i="10" s="1"/>
  <c r="T259" i="10"/>
  <c r="S259" i="10"/>
  <c r="S258" i="10" s="1"/>
  <c r="R259" i="10"/>
  <c r="Q259" i="10"/>
  <c r="O259" i="10"/>
  <c r="O258" i="10" s="1"/>
  <c r="O257" i="10" s="1"/>
  <c r="N259" i="10"/>
  <c r="L259" i="10"/>
  <c r="Z259" i="10" s="1"/>
  <c r="J259" i="10"/>
  <c r="I259" i="10"/>
  <c r="I258" i="10" s="1"/>
  <c r="I257" i="10" s="1"/>
  <c r="H259" i="10"/>
  <c r="G259" i="10"/>
  <c r="F259" i="10"/>
  <c r="W258" i="10"/>
  <c r="V258" i="10"/>
  <c r="AB258" i="10" s="1"/>
  <c r="T258" i="10"/>
  <c r="AA258" i="10" s="1"/>
  <c r="R258" i="10"/>
  <c r="R257" i="10" s="1"/>
  <c r="Q258" i="10"/>
  <c r="X258" i="10" s="1"/>
  <c r="N258" i="10"/>
  <c r="N257" i="10" s="1"/>
  <c r="L258" i="10"/>
  <c r="J258" i="10"/>
  <c r="H258" i="10"/>
  <c r="H257" i="10" s="1"/>
  <c r="F258" i="10"/>
  <c r="F257" i="10" s="1"/>
  <c r="W257" i="10"/>
  <c r="V257" i="10"/>
  <c r="S257" i="10"/>
  <c r="Q257" i="10"/>
  <c r="J257" i="10"/>
  <c r="J252" i="10" s="1"/>
  <c r="J251" i="10" s="1"/>
  <c r="AB256" i="10"/>
  <c r="AA256" i="10"/>
  <c r="W256" i="10"/>
  <c r="U256" i="10"/>
  <c r="U255" i="10" s="1"/>
  <c r="S256" i="10"/>
  <c r="S255" i="10" s="1"/>
  <c r="S254" i="10" s="1"/>
  <c r="S253" i="10" s="1"/>
  <c r="K256" i="10"/>
  <c r="L256" i="10" s="1"/>
  <c r="X256" i="10" s="1"/>
  <c r="W255" i="10"/>
  <c r="W254" i="10" s="1"/>
  <c r="W253" i="10" s="1"/>
  <c r="W252" i="10" s="1"/>
  <c r="W251" i="10" s="1"/>
  <c r="V255" i="10"/>
  <c r="T255" i="10"/>
  <c r="Q255" i="10"/>
  <c r="O255" i="10"/>
  <c r="N255" i="10"/>
  <c r="J255" i="10"/>
  <c r="I255" i="10"/>
  <c r="H255" i="10"/>
  <c r="G255" i="10"/>
  <c r="F255" i="10"/>
  <c r="U254" i="10"/>
  <c r="U253" i="10" s="1"/>
  <c r="U252" i="10" s="1"/>
  <c r="U251" i="10" s="1"/>
  <c r="T254" i="10"/>
  <c r="O254" i="10"/>
  <c r="N254" i="10"/>
  <c r="J254" i="10"/>
  <c r="J253" i="10" s="1"/>
  <c r="I254" i="10"/>
  <c r="H254" i="10"/>
  <c r="F254" i="10"/>
  <c r="F253" i="10" s="1"/>
  <c r="T253" i="10"/>
  <c r="O253" i="10"/>
  <c r="N253" i="10"/>
  <c r="N252" i="10" s="1"/>
  <c r="N251" i="10" s="1"/>
  <c r="I253" i="10"/>
  <c r="H253" i="10"/>
  <c r="H252" i="10"/>
  <c r="H251" i="10" s="1"/>
  <c r="AB250" i="10"/>
  <c r="AA250" i="10"/>
  <c r="Z250" i="10"/>
  <c r="W250" i="10"/>
  <c r="W249" i="10" s="1"/>
  <c r="U250" i="10"/>
  <c r="S250" i="10"/>
  <c r="R250" i="10"/>
  <c r="R249" i="10" s="1"/>
  <c r="R248" i="10" s="1"/>
  <c r="R247" i="10" s="1"/>
  <c r="L250" i="10"/>
  <c r="L249" i="10" s="1"/>
  <c r="K250" i="10"/>
  <c r="AA249" i="10"/>
  <c r="V249" i="10"/>
  <c r="AB249" i="10" s="1"/>
  <c r="U249" i="10"/>
  <c r="U248" i="10" s="1"/>
  <c r="U247" i="10" s="1"/>
  <c r="T249" i="10"/>
  <c r="S249" i="10"/>
  <c r="S248" i="10" s="1"/>
  <c r="Q249" i="10"/>
  <c r="O249" i="10"/>
  <c r="O248" i="10" s="1"/>
  <c r="O247" i="10" s="1"/>
  <c r="N249" i="10"/>
  <c r="J249" i="10"/>
  <c r="I249" i="10"/>
  <c r="I248" i="10" s="1"/>
  <c r="I247" i="10" s="1"/>
  <c r="H249" i="10"/>
  <c r="G249" i="10"/>
  <c r="F249" i="10"/>
  <c r="F248" i="10" s="1"/>
  <c r="F247" i="10" s="1"/>
  <c r="W248" i="10"/>
  <c r="V248" i="10"/>
  <c r="AB248" i="10" s="1"/>
  <c r="T248" i="10"/>
  <c r="Q248" i="10"/>
  <c r="N248" i="10"/>
  <c r="N247" i="10" s="1"/>
  <c r="J248" i="10"/>
  <c r="H248" i="10"/>
  <c r="H247" i="10" s="1"/>
  <c r="W247" i="10"/>
  <c r="V247" i="10"/>
  <c r="S247" i="10"/>
  <c r="Q247" i="10"/>
  <c r="J247" i="10"/>
  <c r="AA246" i="10"/>
  <c r="W246" i="10"/>
  <c r="W245" i="10" s="1"/>
  <c r="U246" i="10"/>
  <c r="S246" i="10"/>
  <c r="S245" i="10" s="1"/>
  <c r="R246" i="10"/>
  <c r="R245" i="10" s="1"/>
  <c r="L246" i="10"/>
  <c r="Z246" i="10" s="1"/>
  <c r="K246" i="10"/>
  <c r="V245" i="10"/>
  <c r="U245" i="10"/>
  <c r="T245" i="10"/>
  <c r="Q245" i="10"/>
  <c r="O245" i="10"/>
  <c r="N245" i="10"/>
  <c r="J245" i="10"/>
  <c r="I245" i="10"/>
  <c r="H245" i="10"/>
  <c r="K245" i="10" s="1"/>
  <c r="G245" i="10"/>
  <c r="F245" i="10"/>
  <c r="AB244" i="10"/>
  <c r="AA244" i="10"/>
  <c r="Y244" i="10"/>
  <c r="W244" i="10"/>
  <c r="U244" i="10"/>
  <c r="S244" i="10"/>
  <c r="S243" i="10" s="1"/>
  <c r="K244" i="10"/>
  <c r="L244" i="10" s="1"/>
  <c r="W243" i="10"/>
  <c r="W242" i="10" s="1"/>
  <c r="W241" i="10" s="1"/>
  <c r="V243" i="10"/>
  <c r="U243" i="10"/>
  <c r="U242" i="10" s="1"/>
  <c r="U241" i="10" s="1"/>
  <c r="U240" i="10" s="1"/>
  <c r="U239" i="10" s="1"/>
  <c r="T243" i="10"/>
  <c r="AA243" i="10" s="1"/>
  <c r="Q243" i="10"/>
  <c r="O243" i="10"/>
  <c r="N243" i="10"/>
  <c r="N242" i="10" s="1"/>
  <c r="N241" i="10" s="1"/>
  <c r="J243" i="10"/>
  <c r="I243" i="10"/>
  <c r="I242" i="10" s="1"/>
  <c r="I241" i="10" s="1"/>
  <c r="I240" i="10" s="1"/>
  <c r="H243" i="10"/>
  <c r="H242" i="10" s="1"/>
  <c r="H241" i="10" s="1"/>
  <c r="H240" i="10" s="1"/>
  <c r="H239" i="10" s="1"/>
  <c r="G243" i="10"/>
  <c r="F243" i="10"/>
  <c r="S242" i="10"/>
  <c r="S241" i="10" s="1"/>
  <c r="S240" i="10" s="1"/>
  <c r="S239" i="10" s="1"/>
  <c r="J242" i="10"/>
  <c r="J241" i="10" s="1"/>
  <c r="J240" i="10" s="1"/>
  <c r="J239" i="10" s="1"/>
  <c r="F242" i="10"/>
  <c r="F241" i="10"/>
  <c r="F240" i="10" s="1"/>
  <c r="F239" i="10" s="1"/>
  <c r="N240" i="10"/>
  <c r="N239" i="10" s="1"/>
  <c r="I239" i="10"/>
  <c r="W238" i="10"/>
  <c r="U238" i="10"/>
  <c r="S238" i="10"/>
  <c r="K238" i="10"/>
  <c r="L238" i="10" s="1"/>
  <c r="W237" i="10"/>
  <c r="W236" i="10" s="1"/>
  <c r="W235" i="10" s="1"/>
  <c r="V237" i="10"/>
  <c r="U237" i="10"/>
  <c r="T237" i="10"/>
  <c r="T236" i="10" s="1"/>
  <c r="S237" i="10"/>
  <c r="S236" i="10" s="1"/>
  <c r="Q237" i="10"/>
  <c r="O237" i="10"/>
  <c r="N237" i="10"/>
  <c r="J237" i="10"/>
  <c r="I237" i="10"/>
  <c r="H237" i="10"/>
  <c r="H236" i="10" s="1"/>
  <c r="H235" i="10" s="1"/>
  <c r="H230" i="10" s="1"/>
  <c r="H229" i="10" s="1"/>
  <c r="G237" i="10"/>
  <c r="F237" i="10"/>
  <c r="V236" i="10"/>
  <c r="U236" i="10"/>
  <c r="Q236" i="10"/>
  <c r="O236" i="10"/>
  <c r="O235" i="10" s="1"/>
  <c r="N236" i="10"/>
  <c r="N235" i="10" s="1"/>
  <c r="N230" i="10" s="1"/>
  <c r="N229" i="10" s="1"/>
  <c r="J236" i="10"/>
  <c r="J235" i="10" s="1"/>
  <c r="I236" i="10"/>
  <c r="F236" i="10"/>
  <c r="F235" i="10" s="1"/>
  <c r="U235" i="10"/>
  <c r="S235" i="10"/>
  <c r="Q235" i="10"/>
  <c r="I235" i="10"/>
  <c r="AB234" i="10"/>
  <c r="AA234" i="10"/>
  <c r="X234" i="10"/>
  <c r="W234" i="10"/>
  <c r="W233" i="10" s="1"/>
  <c r="W232" i="10" s="1"/>
  <c r="W231" i="10" s="1"/>
  <c r="U234" i="10"/>
  <c r="U233" i="10" s="1"/>
  <c r="U232" i="10" s="1"/>
  <c r="S234" i="10"/>
  <c r="K234" i="10"/>
  <c r="L234" i="10" s="1"/>
  <c r="AA233" i="10"/>
  <c r="V233" i="10"/>
  <c r="AB233" i="10" s="1"/>
  <c r="T233" i="10"/>
  <c r="S233" i="10"/>
  <c r="Q233" i="10"/>
  <c r="O233" i="10"/>
  <c r="O232" i="10" s="1"/>
  <c r="O231" i="10" s="1"/>
  <c r="O230" i="10" s="1"/>
  <c r="O229" i="10" s="1"/>
  <c r="N233" i="10"/>
  <c r="N232" i="10" s="1"/>
  <c r="N231" i="10" s="1"/>
  <c r="K233" i="10"/>
  <c r="J233" i="10"/>
  <c r="I233" i="10"/>
  <c r="I232" i="10" s="1"/>
  <c r="I231" i="10" s="1"/>
  <c r="H233" i="10"/>
  <c r="H232" i="10" s="1"/>
  <c r="H231" i="10" s="1"/>
  <c r="G233" i="10"/>
  <c r="G232" i="10" s="1"/>
  <c r="F233" i="10"/>
  <c r="AB232" i="10"/>
  <c r="V232" i="10"/>
  <c r="T232" i="10"/>
  <c r="S232" i="10"/>
  <c r="Q232" i="10"/>
  <c r="Q231" i="10" s="1"/>
  <c r="J232" i="10"/>
  <c r="J231" i="10" s="1"/>
  <c r="J230" i="10" s="1"/>
  <c r="J229" i="10" s="1"/>
  <c r="F232" i="10"/>
  <c r="F231" i="10" s="1"/>
  <c r="V231" i="10"/>
  <c r="U231" i="10"/>
  <c r="S231" i="10"/>
  <c r="K231" i="10"/>
  <c r="G231" i="10"/>
  <c r="U230" i="10"/>
  <c r="U229" i="10" s="1"/>
  <c r="I230" i="10"/>
  <c r="I229" i="10" s="1"/>
  <c r="AA228" i="10"/>
  <c r="Y228" i="10"/>
  <c r="X228" i="10"/>
  <c r="W228" i="10"/>
  <c r="W227" i="10" s="1"/>
  <c r="W226" i="10" s="1"/>
  <c r="W225" i="10" s="1"/>
  <c r="U228" i="10"/>
  <c r="S228" i="10"/>
  <c r="L228" i="10"/>
  <c r="K228" i="10"/>
  <c r="V227" i="10"/>
  <c r="U227" i="10"/>
  <c r="T227" i="10"/>
  <c r="T226" i="10" s="1"/>
  <c r="S227" i="10"/>
  <c r="Q227" i="10"/>
  <c r="AA227" i="10" s="1"/>
  <c r="O227" i="10"/>
  <c r="O226" i="10" s="1"/>
  <c r="O225" i="10" s="1"/>
  <c r="N227" i="10"/>
  <c r="N226" i="10" s="1"/>
  <c r="J227" i="10"/>
  <c r="I227" i="10"/>
  <c r="I226" i="10" s="1"/>
  <c r="I225" i="10" s="1"/>
  <c r="H227" i="10"/>
  <c r="H226" i="10" s="1"/>
  <c r="G227" i="10"/>
  <c r="F227" i="10"/>
  <c r="V226" i="10"/>
  <c r="U226" i="10"/>
  <c r="U225" i="10" s="1"/>
  <c r="S226" i="10"/>
  <c r="S225" i="10" s="1"/>
  <c r="Q226" i="10"/>
  <c r="AA226" i="10" s="1"/>
  <c r="K226" i="10"/>
  <c r="J226" i="10"/>
  <c r="G226" i="10"/>
  <c r="F226" i="10"/>
  <c r="F225" i="10" s="1"/>
  <c r="V225" i="10"/>
  <c r="T225" i="10"/>
  <c r="AA225" i="10" s="1"/>
  <c r="Q225" i="10"/>
  <c r="N225" i="10"/>
  <c r="J225" i="10"/>
  <c r="H225" i="10"/>
  <c r="G225" i="10"/>
  <c r="K225" i="10" s="1"/>
  <c r="AA224" i="10"/>
  <c r="Z224" i="10"/>
  <c r="Y224" i="10"/>
  <c r="W224" i="10"/>
  <c r="U224" i="10"/>
  <c r="S224" i="10"/>
  <c r="R224" i="10"/>
  <c r="R223" i="10" s="1"/>
  <c r="R222" i="10" s="1"/>
  <c r="R221" i="10" s="1"/>
  <c r="P224" i="10"/>
  <c r="P223" i="10" s="1"/>
  <c r="L224" i="10"/>
  <c r="X224" i="10" s="1"/>
  <c r="K224" i="10"/>
  <c r="Z223" i="10"/>
  <c r="Y223" i="10"/>
  <c r="W223" i="10"/>
  <c r="V223" i="10"/>
  <c r="U223" i="10"/>
  <c r="T223" i="10"/>
  <c r="T222" i="10" s="1"/>
  <c r="S223" i="10"/>
  <c r="S222" i="10" s="1"/>
  <c r="S221" i="10" s="1"/>
  <c r="Q223" i="10"/>
  <c r="O223" i="10"/>
  <c r="O222" i="10" s="1"/>
  <c r="N223" i="10"/>
  <c r="N222" i="10" s="1"/>
  <c r="L223" i="10"/>
  <c r="J223" i="10"/>
  <c r="I223" i="10"/>
  <c r="I222" i="10" s="1"/>
  <c r="I221" i="10" s="1"/>
  <c r="H223" i="10"/>
  <c r="H222" i="10" s="1"/>
  <c r="G223" i="10"/>
  <c r="F223" i="10"/>
  <c r="W222" i="10"/>
  <c r="V222" i="10"/>
  <c r="U222" i="10"/>
  <c r="U221" i="10" s="1"/>
  <c r="Q222" i="10"/>
  <c r="P222" i="10"/>
  <c r="J222" i="10"/>
  <c r="J221" i="10" s="1"/>
  <c r="G222" i="10"/>
  <c r="F222" i="10"/>
  <c r="F221" i="10" s="1"/>
  <c r="W221" i="10"/>
  <c r="T221" i="10"/>
  <c r="AA221" i="10" s="1"/>
  <c r="Q221" i="10"/>
  <c r="P221" i="10"/>
  <c r="O221" i="10"/>
  <c r="N221" i="10"/>
  <c r="H221" i="10"/>
  <c r="G221" i="10"/>
  <c r="AB220" i="10"/>
  <c r="AA220" i="10"/>
  <c r="X220" i="10"/>
  <c r="W220" i="10"/>
  <c r="U220" i="10"/>
  <c r="S220" i="10"/>
  <c r="K220" i="10"/>
  <c r="L220" i="10" s="1"/>
  <c r="W219" i="10"/>
  <c r="W218" i="10" s="1"/>
  <c r="W217" i="10" s="1"/>
  <c r="V219" i="10"/>
  <c r="U219" i="10"/>
  <c r="T219" i="10"/>
  <c r="S219" i="10"/>
  <c r="S218" i="10" s="1"/>
  <c r="S217" i="10" s="1"/>
  <c r="Q219" i="10"/>
  <c r="O219" i="10"/>
  <c r="N219" i="10"/>
  <c r="J219" i="10"/>
  <c r="J218" i="10" s="1"/>
  <c r="J217" i="10" s="1"/>
  <c r="I219" i="10"/>
  <c r="H219" i="10"/>
  <c r="G219" i="10"/>
  <c r="G218" i="10" s="1"/>
  <c r="G217" i="10" s="1"/>
  <c r="F219" i="10"/>
  <c r="U218" i="10"/>
  <c r="U217" i="10" s="1"/>
  <c r="T218" i="10"/>
  <c r="O218" i="10"/>
  <c r="N218" i="10"/>
  <c r="I218" i="10"/>
  <c r="I217" i="10" s="1"/>
  <c r="H218" i="10"/>
  <c r="F218" i="10"/>
  <c r="F217" i="10" s="1"/>
  <c r="T217" i="10"/>
  <c r="O217" i="10"/>
  <c r="N217" i="10"/>
  <c r="H217" i="10"/>
  <c r="AA216" i="10"/>
  <c r="Y216" i="10"/>
  <c r="X216" i="10"/>
  <c r="W216" i="10"/>
  <c r="U216" i="10"/>
  <c r="S216" i="10"/>
  <c r="P216" i="10"/>
  <c r="P215" i="10" s="1"/>
  <c r="L216" i="10"/>
  <c r="Z216" i="10" s="1"/>
  <c r="K216" i="10"/>
  <c r="X215" i="10"/>
  <c r="W215" i="10"/>
  <c r="V215" i="10"/>
  <c r="U215" i="10"/>
  <c r="T215" i="10"/>
  <c r="T214" i="10" s="1"/>
  <c r="T213" i="10" s="1"/>
  <c r="S215" i="10"/>
  <c r="S214" i="10" s="1"/>
  <c r="S213" i="10" s="1"/>
  <c r="Q215" i="10"/>
  <c r="AA215" i="10" s="1"/>
  <c r="O215" i="10"/>
  <c r="N215" i="10"/>
  <c r="N214" i="10" s="1"/>
  <c r="N213" i="10" s="1"/>
  <c r="L215" i="10"/>
  <c r="J215" i="10"/>
  <c r="I215" i="10"/>
  <c r="H215" i="10"/>
  <c r="H214" i="10" s="1"/>
  <c r="H213" i="10" s="1"/>
  <c r="G215" i="10"/>
  <c r="F215" i="10"/>
  <c r="F214" i="10" s="1"/>
  <c r="F213" i="10" s="1"/>
  <c r="W214" i="10"/>
  <c r="W213" i="10" s="1"/>
  <c r="V214" i="10"/>
  <c r="U214" i="10"/>
  <c r="Q214" i="10"/>
  <c r="P214" i="10"/>
  <c r="P213" i="10" s="1"/>
  <c r="O214" i="10"/>
  <c r="J214" i="10"/>
  <c r="J213" i="10" s="1"/>
  <c r="I214" i="10"/>
  <c r="U213" i="10"/>
  <c r="O213" i="10"/>
  <c r="I213" i="10"/>
  <c r="AA212" i="10"/>
  <c r="Y212" i="10"/>
  <c r="X212" i="10"/>
  <c r="W212" i="10"/>
  <c r="U212" i="10"/>
  <c r="S212" i="10"/>
  <c r="P212" i="10"/>
  <c r="P211" i="10" s="1"/>
  <c r="L212" i="10"/>
  <c r="Z212" i="10" s="1"/>
  <c r="K212" i="10"/>
  <c r="Y211" i="10"/>
  <c r="X211" i="10"/>
  <c r="W211" i="10"/>
  <c r="V211" i="10"/>
  <c r="U211" i="10"/>
  <c r="T211" i="10"/>
  <c r="T210" i="10" s="1"/>
  <c r="S211" i="10"/>
  <c r="S210" i="10" s="1"/>
  <c r="S209" i="10" s="1"/>
  <c r="Q211" i="10"/>
  <c r="AA211" i="10" s="1"/>
  <c r="O211" i="10"/>
  <c r="N211" i="10"/>
  <c r="N210" i="10" s="1"/>
  <c r="L211" i="10"/>
  <c r="J211" i="10"/>
  <c r="I211" i="10"/>
  <c r="H211" i="10"/>
  <c r="H210" i="10" s="1"/>
  <c r="G211" i="10"/>
  <c r="F211" i="10"/>
  <c r="F210" i="10" s="1"/>
  <c r="F209" i="10" s="1"/>
  <c r="W210" i="10"/>
  <c r="W209" i="10" s="1"/>
  <c r="V210" i="10"/>
  <c r="U210" i="10"/>
  <c r="Q210" i="10"/>
  <c r="P210" i="10"/>
  <c r="P209" i="10" s="1"/>
  <c r="O210" i="10"/>
  <c r="J210" i="10"/>
  <c r="J209" i="10" s="1"/>
  <c r="I210" i="10"/>
  <c r="U209" i="10"/>
  <c r="T209" i="10"/>
  <c r="O209" i="10"/>
  <c r="N209" i="10"/>
  <c r="I209" i="10"/>
  <c r="H209" i="10"/>
  <c r="AA208" i="10"/>
  <c r="Y208" i="10"/>
  <c r="X208" i="10"/>
  <c r="W208" i="10"/>
  <c r="U208" i="10"/>
  <c r="S208" i="10"/>
  <c r="P208" i="10"/>
  <c r="P207" i="10" s="1"/>
  <c r="L208" i="10"/>
  <c r="Z208" i="10" s="1"/>
  <c r="K208" i="10"/>
  <c r="X207" i="10"/>
  <c r="W207" i="10"/>
  <c r="V207" i="10"/>
  <c r="U207" i="10"/>
  <c r="T207" i="10"/>
  <c r="T206" i="10" s="1"/>
  <c r="S207" i="10"/>
  <c r="S206" i="10" s="1"/>
  <c r="S205" i="10" s="1"/>
  <c r="Q207" i="10"/>
  <c r="AA207" i="10" s="1"/>
  <c r="O207" i="10"/>
  <c r="N207" i="10"/>
  <c r="N206" i="10" s="1"/>
  <c r="L207" i="10"/>
  <c r="K207" i="10"/>
  <c r="J207" i="10"/>
  <c r="I207" i="10"/>
  <c r="H207" i="10"/>
  <c r="H206" i="10" s="1"/>
  <c r="G207" i="10"/>
  <c r="G206" i="10" s="1"/>
  <c r="G205" i="10" s="1"/>
  <c r="F207" i="10"/>
  <c r="F206" i="10" s="1"/>
  <c r="F205" i="10" s="1"/>
  <c r="W206" i="10"/>
  <c r="W205" i="10" s="1"/>
  <c r="V206" i="10"/>
  <c r="U206" i="10"/>
  <c r="Q206" i="10"/>
  <c r="P206" i="10"/>
  <c r="P205" i="10" s="1"/>
  <c r="O206" i="10"/>
  <c r="J206" i="10"/>
  <c r="J205" i="10" s="1"/>
  <c r="I206" i="10"/>
  <c r="U205" i="10"/>
  <c r="T205" i="10"/>
  <c r="O205" i="10"/>
  <c r="N205" i="10"/>
  <c r="I205" i="10"/>
  <c r="AA204" i="10"/>
  <c r="Y204" i="10"/>
  <c r="X204" i="10"/>
  <c r="W204" i="10"/>
  <c r="U204" i="10"/>
  <c r="S204" i="10"/>
  <c r="P204" i="10"/>
  <c r="P203" i="10" s="1"/>
  <c r="L204" i="10"/>
  <c r="Z204" i="10" s="1"/>
  <c r="K204" i="10"/>
  <c r="Y203" i="10"/>
  <c r="W203" i="10"/>
  <c r="V203" i="10"/>
  <c r="U203" i="10"/>
  <c r="T203" i="10"/>
  <c r="T202" i="10" s="1"/>
  <c r="S203" i="10"/>
  <c r="S202" i="10" s="1"/>
  <c r="S201" i="10" s="1"/>
  <c r="Q203" i="10"/>
  <c r="AA203" i="10" s="1"/>
  <c r="O203" i="10"/>
  <c r="N203" i="10"/>
  <c r="N202" i="10" s="1"/>
  <c r="N201" i="10" s="1"/>
  <c r="L203" i="10"/>
  <c r="J203" i="10"/>
  <c r="I203" i="10"/>
  <c r="H203" i="10"/>
  <c r="H202" i="10" s="1"/>
  <c r="H201" i="10" s="1"/>
  <c r="G203" i="10"/>
  <c r="F203" i="10"/>
  <c r="F202" i="10" s="1"/>
  <c r="F201" i="10" s="1"/>
  <c r="W202" i="10"/>
  <c r="W201" i="10" s="1"/>
  <c r="V202" i="10"/>
  <c r="U202" i="10"/>
  <c r="Q202" i="10"/>
  <c r="P202" i="10"/>
  <c r="P201" i="10" s="1"/>
  <c r="O202" i="10"/>
  <c r="J202" i="10"/>
  <c r="J201" i="10" s="1"/>
  <c r="I202" i="10"/>
  <c r="U201" i="10"/>
  <c r="O201" i="10"/>
  <c r="I201" i="10"/>
  <c r="AA200" i="10"/>
  <c r="Y200" i="10"/>
  <c r="X200" i="10"/>
  <c r="W200" i="10"/>
  <c r="U200" i="10"/>
  <c r="S200" i="10"/>
  <c r="P200" i="10"/>
  <c r="P199" i="10" s="1"/>
  <c r="P198" i="10" s="1"/>
  <c r="P197" i="10" s="1"/>
  <c r="L200" i="10"/>
  <c r="Z200" i="10" s="1"/>
  <c r="K200" i="10"/>
  <c r="W199" i="10"/>
  <c r="V199" i="10"/>
  <c r="U199" i="10"/>
  <c r="T199" i="10"/>
  <c r="S199" i="10"/>
  <c r="S198" i="10" s="1"/>
  <c r="S197" i="10" s="1"/>
  <c r="Q199" i="10"/>
  <c r="AA199" i="10" s="1"/>
  <c r="O199" i="10"/>
  <c r="N199" i="10"/>
  <c r="L199" i="10"/>
  <c r="X199" i="10" s="1"/>
  <c r="J199" i="10"/>
  <c r="I199" i="10"/>
  <c r="H199" i="10"/>
  <c r="G199" i="10"/>
  <c r="F199" i="10"/>
  <c r="F198" i="10" s="1"/>
  <c r="F197" i="10" s="1"/>
  <c r="W198" i="10"/>
  <c r="W197" i="10" s="1"/>
  <c r="V198" i="10"/>
  <c r="U198" i="10"/>
  <c r="T198" i="10"/>
  <c r="Q198" i="10"/>
  <c r="O198" i="10"/>
  <c r="N198" i="10"/>
  <c r="J198" i="10"/>
  <c r="J197" i="10" s="1"/>
  <c r="I198" i="10"/>
  <c r="H198" i="10"/>
  <c r="U197" i="10"/>
  <c r="T197" i="10"/>
  <c r="O197" i="10"/>
  <c r="N197" i="10"/>
  <c r="I197" i="10"/>
  <c r="H197" i="10"/>
  <c r="AA196" i="10"/>
  <c r="Y196" i="10"/>
  <c r="X196" i="10"/>
  <c r="W196" i="10"/>
  <c r="W195" i="10" s="1"/>
  <c r="W194" i="10" s="1"/>
  <c r="W193" i="10" s="1"/>
  <c r="U196" i="10"/>
  <c r="U195" i="10" s="1"/>
  <c r="U194" i="10" s="1"/>
  <c r="U193" i="10" s="1"/>
  <c r="S196" i="10"/>
  <c r="P196" i="10"/>
  <c r="P195" i="10" s="1"/>
  <c r="P194" i="10" s="1"/>
  <c r="P193" i="10" s="1"/>
  <c r="L196" i="10"/>
  <c r="Z196" i="10" s="1"/>
  <c r="K196" i="10"/>
  <c r="V195" i="10"/>
  <c r="Z195" i="10" s="1"/>
  <c r="T195" i="10"/>
  <c r="S195" i="10"/>
  <c r="Q195" i="10"/>
  <c r="O195" i="10"/>
  <c r="O194" i="10" s="1"/>
  <c r="O193" i="10" s="1"/>
  <c r="N195" i="10"/>
  <c r="L195" i="10"/>
  <c r="L194" i="10" s="1"/>
  <c r="L193" i="10" s="1"/>
  <c r="K195" i="10"/>
  <c r="J195" i="10"/>
  <c r="I195" i="10"/>
  <c r="H195" i="10"/>
  <c r="G195" i="10"/>
  <c r="F195" i="10"/>
  <c r="F194" i="10" s="1"/>
  <c r="F193" i="10" s="1"/>
  <c r="Y194" i="10"/>
  <c r="V194" i="10"/>
  <c r="T194" i="10"/>
  <c r="T193" i="10" s="1"/>
  <c r="Y193" i="10" s="1"/>
  <c r="S194" i="10"/>
  <c r="S193" i="10" s="1"/>
  <c r="N194" i="10"/>
  <c r="K194" i="10"/>
  <c r="J194" i="10"/>
  <c r="J193" i="10" s="1"/>
  <c r="I194" i="10"/>
  <c r="I193" i="10" s="1"/>
  <c r="H194" i="10"/>
  <c r="G194" i="10"/>
  <c r="N193" i="10"/>
  <c r="H193" i="10"/>
  <c r="G193" i="10"/>
  <c r="K193" i="10" s="1"/>
  <c r="AA192" i="10"/>
  <c r="W192" i="10"/>
  <c r="W191" i="10" s="1"/>
  <c r="W190" i="10" s="1"/>
  <c r="W189" i="10" s="1"/>
  <c r="U192" i="10"/>
  <c r="S192" i="10"/>
  <c r="L192" i="10"/>
  <c r="K192" i="10"/>
  <c r="AA191" i="10"/>
  <c r="Y191" i="10"/>
  <c r="V191" i="10"/>
  <c r="U191" i="10"/>
  <c r="T191" i="10"/>
  <c r="S191" i="10"/>
  <c r="S190" i="10" s="1"/>
  <c r="S189" i="10" s="1"/>
  <c r="Q191" i="10"/>
  <c r="O191" i="10"/>
  <c r="O190" i="10" s="1"/>
  <c r="O189" i="10" s="1"/>
  <c r="N191" i="10"/>
  <c r="L191" i="10"/>
  <c r="J191" i="10"/>
  <c r="I191" i="10"/>
  <c r="H191" i="10"/>
  <c r="G191" i="10"/>
  <c r="K191" i="10" s="1"/>
  <c r="F191" i="10"/>
  <c r="F190" i="10" s="1"/>
  <c r="F189" i="10" s="1"/>
  <c r="AA190" i="10"/>
  <c r="V190" i="10"/>
  <c r="U190" i="10"/>
  <c r="U189" i="10" s="1"/>
  <c r="T190" i="10"/>
  <c r="Q190" i="10"/>
  <c r="N190" i="10"/>
  <c r="J190" i="10"/>
  <c r="J189" i="10" s="1"/>
  <c r="I190" i="10"/>
  <c r="H190" i="10"/>
  <c r="G190" i="10"/>
  <c r="AA189" i="10"/>
  <c r="T189" i="10"/>
  <c r="Q189" i="10"/>
  <c r="N189" i="10"/>
  <c r="I189" i="10"/>
  <c r="H189" i="10"/>
  <c r="AA188" i="10"/>
  <c r="X188" i="10"/>
  <c r="W188" i="10"/>
  <c r="W187" i="10" s="1"/>
  <c r="U188" i="10"/>
  <c r="S188" i="10"/>
  <c r="L188" i="10"/>
  <c r="K188" i="10"/>
  <c r="AA187" i="10"/>
  <c r="V187" i="10"/>
  <c r="U187" i="10"/>
  <c r="U186" i="10" s="1"/>
  <c r="U185" i="10" s="1"/>
  <c r="T187" i="10"/>
  <c r="S187" i="10"/>
  <c r="Q187" i="10"/>
  <c r="O187" i="10"/>
  <c r="N187" i="10"/>
  <c r="J187" i="10"/>
  <c r="I187" i="10"/>
  <c r="H187" i="10"/>
  <c r="G187" i="10"/>
  <c r="K187" i="10" s="1"/>
  <c r="F187" i="10"/>
  <c r="F186" i="10" s="1"/>
  <c r="F185" i="10" s="1"/>
  <c r="AA186" i="10"/>
  <c r="W186" i="10"/>
  <c r="V186" i="10"/>
  <c r="T186" i="10"/>
  <c r="S186" i="10"/>
  <c r="S185" i="10" s="1"/>
  <c r="Q186" i="10"/>
  <c r="O186" i="10"/>
  <c r="O185" i="10" s="1"/>
  <c r="N186" i="10"/>
  <c r="J186" i="10"/>
  <c r="J185" i="10" s="1"/>
  <c r="I186" i="10"/>
  <c r="H186" i="10"/>
  <c r="G186" i="10"/>
  <c r="G185" i="10" s="1"/>
  <c r="W185" i="10"/>
  <c r="T185" i="10"/>
  <c r="AA185" i="10" s="1"/>
  <c r="Q185" i="10"/>
  <c r="N185" i="10"/>
  <c r="H185" i="10"/>
  <c r="AA184" i="10"/>
  <c r="Y184" i="10"/>
  <c r="W184" i="10"/>
  <c r="U184" i="10"/>
  <c r="S184" i="10"/>
  <c r="P184" i="10"/>
  <c r="P183" i="10" s="1"/>
  <c r="P182" i="10" s="1"/>
  <c r="P181" i="10" s="1"/>
  <c r="L184" i="10"/>
  <c r="L183" i="10" s="1"/>
  <c r="K184" i="10"/>
  <c r="X183" i="10"/>
  <c r="W183" i="10"/>
  <c r="W182" i="10" s="1"/>
  <c r="W181" i="10" s="1"/>
  <c r="V183" i="10"/>
  <c r="U183" i="10"/>
  <c r="T183" i="10"/>
  <c r="S183" i="10"/>
  <c r="Q183" i="10"/>
  <c r="AA183" i="10" s="1"/>
  <c r="O183" i="10"/>
  <c r="O182" i="10" s="1"/>
  <c r="O181" i="10" s="1"/>
  <c r="N183" i="10"/>
  <c r="K183" i="10"/>
  <c r="J183" i="10"/>
  <c r="I183" i="10"/>
  <c r="H183" i="10"/>
  <c r="G183" i="10"/>
  <c r="F183" i="10"/>
  <c r="F182" i="10" s="1"/>
  <c r="F181" i="10" s="1"/>
  <c r="V182" i="10"/>
  <c r="U182" i="10"/>
  <c r="U181" i="10" s="1"/>
  <c r="T182" i="10"/>
  <c r="S182" i="10"/>
  <c r="S181" i="10" s="1"/>
  <c r="N182" i="10"/>
  <c r="K182" i="10"/>
  <c r="J182" i="10"/>
  <c r="J181" i="10" s="1"/>
  <c r="I182" i="10"/>
  <c r="I181" i="10" s="1"/>
  <c r="H182" i="10"/>
  <c r="G182" i="10"/>
  <c r="T181" i="10"/>
  <c r="N181" i="10"/>
  <c r="H181" i="10"/>
  <c r="G181" i="10"/>
  <c r="AA180" i="10"/>
  <c r="W180" i="10"/>
  <c r="W179" i="10" s="1"/>
  <c r="W178" i="10" s="1"/>
  <c r="W177" i="10" s="1"/>
  <c r="U180" i="10"/>
  <c r="S180" i="10"/>
  <c r="P180" i="10"/>
  <c r="P179" i="10" s="1"/>
  <c r="L180" i="10"/>
  <c r="K180" i="10"/>
  <c r="AA179" i="10"/>
  <c r="V179" i="10"/>
  <c r="U179" i="10"/>
  <c r="T179" i="10"/>
  <c r="S179" i="10"/>
  <c r="S178" i="10" s="1"/>
  <c r="Q179" i="10"/>
  <c r="O179" i="10"/>
  <c r="O178" i="10" s="1"/>
  <c r="O177" i="10" s="1"/>
  <c r="N179" i="10"/>
  <c r="L179" i="10"/>
  <c r="J179" i="10"/>
  <c r="I179" i="10"/>
  <c r="H179" i="10"/>
  <c r="G179" i="10"/>
  <c r="K179" i="10" s="1"/>
  <c r="F179" i="10"/>
  <c r="F178" i="10" s="1"/>
  <c r="F177" i="10" s="1"/>
  <c r="AA178" i="10"/>
  <c r="V178" i="10"/>
  <c r="U178" i="10"/>
  <c r="U177" i="10" s="1"/>
  <c r="T178" i="10"/>
  <c r="Q178" i="10"/>
  <c r="P178" i="10"/>
  <c r="P177" i="10" s="1"/>
  <c r="N178" i="10"/>
  <c r="J178" i="10"/>
  <c r="J177" i="10" s="1"/>
  <c r="I178" i="10"/>
  <c r="H178" i="10"/>
  <c r="G178" i="10"/>
  <c r="AA177" i="10"/>
  <c r="T177" i="10"/>
  <c r="S177" i="10"/>
  <c r="Q177" i="10"/>
  <c r="N177" i="10"/>
  <c r="I177" i="10"/>
  <c r="H177" i="10"/>
  <c r="AA176" i="10"/>
  <c r="X176" i="10"/>
  <c r="W176" i="10"/>
  <c r="W175" i="10" s="1"/>
  <c r="U176" i="10"/>
  <c r="S176" i="10"/>
  <c r="L176" i="10"/>
  <c r="K176" i="10"/>
  <c r="AA175" i="10"/>
  <c r="V175" i="10"/>
  <c r="U175" i="10"/>
  <c r="U174" i="10" s="1"/>
  <c r="U173" i="10" s="1"/>
  <c r="T175" i="10"/>
  <c r="S175" i="10"/>
  <c r="Q175" i="10"/>
  <c r="O175" i="10"/>
  <c r="N175" i="10"/>
  <c r="K175" i="10"/>
  <c r="J175" i="10"/>
  <c r="I175" i="10"/>
  <c r="I174" i="10" s="1"/>
  <c r="I173" i="10" s="1"/>
  <c r="H175" i="10"/>
  <c r="G175" i="10"/>
  <c r="F175" i="10"/>
  <c r="F174" i="10" s="1"/>
  <c r="F173" i="10" s="1"/>
  <c r="AA174" i="10"/>
  <c r="W174" i="10"/>
  <c r="W173" i="10" s="1"/>
  <c r="V174" i="10"/>
  <c r="T174" i="10"/>
  <c r="S174" i="10"/>
  <c r="S173" i="10" s="1"/>
  <c r="Q174" i="10"/>
  <c r="O174" i="10"/>
  <c r="O173" i="10" s="1"/>
  <c r="N174" i="10"/>
  <c r="K174" i="10"/>
  <c r="J174" i="10"/>
  <c r="J173" i="10" s="1"/>
  <c r="H174" i="10"/>
  <c r="G174" i="10"/>
  <c r="G173" i="10" s="1"/>
  <c r="T173" i="10"/>
  <c r="AA173" i="10" s="1"/>
  <c r="Q173" i="10"/>
  <c r="N173" i="10"/>
  <c r="K173" i="10"/>
  <c r="H173" i="10"/>
  <c r="AA172" i="10"/>
  <c r="Y172" i="10"/>
  <c r="W172" i="10"/>
  <c r="U172" i="10"/>
  <c r="S172" i="10"/>
  <c r="P172" i="10"/>
  <c r="P171" i="10" s="1"/>
  <c r="P170" i="10" s="1"/>
  <c r="P169" i="10" s="1"/>
  <c r="L172" i="10"/>
  <c r="L171" i="10" s="1"/>
  <c r="K172" i="10"/>
  <c r="X171" i="10"/>
  <c r="W171" i="10"/>
  <c r="W170" i="10" s="1"/>
  <c r="W169" i="10" s="1"/>
  <c r="V171" i="10"/>
  <c r="U171" i="10"/>
  <c r="T171" i="10"/>
  <c r="S171" i="10"/>
  <c r="Q171" i="10"/>
  <c r="AA171" i="10" s="1"/>
  <c r="O171" i="10"/>
  <c r="O170" i="10" s="1"/>
  <c r="O169" i="10" s="1"/>
  <c r="N171" i="10"/>
  <c r="K171" i="10"/>
  <c r="J171" i="10"/>
  <c r="I171" i="10"/>
  <c r="H171" i="10"/>
  <c r="G171" i="10"/>
  <c r="F171" i="10"/>
  <c r="F170" i="10" s="1"/>
  <c r="F169" i="10" s="1"/>
  <c r="V170" i="10"/>
  <c r="U170" i="10"/>
  <c r="U169" i="10" s="1"/>
  <c r="T170" i="10"/>
  <c r="S170" i="10"/>
  <c r="S169" i="10" s="1"/>
  <c r="N170" i="10"/>
  <c r="K170" i="10"/>
  <c r="J170" i="10"/>
  <c r="J169" i="10" s="1"/>
  <c r="I170" i="10"/>
  <c r="I169" i="10" s="1"/>
  <c r="H170" i="10"/>
  <c r="G170" i="10"/>
  <c r="T169" i="10"/>
  <c r="N169" i="10"/>
  <c r="H169" i="10"/>
  <c r="G169" i="10"/>
  <c r="AA168" i="10"/>
  <c r="W168" i="10"/>
  <c r="U168" i="10"/>
  <c r="S168" i="10"/>
  <c r="S167" i="10" s="1"/>
  <c r="L168" i="10"/>
  <c r="K168" i="10"/>
  <c r="W167" i="10"/>
  <c r="V167" i="10"/>
  <c r="V166" i="10" s="1"/>
  <c r="U167" i="10"/>
  <c r="U166" i="10" s="1"/>
  <c r="U165" i="10" s="1"/>
  <c r="T167" i="10"/>
  <c r="Q167" i="10"/>
  <c r="O167" i="10"/>
  <c r="O166" i="10" s="1"/>
  <c r="O165" i="10" s="1"/>
  <c r="N167" i="10"/>
  <c r="N166" i="10" s="1"/>
  <c r="N165" i="10" s="1"/>
  <c r="J167" i="10"/>
  <c r="J166" i="10" s="1"/>
  <c r="I167" i="10"/>
  <c r="I166" i="10" s="1"/>
  <c r="I165" i="10" s="1"/>
  <c r="H167" i="10"/>
  <c r="H166" i="10" s="1"/>
  <c r="H165" i="10" s="1"/>
  <c r="G167" i="10"/>
  <c r="F167" i="10"/>
  <c r="W166" i="10"/>
  <c r="S166" i="10"/>
  <c r="S165" i="10" s="1"/>
  <c r="Q166" i="10"/>
  <c r="G166" i="10"/>
  <c r="F166" i="10"/>
  <c r="F165" i="10" s="1"/>
  <c r="W165" i="10"/>
  <c r="V165" i="10"/>
  <c r="Q165" i="10"/>
  <c r="J165" i="10"/>
  <c r="AB164" i="10"/>
  <c r="AA164" i="10"/>
  <c r="W164" i="10"/>
  <c r="U164" i="10"/>
  <c r="U163" i="10" s="1"/>
  <c r="S164" i="10"/>
  <c r="S163" i="10" s="1"/>
  <c r="S162" i="10" s="1"/>
  <c r="S161" i="10" s="1"/>
  <c r="K164" i="10"/>
  <c r="L164" i="10" s="1"/>
  <c r="W163" i="10"/>
  <c r="W162" i="10" s="1"/>
  <c r="W161" i="10" s="1"/>
  <c r="V163" i="10"/>
  <c r="T163" i="10"/>
  <c r="Q163" i="10"/>
  <c r="O163" i="10"/>
  <c r="N163" i="10"/>
  <c r="K163" i="10"/>
  <c r="J163" i="10"/>
  <c r="I163" i="10"/>
  <c r="H163" i="10"/>
  <c r="G163" i="10"/>
  <c r="G162" i="10" s="1"/>
  <c r="F163" i="10"/>
  <c r="AB162" i="10"/>
  <c r="V162" i="10"/>
  <c r="U162" i="10"/>
  <c r="T162" i="10"/>
  <c r="O162" i="10"/>
  <c r="N162" i="10"/>
  <c r="J162" i="10"/>
  <c r="J161" i="10" s="1"/>
  <c r="I162" i="10"/>
  <c r="I161" i="10" s="1"/>
  <c r="H162" i="10"/>
  <c r="F162" i="10"/>
  <c r="F161" i="10" s="1"/>
  <c r="U161" i="10"/>
  <c r="T161" i="10"/>
  <c r="O161" i="10"/>
  <c r="N161" i="10"/>
  <c r="K161" i="10"/>
  <c r="H161" i="10"/>
  <c r="G161" i="10"/>
  <c r="AA160" i="10"/>
  <c r="Y160" i="10"/>
  <c r="X160" i="10"/>
  <c r="W160" i="10"/>
  <c r="U160" i="10"/>
  <c r="S160" i="10"/>
  <c r="L160" i="10"/>
  <c r="K160" i="10"/>
  <c r="AA159" i="10"/>
  <c r="W159" i="10"/>
  <c r="V159" i="10"/>
  <c r="U159" i="10"/>
  <c r="T159" i="10"/>
  <c r="T158" i="10" s="1"/>
  <c r="S159" i="10"/>
  <c r="S158" i="10" s="1"/>
  <c r="S157" i="10" s="1"/>
  <c r="Q159" i="10"/>
  <c r="O159" i="10"/>
  <c r="N159" i="10"/>
  <c r="N158" i="10" s="1"/>
  <c r="L159" i="10"/>
  <c r="J159" i="10"/>
  <c r="I159" i="10"/>
  <c r="I158" i="10" s="1"/>
  <c r="H159" i="10"/>
  <c r="H158" i="10" s="1"/>
  <c r="G159" i="10"/>
  <c r="K159" i="10" s="1"/>
  <c r="F159" i="10"/>
  <c r="F158" i="10" s="1"/>
  <c r="F157" i="10" s="1"/>
  <c r="W158" i="10"/>
  <c r="V158" i="10"/>
  <c r="U158" i="10"/>
  <c r="U157" i="10" s="1"/>
  <c r="O158" i="10"/>
  <c r="O157" i="10" s="1"/>
  <c r="J158" i="10"/>
  <c r="J157" i="10" s="1"/>
  <c r="W157" i="10"/>
  <c r="T157" i="10"/>
  <c r="N157" i="10"/>
  <c r="I157" i="10"/>
  <c r="H157" i="10"/>
  <c r="AA156" i="10"/>
  <c r="X156" i="10"/>
  <c r="W156" i="10"/>
  <c r="W155" i="10" s="1"/>
  <c r="U156" i="10"/>
  <c r="S156" i="10"/>
  <c r="S155" i="10" s="1"/>
  <c r="S154" i="10" s="1"/>
  <c r="S153" i="10" s="1"/>
  <c r="P156" i="10"/>
  <c r="P155" i="10" s="1"/>
  <c r="P154" i="10" s="1"/>
  <c r="P153" i="10" s="1"/>
  <c r="L156" i="10"/>
  <c r="K156" i="10"/>
  <c r="Y155" i="10"/>
  <c r="X155" i="10"/>
  <c r="V155" i="10"/>
  <c r="U155" i="10"/>
  <c r="U154" i="10" s="1"/>
  <c r="T155" i="10"/>
  <c r="T154" i="10" s="1"/>
  <c r="Q155" i="10"/>
  <c r="AA155" i="10" s="1"/>
  <c r="O155" i="10"/>
  <c r="O154" i="10" s="1"/>
  <c r="O153" i="10" s="1"/>
  <c r="N155" i="10"/>
  <c r="N154" i="10" s="1"/>
  <c r="N153" i="10" s="1"/>
  <c r="L155" i="10"/>
  <c r="J155" i="10"/>
  <c r="I155" i="10"/>
  <c r="K155" i="10" s="1"/>
  <c r="H155" i="10"/>
  <c r="H154" i="10" s="1"/>
  <c r="G155" i="10"/>
  <c r="F155" i="10"/>
  <c r="F154" i="10" s="1"/>
  <c r="F153" i="10" s="1"/>
  <c r="AA154" i="10"/>
  <c r="W154" i="10"/>
  <c r="W153" i="10" s="1"/>
  <c r="V154" i="10"/>
  <c r="Q154" i="10"/>
  <c r="J154" i="10"/>
  <c r="J153" i="10" s="1"/>
  <c r="I154" i="10"/>
  <c r="I153" i="10" s="1"/>
  <c r="G154" i="10"/>
  <c r="K154" i="10" s="1"/>
  <c r="U153" i="10"/>
  <c r="T153" i="10"/>
  <c r="Q153" i="10"/>
  <c r="H153" i="10"/>
  <c r="AA152" i="10"/>
  <c r="Y152" i="10"/>
  <c r="W152" i="10"/>
  <c r="U152" i="10"/>
  <c r="S152" i="10"/>
  <c r="P152" i="10"/>
  <c r="P151" i="10" s="1"/>
  <c r="P150" i="10" s="1"/>
  <c r="P149" i="10" s="1"/>
  <c r="L152" i="10"/>
  <c r="L151" i="10" s="1"/>
  <c r="K152" i="10"/>
  <c r="W151" i="10"/>
  <c r="W150" i="10" s="1"/>
  <c r="W149" i="10" s="1"/>
  <c r="V151" i="10"/>
  <c r="U151" i="10"/>
  <c r="T151" i="10"/>
  <c r="T150" i="10" s="1"/>
  <c r="S151" i="10"/>
  <c r="Q151" i="10"/>
  <c r="O151" i="10"/>
  <c r="N151" i="10"/>
  <c r="N150" i="10" s="1"/>
  <c r="N149" i="10" s="1"/>
  <c r="K151" i="10"/>
  <c r="J151" i="10"/>
  <c r="I151" i="10"/>
  <c r="H151" i="10"/>
  <c r="H150" i="10" s="1"/>
  <c r="G151" i="10"/>
  <c r="F151" i="10"/>
  <c r="F150" i="10" s="1"/>
  <c r="F149" i="10" s="1"/>
  <c r="V150" i="10"/>
  <c r="U150" i="10"/>
  <c r="U149" i="10" s="1"/>
  <c r="S150" i="10"/>
  <c r="O150" i="10"/>
  <c r="J150" i="10"/>
  <c r="J149" i="10" s="1"/>
  <c r="I150" i="10"/>
  <c r="I149" i="10" s="1"/>
  <c r="G150" i="10"/>
  <c r="G149" i="10" s="1"/>
  <c r="T149" i="10"/>
  <c r="S149" i="10"/>
  <c r="O149" i="10"/>
  <c r="AA148" i="10"/>
  <c r="Y148" i="10"/>
  <c r="X148" i="10"/>
  <c r="W148" i="10"/>
  <c r="U148" i="10"/>
  <c r="S148" i="10"/>
  <c r="L148" i="10"/>
  <c r="K148" i="10"/>
  <c r="AA147" i="10"/>
  <c r="W147" i="10"/>
  <c r="V147" i="10"/>
  <c r="U147" i="10"/>
  <c r="T147" i="10"/>
  <c r="T146" i="10" s="1"/>
  <c r="S147" i="10"/>
  <c r="S146" i="10" s="1"/>
  <c r="S145" i="10" s="1"/>
  <c r="Q147" i="10"/>
  <c r="O147" i="10"/>
  <c r="N147" i="10"/>
  <c r="N146" i="10" s="1"/>
  <c r="L147" i="10"/>
  <c r="J147" i="10"/>
  <c r="I147" i="10"/>
  <c r="I146" i="10" s="1"/>
  <c r="H147" i="10"/>
  <c r="H146" i="10" s="1"/>
  <c r="G147" i="10"/>
  <c r="K147" i="10" s="1"/>
  <c r="F147" i="10"/>
  <c r="F146" i="10" s="1"/>
  <c r="F145" i="10" s="1"/>
  <c r="W146" i="10"/>
  <c r="V146" i="10"/>
  <c r="U146" i="10"/>
  <c r="U145" i="10" s="1"/>
  <c r="O146" i="10"/>
  <c r="O145" i="10" s="1"/>
  <c r="J146" i="10"/>
  <c r="J145" i="10" s="1"/>
  <c r="W145" i="10"/>
  <c r="T145" i="10"/>
  <c r="N145" i="10"/>
  <c r="I145" i="10"/>
  <c r="H145" i="10"/>
  <c r="AA144" i="10"/>
  <c r="X144" i="10"/>
  <c r="W144" i="10"/>
  <c r="W143" i="10" s="1"/>
  <c r="U144" i="10"/>
  <c r="S144" i="10"/>
  <c r="L144" i="10"/>
  <c r="K144" i="10"/>
  <c r="AA143" i="10"/>
  <c r="Y143" i="10"/>
  <c r="X143" i="10"/>
  <c r="V143" i="10"/>
  <c r="U143" i="10"/>
  <c r="U142" i="10" s="1"/>
  <c r="T143" i="10"/>
  <c r="T142" i="10" s="1"/>
  <c r="S143" i="10"/>
  <c r="S142" i="10" s="1"/>
  <c r="S141" i="10" s="1"/>
  <c r="Q143" i="10"/>
  <c r="O143" i="10"/>
  <c r="N143" i="10"/>
  <c r="N142" i="10" s="1"/>
  <c r="L143" i="10"/>
  <c r="K143" i="10"/>
  <c r="J143" i="10"/>
  <c r="I143" i="10"/>
  <c r="H143" i="10"/>
  <c r="H142" i="10" s="1"/>
  <c r="G143" i="10"/>
  <c r="G142" i="10" s="1"/>
  <c r="F143" i="10"/>
  <c r="F142" i="10" s="1"/>
  <c r="F141" i="10" s="1"/>
  <c r="AA142" i="10"/>
  <c r="W142" i="10"/>
  <c r="W141" i="10" s="1"/>
  <c r="V142" i="10"/>
  <c r="Q142" i="10"/>
  <c r="O142" i="10"/>
  <c r="O141" i="10" s="1"/>
  <c r="J142" i="10"/>
  <c r="J141" i="10" s="1"/>
  <c r="I142" i="10"/>
  <c r="I141" i="10" s="1"/>
  <c r="U141" i="10"/>
  <c r="Q141" i="10"/>
  <c r="N141" i="10"/>
  <c r="H141" i="10"/>
  <c r="AA140" i="10"/>
  <c r="Y140" i="10"/>
  <c r="W140" i="10"/>
  <c r="U140" i="10"/>
  <c r="S140" i="10"/>
  <c r="P140" i="10"/>
  <c r="P139" i="10" s="1"/>
  <c r="P138" i="10" s="1"/>
  <c r="P137" i="10" s="1"/>
  <c r="L140" i="10"/>
  <c r="K140" i="10"/>
  <c r="W139" i="10"/>
  <c r="W138" i="10" s="1"/>
  <c r="W137" i="10" s="1"/>
  <c r="V139" i="10"/>
  <c r="U139" i="10"/>
  <c r="U138" i="10" s="1"/>
  <c r="T139" i="10"/>
  <c r="T138" i="10" s="1"/>
  <c r="S139" i="10"/>
  <c r="Q139" i="10"/>
  <c r="O139" i="10"/>
  <c r="N139" i="10"/>
  <c r="N138" i="10" s="1"/>
  <c r="N137" i="10" s="1"/>
  <c r="L139" i="10"/>
  <c r="K139" i="10"/>
  <c r="J139" i="10"/>
  <c r="I139" i="10"/>
  <c r="H139" i="10"/>
  <c r="H138" i="10" s="1"/>
  <c r="G139" i="10"/>
  <c r="F139" i="10"/>
  <c r="F138" i="10" s="1"/>
  <c r="F137" i="10" s="1"/>
  <c r="V138" i="10"/>
  <c r="S138" i="10"/>
  <c r="S137" i="10" s="1"/>
  <c r="O138" i="10"/>
  <c r="K138" i="10"/>
  <c r="J138" i="10"/>
  <c r="J137" i="10" s="1"/>
  <c r="I138" i="10"/>
  <c r="I137" i="10" s="1"/>
  <c r="G138" i="10"/>
  <c r="G137" i="10" s="1"/>
  <c r="U137" i="10"/>
  <c r="T137" i="10"/>
  <c r="O137" i="10"/>
  <c r="H137" i="10"/>
  <c r="K137" i="10" s="1"/>
  <c r="AA136" i="10"/>
  <c r="X136" i="10"/>
  <c r="W136" i="10"/>
  <c r="U136" i="10"/>
  <c r="S136" i="10"/>
  <c r="L136" i="10"/>
  <c r="K136" i="10"/>
  <c r="W135" i="10"/>
  <c r="V135" i="10"/>
  <c r="U135" i="10"/>
  <c r="T135" i="10"/>
  <c r="T134" i="10" s="1"/>
  <c r="S135" i="10"/>
  <c r="S134" i="10" s="1"/>
  <c r="Q135" i="10"/>
  <c r="O135" i="10"/>
  <c r="N135" i="10"/>
  <c r="N134" i="10" s="1"/>
  <c r="L135" i="10"/>
  <c r="J135" i="10"/>
  <c r="I135" i="10"/>
  <c r="I134" i="10" s="1"/>
  <c r="H135" i="10"/>
  <c r="H134" i="10" s="1"/>
  <c r="G135" i="10"/>
  <c r="F135" i="10"/>
  <c r="F134" i="10" s="1"/>
  <c r="F133" i="10" s="1"/>
  <c r="W134" i="10"/>
  <c r="W133" i="10" s="1"/>
  <c r="V134" i="10"/>
  <c r="U134" i="10"/>
  <c r="U133" i="10" s="1"/>
  <c r="O134" i="10"/>
  <c r="O133" i="10" s="1"/>
  <c r="J134" i="10"/>
  <c r="J133" i="10" s="1"/>
  <c r="G134" i="10"/>
  <c r="S133" i="10"/>
  <c r="N133" i="10"/>
  <c r="I133" i="10"/>
  <c r="H133" i="10"/>
  <c r="G133" i="10"/>
  <c r="AA132" i="10"/>
  <c r="W132" i="10"/>
  <c r="W131" i="10" s="1"/>
  <c r="U132" i="10"/>
  <c r="S132" i="10"/>
  <c r="S131" i="10" s="1"/>
  <c r="S130" i="10" s="1"/>
  <c r="S129" i="10" s="1"/>
  <c r="P132" i="10"/>
  <c r="P131" i="10" s="1"/>
  <c r="P130" i="10" s="1"/>
  <c r="P129" i="10" s="1"/>
  <c r="L132" i="10"/>
  <c r="X132" i="10" s="1"/>
  <c r="K132" i="10"/>
  <c r="Y131" i="10"/>
  <c r="X131" i="10"/>
  <c r="V131" i="10"/>
  <c r="U131" i="10"/>
  <c r="U130" i="10" s="1"/>
  <c r="U129" i="10" s="1"/>
  <c r="T131" i="10"/>
  <c r="T130" i="10" s="1"/>
  <c r="Q131" i="10"/>
  <c r="AA131" i="10" s="1"/>
  <c r="O131" i="10"/>
  <c r="O130" i="10" s="1"/>
  <c r="O129" i="10" s="1"/>
  <c r="N131" i="10"/>
  <c r="N130" i="10" s="1"/>
  <c r="N129" i="10" s="1"/>
  <c r="L131" i="10"/>
  <c r="J131" i="10"/>
  <c r="I131" i="10"/>
  <c r="K131" i="10" s="1"/>
  <c r="H131" i="10"/>
  <c r="H130" i="10" s="1"/>
  <c r="G131" i="10"/>
  <c r="F131" i="10"/>
  <c r="F130" i="10" s="1"/>
  <c r="F129" i="10" s="1"/>
  <c r="W130" i="10"/>
  <c r="W129" i="10" s="1"/>
  <c r="V130" i="10"/>
  <c r="Q130" i="10"/>
  <c r="J130" i="10"/>
  <c r="J129" i="10" s="1"/>
  <c r="I130" i="10"/>
  <c r="I129" i="10" s="1"/>
  <c r="G130" i="10"/>
  <c r="K130" i="10" s="1"/>
  <c r="AA129" i="10"/>
  <c r="T129" i="10"/>
  <c r="Q129" i="10"/>
  <c r="H129" i="10"/>
  <c r="AA128" i="10"/>
  <c r="Y128" i="10"/>
  <c r="W128" i="10"/>
  <c r="U128" i="10"/>
  <c r="S128" i="10"/>
  <c r="P128" i="10"/>
  <c r="P127" i="10" s="1"/>
  <c r="P126" i="10" s="1"/>
  <c r="P125" i="10" s="1"/>
  <c r="L128" i="10"/>
  <c r="L127" i="10" s="1"/>
  <c r="K128" i="10"/>
  <c r="W127" i="10"/>
  <c r="W126" i="10" s="1"/>
  <c r="W125" i="10" s="1"/>
  <c r="V127" i="10"/>
  <c r="U127" i="10"/>
  <c r="T127" i="10"/>
  <c r="T126" i="10" s="1"/>
  <c r="S127" i="10"/>
  <c r="Q127" i="10"/>
  <c r="O127" i="10"/>
  <c r="N127" i="10"/>
  <c r="N126" i="10" s="1"/>
  <c r="N125" i="10" s="1"/>
  <c r="J127" i="10"/>
  <c r="I127" i="10"/>
  <c r="H127" i="10"/>
  <c r="H126" i="10" s="1"/>
  <c r="H125" i="10" s="1"/>
  <c r="G127" i="10"/>
  <c r="F127" i="10"/>
  <c r="F126" i="10" s="1"/>
  <c r="F125" i="10" s="1"/>
  <c r="V126" i="10"/>
  <c r="U126" i="10"/>
  <c r="S126" i="10"/>
  <c r="O126" i="10"/>
  <c r="J126" i="10"/>
  <c r="J125" i="10" s="1"/>
  <c r="I126" i="10"/>
  <c r="I125" i="10" s="1"/>
  <c r="U125" i="10"/>
  <c r="T125" i="10"/>
  <c r="S125" i="10"/>
  <c r="O125" i="10"/>
  <c r="U122" i="10"/>
  <c r="S122" i="10"/>
  <c r="N122" i="10"/>
  <c r="I122" i="10"/>
  <c r="H122" i="10"/>
  <c r="F122" i="10"/>
  <c r="W121" i="10"/>
  <c r="U121" i="10"/>
  <c r="T121" i="10"/>
  <c r="S121" i="10"/>
  <c r="O121" i="10"/>
  <c r="N121" i="10"/>
  <c r="J121" i="10"/>
  <c r="I121" i="10"/>
  <c r="H121" i="10"/>
  <c r="F121" i="10"/>
  <c r="AB119" i="10"/>
  <c r="AA119" i="10"/>
  <c r="W119" i="10"/>
  <c r="U119" i="10"/>
  <c r="S119" i="10"/>
  <c r="S118" i="10" s="1"/>
  <c r="S114" i="10" s="1"/>
  <c r="S112" i="10" s="1"/>
  <c r="K119" i="10"/>
  <c r="L119" i="10" s="1"/>
  <c r="W118" i="10"/>
  <c r="W114" i="10" s="1"/>
  <c r="W112" i="10" s="1"/>
  <c r="V118" i="10"/>
  <c r="U118" i="10"/>
  <c r="U114" i="10" s="1"/>
  <c r="U112" i="10" s="1"/>
  <c r="T118" i="10"/>
  <c r="AA118" i="10" s="1"/>
  <c r="Q118" i="10"/>
  <c r="O118" i="10"/>
  <c r="O114" i="10" s="1"/>
  <c r="O112" i="10" s="1"/>
  <c r="N118" i="10"/>
  <c r="N114" i="10" s="1"/>
  <c r="N112" i="10" s="1"/>
  <c r="J118" i="10"/>
  <c r="J114" i="10" s="1"/>
  <c r="I118" i="10"/>
  <c r="I114" i="10" s="1"/>
  <c r="I112" i="10" s="1"/>
  <c r="H118" i="10"/>
  <c r="H114" i="10" s="1"/>
  <c r="H112" i="10" s="1"/>
  <c r="G118" i="10"/>
  <c r="F118" i="10"/>
  <c r="W117" i="10"/>
  <c r="W116" i="10" s="1"/>
  <c r="W115" i="10" s="1"/>
  <c r="W113" i="10" s="1"/>
  <c r="W111" i="10" s="1"/>
  <c r="U117" i="10"/>
  <c r="U116" i="10" s="1"/>
  <c r="U115" i="10" s="1"/>
  <c r="U113" i="10" s="1"/>
  <c r="U111" i="10" s="1"/>
  <c r="S117" i="10"/>
  <c r="K117" i="10"/>
  <c r="L117" i="10" s="1"/>
  <c r="V116" i="10"/>
  <c r="T116" i="10"/>
  <c r="S116" i="10"/>
  <c r="Q116" i="10"/>
  <c r="Q115" i="10" s="1"/>
  <c r="O116" i="10"/>
  <c r="O115" i="10" s="1"/>
  <c r="O113" i="10" s="1"/>
  <c r="O111" i="10" s="1"/>
  <c r="N116" i="10"/>
  <c r="J116" i="10"/>
  <c r="J115" i="10" s="1"/>
  <c r="J113" i="10" s="1"/>
  <c r="I116" i="10"/>
  <c r="H116" i="10"/>
  <c r="G116" i="10"/>
  <c r="F116" i="10"/>
  <c r="T115" i="10"/>
  <c r="S115" i="10"/>
  <c r="S113" i="10" s="1"/>
  <c r="N115" i="10"/>
  <c r="N113" i="10" s="1"/>
  <c r="N111" i="10" s="1"/>
  <c r="I115" i="10"/>
  <c r="I113" i="10" s="1"/>
  <c r="I111" i="10" s="1"/>
  <c r="H115" i="10"/>
  <c r="H113" i="10" s="1"/>
  <c r="H111" i="10" s="1"/>
  <c r="G115" i="10"/>
  <c r="F115" i="10"/>
  <c r="T114" i="10"/>
  <c r="AA114" i="10" s="1"/>
  <c r="Q114" i="10"/>
  <c r="F114" i="10"/>
  <c r="F112" i="10" s="1"/>
  <c r="T113" i="10"/>
  <c r="Q113" i="10"/>
  <c r="F113" i="10"/>
  <c r="AA112" i="10"/>
  <c r="T112" i="10"/>
  <c r="Q112" i="10"/>
  <c r="J112" i="10"/>
  <c r="T111" i="10"/>
  <c r="S111" i="10"/>
  <c r="J111" i="10"/>
  <c r="F111" i="10"/>
  <c r="W110" i="10"/>
  <c r="W109" i="10" s="1"/>
  <c r="U110" i="10"/>
  <c r="S110" i="10"/>
  <c r="P110" i="10"/>
  <c r="P109" i="10" s="1"/>
  <c r="P108" i="10" s="1"/>
  <c r="L110" i="10"/>
  <c r="Y110" i="10" s="1"/>
  <c r="K110" i="10"/>
  <c r="V109" i="10"/>
  <c r="U109" i="10"/>
  <c r="T109" i="10"/>
  <c r="S109" i="10"/>
  <c r="Q109" i="10"/>
  <c r="O109" i="10"/>
  <c r="N109" i="10"/>
  <c r="N108" i="10" s="1"/>
  <c r="J109" i="10"/>
  <c r="I109" i="10"/>
  <c r="I108" i="10" s="1"/>
  <c r="H109" i="10"/>
  <c r="H108" i="10" s="1"/>
  <c r="G109" i="10"/>
  <c r="F109" i="10"/>
  <c r="W108" i="10"/>
  <c r="V108" i="10"/>
  <c r="U108" i="10"/>
  <c r="S108" i="10"/>
  <c r="Q108" i="10"/>
  <c r="O108" i="10"/>
  <c r="J108" i="10"/>
  <c r="G108" i="10"/>
  <c r="K108" i="10" s="1"/>
  <c r="F108" i="10"/>
  <c r="AB107" i="10"/>
  <c r="AA107" i="10"/>
  <c r="Z107" i="10"/>
  <c r="Y107" i="10"/>
  <c r="X107" i="10"/>
  <c r="W107" i="10"/>
  <c r="U107" i="10"/>
  <c r="S107" i="10"/>
  <c r="R107" i="10"/>
  <c r="P107" i="10"/>
  <c r="L107" i="10"/>
  <c r="K107" i="10"/>
  <c r="AB106" i="10"/>
  <c r="AA106" i="10"/>
  <c r="Y106" i="10"/>
  <c r="W106" i="10"/>
  <c r="U106" i="10"/>
  <c r="S106" i="10"/>
  <c r="S105" i="10" s="1"/>
  <c r="K106" i="10"/>
  <c r="L106" i="10" s="1"/>
  <c r="AA105" i="10"/>
  <c r="W105" i="10"/>
  <c r="W104" i="10" s="1"/>
  <c r="V105" i="10"/>
  <c r="V104" i="10" s="1"/>
  <c r="U105" i="10"/>
  <c r="T105" i="10"/>
  <c r="Q105" i="10"/>
  <c r="O105" i="10"/>
  <c r="O104" i="10" s="1"/>
  <c r="O7" i="10" s="1"/>
  <c r="N105" i="10"/>
  <c r="N94" i="10" s="1"/>
  <c r="J105" i="10"/>
  <c r="I105" i="10"/>
  <c r="I104" i="10" s="1"/>
  <c r="I7" i="10" s="1"/>
  <c r="H105" i="10"/>
  <c r="H104" i="10" s="1"/>
  <c r="H7" i="10" s="1"/>
  <c r="G105" i="10"/>
  <c r="F105" i="10"/>
  <c r="U104" i="10"/>
  <c r="T104" i="10"/>
  <c r="N104" i="10"/>
  <c r="N7" i="10" s="1"/>
  <c r="G104" i="10"/>
  <c r="F104" i="10"/>
  <c r="AB103" i="10"/>
  <c r="AA103" i="10"/>
  <c r="Z103" i="10"/>
  <c r="Y103" i="10"/>
  <c r="X103" i="10"/>
  <c r="W103" i="10"/>
  <c r="U103" i="10"/>
  <c r="S103" i="10"/>
  <c r="R103" i="10"/>
  <c r="P103" i="10"/>
  <c r="L103" i="10"/>
  <c r="K103" i="10"/>
  <c r="AB102" i="10"/>
  <c r="AA102" i="10"/>
  <c r="Z102" i="10"/>
  <c r="W102" i="10"/>
  <c r="U102" i="10"/>
  <c r="S102" i="10"/>
  <c r="S101" i="10" s="1"/>
  <c r="S100" i="10" s="1"/>
  <c r="S99" i="10" s="1"/>
  <c r="R102" i="10"/>
  <c r="R101" i="10" s="1"/>
  <c r="R100" i="10" s="1"/>
  <c r="P102" i="10"/>
  <c r="P101" i="10" s="1"/>
  <c r="P100" i="10" s="1"/>
  <c r="P99" i="10" s="1"/>
  <c r="K102" i="10"/>
  <c r="L102" i="10" s="1"/>
  <c r="AA101" i="10"/>
  <c r="W101" i="10"/>
  <c r="W100" i="10" s="1"/>
  <c r="W99" i="10" s="1"/>
  <c r="V101" i="10"/>
  <c r="U101" i="10"/>
  <c r="T101" i="10"/>
  <c r="Q101" i="10"/>
  <c r="O101" i="10"/>
  <c r="O100" i="10" s="1"/>
  <c r="O99" i="10" s="1"/>
  <c r="N101" i="10"/>
  <c r="N100" i="10" s="1"/>
  <c r="N99" i="10" s="1"/>
  <c r="J101" i="10"/>
  <c r="J100" i="10" s="1"/>
  <c r="J99" i="10" s="1"/>
  <c r="I101" i="10"/>
  <c r="H101" i="10"/>
  <c r="K101" i="10" s="1"/>
  <c r="G101" i="10"/>
  <c r="F101" i="10"/>
  <c r="U100" i="10"/>
  <c r="U99" i="10" s="1"/>
  <c r="T100" i="10"/>
  <c r="I100" i="10"/>
  <c r="I99" i="10" s="1"/>
  <c r="H100" i="10"/>
  <c r="H99" i="10" s="1"/>
  <c r="G100" i="10"/>
  <c r="K100" i="10" s="1"/>
  <c r="F100" i="10"/>
  <c r="T99" i="10"/>
  <c r="R99" i="10"/>
  <c r="F99" i="10"/>
  <c r="W98" i="10"/>
  <c r="W97" i="10" s="1"/>
  <c r="U98" i="10"/>
  <c r="S98" i="10"/>
  <c r="S97" i="10" s="1"/>
  <c r="S96" i="10" s="1"/>
  <c r="S95" i="10" s="1"/>
  <c r="K98" i="10"/>
  <c r="L98" i="10" s="1"/>
  <c r="V97" i="10"/>
  <c r="V96" i="10" s="1"/>
  <c r="U97" i="10"/>
  <c r="U96" i="10" s="1"/>
  <c r="T97" i="10"/>
  <c r="Q97" i="10"/>
  <c r="O97" i="10"/>
  <c r="O96" i="10" s="1"/>
  <c r="N97" i="10"/>
  <c r="N96" i="10" s="1"/>
  <c r="J97" i="10"/>
  <c r="J96" i="10" s="1"/>
  <c r="I97" i="10"/>
  <c r="I96" i="10" s="1"/>
  <c r="I95" i="10" s="1"/>
  <c r="H97" i="10"/>
  <c r="G97" i="10"/>
  <c r="F97" i="10"/>
  <c r="W96" i="10"/>
  <c r="W95" i="10" s="1"/>
  <c r="Q96" i="10"/>
  <c r="G96" i="10"/>
  <c r="F96" i="10"/>
  <c r="J95" i="10"/>
  <c r="F95" i="10"/>
  <c r="W94" i="10"/>
  <c r="V94" i="10"/>
  <c r="U94" i="10"/>
  <c r="Q94" i="10"/>
  <c r="O94" i="10"/>
  <c r="G94" i="10"/>
  <c r="F94" i="10"/>
  <c r="AB93" i="10"/>
  <c r="AA93" i="10"/>
  <c r="W93" i="10"/>
  <c r="U93" i="10"/>
  <c r="S93" i="10"/>
  <c r="R93" i="10"/>
  <c r="K93" i="10"/>
  <c r="L93" i="10" s="1"/>
  <c r="Z93" i="10" s="1"/>
  <c r="AB92" i="10"/>
  <c r="AA92" i="10"/>
  <c r="W92" i="10"/>
  <c r="W87" i="10" s="1"/>
  <c r="U92" i="10"/>
  <c r="S92" i="10"/>
  <c r="I92" i="10"/>
  <c r="K92" i="10" s="1"/>
  <c r="L92" i="10" s="1"/>
  <c r="AB91" i="10"/>
  <c r="AA91" i="10"/>
  <c r="Y91" i="10"/>
  <c r="W91" i="10"/>
  <c r="U91" i="10"/>
  <c r="S91" i="10"/>
  <c r="P91" i="10"/>
  <c r="L91" i="10"/>
  <c r="K91" i="10"/>
  <c r="AB90" i="10"/>
  <c r="AA90" i="10"/>
  <c r="Z90" i="10"/>
  <c r="Y90" i="10"/>
  <c r="X90" i="10"/>
  <c r="W90" i="10"/>
  <c r="U90" i="10"/>
  <c r="S90" i="10"/>
  <c r="R90" i="10"/>
  <c r="P90" i="10"/>
  <c r="L90" i="10"/>
  <c r="K90" i="10"/>
  <c r="AB89" i="10"/>
  <c r="AA89" i="10"/>
  <c r="Z89" i="10"/>
  <c r="W89" i="10"/>
  <c r="U89" i="10"/>
  <c r="S89" i="10"/>
  <c r="R89" i="10"/>
  <c r="P89" i="10"/>
  <c r="K89" i="10"/>
  <c r="L89" i="10" s="1"/>
  <c r="AA88" i="10"/>
  <c r="Y88" i="10"/>
  <c r="W88" i="10"/>
  <c r="U88" i="10"/>
  <c r="S88" i="10"/>
  <c r="K88" i="10"/>
  <c r="L88" i="10" s="1"/>
  <c r="AA87" i="10"/>
  <c r="V87" i="10"/>
  <c r="AB87" i="10" s="1"/>
  <c r="U87" i="10"/>
  <c r="T87" i="10"/>
  <c r="Q87" i="10"/>
  <c r="O87" i="10"/>
  <c r="N87" i="10"/>
  <c r="J87" i="10"/>
  <c r="H87" i="10"/>
  <c r="G87" i="10"/>
  <c r="F87" i="10"/>
  <c r="AB86" i="10"/>
  <c r="AA86" i="10"/>
  <c r="Z86" i="10"/>
  <c r="W86" i="10"/>
  <c r="U86" i="10"/>
  <c r="S86" i="10"/>
  <c r="R86" i="10"/>
  <c r="P86" i="10"/>
  <c r="K86" i="10"/>
  <c r="L86" i="10" s="1"/>
  <c r="I86" i="10"/>
  <c r="AB85" i="10"/>
  <c r="AA85" i="10"/>
  <c r="W85" i="10"/>
  <c r="U85" i="10"/>
  <c r="S85" i="10"/>
  <c r="K85" i="10"/>
  <c r="L85" i="10" s="1"/>
  <c r="AB84" i="10"/>
  <c r="AA84" i="10"/>
  <c r="W84" i="10"/>
  <c r="U84" i="10"/>
  <c r="U80" i="10" s="1"/>
  <c r="S84" i="10"/>
  <c r="L84" i="10"/>
  <c r="K84" i="10"/>
  <c r="AB83" i="10"/>
  <c r="AA83" i="10"/>
  <c r="X83" i="10"/>
  <c r="W83" i="10"/>
  <c r="U83" i="10"/>
  <c r="S83" i="10"/>
  <c r="L83" i="10"/>
  <c r="K83" i="10"/>
  <c r="AB82" i="10"/>
  <c r="AA82" i="10"/>
  <c r="W82" i="10"/>
  <c r="U82" i="10"/>
  <c r="S82" i="10"/>
  <c r="P82" i="10"/>
  <c r="K82" i="10"/>
  <c r="L82" i="10" s="1"/>
  <c r="AB81" i="10"/>
  <c r="AA81" i="10"/>
  <c r="Y81" i="10"/>
  <c r="W81" i="10"/>
  <c r="U81" i="10"/>
  <c r="S81" i="10"/>
  <c r="K81" i="10"/>
  <c r="L81" i="10" s="1"/>
  <c r="AB80" i="10"/>
  <c r="AA80" i="10"/>
  <c r="V80" i="10"/>
  <c r="T80" i="10"/>
  <c r="Q80" i="10"/>
  <c r="O80" i="10"/>
  <c r="N80" i="10"/>
  <c r="J80" i="10"/>
  <c r="I80" i="10"/>
  <c r="H80" i="10"/>
  <c r="K80" i="10" s="1"/>
  <c r="G80" i="10"/>
  <c r="F80" i="10"/>
  <c r="AB79" i="10"/>
  <c r="AA79" i="10"/>
  <c r="W79" i="10"/>
  <c r="U79" i="10"/>
  <c r="S79" i="10"/>
  <c r="K79" i="10"/>
  <c r="L79" i="10" s="1"/>
  <c r="AB78" i="10"/>
  <c r="AA78" i="10"/>
  <c r="W78" i="10"/>
  <c r="U78" i="10"/>
  <c r="S78" i="10"/>
  <c r="S76" i="10" s="1"/>
  <c r="K78" i="10"/>
  <c r="L78" i="10" s="1"/>
  <c r="J78" i="10"/>
  <c r="J76" i="10" s="1"/>
  <c r="AB77" i="10"/>
  <c r="AA77" i="10"/>
  <c r="W77" i="10"/>
  <c r="W76" i="10" s="1"/>
  <c r="U77" i="10"/>
  <c r="U76" i="10" s="1"/>
  <c r="S77" i="10"/>
  <c r="K77" i="10"/>
  <c r="L77" i="10" s="1"/>
  <c r="V76" i="10"/>
  <c r="T76" i="10"/>
  <c r="Q76" i="10"/>
  <c r="O76" i="10"/>
  <c r="N76" i="10"/>
  <c r="K76" i="10"/>
  <c r="I76" i="10"/>
  <c r="H76" i="10"/>
  <c r="G76" i="10"/>
  <c r="F76" i="10"/>
  <c r="AB75" i="10"/>
  <c r="AA75" i="10"/>
  <c r="Y75" i="10"/>
  <c r="W75" i="10"/>
  <c r="U75" i="10"/>
  <c r="U69" i="10" s="1"/>
  <c r="S75" i="10"/>
  <c r="P75" i="10"/>
  <c r="L75" i="10"/>
  <c r="K75" i="10"/>
  <c r="AB74" i="10"/>
  <c r="AA74" i="10"/>
  <c r="Z74" i="10"/>
  <c r="Y74" i="10"/>
  <c r="X74" i="10"/>
  <c r="W74" i="10"/>
  <c r="U74" i="10"/>
  <c r="S74" i="10"/>
  <c r="R74" i="10"/>
  <c r="P74" i="10"/>
  <c r="L74" i="10"/>
  <c r="K74" i="10"/>
  <c r="AB73" i="10"/>
  <c r="AA73" i="10"/>
  <c r="Z73" i="10"/>
  <c r="Y73" i="10"/>
  <c r="X73" i="10"/>
  <c r="W73" i="10"/>
  <c r="U73" i="10"/>
  <c r="S73" i="10"/>
  <c r="R73" i="10"/>
  <c r="P73" i="10"/>
  <c r="L73" i="10"/>
  <c r="K73" i="10"/>
  <c r="Z72" i="10"/>
  <c r="Y72" i="10"/>
  <c r="X72" i="10"/>
  <c r="W72" i="10"/>
  <c r="U72" i="10"/>
  <c r="S72" i="10"/>
  <c r="R72" i="10"/>
  <c r="P72" i="10"/>
  <c r="L72" i="10"/>
  <c r="K72" i="10"/>
  <c r="W71" i="10"/>
  <c r="U71" i="10"/>
  <c r="S71" i="10"/>
  <c r="K71" i="10"/>
  <c r="L71" i="10" s="1"/>
  <c r="AB70" i="10"/>
  <c r="AA70" i="10"/>
  <c r="W70" i="10"/>
  <c r="W69" i="10" s="1"/>
  <c r="U70" i="10"/>
  <c r="S70" i="10"/>
  <c r="L70" i="10"/>
  <c r="P70" i="10" s="1"/>
  <c r="K70" i="10"/>
  <c r="V69" i="10"/>
  <c r="AB69" i="10" s="1"/>
  <c r="T69" i="10"/>
  <c r="AA69" i="10" s="1"/>
  <c r="S69" i="10"/>
  <c r="Q69" i="10"/>
  <c r="O69" i="10"/>
  <c r="O68" i="10" s="1"/>
  <c r="N69" i="10"/>
  <c r="J69" i="10"/>
  <c r="I69" i="10"/>
  <c r="H69" i="10"/>
  <c r="H68" i="10" s="1"/>
  <c r="H67" i="10" s="1"/>
  <c r="H62" i="10" s="1"/>
  <c r="H48" i="10" s="1"/>
  <c r="H47" i="10" s="1"/>
  <c r="H38" i="10" s="1"/>
  <c r="G69" i="10"/>
  <c r="F69" i="10"/>
  <c r="Q68" i="10"/>
  <c r="N68" i="10"/>
  <c r="G68" i="10"/>
  <c r="F68" i="10"/>
  <c r="AB67" i="10"/>
  <c r="AA67" i="10"/>
  <c r="W67" i="10"/>
  <c r="U67" i="10"/>
  <c r="S67" i="10"/>
  <c r="AB66" i="10"/>
  <c r="AA66" i="10"/>
  <c r="Z66" i="10"/>
  <c r="W66" i="10"/>
  <c r="U66" i="10"/>
  <c r="S66" i="10"/>
  <c r="S62" i="10" s="1"/>
  <c r="R66" i="10"/>
  <c r="P66" i="10"/>
  <c r="K66" i="10"/>
  <c r="L66" i="10" s="1"/>
  <c r="W65" i="10"/>
  <c r="U65" i="10"/>
  <c r="S65" i="10"/>
  <c r="I65" i="10"/>
  <c r="Z64" i="10"/>
  <c r="Y64" i="10"/>
  <c r="X64" i="10"/>
  <c r="W64" i="10"/>
  <c r="U64" i="10"/>
  <c r="S64" i="10"/>
  <c r="R64" i="10"/>
  <c r="P64" i="10"/>
  <c r="L64" i="10"/>
  <c r="K64" i="10"/>
  <c r="W63" i="10"/>
  <c r="W62" i="10" s="1"/>
  <c r="U63" i="10"/>
  <c r="S63" i="10"/>
  <c r="L63" i="10"/>
  <c r="R63" i="10" s="1"/>
  <c r="K63" i="10"/>
  <c r="V62" i="10"/>
  <c r="U62" i="10"/>
  <c r="T62" i="10"/>
  <c r="Q62" i="10"/>
  <c r="O62" i="10"/>
  <c r="N62" i="10"/>
  <c r="J62" i="10"/>
  <c r="F62" i="10"/>
  <c r="AB61" i="10"/>
  <c r="AA61" i="10"/>
  <c r="W61" i="10"/>
  <c r="U61" i="10"/>
  <c r="S61" i="10"/>
  <c r="P61" i="10"/>
  <c r="L61" i="10"/>
  <c r="K61" i="10"/>
  <c r="W60" i="10"/>
  <c r="U60" i="10"/>
  <c r="S60" i="10"/>
  <c r="K60" i="10"/>
  <c r="L60" i="10" s="1"/>
  <c r="AA59" i="10"/>
  <c r="W59" i="10"/>
  <c r="U59" i="10"/>
  <c r="S59" i="10"/>
  <c r="L59" i="10"/>
  <c r="K59" i="10"/>
  <c r="AB58" i="10"/>
  <c r="AA58" i="10"/>
  <c r="Z58" i="10"/>
  <c r="Y58" i="10"/>
  <c r="X58" i="10"/>
  <c r="W58" i="10"/>
  <c r="U58" i="10"/>
  <c r="S58" i="10"/>
  <c r="R58" i="10"/>
  <c r="P58" i="10"/>
  <c r="L58" i="10"/>
  <c r="K58" i="10"/>
  <c r="W57" i="10"/>
  <c r="U57" i="10"/>
  <c r="U53" i="10" s="1"/>
  <c r="S57" i="10"/>
  <c r="K57" i="10"/>
  <c r="L57" i="10" s="1"/>
  <c r="AB56" i="10"/>
  <c r="AA56" i="10"/>
  <c r="Y56" i="10"/>
  <c r="W56" i="10"/>
  <c r="U56" i="10"/>
  <c r="S56" i="10"/>
  <c r="P56" i="10"/>
  <c r="L56" i="10"/>
  <c r="K56" i="10"/>
  <c r="AB55" i="10"/>
  <c r="AA55" i="10"/>
  <c r="Z55" i="10"/>
  <c r="Y55" i="10"/>
  <c r="X55" i="10"/>
  <c r="W55" i="10"/>
  <c r="U55" i="10"/>
  <c r="S55" i="10"/>
  <c r="R55" i="10"/>
  <c r="P55" i="10"/>
  <c r="L55" i="10"/>
  <c r="K55" i="10"/>
  <c r="W54" i="10"/>
  <c r="W53" i="10" s="1"/>
  <c r="U54" i="10"/>
  <c r="S54" i="10"/>
  <c r="L54" i="10"/>
  <c r="P54" i="10" s="1"/>
  <c r="K54" i="10"/>
  <c r="V53" i="10"/>
  <c r="AB53" i="10" s="1"/>
  <c r="T53" i="10"/>
  <c r="AA53" i="10" s="1"/>
  <c r="S53" i="10"/>
  <c r="Q53" i="10"/>
  <c r="O53" i="10"/>
  <c r="N53" i="10"/>
  <c r="N48" i="10" s="1"/>
  <c r="J53" i="10"/>
  <c r="I53" i="10"/>
  <c r="H53" i="10"/>
  <c r="G53" i="10"/>
  <c r="F53" i="10"/>
  <c r="W52" i="10"/>
  <c r="U52" i="10"/>
  <c r="U49" i="10" s="1"/>
  <c r="S52" i="10"/>
  <c r="S49" i="10" s="1"/>
  <c r="L52" i="10"/>
  <c r="X52" i="10" s="1"/>
  <c r="K52" i="10"/>
  <c r="AB51" i="10"/>
  <c r="AA51" i="10"/>
  <c r="Y51" i="10"/>
  <c r="W51" i="10"/>
  <c r="U51" i="10"/>
  <c r="S51" i="10"/>
  <c r="P51" i="10"/>
  <c r="L51" i="10"/>
  <c r="K51" i="10"/>
  <c r="AB50" i="10"/>
  <c r="AA50" i="10"/>
  <c r="Z50" i="10"/>
  <c r="Y50" i="10"/>
  <c r="X50" i="10"/>
  <c r="W50" i="10"/>
  <c r="U50" i="10"/>
  <c r="S50" i="10"/>
  <c r="R50" i="10"/>
  <c r="P50" i="10"/>
  <c r="L50" i="10"/>
  <c r="K50" i="10"/>
  <c r="AA49" i="10"/>
  <c r="Z49" i="10"/>
  <c r="Y49" i="10"/>
  <c r="V49" i="10"/>
  <c r="T49" i="10"/>
  <c r="T48" i="10" s="1"/>
  <c r="Q49" i="10"/>
  <c r="O49" i="10"/>
  <c r="N49" i="10"/>
  <c r="L49" i="10"/>
  <c r="X49" i="10" s="1"/>
  <c r="J49" i="10"/>
  <c r="I49" i="10"/>
  <c r="H49" i="10"/>
  <c r="G49" i="10"/>
  <c r="F49" i="10"/>
  <c r="V48" i="10"/>
  <c r="Q48" i="10"/>
  <c r="Q47" i="10" s="1"/>
  <c r="J48" i="10"/>
  <c r="Z46" i="10"/>
  <c r="W46" i="10"/>
  <c r="U46" i="10"/>
  <c r="S46" i="10"/>
  <c r="R46" i="10"/>
  <c r="P46" i="10"/>
  <c r="K46" i="10"/>
  <c r="L46" i="10" s="1"/>
  <c r="AB45" i="10"/>
  <c r="AA45" i="10"/>
  <c r="W45" i="10"/>
  <c r="U45" i="10"/>
  <c r="S45" i="10"/>
  <c r="K45" i="10"/>
  <c r="L45" i="10" s="1"/>
  <c r="Z44" i="10"/>
  <c r="W44" i="10"/>
  <c r="U44" i="10"/>
  <c r="S44" i="10"/>
  <c r="R44" i="10"/>
  <c r="P44" i="10"/>
  <c r="K44" i="10"/>
  <c r="L44" i="10" s="1"/>
  <c r="W43" i="10"/>
  <c r="V43" i="10"/>
  <c r="AB43" i="10" s="1"/>
  <c r="U43" i="10"/>
  <c r="U40" i="10" s="1"/>
  <c r="U39" i="10" s="1"/>
  <c r="T43" i="10"/>
  <c r="AA43" i="10" s="1"/>
  <c r="Q43" i="10"/>
  <c r="O43" i="10"/>
  <c r="N43" i="10"/>
  <c r="N40" i="10" s="1"/>
  <c r="N39" i="10" s="1"/>
  <c r="K43" i="10"/>
  <c r="J43" i="10"/>
  <c r="I43" i="10"/>
  <c r="H43" i="10"/>
  <c r="G43" i="10"/>
  <c r="F43" i="10"/>
  <c r="Z42" i="10"/>
  <c r="W42" i="10"/>
  <c r="W41" i="10" s="1"/>
  <c r="U42" i="10"/>
  <c r="S42" i="10"/>
  <c r="L42" i="10"/>
  <c r="R42" i="10" s="1"/>
  <c r="R41" i="10" s="1"/>
  <c r="K42" i="10"/>
  <c r="Y41" i="10"/>
  <c r="V41" i="10"/>
  <c r="U41" i="10"/>
  <c r="T41" i="10"/>
  <c r="S41" i="10"/>
  <c r="Q41" i="10"/>
  <c r="Q40" i="10" s="1"/>
  <c r="O41" i="10"/>
  <c r="N41" i="10"/>
  <c r="L41" i="10"/>
  <c r="X41" i="10" s="1"/>
  <c r="J41" i="10"/>
  <c r="I41" i="10"/>
  <c r="H41" i="10"/>
  <c r="G41" i="10"/>
  <c r="F41" i="10"/>
  <c r="W40" i="10"/>
  <c r="W39" i="10" s="1"/>
  <c r="O40" i="10"/>
  <c r="O39" i="10" s="1"/>
  <c r="J40" i="10"/>
  <c r="I40" i="10"/>
  <c r="H40" i="10"/>
  <c r="H39" i="10" s="1"/>
  <c r="F40" i="10"/>
  <c r="F39" i="10" s="1"/>
  <c r="Q39" i="10"/>
  <c r="J39" i="10"/>
  <c r="I39" i="10"/>
  <c r="Z37" i="10"/>
  <c r="Y37" i="10"/>
  <c r="W37" i="10"/>
  <c r="U37" i="10"/>
  <c r="S37" i="10"/>
  <c r="R37" i="10"/>
  <c r="P37" i="10"/>
  <c r="L37" i="10"/>
  <c r="X37" i="10" s="1"/>
  <c r="K37" i="10"/>
  <c r="W36" i="10"/>
  <c r="U36" i="10"/>
  <c r="S36" i="10"/>
  <c r="K36" i="10"/>
  <c r="L36" i="10" s="1"/>
  <c r="AB35" i="10"/>
  <c r="AA35" i="10"/>
  <c r="W35" i="10"/>
  <c r="U35" i="10"/>
  <c r="S35" i="10"/>
  <c r="L35" i="10"/>
  <c r="P35" i="10" s="1"/>
  <c r="K35" i="10"/>
  <c r="AB34" i="10"/>
  <c r="AA34" i="10"/>
  <c r="Z34" i="10"/>
  <c r="Y34" i="10"/>
  <c r="X34" i="10"/>
  <c r="W34" i="10"/>
  <c r="U34" i="10"/>
  <c r="S34" i="10"/>
  <c r="R34" i="10"/>
  <c r="P34" i="10"/>
  <c r="L34" i="10"/>
  <c r="K34" i="10"/>
  <c r="AB33" i="10"/>
  <c r="AA33" i="10"/>
  <c r="W33" i="10"/>
  <c r="U33" i="10"/>
  <c r="S33" i="10"/>
  <c r="K33" i="10"/>
  <c r="L33" i="10" s="1"/>
  <c r="R33" i="10" s="1"/>
  <c r="AB32" i="10"/>
  <c r="AA32" i="10"/>
  <c r="W32" i="10"/>
  <c r="W31" i="10" s="1"/>
  <c r="W30" i="10" s="1"/>
  <c r="U32" i="10"/>
  <c r="U31" i="10" s="1"/>
  <c r="U30" i="10" s="1"/>
  <c r="S32" i="10"/>
  <c r="S31" i="10" s="1"/>
  <c r="S30" i="10" s="1"/>
  <c r="K32" i="10"/>
  <c r="L32" i="10" s="1"/>
  <c r="AB31" i="10"/>
  <c r="V31" i="10"/>
  <c r="T31" i="10"/>
  <c r="Q31" i="10"/>
  <c r="O31" i="10"/>
  <c r="N31" i="10"/>
  <c r="J31" i="10"/>
  <c r="K31" i="10" s="1"/>
  <c r="I31" i="10"/>
  <c r="H31" i="10"/>
  <c r="G31" i="10"/>
  <c r="F31" i="10"/>
  <c r="F30" i="10" s="1"/>
  <c r="V30" i="10"/>
  <c r="T30" i="10"/>
  <c r="Q30" i="10"/>
  <c r="O30" i="10"/>
  <c r="N30" i="10"/>
  <c r="I30" i="10"/>
  <c r="H30" i="10"/>
  <c r="G30" i="10"/>
  <c r="AB29" i="10"/>
  <c r="AA29" i="10"/>
  <c r="W29" i="10"/>
  <c r="U29" i="10"/>
  <c r="S29" i="10"/>
  <c r="K29" i="10"/>
  <c r="L29" i="10" s="1"/>
  <c r="Z29" i="10" s="1"/>
  <c r="AB28" i="10"/>
  <c r="AA28" i="10"/>
  <c r="W28" i="10"/>
  <c r="U28" i="10"/>
  <c r="S28" i="10"/>
  <c r="K28" i="10"/>
  <c r="L28" i="10" s="1"/>
  <c r="AB27" i="10"/>
  <c r="AA27" i="10"/>
  <c r="W27" i="10"/>
  <c r="U27" i="10"/>
  <c r="S27" i="10"/>
  <c r="K27" i="10"/>
  <c r="L27" i="10" s="1"/>
  <c r="AB26" i="10"/>
  <c r="AA26" i="10"/>
  <c r="W26" i="10"/>
  <c r="U26" i="10"/>
  <c r="S26" i="10"/>
  <c r="K26" i="10"/>
  <c r="L26" i="10" s="1"/>
  <c r="AB25" i="10"/>
  <c r="AA25" i="10"/>
  <c r="W25" i="10"/>
  <c r="W22" i="10" s="1"/>
  <c r="U25" i="10"/>
  <c r="S25" i="10"/>
  <c r="L25" i="10"/>
  <c r="Z25" i="10" s="1"/>
  <c r="K25" i="10"/>
  <c r="AB24" i="10"/>
  <c r="AA24" i="10"/>
  <c r="W24" i="10"/>
  <c r="U24" i="10"/>
  <c r="S24" i="10"/>
  <c r="K24" i="10"/>
  <c r="L24" i="10" s="1"/>
  <c r="Y24" i="10" s="1"/>
  <c r="AB23" i="10"/>
  <c r="AA23" i="10"/>
  <c r="W23" i="10"/>
  <c r="U23" i="10"/>
  <c r="U22" i="10" s="1"/>
  <c r="S23" i="10"/>
  <c r="K23" i="10"/>
  <c r="L23" i="10" s="1"/>
  <c r="R23" i="10" s="1"/>
  <c r="V22" i="10"/>
  <c r="T22" i="10"/>
  <c r="Q22" i="10"/>
  <c r="AA22" i="10" s="1"/>
  <c r="O22" i="10"/>
  <c r="N22" i="10"/>
  <c r="J22" i="10"/>
  <c r="I22" i="10"/>
  <c r="K22" i="10" s="1"/>
  <c r="H22" i="10"/>
  <c r="G22" i="10"/>
  <c r="F22" i="10"/>
  <c r="AB21" i="10"/>
  <c r="AA21" i="10"/>
  <c r="Z21" i="10"/>
  <c r="W21" i="10"/>
  <c r="U21" i="10"/>
  <c r="S21" i="10"/>
  <c r="R21" i="10"/>
  <c r="P21" i="10"/>
  <c r="K21" i="10"/>
  <c r="L21" i="10" s="1"/>
  <c r="AB20" i="10"/>
  <c r="AA20" i="10"/>
  <c r="W20" i="10"/>
  <c r="U20" i="10"/>
  <c r="S20" i="10"/>
  <c r="K20" i="10"/>
  <c r="L20" i="10" s="1"/>
  <c r="AB19" i="10"/>
  <c r="AA19" i="10"/>
  <c r="W19" i="10"/>
  <c r="U19" i="10"/>
  <c r="S19" i="10"/>
  <c r="L19" i="10"/>
  <c r="K19" i="10"/>
  <c r="AB18" i="10"/>
  <c r="AA18" i="10"/>
  <c r="W18" i="10"/>
  <c r="U18" i="10"/>
  <c r="S18" i="10"/>
  <c r="K18" i="10"/>
  <c r="L18" i="10" s="1"/>
  <c r="AB17" i="10"/>
  <c r="AA17" i="10"/>
  <c r="W17" i="10"/>
  <c r="U17" i="10"/>
  <c r="S17" i="10"/>
  <c r="L17" i="10"/>
  <c r="P17" i="10" s="1"/>
  <c r="K17" i="10"/>
  <c r="AB16" i="10"/>
  <c r="AA16" i="10"/>
  <c r="Z16" i="10"/>
  <c r="Y16" i="10"/>
  <c r="X16" i="10"/>
  <c r="W16" i="10"/>
  <c r="U16" i="10"/>
  <c r="S16" i="10"/>
  <c r="R16" i="10"/>
  <c r="P16" i="10"/>
  <c r="K16" i="10"/>
  <c r="L16" i="10" s="1"/>
  <c r="AB15" i="10"/>
  <c r="AA15" i="10"/>
  <c r="W15" i="10"/>
  <c r="U15" i="10"/>
  <c r="S15" i="10"/>
  <c r="K15" i="10"/>
  <c r="L15" i="10" s="1"/>
  <c r="R15" i="10" s="1"/>
  <c r="AB14" i="10"/>
  <c r="AA14" i="10"/>
  <c r="W14" i="10"/>
  <c r="U14" i="10"/>
  <c r="S14" i="10"/>
  <c r="K14" i="10"/>
  <c r="L14" i="10" s="1"/>
  <c r="AB13" i="10"/>
  <c r="AA13" i="10"/>
  <c r="W13" i="10"/>
  <c r="W12" i="10" s="1"/>
  <c r="W11" i="10" s="1"/>
  <c r="W10" i="10" s="1"/>
  <c r="W9" i="10" s="1"/>
  <c r="U13" i="10"/>
  <c r="S13" i="10"/>
  <c r="K13" i="10"/>
  <c r="L13" i="10" s="1"/>
  <c r="AB12" i="10"/>
  <c r="V12" i="10"/>
  <c r="T12" i="10"/>
  <c r="AA12" i="10" s="1"/>
  <c r="S12" i="10"/>
  <c r="S11" i="10" s="1"/>
  <c r="Q12" i="10"/>
  <c r="O12" i="10"/>
  <c r="N12" i="10"/>
  <c r="J12" i="10"/>
  <c r="I12" i="10"/>
  <c r="H12" i="10"/>
  <c r="G12" i="10"/>
  <c r="G11" i="10" s="1"/>
  <c r="G10" i="10" s="1"/>
  <c r="F12" i="10"/>
  <c r="V11" i="10"/>
  <c r="T11" i="10"/>
  <c r="Q11" i="10"/>
  <c r="O11" i="10"/>
  <c r="O10" i="10" s="1"/>
  <c r="O9" i="10" s="1"/>
  <c r="N11" i="10"/>
  <c r="J11" i="10"/>
  <c r="I11" i="10"/>
  <c r="I10" i="10" s="1"/>
  <c r="I9" i="10" s="1"/>
  <c r="H11" i="10"/>
  <c r="F11" i="10"/>
  <c r="V10" i="10"/>
  <c r="N10" i="10"/>
  <c r="N9" i="10" s="1"/>
  <c r="H10" i="10"/>
  <c r="H9" i="10" s="1"/>
  <c r="W7" i="10"/>
  <c r="V7" i="10"/>
  <c r="U7" i="10"/>
  <c r="T7" i="10"/>
  <c r="G7" i="10"/>
  <c r="F7" i="10"/>
  <c r="H101" i="8"/>
  <c r="K101" i="8" s="1"/>
  <c r="J100" i="8"/>
  <c r="G100" i="8"/>
  <c r="F100" i="8"/>
  <c r="J99" i="8"/>
  <c r="J98" i="8" s="1"/>
  <c r="G99" i="8"/>
  <c r="F99" i="8"/>
  <c r="G98" i="8"/>
  <c r="F98" i="8"/>
  <c r="H97" i="8"/>
  <c r="J96" i="8"/>
  <c r="G96" i="8"/>
  <c r="F96" i="8"/>
  <c r="F95" i="8" s="1"/>
  <c r="F94" i="8" s="1"/>
  <c r="J95" i="8"/>
  <c r="G95" i="8"/>
  <c r="J94" i="8"/>
  <c r="G94" i="8"/>
  <c r="H93" i="8"/>
  <c r="K93" i="8" s="1"/>
  <c r="J92" i="8"/>
  <c r="G92" i="8"/>
  <c r="F92" i="8"/>
  <c r="J91" i="8"/>
  <c r="G91" i="8"/>
  <c r="F91" i="8"/>
  <c r="J90" i="8"/>
  <c r="G90" i="8"/>
  <c r="F90" i="8"/>
  <c r="H89" i="8"/>
  <c r="J88" i="8"/>
  <c r="G88" i="8"/>
  <c r="F88" i="8"/>
  <c r="F87" i="8" s="1"/>
  <c r="F86" i="8" s="1"/>
  <c r="F85" i="8" s="1"/>
  <c r="F84" i="8" s="1"/>
  <c r="J87" i="8"/>
  <c r="G87" i="8"/>
  <c r="J86" i="8"/>
  <c r="G86" i="8"/>
  <c r="G85" i="8"/>
  <c r="G84" i="8" s="1"/>
  <c r="H83" i="8"/>
  <c r="K83" i="8" s="1"/>
  <c r="J82" i="8"/>
  <c r="J81" i="8" s="1"/>
  <c r="G82" i="8"/>
  <c r="F82" i="8"/>
  <c r="G81" i="8"/>
  <c r="F81" i="8"/>
  <c r="G80" i="8"/>
  <c r="F80" i="8"/>
  <c r="G79" i="8"/>
  <c r="F79" i="8"/>
  <c r="G78" i="8"/>
  <c r="F78" i="8"/>
  <c r="H77" i="8"/>
  <c r="J76" i="8"/>
  <c r="G76" i="8"/>
  <c r="F76" i="8"/>
  <c r="F75" i="8" s="1"/>
  <c r="F74" i="8" s="1"/>
  <c r="F69" i="8" s="1"/>
  <c r="F68" i="8" s="1"/>
  <c r="J75" i="8"/>
  <c r="G75" i="8"/>
  <c r="G74" i="8" s="1"/>
  <c r="G69" i="8" s="1"/>
  <c r="G68" i="8" s="1"/>
  <c r="J74" i="8"/>
  <c r="H73" i="8"/>
  <c r="K73" i="8" s="1"/>
  <c r="J72" i="8"/>
  <c r="G72" i="8"/>
  <c r="F72" i="8"/>
  <c r="J71" i="8"/>
  <c r="G71" i="8"/>
  <c r="F71" i="8"/>
  <c r="G70" i="8"/>
  <c r="F70" i="8"/>
  <c r="H67" i="8"/>
  <c r="J66" i="8"/>
  <c r="G66" i="8"/>
  <c r="F66" i="8"/>
  <c r="J65" i="8"/>
  <c r="G65" i="8"/>
  <c r="G64" i="8" s="1"/>
  <c r="G63" i="8" s="1"/>
  <c r="G62" i="8" s="1"/>
  <c r="F65" i="8"/>
  <c r="F64" i="8" s="1"/>
  <c r="F63" i="8" s="1"/>
  <c r="F62" i="8" s="1"/>
  <c r="J64" i="8"/>
  <c r="J63" i="8"/>
  <c r="J62" i="8"/>
  <c r="H61" i="8"/>
  <c r="K61" i="8" s="1"/>
  <c r="J60" i="8"/>
  <c r="G60" i="8"/>
  <c r="F60" i="8"/>
  <c r="G59" i="8"/>
  <c r="F59" i="8"/>
  <c r="G58" i="8"/>
  <c r="F58" i="8"/>
  <c r="G57" i="8"/>
  <c r="F57" i="8"/>
  <c r="G56" i="8"/>
  <c r="F56" i="8"/>
  <c r="H55" i="8"/>
  <c r="J54" i="8"/>
  <c r="G54" i="8"/>
  <c r="F54" i="8"/>
  <c r="F53" i="8" s="1"/>
  <c r="F52" i="8" s="1"/>
  <c r="F51" i="8" s="1"/>
  <c r="F50" i="8" s="1"/>
  <c r="F49" i="8" s="1"/>
  <c r="J53" i="8"/>
  <c r="G53" i="8"/>
  <c r="G52" i="8" s="1"/>
  <c r="G51" i="8" s="1"/>
  <c r="G50" i="8" s="1"/>
  <c r="J52" i="8"/>
  <c r="J51" i="8"/>
  <c r="J50" i="8"/>
  <c r="H48" i="8"/>
  <c r="K48" i="8" s="1"/>
  <c r="H47" i="8"/>
  <c r="J46" i="8"/>
  <c r="G46" i="8"/>
  <c r="F46" i="8"/>
  <c r="J45" i="8"/>
  <c r="G45" i="8"/>
  <c r="F45" i="8"/>
  <c r="J44" i="8"/>
  <c r="G44" i="8"/>
  <c r="F44" i="8"/>
  <c r="J43" i="8"/>
  <c r="G43" i="8"/>
  <c r="F43" i="8"/>
  <c r="J42" i="8"/>
  <c r="G42" i="8"/>
  <c r="F42" i="8"/>
  <c r="J41" i="8"/>
  <c r="G41" i="8"/>
  <c r="F41" i="8"/>
  <c r="H40" i="8"/>
  <c r="K40" i="8" s="1"/>
  <c r="J39" i="8"/>
  <c r="G39" i="8"/>
  <c r="F39" i="8"/>
  <c r="H38" i="8"/>
  <c r="K38" i="8" s="1"/>
  <c r="H37" i="8"/>
  <c r="K37" i="8" s="1"/>
  <c r="H36" i="8"/>
  <c r="J35" i="8"/>
  <c r="G35" i="8"/>
  <c r="F35" i="8"/>
  <c r="H34" i="8"/>
  <c r="K34" i="8" s="1"/>
  <c r="J33" i="8"/>
  <c r="G33" i="8"/>
  <c r="F33" i="8"/>
  <c r="H32" i="8"/>
  <c r="J31" i="8"/>
  <c r="G31" i="8"/>
  <c r="G30" i="8" s="1"/>
  <c r="F31" i="8"/>
  <c r="F30" i="8"/>
  <c r="H29" i="8"/>
  <c r="K29" i="8" s="1"/>
  <c r="H28" i="8"/>
  <c r="K28" i="8" s="1"/>
  <c r="H27" i="8"/>
  <c r="K27" i="8" s="1"/>
  <c r="J26" i="8"/>
  <c r="G26" i="8"/>
  <c r="F26" i="8"/>
  <c r="H25" i="8"/>
  <c r="K25" i="8" s="1"/>
  <c r="H24" i="8"/>
  <c r="K24" i="8" s="1"/>
  <c r="H23" i="8"/>
  <c r="K23" i="8" s="1"/>
  <c r="H22" i="8"/>
  <c r="K22" i="8" s="1"/>
  <c r="J21" i="8"/>
  <c r="G21" i="8"/>
  <c r="F21" i="8"/>
  <c r="H20" i="8"/>
  <c r="J19" i="8"/>
  <c r="G19" i="8"/>
  <c r="F19" i="8"/>
  <c r="G18" i="8"/>
  <c r="F18" i="8"/>
  <c r="F17" i="8" s="1"/>
  <c r="H16" i="8"/>
  <c r="K16" i="8" s="1"/>
  <c r="H15" i="8"/>
  <c r="J14" i="8"/>
  <c r="G14" i="8"/>
  <c r="G13" i="8" s="1"/>
  <c r="G12" i="8" s="1"/>
  <c r="F14" i="8"/>
  <c r="J13" i="8"/>
  <c r="F13" i="8"/>
  <c r="F12" i="8" s="1"/>
  <c r="J12" i="8"/>
  <c r="J9" i="8"/>
  <c r="G9" i="8"/>
  <c r="F9" i="8"/>
  <c r="O129" i="7"/>
  <c r="L129" i="7"/>
  <c r="H129" i="7"/>
  <c r="L128" i="7"/>
  <c r="K128" i="7"/>
  <c r="K127" i="7" s="1"/>
  <c r="K126" i="7" s="1"/>
  <c r="J128" i="7"/>
  <c r="G128" i="7"/>
  <c r="F128" i="7"/>
  <c r="L127" i="7"/>
  <c r="G127" i="7"/>
  <c r="F127" i="7"/>
  <c r="F126" i="7" s="1"/>
  <c r="L126" i="7"/>
  <c r="G126" i="7"/>
  <c r="O125" i="7"/>
  <c r="L125" i="7"/>
  <c r="G125" i="7"/>
  <c r="O124" i="7"/>
  <c r="L124" i="7"/>
  <c r="L123" i="7" s="1"/>
  <c r="L122" i="7" s="1"/>
  <c r="K124" i="7"/>
  <c r="J124" i="7"/>
  <c r="F124" i="7"/>
  <c r="F123" i="7" s="1"/>
  <c r="F122" i="7" s="1"/>
  <c r="J123" i="7"/>
  <c r="J122" i="7"/>
  <c r="O122" i="7" s="1"/>
  <c r="O121" i="7"/>
  <c r="L121" i="7"/>
  <c r="H121" i="7"/>
  <c r="O120" i="7"/>
  <c r="L120" i="7"/>
  <c r="G120" i="7"/>
  <c r="O119" i="7"/>
  <c r="L119" i="7"/>
  <c r="L117" i="7" s="1"/>
  <c r="H119" i="7"/>
  <c r="L118" i="7"/>
  <c r="L115" i="7" s="1"/>
  <c r="L113" i="7" s="1"/>
  <c r="L107" i="7" s="1"/>
  <c r="L105" i="7" s="1"/>
  <c r="K118" i="7"/>
  <c r="J118" i="7"/>
  <c r="G118" i="7"/>
  <c r="F118" i="7"/>
  <c r="O117" i="7"/>
  <c r="N117" i="7"/>
  <c r="K117" i="7"/>
  <c r="J117" i="7"/>
  <c r="J114" i="7" s="1"/>
  <c r="H117" i="7"/>
  <c r="G117" i="7"/>
  <c r="F117" i="7"/>
  <c r="L116" i="7"/>
  <c r="K116" i="7"/>
  <c r="J116" i="7"/>
  <c r="F116" i="7"/>
  <c r="F114" i="7" s="1"/>
  <c r="J115" i="7"/>
  <c r="G115" i="7"/>
  <c r="F115" i="7"/>
  <c r="G113" i="7"/>
  <c r="G107" i="7" s="1"/>
  <c r="G105" i="7" s="1"/>
  <c r="F113" i="7"/>
  <c r="F107" i="7" s="1"/>
  <c r="F105" i="7" s="1"/>
  <c r="F112" i="7"/>
  <c r="O111" i="7"/>
  <c r="L111" i="7"/>
  <c r="L110" i="7"/>
  <c r="K110" i="7"/>
  <c r="K109" i="7" s="1"/>
  <c r="J110" i="7"/>
  <c r="F110" i="7"/>
  <c r="L109" i="7"/>
  <c r="F109" i="7"/>
  <c r="L108" i="7"/>
  <c r="K108" i="7"/>
  <c r="F108" i="7"/>
  <c r="N103" i="7"/>
  <c r="M103" i="7"/>
  <c r="L103" i="7"/>
  <c r="H103" i="7"/>
  <c r="M102" i="7"/>
  <c r="L102" i="7"/>
  <c r="L101" i="7" s="1"/>
  <c r="L100" i="7" s="1"/>
  <c r="L99" i="7" s="1"/>
  <c r="L98" i="7" s="1"/>
  <c r="K102" i="7"/>
  <c r="J102" i="7"/>
  <c r="H102" i="7"/>
  <c r="G102" i="7"/>
  <c r="F102" i="7"/>
  <c r="F101" i="7" s="1"/>
  <c r="J101" i="7"/>
  <c r="H101" i="7"/>
  <c r="G101" i="7"/>
  <c r="G100" i="7" s="1"/>
  <c r="G99" i="7" s="1"/>
  <c r="G98" i="7" s="1"/>
  <c r="J100" i="7"/>
  <c r="J99" i="7" s="1"/>
  <c r="F100" i="7"/>
  <c r="F99" i="7" s="1"/>
  <c r="F98" i="7" s="1"/>
  <c r="O97" i="7"/>
  <c r="L97" i="7"/>
  <c r="H97" i="7"/>
  <c r="H96" i="7" s="1"/>
  <c r="O96" i="7"/>
  <c r="L96" i="7"/>
  <c r="K96" i="7"/>
  <c r="K95" i="7" s="1"/>
  <c r="J96" i="7"/>
  <c r="G96" i="7"/>
  <c r="F96" i="7"/>
  <c r="L95" i="7"/>
  <c r="G95" i="7"/>
  <c r="F95" i="7"/>
  <c r="L94" i="7"/>
  <c r="K94" i="7"/>
  <c r="G94" i="7"/>
  <c r="F94" i="7"/>
  <c r="N93" i="7"/>
  <c r="M93" i="7"/>
  <c r="L93" i="7"/>
  <c r="H93" i="7"/>
  <c r="M92" i="7"/>
  <c r="L92" i="7"/>
  <c r="K92" i="7"/>
  <c r="J92" i="7"/>
  <c r="H92" i="7"/>
  <c r="H91" i="7" s="1"/>
  <c r="G92" i="7"/>
  <c r="G91" i="7" s="1"/>
  <c r="F92" i="7"/>
  <c r="F91" i="7" s="1"/>
  <c r="L91" i="7"/>
  <c r="L90" i="7" s="1"/>
  <c r="K91" i="7"/>
  <c r="J91" i="7"/>
  <c r="H90" i="7"/>
  <c r="G90" i="7"/>
  <c r="F90" i="7"/>
  <c r="F89" i="7" s="1"/>
  <c r="F88" i="7" s="1"/>
  <c r="G89" i="7"/>
  <c r="G88" i="7" s="1"/>
  <c r="O87" i="7"/>
  <c r="N87" i="7"/>
  <c r="M87" i="7"/>
  <c r="L87" i="7"/>
  <c r="L86" i="7" s="1"/>
  <c r="L85" i="7" s="1"/>
  <c r="L84" i="7" s="1"/>
  <c r="L76" i="7" s="1"/>
  <c r="L74" i="7" s="1"/>
  <c r="H87" i="7"/>
  <c r="O86" i="7"/>
  <c r="N86" i="7"/>
  <c r="K86" i="7"/>
  <c r="J86" i="7"/>
  <c r="H86" i="7"/>
  <c r="G86" i="7"/>
  <c r="F86" i="7"/>
  <c r="K85" i="7"/>
  <c r="J85" i="7"/>
  <c r="G85" i="7"/>
  <c r="G84" i="7" s="1"/>
  <c r="G76" i="7" s="1"/>
  <c r="F85" i="7"/>
  <c r="F84" i="7" s="1"/>
  <c r="F76" i="7" s="1"/>
  <c r="J84" i="7"/>
  <c r="O83" i="7"/>
  <c r="N83" i="7"/>
  <c r="M83" i="7"/>
  <c r="L83" i="7"/>
  <c r="H83" i="7"/>
  <c r="O82" i="7"/>
  <c r="M82" i="7"/>
  <c r="L82" i="7"/>
  <c r="K82" i="7"/>
  <c r="J82" i="7"/>
  <c r="H82" i="7"/>
  <c r="G82" i="7"/>
  <c r="F82" i="7"/>
  <c r="O81" i="7"/>
  <c r="M81" i="7"/>
  <c r="L81" i="7"/>
  <c r="H81" i="7"/>
  <c r="L80" i="7"/>
  <c r="L79" i="7" s="1"/>
  <c r="L78" i="7" s="1"/>
  <c r="L77" i="7" s="1"/>
  <c r="L75" i="7" s="1"/>
  <c r="K80" i="7"/>
  <c r="J80" i="7"/>
  <c r="G80" i="7"/>
  <c r="F80" i="7"/>
  <c r="O79" i="7"/>
  <c r="K79" i="7"/>
  <c r="K78" i="7" s="1"/>
  <c r="K77" i="7" s="1"/>
  <c r="J79" i="7"/>
  <c r="G74" i="7"/>
  <c r="F74" i="7"/>
  <c r="O73" i="7"/>
  <c r="L73" i="7"/>
  <c r="H73" i="7"/>
  <c r="M73" i="7" s="1"/>
  <c r="L72" i="7"/>
  <c r="K72" i="7"/>
  <c r="J72" i="7"/>
  <c r="G72" i="7"/>
  <c r="F72" i="7"/>
  <c r="L71" i="7"/>
  <c r="G71" i="7"/>
  <c r="G70" i="7" s="1"/>
  <c r="G69" i="7" s="1"/>
  <c r="G68" i="7" s="1"/>
  <c r="F71" i="7"/>
  <c r="F70" i="7" s="1"/>
  <c r="F69" i="7" s="1"/>
  <c r="F68" i="7" s="1"/>
  <c r="L70" i="7"/>
  <c r="L69" i="7"/>
  <c r="L68" i="7" s="1"/>
  <c r="O67" i="7"/>
  <c r="L67" i="7"/>
  <c r="L66" i="7" s="1"/>
  <c r="L65" i="7" s="1"/>
  <c r="H67" i="7"/>
  <c r="N67" i="7" s="1"/>
  <c r="K66" i="7"/>
  <c r="J66" i="7"/>
  <c r="H66" i="7"/>
  <c r="G66" i="7"/>
  <c r="F66" i="7"/>
  <c r="H65" i="7"/>
  <c r="G65" i="7"/>
  <c r="G64" i="7" s="1"/>
  <c r="F65" i="7"/>
  <c r="L64" i="7"/>
  <c r="F64" i="7"/>
  <c r="O63" i="7"/>
  <c r="L63" i="7"/>
  <c r="H63" i="7"/>
  <c r="O62" i="7"/>
  <c r="L62" i="7"/>
  <c r="K62" i="7"/>
  <c r="K61" i="7" s="1"/>
  <c r="J62" i="7"/>
  <c r="G62" i="7"/>
  <c r="F62" i="7"/>
  <c r="L61" i="7"/>
  <c r="G61" i="7"/>
  <c r="G60" i="7" s="1"/>
  <c r="F61" i="7"/>
  <c r="L60" i="7"/>
  <c r="K60" i="7"/>
  <c r="F60" i="7"/>
  <c r="F54" i="7" s="1"/>
  <c r="F52" i="7" s="1"/>
  <c r="F49" i="7" s="1"/>
  <c r="O59" i="7"/>
  <c r="L59" i="7"/>
  <c r="H59" i="7"/>
  <c r="O58" i="7"/>
  <c r="L58" i="7"/>
  <c r="K58" i="7"/>
  <c r="K57" i="7" s="1"/>
  <c r="J58" i="7"/>
  <c r="G58" i="7"/>
  <c r="F58" i="7"/>
  <c r="L57" i="7"/>
  <c r="G57" i="7"/>
  <c r="G56" i="7" s="1"/>
  <c r="G55" i="7" s="1"/>
  <c r="G53" i="7" s="1"/>
  <c r="F57" i="7"/>
  <c r="L56" i="7"/>
  <c r="L55" i="7" s="1"/>
  <c r="K56" i="7"/>
  <c r="F56" i="7"/>
  <c r="F55" i="7" s="1"/>
  <c r="F53" i="7" s="1"/>
  <c r="G54" i="7"/>
  <c r="G52" i="7" s="1"/>
  <c r="G49" i="7" s="1"/>
  <c r="L53" i="7"/>
  <c r="O48" i="7"/>
  <c r="N48" i="7"/>
  <c r="M48" i="7"/>
  <c r="L48" i="7"/>
  <c r="H48" i="7"/>
  <c r="O47" i="7"/>
  <c r="N47" i="7"/>
  <c r="M47" i="7"/>
  <c r="L47" i="7"/>
  <c r="H47" i="7"/>
  <c r="O46" i="7"/>
  <c r="N46" i="7"/>
  <c r="M46" i="7"/>
  <c r="L46" i="7"/>
  <c r="K46" i="7"/>
  <c r="J46" i="7"/>
  <c r="H46" i="7"/>
  <c r="G46" i="7"/>
  <c r="G45" i="7" s="1"/>
  <c r="G44" i="7" s="1"/>
  <c r="F46" i="7"/>
  <c r="L45" i="7"/>
  <c r="L44" i="7" s="1"/>
  <c r="K45" i="7"/>
  <c r="J45" i="7"/>
  <c r="F45" i="7"/>
  <c r="F44" i="7" s="1"/>
  <c r="J44" i="7"/>
  <c r="O43" i="7"/>
  <c r="N43" i="7"/>
  <c r="M43" i="7"/>
  <c r="L42" i="7"/>
  <c r="L41" i="7" s="1"/>
  <c r="H42" i="7"/>
  <c r="K41" i="7"/>
  <c r="J41" i="7"/>
  <c r="G41" i="7"/>
  <c r="F41" i="7"/>
  <c r="O40" i="7"/>
  <c r="N40" i="7"/>
  <c r="M40" i="7"/>
  <c r="L40" i="7"/>
  <c r="H40" i="7"/>
  <c r="O39" i="7"/>
  <c r="N39" i="7"/>
  <c r="M39" i="7"/>
  <c r="L39" i="7"/>
  <c r="H39" i="7"/>
  <c r="O38" i="7"/>
  <c r="N38" i="7"/>
  <c r="M38" i="7"/>
  <c r="L38" i="7"/>
  <c r="H38" i="7"/>
  <c r="O37" i="7"/>
  <c r="N37" i="7"/>
  <c r="M37" i="7"/>
  <c r="L37" i="7"/>
  <c r="H37" i="7"/>
  <c r="O36" i="7"/>
  <c r="N36" i="7"/>
  <c r="M36" i="7"/>
  <c r="L36" i="7"/>
  <c r="H36" i="7"/>
  <c r="O35" i="7"/>
  <c r="N35" i="7"/>
  <c r="M35" i="7"/>
  <c r="L35" i="7"/>
  <c r="H35" i="7"/>
  <c r="O34" i="7"/>
  <c r="N34" i="7"/>
  <c r="L34" i="7"/>
  <c r="K34" i="7"/>
  <c r="J34" i="7"/>
  <c r="H34" i="7"/>
  <c r="M34" i="7" s="1"/>
  <c r="G34" i="7"/>
  <c r="F34" i="7"/>
  <c r="O33" i="7"/>
  <c r="L33" i="7"/>
  <c r="H33" i="7"/>
  <c r="N33" i="7" s="1"/>
  <c r="O32" i="7"/>
  <c r="L32" i="7"/>
  <c r="L31" i="7" s="1"/>
  <c r="H32" i="7"/>
  <c r="N32" i="7" s="1"/>
  <c r="K31" i="7"/>
  <c r="J31" i="7"/>
  <c r="G31" i="7"/>
  <c r="F31" i="7"/>
  <c r="O30" i="7"/>
  <c r="L30" i="7"/>
  <c r="H30" i="7"/>
  <c r="O29" i="7"/>
  <c r="L29" i="7"/>
  <c r="H29" i="7"/>
  <c r="O28" i="7"/>
  <c r="L28" i="7"/>
  <c r="H28" i="7"/>
  <c r="O27" i="7"/>
  <c r="L27" i="7"/>
  <c r="K27" i="7"/>
  <c r="J27" i="7"/>
  <c r="H27" i="7"/>
  <c r="G27" i="7"/>
  <c r="F27" i="7"/>
  <c r="O26" i="7"/>
  <c r="N26" i="7"/>
  <c r="M26" i="7"/>
  <c r="L26" i="7"/>
  <c r="L25" i="7" s="1"/>
  <c r="H26" i="7"/>
  <c r="O25" i="7"/>
  <c r="N25" i="7"/>
  <c r="M25" i="7"/>
  <c r="K25" i="7"/>
  <c r="J25" i="7"/>
  <c r="H25" i="7"/>
  <c r="G25" i="7"/>
  <c r="G24" i="7" s="1"/>
  <c r="F25" i="7"/>
  <c r="F24" i="7" s="1"/>
  <c r="K24" i="7"/>
  <c r="J24" i="7"/>
  <c r="O23" i="7"/>
  <c r="N23" i="7"/>
  <c r="L23" i="7"/>
  <c r="H23" i="7"/>
  <c r="M23" i="7" s="1"/>
  <c r="L22" i="7"/>
  <c r="K22" i="7"/>
  <c r="O22" i="7" s="1"/>
  <c r="J22" i="7"/>
  <c r="M22" i="7" s="1"/>
  <c r="H22" i="7"/>
  <c r="G22" i="7"/>
  <c r="F22" i="7"/>
  <c r="O21" i="7"/>
  <c r="N21" i="7"/>
  <c r="M21" i="7"/>
  <c r="L21" i="7"/>
  <c r="H21" i="7"/>
  <c r="O20" i="7"/>
  <c r="N20" i="7"/>
  <c r="M20" i="7"/>
  <c r="L20" i="7"/>
  <c r="H20" i="7"/>
  <c r="O19" i="7"/>
  <c r="N19" i="7"/>
  <c r="M19" i="7"/>
  <c r="L19" i="7"/>
  <c r="H19" i="7"/>
  <c r="O18" i="7"/>
  <c r="N18" i="7"/>
  <c r="M18" i="7"/>
  <c r="L18" i="7"/>
  <c r="H18" i="7"/>
  <c r="O17" i="7"/>
  <c r="N17" i="7"/>
  <c r="M17" i="7"/>
  <c r="L17" i="7"/>
  <c r="H17" i="7"/>
  <c r="O16" i="7"/>
  <c r="N16" i="7"/>
  <c r="M16" i="7"/>
  <c r="L16" i="7"/>
  <c r="L15" i="7" s="1"/>
  <c r="L11" i="7" s="1"/>
  <c r="H16" i="7"/>
  <c r="O15" i="7"/>
  <c r="K15" i="7"/>
  <c r="J15" i="7"/>
  <c r="H15" i="7"/>
  <c r="M15" i="7" s="1"/>
  <c r="G15" i="7"/>
  <c r="F15" i="7"/>
  <c r="O14" i="7"/>
  <c r="N14" i="7"/>
  <c r="M14" i="7"/>
  <c r="L14" i="7"/>
  <c r="H14" i="7"/>
  <c r="O13" i="7"/>
  <c r="N13" i="7"/>
  <c r="M13" i="7"/>
  <c r="L13" i="7"/>
  <c r="H13" i="7"/>
  <c r="O12" i="7"/>
  <c r="M12" i="7"/>
  <c r="L12" i="7"/>
  <c r="K12" i="7"/>
  <c r="J12" i="7"/>
  <c r="H12" i="7"/>
  <c r="H11" i="7" s="1"/>
  <c r="G12" i="7"/>
  <c r="G11" i="7" s="1"/>
  <c r="G10" i="7" s="1"/>
  <c r="G9" i="7" s="1"/>
  <c r="G8" i="7" s="1"/>
  <c r="F12" i="7"/>
  <c r="K11" i="7"/>
  <c r="O11" i="7" s="1"/>
  <c r="J11" i="7"/>
  <c r="M11" i="7" s="1"/>
  <c r="F11" i="7"/>
  <c r="F10" i="7" s="1"/>
  <c r="F9" i="7" s="1"/>
  <c r="F8" i="7" s="1"/>
  <c r="J10" i="7"/>
  <c r="S50" i="1"/>
  <c r="S50" i="6"/>
  <c r="AB294" i="6"/>
  <c r="AA294" i="6"/>
  <c r="W294" i="6"/>
  <c r="U294" i="6"/>
  <c r="U293" i="6" s="1"/>
  <c r="U292" i="6" s="1"/>
  <c r="S294" i="6"/>
  <c r="S293" i="6" s="1"/>
  <c r="K294" i="6"/>
  <c r="L294" i="6" s="1"/>
  <c r="W293" i="6"/>
  <c r="W292" i="6" s="1"/>
  <c r="W291" i="6" s="1"/>
  <c r="V293" i="6"/>
  <c r="AB293" i="6" s="1"/>
  <c r="T293" i="6"/>
  <c r="Q293" i="6"/>
  <c r="O293" i="6"/>
  <c r="O292" i="6" s="1"/>
  <c r="O291" i="6" s="1"/>
  <c r="N293" i="6"/>
  <c r="N292" i="6" s="1"/>
  <c r="N291" i="6" s="1"/>
  <c r="L293" i="6"/>
  <c r="J293" i="6"/>
  <c r="I293" i="6"/>
  <c r="I292" i="6" s="1"/>
  <c r="I291" i="6" s="1"/>
  <c r="H293" i="6"/>
  <c r="H292" i="6" s="1"/>
  <c r="H291" i="6" s="1"/>
  <c r="G293" i="6"/>
  <c r="F293" i="6"/>
  <c r="F292" i="6" s="1"/>
  <c r="V292" i="6"/>
  <c r="S292" i="6"/>
  <c r="S291" i="6" s="1"/>
  <c r="Q292" i="6"/>
  <c r="J292" i="6"/>
  <c r="G292" i="6"/>
  <c r="V291" i="6"/>
  <c r="U291" i="6"/>
  <c r="J291" i="6"/>
  <c r="F291" i="6"/>
  <c r="AB290" i="6"/>
  <c r="AA290" i="6"/>
  <c r="Z290" i="6"/>
  <c r="W290" i="6"/>
  <c r="W289" i="6" s="1"/>
  <c r="W288" i="6" s="1"/>
  <c r="W287" i="6" s="1"/>
  <c r="U290" i="6"/>
  <c r="S290" i="6"/>
  <c r="S289" i="6" s="1"/>
  <c r="S288" i="6" s="1"/>
  <c r="S287" i="6" s="1"/>
  <c r="R290" i="6"/>
  <c r="R289" i="6" s="1"/>
  <c r="R288" i="6" s="1"/>
  <c r="R287" i="6" s="1"/>
  <c r="L290" i="6"/>
  <c r="K290" i="6"/>
  <c r="AA289" i="6"/>
  <c r="X289" i="6"/>
  <c r="V289" i="6"/>
  <c r="U289" i="6"/>
  <c r="T289" i="6"/>
  <c r="Q289" i="6"/>
  <c r="O289" i="6"/>
  <c r="O288" i="6" s="1"/>
  <c r="O287" i="6" s="1"/>
  <c r="N289" i="6"/>
  <c r="L289" i="6"/>
  <c r="J289" i="6"/>
  <c r="J288" i="6" s="1"/>
  <c r="J287" i="6" s="1"/>
  <c r="I289" i="6"/>
  <c r="H289" i="6"/>
  <c r="G289" i="6"/>
  <c r="G288" i="6" s="1"/>
  <c r="F289" i="6"/>
  <c r="F288" i="6" s="1"/>
  <c r="F287" i="6" s="1"/>
  <c r="U288" i="6"/>
  <c r="U287" i="6" s="1"/>
  <c r="T288" i="6"/>
  <c r="Q288" i="6"/>
  <c r="N288" i="6"/>
  <c r="N287" i="6" s="1"/>
  <c r="I288" i="6"/>
  <c r="I287" i="6" s="1"/>
  <c r="H288" i="6"/>
  <c r="H287" i="6" s="1"/>
  <c r="Q287" i="6"/>
  <c r="AB286" i="6"/>
  <c r="AA286" i="6"/>
  <c r="Y286" i="6"/>
  <c r="W286" i="6"/>
  <c r="U286" i="6"/>
  <c r="U281" i="6" s="1"/>
  <c r="S286" i="6"/>
  <c r="S281" i="6" s="1"/>
  <c r="P286" i="6"/>
  <c r="P281" i="6" s="1"/>
  <c r="K286" i="6"/>
  <c r="L286" i="6" s="1"/>
  <c r="AA285" i="6"/>
  <c r="Y285" i="6"/>
  <c r="W285" i="6"/>
  <c r="U285" i="6"/>
  <c r="U280" i="6" s="1"/>
  <c r="S285" i="6"/>
  <c r="P285" i="6"/>
  <c r="K285" i="6"/>
  <c r="L285" i="6" s="1"/>
  <c r="W284" i="6"/>
  <c r="W279" i="6" s="1"/>
  <c r="U284" i="6"/>
  <c r="S284" i="6"/>
  <c r="L284" i="6"/>
  <c r="X284" i="6" s="1"/>
  <c r="K284" i="6"/>
  <c r="AB283" i="6"/>
  <c r="AA283" i="6"/>
  <c r="X283" i="6"/>
  <c r="W283" i="6"/>
  <c r="U283" i="6"/>
  <c r="S283" i="6"/>
  <c r="S278" i="6" s="1"/>
  <c r="S276" i="6" s="1"/>
  <c r="K283" i="6"/>
  <c r="L283" i="6" s="1"/>
  <c r="AB282" i="6"/>
  <c r="AA282" i="6"/>
  <c r="W282" i="6"/>
  <c r="U282" i="6"/>
  <c r="U277" i="6" s="1"/>
  <c r="U274" i="6" s="1"/>
  <c r="U271" i="6" s="1"/>
  <c r="S282" i="6"/>
  <c r="L282" i="6"/>
  <c r="K282" i="6"/>
  <c r="AA281" i="6"/>
  <c r="Z281" i="6"/>
  <c r="W281" i="6"/>
  <c r="V281" i="6"/>
  <c r="T281" i="6"/>
  <c r="Y281" i="6" s="1"/>
  <c r="Q281" i="6"/>
  <c r="X281" i="6" s="1"/>
  <c r="O281" i="6"/>
  <c r="O276" i="6" s="1"/>
  <c r="O273" i="6" s="1"/>
  <c r="O266" i="6" s="1"/>
  <c r="O263" i="6" s="1"/>
  <c r="N281" i="6"/>
  <c r="L281" i="6"/>
  <c r="K281" i="6"/>
  <c r="J281" i="6"/>
  <c r="I281" i="6"/>
  <c r="H281" i="6"/>
  <c r="G281" i="6"/>
  <c r="F281" i="6"/>
  <c r="AA280" i="6"/>
  <c r="W280" i="6"/>
  <c r="V280" i="6"/>
  <c r="T280" i="6"/>
  <c r="S280" i="6"/>
  <c r="S275" i="6" s="1"/>
  <c r="S272" i="6" s="1"/>
  <c r="Q280" i="6"/>
  <c r="P280" i="6"/>
  <c r="P275" i="6" s="1"/>
  <c r="P272" i="6" s="1"/>
  <c r="P265" i="6" s="1"/>
  <c r="O280" i="6"/>
  <c r="O275" i="6" s="1"/>
  <c r="O272" i="6" s="1"/>
  <c r="O265" i="6" s="1"/>
  <c r="N280" i="6"/>
  <c r="J280" i="6"/>
  <c r="J275" i="6" s="1"/>
  <c r="J272" i="6" s="1"/>
  <c r="J265" i="6" s="1"/>
  <c r="I280" i="6"/>
  <c r="H280" i="6"/>
  <c r="G280" i="6"/>
  <c r="F280" i="6"/>
  <c r="F275" i="6" s="1"/>
  <c r="V279" i="6"/>
  <c r="U279" i="6"/>
  <c r="T279" i="6"/>
  <c r="S279" i="6"/>
  <c r="S274" i="6" s="1"/>
  <c r="S271" i="6" s="1"/>
  <c r="Q279" i="6"/>
  <c r="O279" i="6"/>
  <c r="O274" i="6" s="1"/>
  <c r="O271" i="6" s="1"/>
  <c r="N279" i="6"/>
  <c r="J279" i="6"/>
  <c r="I279" i="6"/>
  <c r="I274" i="6" s="1"/>
  <c r="I271" i="6" s="1"/>
  <c r="H279" i="6"/>
  <c r="G279" i="6"/>
  <c r="K279" i="6" s="1"/>
  <c r="F279" i="6"/>
  <c r="F274" i="6" s="1"/>
  <c r="F271" i="6" s="1"/>
  <c r="W278" i="6"/>
  <c r="V278" i="6"/>
  <c r="AB278" i="6" s="1"/>
  <c r="U278" i="6"/>
  <c r="U276" i="6" s="1"/>
  <c r="U273" i="6" s="1"/>
  <c r="U266" i="6" s="1"/>
  <c r="U263" i="6" s="1"/>
  <c r="T278" i="6"/>
  <c r="Q278" i="6"/>
  <c r="O278" i="6"/>
  <c r="N278" i="6"/>
  <c r="N276" i="6" s="1"/>
  <c r="N273" i="6" s="1"/>
  <c r="L278" i="6"/>
  <c r="J278" i="6"/>
  <c r="I278" i="6"/>
  <c r="I276" i="6" s="1"/>
  <c r="H278" i="6"/>
  <c r="G278" i="6"/>
  <c r="F278" i="6"/>
  <c r="F276" i="6" s="1"/>
  <c r="W277" i="6"/>
  <c r="V277" i="6"/>
  <c r="T277" i="6"/>
  <c r="S277" i="6"/>
  <c r="Q277" i="6"/>
  <c r="O277" i="6"/>
  <c r="N277" i="6"/>
  <c r="J277" i="6"/>
  <c r="I277" i="6"/>
  <c r="H277" i="6"/>
  <c r="G277" i="6"/>
  <c r="F277" i="6"/>
  <c r="V276" i="6"/>
  <c r="L276" i="6"/>
  <c r="L273" i="6" s="1"/>
  <c r="L266" i="6" s="1"/>
  <c r="J276" i="6"/>
  <c r="G276" i="6"/>
  <c r="W275" i="6"/>
  <c r="W272" i="6" s="1"/>
  <c r="U275" i="6"/>
  <c r="T275" i="6"/>
  <c r="Q275" i="6"/>
  <c r="N275" i="6"/>
  <c r="N272" i="6" s="1"/>
  <c r="N265" i="6" s="1"/>
  <c r="N262" i="6" s="1"/>
  <c r="I275" i="6"/>
  <c r="H275" i="6"/>
  <c r="H272" i="6" s="1"/>
  <c r="W274" i="6"/>
  <c r="Q274" i="6"/>
  <c r="N274" i="6"/>
  <c r="N271" i="6" s="1"/>
  <c r="J274" i="6"/>
  <c r="J271" i="6" s="1"/>
  <c r="H274" i="6"/>
  <c r="V273" i="6"/>
  <c r="S273" i="6"/>
  <c r="J273" i="6"/>
  <c r="I273" i="6"/>
  <c r="I266" i="6" s="1"/>
  <c r="I263" i="6" s="1"/>
  <c r="F273" i="6"/>
  <c r="F266" i="6" s="1"/>
  <c r="F263" i="6" s="1"/>
  <c r="U272" i="6"/>
  <c r="T272" i="6"/>
  <c r="Q272" i="6"/>
  <c r="I272" i="6"/>
  <c r="I265" i="6" s="1"/>
  <c r="I262" i="6" s="1"/>
  <c r="F272" i="6"/>
  <c r="F265" i="6" s="1"/>
  <c r="W271" i="6"/>
  <c r="H271" i="6"/>
  <c r="AB270" i="6"/>
  <c r="AA270" i="6"/>
  <c r="X270" i="6"/>
  <c r="W270" i="6"/>
  <c r="U270" i="6"/>
  <c r="U269" i="6" s="1"/>
  <c r="U268" i="6" s="1"/>
  <c r="U267" i="6" s="1"/>
  <c r="U264" i="6" s="1"/>
  <c r="U261" i="6" s="1"/>
  <c r="S270" i="6"/>
  <c r="S269" i="6" s="1"/>
  <c r="S268" i="6" s="1"/>
  <c r="S267" i="6" s="1"/>
  <c r="S264" i="6" s="1"/>
  <c r="S261" i="6" s="1"/>
  <c r="K270" i="6"/>
  <c r="L270" i="6" s="1"/>
  <c r="Y269" i="6"/>
  <c r="W269" i="6"/>
  <c r="V269" i="6"/>
  <c r="AB269" i="6" s="1"/>
  <c r="T269" i="6"/>
  <c r="Q269" i="6"/>
  <c r="X269" i="6" s="1"/>
  <c r="O269" i="6"/>
  <c r="N269" i="6"/>
  <c r="N268" i="6" s="1"/>
  <c r="L269" i="6"/>
  <c r="L268" i="6" s="1"/>
  <c r="J269" i="6"/>
  <c r="J268" i="6" s="1"/>
  <c r="I269" i="6"/>
  <c r="H269" i="6"/>
  <c r="H268" i="6" s="1"/>
  <c r="H267" i="6" s="1"/>
  <c r="G269" i="6"/>
  <c r="F269" i="6"/>
  <c r="F268" i="6" s="1"/>
  <c r="W268" i="6"/>
  <c r="W267" i="6" s="1"/>
  <c r="V268" i="6"/>
  <c r="Q268" i="6"/>
  <c r="O268" i="6"/>
  <c r="O267" i="6" s="1"/>
  <c r="I268" i="6"/>
  <c r="G268" i="6"/>
  <c r="Q267" i="6"/>
  <c r="N267" i="6"/>
  <c r="J267" i="6"/>
  <c r="I267" i="6"/>
  <c r="I264" i="6" s="1"/>
  <c r="F267" i="6"/>
  <c r="V266" i="6"/>
  <c r="S266" i="6"/>
  <c r="S263" i="6" s="1"/>
  <c r="N266" i="6"/>
  <c r="J266" i="6"/>
  <c r="J263" i="6" s="1"/>
  <c r="W265" i="6"/>
  <c r="W262" i="6" s="1"/>
  <c r="U265" i="6"/>
  <c r="U262" i="6" s="1"/>
  <c r="S265" i="6"/>
  <c r="S262" i="6" s="1"/>
  <c r="H265" i="6"/>
  <c r="H262" i="6" s="1"/>
  <c r="O264" i="6"/>
  <c r="O261" i="6" s="1"/>
  <c r="F264" i="6"/>
  <c r="F261" i="6" s="1"/>
  <c r="N263" i="6"/>
  <c r="L263" i="6"/>
  <c r="P262" i="6"/>
  <c r="P115" i="6" s="1"/>
  <c r="O262" i="6"/>
  <c r="J262" i="6"/>
  <c r="F262" i="6"/>
  <c r="I261" i="6"/>
  <c r="AA260" i="6"/>
  <c r="Y260" i="6"/>
  <c r="W260" i="6"/>
  <c r="U260" i="6"/>
  <c r="U259" i="6" s="1"/>
  <c r="S260" i="6"/>
  <c r="P260" i="6"/>
  <c r="L260" i="6"/>
  <c r="K260" i="6"/>
  <c r="W259" i="6"/>
  <c r="W258" i="6" s="1"/>
  <c r="W257" i="6" s="1"/>
  <c r="W256" i="6" s="1"/>
  <c r="W255" i="6" s="1"/>
  <c r="V259" i="6"/>
  <c r="T259" i="6"/>
  <c r="S259" i="6"/>
  <c r="Q259" i="6"/>
  <c r="P259" i="6"/>
  <c r="P258" i="6" s="1"/>
  <c r="P257" i="6" s="1"/>
  <c r="P256" i="6" s="1"/>
  <c r="P255" i="6" s="1"/>
  <c r="O259" i="6"/>
  <c r="N259" i="6"/>
  <c r="J259" i="6"/>
  <c r="J258" i="6" s="1"/>
  <c r="J257" i="6" s="1"/>
  <c r="I259" i="6"/>
  <c r="H259" i="6"/>
  <c r="G259" i="6"/>
  <c r="K259" i="6" s="1"/>
  <c r="F259" i="6"/>
  <c r="F258" i="6" s="1"/>
  <c r="V258" i="6"/>
  <c r="V257" i="6" s="1"/>
  <c r="V256" i="6" s="1"/>
  <c r="U258" i="6"/>
  <c r="U257" i="6" s="1"/>
  <c r="U256" i="6" s="1"/>
  <c r="U255" i="6" s="1"/>
  <c r="T258" i="6"/>
  <c r="S258" i="6"/>
  <c r="S257" i="6" s="1"/>
  <c r="S256" i="6" s="1"/>
  <c r="S255" i="6" s="1"/>
  <c r="O258" i="6"/>
  <c r="N258" i="6"/>
  <c r="I258" i="6"/>
  <c r="H258" i="6"/>
  <c r="H257" i="6" s="1"/>
  <c r="H256" i="6" s="1"/>
  <c r="H255" i="6" s="1"/>
  <c r="T257" i="6"/>
  <c r="O257" i="6"/>
  <c r="O256" i="6" s="1"/>
  <c r="O255" i="6" s="1"/>
  <c r="N257" i="6"/>
  <c r="N256" i="6" s="1"/>
  <c r="N255" i="6" s="1"/>
  <c r="I257" i="6"/>
  <c r="F257" i="6"/>
  <c r="F256" i="6" s="1"/>
  <c r="T256" i="6"/>
  <c r="J256" i="6"/>
  <c r="J255" i="6" s="1"/>
  <c r="I256" i="6"/>
  <c r="I255" i="6" s="1"/>
  <c r="F255" i="6"/>
  <c r="AB254" i="6"/>
  <c r="AA254" i="6"/>
  <c r="W254" i="6"/>
  <c r="W253" i="6" s="1"/>
  <c r="U254" i="6"/>
  <c r="S254" i="6"/>
  <c r="L254" i="6"/>
  <c r="K254" i="6"/>
  <c r="V253" i="6"/>
  <c r="AB253" i="6" s="1"/>
  <c r="U253" i="6"/>
  <c r="U252" i="6" s="1"/>
  <c r="U251" i="6" s="1"/>
  <c r="T253" i="6"/>
  <c r="AA253" i="6" s="1"/>
  <c r="S253" i="6"/>
  <c r="Q253" i="6"/>
  <c r="O253" i="6"/>
  <c r="O252" i="6" s="1"/>
  <c r="O251" i="6" s="1"/>
  <c r="N253" i="6"/>
  <c r="J253" i="6"/>
  <c r="I253" i="6"/>
  <c r="I252" i="6" s="1"/>
  <c r="I251" i="6" s="1"/>
  <c r="H253" i="6"/>
  <c r="H252" i="6" s="1"/>
  <c r="H251" i="6" s="1"/>
  <c r="H246" i="6" s="1"/>
  <c r="H245" i="6" s="1"/>
  <c r="G253" i="6"/>
  <c r="F253" i="6"/>
  <c r="F252" i="6" s="1"/>
  <c r="F251" i="6" s="1"/>
  <c r="W252" i="6"/>
  <c r="W251" i="6" s="1"/>
  <c r="W246" i="6" s="1"/>
  <c r="W245" i="6" s="1"/>
  <c r="V252" i="6"/>
  <c r="T252" i="6"/>
  <c r="S252" i="6"/>
  <c r="Q252" i="6"/>
  <c r="N252" i="6"/>
  <c r="N251" i="6" s="1"/>
  <c r="J252" i="6"/>
  <c r="G252" i="6"/>
  <c r="V251" i="6"/>
  <c r="S251" i="6"/>
  <c r="Q251" i="6"/>
  <c r="J251" i="6"/>
  <c r="W250" i="6"/>
  <c r="U250" i="6"/>
  <c r="U249" i="6" s="1"/>
  <c r="U248" i="6" s="1"/>
  <c r="U247" i="6" s="1"/>
  <c r="U246" i="6" s="1"/>
  <c r="U245" i="6" s="1"/>
  <c r="S250" i="6"/>
  <c r="K250" i="6"/>
  <c r="L250" i="6" s="1"/>
  <c r="Y250" i="6" s="1"/>
  <c r="Z249" i="6"/>
  <c r="W249" i="6"/>
  <c r="V249" i="6"/>
  <c r="T249" i="6"/>
  <c r="T248" i="6" s="1"/>
  <c r="T247" i="6" s="1"/>
  <c r="S249" i="6"/>
  <c r="S248" i="6" s="1"/>
  <c r="S247" i="6" s="1"/>
  <c r="S246" i="6" s="1"/>
  <c r="S245" i="6" s="1"/>
  <c r="Q249" i="6"/>
  <c r="O249" i="6"/>
  <c r="N249" i="6"/>
  <c r="N248" i="6" s="1"/>
  <c r="N247" i="6" s="1"/>
  <c r="N246" i="6" s="1"/>
  <c r="N245" i="6" s="1"/>
  <c r="L249" i="6"/>
  <c r="J249" i="6"/>
  <c r="I249" i="6"/>
  <c r="H249" i="6"/>
  <c r="H248" i="6" s="1"/>
  <c r="G249" i="6"/>
  <c r="F249" i="6"/>
  <c r="W248" i="6"/>
  <c r="W247" i="6" s="1"/>
  <c r="V248" i="6"/>
  <c r="Q248" i="6"/>
  <c r="O248" i="6"/>
  <c r="J248" i="6"/>
  <c r="J247" i="6" s="1"/>
  <c r="J246" i="6" s="1"/>
  <c r="J245" i="6" s="1"/>
  <c r="I248" i="6"/>
  <c r="F248" i="6"/>
  <c r="F247" i="6" s="1"/>
  <c r="F246" i="6" s="1"/>
  <c r="F245" i="6" s="1"/>
  <c r="O247" i="6"/>
  <c r="I247" i="6"/>
  <c r="I246" i="6" s="1"/>
  <c r="I245" i="6" s="1"/>
  <c r="H247" i="6"/>
  <c r="AB244" i="6"/>
  <c r="AA244" i="6"/>
  <c r="W244" i="6"/>
  <c r="U244" i="6"/>
  <c r="U243" i="6" s="1"/>
  <c r="S244" i="6"/>
  <c r="L244" i="6"/>
  <c r="K244" i="6"/>
  <c r="W243" i="6"/>
  <c r="V243" i="6"/>
  <c r="T243" i="6"/>
  <c r="AA243" i="6" s="1"/>
  <c r="S243" i="6"/>
  <c r="S242" i="6" s="1"/>
  <c r="S241" i="6" s="1"/>
  <c r="Q243" i="6"/>
  <c r="O243" i="6"/>
  <c r="N243" i="6"/>
  <c r="J243" i="6"/>
  <c r="I243" i="6"/>
  <c r="H243" i="6"/>
  <c r="G243" i="6"/>
  <c r="G242" i="6" s="1"/>
  <c r="G241" i="6" s="1"/>
  <c r="F243" i="6"/>
  <c r="W242" i="6"/>
  <c r="U242" i="6"/>
  <c r="T242" i="6"/>
  <c r="Q242" i="6"/>
  <c r="O242" i="6"/>
  <c r="N242" i="6"/>
  <c r="J242" i="6"/>
  <c r="J241" i="6" s="1"/>
  <c r="I242" i="6"/>
  <c r="K242" i="6" s="1"/>
  <c r="H242" i="6"/>
  <c r="F242" i="6"/>
  <c r="F241" i="6" s="1"/>
  <c r="W241" i="6"/>
  <c r="U241" i="6"/>
  <c r="T241" i="6"/>
  <c r="Q241" i="6"/>
  <c r="O241" i="6"/>
  <c r="N241" i="6"/>
  <c r="H241" i="6"/>
  <c r="AA240" i="6"/>
  <c r="W240" i="6"/>
  <c r="U240" i="6"/>
  <c r="S240" i="6"/>
  <c r="S239" i="6" s="1"/>
  <c r="S236" i="6" s="1"/>
  <c r="S235" i="6" s="1"/>
  <c r="S234" i="6" s="1"/>
  <c r="S233" i="6" s="1"/>
  <c r="K240" i="6"/>
  <c r="L240" i="6" s="1"/>
  <c r="W239" i="6"/>
  <c r="V239" i="6"/>
  <c r="U239" i="6"/>
  <c r="U236" i="6" s="1"/>
  <c r="U235" i="6" s="1"/>
  <c r="U234" i="6" s="1"/>
  <c r="U233" i="6" s="1"/>
  <c r="U116" i="6" s="1"/>
  <c r="T239" i="6"/>
  <c r="Q239" i="6"/>
  <c r="O239" i="6"/>
  <c r="N239" i="6"/>
  <c r="J239" i="6"/>
  <c r="I239" i="6"/>
  <c r="H239" i="6"/>
  <c r="G239" i="6"/>
  <c r="F239" i="6"/>
  <c r="F236" i="6" s="1"/>
  <c r="AB238" i="6"/>
  <c r="AA238" i="6"/>
  <c r="Y238" i="6"/>
  <c r="W238" i="6"/>
  <c r="W237" i="6" s="1"/>
  <c r="W236" i="6" s="1"/>
  <c r="W235" i="6" s="1"/>
  <c r="W234" i="6" s="1"/>
  <c r="W233" i="6" s="1"/>
  <c r="U238" i="6"/>
  <c r="S238" i="6"/>
  <c r="P238" i="6"/>
  <c r="P237" i="6" s="1"/>
  <c r="L238" i="6"/>
  <c r="K238" i="6"/>
  <c r="V237" i="6"/>
  <c r="AB237" i="6" s="1"/>
  <c r="U237" i="6"/>
  <c r="T237" i="6"/>
  <c r="AA237" i="6" s="1"/>
  <c r="S237" i="6"/>
  <c r="Q237" i="6"/>
  <c r="O237" i="6"/>
  <c r="N237" i="6"/>
  <c r="J237" i="6"/>
  <c r="J236" i="6" s="1"/>
  <c r="J235" i="6" s="1"/>
  <c r="I237" i="6"/>
  <c r="I236" i="6" s="1"/>
  <c r="I235" i="6" s="1"/>
  <c r="H237" i="6"/>
  <c r="H236" i="6" s="1"/>
  <c r="H235" i="6" s="1"/>
  <c r="H234" i="6" s="1"/>
  <c r="H233" i="6" s="1"/>
  <c r="G237" i="6"/>
  <c r="F237" i="6"/>
  <c r="V236" i="6"/>
  <c r="Q236" i="6"/>
  <c r="O236" i="6"/>
  <c r="O235" i="6" s="1"/>
  <c r="O234" i="6" s="1"/>
  <c r="O233" i="6" s="1"/>
  <c r="N236" i="6"/>
  <c r="N235" i="6" s="1"/>
  <c r="N234" i="6" s="1"/>
  <c r="N233" i="6" s="1"/>
  <c r="V235" i="6"/>
  <c r="Q235" i="6"/>
  <c r="F235" i="6"/>
  <c r="F234" i="6" s="1"/>
  <c r="F233" i="6" s="1"/>
  <c r="Z232" i="6"/>
  <c r="Y232" i="6"/>
  <c r="W232" i="6"/>
  <c r="U232" i="6"/>
  <c r="S232" i="6"/>
  <c r="R232" i="6"/>
  <c r="P232" i="6"/>
  <c r="P231" i="6" s="1"/>
  <c r="P230" i="6" s="1"/>
  <c r="P229" i="6" s="1"/>
  <c r="L232" i="6"/>
  <c r="X232" i="6" s="1"/>
  <c r="K232" i="6"/>
  <c r="W231" i="6"/>
  <c r="V231" i="6"/>
  <c r="U231" i="6"/>
  <c r="T231" i="6"/>
  <c r="T230" i="6" s="1"/>
  <c r="S231" i="6"/>
  <c r="S230" i="6" s="1"/>
  <c r="S229" i="6" s="1"/>
  <c r="R231" i="6"/>
  <c r="R230" i="6" s="1"/>
  <c r="Q231" i="6"/>
  <c r="O231" i="6"/>
  <c r="N231" i="6"/>
  <c r="N230" i="6" s="1"/>
  <c r="L231" i="6"/>
  <c r="J231" i="6"/>
  <c r="I231" i="6"/>
  <c r="H231" i="6"/>
  <c r="H230" i="6" s="1"/>
  <c r="G231" i="6"/>
  <c r="F231" i="6"/>
  <c r="F230" i="6" s="1"/>
  <c r="F229" i="6" s="1"/>
  <c r="W230" i="6"/>
  <c r="W229" i="6" s="1"/>
  <c r="W224" i="6" s="1"/>
  <c r="W223" i="6" s="1"/>
  <c r="V230" i="6"/>
  <c r="U230" i="6"/>
  <c r="U229" i="6" s="1"/>
  <c r="Q230" i="6"/>
  <c r="O230" i="6"/>
  <c r="O229" i="6" s="1"/>
  <c r="J230" i="6"/>
  <c r="J229" i="6" s="1"/>
  <c r="I230" i="6"/>
  <c r="I229" i="6" s="1"/>
  <c r="I224" i="6" s="1"/>
  <c r="I223" i="6" s="1"/>
  <c r="R229" i="6"/>
  <c r="N229" i="6"/>
  <c r="H229" i="6"/>
  <c r="AB228" i="6"/>
  <c r="AA228" i="6"/>
  <c r="X228" i="6"/>
  <c r="W228" i="6"/>
  <c r="W227" i="6" s="1"/>
  <c r="U228" i="6"/>
  <c r="U227" i="6" s="1"/>
  <c r="S228" i="6"/>
  <c r="L228" i="6"/>
  <c r="K228" i="6"/>
  <c r="V227" i="6"/>
  <c r="T227" i="6"/>
  <c r="S227" i="6"/>
  <c r="Q227" i="6"/>
  <c r="O227" i="6"/>
  <c r="N227" i="6"/>
  <c r="N226" i="6" s="1"/>
  <c r="K227" i="6"/>
  <c r="J227" i="6"/>
  <c r="I227" i="6"/>
  <c r="H227" i="6"/>
  <c r="H226" i="6" s="1"/>
  <c r="G227" i="6"/>
  <c r="G226" i="6" s="1"/>
  <c r="F227" i="6"/>
  <c r="W226" i="6"/>
  <c r="W225" i="6" s="1"/>
  <c r="V226" i="6"/>
  <c r="U226" i="6"/>
  <c r="U225" i="6" s="1"/>
  <c r="U224" i="6" s="1"/>
  <c r="U223" i="6" s="1"/>
  <c r="S226" i="6"/>
  <c r="S225" i="6" s="1"/>
  <c r="Q226" i="6"/>
  <c r="Q225" i="6" s="1"/>
  <c r="O226" i="6"/>
  <c r="J226" i="6"/>
  <c r="J225" i="6" s="1"/>
  <c r="J224" i="6" s="1"/>
  <c r="J223" i="6" s="1"/>
  <c r="I226" i="6"/>
  <c r="I225" i="6" s="1"/>
  <c r="F226" i="6"/>
  <c r="F225" i="6" s="1"/>
  <c r="V225" i="6"/>
  <c r="O225" i="6"/>
  <c r="N225" i="6"/>
  <c r="H225" i="6"/>
  <c r="H224" i="6" s="1"/>
  <c r="H223" i="6" s="1"/>
  <c r="O224" i="6"/>
  <c r="O223" i="6" s="1"/>
  <c r="AA222" i="6"/>
  <c r="Z222" i="6"/>
  <c r="W222" i="6"/>
  <c r="W221" i="6" s="1"/>
  <c r="U222" i="6"/>
  <c r="U221" i="6" s="1"/>
  <c r="S222" i="6"/>
  <c r="R222" i="6"/>
  <c r="R221" i="6" s="1"/>
  <c r="R220" i="6" s="1"/>
  <c r="R219" i="6" s="1"/>
  <c r="P222" i="6"/>
  <c r="P221" i="6" s="1"/>
  <c r="P220" i="6" s="1"/>
  <c r="P219" i="6" s="1"/>
  <c r="L222" i="6"/>
  <c r="K222" i="6"/>
  <c r="X221" i="6"/>
  <c r="V221" i="6"/>
  <c r="T221" i="6"/>
  <c r="S221" i="6"/>
  <c r="S220" i="6" s="1"/>
  <c r="S219" i="6" s="1"/>
  <c r="Q221" i="6"/>
  <c r="O221" i="6"/>
  <c r="N221" i="6"/>
  <c r="N220" i="6" s="1"/>
  <c r="L221" i="6"/>
  <c r="K221" i="6"/>
  <c r="J221" i="6"/>
  <c r="I221" i="6"/>
  <c r="H221" i="6"/>
  <c r="H220" i="6" s="1"/>
  <c r="H219" i="6" s="1"/>
  <c r="G221" i="6"/>
  <c r="G220" i="6" s="1"/>
  <c r="K220" i="6" s="1"/>
  <c r="F221" i="6"/>
  <c r="W220" i="6"/>
  <c r="W219" i="6" s="1"/>
  <c r="U220" i="6"/>
  <c r="Q220" i="6"/>
  <c r="O220" i="6"/>
  <c r="L220" i="6"/>
  <c r="J220" i="6"/>
  <c r="I220" i="6"/>
  <c r="F220" i="6"/>
  <c r="F219" i="6" s="1"/>
  <c r="U219" i="6"/>
  <c r="O219" i="6"/>
  <c r="N219" i="6"/>
  <c r="J219" i="6"/>
  <c r="I219" i="6"/>
  <c r="G219" i="6"/>
  <c r="AA218" i="6"/>
  <c r="Z218" i="6"/>
  <c r="W218" i="6"/>
  <c r="W217" i="6" s="1"/>
  <c r="W216" i="6" s="1"/>
  <c r="W215" i="6" s="1"/>
  <c r="U218" i="6"/>
  <c r="U217" i="6" s="1"/>
  <c r="S218" i="6"/>
  <c r="P218" i="6"/>
  <c r="P217" i="6" s="1"/>
  <c r="P216" i="6" s="1"/>
  <c r="P215" i="6" s="1"/>
  <c r="L218" i="6"/>
  <c r="K218" i="6"/>
  <c r="V217" i="6"/>
  <c r="T217" i="6"/>
  <c r="S217" i="6"/>
  <c r="S216" i="6" s="1"/>
  <c r="Q217" i="6"/>
  <c r="O217" i="6"/>
  <c r="N217" i="6"/>
  <c r="N216" i="6" s="1"/>
  <c r="N215" i="6" s="1"/>
  <c r="K217" i="6"/>
  <c r="J217" i="6"/>
  <c r="I217" i="6"/>
  <c r="H217" i="6"/>
  <c r="H216" i="6" s="1"/>
  <c r="G217" i="6"/>
  <c r="G216" i="6" s="1"/>
  <c r="F217" i="6"/>
  <c r="U216" i="6"/>
  <c r="T216" i="6"/>
  <c r="Q216" i="6"/>
  <c r="O216" i="6"/>
  <c r="J216" i="6"/>
  <c r="J215" i="6" s="1"/>
  <c r="I216" i="6"/>
  <c r="F216" i="6"/>
  <c r="F215" i="6" s="1"/>
  <c r="U215" i="6"/>
  <c r="S215" i="6"/>
  <c r="O215" i="6"/>
  <c r="I215" i="6"/>
  <c r="G215" i="6"/>
  <c r="AB214" i="6"/>
  <c r="AA214" i="6"/>
  <c r="W214" i="6"/>
  <c r="W213" i="6" s="1"/>
  <c r="W212" i="6" s="1"/>
  <c r="U214" i="6"/>
  <c r="S214" i="6"/>
  <c r="S213" i="6" s="1"/>
  <c r="S212" i="6" s="1"/>
  <c r="S211" i="6" s="1"/>
  <c r="R214" i="6"/>
  <c r="R213" i="6" s="1"/>
  <c r="R212" i="6" s="1"/>
  <c r="R211" i="6" s="1"/>
  <c r="L214" i="6"/>
  <c r="K214" i="6"/>
  <c r="AA213" i="6"/>
  <c r="V213" i="6"/>
  <c r="V212" i="6" s="1"/>
  <c r="U213" i="6"/>
  <c r="T213" i="6"/>
  <c r="AB213" i="6" s="1"/>
  <c r="Q213" i="6"/>
  <c r="O213" i="6"/>
  <c r="O212" i="6" s="1"/>
  <c r="O211" i="6" s="1"/>
  <c r="N213" i="6"/>
  <c r="K213" i="6"/>
  <c r="J213" i="6"/>
  <c r="J212" i="6" s="1"/>
  <c r="J211" i="6" s="1"/>
  <c r="I213" i="6"/>
  <c r="I212" i="6" s="1"/>
  <c r="I211" i="6" s="1"/>
  <c r="H213" i="6"/>
  <c r="H212" i="6" s="1"/>
  <c r="H211" i="6" s="1"/>
  <c r="G213" i="6"/>
  <c r="F213" i="6"/>
  <c r="U212" i="6"/>
  <c r="U211" i="6" s="1"/>
  <c r="T212" i="6"/>
  <c r="Q212" i="6"/>
  <c r="N212" i="6"/>
  <c r="N211" i="6" s="1"/>
  <c r="K212" i="6"/>
  <c r="G212" i="6"/>
  <c r="G211" i="6" s="1"/>
  <c r="F212" i="6"/>
  <c r="F211" i="6" s="1"/>
  <c r="W211" i="6"/>
  <c r="V211" i="6"/>
  <c r="T211" i="6"/>
  <c r="K211" i="6"/>
  <c r="AA210" i="6"/>
  <c r="W210" i="6"/>
  <c r="W209" i="6" s="1"/>
  <c r="W208" i="6" s="1"/>
  <c r="W207" i="6" s="1"/>
  <c r="U210" i="6"/>
  <c r="S210" i="6"/>
  <c r="S209" i="6" s="1"/>
  <c r="K210" i="6"/>
  <c r="L210" i="6" s="1"/>
  <c r="V209" i="6"/>
  <c r="U209" i="6"/>
  <c r="U208" i="6" s="1"/>
  <c r="U207" i="6" s="1"/>
  <c r="T209" i="6"/>
  <c r="Q209" i="6"/>
  <c r="Q208" i="6" s="1"/>
  <c r="O209" i="6"/>
  <c r="N209" i="6"/>
  <c r="K209" i="6"/>
  <c r="J209" i="6"/>
  <c r="I209" i="6"/>
  <c r="I208" i="6" s="1"/>
  <c r="I207" i="6" s="1"/>
  <c r="H209" i="6"/>
  <c r="G209" i="6"/>
  <c r="F209" i="6"/>
  <c r="F208" i="6" s="1"/>
  <c r="F207" i="6" s="1"/>
  <c r="V208" i="6"/>
  <c r="S208" i="6"/>
  <c r="O208" i="6"/>
  <c r="O207" i="6" s="1"/>
  <c r="N208" i="6"/>
  <c r="N207" i="6" s="1"/>
  <c r="J208" i="6"/>
  <c r="J207" i="6" s="1"/>
  <c r="H208" i="6"/>
  <c r="G208" i="6"/>
  <c r="K208" i="6" s="1"/>
  <c r="S207" i="6"/>
  <c r="Q207" i="6"/>
  <c r="K207" i="6"/>
  <c r="H207" i="6"/>
  <c r="G207" i="6"/>
  <c r="AA206" i="6"/>
  <c r="W206" i="6"/>
  <c r="U206" i="6"/>
  <c r="U205" i="6" s="1"/>
  <c r="U204" i="6" s="1"/>
  <c r="U203" i="6" s="1"/>
  <c r="S206" i="6"/>
  <c r="S205" i="6" s="1"/>
  <c r="S204" i="6" s="1"/>
  <c r="S203" i="6" s="1"/>
  <c r="K206" i="6"/>
  <c r="L206" i="6" s="1"/>
  <c r="Z206" i="6" s="1"/>
  <c r="AA205" i="6"/>
  <c r="X205" i="6"/>
  <c r="W205" i="6"/>
  <c r="W204" i="6" s="1"/>
  <c r="W203" i="6" s="1"/>
  <c r="V205" i="6"/>
  <c r="T205" i="6"/>
  <c r="Q205" i="6"/>
  <c r="Q204" i="6" s="1"/>
  <c r="O205" i="6"/>
  <c r="N205" i="6"/>
  <c r="L205" i="6"/>
  <c r="Z205" i="6" s="1"/>
  <c r="J205" i="6"/>
  <c r="I205" i="6"/>
  <c r="H205" i="6"/>
  <c r="G205" i="6"/>
  <c r="F205" i="6"/>
  <c r="F204" i="6" s="1"/>
  <c r="F203" i="6" s="1"/>
  <c r="Y204" i="6"/>
  <c r="V204" i="6"/>
  <c r="T204" i="6"/>
  <c r="AA204" i="6" s="1"/>
  <c r="O204" i="6"/>
  <c r="O203" i="6" s="1"/>
  <c r="N204" i="6"/>
  <c r="L204" i="6"/>
  <c r="J204" i="6"/>
  <c r="J203" i="6" s="1"/>
  <c r="H204" i="6"/>
  <c r="G204" i="6"/>
  <c r="V203" i="6"/>
  <c r="N203" i="6"/>
  <c r="H203" i="6"/>
  <c r="AA202" i="6"/>
  <c r="W202" i="6"/>
  <c r="U202" i="6"/>
  <c r="U201" i="6" s="1"/>
  <c r="S202" i="6"/>
  <c r="S201" i="6" s="1"/>
  <c r="K202" i="6"/>
  <c r="L202" i="6" s="1"/>
  <c r="W201" i="6"/>
  <c r="W200" i="6" s="1"/>
  <c r="W199" i="6" s="1"/>
  <c r="V201" i="6"/>
  <c r="T201" i="6"/>
  <c r="Q201" i="6"/>
  <c r="O201" i="6"/>
  <c r="N201" i="6"/>
  <c r="L201" i="6"/>
  <c r="K201" i="6"/>
  <c r="J201" i="6"/>
  <c r="I201" i="6"/>
  <c r="I200" i="6" s="1"/>
  <c r="I199" i="6" s="1"/>
  <c r="H201" i="6"/>
  <c r="G201" i="6"/>
  <c r="F201" i="6"/>
  <c r="F200" i="6" s="1"/>
  <c r="F199" i="6" s="1"/>
  <c r="V200" i="6"/>
  <c r="U200" i="6"/>
  <c r="U199" i="6" s="1"/>
  <c r="S200" i="6"/>
  <c r="S199" i="6" s="1"/>
  <c r="O200" i="6"/>
  <c r="O199" i="6" s="1"/>
  <c r="N200" i="6"/>
  <c r="J200" i="6"/>
  <c r="J199" i="6" s="1"/>
  <c r="H200" i="6"/>
  <c r="G200" i="6"/>
  <c r="G199" i="6" s="1"/>
  <c r="K199" i="6" s="1"/>
  <c r="V199" i="6"/>
  <c r="N199" i="6"/>
  <c r="H199" i="6"/>
  <c r="AA198" i="6"/>
  <c r="W198" i="6"/>
  <c r="U198" i="6"/>
  <c r="U197" i="6" s="1"/>
  <c r="S198" i="6"/>
  <c r="S197" i="6" s="1"/>
  <c r="K198" i="6"/>
  <c r="L198" i="6" s="1"/>
  <c r="W197" i="6"/>
  <c r="W196" i="6" s="1"/>
  <c r="W195" i="6" s="1"/>
  <c r="V197" i="6"/>
  <c r="T197" i="6"/>
  <c r="Q197" i="6"/>
  <c r="Q196" i="6" s="1"/>
  <c r="O197" i="6"/>
  <c r="N197" i="6"/>
  <c r="K197" i="6"/>
  <c r="J197" i="6"/>
  <c r="J196" i="6" s="1"/>
  <c r="I197" i="6"/>
  <c r="H197" i="6"/>
  <c r="G197" i="6"/>
  <c r="F197" i="6"/>
  <c r="V196" i="6"/>
  <c r="U196" i="6"/>
  <c r="U195" i="6" s="1"/>
  <c r="S196" i="6"/>
  <c r="S195" i="6" s="1"/>
  <c r="O196" i="6"/>
  <c r="O195" i="6" s="1"/>
  <c r="N196" i="6"/>
  <c r="N195" i="6" s="1"/>
  <c r="I196" i="6"/>
  <c r="I195" i="6" s="1"/>
  <c r="H196" i="6"/>
  <c r="H195" i="6" s="1"/>
  <c r="G196" i="6"/>
  <c r="F196" i="6"/>
  <c r="F195" i="6" s="1"/>
  <c r="V195" i="6"/>
  <c r="Q195" i="6"/>
  <c r="J195" i="6"/>
  <c r="G195" i="6"/>
  <c r="K195" i="6" s="1"/>
  <c r="AA194" i="6"/>
  <c r="W194" i="6"/>
  <c r="U194" i="6"/>
  <c r="S194" i="6"/>
  <c r="S193" i="6" s="1"/>
  <c r="R194" i="6"/>
  <c r="R193" i="6" s="1"/>
  <c r="R192" i="6" s="1"/>
  <c r="R191" i="6" s="1"/>
  <c r="L194" i="6"/>
  <c r="K194" i="6"/>
  <c r="W193" i="6"/>
  <c r="W192" i="6" s="1"/>
  <c r="W191" i="6" s="1"/>
  <c r="V193" i="6"/>
  <c r="V192" i="6" s="1"/>
  <c r="U193" i="6"/>
  <c r="U192" i="6" s="1"/>
  <c r="U191" i="6" s="1"/>
  <c r="T193" i="6"/>
  <c r="AA193" i="6" s="1"/>
  <c r="Q193" i="6"/>
  <c r="O193" i="6"/>
  <c r="O192" i="6" s="1"/>
  <c r="O191" i="6" s="1"/>
  <c r="N193" i="6"/>
  <c r="K193" i="6"/>
  <c r="J193" i="6"/>
  <c r="J192" i="6" s="1"/>
  <c r="I193" i="6"/>
  <c r="H193" i="6"/>
  <c r="H192" i="6" s="1"/>
  <c r="H191" i="6" s="1"/>
  <c r="G193" i="6"/>
  <c r="F193" i="6"/>
  <c r="T192" i="6"/>
  <c r="S192" i="6"/>
  <c r="S191" i="6" s="1"/>
  <c r="N192" i="6"/>
  <c r="N191" i="6" s="1"/>
  <c r="I192" i="6"/>
  <c r="I191" i="6" s="1"/>
  <c r="G192" i="6"/>
  <c r="F192" i="6"/>
  <c r="J191" i="6"/>
  <c r="G191" i="6"/>
  <c r="F191" i="6"/>
  <c r="AA190" i="6"/>
  <c r="W190" i="6"/>
  <c r="U190" i="6"/>
  <c r="U189" i="6" s="1"/>
  <c r="U188" i="6" s="1"/>
  <c r="U187" i="6" s="1"/>
  <c r="S190" i="6"/>
  <c r="S189" i="6" s="1"/>
  <c r="S188" i="6" s="1"/>
  <c r="S187" i="6" s="1"/>
  <c r="L190" i="6"/>
  <c r="K190" i="6"/>
  <c r="W189" i="6"/>
  <c r="W188" i="6" s="1"/>
  <c r="V189" i="6"/>
  <c r="T189" i="6"/>
  <c r="AA189" i="6" s="1"/>
  <c r="Q189" i="6"/>
  <c r="O189" i="6"/>
  <c r="O188" i="6" s="1"/>
  <c r="O187" i="6" s="1"/>
  <c r="N189" i="6"/>
  <c r="N188" i="6" s="1"/>
  <c r="N187" i="6" s="1"/>
  <c r="J189" i="6"/>
  <c r="J188" i="6" s="1"/>
  <c r="I189" i="6"/>
  <c r="H189" i="6"/>
  <c r="G189" i="6"/>
  <c r="F189" i="6"/>
  <c r="T188" i="6"/>
  <c r="I188" i="6"/>
  <c r="I187" i="6" s="1"/>
  <c r="G188" i="6"/>
  <c r="F188" i="6"/>
  <c r="W187" i="6"/>
  <c r="J187" i="6"/>
  <c r="G187" i="6"/>
  <c r="F187" i="6"/>
  <c r="AA186" i="6"/>
  <c r="W186" i="6"/>
  <c r="U186" i="6"/>
  <c r="U185" i="6" s="1"/>
  <c r="U184" i="6" s="1"/>
  <c r="U183" i="6" s="1"/>
  <c r="S186" i="6"/>
  <c r="S185" i="6" s="1"/>
  <c r="R186" i="6"/>
  <c r="R185" i="6" s="1"/>
  <c r="R184" i="6" s="1"/>
  <c r="R183" i="6" s="1"/>
  <c r="L186" i="6"/>
  <c r="K186" i="6"/>
  <c r="W185" i="6"/>
  <c r="W184" i="6" s="1"/>
  <c r="W183" i="6" s="1"/>
  <c r="V185" i="6"/>
  <c r="V184" i="6" s="1"/>
  <c r="T185" i="6"/>
  <c r="AA185" i="6" s="1"/>
  <c r="Q185" i="6"/>
  <c r="O185" i="6"/>
  <c r="O184" i="6" s="1"/>
  <c r="O183" i="6" s="1"/>
  <c r="N185" i="6"/>
  <c r="K185" i="6"/>
  <c r="J185" i="6"/>
  <c r="I185" i="6"/>
  <c r="H185" i="6"/>
  <c r="H184" i="6" s="1"/>
  <c r="H183" i="6" s="1"/>
  <c r="G185" i="6"/>
  <c r="F185" i="6"/>
  <c r="T184" i="6"/>
  <c r="T183" i="6" s="1"/>
  <c r="S184" i="6"/>
  <c r="S183" i="6" s="1"/>
  <c r="N184" i="6"/>
  <c r="J184" i="6"/>
  <c r="J183" i="6" s="1"/>
  <c r="I184" i="6"/>
  <c r="I183" i="6" s="1"/>
  <c r="G184" i="6"/>
  <c r="K184" i="6" s="1"/>
  <c r="F184" i="6"/>
  <c r="V183" i="6"/>
  <c r="N183" i="6"/>
  <c r="F183" i="6"/>
  <c r="AA182" i="6"/>
  <c r="W182" i="6"/>
  <c r="W181" i="6" s="1"/>
  <c r="W180" i="6" s="1"/>
  <c r="U182" i="6"/>
  <c r="U181" i="6" s="1"/>
  <c r="U180" i="6" s="1"/>
  <c r="U179" i="6" s="1"/>
  <c r="S182" i="6"/>
  <c r="S181" i="6" s="1"/>
  <c r="K182" i="6"/>
  <c r="L182" i="6" s="1"/>
  <c r="V181" i="6"/>
  <c r="T181" i="6"/>
  <c r="Q181" i="6"/>
  <c r="Q180" i="6" s="1"/>
  <c r="O181" i="6"/>
  <c r="N181" i="6"/>
  <c r="J181" i="6"/>
  <c r="I181" i="6"/>
  <c r="I180" i="6" s="1"/>
  <c r="I179" i="6" s="1"/>
  <c r="H181" i="6"/>
  <c r="G181" i="6"/>
  <c r="F181" i="6"/>
  <c r="V180" i="6"/>
  <c r="S180" i="6"/>
  <c r="S179" i="6" s="1"/>
  <c r="O180" i="6"/>
  <c r="O179" i="6" s="1"/>
  <c r="N180" i="6"/>
  <c r="N179" i="6" s="1"/>
  <c r="H180" i="6"/>
  <c r="G180" i="6"/>
  <c r="F180" i="6"/>
  <c r="F179" i="6" s="1"/>
  <c r="W179" i="6"/>
  <c r="V179" i="6"/>
  <c r="H179" i="6"/>
  <c r="G179" i="6"/>
  <c r="AA178" i="6"/>
  <c r="W178" i="6"/>
  <c r="W177" i="6" s="1"/>
  <c r="W176" i="6" s="1"/>
  <c r="U178" i="6"/>
  <c r="S178" i="6"/>
  <c r="S177" i="6" s="1"/>
  <c r="R178" i="6"/>
  <c r="R177" i="6" s="1"/>
  <c r="R176" i="6" s="1"/>
  <c r="R175" i="6" s="1"/>
  <c r="K178" i="6"/>
  <c r="L178" i="6" s="1"/>
  <c r="X177" i="6"/>
  <c r="V177" i="6"/>
  <c r="U177" i="6"/>
  <c r="T177" i="6"/>
  <c r="Q177" i="6"/>
  <c r="Q176" i="6" s="1"/>
  <c r="O177" i="6"/>
  <c r="N177" i="6"/>
  <c r="L177" i="6"/>
  <c r="K177" i="6"/>
  <c r="J177" i="6"/>
  <c r="J176" i="6" s="1"/>
  <c r="J175" i="6" s="1"/>
  <c r="I177" i="6"/>
  <c r="I176" i="6" s="1"/>
  <c r="I175" i="6" s="1"/>
  <c r="H177" i="6"/>
  <c r="G177" i="6"/>
  <c r="F177" i="6"/>
  <c r="F176" i="6" s="1"/>
  <c r="F175" i="6" s="1"/>
  <c r="V176" i="6"/>
  <c r="U176" i="6"/>
  <c r="U175" i="6" s="1"/>
  <c r="S176" i="6"/>
  <c r="S175" i="6" s="1"/>
  <c r="O176" i="6"/>
  <c r="O175" i="6" s="1"/>
  <c r="N176" i="6"/>
  <c r="N175" i="6" s="1"/>
  <c r="H176" i="6"/>
  <c r="G176" i="6"/>
  <c r="W175" i="6"/>
  <c r="V175" i="6"/>
  <c r="H175" i="6"/>
  <c r="AA174" i="6"/>
  <c r="W174" i="6"/>
  <c r="W173" i="6" s="1"/>
  <c r="W172" i="6" s="1"/>
  <c r="U174" i="6"/>
  <c r="S174" i="6"/>
  <c r="S173" i="6" s="1"/>
  <c r="R174" i="6"/>
  <c r="R173" i="6" s="1"/>
  <c r="R172" i="6" s="1"/>
  <c r="R171" i="6" s="1"/>
  <c r="K174" i="6"/>
  <c r="L174" i="6" s="1"/>
  <c r="AA173" i="6"/>
  <c r="V173" i="6"/>
  <c r="U173" i="6"/>
  <c r="U172" i="6" s="1"/>
  <c r="U171" i="6" s="1"/>
  <c r="T173" i="6"/>
  <c r="Q173" i="6"/>
  <c r="Q172" i="6" s="1"/>
  <c r="O173" i="6"/>
  <c r="N173" i="6"/>
  <c r="L173" i="6"/>
  <c r="K173" i="6"/>
  <c r="J173" i="6"/>
  <c r="J172" i="6" s="1"/>
  <c r="J171" i="6" s="1"/>
  <c r="I173" i="6"/>
  <c r="H173" i="6"/>
  <c r="G173" i="6"/>
  <c r="F173" i="6"/>
  <c r="F172" i="6" s="1"/>
  <c r="F171" i="6" s="1"/>
  <c r="V172" i="6"/>
  <c r="V171" i="6" s="1"/>
  <c r="S172" i="6"/>
  <c r="S171" i="6" s="1"/>
  <c r="O172" i="6"/>
  <c r="O171" i="6" s="1"/>
  <c r="N172" i="6"/>
  <c r="N171" i="6" s="1"/>
  <c r="I172" i="6"/>
  <c r="I171" i="6" s="1"/>
  <c r="H172" i="6"/>
  <c r="H171" i="6" s="1"/>
  <c r="G172" i="6"/>
  <c r="K172" i="6" s="1"/>
  <c r="W171" i="6"/>
  <c r="Q171" i="6"/>
  <c r="AA170" i="6"/>
  <c r="X170" i="6"/>
  <c r="W170" i="6"/>
  <c r="U170" i="6"/>
  <c r="S170" i="6"/>
  <c r="S169" i="6" s="1"/>
  <c r="L170" i="6"/>
  <c r="K170" i="6"/>
  <c r="AA169" i="6"/>
  <c r="W169" i="6"/>
  <c r="W168" i="6" s="1"/>
  <c r="W167" i="6" s="1"/>
  <c r="V169" i="6"/>
  <c r="U169" i="6"/>
  <c r="T169" i="6"/>
  <c r="Q169" i="6"/>
  <c r="Q168" i="6" s="1"/>
  <c r="O169" i="6"/>
  <c r="N169" i="6"/>
  <c r="L169" i="6"/>
  <c r="K169" i="6"/>
  <c r="K168" i="6" s="1"/>
  <c r="J169" i="6"/>
  <c r="I169" i="6"/>
  <c r="I168" i="6" s="1"/>
  <c r="I167" i="6" s="1"/>
  <c r="H169" i="6"/>
  <c r="G169" i="6"/>
  <c r="F169" i="6"/>
  <c r="F168" i="6" s="1"/>
  <c r="F167" i="6" s="1"/>
  <c r="AA168" i="6"/>
  <c r="V168" i="6"/>
  <c r="V167" i="6" s="1"/>
  <c r="U168" i="6"/>
  <c r="U167" i="6" s="1"/>
  <c r="T168" i="6"/>
  <c r="T167" i="6" s="1"/>
  <c r="S168" i="6"/>
  <c r="S167" i="6" s="1"/>
  <c r="O168" i="6"/>
  <c r="O167" i="6" s="1"/>
  <c r="N168" i="6"/>
  <c r="J168" i="6"/>
  <c r="J167" i="6" s="1"/>
  <c r="H168" i="6"/>
  <c r="H167" i="6" s="1"/>
  <c r="G168" i="6"/>
  <c r="Q167" i="6"/>
  <c r="N167" i="6"/>
  <c r="K167" i="6"/>
  <c r="G167" i="6"/>
  <c r="AA166" i="6"/>
  <c r="W166" i="6"/>
  <c r="U166" i="6"/>
  <c r="S166" i="6"/>
  <c r="S165" i="6" s="1"/>
  <c r="L166" i="6"/>
  <c r="K166" i="6"/>
  <c r="AA165" i="6"/>
  <c r="W165" i="6"/>
  <c r="W164" i="6" s="1"/>
  <c r="W163" i="6" s="1"/>
  <c r="V165" i="6"/>
  <c r="U165" i="6"/>
  <c r="U164" i="6" s="1"/>
  <c r="U163" i="6" s="1"/>
  <c r="T165" i="6"/>
  <c r="Q165" i="6"/>
  <c r="Q164" i="6" s="1"/>
  <c r="O165" i="6"/>
  <c r="O164" i="6" s="1"/>
  <c r="O163" i="6" s="1"/>
  <c r="N165" i="6"/>
  <c r="J165" i="6"/>
  <c r="I165" i="6"/>
  <c r="K165" i="6" s="1"/>
  <c r="H165" i="6"/>
  <c r="G165" i="6"/>
  <c r="F165" i="6"/>
  <c r="F164" i="6" s="1"/>
  <c r="AA164" i="6"/>
  <c r="T164" i="6"/>
  <c r="T163" i="6" s="1"/>
  <c r="S164" i="6"/>
  <c r="S163" i="6" s="1"/>
  <c r="N164" i="6"/>
  <c r="N163" i="6" s="1"/>
  <c r="J164" i="6"/>
  <c r="J163" i="6" s="1"/>
  <c r="I164" i="6"/>
  <c r="I163" i="6" s="1"/>
  <c r="H164" i="6"/>
  <c r="G164" i="6"/>
  <c r="Q163" i="6"/>
  <c r="H163" i="6"/>
  <c r="G163" i="6"/>
  <c r="F163" i="6"/>
  <c r="AA162" i="6"/>
  <c r="W162" i="6"/>
  <c r="W161" i="6" s="1"/>
  <c r="W160" i="6" s="1"/>
  <c r="W159" i="6" s="1"/>
  <c r="U162" i="6"/>
  <c r="S162" i="6"/>
  <c r="S161" i="6" s="1"/>
  <c r="S160" i="6" s="1"/>
  <c r="L162" i="6"/>
  <c r="K162" i="6"/>
  <c r="V161" i="6"/>
  <c r="U161" i="6"/>
  <c r="T161" i="6"/>
  <c r="Q161" i="6"/>
  <c r="O161" i="6"/>
  <c r="N161" i="6"/>
  <c r="J161" i="6"/>
  <c r="J160" i="6" s="1"/>
  <c r="J159" i="6" s="1"/>
  <c r="I161" i="6"/>
  <c r="K161" i="6" s="1"/>
  <c r="H161" i="6"/>
  <c r="G161" i="6"/>
  <c r="F161" i="6"/>
  <c r="F160" i="6" s="1"/>
  <c r="V160" i="6"/>
  <c r="V159" i="6" s="1"/>
  <c r="U160" i="6"/>
  <c r="U159" i="6" s="1"/>
  <c r="T160" i="6"/>
  <c r="O160" i="6"/>
  <c r="O159" i="6" s="1"/>
  <c r="N160" i="6"/>
  <c r="N159" i="6" s="1"/>
  <c r="I160" i="6"/>
  <c r="I159" i="6" s="1"/>
  <c r="H160" i="6"/>
  <c r="H159" i="6" s="1"/>
  <c r="G160" i="6"/>
  <c r="T159" i="6"/>
  <c r="S159" i="6"/>
  <c r="G159" i="6"/>
  <c r="F159" i="6"/>
  <c r="AB158" i="6"/>
  <c r="AA158" i="6"/>
  <c r="W158" i="6"/>
  <c r="U158" i="6"/>
  <c r="U157" i="6" s="1"/>
  <c r="U156" i="6" s="1"/>
  <c r="S158" i="6"/>
  <c r="P158" i="6"/>
  <c r="P157" i="6" s="1"/>
  <c r="P156" i="6" s="1"/>
  <c r="P155" i="6" s="1"/>
  <c r="K158" i="6"/>
  <c r="L158" i="6" s="1"/>
  <c r="W157" i="6"/>
  <c r="W156" i="6" s="1"/>
  <c r="W155" i="6" s="1"/>
  <c r="V157" i="6"/>
  <c r="T157" i="6"/>
  <c r="S157" i="6"/>
  <c r="Q157" i="6"/>
  <c r="O157" i="6"/>
  <c r="N157" i="6"/>
  <c r="N156" i="6" s="1"/>
  <c r="N155" i="6" s="1"/>
  <c r="K157" i="6"/>
  <c r="J157" i="6"/>
  <c r="I157" i="6"/>
  <c r="H157" i="6"/>
  <c r="H156" i="6" s="1"/>
  <c r="H155" i="6" s="1"/>
  <c r="G157" i="6"/>
  <c r="G156" i="6" s="1"/>
  <c r="G155" i="6" s="1"/>
  <c r="F157" i="6"/>
  <c r="V156" i="6"/>
  <c r="S156" i="6"/>
  <c r="S155" i="6" s="1"/>
  <c r="Q156" i="6"/>
  <c r="O156" i="6"/>
  <c r="J156" i="6"/>
  <c r="J155" i="6" s="1"/>
  <c r="I156" i="6"/>
  <c r="F156" i="6"/>
  <c r="F155" i="6" s="1"/>
  <c r="U155" i="6"/>
  <c r="Q155" i="6"/>
  <c r="O155" i="6"/>
  <c r="K155" i="6"/>
  <c r="I155" i="6"/>
  <c r="AA154" i="6"/>
  <c r="Y154" i="6"/>
  <c r="W154" i="6"/>
  <c r="U154" i="6"/>
  <c r="U153" i="6" s="1"/>
  <c r="U152" i="6" s="1"/>
  <c r="U151" i="6" s="1"/>
  <c r="S154" i="6"/>
  <c r="S153" i="6" s="1"/>
  <c r="S152" i="6" s="1"/>
  <c r="S151" i="6" s="1"/>
  <c r="K154" i="6"/>
  <c r="L154" i="6" s="1"/>
  <c r="X153" i="6"/>
  <c r="W153" i="6"/>
  <c r="V153" i="6"/>
  <c r="T153" i="6"/>
  <c r="Q153" i="6"/>
  <c r="O153" i="6"/>
  <c r="O152" i="6" s="1"/>
  <c r="N153" i="6"/>
  <c r="L153" i="6"/>
  <c r="Z153" i="6" s="1"/>
  <c r="J153" i="6"/>
  <c r="I153" i="6"/>
  <c r="I152" i="6" s="1"/>
  <c r="I151" i="6" s="1"/>
  <c r="H153" i="6"/>
  <c r="H152" i="6" s="1"/>
  <c r="G153" i="6"/>
  <c r="F153" i="6"/>
  <c r="W152" i="6"/>
  <c r="W151" i="6" s="1"/>
  <c r="V152" i="6"/>
  <c r="Q152" i="6"/>
  <c r="N152" i="6"/>
  <c r="N151" i="6" s="1"/>
  <c r="J152" i="6"/>
  <c r="J151" i="6" s="1"/>
  <c r="G152" i="6"/>
  <c r="F152" i="6"/>
  <c r="Q151" i="6"/>
  <c r="O151" i="6"/>
  <c r="H151" i="6"/>
  <c r="F151" i="6"/>
  <c r="AA150" i="6"/>
  <c r="Y150" i="6"/>
  <c r="W150" i="6"/>
  <c r="U150" i="6"/>
  <c r="S150" i="6"/>
  <c r="S149" i="6" s="1"/>
  <c r="S148" i="6" s="1"/>
  <c r="S147" i="6" s="1"/>
  <c r="P150" i="6"/>
  <c r="K150" i="6"/>
  <c r="L150" i="6" s="1"/>
  <c r="X149" i="6"/>
  <c r="W149" i="6"/>
  <c r="V149" i="6"/>
  <c r="Z149" i="6" s="1"/>
  <c r="U149" i="6"/>
  <c r="U148" i="6" s="1"/>
  <c r="U147" i="6" s="1"/>
  <c r="T149" i="6"/>
  <c r="Q149" i="6"/>
  <c r="P149" i="6"/>
  <c r="P148" i="6" s="1"/>
  <c r="P147" i="6" s="1"/>
  <c r="O149" i="6"/>
  <c r="O148" i="6" s="1"/>
  <c r="O147" i="6" s="1"/>
  <c r="N149" i="6"/>
  <c r="N148" i="6" s="1"/>
  <c r="N147" i="6" s="1"/>
  <c r="L149" i="6"/>
  <c r="J149" i="6"/>
  <c r="J148" i="6" s="1"/>
  <c r="I149" i="6"/>
  <c r="I148" i="6" s="1"/>
  <c r="I147" i="6" s="1"/>
  <c r="H149" i="6"/>
  <c r="H148" i="6" s="1"/>
  <c r="H147" i="6" s="1"/>
  <c r="G149" i="6"/>
  <c r="F149" i="6"/>
  <c r="W148" i="6"/>
  <c r="V148" i="6"/>
  <c r="Z148" i="6" s="1"/>
  <c r="Q148" i="6"/>
  <c r="X148" i="6" s="1"/>
  <c r="L148" i="6"/>
  <c r="F148" i="6"/>
  <c r="W147" i="6"/>
  <c r="V147" i="6"/>
  <c r="L147" i="6"/>
  <c r="J147" i="6"/>
  <c r="F147" i="6"/>
  <c r="AA146" i="6"/>
  <c r="Z146" i="6"/>
  <c r="Y146" i="6"/>
  <c r="X146" i="6"/>
  <c r="W146" i="6"/>
  <c r="U146" i="6"/>
  <c r="S146" i="6"/>
  <c r="R146" i="6"/>
  <c r="R145" i="6" s="1"/>
  <c r="R144" i="6" s="1"/>
  <c r="R143" i="6" s="1"/>
  <c r="P146" i="6"/>
  <c r="P145" i="6" s="1"/>
  <c r="P144" i="6" s="1"/>
  <c r="P143" i="6" s="1"/>
  <c r="K146" i="6"/>
  <c r="L146" i="6" s="1"/>
  <c r="W145" i="6"/>
  <c r="V145" i="6"/>
  <c r="U145" i="6"/>
  <c r="U144" i="6" s="1"/>
  <c r="T145" i="6"/>
  <c r="AA145" i="6" s="1"/>
  <c r="S145" i="6"/>
  <c r="Q145" i="6"/>
  <c r="O145" i="6"/>
  <c r="O144" i="6" s="1"/>
  <c r="N145" i="6"/>
  <c r="N144" i="6" s="1"/>
  <c r="N143" i="6" s="1"/>
  <c r="L145" i="6"/>
  <c r="X145" i="6" s="1"/>
  <c r="J145" i="6"/>
  <c r="I145" i="6"/>
  <c r="I144" i="6" s="1"/>
  <c r="I143" i="6" s="1"/>
  <c r="H145" i="6"/>
  <c r="G145" i="6"/>
  <c r="F145" i="6"/>
  <c r="W144" i="6"/>
  <c r="S144" i="6"/>
  <c r="S143" i="6" s="1"/>
  <c r="Q144" i="6"/>
  <c r="Q143" i="6" s="1"/>
  <c r="J144" i="6"/>
  <c r="J143" i="6" s="1"/>
  <c r="H144" i="6"/>
  <c r="F144" i="6"/>
  <c r="F143" i="6" s="1"/>
  <c r="W143" i="6"/>
  <c r="U143" i="6"/>
  <c r="O143" i="6"/>
  <c r="H143" i="6"/>
  <c r="AA142" i="6"/>
  <c r="Y142" i="6"/>
  <c r="W142" i="6"/>
  <c r="W141" i="6" s="1"/>
  <c r="W140" i="6" s="1"/>
  <c r="W139" i="6" s="1"/>
  <c r="U142" i="6"/>
  <c r="S142" i="6"/>
  <c r="L142" i="6"/>
  <c r="Z142" i="6" s="1"/>
  <c r="K142" i="6"/>
  <c r="V141" i="6"/>
  <c r="V140" i="6" s="1"/>
  <c r="U141" i="6"/>
  <c r="T141" i="6"/>
  <c r="S141" i="6"/>
  <c r="S140" i="6" s="1"/>
  <c r="S139" i="6" s="1"/>
  <c r="Q141" i="6"/>
  <c r="O141" i="6"/>
  <c r="N141" i="6"/>
  <c r="N140" i="6" s="1"/>
  <c r="N139" i="6" s="1"/>
  <c r="J141" i="6"/>
  <c r="J140" i="6" s="1"/>
  <c r="I141" i="6"/>
  <c r="H141" i="6"/>
  <c r="H140" i="6" s="1"/>
  <c r="H139" i="6" s="1"/>
  <c r="G141" i="6"/>
  <c r="F141" i="6"/>
  <c r="U140" i="6"/>
  <c r="U139" i="6" s="1"/>
  <c r="T140" i="6"/>
  <c r="Q140" i="6"/>
  <c r="O140" i="6"/>
  <c r="I140" i="6"/>
  <c r="F140" i="6"/>
  <c r="Q139" i="6"/>
  <c r="O139" i="6"/>
  <c r="J139" i="6"/>
  <c r="I139" i="6"/>
  <c r="F139" i="6"/>
  <c r="AA138" i="6"/>
  <c r="W138" i="6"/>
  <c r="W137" i="6" s="1"/>
  <c r="W136" i="6" s="1"/>
  <c r="W135" i="6" s="1"/>
  <c r="U138" i="6"/>
  <c r="U137" i="6" s="1"/>
  <c r="U136" i="6" s="1"/>
  <c r="U135" i="6" s="1"/>
  <c r="S138" i="6"/>
  <c r="L138" i="6"/>
  <c r="Y138" i="6" s="1"/>
  <c r="K138" i="6"/>
  <c r="AA137" i="6"/>
  <c r="V137" i="6"/>
  <c r="V136" i="6" s="1"/>
  <c r="T137" i="6"/>
  <c r="S137" i="6"/>
  <c r="S136" i="6" s="1"/>
  <c r="S135" i="6" s="1"/>
  <c r="Q137" i="6"/>
  <c r="O137" i="6"/>
  <c r="N137" i="6"/>
  <c r="N136" i="6" s="1"/>
  <c r="N135" i="6" s="1"/>
  <c r="K137" i="6"/>
  <c r="J137" i="6"/>
  <c r="J136" i="6" s="1"/>
  <c r="I137" i="6"/>
  <c r="H137" i="6"/>
  <c r="G137" i="6"/>
  <c r="F137" i="6"/>
  <c r="T136" i="6"/>
  <c r="T135" i="6" s="1"/>
  <c r="Q136" i="6"/>
  <c r="O136" i="6"/>
  <c r="I136" i="6"/>
  <c r="I135" i="6" s="1"/>
  <c r="H136" i="6"/>
  <c r="H135" i="6" s="1"/>
  <c r="G136" i="6"/>
  <c r="K136" i="6" s="1"/>
  <c r="F136" i="6"/>
  <c r="V135" i="6"/>
  <c r="O135" i="6"/>
  <c r="J135" i="6"/>
  <c r="F135" i="6"/>
  <c r="AA134" i="6"/>
  <c r="W134" i="6"/>
  <c r="U134" i="6"/>
  <c r="S134" i="6"/>
  <c r="S133" i="6" s="1"/>
  <c r="S132" i="6" s="1"/>
  <c r="S131" i="6" s="1"/>
  <c r="P134" i="6"/>
  <c r="L134" i="6"/>
  <c r="K134" i="6"/>
  <c r="AA133" i="6"/>
  <c r="W133" i="6"/>
  <c r="W132" i="6" s="1"/>
  <c r="W131" i="6" s="1"/>
  <c r="V133" i="6"/>
  <c r="U133" i="6"/>
  <c r="T133" i="6"/>
  <c r="Q133" i="6"/>
  <c r="P133" i="6"/>
  <c r="P132" i="6" s="1"/>
  <c r="P131" i="6" s="1"/>
  <c r="O133" i="6"/>
  <c r="N133" i="6"/>
  <c r="J133" i="6"/>
  <c r="J132" i="6" s="1"/>
  <c r="I133" i="6"/>
  <c r="I132" i="6" s="1"/>
  <c r="I131" i="6" s="1"/>
  <c r="H133" i="6"/>
  <c r="H132" i="6" s="1"/>
  <c r="H131" i="6" s="1"/>
  <c r="G133" i="6"/>
  <c r="K133" i="6" s="1"/>
  <c r="F133" i="6"/>
  <c r="AA132" i="6"/>
  <c r="U132" i="6"/>
  <c r="T132" i="6"/>
  <c r="T131" i="6" s="1"/>
  <c r="Q132" i="6"/>
  <c r="O132" i="6"/>
  <c r="O131" i="6" s="1"/>
  <c r="N132" i="6"/>
  <c r="N131" i="6" s="1"/>
  <c r="G132" i="6"/>
  <c r="F132" i="6"/>
  <c r="F131" i="6" s="1"/>
  <c r="U131" i="6"/>
  <c r="Q131" i="6"/>
  <c r="J131" i="6"/>
  <c r="AA130" i="6"/>
  <c r="W130" i="6"/>
  <c r="W129" i="6" s="1"/>
  <c r="W128" i="6" s="1"/>
  <c r="W127" i="6" s="1"/>
  <c r="U130" i="6"/>
  <c r="S130" i="6"/>
  <c r="K130" i="6"/>
  <c r="L130" i="6" s="1"/>
  <c r="V129" i="6"/>
  <c r="V128" i="6" s="1"/>
  <c r="U129" i="6"/>
  <c r="T129" i="6"/>
  <c r="S129" i="6"/>
  <c r="S128" i="6" s="1"/>
  <c r="S127" i="6" s="1"/>
  <c r="Q129" i="6"/>
  <c r="O129" i="6"/>
  <c r="N129" i="6"/>
  <c r="N128" i="6" s="1"/>
  <c r="N127" i="6" s="1"/>
  <c r="J129" i="6"/>
  <c r="J128" i="6" s="1"/>
  <c r="I129" i="6"/>
  <c r="H129" i="6"/>
  <c r="H128" i="6" s="1"/>
  <c r="H127" i="6" s="1"/>
  <c r="G129" i="6"/>
  <c r="F129" i="6"/>
  <c r="U128" i="6"/>
  <c r="U127" i="6" s="1"/>
  <c r="T128" i="6"/>
  <c r="Q128" i="6"/>
  <c r="O128" i="6"/>
  <c r="I128" i="6"/>
  <c r="F128" i="6"/>
  <c r="Q127" i="6"/>
  <c r="O127" i="6"/>
  <c r="J127" i="6"/>
  <c r="I127" i="6"/>
  <c r="F127" i="6"/>
  <c r="AA126" i="6"/>
  <c r="W126" i="6"/>
  <c r="W125" i="6" s="1"/>
  <c r="W124" i="6" s="1"/>
  <c r="W123" i="6" s="1"/>
  <c r="U126" i="6"/>
  <c r="U125" i="6" s="1"/>
  <c r="U124" i="6" s="1"/>
  <c r="U123" i="6" s="1"/>
  <c r="S126" i="6"/>
  <c r="L126" i="6"/>
  <c r="Y126" i="6" s="1"/>
  <c r="K126" i="6"/>
  <c r="AA125" i="6"/>
  <c r="V125" i="6"/>
  <c r="V124" i="6" s="1"/>
  <c r="T125" i="6"/>
  <c r="S125" i="6"/>
  <c r="S124" i="6" s="1"/>
  <c r="S123" i="6" s="1"/>
  <c r="Q125" i="6"/>
  <c r="O125" i="6"/>
  <c r="N125" i="6"/>
  <c r="N124" i="6" s="1"/>
  <c r="N123" i="6" s="1"/>
  <c r="K125" i="6"/>
  <c r="J125" i="6"/>
  <c r="J124" i="6" s="1"/>
  <c r="I125" i="6"/>
  <c r="H125" i="6"/>
  <c r="G125" i="6"/>
  <c r="F125" i="6"/>
  <c r="AA124" i="6"/>
  <c r="T124" i="6"/>
  <c r="T123" i="6" s="1"/>
  <c r="Q124" i="6"/>
  <c r="O124" i="6"/>
  <c r="I124" i="6"/>
  <c r="I123" i="6" s="1"/>
  <c r="H124" i="6"/>
  <c r="H123" i="6" s="1"/>
  <c r="G124" i="6"/>
  <c r="K124" i="6" s="1"/>
  <c r="F124" i="6"/>
  <c r="V123" i="6"/>
  <c r="O123" i="6"/>
  <c r="J123" i="6"/>
  <c r="F123" i="6"/>
  <c r="AA122" i="6"/>
  <c r="W122" i="6"/>
  <c r="U122" i="6"/>
  <c r="S122" i="6"/>
  <c r="S121" i="6" s="1"/>
  <c r="S120" i="6" s="1"/>
  <c r="S119" i="6" s="1"/>
  <c r="P122" i="6"/>
  <c r="P121" i="6" s="1"/>
  <c r="P120" i="6" s="1"/>
  <c r="P119" i="6" s="1"/>
  <c r="L122" i="6"/>
  <c r="K122" i="6"/>
  <c r="AA121" i="6"/>
  <c r="W121" i="6"/>
  <c r="V121" i="6"/>
  <c r="U121" i="6"/>
  <c r="T121" i="6"/>
  <c r="Q121" i="6"/>
  <c r="O121" i="6"/>
  <c r="O120" i="6" s="1"/>
  <c r="O119" i="6" s="1"/>
  <c r="O118" i="6" s="1"/>
  <c r="O117" i="6" s="1"/>
  <c r="N121" i="6"/>
  <c r="J121" i="6"/>
  <c r="J120" i="6" s="1"/>
  <c r="I121" i="6"/>
  <c r="I120" i="6" s="1"/>
  <c r="I119" i="6" s="1"/>
  <c r="H121" i="6"/>
  <c r="H120" i="6" s="1"/>
  <c r="H119" i="6" s="1"/>
  <c r="G121" i="6"/>
  <c r="F121" i="6"/>
  <c r="AA120" i="6"/>
  <c r="W120" i="6"/>
  <c r="W119" i="6" s="1"/>
  <c r="U120" i="6"/>
  <c r="T120" i="6"/>
  <c r="T119" i="6" s="1"/>
  <c r="Q120" i="6"/>
  <c r="N120" i="6"/>
  <c r="N119" i="6" s="1"/>
  <c r="G120" i="6"/>
  <c r="F120" i="6"/>
  <c r="F119" i="6" s="1"/>
  <c r="U119" i="6"/>
  <c r="Q119" i="6"/>
  <c r="J119" i="6"/>
  <c r="S116" i="6"/>
  <c r="O116" i="6"/>
  <c r="N116" i="6"/>
  <c r="F116" i="6"/>
  <c r="W115" i="6"/>
  <c r="U115" i="6"/>
  <c r="S115" i="6"/>
  <c r="O115" i="6"/>
  <c r="N115" i="6"/>
  <c r="J115" i="6"/>
  <c r="I115" i="6"/>
  <c r="H115" i="6"/>
  <c r="F115" i="6"/>
  <c r="W113" i="6"/>
  <c r="W112" i="6" s="1"/>
  <c r="U113" i="6"/>
  <c r="U112" i="6" s="1"/>
  <c r="U108" i="6" s="1"/>
  <c r="U106" i="6" s="1"/>
  <c r="S113" i="6"/>
  <c r="K113" i="6"/>
  <c r="L113" i="6" s="1"/>
  <c r="V112" i="6"/>
  <c r="T112" i="6"/>
  <c r="S112" i="6"/>
  <c r="S108" i="6" s="1"/>
  <c r="S106" i="6" s="1"/>
  <c r="Q112" i="6"/>
  <c r="O112" i="6"/>
  <c r="N112" i="6"/>
  <c r="N108" i="6" s="1"/>
  <c r="N106" i="6" s="1"/>
  <c r="J112" i="6"/>
  <c r="I112" i="6"/>
  <c r="H112" i="6"/>
  <c r="G112" i="6"/>
  <c r="F112" i="6"/>
  <c r="F108" i="6" s="1"/>
  <c r="F106" i="6" s="1"/>
  <c r="W111" i="6"/>
  <c r="U111" i="6"/>
  <c r="U110" i="6" s="1"/>
  <c r="U109" i="6" s="1"/>
  <c r="U107" i="6" s="1"/>
  <c r="U105" i="6" s="1"/>
  <c r="S111" i="6"/>
  <c r="S110" i="6" s="1"/>
  <c r="S109" i="6" s="1"/>
  <c r="S107" i="6" s="1"/>
  <c r="S105" i="6" s="1"/>
  <c r="K111" i="6"/>
  <c r="L111" i="6" s="1"/>
  <c r="W110" i="6"/>
  <c r="W109" i="6" s="1"/>
  <c r="V110" i="6"/>
  <c r="V109" i="6" s="1"/>
  <c r="V107" i="6" s="1"/>
  <c r="T110" i="6"/>
  <c r="Q110" i="6"/>
  <c r="O110" i="6"/>
  <c r="N110" i="6"/>
  <c r="J110" i="6"/>
  <c r="J109" i="6" s="1"/>
  <c r="J107" i="6" s="1"/>
  <c r="J105" i="6" s="1"/>
  <c r="I110" i="6"/>
  <c r="H110" i="6"/>
  <c r="G110" i="6"/>
  <c r="F110" i="6"/>
  <c r="T109" i="6"/>
  <c r="T107" i="6" s="1"/>
  <c r="Q109" i="6"/>
  <c r="O109" i="6"/>
  <c r="N109" i="6"/>
  <c r="I109" i="6"/>
  <c r="K109" i="6" s="1"/>
  <c r="H109" i="6"/>
  <c r="G109" i="6"/>
  <c r="F109" i="6"/>
  <c r="F107" i="6" s="1"/>
  <c r="F105" i="6" s="1"/>
  <c r="W108" i="6"/>
  <c r="W106" i="6" s="1"/>
  <c r="V108" i="6"/>
  <c r="Q108" i="6"/>
  <c r="Q106" i="6" s="1"/>
  <c r="O108" i="6"/>
  <c r="J108" i="6"/>
  <c r="J106" i="6" s="1"/>
  <c r="I108" i="6"/>
  <c r="I106" i="6" s="1"/>
  <c r="H108" i="6"/>
  <c r="W107" i="6"/>
  <c r="W105" i="6" s="1"/>
  <c r="Q107" i="6"/>
  <c r="O107" i="6"/>
  <c r="O105" i="6" s="1"/>
  <c r="N107" i="6"/>
  <c r="N105" i="6" s="1"/>
  <c r="I107" i="6"/>
  <c r="I105" i="6" s="1"/>
  <c r="H107" i="6"/>
  <c r="H105" i="6" s="1"/>
  <c r="G107" i="6"/>
  <c r="V106" i="6"/>
  <c r="O106" i="6"/>
  <c r="H106" i="6"/>
  <c r="V105" i="6"/>
  <c r="Z104" i="6"/>
  <c r="Y104" i="6"/>
  <c r="W104" i="6"/>
  <c r="W103" i="6" s="1"/>
  <c r="U104" i="6"/>
  <c r="S104" i="6"/>
  <c r="S103" i="6" s="1"/>
  <c r="S102" i="6" s="1"/>
  <c r="R104" i="6"/>
  <c r="R103" i="6" s="1"/>
  <c r="R102" i="6" s="1"/>
  <c r="P104" i="6"/>
  <c r="P103" i="6" s="1"/>
  <c r="P102" i="6" s="1"/>
  <c r="L104" i="6"/>
  <c r="X104" i="6" s="1"/>
  <c r="K104" i="6"/>
  <c r="Z103" i="6"/>
  <c r="V103" i="6"/>
  <c r="U103" i="6"/>
  <c r="T103" i="6"/>
  <c r="T102" i="6" s="1"/>
  <c r="Q103" i="6"/>
  <c r="O103" i="6"/>
  <c r="N103" i="6"/>
  <c r="N102" i="6" s="1"/>
  <c r="L103" i="6"/>
  <c r="L102" i="6" s="1"/>
  <c r="J103" i="6"/>
  <c r="I103" i="6"/>
  <c r="H103" i="6"/>
  <c r="H102" i="6" s="1"/>
  <c r="G103" i="6"/>
  <c r="F103" i="6"/>
  <c r="F102" i="6" s="1"/>
  <c r="W102" i="6"/>
  <c r="V102" i="6"/>
  <c r="U102" i="6"/>
  <c r="Q102" i="6"/>
  <c r="O102" i="6"/>
  <c r="J102" i="6"/>
  <c r="I102" i="6"/>
  <c r="Z101" i="6"/>
  <c r="W101" i="6"/>
  <c r="U101" i="6"/>
  <c r="S101" i="6"/>
  <c r="R101" i="6"/>
  <c r="P101" i="6"/>
  <c r="K101" i="6"/>
  <c r="L101" i="6" s="1"/>
  <c r="AA100" i="6"/>
  <c r="Z100" i="6"/>
  <c r="W100" i="6"/>
  <c r="U100" i="6"/>
  <c r="U99" i="6" s="1"/>
  <c r="S100" i="6"/>
  <c r="R100" i="6"/>
  <c r="R99" i="6" s="1"/>
  <c r="R98" i="6" s="1"/>
  <c r="R7" i="6" s="1"/>
  <c r="P100" i="6"/>
  <c r="P99" i="6" s="1"/>
  <c r="K100" i="6"/>
  <c r="L100" i="6" s="1"/>
  <c r="W99" i="6"/>
  <c r="V99" i="6"/>
  <c r="V88" i="6" s="1"/>
  <c r="T99" i="6"/>
  <c r="S99" i="6"/>
  <c r="S98" i="6" s="1"/>
  <c r="Q99" i="6"/>
  <c r="O99" i="6"/>
  <c r="O98" i="6" s="1"/>
  <c r="N99" i="6"/>
  <c r="J99" i="6"/>
  <c r="J88" i="6" s="1"/>
  <c r="I99" i="6"/>
  <c r="I98" i="6" s="1"/>
  <c r="H99" i="6"/>
  <c r="G99" i="6"/>
  <c r="G88" i="6" s="1"/>
  <c r="F99" i="6"/>
  <c r="W98" i="6"/>
  <c r="W7" i="6" s="1"/>
  <c r="V98" i="6"/>
  <c r="V7" i="6" s="1"/>
  <c r="Q98" i="6"/>
  <c r="J98" i="6"/>
  <c r="J7" i="6" s="1"/>
  <c r="F98" i="6"/>
  <c r="AB97" i="6"/>
  <c r="AA97" i="6"/>
  <c r="W97" i="6"/>
  <c r="U97" i="6"/>
  <c r="S97" i="6"/>
  <c r="K97" i="6"/>
  <c r="L97" i="6" s="1"/>
  <c r="AB96" i="6"/>
  <c r="AA96" i="6"/>
  <c r="X96" i="6"/>
  <c r="W96" i="6"/>
  <c r="W95" i="6" s="1"/>
  <c r="W94" i="6" s="1"/>
  <c r="W93" i="6" s="1"/>
  <c r="U96" i="6"/>
  <c r="S96" i="6"/>
  <c r="L96" i="6"/>
  <c r="K96" i="6"/>
  <c r="V95" i="6"/>
  <c r="AB95" i="6" s="1"/>
  <c r="T95" i="6"/>
  <c r="S95" i="6"/>
  <c r="S94" i="6" s="1"/>
  <c r="S93" i="6" s="1"/>
  <c r="Q95" i="6"/>
  <c r="AA95" i="6" s="1"/>
  <c r="O95" i="6"/>
  <c r="O94" i="6" s="1"/>
  <c r="O93" i="6" s="1"/>
  <c r="N95" i="6"/>
  <c r="J95" i="6"/>
  <c r="I95" i="6"/>
  <c r="I94" i="6" s="1"/>
  <c r="I93" i="6" s="1"/>
  <c r="H95" i="6"/>
  <c r="G95" i="6"/>
  <c r="F95" i="6"/>
  <c r="V94" i="6"/>
  <c r="T94" i="6"/>
  <c r="Q94" i="6"/>
  <c r="Q93" i="6" s="1"/>
  <c r="N94" i="6"/>
  <c r="N93" i="6" s="1"/>
  <c r="J94" i="6"/>
  <c r="H94" i="6"/>
  <c r="H93" i="6" s="1"/>
  <c r="F94" i="6"/>
  <c r="F93" i="6" s="1"/>
  <c r="V93" i="6"/>
  <c r="J93" i="6"/>
  <c r="W92" i="6"/>
  <c r="U92" i="6"/>
  <c r="S92" i="6"/>
  <c r="K92" i="6"/>
  <c r="L92" i="6" s="1"/>
  <c r="R92" i="6" s="1"/>
  <c r="R91" i="6" s="1"/>
  <c r="R90" i="6" s="1"/>
  <c r="W91" i="6"/>
  <c r="W90" i="6" s="1"/>
  <c r="V91" i="6"/>
  <c r="U91" i="6"/>
  <c r="T91" i="6"/>
  <c r="S91" i="6"/>
  <c r="S90" i="6" s="1"/>
  <c r="S89" i="6" s="1"/>
  <c r="Q91" i="6"/>
  <c r="Q90" i="6" s="1"/>
  <c r="O91" i="6"/>
  <c r="N91" i="6"/>
  <c r="J91" i="6"/>
  <c r="I91" i="6"/>
  <c r="H91" i="6"/>
  <c r="G91" i="6"/>
  <c r="F91" i="6"/>
  <c r="F90" i="6" s="1"/>
  <c r="F89" i="6" s="1"/>
  <c r="V90" i="6"/>
  <c r="U90" i="6"/>
  <c r="T90" i="6"/>
  <c r="O90" i="6"/>
  <c r="O89" i="6" s="1"/>
  <c r="N90" i="6"/>
  <c r="J90" i="6"/>
  <c r="J89" i="6" s="1"/>
  <c r="I90" i="6"/>
  <c r="I89" i="6" s="1"/>
  <c r="H90" i="6"/>
  <c r="N89" i="6"/>
  <c r="H89" i="6"/>
  <c r="W88" i="6"/>
  <c r="S88" i="6"/>
  <c r="Q88" i="6"/>
  <c r="O88" i="6"/>
  <c r="I88" i="6"/>
  <c r="F88" i="6"/>
  <c r="AB87" i="6"/>
  <c r="AA87" i="6"/>
  <c r="X87" i="6"/>
  <c r="W87" i="6"/>
  <c r="U87" i="6"/>
  <c r="S87" i="6"/>
  <c r="L87" i="6"/>
  <c r="K87" i="6"/>
  <c r="W86" i="6"/>
  <c r="U86" i="6"/>
  <c r="S86" i="6"/>
  <c r="L86" i="6"/>
  <c r="K86" i="6"/>
  <c r="W85" i="6"/>
  <c r="U85" i="6"/>
  <c r="S85" i="6"/>
  <c r="K85" i="6"/>
  <c r="L85" i="6" s="1"/>
  <c r="AB84" i="6"/>
  <c r="AA84" i="6"/>
  <c r="W84" i="6"/>
  <c r="U84" i="6"/>
  <c r="S84" i="6"/>
  <c r="K84" i="6"/>
  <c r="L84" i="6" s="1"/>
  <c r="W83" i="6"/>
  <c r="U83" i="6"/>
  <c r="S83" i="6"/>
  <c r="K83" i="6"/>
  <c r="L83" i="6" s="1"/>
  <c r="Z82" i="6"/>
  <c r="Y82" i="6"/>
  <c r="W82" i="6"/>
  <c r="U82" i="6"/>
  <c r="S82" i="6"/>
  <c r="S81" i="6" s="1"/>
  <c r="R82" i="6"/>
  <c r="P82" i="6"/>
  <c r="L82" i="6"/>
  <c r="X82" i="6" s="1"/>
  <c r="K82" i="6"/>
  <c r="AB81" i="6"/>
  <c r="AA81" i="6"/>
  <c r="V81" i="6"/>
  <c r="U81" i="6"/>
  <c r="T81" i="6"/>
  <c r="Q81" i="6"/>
  <c r="O81" i="6"/>
  <c r="N81" i="6"/>
  <c r="J81" i="6"/>
  <c r="J62" i="6" s="1"/>
  <c r="I81" i="6"/>
  <c r="H81" i="6"/>
  <c r="G81" i="6"/>
  <c r="F81" i="6"/>
  <c r="AB80" i="6"/>
  <c r="AA80" i="6"/>
  <c r="Z80" i="6"/>
  <c r="Y80" i="6"/>
  <c r="W80" i="6"/>
  <c r="U80" i="6"/>
  <c r="S80" i="6"/>
  <c r="R80" i="6"/>
  <c r="P80" i="6"/>
  <c r="L80" i="6"/>
  <c r="X80" i="6" s="1"/>
  <c r="K80" i="6"/>
  <c r="Z79" i="6"/>
  <c r="W79" i="6"/>
  <c r="U79" i="6"/>
  <c r="S79" i="6"/>
  <c r="R79" i="6"/>
  <c r="P79" i="6"/>
  <c r="K79" i="6"/>
  <c r="L79" i="6" s="1"/>
  <c r="AB78" i="6"/>
  <c r="AA78" i="6"/>
  <c r="Z78" i="6"/>
  <c r="Y78" i="6"/>
  <c r="W78" i="6"/>
  <c r="U78" i="6"/>
  <c r="S78" i="6"/>
  <c r="R78" i="6"/>
  <c r="P78" i="6"/>
  <c r="L78" i="6"/>
  <c r="X78" i="6" s="1"/>
  <c r="K78" i="6"/>
  <c r="AB77" i="6"/>
  <c r="AA77" i="6"/>
  <c r="W77" i="6"/>
  <c r="U77" i="6"/>
  <c r="S77" i="6"/>
  <c r="K77" i="6"/>
  <c r="L77" i="6" s="1"/>
  <c r="AB76" i="6"/>
  <c r="AA76" i="6"/>
  <c r="W76" i="6"/>
  <c r="U76" i="6"/>
  <c r="S76" i="6"/>
  <c r="L76" i="6"/>
  <c r="K76" i="6"/>
  <c r="AB75" i="6"/>
  <c r="AA75" i="6"/>
  <c r="W75" i="6"/>
  <c r="U75" i="6"/>
  <c r="U74" i="6" s="1"/>
  <c r="S75" i="6"/>
  <c r="L75" i="6"/>
  <c r="K75" i="6"/>
  <c r="V74" i="6"/>
  <c r="AB74" i="6" s="1"/>
  <c r="T74" i="6"/>
  <c r="S74" i="6"/>
  <c r="S62" i="6" s="1"/>
  <c r="Q74" i="6"/>
  <c r="AA74" i="6" s="1"/>
  <c r="O74" i="6"/>
  <c r="N74" i="6"/>
  <c r="L74" i="6"/>
  <c r="Z74" i="6" s="1"/>
  <c r="J74" i="6"/>
  <c r="I74" i="6"/>
  <c r="H74" i="6"/>
  <c r="G74" i="6"/>
  <c r="K74" i="6" s="1"/>
  <c r="F74" i="6"/>
  <c r="F62" i="6" s="1"/>
  <c r="AA73" i="6"/>
  <c r="W73" i="6"/>
  <c r="U73" i="6"/>
  <c r="S73" i="6"/>
  <c r="K73" i="6"/>
  <c r="L73" i="6" s="1"/>
  <c r="AB72" i="6"/>
  <c r="AA72" i="6"/>
  <c r="X72" i="6"/>
  <c r="W72" i="6"/>
  <c r="W70" i="6" s="1"/>
  <c r="U72" i="6"/>
  <c r="S72" i="6"/>
  <c r="L72" i="6"/>
  <c r="K72" i="6"/>
  <c r="J72" i="6"/>
  <c r="AB71" i="6"/>
  <c r="AA71" i="6"/>
  <c r="Z71" i="6"/>
  <c r="W71" i="6"/>
  <c r="U71" i="6"/>
  <c r="S71" i="6"/>
  <c r="R71" i="6"/>
  <c r="P71" i="6"/>
  <c r="K71" i="6"/>
  <c r="L71" i="6" s="1"/>
  <c r="V70" i="6"/>
  <c r="U70" i="6"/>
  <c r="T70" i="6"/>
  <c r="S70" i="6"/>
  <c r="Q70" i="6"/>
  <c r="O70" i="6"/>
  <c r="N70" i="6"/>
  <c r="J70" i="6"/>
  <c r="I70" i="6"/>
  <c r="H70" i="6"/>
  <c r="G70" i="6"/>
  <c r="F70" i="6"/>
  <c r="AB69" i="6"/>
  <c r="AA69" i="6"/>
  <c r="Z69" i="6"/>
  <c r="W69" i="6"/>
  <c r="U69" i="6"/>
  <c r="S69" i="6"/>
  <c r="R69" i="6"/>
  <c r="P69" i="6"/>
  <c r="K69" i="6"/>
  <c r="L69" i="6" s="1"/>
  <c r="AA68" i="6"/>
  <c r="Z68" i="6"/>
  <c r="W68" i="6"/>
  <c r="U68" i="6"/>
  <c r="S68" i="6"/>
  <c r="R68" i="6"/>
  <c r="P68" i="6"/>
  <c r="K68" i="6"/>
  <c r="L68" i="6" s="1"/>
  <c r="AB67" i="6"/>
  <c r="AA67" i="6"/>
  <c r="W67" i="6"/>
  <c r="U67" i="6"/>
  <c r="S67" i="6"/>
  <c r="S63" i="6" s="1"/>
  <c r="K67" i="6"/>
  <c r="L67" i="6" s="1"/>
  <c r="W66" i="6"/>
  <c r="U66" i="6"/>
  <c r="S66" i="6"/>
  <c r="R66" i="6"/>
  <c r="K66" i="6"/>
  <c r="L66" i="6" s="1"/>
  <c r="Y65" i="6"/>
  <c r="X65" i="6"/>
  <c r="W65" i="6"/>
  <c r="W63" i="6" s="1"/>
  <c r="U65" i="6"/>
  <c r="S65" i="6"/>
  <c r="P65" i="6"/>
  <c r="L65" i="6"/>
  <c r="Z65" i="6" s="1"/>
  <c r="K65" i="6"/>
  <c r="AB64" i="6"/>
  <c r="AA64" i="6"/>
  <c r="W64" i="6"/>
  <c r="U64" i="6"/>
  <c r="S64" i="6"/>
  <c r="K64" i="6"/>
  <c r="L64" i="6" s="1"/>
  <c r="V63" i="6"/>
  <c r="AB63" i="6" s="1"/>
  <c r="U63" i="6"/>
  <c r="T63" i="6"/>
  <c r="AA63" i="6" s="1"/>
  <c r="Q63" i="6"/>
  <c r="O63" i="6"/>
  <c r="N63" i="6"/>
  <c r="N62" i="6" s="1"/>
  <c r="J63" i="6"/>
  <c r="I63" i="6"/>
  <c r="H63" i="6"/>
  <c r="G63" i="6"/>
  <c r="K63" i="6" s="1"/>
  <c r="F63" i="6"/>
  <c r="H62" i="6"/>
  <c r="H61" i="6" s="1"/>
  <c r="H58" i="6" s="1"/>
  <c r="G62" i="6"/>
  <c r="AB61" i="6"/>
  <c r="AA61" i="6"/>
  <c r="W61" i="6"/>
  <c r="W58" i="6" s="1"/>
  <c r="U61" i="6"/>
  <c r="S61" i="6"/>
  <c r="AB60" i="6"/>
  <c r="AA60" i="6"/>
  <c r="W60" i="6"/>
  <c r="U60" i="6"/>
  <c r="S60" i="6"/>
  <c r="K60" i="6"/>
  <c r="L60" i="6" s="1"/>
  <c r="W59" i="6"/>
  <c r="U59" i="6"/>
  <c r="S59" i="6"/>
  <c r="K59" i="6"/>
  <c r="L59" i="6" s="1"/>
  <c r="Z59" i="6" s="1"/>
  <c r="AA58" i="6"/>
  <c r="V58" i="6"/>
  <c r="AB58" i="6" s="1"/>
  <c r="U58" i="6"/>
  <c r="T58" i="6"/>
  <c r="Q58" i="6"/>
  <c r="O58" i="6"/>
  <c r="N58" i="6"/>
  <c r="J58" i="6"/>
  <c r="I58" i="6"/>
  <c r="F58" i="6"/>
  <c r="AB57" i="6"/>
  <c r="AA57" i="6"/>
  <c r="Z57" i="6"/>
  <c r="W57" i="6"/>
  <c r="U57" i="6"/>
  <c r="S57" i="6"/>
  <c r="K57" i="6"/>
  <c r="L57" i="6" s="1"/>
  <c r="R57" i="6" s="1"/>
  <c r="AA56" i="6"/>
  <c r="W56" i="6"/>
  <c r="U56" i="6"/>
  <c r="S56" i="6"/>
  <c r="K56" i="6"/>
  <c r="L56" i="6" s="1"/>
  <c r="AB55" i="6"/>
  <c r="AA55" i="6"/>
  <c r="W55" i="6"/>
  <c r="U55" i="6"/>
  <c r="S55" i="6"/>
  <c r="K55" i="6"/>
  <c r="L55" i="6" s="1"/>
  <c r="W54" i="6"/>
  <c r="U54" i="6"/>
  <c r="S54" i="6"/>
  <c r="K54" i="6"/>
  <c r="L54" i="6" s="1"/>
  <c r="AB53" i="6"/>
  <c r="AA53" i="6"/>
  <c r="W53" i="6"/>
  <c r="U53" i="6"/>
  <c r="S53" i="6"/>
  <c r="S51" i="6" s="1"/>
  <c r="L53" i="6"/>
  <c r="K53" i="6"/>
  <c r="AB52" i="6"/>
  <c r="AA52" i="6"/>
  <c r="W52" i="6"/>
  <c r="W51" i="6" s="1"/>
  <c r="U52" i="6"/>
  <c r="U51" i="6" s="1"/>
  <c r="U46" i="6" s="1"/>
  <c r="S52" i="6"/>
  <c r="L52" i="6"/>
  <c r="X52" i="6" s="1"/>
  <c r="K52" i="6"/>
  <c r="V51" i="6"/>
  <c r="T51" i="6"/>
  <c r="Q51" i="6"/>
  <c r="O51" i="6"/>
  <c r="N51" i="6"/>
  <c r="K51" i="6"/>
  <c r="J51" i="6"/>
  <c r="I51" i="6"/>
  <c r="H51" i="6"/>
  <c r="G51" i="6"/>
  <c r="F51" i="6"/>
  <c r="Z50" i="6"/>
  <c r="P50" i="6"/>
  <c r="L50" i="6"/>
  <c r="K50" i="6"/>
  <c r="AB49" i="6"/>
  <c r="AA49" i="6"/>
  <c r="Z49" i="6"/>
  <c r="Y49" i="6"/>
  <c r="X49" i="6"/>
  <c r="W49" i="6"/>
  <c r="W47" i="6" s="1"/>
  <c r="U49" i="6"/>
  <c r="S49" i="6"/>
  <c r="R49" i="6"/>
  <c r="P49" i="6"/>
  <c r="L49" i="6"/>
  <c r="K49" i="6"/>
  <c r="AB48" i="6"/>
  <c r="AA48" i="6"/>
  <c r="W48" i="6"/>
  <c r="U48" i="6"/>
  <c r="S48" i="6"/>
  <c r="S47" i="6" s="1"/>
  <c r="R48" i="6"/>
  <c r="K48" i="6"/>
  <c r="L48" i="6" s="1"/>
  <c r="V47" i="6"/>
  <c r="V46" i="6" s="1"/>
  <c r="U47" i="6"/>
  <c r="T47" i="6"/>
  <c r="AA47" i="6" s="1"/>
  <c r="Q47" i="6"/>
  <c r="O47" i="6"/>
  <c r="N47" i="6"/>
  <c r="N46" i="6" s="1"/>
  <c r="N45" i="6" s="1"/>
  <c r="J47" i="6"/>
  <c r="J46" i="6" s="1"/>
  <c r="I47" i="6"/>
  <c r="H47" i="6"/>
  <c r="H46" i="6" s="1"/>
  <c r="H45" i="6" s="1"/>
  <c r="G47" i="6"/>
  <c r="F47" i="6"/>
  <c r="O46" i="6"/>
  <c r="I46" i="6"/>
  <c r="F46" i="6"/>
  <c r="F45" i="6" s="1"/>
  <c r="AB44" i="6"/>
  <c r="AA44" i="6"/>
  <c r="Y44" i="6"/>
  <c r="W44" i="6"/>
  <c r="U44" i="6"/>
  <c r="U43" i="6" s="1"/>
  <c r="S44" i="6"/>
  <c r="P44" i="6"/>
  <c r="L44" i="6"/>
  <c r="W43" i="6"/>
  <c r="W40" i="6" s="1"/>
  <c r="W39" i="6" s="1"/>
  <c r="V43" i="6"/>
  <c r="T43" i="6"/>
  <c r="AA43" i="6" s="1"/>
  <c r="S43" i="6"/>
  <c r="Q43" i="6"/>
  <c r="X43" i="6" s="1"/>
  <c r="P43" i="6"/>
  <c r="O43" i="6"/>
  <c r="N43" i="6"/>
  <c r="L43" i="6"/>
  <c r="J43" i="6"/>
  <c r="J40" i="6" s="1"/>
  <c r="J39" i="6" s="1"/>
  <c r="I43" i="6"/>
  <c r="H43" i="6"/>
  <c r="G43" i="6"/>
  <c r="K43" i="6" s="1"/>
  <c r="F43" i="6"/>
  <c r="W42" i="6"/>
  <c r="W41" i="6" s="1"/>
  <c r="U42" i="6"/>
  <c r="U41" i="6" s="1"/>
  <c r="S42" i="6"/>
  <c r="K42" i="6"/>
  <c r="L42" i="6" s="1"/>
  <c r="V41" i="6"/>
  <c r="T41" i="6"/>
  <c r="Y41" i="6" s="1"/>
  <c r="S41" i="6"/>
  <c r="Q41" i="6"/>
  <c r="O41" i="6"/>
  <c r="N41" i="6"/>
  <c r="L41" i="6"/>
  <c r="X41" i="6" s="1"/>
  <c r="J41" i="6"/>
  <c r="I41" i="6"/>
  <c r="H41" i="6"/>
  <c r="G41" i="6"/>
  <c r="F41" i="6"/>
  <c r="T40" i="6"/>
  <c r="AA40" i="6" s="1"/>
  <c r="S40" i="6"/>
  <c r="S39" i="6" s="1"/>
  <c r="Q40" i="6"/>
  <c r="X40" i="6" s="1"/>
  <c r="O40" i="6"/>
  <c r="O39" i="6" s="1"/>
  <c r="N40" i="6"/>
  <c r="L40" i="6"/>
  <c r="L39" i="6" s="1"/>
  <c r="I40" i="6"/>
  <c r="I39" i="6" s="1"/>
  <c r="H40" i="6"/>
  <c r="H39" i="6" s="1"/>
  <c r="H38" i="6" s="1"/>
  <c r="F40" i="6"/>
  <c r="T39" i="6"/>
  <c r="Q39" i="6"/>
  <c r="N39" i="6"/>
  <c r="F39" i="6"/>
  <c r="F38" i="6" s="1"/>
  <c r="W37" i="6"/>
  <c r="U37" i="6"/>
  <c r="S37" i="6"/>
  <c r="K37" i="6"/>
  <c r="L37" i="6" s="1"/>
  <c r="Z37" i="6" s="1"/>
  <c r="Z36" i="6"/>
  <c r="W36" i="6"/>
  <c r="U36" i="6"/>
  <c r="S36" i="6"/>
  <c r="R36" i="6"/>
  <c r="L36" i="6"/>
  <c r="Y36" i="6" s="1"/>
  <c r="K36" i="6"/>
  <c r="AB35" i="6"/>
  <c r="AA35" i="6"/>
  <c r="Z35" i="6"/>
  <c r="Y35" i="6"/>
  <c r="X35" i="6"/>
  <c r="W35" i="6"/>
  <c r="U35" i="6"/>
  <c r="S35" i="6"/>
  <c r="R35" i="6"/>
  <c r="P35" i="6"/>
  <c r="K35" i="6"/>
  <c r="L35" i="6" s="1"/>
  <c r="AB34" i="6"/>
  <c r="AA34" i="6"/>
  <c r="W34" i="6"/>
  <c r="U34" i="6"/>
  <c r="S34" i="6"/>
  <c r="S31" i="6" s="1"/>
  <c r="S30" i="6" s="1"/>
  <c r="K34" i="6"/>
  <c r="L34" i="6" s="1"/>
  <c r="AB33" i="6"/>
  <c r="AA33" i="6"/>
  <c r="W33" i="6"/>
  <c r="U33" i="6"/>
  <c r="S33" i="6"/>
  <c r="K33" i="6"/>
  <c r="L33" i="6" s="1"/>
  <c r="AB32" i="6"/>
  <c r="AA32" i="6"/>
  <c r="W32" i="6"/>
  <c r="U32" i="6"/>
  <c r="U31" i="6" s="1"/>
  <c r="S32" i="6"/>
  <c r="L32" i="6"/>
  <c r="P32" i="6" s="1"/>
  <c r="K32" i="6"/>
  <c r="W31" i="6"/>
  <c r="W30" i="6" s="1"/>
  <c r="V31" i="6"/>
  <c r="V30" i="6" s="1"/>
  <c r="T31" i="6"/>
  <c r="Q31" i="6"/>
  <c r="Q30" i="6" s="1"/>
  <c r="O31" i="6"/>
  <c r="N31" i="6"/>
  <c r="N30" i="6" s="1"/>
  <c r="J31" i="6"/>
  <c r="K31" i="6" s="1"/>
  <c r="I31" i="6"/>
  <c r="H31" i="6"/>
  <c r="H30" i="6" s="1"/>
  <c r="G31" i="6"/>
  <c r="G30" i="6" s="1"/>
  <c r="F31" i="6"/>
  <c r="U30" i="6"/>
  <c r="O30" i="6"/>
  <c r="I30" i="6"/>
  <c r="F30" i="6"/>
  <c r="AB29" i="6"/>
  <c r="AA29" i="6"/>
  <c r="Z29" i="6"/>
  <c r="W29" i="6"/>
  <c r="U29" i="6"/>
  <c r="S29" i="6"/>
  <c r="L29" i="6"/>
  <c r="K29" i="6"/>
  <c r="AB28" i="6"/>
  <c r="AA28" i="6"/>
  <c r="W28" i="6"/>
  <c r="U28" i="6"/>
  <c r="S28" i="6"/>
  <c r="P28" i="6"/>
  <c r="L28" i="6"/>
  <c r="K28" i="6"/>
  <c r="AB27" i="6"/>
  <c r="AA27" i="6"/>
  <c r="Z27" i="6"/>
  <c r="W27" i="6"/>
  <c r="U27" i="6"/>
  <c r="S27" i="6"/>
  <c r="R27" i="6"/>
  <c r="L27" i="6"/>
  <c r="Y27" i="6" s="1"/>
  <c r="K27" i="6"/>
  <c r="AB26" i="6"/>
  <c r="AA26" i="6"/>
  <c r="Z26" i="6"/>
  <c r="Y26" i="6"/>
  <c r="X26" i="6"/>
  <c r="W26" i="6"/>
  <c r="U26" i="6"/>
  <c r="S26" i="6"/>
  <c r="R26" i="6"/>
  <c r="P26" i="6"/>
  <c r="L26" i="6"/>
  <c r="K26" i="6"/>
  <c r="AB25" i="6"/>
  <c r="AA25" i="6"/>
  <c r="W25" i="6"/>
  <c r="U25" i="6"/>
  <c r="S25" i="6"/>
  <c r="K25" i="6"/>
  <c r="L25" i="6" s="1"/>
  <c r="Z25" i="6" s="1"/>
  <c r="AB24" i="6"/>
  <c r="AA24" i="6"/>
  <c r="W24" i="6"/>
  <c r="U24" i="6"/>
  <c r="U22" i="6" s="1"/>
  <c r="S24" i="6"/>
  <c r="P24" i="6"/>
  <c r="L24" i="6"/>
  <c r="K24" i="6"/>
  <c r="AB23" i="6"/>
  <c r="AA23" i="6"/>
  <c r="W23" i="6"/>
  <c r="U23" i="6"/>
  <c r="S23" i="6"/>
  <c r="K23" i="6"/>
  <c r="L23" i="6" s="1"/>
  <c r="AA22" i="6"/>
  <c r="W22" i="6"/>
  <c r="V22" i="6"/>
  <c r="AB22" i="6" s="1"/>
  <c r="T22" i="6"/>
  <c r="S22" i="6"/>
  <c r="Q22" i="6"/>
  <c r="O22" i="6"/>
  <c r="N22" i="6"/>
  <c r="J22" i="6"/>
  <c r="I22" i="6"/>
  <c r="H22" i="6"/>
  <c r="G22" i="6"/>
  <c r="K22" i="6" s="1"/>
  <c r="F22" i="6"/>
  <c r="AB21" i="6"/>
  <c r="AA21" i="6"/>
  <c r="W21" i="6"/>
  <c r="U21" i="6"/>
  <c r="S21" i="6"/>
  <c r="K21" i="6"/>
  <c r="L21" i="6" s="1"/>
  <c r="AB20" i="6"/>
  <c r="AA20" i="6"/>
  <c r="W20" i="6"/>
  <c r="U20" i="6"/>
  <c r="S20" i="6"/>
  <c r="K20" i="6"/>
  <c r="L20" i="6" s="1"/>
  <c r="AB19" i="6"/>
  <c r="AA19" i="6"/>
  <c r="W19" i="6"/>
  <c r="U19" i="6"/>
  <c r="S19" i="6"/>
  <c r="K19" i="6"/>
  <c r="L19" i="6" s="1"/>
  <c r="AB18" i="6"/>
  <c r="AA18" i="6"/>
  <c r="W18" i="6"/>
  <c r="U18" i="6"/>
  <c r="S18" i="6"/>
  <c r="L18" i="6"/>
  <c r="K18" i="6"/>
  <c r="AB17" i="6"/>
  <c r="AA17" i="6"/>
  <c r="Y17" i="6"/>
  <c r="X17" i="6"/>
  <c r="W17" i="6"/>
  <c r="U17" i="6"/>
  <c r="S17" i="6"/>
  <c r="P17" i="6"/>
  <c r="K17" i="6"/>
  <c r="L17" i="6" s="1"/>
  <c r="Z17" i="6" s="1"/>
  <c r="AB16" i="6"/>
  <c r="AA16" i="6"/>
  <c r="W16" i="6"/>
  <c r="U16" i="6"/>
  <c r="S16" i="6"/>
  <c r="K16" i="6"/>
  <c r="L16" i="6" s="1"/>
  <c r="AB15" i="6"/>
  <c r="AA15" i="6"/>
  <c r="W15" i="6"/>
  <c r="W12" i="6" s="1"/>
  <c r="W11" i="6" s="1"/>
  <c r="U15" i="6"/>
  <c r="S15" i="6"/>
  <c r="K15" i="6"/>
  <c r="L15" i="6" s="1"/>
  <c r="AB14" i="6"/>
  <c r="AA14" i="6"/>
  <c r="W14" i="6"/>
  <c r="U14" i="6"/>
  <c r="S14" i="6"/>
  <c r="S12" i="6" s="1"/>
  <c r="S11" i="6" s="1"/>
  <c r="S10" i="6" s="1"/>
  <c r="S9" i="6" s="1"/>
  <c r="L14" i="6"/>
  <c r="K14" i="6"/>
  <c r="AB13" i="6"/>
  <c r="AA13" i="6"/>
  <c r="W13" i="6"/>
  <c r="U13" i="6"/>
  <c r="S13" i="6"/>
  <c r="K13" i="6"/>
  <c r="L13" i="6" s="1"/>
  <c r="AA12" i="6"/>
  <c r="V12" i="6"/>
  <c r="AB12" i="6" s="1"/>
  <c r="U12" i="6"/>
  <c r="U11" i="6" s="1"/>
  <c r="U10" i="6" s="1"/>
  <c r="U9" i="6" s="1"/>
  <c r="T12" i="6"/>
  <c r="Q12" i="6"/>
  <c r="O12" i="6"/>
  <c r="O11" i="6" s="1"/>
  <c r="O10" i="6" s="1"/>
  <c r="O9" i="6" s="1"/>
  <c r="N12" i="6"/>
  <c r="N11" i="6" s="1"/>
  <c r="N10" i="6" s="1"/>
  <c r="N9" i="6" s="1"/>
  <c r="J12" i="6"/>
  <c r="I12" i="6"/>
  <c r="I11" i="6" s="1"/>
  <c r="I10" i="6" s="1"/>
  <c r="I9" i="6" s="1"/>
  <c r="H12" i="6"/>
  <c r="H11" i="6" s="1"/>
  <c r="G12" i="6"/>
  <c r="F12" i="6"/>
  <c r="V11" i="6"/>
  <c r="AB11" i="6" s="1"/>
  <c r="T11" i="6"/>
  <c r="Q11" i="6"/>
  <c r="Q10" i="6" s="1"/>
  <c r="J11" i="6"/>
  <c r="G11" i="6"/>
  <c r="F11" i="6"/>
  <c r="F10" i="6" s="1"/>
  <c r="F9" i="6" s="1"/>
  <c r="S7" i="6"/>
  <c r="Q7" i="6"/>
  <c r="O7" i="6"/>
  <c r="I7" i="6"/>
  <c r="F7" i="6"/>
  <c r="K59" i="12" l="1"/>
  <c r="J58" i="12"/>
  <c r="H70" i="12"/>
  <c r="K65" i="12"/>
  <c r="J64" i="12"/>
  <c r="J11" i="12"/>
  <c r="J51" i="12"/>
  <c r="K33" i="12"/>
  <c r="H65" i="12"/>
  <c r="I59" i="12"/>
  <c r="H58" i="12"/>
  <c r="H87" i="12"/>
  <c r="H30" i="12"/>
  <c r="K71" i="12"/>
  <c r="K91" i="12"/>
  <c r="J90" i="12"/>
  <c r="K90" i="12" s="1"/>
  <c r="H53" i="12"/>
  <c r="K30" i="12"/>
  <c r="I76" i="12"/>
  <c r="H75" i="12"/>
  <c r="I42" i="12"/>
  <c r="H12" i="12"/>
  <c r="F102" i="12"/>
  <c r="H102" i="12" s="1"/>
  <c r="K76" i="12"/>
  <c r="K99" i="12"/>
  <c r="J98" i="12"/>
  <c r="K43" i="12"/>
  <c r="J41" i="12"/>
  <c r="I99" i="12"/>
  <c r="H98" i="12"/>
  <c r="I98" i="12" s="1"/>
  <c r="K87" i="12"/>
  <c r="J86" i="12"/>
  <c r="H95" i="12"/>
  <c r="I18" i="12"/>
  <c r="H17" i="12"/>
  <c r="I17" i="12" s="1"/>
  <c r="I90" i="12"/>
  <c r="K81" i="12"/>
  <c r="J80" i="12"/>
  <c r="I21" i="12"/>
  <c r="K21" i="12"/>
  <c r="K39" i="12"/>
  <c r="K66" i="12"/>
  <c r="I9" i="12"/>
  <c r="I81" i="12"/>
  <c r="H80" i="12"/>
  <c r="J69" i="12"/>
  <c r="AA48" i="10"/>
  <c r="Y32" i="10"/>
  <c r="P32" i="10"/>
  <c r="X32" i="10"/>
  <c r="R32" i="10"/>
  <c r="R31" i="10" s="1"/>
  <c r="R30" i="10" s="1"/>
  <c r="L31" i="10"/>
  <c r="Z32" i="10"/>
  <c r="Z57" i="10"/>
  <c r="R57" i="10"/>
  <c r="P57" i="10"/>
  <c r="P53" i="10" s="1"/>
  <c r="Y57" i="10"/>
  <c r="X57" i="10"/>
  <c r="Z27" i="10"/>
  <c r="R27" i="10"/>
  <c r="Y27" i="10"/>
  <c r="P27" i="10"/>
  <c r="X27" i="10"/>
  <c r="Z36" i="10"/>
  <c r="R36" i="10"/>
  <c r="Y36" i="10"/>
  <c r="X36" i="10"/>
  <c r="P36" i="10"/>
  <c r="Z71" i="10"/>
  <c r="R71" i="10"/>
  <c r="Y71" i="10"/>
  <c r="L69" i="10"/>
  <c r="P71" i="10"/>
  <c r="P69" i="10" s="1"/>
  <c r="X71" i="10"/>
  <c r="W68" i="10"/>
  <c r="Z85" i="10"/>
  <c r="R85" i="10"/>
  <c r="Y85" i="10"/>
  <c r="P85" i="10"/>
  <c r="X85" i="10"/>
  <c r="Z26" i="10"/>
  <c r="R26" i="10"/>
  <c r="P26" i="10"/>
  <c r="X26" i="10"/>
  <c r="Y26" i="10"/>
  <c r="Y28" i="10"/>
  <c r="P28" i="10"/>
  <c r="X28" i="10"/>
  <c r="R28" i="10"/>
  <c r="Z28" i="10"/>
  <c r="H8" i="10"/>
  <c r="Z13" i="10"/>
  <c r="R13" i="10"/>
  <c r="Y13" i="10"/>
  <c r="P13" i="10"/>
  <c r="L12" i="10"/>
  <c r="X12" i="10" s="1"/>
  <c r="X13" i="10"/>
  <c r="Y14" i="10"/>
  <c r="P14" i="10"/>
  <c r="X14" i="10"/>
  <c r="Z14" i="10"/>
  <c r="R14" i="10"/>
  <c r="Z18" i="10"/>
  <c r="R18" i="10"/>
  <c r="Y18" i="10"/>
  <c r="X18" i="10"/>
  <c r="P18" i="10"/>
  <c r="X31" i="10"/>
  <c r="S48" i="10"/>
  <c r="Z98" i="10"/>
  <c r="R98" i="10"/>
  <c r="R97" i="10" s="1"/>
  <c r="R96" i="10" s="1"/>
  <c r="R95" i="10" s="1"/>
  <c r="Y98" i="10"/>
  <c r="P98" i="10"/>
  <c r="P97" i="10" s="1"/>
  <c r="P96" i="10" s="1"/>
  <c r="P95" i="10" s="1"/>
  <c r="L97" i="10"/>
  <c r="X98" i="10"/>
  <c r="N8" i="10"/>
  <c r="N303" i="10" s="1"/>
  <c r="Y20" i="10"/>
  <c r="P20" i="10"/>
  <c r="X20" i="10"/>
  <c r="Z20" i="10"/>
  <c r="R20" i="10"/>
  <c r="O38" i="10"/>
  <c r="O8" i="10" s="1"/>
  <c r="P43" i="10"/>
  <c r="P40" i="10" s="1"/>
  <c r="P39" i="10" s="1"/>
  <c r="Y45" i="10"/>
  <c r="P45" i="10"/>
  <c r="X45" i="10"/>
  <c r="R45" i="10"/>
  <c r="R43" i="10" s="1"/>
  <c r="R40" i="10" s="1"/>
  <c r="R39" i="10" s="1"/>
  <c r="Z45" i="10"/>
  <c r="Z19" i="10"/>
  <c r="R19" i="10"/>
  <c r="Y19" i="10"/>
  <c r="P19" i="10"/>
  <c r="Y29" i="10"/>
  <c r="Y78" i="10"/>
  <c r="P78" i="10"/>
  <c r="X78" i="10"/>
  <c r="R78" i="10"/>
  <c r="Z84" i="10"/>
  <c r="R84" i="10"/>
  <c r="P84" i="10"/>
  <c r="Y84" i="10"/>
  <c r="Y97" i="10"/>
  <c r="T96" i="10"/>
  <c r="Z116" i="10"/>
  <c r="V115" i="10"/>
  <c r="X24" i="10"/>
  <c r="AA31" i="10"/>
  <c r="Z33" i="10"/>
  <c r="X54" i="10"/>
  <c r="X59" i="10"/>
  <c r="X79" i="10"/>
  <c r="P15" i="10"/>
  <c r="Y23" i="10"/>
  <c r="V9" i="10"/>
  <c r="Q10" i="10"/>
  <c r="K11" i="10"/>
  <c r="AA11" i="10"/>
  <c r="R17" i="10"/>
  <c r="Z17" i="10"/>
  <c r="P23" i="10"/>
  <c r="Z23" i="10"/>
  <c r="R24" i="10"/>
  <c r="R22" i="10" s="1"/>
  <c r="Z24" i="10"/>
  <c r="P25" i="10"/>
  <c r="Y25" i="10"/>
  <c r="R35" i="10"/>
  <c r="Z35" i="10"/>
  <c r="Q38" i="10"/>
  <c r="G40" i="10"/>
  <c r="K41" i="10"/>
  <c r="F48" i="10"/>
  <c r="F47" i="10" s="1"/>
  <c r="F38" i="10" s="1"/>
  <c r="P59" i="10"/>
  <c r="G67" i="10"/>
  <c r="R70" i="10"/>
  <c r="Z70" i="10"/>
  <c r="R79" i="10"/>
  <c r="J68" i="10"/>
  <c r="J47" i="10" s="1"/>
  <c r="J38" i="10" s="1"/>
  <c r="Y80" i="10"/>
  <c r="T68" i="10"/>
  <c r="T47" i="10" s="1"/>
  <c r="X81" i="10"/>
  <c r="L80" i="10"/>
  <c r="R81" i="10"/>
  <c r="R80" i="10" s="1"/>
  <c r="Z81" i="10"/>
  <c r="P81" i="10"/>
  <c r="Z83" i="10"/>
  <c r="R83" i="10"/>
  <c r="Y83" i="10"/>
  <c r="P83" i="10"/>
  <c r="G95" i="10"/>
  <c r="K95" i="10" s="1"/>
  <c r="O95" i="10"/>
  <c r="Y105" i="10"/>
  <c r="T94" i="10"/>
  <c r="AB105" i="10"/>
  <c r="U124" i="10"/>
  <c r="U123" i="10" s="1"/>
  <c r="U120" i="10" s="1"/>
  <c r="T133" i="10"/>
  <c r="H149" i="10"/>
  <c r="H124" i="10" s="1"/>
  <c r="H123" i="10" s="1"/>
  <c r="H120" i="10" s="1"/>
  <c r="H303" i="10" s="1"/>
  <c r="K150" i="10"/>
  <c r="Q150" i="10"/>
  <c r="AA151" i="10"/>
  <c r="X33" i="10"/>
  <c r="U68" i="10"/>
  <c r="L118" i="10"/>
  <c r="Z119" i="10"/>
  <c r="R119" i="10"/>
  <c r="R118" i="10" s="1"/>
  <c r="R114" i="10" s="1"/>
  <c r="R112" i="10" s="1"/>
  <c r="Y119" i="10"/>
  <c r="P119" i="10"/>
  <c r="P118" i="10" s="1"/>
  <c r="P114" i="10" s="1"/>
  <c r="P112" i="10" s="1"/>
  <c r="X119" i="10"/>
  <c r="K149" i="10"/>
  <c r="Z266" i="10"/>
  <c r="R266" i="10"/>
  <c r="R265" i="10" s="1"/>
  <c r="R264" i="10" s="1"/>
  <c r="R263" i="10" s="1"/>
  <c r="R262" i="10" s="1"/>
  <c r="R261" i="10" s="1"/>
  <c r="L265" i="10"/>
  <c r="Y266" i="10"/>
  <c r="P266" i="10"/>
  <c r="P265" i="10" s="1"/>
  <c r="P264" i="10" s="1"/>
  <c r="P263" i="10" s="1"/>
  <c r="P262" i="10" s="1"/>
  <c r="P261" i="10" s="1"/>
  <c r="X266" i="10"/>
  <c r="X15" i="10"/>
  <c r="X17" i="10"/>
  <c r="P29" i="10"/>
  <c r="AB30" i="10"/>
  <c r="P33" i="10"/>
  <c r="X35" i="10"/>
  <c r="U48" i="10"/>
  <c r="U47" i="10" s="1"/>
  <c r="U38" i="10" s="1"/>
  <c r="Z54" i="10"/>
  <c r="R54" i="10"/>
  <c r="L53" i="10"/>
  <c r="V100" i="10"/>
  <c r="AB101" i="10"/>
  <c r="Z117" i="10"/>
  <c r="R117" i="10"/>
  <c r="R116" i="10" s="1"/>
  <c r="R115" i="10" s="1"/>
  <c r="R113" i="10" s="1"/>
  <c r="R111" i="10" s="1"/>
  <c r="L116" i="10"/>
  <c r="Y117" i="10"/>
  <c r="P117" i="10"/>
  <c r="P116" i="10" s="1"/>
  <c r="P115" i="10" s="1"/>
  <c r="P113" i="10" s="1"/>
  <c r="P111" i="10" s="1"/>
  <c r="Z127" i="10"/>
  <c r="L126" i="10"/>
  <c r="Y127" i="10"/>
  <c r="Y17" i="10"/>
  <c r="P24" i="10"/>
  <c r="X25" i="10"/>
  <c r="Y35" i="10"/>
  <c r="Y42" i="10"/>
  <c r="P42" i="10"/>
  <c r="P41" i="10" s="1"/>
  <c r="X42" i="10"/>
  <c r="Y70" i="10"/>
  <c r="X80" i="10"/>
  <c r="AA104" i="10"/>
  <c r="AA126" i="10"/>
  <c r="AB7" i="10"/>
  <c r="G9" i="10"/>
  <c r="T10" i="10"/>
  <c r="AB11" i="10"/>
  <c r="K12" i="10"/>
  <c r="R25" i="10"/>
  <c r="Z31" i="10"/>
  <c r="Z43" i="10"/>
  <c r="K53" i="10"/>
  <c r="Z60" i="10"/>
  <c r="R60" i="10"/>
  <c r="Y60" i="10"/>
  <c r="X60" i="10"/>
  <c r="Z61" i="10"/>
  <c r="R61" i="10"/>
  <c r="X61" i="10"/>
  <c r="AA62" i="10"/>
  <c r="L76" i="10"/>
  <c r="Z77" i="10"/>
  <c r="R77" i="10"/>
  <c r="Y77" i="10"/>
  <c r="X77" i="10"/>
  <c r="Z78" i="10"/>
  <c r="S80" i="10"/>
  <c r="S68" i="10" s="1"/>
  <c r="Z82" i="10"/>
  <c r="R82" i="10"/>
  <c r="X82" i="10"/>
  <c r="X84" i="10"/>
  <c r="X87" i="10"/>
  <c r="X88" i="10"/>
  <c r="L87" i="10"/>
  <c r="R88" i="10"/>
  <c r="Z88" i="10"/>
  <c r="I94" i="10"/>
  <c r="G99" i="10"/>
  <c r="K99" i="10" s="1"/>
  <c r="J104" i="10"/>
  <c r="J7" i="10" s="1"/>
  <c r="K7" i="10" s="1"/>
  <c r="L7" i="10" s="1"/>
  <c r="J94" i="10"/>
  <c r="X106" i="10"/>
  <c r="L105" i="10"/>
  <c r="R106" i="10"/>
  <c r="R105" i="10" s="1"/>
  <c r="Z106" i="10"/>
  <c r="P106" i="10"/>
  <c r="P105" i="10" s="1"/>
  <c r="V114" i="10"/>
  <c r="AB118" i="10"/>
  <c r="Z126" i="10"/>
  <c r="V125" i="10"/>
  <c r="N124" i="10"/>
  <c r="N123" i="10" s="1"/>
  <c r="N120" i="10" s="1"/>
  <c r="Z135" i="10"/>
  <c r="L134" i="10"/>
  <c r="Y135" i="10"/>
  <c r="X151" i="10"/>
  <c r="K178" i="10"/>
  <c r="G177" i="10"/>
  <c r="K177" i="10" s="1"/>
  <c r="X29" i="10"/>
  <c r="AA30" i="10"/>
  <c r="Y33" i="10"/>
  <c r="Y63" i="10"/>
  <c r="P63" i="10"/>
  <c r="X63" i="10"/>
  <c r="Q111" i="10"/>
  <c r="Y15" i="10"/>
  <c r="AB22" i="10"/>
  <c r="J30" i="10"/>
  <c r="K30" i="10" s="1"/>
  <c r="Z59" i="10"/>
  <c r="R59" i="10"/>
  <c r="X70" i="10"/>
  <c r="Y79" i="10"/>
  <c r="W80" i="10"/>
  <c r="Z92" i="10"/>
  <c r="R92" i="10"/>
  <c r="Y92" i="10"/>
  <c r="P92" i="10"/>
  <c r="X92" i="10"/>
  <c r="Z15" i="10"/>
  <c r="X23" i="10"/>
  <c r="L22" i="10"/>
  <c r="Z22" i="10" s="1"/>
  <c r="R29" i="10"/>
  <c r="Y31" i="10"/>
  <c r="S43" i="10"/>
  <c r="S40" i="10" s="1"/>
  <c r="S39" i="10" s="1"/>
  <c r="N47" i="10"/>
  <c r="N38" i="10" s="1"/>
  <c r="Y54" i="10"/>
  <c r="Y59" i="10"/>
  <c r="AB62" i="10"/>
  <c r="P79" i="10"/>
  <c r="Z79" i="10"/>
  <c r="H94" i="10"/>
  <c r="K105" i="10"/>
  <c r="T108" i="10"/>
  <c r="F10" i="10"/>
  <c r="F9" i="10" s="1"/>
  <c r="U12" i="10"/>
  <c r="U11" i="10" s="1"/>
  <c r="U10" i="10" s="1"/>
  <c r="U9" i="10" s="1"/>
  <c r="X19" i="10"/>
  <c r="X21" i="10"/>
  <c r="Y21" i="10"/>
  <c r="S22" i="10"/>
  <c r="S10" i="10" s="1"/>
  <c r="S9" i="10" s="1"/>
  <c r="V40" i="10"/>
  <c r="X44" i="10"/>
  <c r="L43" i="10"/>
  <c r="Y44" i="10"/>
  <c r="Z51" i="10"/>
  <c r="R51" i="10"/>
  <c r="R49" i="10" s="1"/>
  <c r="X51" i="10"/>
  <c r="Z56" i="10"/>
  <c r="R56" i="10"/>
  <c r="X56" i="10"/>
  <c r="P60" i="10"/>
  <c r="Y61" i="10"/>
  <c r="Z63" i="10"/>
  <c r="K65" i="10"/>
  <c r="L65" i="10" s="1"/>
  <c r="I62" i="10"/>
  <c r="I48" i="10" s="1"/>
  <c r="AA76" i="10"/>
  <c r="P77" i="10"/>
  <c r="Y82" i="10"/>
  <c r="I87" i="10"/>
  <c r="K87" i="10" s="1"/>
  <c r="Y87" i="10"/>
  <c r="P88" i="10"/>
  <c r="P87" i="10" s="1"/>
  <c r="K97" i="10"/>
  <c r="H96" i="10"/>
  <c r="H95" i="10" s="1"/>
  <c r="X97" i="10"/>
  <c r="S94" i="10"/>
  <c r="S104" i="10"/>
  <c r="S7" i="10" s="1"/>
  <c r="X117" i="10"/>
  <c r="V129" i="10"/>
  <c r="K134" i="10"/>
  <c r="T166" i="10"/>
  <c r="AA167" i="10"/>
  <c r="Z41" i="10"/>
  <c r="X43" i="10"/>
  <c r="AB48" i="10"/>
  <c r="K49" i="10"/>
  <c r="X66" i="10"/>
  <c r="Y66" i="10"/>
  <c r="AB76" i="10"/>
  <c r="V68" i="10"/>
  <c r="U95" i="10"/>
  <c r="AB104" i="10"/>
  <c r="K109" i="10"/>
  <c r="W124" i="10"/>
  <c r="W123" i="10" s="1"/>
  <c r="AA130" i="10"/>
  <c r="X135" i="10"/>
  <c r="Q134" i="10"/>
  <c r="AA139" i="10"/>
  <c r="Q138" i="10"/>
  <c r="X139" i="10"/>
  <c r="Z150" i="10"/>
  <c r="V149" i="10"/>
  <c r="Z159" i="10"/>
  <c r="L158" i="10"/>
  <c r="Y159" i="10"/>
  <c r="Z160" i="10"/>
  <c r="R160" i="10"/>
  <c r="R159" i="10" s="1"/>
  <c r="R158" i="10" s="1"/>
  <c r="R157" i="10" s="1"/>
  <c r="P160" i="10"/>
  <c r="P159" i="10" s="1"/>
  <c r="P158" i="10" s="1"/>
  <c r="P157" i="10" s="1"/>
  <c r="AA163" i="10"/>
  <c r="Q162" i="10"/>
  <c r="AB219" i="10"/>
  <c r="V218" i="10"/>
  <c r="Y43" i="10"/>
  <c r="T40" i="10"/>
  <c r="X46" i="10"/>
  <c r="Y46" i="10"/>
  <c r="O48" i="10"/>
  <c r="O47" i="10" s="1"/>
  <c r="AB49" i="10"/>
  <c r="W49" i="10"/>
  <c r="W48" i="10" s="1"/>
  <c r="Z52" i="10"/>
  <c r="R52" i="10"/>
  <c r="Y52" i="10"/>
  <c r="P52" i="10"/>
  <c r="P49" i="10" s="1"/>
  <c r="K69" i="10"/>
  <c r="Z75" i="10"/>
  <c r="R75" i="10"/>
  <c r="X75" i="10"/>
  <c r="X86" i="10"/>
  <c r="Y86" i="10"/>
  <c r="S87" i="10"/>
  <c r="X89" i="10"/>
  <c r="Y89" i="10"/>
  <c r="Z91" i="10"/>
  <c r="R91" i="10"/>
  <c r="X91" i="10"/>
  <c r="Y93" i="10"/>
  <c r="P93" i="10"/>
  <c r="X93" i="10"/>
  <c r="N95" i="10"/>
  <c r="X102" i="10"/>
  <c r="L101" i="10"/>
  <c r="Z101" i="10" s="1"/>
  <c r="Y102" i="10"/>
  <c r="X110" i="10"/>
  <c r="L109" i="10"/>
  <c r="R110" i="10"/>
  <c r="R109" i="10" s="1"/>
  <c r="R108" i="10" s="1"/>
  <c r="Z110" i="10"/>
  <c r="K116" i="10"/>
  <c r="K118" i="10"/>
  <c r="G114" i="10"/>
  <c r="K127" i="10"/>
  <c r="G126" i="10"/>
  <c r="Q126" i="10"/>
  <c r="AA127" i="10"/>
  <c r="X127" i="10"/>
  <c r="K133" i="10"/>
  <c r="AA135" i="10"/>
  <c r="V137" i="10"/>
  <c r="Z142" i="10"/>
  <c r="V141" i="10"/>
  <c r="Z147" i="10"/>
  <c r="L146" i="10"/>
  <c r="Y147" i="10"/>
  <c r="AA146" i="10"/>
  <c r="Z148" i="10"/>
  <c r="R148" i="10"/>
  <c r="R147" i="10" s="1"/>
  <c r="R146" i="10" s="1"/>
  <c r="R145" i="10" s="1"/>
  <c r="P148" i="10"/>
  <c r="P147" i="10" s="1"/>
  <c r="P146" i="10" s="1"/>
  <c r="P145" i="10" s="1"/>
  <c r="K190" i="10"/>
  <c r="G189" i="10"/>
  <c r="K189" i="10" s="1"/>
  <c r="V153" i="10"/>
  <c r="V161" i="10"/>
  <c r="AB163" i="10"/>
  <c r="X118" i="10"/>
  <c r="O124" i="10"/>
  <c r="O123" i="10" s="1"/>
  <c r="J124" i="10"/>
  <c r="J123" i="10" s="1"/>
  <c r="J120" i="10" s="1"/>
  <c r="Z136" i="10"/>
  <c r="R136" i="10"/>
  <c r="R135" i="10" s="1"/>
  <c r="R134" i="10" s="1"/>
  <c r="R133" i="10" s="1"/>
  <c r="P136" i="10"/>
  <c r="P135" i="10" s="1"/>
  <c r="P134" i="10" s="1"/>
  <c r="P133" i="10" s="1"/>
  <c r="P124" i="10" s="1"/>
  <c r="P123" i="10" s="1"/>
  <c r="Y136" i="10"/>
  <c r="Z143" i="10"/>
  <c r="L142" i="10"/>
  <c r="Y142" i="10" s="1"/>
  <c r="K181" i="10"/>
  <c r="AA195" i="10"/>
  <c r="Q194" i="10"/>
  <c r="X195" i="10"/>
  <c r="Q100" i="10"/>
  <c r="Q104" i="10"/>
  <c r="X116" i="10"/>
  <c r="K135" i="10"/>
  <c r="X142" i="10"/>
  <c r="K142" i="10"/>
  <c r="G141" i="10"/>
  <c r="K141" i="10" s="1"/>
  <c r="Z144" i="10"/>
  <c r="R144" i="10"/>
  <c r="R143" i="10" s="1"/>
  <c r="R142" i="10" s="1"/>
  <c r="R141" i="10" s="1"/>
  <c r="Y144" i="10"/>
  <c r="G146" i="10"/>
  <c r="Z155" i="10"/>
  <c r="L154" i="10"/>
  <c r="Z154" i="10" s="1"/>
  <c r="Z156" i="10"/>
  <c r="R156" i="10"/>
  <c r="R155" i="10" s="1"/>
  <c r="R154" i="10" s="1"/>
  <c r="R153" i="10" s="1"/>
  <c r="Y156" i="10"/>
  <c r="G158" i="10"/>
  <c r="Z164" i="10"/>
  <c r="R164" i="10"/>
  <c r="R163" i="10" s="1"/>
  <c r="R162" i="10" s="1"/>
  <c r="R161" i="10" s="1"/>
  <c r="Y164" i="10"/>
  <c r="P164" i="10"/>
  <c r="P163" i="10" s="1"/>
  <c r="P162" i="10" s="1"/>
  <c r="P161" i="10" s="1"/>
  <c r="X164" i="10"/>
  <c r="L163" i="10"/>
  <c r="Z163" i="10" s="1"/>
  <c r="K166" i="10"/>
  <c r="G165" i="10"/>
  <c r="K165" i="10" s="1"/>
  <c r="L178" i="10"/>
  <c r="X179" i="10"/>
  <c r="Y179" i="10"/>
  <c r="I185" i="10"/>
  <c r="I124" i="10" s="1"/>
  <c r="I123" i="10" s="1"/>
  <c r="K186" i="10"/>
  <c r="Z203" i="10"/>
  <c r="L202" i="10"/>
  <c r="X203" i="10"/>
  <c r="AA202" i="10"/>
  <c r="Y202" i="10"/>
  <c r="T201" i="10"/>
  <c r="Q205" i="10"/>
  <c r="H205" i="10"/>
  <c r="K205" i="10" s="1"/>
  <c r="K206" i="10"/>
  <c r="Z210" i="10"/>
  <c r="V209" i="10"/>
  <c r="K115" i="10"/>
  <c r="G113" i="10"/>
  <c r="S124" i="10"/>
  <c r="S123" i="10" s="1"/>
  <c r="F124" i="10"/>
  <c r="F123" i="10" s="1"/>
  <c r="F120" i="10" s="1"/>
  <c r="Z131" i="10"/>
  <c r="L130" i="10"/>
  <c r="Z130" i="10" s="1"/>
  <c r="Z132" i="10"/>
  <c r="R132" i="10"/>
  <c r="R131" i="10" s="1"/>
  <c r="R130" i="10" s="1"/>
  <c r="R129" i="10" s="1"/>
  <c r="Y132" i="10"/>
  <c r="P144" i="10"/>
  <c r="P143" i="10" s="1"/>
  <c r="P142" i="10" s="1"/>
  <c r="P141" i="10" s="1"/>
  <c r="X147" i="10"/>
  <c r="Q146" i="10"/>
  <c r="Z151" i="10"/>
  <c r="L150" i="10"/>
  <c r="Y151" i="10"/>
  <c r="AA153" i="10"/>
  <c r="X154" i="10"/>
  <c r="X159" i="10"/>
  <c r="Q158" i="10"/>
  <c r="AA158" i="10" s="1"/>
  <c r="K169" i="10"/>
  <c r="G129" i="10"/>
  <c r="K129" i="10" s="1"/>
  <c r="V133" i="10"/>
  <c r="Z140" i="10"/>
  <c r="R140" i="10"/>
  <c r="R139" i="10" s="1"/>
  <c r="R138" i="10" s="1"/>
  <c r="R137" i="10" s="1"/>
  <c r="X140" i="10"/>
  <c r="T141" i="10"/>
  <c r="G153" i="10"/>
  <c r="K153" i="10" s="1"/>
  <c r="Z158" i="10"/>
  <c r="V157" i="10"/>
  <c r="Q170" i="10"/>
  <c r="L170" i="10"/>
  <c r="Y171" i="10"/>
  <c r="Z175" i="10"/>
  <c r="Q182" i="10"/>
  <c r="L182" i="10"/>
  <c r="Y183" i="10"/>
  <c r="Z188" i="10"/>
  <c r="R188" i="10"/>
  <c r="R187" i="10" s="1"/>
  <c r="R186" i="10" s="1"/>
  <c r="R185" i="10" s="1"/>
  <c r="L187" i="10"/>
  <c r="Z187" i="10" s="1"/>
  <c r="P188" i="10"/>
  <c r="P187" i="10" s="1"/>
  <c r="P186" i="10" s="1"/>
  <c r="P185" i="10" s="1"/>
  <c r="Y188" i="10"/>
  <c r="L190" i="10"/>
  <c r="X191" i="10"/>
  <c r="Z211" i="10"/>
  <c r="L210" i="10"/>
  <c r="K215" i="10"/>
  <c r="G214" i="10"/>
  <c r="G236" i="10"/>
  <c r="K237" i="10"/>
  <c r="V185" i="10"/>
  <c r="Q213" i="10"/>
  <c r="X214" i="10"/>
  <c r="Z128" i="10"/>
  <c r="R128" i="10"/>
  <c r="R127" i="10" s="1"/>
  <c r="R126" i="10" s="1"/>
  <c r="R125" i="10" s="1"/>
  <c r="X128" i="10"/>
  <c r="Z139" i="10"/>
  <c r="L138" i="10"/>
  <c r="Z138" i="10" s="1"/>
  <c r="Y139" i="10"/>
  <c r="Z146" i="10"/>
  <c r="V145" i="10"/>
  <c r="Z152" i="10"/>
  <c r="R152" i="10"/>
  <c r="R151" i="10" s="1"/>
  <c r="R150" i="10" s="1"/>
  <c r="R149" i="10" s="1"/>
  <c r="X152" i="10"/>
  <c r="K162" i="10"/>
  <c r="K167" i="10"/>
  <c r="V173" i="10"/>
  <c r="Z176" i="10"/>
  <c r="R176" i="10"/>
  <c r="R175" i="10" s="1"/>
  <c r="R174" i="10" s="1"/>
  <c r="R173" i="10" s="1"/>
  <c r="L175" i="10"/>
  <c r="P176" i="10"/>
  <c r="P175" i="10" s="1"/>
  <c r="P174" i="10" s="1"/>
  <c r="P173" i="10" s="1"/>
  <c r="Y176" i="10"/>
  <c r="AA197" i="10"/>
  <c r="Z228" i="10"/>
  <c r="R228" i="10"/>
  <c r="R227" i="10" s="1"/>
  <c r="R226" i="10" s="1"/>
  <c r="R225" i="10" s="1"/>
  <c r="L227" i="10"/>
  <c r="P228" i="10"/>
  <c r="P227" i="10" s="1"/>
  <c r="P226" i="10" s="1"/>
  <c r="P225" i="10" s="1"/>
  <c r="S230" i="10"/>
  <c r="S229" i="10" s="1"/>
  <c r="Z178" i="10"/>
  <c r="V177" i="10"/>
  <c r="V189" i="10"/>
  <c r="Y195" i="10"/>
  <c r="V197" i="10"/>
  <c r="K203" i="10"/>
  <c r="G202" i="10"/>
  <c r="V205" i="10"/>
  <c r="AA210" i="10"/>
  <c r="Y210" i="10"/>
  <c r="Q218" i="10"/>
  <c r="Z220" i="10"/>
  <c r="R220" i="10"/>
  <c r="R219" i="10" s="1"/>
  <c r="R218" i="10" s="1"/>
  <c r="R217" i="10" s="1"/>
  <c r="Y220" i="10"/>
  <c r="P220" i="10"/>
  <c r="P219" i="10" s="1"/>
  <c r="P218" i="10" s="1"/>
  <c r="P217" i="10" s="1"/>
  <c r="L219" i="10"/>
  <c r="Z219" i="10" s="1"/>
  <c r="V221" i="10"/>
  <c r="K232" i="10"/>
  <c r="Z234" i="10"/>
  <c r="R234" i="10"/>
  <c r="R233" i="10" s="1"/>
  <c r="R232" i="10" s="1"/>
  <c r="R231" i="10" s="1"/>
  <c r="Y234" i="10"/>
  <c r="P234" i="10"/>
  <c r="P233" i="10" s="1"/>
  <c r="P232" i="10" s="1"/>
  <c r="P231" i="10" s="1"/>
  <c r="L233" i="10"/>
  <c r="Y233" i="10" s="1"/>
  <c r="AB255" i="10"/>
  <c r="V254" i="10"/>
  <c r="Z168" i="10"/>
  <c r="R168" i="10"/>
  <c r="R167" i="10" s="1"/>
  <c r="R166" i="10" s="1"/>
  <c r="R165" i="10" s="1"/>
  <c r="X168" i="10"/>
  <c r="Z179" i="10"/>
  <c r="Z180" i="10"/>
  <c r="R180" i="10"/>
  <c r="R179" i="10" s="1"/>
  <c r="R178" i="10" s="1"/>
  <c r="R177" i="10" s="1"/>
  <c r="X180" i="10"/>
  <c r="Z191" i="10"/>
  <c r="Z192" i="10"/>
  <c r="R192" i="10"/>
  <c r="R191" i="10" s="1"/>
  <c r="R190" i="10" s="1"/>
  <c r="R189" i="10" s="1"/>
  <c r="X192" i="10"/>
  <c r="Z199" i="10"/>
  <c r="L198" i="10"/>
  <c r="Y199" i="10"/>
  <c r="Q201" i="10"/>
  <c r="X202" i="10"/>
  <c r="K211" i="10"/>
  <c r="G210" i="10"/>
  <c r="V213" i="10"/>
  <c r="T235" i="10"/>
  <c r="L167" i="10"/>
  <c r="Y168" i="10"/>
  <c r="Z170" i="10"/>
  <c r="V169" i="10"/>
  <c r="X178" i="10"/>
  <c r="Y180" i="10"/>
  <c r="Z182" i="10"/>
  <c r="V181" i="10"/>
  <c r="Y192" i="10"/>
  <c r="Z194" i="10"/>
  <c r="V193" i="10"/>
  <c r="Z193" i="10" s="1"/>
  <c r="Z207" i="10"/>
  <c r="L206" i="10"/>
  <c r="X206" i="10" s="1"/>
  <c r="Y207" i="10"/>
  <c r="Q209" i="10"/>
  <c r="X210" i="10"/>
  <c r="Z215" i="10"/>
  <c r="L214" i="10"/>
  <c r="Y215" i="10"/>
  <c r="K219" i="10"/>
  <c r="K218" i="10" s="1"/>
  <c r="K217" i="10" s="1"/>
  <c r="AA219" i="10"/>
  <c r="K221" i="10"/>
  <c r="F230" i="10"/>
  <c r="F229" i="10" s="1"/>
  <c r="P168" i="10"/>
  <c r="P167" i="10" s="1"/>
  <c r="P166" i="10" s="1"/>
  <c r="P165" i="10" s="1"/>
  <c r="Z171" i="10"/>
  <c r="Z172" i="10"/>
  <c r="R172" i="10"/>
  <c r="R171" i="10" s="1"/>
  <c r="R170" i="10" s="1"/>
  <c r="R169" i="10" s="1"/>
  <c r="X172" i="10"/>
  <c r="Z183" i="10"/>
  <c r="Z184" i="10"/>
  <c r="R184" i="10"/>
  <c r="R183" i="10" s="1"/>
  <c r="R182" i="10" s="1"/>
  <c r="R181" i="10" s="1"/>
  <c r="X184" i="10"/>
  <c r="P192" i="10"/>
  <c r="P191" i="10" s="1"/>
  <c r="P190" i="10" s="1"/>
  <c r="P189" i="10" s="1"/>
  <c r="AA198" i="10"/>
  <c r="Q197" i="10"/>
  <c r="K199" i="10"/>
  <c r="G198" i="10"/>
  <c r="Z202" i="10"/>
  <c r="V201" i="10"/>
  <c r="AA206" i="10"/>
  <c r="AA214" i="10"/>
  <c r="Y214" i="10"/>
  <c r="W230" i="10"/>
  <c r="W229" i="10" s="1"/>
  <c r="R196" i="10"/>
  <c r="R195" i="10" s="1"/>
  <c r="R194" i="10" s="1"/>
  <c r="R193" i="10" s="1"/>
  <c r="R200" i="10"/>
  <c r="R199" i="10" s="1"/>
  <c r="R198" i="10" s="1"/>
  <c r="R197" i="10" s="1"/>
  <c r="R204" i="10"/>
  <c r="R203" i="10" s="1"/>
  <c r="R202" i="10" s="1"/>
  <c r="R201" i="10" s="1"/>
  <c r="R208" i="10"/>
  <c r="R207" i="10" s="1"/>
  <c r="R206" i="10" s="1"/>
  <c r="R205" i="10" s="1"/>
  <c r="R212" i="10"/>
  <c r="R211" i="10" s="1"/>
  <c r="R210" i="10" s="1"/>
  <c r="R209" i="10" s="1"/>
  <c r="R216" i="10"/>
  <c r="R215" i="10" s="1"/>
  <c r="R214" i="10" s="1"/>
  <c r="R213" i="10" s="1"/>
  <c r="X223" i="10"/>
  <c r="L222" i="10"/>
  <c r="Y222" i="10" s="1"/>
  <c r="AA222" i="10"/>
  <c r="AA223" i="10"/>
  <c r="AA232" i="10"/>
  <c r="T231" i="10"/>
  <c r="L237" i="10"/>
  <c r="Z238" i="10"/>
  <c r="R238" i="10"/>
  <c r="R237" i="10" s="1"/>
  <c r="R236" i="10" s="1"/>
  <c r="R235" i="10" s="1"/>
  <c r="Y238" i="10"/>
  <c r="P238" i="10"/>
  <c r="P237" i="10" s="1"/>
  <c r="P236" i="10" s="1"/>
  <c r="P235" i="10" s="1"/>
  <c r="X238" i="10"/>
  <c r="AB243" i="10"/>
  <c r="V242" i="10"/>
  <c r="Z243" i="10"/>
  <c r="K263" i="10"/>
  <c r="G262" i="10"/>
  <c r="X265" i="10"/>
  <c r="Y237" i="10"/>
  <c r="O242" i="10"/>
  <c r="O241" i="10" s="1"/>
  <c r="O240" i="10" s="1"/>
  <c r="O239" i="10" s="1"/>
  <c r="O122" i="10" s="1"/>
  <c r="W240" i="10"/>
  <c r="W239" i="10" s="1"/>
  <c r="W122" i="10" s="1"/>
  <c r="K222" i="10"/>
  <c r="K223" i="10"/>
  <c r="K227" i="10"/>
  <c r="V235" i="10"/>
  <c r="K243" i="10"/>
  <c r="X244" i="10"/>
  <c r="L243" i="10"/>
  <c r="R244" i="10"/>
  <c r="R243" i="10" s="1"/>
  <c r="R242" i="10" s="1"/>
  <c r="R241" i="10" s="1"/>
  <c r="R240" i="10" s="1"/>
  <c r="R239" i="10" s="1"/>
  <c r="Z244" i="10"/>
  <c r="P244" i="10"/>
  <c r="P243" i="10" s="1"/>
  <c r="P242" i="10" s="1"/>
  <c r="P241" i="10" s="1"/>
  <c r="P240" i="10" s="1"/>
  <c r="P239" i="10" s="1"/>
  <c r="P122" i="10" s="1"/>
  <c r="S252" i="10"/>
  <c r="S251" i="10" s="1"/>
  <c r="Q230" i="10"/>
  <c r="AB247" i="10"/>
  <c r="X248" i="10"/>
  <c r="Z249" i="10"/>
  <c r="Y249" i="10"/>
  <c r="X249" i="10"/>
  <c r="L248" i="10"/>
  <c r="G254" i="10"/>
  <c r="K255" i="10"/>
  <c r="X245" i="10"/>
  <c r="AA245" i="10"/>
  <c r="O252" i="10"/>
  <c r="O251" i="10" s="1"/>
  <c r="H264" i="10"/>
  <c r="H263" i="10" s="1"/>
  <c r="H262" i="10" s="1"/>
  <c r="H261" i="10" s="1"/>
  <c r="K265" i="10"/>
  <c r="Y273" i="10"/>
  <c r="T242" i="10"/>
  <c r="X243" i="10"/>
  <c r="Q242" i="10"/>
  <c r="Y243" i="10"/>
  <c r="F252" i="10"/>
  <c r="F251" i="10" s="1"/>
  <c r="Z258" i="10"/>
  <c r="L257" i="10"/>
  <c r="AA265" i="10"/>
  <c r="Y265" i="10"/>
  <c r="T264" i="10"/>
  <c r="Q271" i="10"/>
  <c r="AA271" i="10" s="1"/>
  <c r="Q272" i="10"/>
  <c r="G242" i="10"/>
  <c r="Y246" i="10"/>
  <c r="P246" i="10"/>
  <c r="P245" i="10" s="1"/>
  <c r="X246" i="10"/>
  <c r="L245" i="10"/>
  <c r="AA255" i="10"/>
  <c r="X255" i="10"/>
  <c r="Q254" i="10"/>
  <c r="Z265" i="10"/>
  <c r="V264" i="10"/>
  <c r="Z287" i="10"/>
  <c r="Y298" i="10"/>
  <c r="P298" i="10"/>
  <c r="P297" i="10" s="1"/>
  <c r="P296" i="10" s="1"/>
  <c r="P295" i="10" s="1"/>
  <c r="X298" i="10"/>
  <c r="Z298" i="10"/>
  <c r="L297" i="10"/>
  <c r="R298" i="10"/>
  <c r="R297" i="10" s="1"/>
  <c r="R296" i="10" s="1"/>
  <c r="R295" i="10" s="1"/>
  <c r="I252" i="10"/>
  <c r="I251" i="10" s="1"/>
  <c r="Z256" i="10"/>
  <c r="R256" i="10"/>
  <c r="R255" i="10" s="1"/>
  <c r="R254" i="10" s="1"/>
  <c r="R253" i="10" s="1"/>
  <c r="R252" i="10" s="1"/>
  <c r="R251" i="10" s="1"/>
  <c r="Y256" i="10"/>
  <c r="P256" i="10"/>
  <c r="P255" i="10" s="1"/>
  <c r="P254" i="10" s="1"/>
  <c r="P253" i="10" s="1"/>
  <c r="P252" i="10" s="1"/>
  <c r="P251" i="10" s="1"/>
  <c r="L255" i="10"/>
  <c r="S270" i="10"/>
  <c r="S267" i="10" s="1"/>
  <c r="Z283" i="10"/>
  <c r="AB283" i="10"/>
  <c r="V280" i="10"/>
  <c r="AA248" i="10"/>
  <c r="T247" i="10"/>
  <c r="Y248" i="10"/>
  <c r="K249" i="10"/>
  <c r="G248" i="10"/>
  <c r="Y250" i="10"/>
  <c r="P250" i="10"/>
  <c r="P249" i="10" s="1"/>
  <c r="P248" i="10" s="1"/>
  <c r="P247" i="10" s="1"/>
  <c r="X250" i="10"/>
  <c r="K259" i="10"/>
  <c r="G258" i="10"/>
  <c r="X274" i="10"/>
  <c r="Q273" i="10"/>
  <c r="AA273" i="10" s="1"/>
  <c r="K277" i="10"/>
  <c r="Y258" i="10"/>
  <c r="Y259" i="10"/>
  <c r="AA259" i="10"/>
  <c r="K264" i="10"/>
  <c r="AA274" i="10"/>
  <c r="Q295" i="10"/>
  <c r="AA296" i="10"/>
  <c r="I295" i="10"/>
  <c r="I270" i="10" s="1"/>
  <c r="I267" i="10" s="1"/>
  <c r="K296" i="10"/>
  <c r="AA301" i="10"/>
  <c r="T300" i="10"/>
  <c r="Y301" i="10"/>
  <c r="Y282" i="10"/>
  <c r="T279" i="10"/>
  <c r="T257" i="10"/>
  <c r="G272" i="10"/>
  <c r="K275" i="10"/>
  <c r="G274" i="10"/>
  <c r="V274" i="10"/>
  <c r="Z275" i="10"/>
  <c r="Z276" i="10"/>
  <c r="R276" i="10"/>
  <c r="R275" i="10" s="1"/>
  <c r="R274" i="10" s="1"/>
  <c r="R273" i="10" s="1"/>
  <c r="Y276" i="10"/>
  <c r="P276" i="10"/>
  <c r="P275" i="10" s="1"/>
  <c r="P274" i="10" s="1"/>
  <c r="P273" i="10" s="1"/>
  <c r="P270" i="10" s="1"/>
  <c r="P267" i="10" s="1"/>
  <c r="G281" i="10"/>
  <c r="V281" i="10"/>
  <c r="X287" i="10"/>
  <c r="X260" i="10"/>
  <c r="Y260" i="10"/>
  <c r="AA281" i="10"/>
  <c r="AB282" i="10"/>
  <c r="Z282" i="10"/>
  <c r="V279" i="10"/>
  <c r="V299" i="10"/>
  <c r="AB300" i="10"/>
  <c r="I280" i="10"/>
  <c r="I277" i="10" s="1"/>
  <c r="J282" i="10"/>
  <c r="Z285" i="10"/>
  <c r="L286" i="10"/>
  <c r="Y292" i="10"/>
  <c r="P292" i="10"/>
  <c r="P286" i="10" s="1"/>
  <c r="P280" i="10" s="1"/>
  <c r="P277" i="10" s="1"/>
  <c r="X292" i="10"/>
  <c r="AA295" i="10"/>
  <c r="Z297" i="10"/>
  <c r="V296" i="10"/>
  <c r="AB301" i="10"/>
  <c r="AA280" i="10"/>
  <c r="X284" i="10"/>
  <c r="AB285" i="10"/>
  <c r="Y288" i="10"/>
  <c r="K297" i="10"/>
  <c r="K301" i="10"/>
  <c r="Y283" i="10"/>
  <c r="Z302" i="10"/>
  <c r="R302" i="10"/>
  <c r="R301" i="10" s="1"/>
  <c r="R300" i="10" s="1"/>
  <c r="R299" i="10" s="1"/>
  <c r="X302" i="10"/>
  <c r="L301" i="10"/>
  <c r="X301" i="10" s="1"/>
  <c r="AA287" i="10"/>
  <c r="Y287" i="10"/>
  <c r="Y290" i="10"/>
  <c r="P290" i="10"/>
  <c r="P284" i="10" s="1"/>
  <c r="P281" i="10" s="1"/>
  <c r="P278" i="10" s="1"/>
  <c r="P271" i="10" s="1"/>
  <c r="P268" i="10" s="1"/>
  <c r="P121" i="10" s="1"/>
  <c r="L284" i="10"/>
  <c r="X290" i="10"/>
  <c r="Y297" i="10"/>
  <c r="G299" i="10"/>
  <c r="K299" i="10" s="1"/>
  <c r="K300" i="10"/>
  <c r="Q300" i="10"/>
  <c r="P302" i="10"/>
  <c r="P301" i="10" s="1"/>
  <c r="P300" i="10" s="1"/>
  <c r="P299" i="10" s="1"/>
  <c r="R289" i="10"/>
  <c r="R283" i="10" s="1"/>
  <c r="R280" i="10" s="1"/>
  <c r="R277" i="10" s="1"/>
  <c r="R291" i="10"/>
  <c r="R285" i="10" s="1"/>
  <c r="R282" i="10" s="1"/>
  <c r="R279" i="10" s="1"/>
  <c r="R272" i="10" s="1"/>
  <c r="R269" i="10" s="1"/>
  <c r="R293" i="10"/>
  <c r="R287" i="10" s="1"/>
  <c r="R281" i="10" s="1"/>
  <c r="R278" i="10" s="1"/>
  <c r="R271" i="10" s="1"/>
  <c r="R268" i="10" s="1"/>
  <c r="R121" i="10" s="1"/>
  <c r="R294" i="10"/>
  <c r="R288" i="10" s="1"/>
  <c r="L282" i="10"/>
  <c r="F11" i="8"/>
  <c r="F10" i="8" s="1"/>
  <c r="F102" i="8"/>
  <c r="G17" i="8"/>
  <c r="G11" i="8" s="1"/>
  <c r="G10" i="8" s="1"/>
  <c r="G49" i="8"/>
  <c r="K20" i="8"/>
  <c r="H19" i="8"/>
  <c r="J30" i="8"/>
  <c r="K33" i="8"/>
  <c r="K32" i="8"/>
  <c r="H31" i="8"/>
  <c r="K39" i="8"/>
  <c r="K67" i="8"/>
  <c r="H66" i="8"/>
  <c r="K26" i="8"/>
  <c r="K47" i="8"/>
  <c r="H45" i="8"/>
  <c r="J80" i="8"/>
  <c r="J85" i="8"/>
  <c r="K100" i="8"/>
  <c r="K15" i="8"/>
  <c r="H14" i="8"/>
  <c r="K60" i="8"/>
  <c r="K35" i="8"/>
  <c r="J59" i="8"/>
  <c r="J70" i="8"/>
  <c r="K97" i="8"/>
  <c r="H96" i="8"/>
  <c r="K19" i="8"/>
  <c r="J18" i="8"/>
  <c r="K21" i="8"/>
  <c r="K36" i="8"/>
  <c r="H35" i="8"/>
  <c r="K55" i="8"/>
  <c r="H54" i="8"/>
  <c r="K77" i="8"/>
  <c r="H76" i="8"/>
  <c r="K89" i="8"/>
  <c r="H88" i="8"/>
  <c r="K92" i="8"/>
  <c r="H46" i="8"/>
  <c r="H21" i="8"/>
  <c r="H26" i="8"/>
  <c r="H33" i="8"/>
  <c r="H39" i="8"/>
  <c r="H60" i="8"/>
  <c r="H72" i="8"/>
  <c r="H82" i="8"/>
  <c r="H92" i="8"/>
  <c r="H100" i="8"/>
  <c r="L10" i="7"/>
  <c r="L9" i="7" s="1"/>
  <c r="L8" i="7" s="1"/>
  <c r="L24" i="7"/>
  <c r="H95" i="7"/>
  <c r="N96" i="7"/>
  <c r="F50" i="7"/>
  <c r="F106" i="7"/>
  <c r="F104" i="7" s="1"/>
  <c r="O24" i="7"/>
  <c r="O45" i="7"/>
  <c r="K44" i="7"/>
  <c r="L51" i="7"/>
  <c r="O85" i="7"/>
  <c r="H100" i="7"/>
  <c r="N118" i="7"/>
  <c r="O118" i="7"/>
  <c r="N15" i="7"/>
  <c r="N27" i="7"/>
  <c r="L54" i="7"/>
  <c r="L52" i="7" s="1"/>
  <c r="L49" i="7" s="1"/>
  <c r="K75" i="7"/>
  <c r="M85" i="7"/>
  <c r="J112" i="7"/>
  <c r="G116" i="7"/>
  <c r="G114" i="7" s="1"/>
  <c r="G112" i="7" s="1"/>
  <c r="G111" i="7" s="1"/>
  <c r="H120" i="7"/>
  <c r="G124" i="7"/>
  <c r="G123" i="7" s="1"/>
  <c r="G122" i="7" s="1"/>
  <c r="H125" i="7"/>
  <c r="M129" i="7"/>
  <c r="N129" i="7"/>
  <c r="H128" i="7"/>
  <c r="M59" i="7"/>
  <c r="N59" i="7"/>
  <c r="H58" i="7"/>
  <c r="O116" i="7"/>
  <c r="K114" i="7"/>
  <c r="N12" i="7"/>
  <c r="M28" i="7"/>
  <c r="N28" i="7"/>
  <c r="O31" i="7"/>
  <c r="N42" i="7"/>
  <c r="M42" i="7"/>
  <c r="H41" i="7"/>
  <c r="M63" i="7"/>
  <c r="N63" i="7"/>
  <c r="H62" i="7"/>
  <c r="M72" i="7"/>
  <c r="J71" i="7"/>
  <c r="J76" i="7"/>
  <c r="M101" i="7"/>
  <c r="K10" i="7"/>
  <c r="N22" i="7"/>
  <c r="M27" i="7"/>
  <c r="M58" i="7"/>
  <c r="J57" i="7"/>
  <c r="K71" i="7"/>
  <c r="O72" i="7"/>
  <c r="N72" i="7"/>
  <c r="K84" i="7"/>
  <c r="L89" i="7"/>
  <c r="L88" i="7" s="1"/>
  <c r="J109" i="7"/>
  <c r="O110" i="7"/>
  <c r="K115" i="7"/>
  <c r="M121" i="7"/>
  <c r="H118" i="7"/>
  <c r="N121" i="7"/>
  <c r="J127" i="7"/>
  <c r="O128" i="7"/>
  <c r="M30" i="7"/>
  <c r="N30" i="7"/>
  <c r="J9" i="7"/>
  <c r="N11" i="7"/>
  <c r="K55" i="7"/>
  <c r="O57" i="7"/>
  <c r="J61" i="7"/>
  <c r="H64" i="7"/>
  <c r="M66" i="7"/>
  <c r="J65" i="7"/>
  <c r="H85" i="7"/>
  <c r="M86" i="7"/>
  <c r="O109" i="7"/>
  <c r="M97" i="7"/>
  <c r="N97" i="7"/>
  <c r="M29" i="7"/>
  <c r="N29" i="7"/>
  <c r="H45" i="7"/>
  <c r="O61" i="7"/>
  <c r="O66" i="7"/>
  <c r="N66" i="7"/>
  <c r="K65" i="7"/>
  <c r="J98" i="7"/>
  <c r="M117" i="7"/>
  <c r="O80" i="7"/>
  <c r="N91" i="7"/>
  <c r="K90" i="7"/>
  <c r="J113" i="7"/>
  <c r="M118" i="7"/>
  <c r="M32" i="7"/>
  <c r="M33" i="7"/>
  <c r="M67" i="7"/>
  <c r="N73" i="7"/>
  <c r="F79" i="7"/>
  <c r="F78" i="7" s="1"/>
  <c r="F77" i="7" s="1"/>
  <c r="F75" i="7" s="1"/>
  <c r="F51" i="7" s="1"/>
  <c r="N81" i="7"/>
  <c r="H80" i="7"/>
  <c r="M96" i="7"/>
  <c r="J95" i="7"/>
  <c r="L114" i="7"/>
  <c r="L112" i="7" s="1"/>
  <c r="L106" i="7" s="1"/>
  <c r="L104" i="7" s="1"/>
  <c r="L50" i="7" s="1"/>
  <c r="H31" i="7"/>
  <c r="G79" i="7"/>
  <c r="G78" i="7" s="1"/>
  <c r="G77" i="7" s="1"/>
  <c r="G75" i="7" s="1"/>
  <c r="G51" i="7" s="1"/>
  <c r="N82" i="7"/>
  <c r="N92" i="7"/>
  <c r="N119" i="7"/>
  <c r="M119" i="7"/>
  <c r="H72" i="7"/>
  <c r="J78" i="7"/>
  <c r="M91" i="7"/>
  <c r="J90" i="7"/>
  <c r="N102" i="7"/>
  <c r="K101" i="7"/>
  <c r="K123" i="7"/>
  <c r="N128" i="7"/>
  <c r="Z20" i="6"/>
  <c r="R20" i="6"/>
  <c r="P20" i="6"/>
  <c r="Y20" i="6"/>
  <c r="X20" i="6"/>
  <c r="F8" i="6"/>
  <c r="Z97" i="6"/>
  <c r="R97" i="6"/>
  <c r="Y97" i="6"/>
  <c r="P97" i="6"/>
  <c r="X97" i="6"/>
  <c r="L95" i="6"/>
  <c r="Y15" i="6"/>
  <c r="P15" i="6"/>
  <c r="R15" i="6"/>
  <c r="Z15" i="6"/>
  <c r="X15" i="6"/>
  <c r="X16" i="6"/>
  <c r="Y16" i="6"/>
  <c r="R16" i="6"/>
  <c r="Z16" i="6"/>
  <c r="P16" i="6"/>
  <c r="P31" i="6"/>
  <c r="P30" i="6" s="1"/>
  <c r="Y33" i="6"/>
  <c r="P33" i="6"/>
  <c r="X33" i="6"/>
  <c r="Z33" i="6"/>
  <c r="R33" i="6"/>
  <c r="X34" i="6"/>
  <c r="Z34" i="6"/>
  <c r="P34" i="6"/>
  <c r="Y34" i="6"/>
  <c r="R34" i="6"/>
  <c r="X39" i="6"/>
  <c r="Y21" i="6"/>
  <c r="P21" i="6"/>
  <c r="X21" i="6"/>
  <c r="R21" i="6"/>
  <c r="Z21" i="6"/>
  <c r="X51" i="6"/>
  <c r="U45" i="6"/>
  <c r="Z13" i="6"/>
  <c r="R13" i="6"/>
  <c r="Y13" i="6"/>
  <c r="P13" i="6"/>
  <c r="L12" i="6"/>
  <c r="X13" i="6"/>
  <c r="Y23" i="6"/>
  <c r="P23" i="6"/>
  <c r="Z23" i="6"/>
  <c r="L22" i="6"/>
  <c r="R23" i="6"/>
  <c r="X23" i="6"/>
  <c r="Z84" i="6"/>
  <c r="R84" i="6"/>
  <c r="Y84" i="6"/>
  <c r="P84" i="6"/>
  <c r="X84" i="6"/>
  <c r="H10" i="6"/>
  <c r="H9" i="6" s="1"/>
  <c r="H8" i="6" s="1"/>
  <c r="K11" i="6"/>
  <c r="Z19" i="6"/>
  <c r="R19" i="6"/>
  <c r="Y19" i="6"/>
  <c r="P19" i="6"/>
  <c r="X19" i="6"/>
  <c r="X130" i="6"/>
  <c r="L129" i="6"/>
  <c r="R130" i="6"/>
  <c r="R129" i="6" s="1"/>
  <c r="R128" i="6" s="1"/>
  <c r="R127" i="6" s="1"/>
  <c r="P130" i="6"/>
  <c r="P129" i="6" s="1"/>
  <c r="P128" i="6" s="1"/>
  <c r="P127" i="6" s="1"/>
  <c r="P118" i="6" s="1"/>
  <c r="P117" i="6" s="1"/>
  <c r="Y130" i="6"/>
  <c r="Z130" i="6"/>
  <c r="Q9" i="6"/>
  <c r="U40" i="6"/>
  <c r="U39" i="6" s="1"/>
  <c r="U38" i="6" s="1"/>
  <c r="U8" i="6" s="1"/>
  <c r="W10" i="6"/>
  <c r="W9" i="6" s="1"/>
  <c r="AB30" i="6"/>
  <c r="V10" i="6"/>
  <c r="Z73" i="6"/>
  <c r="R73" i="6"/>
  <c r="Y73" i="6"/>
  <c r="P73" i="6"/>
  <c r="X73" i="6"/>
  <c r="J118" i="6"/>
  <c r="J117" i="6" s="1"/>
  <c r="X32" i="6"/>
  <c r="V40" i="6"/>
  <c r="Z43" i="6"/>
  <c r="X54" i="6"/>
  <c r="Y54" i="6"/>
  <c r="P54" i="6"/>
  <c r="X67" i="6"/>
  <c r="Y67" i="6"/>
  <c r="P67" i="6"/>
  <c r="Z75" i="6"/>
  <c r="R75" i="6"/>
  <c r="Y75" i="6"/>
  <c r="P75" i="6"/>
  <c r="Y92" i="6"/>
  <c r="P88" i="6"/>
  <c r="P98" i="6"/>
  <c r="P7" i="6" s="1"/>
  <c r="Y102" i="6"/>
  <c r="K120" i="6"/>
  <c r="G119" i="6"/>
  <c r="K149" i="6"/>
  <c r="G148" i="6"/>
  <c r="Y210" i="6"/>
  <c r="P210" i="6"/>
  <c r="P209" i="6" s="1"/>
  <c r="P208" i="6" s="1"/>
  <c r="P207" i="6" s="1"/>
  <c r="X210" i="6"/>
  <c r="R210" i="6"/>
  <c r="R209" i="6" s="1"/>
  <c r="R208" i="6" s="1"/>
  <c r="R207" i="6" s="1"/>
  <c r="Z210" i="6"/>
  <c r="X42" i="6"/>
  <c r="R17" i="6"/>
  <c r="P18" i="6"/>
  <c r="Y18" i="6"/>
  <c r="X25" i="6"/>
  <c r="L31" i="6"/>
  <c r="Y31" i="6" s="1"/>
  <c r="X37" i="6"/>
  <c r="G40" i="6"/>
  <c r="K41" i="6"/>
  <c r="P42" i="6"/>
  <c r="P41" i="6" s="1"/>
  <c r="Z42" i="6"/>
  <c r="T46" i="6"/>
  <c r="K47" i="6"/>
  <c r="L51" i="6"/>
  <c r="Y51" i="6" s="1"/>
  <c r="O62" i="6"/>
  <c r="X68" i="6"/>
  <c r="Y68" i="6"/>
  <c r="AB70" i="6"/>
  <c r="X79" i="6"/>
  <c r="Y79" i="6"/>
  <c r="V62" i="6"/>
  <c r="R81" i="6"/>
  <c r="Y83" i="6"/>
  <c r="P83" i="6"/>
  <c r="X83" i="6"/>
  <c r="L81" i="6"/>
  <c r="Z81" i="6" s="1"/>
  <c r="Z83" i="6"/>
  <c r="R83" i="6"/>
  <c r="R88" i="6"/>
  <c r="Z96" i="6"/>
  <c r="R96" i="6"/>
  <c r="R95" i="6" s="1"/>
  <c r="R94" i="6" s="1"/>
  <c r="R93" i="6" s="1"/>
  <c r="R89" i="6" s="1"/>
  <c r="Y96" i="6"/>
  <c r="P96" i="6"/>
  <c r="N98" i="6"/>
  <c r="N7" i="6" s="1"/>
  <c r="N88" i="6"/>
  <c r="X101" i="6"/>
  <c r="Y101" i="6"/>
  <c r="K103" i="6"/>
  <c r="G102" i="6"/>
  <c r="K102" i="6" s="1"/>
  <c r="V120" i="6"/>
  <c r="S118" i="6"/>
  <c r="S117" i="6" s="1"/>
  <c r="K132" i="6"/>
  <c r="G131" i="6"/>
  <c r="K131" i="6" s="1"/>
  <c r="G140" i="6"/>
  <c r="K141" i="6"/>
  <c r="Z145" i="6"/>
  <c r="Z162" i="6"/>
  <c r="R162" i="6"/>
  <c r="R161" i="6" s="1"/>
  <c r="R160" i="6" s="1"/>
  <c r="R159" i="6" s="1"/>
  <c r="Y162" i="6"/>
  <c r="P162" i="6"/>
  <c r="P161" i="6" s="1"/>
  <c r="P160" i="6" s="1"/>
  <c r="P159" i="6" s="1"/>
  <c r="X162" i="6"/>
  <c r="L161" i="6"/>
  <c r="K163" i="6"/>
  <c r="V164" i="6"/>
  <c r="K179" i="6"/>
  <c r="AA288" i="6"/>
  <c r="T287" i="6"/>
  <c r="AA39" i="6"/>
  <c r="V45" i="6"/>
  <c r="Y53" i="6"/>
  <c r="P53" i="6"/>
  <c r="X53" i="6"/>
  <c r="Z53" i="6"/>
  <c r="R53" i="6"/>
  <c r="G61" i="6"/>
  <c r="Z86" i="6"/>
  <c r="R86" i="6"/>
  <c r="Y86" i="6"/>
  <c r="P86" i="6"/>
  <c r="X86" i="6"/>
  <c r="X18" i="6"/>
  <c r="N118" i="6"/>
  <c r="N117" i="6" s="1"/>
  <c r="Z147" i="6"/>
  <c r="V151" i="6"/>
  <c r="Z152" i="6"/>
  <c r="K159" i="6"/>
  <c r="G10" i="6"/>
  <c r="AA11" i="6"/>
  <c r="K12" i="6"/>
  <c r="Z14" i="6"/>
  <c r="R14" i="6"/>
  <c r="X14" i="6"/>
  <c r="R18" i="6"/>
  <c r="Z18" i="6"/>
  <c r="X24" i="6"/>
  <c r="Y24" i="6"/>
  <c r="P25" i="6"/>
  <c r="Y25" i="6"/>
  <c r="Y29" i="6"/>
  <c r="P29" i="6"/>
  <c r="X29" i="6"/>
  <c r="P37" i="6"/>
  <c r="Y37" i="6"/>
  <c r="R42" i="6"/>
  <c r="R41" i="6" s="1"/>
  <c r="Y43" i="6"/>
  <c r="I45" i="6"/>
  <c r="I38" i="6" s="1"/>
  <c r="I8" i="6" s="1"/>
  <c r="I295" i="6" s="1"/>
  <c r="AB47" i="6"/>
  <c r="W46" i="6"/>
  <c r="AA51" i="6"/>
  <c r="Z52" i="6"/>
  <c r="R52" i="6"/>
  <c r="R51" i="6" s="1"/>
  <c r="Y52" i="6"/>
  <c r="P52" i="6"/>
  <c r="X59" i="6"/>
  <c r="Y59" i="6"/>
  <c r="P59" i="6"/>
  <c r="Y60" i="6"/>
  <c r="P60" i="6"/>
  <c r="X60" i="6"/>
  <c r="Z60" i="6"/>
  <c r="R60" i="6"/>
  <c r="X63" i="6"/>
  <c r="L63" i="6"/>
  <c r="X64" i="6"/>
  <c r="Y64" i="6"/>
  <c r="X74" i="6"/>
  <c r="Z76" i="6"/>
  <c r="R76" i="6"/>
  <c r="Y76" i="6"/>
  <c r="P76" i="6"/>
  <c r="X76" i="6"/>
  <c r="Y77" i="6"/>
  <c r="P77" i="6"/>
  <c r="X77" i="6"/>
  <c r="Z77" i="6"/>
  <c r="R77" i="6"/>
  <c r="Q89" i="6"/>
  <c r="W89" i="6"/>
  <c r="K99" i="6"/>
  <c r="G98" i="6"/>
  <c r="U98" i="6"/>
  <c r="U7" i="6" s="1"/>
  <c r="U88" i="6"/>
  <c r="X102" i="6"/>
  <c r="Y103" i="6"/>
  <c r="T127" i="6"/>
  <c r="AA128" i="6"/>
  <c r="Y129" i="6"/>
  <c r="AA129" i="6"/>
  <c r="X142" i="6"/>
  <c r="L141" i="6"/>
  <c r="R142" i="6"/>
  <c r="R141" i="6" s="1"/>
  <c r="R140" i="6" s="1"/>
  <c r="R139" i="6" s="1"/>
  <c r="P142" i="6"/>
  <c r="P141" i="6" s="1"/>
  <c r="P140" i="6" s="1"/>
  <c r="P139" i="6" s="1"/>
  <c r="G151" i="6"/>
  <c r="K151" i="6" s="1"/>
  <c r="K152" i="6"/>
  <c r="Q160" i="6"/>
  <c r="AA161" i="6"/>
  <c r="X161" i="6"/>
  <c r="L230" i="6"/>
  <c r="X231" i="6"/>
  <c r="Y231" i="6"/>
  <c r="Z231" i="6"/>
  <c r="Z32" i="6"/>
  <c r="R32" i="6"/>
  <c r="Z41" i="6"/>
  <c r="O45" i="6"/>
  <c r="O38" i="6" s="1"/>
  <c r="O8" i="6" s="1"/>
  <c r="O295" i="6" s="1"/>
  <c r="X56" i="6"/>
  <c r="Y56" i="6"/>
  <c r="P56" i="6"/>
  <c r="P70" i="6"/>
  <c r="X92" i="6"/>
  <c r="T98" i="6"/>
  <c r="AA99" i="6"/>
  <c r="T88" i="6"/>
  <c r="T105" i="6"/>
  <c r="W118" i="6"/>
  <c r="W117" i="6" s="1"/>
  <c r="W114" i="6" s="1"/>
  <c r="G128" i="6"/>
  <c r="K129" i="6"/>
  <c r="J180" i="6"/>
  <c r="J179" i="6" s="1"/>
  <c r="K181" i="6"/>
  <c r="X31" i="6"/>
  <c r="Y32" i="6"/>
  <c r="N38" i="6"/>
  <c r="N8" i="6" s="1"/>
  <c r="Y42" i="6"/>
  <c r="R54" i="6"/>
  <c r="R56" i="6"/>
  <c r="X57" i="6"/>
  <c r="Y57" i="6"/>
  <c r="P57" i="6"/>
  <c r="R67" i="6"/>
  <c r="Y85" i="6"/>
  <c r="P85" i="6"/>
  <c r="X85" i="6"/>
  <c r="Z85" i="6"/>
  <c r="R85" i="6"/>
  <c r="G90" i="6"/>
  <c r="K91" i="6"/>
  <c r="P92" i="6"/>
  <c r="P91" i="6" s="1"/>
  <c r="P90" i="6" s="1"/>
  <c r="Z92" i="6"/>
  <c r="T108" i="6"/>
  <c r="Q135" i="6"/>
  <c r="Y14" i="6"/>
  <c r="Z24" i="6"/>
  <c r="R25" i="6"/>
  <c r="X27" i="6"/>
  <c r="Z28" i="6"/>
  <c r="R28" i="6"/>
  <c r="X28" i="6"/>
  <c r="J30" i="6"/>
  <c r="K30" i="6" s="1"/>
  <c r="AA31" i="6"/>
  <c r="T30" i="6"/>
  <c r="AB31" i="6"/>
  <c r="X36" i="6"/>
  <c r="R37" i="6"/>
  <c r="Y39" i="6"/>
  <c r="AB43" i="6"/>
  <c r="L47" i="6"/>
  <c r="X48" i="6"/>
  <c r="Y48" i="6"/>
  <c r="X50" i="6"/>
  <c r="R50" i="6"/>
  <c r="R47" i="6" s="1"/>
  <c r="Y50" i="6"/>
  <c r="Z51" i="6"/>
  <c r="R59" i="6"/>
  <c r="Y63" i="6"/>
  <c r="P64" i="6"/>
  <c r="P63" i="6" s="1"/>
  <c r="Z64" i="6"/>
  <c r="X66" i="6"/>
  <c r="Y66" i="6"/>
  <c r="K70" i="6"/>
  <c r="X70" i="6"/>
  <c r="AA70" i="6"/>
  <c r="Y74" i="6"/>
  <c r="W74" i="6"/>
  <c r="W62" i="6" s="1"/>
  <c r="G94" i="6"/>
  <c r="K95" i="6"/>
  <c r="H98" i="6"/>
  <c r="H7" i="6" s="1"/>
  <c r="H88" i="6"/>
  <c r="K88" i="6" s="1"/>
  <c r="K107" i="6"/>
  <c r="Z111" i="6"/>
  <c r="R111" i="6"/>
  <c r="R110" i="6" s="1"/>
  <c r="R109" i="6" s="1"/>
  <c r="R107" i="6" s="1"/>
  <c r="R105" i="6" s="1"/>
  <c r="X111" i="6"/>
  <c r="L110" i="6"/>
  <c r="Y111" i="6"/>
  <c r="K112" i="6"/>
  <c r="G108" i="6"/>
  <c r="X113" i="6"/>
  <c r="R113" i="6"/>
  <c r="R112" i="6" s="1"/>
  <c r="R108" i="6" s="1"/>
  <c r="R106" i="6" s="1"/>
  <c r="Z113" i="6"/>
  <c r="P113" i="6"/>
  <c r="P112" i="6" s="1"/>
  <c r="P108" i="6" s="1"/>
  <c r="P106" i="6" s="1"/>
  <c r="Y113" i="6"/>
  <c r="L112" i="6"/>
  <c r="U118" i="6"/>
  <c r="U117" i="6" s="1"/>
  <c r="U114" i="6" s="1"/>
  <c r="K121" i="6"/>
  <c r="V132" i="6"/>
  <c r="Z133" i="6"/>
  <c r="L200" i="6"/>
  <c r="Z201" i="6"/>
  <c r="Q215" i="6"/>
  <c r="Y55" i="6"/>
  <c r="P55" i="6"/>
  <c r="X55" i="6"/>
  <c r="Z55" i="6"/>
  <c r="R55" i="6"/>
  <c r="L144" i="6"/>
  <c r="P40" i="6"/>
  <c r="P39" i="6" s="1"/>
  <c r="P14" i="6"/>
  <c r="R24" i="6"/>
  <c r="P27" i="6"/>
  <c r="Y28" i="6"/>
  <c r="R29" i="6"/>
  <c r="P36" i="6"/>
  <c r="Y40" i="6"/>
  <c r="Z44" i="6"/>
  <c r="R44" i="6"/>
  <c r="R43" i="6" s="1"/>
  <c r="R40" i="6" s="1"/>
  <c r="R39" i="6" s="1"/>
  <c r="X44" i="6"/>
  <c r="J45" i="6"/>
  <c r="J38" i="6" s="1"/>
  <c r="P48" i="6"/>
  <c r="P47" i="6" s="1"/>
  <c r="Z48" i="6"/>
  <c r="Z54" i="6"/>
  <c r="Z56" i="6"/>
  <c r="S58" i="6"/>
  <c r="S46" i="6" s="1"/>
  <c r="S45" i="6" s="1"/>
  <c r="S38" i="6" s="1"/>
  <c r="S8" i="6" s="1"/>
  <c r="T62" i="6"/>
  <c r="I62" i="6"/>
  <c r="K62" i="6" s="1"/>
  <c r="U62" i="6"/>
  <c r="R64" i="6"/>
  <c r="R63" i="6" s="1"/>
  <c r="P66" i="6"/>
  <c r="Z66" i="6"/>
  <c r="Z67" i="6"/>
  <c r="X69" i="6"/>
  <c r="Y69" i="6"/>
  <c r="L70" i="6"/>
  <c r="Y70" i="6" s="1"/>
  <c r="X71" i="6"/>
  <c r="Y71" i="6"/>
  <c r="Z72" i="6"/>
  <c r="R72" i="6"/>
  <c r="R70" i="6" s="1"/>
  <c r="Y72" i="6"/>
  <c r="P72" i="6"/>
  <c r="X75" i="6"/>
  <c r="K81" i="6"/>
  <c r="W81" i="6"/>
  <c r="Z87" i="6"/>
  <c r="R87" i="6"/>
  <c r="Y87" i="6"/>
  <c r="P87" i="6"/>
  <c r="V89" i="6"/>
  <c r="L91" i="6"/>
  <c r="AA94" i="6"/>
  <c r="U95" i="6"/>
  <c r="U94" i="6" s="1"/>
  <c r="U93" i="6" s="1"/>
  <c r="U89" i="6" s="1"/>
  <c r="X100" i="6"/>
  <c r="L99" i="6"/>
  <c r="Y100" i="6"/>
  <c r="Z102" i="6"/>
  <c r="Q105" i="6"/>
  <c r="K110" i="6"/>
  <c r="P111" i="6"/>
  <c r="P110" i="6" s="1"/>
  <c r="P109" i="6" s="1"/>
  <c r="P107" i="6" s="1"/>
  <c r="P105" i="6" s="1"/>
  <c r="F118" i="6"/>
  <c r="F117" i="6" s="1"/>
  <c r="Q123" i="6"/>
  <c r="AA136" i="6"/>
  <c r="T139" i="6"/>
  <c r="AA140" i="6"/>
  <c r="Y141" i="6"/>
  <c r="AA141" i="6"/>
  <c r="Z158" i="6"/>
  <c r="R158" i="6"/>
  <c r="R157" i="6" s="1"/>
  <c r="R156" i="6" s="1"/>
  <c r="R155" i="6" s="1"/>
  <c r="X158" i="6"/>
  <c r="L157" i="6"/>
  <c r="X157" i="6" s="1"/>
  <c r="Y158" i="6"/>
  <c r="L172" i="6"/>
  <c r="Z173" i="6"/>
  <c r="X173" i="6"/>
  <c r="T180" i="6"/>
  <c r="AA181" i="6"/>
  <c r="L209" i="6"/>
  <c r="Q234" i="6"/>
  <c r="AA241" i="6"/>
  <c r="AB51" i="6"/>
  <c r="AB94" i="6"/>
  <c r="X103" i="6"/>
  <c r="X122" i="6"/>
  <c r="L121" i="6"/>
  <c r="R122" i="6"/>
  <c r="R121" i="6" s="1"/>
  <c r="R120" i="6" s="1"/>
  <c r="R119" i="6" s="1"/>
  <c r="Z122" i="6"/>
  <c r="X134" i="6"/>
  <c r="L133" i="6"/>
  <c r="R134" i="6"/>
  <c r="R133" i="6" s="1"/>
  <c r="R132" i="6" s="1"/>
  <c r="R131" i="6" s="1"/>
  <c r="Z134" i="6"/>
  <c r="L168" i="6"/>
  <c r="I204" i="6"/>
  <c r="I203" i="6" s="1"/>
  <c r="I118" i="6" s="1"/>
  <c r="I117" i="6" s="1"/>
  <c r="I114" i="6" s="1"/>
  <c r="K205" i="6"/>
  <c r="V207" i="6"/>
  <c r="R65" i="6"/>
  <c r="G105" i="6"/>
  <c r="K105" i="6" s="1"/>
  <c r="G123" i="6"/>
  <c r="K123" i="6" s="1"/>
  <c r="AA123" i="6"/>
  <c r="G135" i="6"/>
  <c r="K135" i="6" s="1"/>
  <c r="T144" i="6"/>
  <c r="Y145" i="6"/>
  <c r="L152" i="6"/>
  <c r="X152" i="6" s="1"/>
  <c r="AA163" i="6"/>
  <c r="K176" i="6"/>
  <c r="G175" i="6"/>
  <c r="K175" i="6" s="1"/>
  <c r="Y177" i="6"/>
  <c r="T176" i="6"/>
  <c r="AA177" i="6"/>
  <c r="V188" i="6"/>
  <c r="Y202" i="6"/>
  <c r="P202" i="6"/>
  <c r="P201" i="6" s="1"/>
  <c r="P200" i="6" s="1"/>
  <c r="P199" i="6" s="1"/>
  <c r="X202" i="6"/>
  <c r="R202" i="6"/>
  <c r="R201" i="6" s="1"/>
  <c r="R200" i="6" s="1"/>
  <c r="R199" i="6" s="1"/>
  <c r="Z202" i="6"/>
  <c r="Z204" i="6"/>
  <c r="L203" i="6"/>
  <c r="Z203" i="6" s="1"/>
  <c r="AB211" i="6"/>
  <c r="Q211" i="6"/>
  <c r="T246" i="6"/>
  <c r="X126" i="6"/>
  <c r="L125" i="6"/>
  <c r="R126" i="6"/>
  <c r="R125" i="6" s="1"/>
  <c r="R124" i="6" s="1"/>
  <c r="R123" i="6" s="1"/>
  <c r="Z126" i="6"/>
  <c r="X138" i="6"/>
  <c r="L137" i="6"/>
  <c r="R138" i="6"/>
  <c r="R137" i="6" s="1"/>
  <c r="R136" i="6" s="1"/>
  <c r="R135" i="6" s="1"/>
  <c r="Z138" i="6"/>
  <c r="V144" i="6"/>
  <c r="K145" i="6"/>
  <c r="G144" i="6"/>
  <c r="Q147" i="6"/>
  <c r="X147" i="6" s="1"/>
  <c r="Y153" i="6"/>
  <c r="T152" i="6"/>
  <c r="AA153" i="6"/>
  <c r="Y182" i="6"/>
  <c r="P182" i="6"/>
  <c r="P181" i="6" s="1"/>
  <c r="P180" i="6" s="1"/>
  <c r="P179" i="6" s="1"/>
  <c r="Z182" i="6"/>
  <c r="X182" i="6"/>
  <c r="L181" i="6"/>
  <c r="Y181" i="6" s="1"/>
  <c r="Z217" i="6"/>
  <c r="V216" i="6"/>
  <c r="Q46" i="6"/>
  <c r="Q62" i="6"/>
  <c r="T93" i="6"/>
  <c r="AA119" i="6"/>
  <c r="Y122" i="6"/>
  <c r="P126" i="6"/>
  <c r="P125" i="6" s="1"/>
  <c r="P124" i="6" s="1"/>
  <c r="P123" i="6" s="1"/>
  <c r="V127" i="6"/>
  <c r="Z129" i="6"/>
  <c r="AA131" i="6"/>
  <c r="Y133" i="6"/>
  <c r="Y134" i="6"/>
  <c r="P138" i="6"/>
  <c r="P137" i="6" s="1"/>
  <c r="P136" i="6" s="1"/>
  <c r="P135" i="6" s="1"/>
  <c r="V139" i="6"/>
  <c r="Z141" i="6"/>
  <c r="Z154" i="6"/>
  <c r="R154" i="6"/>
  <c r="R153" i="6" s="1"/>
  <c r="R152" i="6" s="1"/>
  <c r="R151" i="6" s="1"/>
  <c r="X154" i="6"/>
  <c r="P154" i="6"/>
  <c r="P153" i="6" s="1"/>
  <c r="P152" i="6" s="1"/>
  <c r="P151" i="6" s="1"/>
  <c r="K156" i="6"/>
  <c r="V155" i="6"/>
  <c r="Y169" i="6"/>
  <c r="Z170" i="6"/>
  <c r="R170" i="6"/>
  <c r="R169" i="6" s="1"/>
  <c r="R168" i="6" s="1"/>
  <c r="R167" i="6" s="1"/>
  <c r="Y170" i="6"/>
  <c r="P170" i="6"/>
  <c r="P169" i="6" s="1"/>
  <c r="P168" i="6" s="1"/>
  <c r="P167" i="6" s="1"/>
  <c r="G171" i="6"/>
  <c r="K171" i="6" s="1"/>
  <c r="Z177" i="6"/>
  <c r="L176" i="6"/>
  <c r="R182" i="6"/>
  <c r="R181" i="6" s="1"/>
  <c r="R180" i="6" s="1"/>
  <c r="R179" i="6" s="1"/>
  <c r="G183" i="6"/>
  <c r="K183" i="6" s="1"/>
  <c r="AA242" i="6"/>
  <c r="Y173" i="6"/>
  <c r="T172" i="6"/>
  <c r="Y178" i="6"/>
  <c r="P178" i="6"/>
  <c r="P177" i="6" s="1"/>
  <c r="P176" i="6" s="1"/>
  <c r="P175" i="6" s="1"/>
  <c r="Z178" i="6"/>
  <c r="X178" i="6"/>
  <c r="T187" i="6"/>
  <c r="Y197" i="6"/>
  <c r="AA197" i="6"/>
  <c r="T196" i="6"/>
  <c r="Y201" i="6"/>
  <c r="AA201" i="6"/>
  <c r="T200" i="6"/>
  <c r="AA211" i="6"/>
  <c r="Y198" i="6"/>
  <c r="P198" i="6"/>
  <c r="P197" i="6" s="1"/>
  <c r="P196" i="6" s="1"/>
  <c r="P195" i="6" s="1"/>
  <c r="X198" i="6"/>
  <c r="L197" i="6"/>
  <c r="Z198" i="6"/>
  <c r="T203" i="6"/>
  <c r="X218" i="6"/>
  <c r="L217" i="6"/>
  <c r="R218" i="6"/>
  <c r="R217" i="6" s="1"/>
  <c r="R216" i="6" s="1"/>
  <c r="R215" i="6" s="1"/>
  <c r="Y218" i="6"/>
  <c r="L219" i="6"/>
  <c r="AA221" i="6"/>
  <c r="Y221" i="6"/>
  <c r="T220" i="6"/>
  <c r="AA239" i="6"/>
  <c r="T236" i="6"/>
  <c r="AB277" i="6"/>
  <c r="Z277" i="6"/>
  <c r="V274" i="6"/>
  <c r="X125" i="6"/>
  <c r="X129" i="6"/>
  <c r="X133" i="6"/>
  <c r="X137" i="6"/>
  <c r="X141" i="6"/>
  <c r="AA149" i="6"/>
  <c r="Y149" i="6"/>
  <c r="T148" i="6"/>
  <c r="Z150" i="6"/>
  <c r="R150" i="6"/>
  <c r="R149" i="6" s="1"/>
  <c r="R148" i="6" s="1"/>
  <c r="R147" i="6" s="1"/>
  <c r="X150" i="6"/>
  <c r="K153" i="6"/>
  <c r="AA157" i="6"/>
  <c r="T156" i="6"/>
  <c r="K160" i="6"/>
  <c r="K164" i="6"/>
  <c r="Z166" i="6"/>
  <c r="R166" i="6"/>
  <c r="R165" i="6" s="1"/>
  <c r="R164" i="6" s="1"/>
  <c r="R163" i="6" s="1"/>
  <c r="Y166" i="6"/>
  <c r="P166" i="6"/>
  <c r="P165" i="6" s="1"/>
  <c r="P164" i="6" s="1"/>
  <c r="P163" i="6" s="1"/>
  <c r="X166" i="6"/>
  <c r="L165" i="6"/>
  <c r="Z165" i="6" s="1"/>
  <c r="AA167" i="6"/>
  <c r="Y174" i="6"/>
  <c r="P174" i="6"/>
  <c r="P173" i="6" s="1"/>
  <c r="P172" i="6" s="1"/>
  <c r="P171" i="6" s="1"/>
  <c r="Z174" i="6"/>
  <c r="X174" i="6"/>
  <c r="K180" i="6"/>
  <c r="Y186" i="6"/>
  <c r="P186" i="6"/>
  <c r="P185" i="6" s="1"/>
  <c r="P184" i="6" s="1"/>
  <c r="P183" i="6" s="1"/>
  <c r="X186" i="6"/>
  <c r="L185" i="6"/>
  <c r="X185" i="6" s="1"/>
  <c r="Z186" i="6"/>
  <c r="H188" i="6"/>
  <c r="H187" i="6" s="1"/>
  <c r="H118" i="6" s="1"/>
  <c r="H117" i="6" s="1"/>
  <c r="H114" i="6" s="1"/>
  <c r="K189" i="6"/>
  <c r="Y190" i="6"/>
  <c r="P190" i="6"/>
  <c r="P189" i="6" s="1"/>
  <c r="P188" i="6" s="1"/>
  <c r="P187" i="6" s="1"/>
  <c r="X190" i="6"/>
  <c r="L189" i="6"/>
  <c r="Z190" i="6"/>
  <c r="R190" i="6"/>
  <c r="R189" i="6" s="1"/>
  <c r="R188" i="6" s="1"/>
  <c r="R187" i="6" s="1"/>
  <c r="T191" i="6"/>
  <c r="R198" i="6"/>
  <c r="R197" i="6" s="1"/>
  <c r="R196" i="6" s="1"/>
  <c r="R195" i="6" s="1"/>
  <c r="K204" i="6"/>
  <c r="G203" i="6"/>
  <c r="K203" i="6" s="1"/>
  <c r="AA216" i="6"/>
  <c r="T215" i="6"/>
  <c r="Y230" i="6"/>
  <c r="T229" i="6"/>
  <c r="Y161" i="6"/>
  <c r="X165" i="6"/>
  <c r="Z169" i="6"/>
  <c r="K191" i="6"/>
  <c r="Y194" i="6"/>
  <c r="P194" i="6"/>
  <c r="P193" i="6" s="1"/>
  <c r="P192" i="6" s="1"/>
  <c r="P191" i="6" s="1"/>
  <c r="X194" i="6"/>
  <c r="L193" i="6"/>
  <c r="X193" i="6" s="1"/>
  <c r="Z194" i="6"/>
  <c r="X204" i="6"/>
  <c r="Q203" i="6"/>
  <c r="X203" i="6" s="1"/>
  <c r="AA212" i="6"/>
  <c r="Z221" i="6"/>
  <c r="V220" i="6"/>
  <c r="AA227" i="6"/>
  <c r="T226" i="6"/>
  <c r="Y227" i="6"/>
  <c r="K249" i="6"/>
  <c r="G248" i="6"/>
  <c r="AB157" i="6"/>
  <c r="Z161" i="6"/>
  <c r="Y165" i="6"/>
  <c r="X168" i="6"/>
  <c r="X169" i="6"/>
  <c r="X176" i="6"/>
  <c r="Q175" i="6"/>
  <c r="Q179" i="6"/>
  <c r="V191" i="6"/>
  <c r="Q200" i="6"/>
  <c r="X201" i="6"/>
  <c r="Y205" i="6"/>
  <c r="Y206" i="6"/>
  <c r="P206" i="6"/>
  <c r="P205" i="6" s="1"/>
  <c r="P204" i="6" s="1"/>
  <c r="P203" i="6" s="1"/>
  <c r="X206" i="6"/>
  <c r="R206" i="6"/>
  <c r="R205" i="6" s="1"/>
  <c r="R204" i="6" s="1"/>
  <c r="R203" i="6" s="1"/>
  <c r="Y209" i="6"/>
  <c r="AA209" i="6"/>
  <c r="T208" i="6"/>
  <c r="Q219" i="6"/>
  <c r="X219" i="6" s="1"/>
  <c r="X220" i="6"/>
  <c r="X243" i="6"/>
  <c r="Z244" i="6"/>
  <c r="R244" i="6"/>
  <c r="R243" i="6" s="1"/>
  <c r="R242" i="6" s="1"/>
  <c r="R241" i="6" s="1"/>
  <c r="Y244" i="6"/>
  <c r="P244" i="6"/>
  <c r="P243" i="6" s="1"/>
  <c r="P242" i="6" s="1"/>
  <c r="P241" i="6" s="1"/>
  <c r="L243" i="6"/>
  <c r="X244" i="6"/>
  <c r="Z254" i="6"/>
  <c r="R254" i="6"/>
  <c r="R253" i="6" s="1"/>
  <c r="R252" i="6" s="1"/>
  <c r="R251" i="6" s="1"/>
  <c r="L253" i="6"/>
  <c r="Y254" i="6"/>
  <c r="P254" i="6"/>
  <c r="P253" i="6" s="1"/>
  <c r="P252" i="6" s="1"/>
  <c r="P251" i="6" s="1"/>
  <c r="X254" i="6"/>
  <c r="Q184" i="6"/>
  <c r="K188" i="6"/>
  <c r="Q188" i="6"/>
  <c r="K192" i="6"/>
  <c r="Q192" i="6"/>
  <c r="K196" i="6"/>
  <c r="X197" i="6"/>
  <c r="Y214" i="6"/>
  <c r="P214" i="6"/>
  <c r="P213" i="6" s="1"/>
  <c r="P212" i="6" s="1"/>
  <c r="P211" i="6" s="1"/>
  <c r="L213" i="6"/>
  <c r="Z213" i="6" s="1"/>
  <c r="X214" i="6"/>
  <c r="N224" i="6"/>
  <c r="N223" i="6" s="1"/>
  <c r="F224" i="6"/>
  <c r="F223" i="6" s="1"/>
  <c r="Z228" i="6"/>
  <c r="R228" i="6"/>
  <c r="R227" i="6" s="1"/>
  <c r="R226" i="6" s="1"/>
  <c r="R225" i="6" s="1"/>
  <c r="R224" i="6" s="1"/>
  <c r="R223" i="6" s="1"/>
  <c r="L227" i="6"/>
  <c r="P228" i="6"/>
  <c r="P227" i="6" s="1"/>
  <c r="P226" i="6" s="1"/>
  <c r="P225" i="6" s="1"/>
  <c r="P224" i="6" s="1"/>
  <c r="P223" i="6" s="1"/>
  <c r="Y228" i="6"/>
  <c r="Q247" i="6"/>
  <c r="X248" i="6"/>
  <c r="Y193" i="6"/>
  <c r="K200" i="6"/>
  <c r="Z214" i="6"/>
  <c r="AA217" i="6"/>
  <c r="X222" i="6"/>
  <c r="Y222" i="6"/>
  <c r="S224" i="6"/>
  <c r="S223" i="6" s="1"/>
  <c r="K216" i="6"/>
  <c r="H215" i="6"/>
  <c r="G225" i="6"/>
  <c r="K226" i="6"/>
  <c r="AB227" i="6"/>
  <c r="K252" i="6"/>
  <c r="G251" i="6"/>
  <c r="K251" i="6" s="1"/>
  <c r="AA252" i="6"/>
  <c r="T251" i="6"/>
  <c r="T255" i="6"/>
  <c r="X209" i="6"/>
  <c r="K215" i="6"/>
  <c r="K219" i="6"/>
  <c r="Q229" i="6"/>
  <c r="X230" i="6"/>
  <c r="K239" i="6"/>
  <c r="G236" i="6"/>
  <c r="Z240" i="6"/>
  <c r="R240" i="6"/>
  <c r="R239" i="6" s="1"/>
  <c r="L239" i="6"/>
  <c r="Y240" i="6"/>
  <c r="P240" i="6"/>
  <c r="P239" i="6" s="1"/>
  <c r="P236" i="6" s="1"/>
  <c r="P235" i="6" s="1"/>
  <c r="P234" i="6" s="1"/>
  <c r="P233" i="6" s="1"/>
  <c r="P116" i="6" s="1"/>
  <c r="X240" i="6"/>
  <c r="I241" i="6"/>
  <c r="I234" i="6" s="1"/>
  <c r="I233" i="6" s="1"/>
  <c r="I116" i="6" s="1"/>
  <c r="AB243" i="6"/>
  <c r="V242" i="6"/>
  <c r="K231" i="6"/>
  <c r="G230" i="6"/>
  <c r="K253" i="6"/>
  <c r="J264" i="6"/>
  <c r="J261" i="6" s="1"/>
  <c r="G267" i="6"/>
  <c r="K268" i="6"/>
  <c r="AA277" i="6"/>
  <c r="T274" i="6"/>
  <c r="Y277" i="6"/>
  <c r="AB212" i="6"/>
  <c r="Z230" i="6"/>
  <c r="V229" i="6"/>
  <c r="J234" i="6"/>
  <c r="J233" i="6" s="1"/>
  <c r="J116" i="6" s="1"/>
  <c r="Z238" i="6"/>
  <c r="R238" i="6"/>
  <c r="R237" i="6" s="1"/>
  <c r="L237" i="6"/>
  <c r="X238" i="6"/>
  <c r="Y249" i="6"/>
  <c r="AB252" i="6"/>
  <c r="Z260" i="6"/>
  <c r="R260" i="6"/>
  <c r="R259" i="6" s="1"/>
  <c r="R258" i="6" s="1"/>
  <c r="R257" i="6" s="1"/>
  <c r="R256" i="6" s="1"/>
  <c r="R255" i="6" s="1"/>
  <c r="L259" i="6"/>
  <c r="X260" i="6"/>
  <c r="V263" i="6"/>
  <c r="Z266" i="6"/>
  <c r="Q265" i="6"/>
  <c r="AA272" i="6"/>
  <c r="G273" i="6"/>
  <c r="X249" i="6"/>
  <c r="L248" i="6"/>
  <c r="Y248" i="6"/>
  <c r="X250" i="6"/>
  <c r="R250" i="6"/>
  <c r="R249" i="6" s="1"/>
  <c r="R248" i="6" s="1"/>
  <c r="R247" i="6" s="1"/>
  <c r="R246" i="6" s="1"/>
  <c r="R245" i="6" s="1"/>
  <c r="Z250" i="6"/>
  <c r="P250" i="6"/>
  <c r="P249" i="6" s="1"/>
  <c r="P248" i="6" s="1"/>
  <c r="P247" i="6" s="1"/>
  <c r="V255" i="6"/>
  <c r="K243" i="6"/>
  <c r="G258" i="6"/>
  <c r="Q258" i="6"/>
  <c r="AA259" i="6"/>
  <c r="W264" i="6"/>
  <c r="W261" i="6" s="1"/>
  <c r="T265" i="6"/>
  <c r="Q291" i="6"/>
  <c r="O246" i="6"/>
  <c r="O245" i="6" s="1"/>
  <c r="O114" i="6" s="1"/>
  <c r="Z248" i="6"/>
  <c r="V247" i="6"/>
  <c r="K277" i="6"/>
  <c r="G274" i="6"/>
  <c r="K237" i="6"/>
  <c r="L267" i="6"/>
  <c r="X267" i="6" s="1"/>
  <c r="Z269" i="6"/>
  <c r="Z273" i="6"/>
  <c r="L292" i="6"/>
  <c r="Z293" i="6"/>
  <c r="X268" i="6"/>
  <c r="Z270" i="6"/>
  <c r="R270" i="6"/>
  <c r="R269" i="6" s="1"/>
  <c r="R268" i="6" s="1"/>
  <c r="R267" i="6" s="1"/>
  <c r="Y270" i="6"/>
  <c r="P270" i="6"/>
  <c r="P269" i="6" s="1"/>
  <c r="P268" i="6" s="1"/>
  <c r="P267" i="6" s="1"/>
  <c r="AA275" i="6"/>
  <c r="Q276" i="6"/>
  <c r="X278" i="6"/>
  <c r="K280" i="6"/>
  <c r="G275" i="6"/>
  <c r="K269" i="6"/>
  <c r="Q271" i="6"/>
  <c r="Z278" i="6"/>
  <c r="Z283" i="6"/>
  <c r="R283" i="6"/>
  <c r="R278" i="6" s="1"/>
  <c r="R276" i="6" s="1"/>
  <c r="R273" i="6" s="1"/>
  <c r="R266" i="6" s="1"/>
  <c r="R263" i="6" s="1"/>
  <c r="P283" i="6"/>
  <c r="P278" i="6" s="1"/>
  <c r="P276" i="6" s="1"/>
  <c r="P273" i="6" s="1"/>
  <c r="P266" i="6" s="1"/>
  <c r="P263" i="6" s="1"/>
  <c r="Y283" i="6"/>
  <c r="Z289" i="6"/>
  <c r="V288" i="6"/>
  <c r="AB289" i="6"/>
  <c r="Z294" i="6"/>
  <c r="R294" i="6"/>
  <c r="R293" i="6" s="1"/>
  <c r="R292" i="6" s="1"/>
  <c r="R291" i="6" s="1"/>
  <c r="X294" i="6"/>
  <c r="Y294" i="6"/>
  <c r="N264" i="6"/>
  <c r="N261" i="6" s="1"/>
  <c r="Z268" i="6"/>
  <c r="V267" i="6"/>
  <c r="H264" i="6"/>
  <c r="H261" i="6" s="1"/>
  <c r="Z276" i="6"/>
  <c r="AB276" i="6"/>
  <c r="G287" i="6"/>
  <c r="K287" i="6" s="1"/>
  <c r="K288" i="6"/>
  <c r="G291" i="6"/>
  <c r="K291" i="6" s="1"/>
  <c r="K292" i="6"/>
  <c r="P294" i="6"/>
  <c r="P293" i="6" s="1"/>
  <c r="P292" i="6" s="1"/>
  <c r="P291" i="6" s="1"/>
  <c r="Y284" i="6"/>
  <c r="P284" i="6"/>
  <c r="P279" i="6" s="1"/>
  <c r="L279" i="6"/>
  <c r="Z279" i="6" s="1"/>
  <c r="R284" i="6"/>
  <c r="R279" i="6" s="1"/>
  <c r="Z284" i="6"/>
  <c r="X293" i="6"/>
  <c r="AA269" i="6"/>
  <c r="T268" i="6"/>
  <c r="H276" i="6"/>
  <c r="H273" i="6" s="1"/>
  <c r="H266" i="6" s="1"/>
  <c r="H263" i="6" s="1"/>
  <c r="H116" i="6" s="1"/>
  <c r="W276" i="6"/>
  <c r="W273" i="6" s="1"/>
  <c r="W266" i="6" s="1"/>
  <c r="W263" i="6" s="1"/>
  <c r="W116" i="6" s="1"/>
  <c r="Z285" i="6"/>
  <c r="R285" i="6"/>
  <c r="R280" i="6" s="1"/>
  <c r="R275" i="6" s="1"/>
  <c r="R272" i="6" s="1"/>
  <c r="R265" i="6" s="1"/>
  <c r="R262" i="6" s="1"/>
  <c r="R115" i="6" s="1"/>
  <c r="X285" i="6"/>
  <c r="Z292" i="6"/>
  <c r="V275" i="6"/>
  <c r="AB281" i="6"/>
  <c r="X282" i="6"/>
  <c r="L277" i="6"/>
  <c r="Y282" i="6"/>
  <c r="P282" i="6"/>
  <c r="P277" i="6" s="1"/>
  <c r="P274" i="6" s="1"/>
  <c r="P271" i="6" s="1"/>
  <c r="Z282" i="6"/>
  <c r="Y289" i="6"/>
  <c r="L288" i="6"/>
  <c r="K278" i="6"/>
  <c r="Y278" i="6"/>
  <c r="T276" i="6"/>
  <c r="AA278" i="6"/>
  <c r="L280" i="6"/>
  <c r="R282" i="6"/>
  <c r="R277" i="6" s="1"/>
  <c r="Z286" i="6"/>
  <c r="R286" i="6"/>
  <c r="R281" i="6" s="1"/>
  <c r="X286" i="6"/>
  <c r="X288" i="6"/>
  <c r="Y290" i="6"/>
  <c r="P290" i="6"/>
  <c r="P289" i="6" s="1"/>
  <c r="P288" i="6" s="1"/>
  <c r="P287" i="6" s="1"/>
  <c r="X290" i="6"/>
  <c r="AB292" i="6"/>
  <c r="K293" i="6"/>
  <c r="AA293" i="6"/>
  <c r="T292" i="6"/>
  <c r="Y293" i="6"/>
  <c r="K289" i="6"/>
  <c r="I80" i="12" l="1"/>
  <c r="H79" i="12"/>
  <c r="I75" i="12"/>
  <c r="H74" i="12"/>
  <c r="K75" i="12"/>
  <c r="K17" i="12"/>
  <c r="I70" i="12"/>
  <c r="K70" i="12"/>
  <c r="I93" i="12"/>
  <c r="I83" i="12"/>
  <c r="I36" i="12"/>
  <c r="I38" i="12"/>
  <c r="I73" i="12"/>
  <c r="I20" i="12"/>
  <c r="I15" i="12"/>
  <c r="I61" i="12"/>
  <c r="I32" i="12"/>
  <c r="I28" i="12"/>
  <c r="I23" i="12"/>
  <c r="I101" i="12"/>
  <c r="I25" i="12"/>
  <c r="I48" i="12"/>
  <c r="I35" i="12"/>
  <c r="I44" i="12"/>
  <c r="I34" i="12"/>
  <c r="I92" i="12"/>
  <c r="I67" i="12"/>
  <c r="I45" i="12"/>
  <c r="I24" i="12"/>
  <c r="I55" i="12"/>
  <c r="I14" i="12"/>
  <c r="I100" i="12"/>
  <c r="I89" i="12"/>
  <c r="I46" i="12"/>
  <c r="I29" i="12"/>
  <c r="I27" i="12"/>
  <c r="I72" i="12"/>
  <c r="I41" i="12"/>
  <c r="I22" i="12"/>
  <c r="I37" i="12"/>
  <c r="I47" i="12"/>
  <c r="I91" i="12"/>
  <c r="I40" i="12"/>
  <c r="I16" i="12"/>
  <c r="I77" i="12"/>
  <c r="I97" i="12"/>
  <c r="I43" i="12"/>
  <c r="I31" i="12"/>
  <c r="I60" i="12"/>
  <c r="I19" i="12"/>
  <c r="I82" i="12"/>
  <c r="I30" i="12"/>
  <c r="I39" i="12"/>
  <c r="I33" i="12"/>
  <c r="I71" i="12"/>
  <c r="I26" i="12"/>
  <c r="I95" i="12"/>
  <c r="H94" i="12"/>
  <c r="K95" i="12"/>
  <c r="K41" i="12"/>
  <c r="J9" i="12"/>
  <c r="K9" i="12" s="1"/>
  <c r="I12" i="12"/>
  <c r="H11" i="12"/>
  <c r="I53" i="12"/>
  <c r="H52" i="12"/>
  <c r="K53" i="12"/>
  <c r="I87" i="12"/>
  <c r="H86" i="12"/>
  <c r="I65" i="12"/>
  <c r="H64" i="12"/>
  <c r="K64" i="12" s="1"/>
  <c r="K11" i="12"/>
  <c r="J10" i="12"/>
  <c r="K58" i="12"/>
  <c r="J57" i="12"/>
  <c r="J68" i="12"/>
  <c r="K80" i="12"/>
  <c r="J79" i="12"/>
  <c r="I96" i="12"/>
  <c r="I13" i="12"/>
  <c r="I54" i="12"/>
  <c r="I88" i="12"/>
  <c r="I66" i="12"/>
  <c r="K12" i="12"/>
  <c r="J50" i="12"/>
  <c r="K86" i="12"/>
  <c r="J85" i="12"/>
  <c r="K98" i="12"/>
  <c r="I58" i="12"/>
  <c r="H57" i="12"/>
  <c r="J63" i="12"/>
  <c r="I120" i="10"/>
  <c r="Z7" i="10"/>
  <c r="Y7" i="10"/>
  <c r="AA47" i="10"/>
  <c r="Q7" i="10"/>
  <c r="L145" i="10"/>
  <c r="Y146" i="10"/>
  <c r="G125" i="10"/>
  <c r="K126" i="10"/>
  <c r="V217" i="10"/>
  <c r="AB218" i="10"/>
  <c r="X163" i="10"/>
  <c r="X130" i="10"/>
  <c r="Y101" i="10"/>
  <c r="Z65" i="10"/>
  <c r="R65" i="10"/>
  <c r="P65" i="10"/>
  <c r="X65" i="10"/>
  <c r="Y65" i="10"/>
  <c r="L40" i="10"/>
  <c r="S38" i="10"/>
  <c r="S8" i="10" s="1"/>
  <c r="AB114" i="10"/>
  <c r="V112" i="10"/>
  <c r="L104" i="10"/>
  <c r="X104" i="10" s="1"/>
  <c r="L94" i="10"/>
  <c r="Z105" i="10"/>
  <c r="X101" i="10"/>
  <c r="Y116" i="10"/>
  <c r="L115" i="10"/>
  <c r="Z87" i="10"/>
  <c r="X150" i="10"/>
  <c r="AA150" i="10"/>
  <c r="Q149" i="10"/>
  <c r="S47" i="10"/>
  <c r="P12" i="10"/>
  <c r="P11" i="10" s="1"/>
  <c r="P31" i="10"/>
  <c r="P30" i="10" s="1"/>
  <c r="Z286" i="10"/>
  <c r="K274" i="10"/>
  <c r="G273" i="10"/>
  <c r="AA254" i="10"/>
  <c r="Q253" i="10"/>
  <c r="Q269" i="10"/>
  <c r="G253" i="10"/>
  <c r="K254" i="10"/>
  <c r="L166" i="10"/>
  <c r="Y166" i="10" s="1"/>
  <c r="Z167" i="10"/>
  <c r="L197" i="10"/>
  <c r="Y198" i="10"/>
  <c r="Z209" i="10"/>
  <c r="AA201" i="10"/>
  <c r="X194" i="10"/>
  <c r="Q193" i="10"/>
  <c r="AA194" i="10"/>
  <c r="Y108" i="10"/>
  <c r="L133" i="10"/>
  <c r="Z133" i="10" s="1"/>
  <c r="Y286" i="10"/>
  <c r="L247" i="10"/>
  <c r="Z248" i="10"/>
  <c r="V230" i="10"/>
  <c r="G197" i="10"/>
  <c r="K197" i="10" s="1"/>
  <c r="K198" i="10"/>
  <c r="G213" i="10"/>
  <c r="K213" i="10" s="1"/>
  <c r="K214" i="10"/>
  <c r="L189" i="10"/>
  <c r="Y190" i="10"/>
  <c r="V99" i="10"/>
  <c r="AB100" i="10"/>
  <c r="Z100" i="10"/>
  <c r="Y118" i="10"/>
  <c r="L114" i="10"/>
  <c r="Z114" i="10" s="1"/>
  <c r="J10" i="10"/>
  <c r="X286" i="10"/>
  <c r="AA247" i="10"/>
  <c r="Y247" i="10"/>
  <c r="L213" i="10"/>
  <c r="Z169" i="10"/>
  <c r="Z222" i="10"/>
  <c r="Z190" i="10"/>
  <c r="X146" i="10"/>
  <c r="Q145" i="10"/>
  <c r="G157" i="10"/>
  <c r="K157" i="10" s="1"/>
  <c r="K158" i="10"/>
  <c r="X126" i="10"/>
  <c r="Q125" i="10"/>
  <c r="K104" i="10"/>
  <c r="X162" i="10"/>
  <c r="Q161" i="10"/>
  <c r="K94" i="10"/>
  <c r="R104" i="10"/>
  <c r="R7" i="10" s="1"/>
  <c r="R94" i="10"/>
  <c r="I68" i="10"/>
  <c r="K68" i="10" s="1"/>
  <c r="Z80" i="10"/>
  <c r="T95" i="10"/>
  <c r="L279" i="10"/>
  <c r="Y284" i="10"/>
  <c r="L281" i="10"/>
  <c r="J279" i="10"/>
  <c r="K282" i="10"/>
  <c r="AA300" i="10"/>
  <c r="T299" i="10"/>
  <c r="K258" i="10"/>
  <c r="G257" i="10"/>
  <c r="K257" i="10" s="1"/>
  <c r="V263" i="10"/>
  <c r="X198" i="10"/>
  <c r="Z134" i="10"/>
  <c r="K280" i="10"/>
  <c r="Z284" i="10"/>
  <c r="AA257" i="10"/>
  <c r="Y257" i="10"/>
  <c r="T252" i="10"/>
  <c r="X282" i="10"/>
  <c r="L296" i="10"/>
  <c r="X297" i="10"/>
  <c r="K242" i="10"/>
  <c r="G241" i="10"/>
  <c r="Y264" i="10"/>
  <c r="AA264" i="10"/>
  <c r="T263" i="10"/>
  <c r="G261" i="10"/>
  <c r="K261" i="10" s="1"/>
  <c r="K262" i="10"/>
  <c r="X237" i="10"/>
  <c r="L236" i="10"/>
  <c r="Z237" i="10"/>
  <c r="X197" i="10"/>
  <c r="Z213" i="10"/>
  <c r="R230" i="10"/>
  <c r="R229" i="10" s="1"/>
  <c r="Z197" i="10"/>
  <c r="K185" i="10"/>
  <c r="L174" i="10"/>
  <c r="Y175" i="10"/>
  <c r="X175" i="10"/>
  <c r="X167" i="10"/>
  <c r="L209" i="10"/>
  <c r="L169" i="10"/>
  <c r="Y170" i="10"/>
  <c r="AA141" i="10"/>
  <c r="G111" i="10"/>
  <c r="K111" i="10" s="1"/>
  <c r="K113" i="10"/>
  <c r="L201" i="10"/>
  <c r="L177" i="10"/>
  <c r="Y178" i="10"/>
  <c r="G145" i="10"/>
  <c r="K145" i="10" s="1"/>
  <c r="K146" i="10"/>
  <c r="X100" i="10"/>
  <c r="Q99" i="10"/>
  <c r="AA100" i="10"/>
  <c r="L100" i="10"/>
  <c r="X138" i="10"/>
  <c r="Q137" i="10"/>
  <c r="AA138" i="10"/>
  <c r="W120" i="10"/>
  <c r="T165" i="10"/>
  <c r="AA166" i="10"/>
  <c r="Z12" i="10"/>
  <c r="L125" i="10"/>
  <c r="Y126" i="10"/>
  <c r="Z53" i="10"/>
  <c r="Y53" i="10"/>
  <c r="X53" i="10"/>
  <c r="L264" i="10"/>
  <c r="R69" i="10"/>
  <c r="T124" i="10"/>
  <c r="Y22" i="10"/>
  <c r="L96" i="10"/>
  <c r="Z97" i="10"/>
  <c r="L221" i="10"/>
  <c r="X222" i="10"/>
  <c r="G209" i="10"/>
  <c r="K209" i="10" s="1"/>
  <c r="K210" i="10"/>
  <c r="Z227" i="10"/>
  <c r="Y227" i="10"/>
  <c r="X227" i="10"/>
  <c r="L226" i="10"/>
  <c r="K236" i="10"/>
  <c r="G235" i="10"/>
  <c r="L186" i="10"/>
  <c r="Y187" i="10"/>
  <c r="X187" i="10"/>
  <c r="X182" i="10"/>
  <c r="AA182" i="10"/>
  <c r="Q181" i="10"/>
  <c r="O120" i="10"/>
  <c r="O303" i="10" s="1"/>
  <c r="G112" i="10"/>
  <c r="K112" i="10" s="1"/>
  <c r="K114" i="10"/>
  <c r="X134" i="10"/>
  <c r="Q133" i="10"/>
  <c r="X133" i="10" s="1"/>
  <c r="AB68" i="10"/>
  <c r="V47" i="10"/>
  <c r="Z68" i="10"/>
  <c r="AB40" i="10"/>
  <c r="V39" i="10"/>
  <c r="P104" i="10"/>
  <c r="P7" i="10" s="1"/>
  <c r="P94" i="10"/>
  <c r="K67" i="10"/>
  <c r="L67" i="10" s="1"/>
  <c r="L62" i="10" s="1"/>
  <c r="G62" i="10"/>
  <c r="V113" i="10"/>
  <c r="Z115" i="10"/>
  <c r="AB299" i="10"/>
  <c r="X273" i="10"/>
  <c r="Q268" i="10"/>
  <c r="Q241" i="10"/>
  <c r="L205" i="10"/>
  <c r="X205" i="10" s="1"/>
  <c r="Z233" i="10"/>
  <c r="X233" i="10"/>
  <c r="L232" i="10"/>
  <c r="Z221" i="10"/>
  <c r="Z206" i="10"/>
  <c r="Z189" i="10"/>
  <c r="Y163" i="10"/>
  <c r="L162" i="10"/>
  <c r="W47" i="10"/>
  <c r="W38" i="10" s="1"/>
  <c r="W8" i="10" s="1"/>
  <c r="T39" i="10"/>
  <c r="AA40" i="10"/>
  <c r="Z149" i="10"/>
  <c r="U8" i="10"/>
  <c r="U303" i="10" s="1"/>
  <c r="Y76" i="10"/>
  <c r="X76" i="10"/>
  <c r="Z76" i="10"/>
  <c r="Y94" i="10"/>
  <c r="AA94" i="10"/>
  <c r="AB94" i="10"/>
  <c r="Q9" i="10"/>
  <c r="L68" i="10"/>
  <c r="X68" i="10" s="1"/>
  <c r="X69" i="10"/>
  <c r="Z69" i="10"/>
  <c r="Y69" i="10"/>
  <c r="R270" i="10"/>
  <c r="R267" i="10" s="1"/>
  <c r="R122" i="10"/>
  <c r="V241" i="10"/>
  <c r="AB242" i="10"/>
  <c r="Y206" i="10"/>
  <c r="X190" i="10"/>
  <c r="P230" i="10"/>
  <c r="P229" i="10" s="1"/>
  <c r="P120" i="10" s="1"/>
  <c r="X218" i="10"/>
  <c r="Q217" i="10"/>
  <c r="AA218" i="10"/>
  <c r="G201" i="10"/>
  <c r="K201" i="10" s="1"/>
  <c r="K202" i="10"/>
  <c r="L137" i="10"/>
  <c r="Z137" i="10" s="1"/>
  <c r="Y138" i="10"/>
  <c r="X213" i="10"/>
  <c r="AA213" i="10"/>
  <c r="L153" i="10"/>
  <c r="Y154" i="10"/>
  <c r="F8" i="10"/>
  <c r="Y134" i="10"/>
  <c r="Z118" i="10"/>
  <c r="R87" i="10"/>
  <c r="T9" i="10"/>
  <c r="AB9" i="10" s="1"/>
  <c r="AA10" i="10"/>
  <c r="AA134" i="10"/>
  <c r="P22" i="10"/>
  <c r="Y12" i="10"/>
  <c r="L11" i="10"/>
  <c r="AB10" i="10"/>
  <c r="Q299" i="10"/>
  <c r="L300" i="10"/>
  <c r="Y300" i="10" s="1"/>
  <c r="Z301" i="10"/>
  <c r="K295" i="10"/>
  <c r="Z281" i="10"/>
  <c r="V278" i="10"/>
  <c r="G269" i="10"/>
  <c r="Y255" i="10"/>
  <c r="L254" i="10"/>
  <c r="AA242" i="10"/>
  <c r="T241" i="10"/>
  <c r="Q229" i="10"/>
  <c r="L242" i="10"/>
  <c r="Z242" i="10" s="1"/>
  <c r="Z254" i="10"/>
  <c r="V253" i="10"/>
  <c r="AB254" i="10"/>
  <c r="L218" i="10"/>
  <c r="Y219" i="10"/>
  <c r="X219" i="10"/>
  <c r="AA162" i="10"/>
  <c r="S120" i="10"/>
  <c r="AB296" i="10"/>
  <c r="Z296" i="10"/>
  <c r="V295" i="10"/>
  <c r="L280" i="10"/>
  <c r="Z279" i="10"/>
  <c r="AB279" i="10"/>
  <c r="V272" i="10"/>
  <c r="K281" i="10"/>
  <c r="G278" i="10"/>
  <c r="AB274" i="10"/>
  <c r="V273" i="10"/>
  <c r="Z274" i="10"/>
  <c r="T272" i="10"/>
  <c r="Y279" i="10"/>
  <c r="AA279" i="10"/>
  <c r="X257" i="10"/>
  <c r="G247" i="10"/>
  <c r="K247" i="10" s="1"/>
  <c r="K248" i="10"/>
  <c r="AB280" i="10"/>
  <c r="Z280" i="10"/>
  <c r="V277" i="10"/>
  <c r="AB257" i="10"/>
  <c r="Z245" i="10"/>
  <c r="Y245" i="10"/>
  <c r="Z257" i="10"/>
  <c r="AB231" i="10"/>
  <c r="T230" i="10"/>
  <c r="AA231" i="10"/>
  <c r="Z201" i="10"/>
  <c r="X209" i="10"/>
  <c r="Z214" i="10"/>
  <c r="Z255" i="10"/>
  <c r="Z198" i="10"/>
  <c r="Z177" i="10"/>
  <c r="Z145" i="10"/>
  <c r="R124" i="10"/>
  <c r="R123" i="10" s="1"/>
  <c r="R120" i="10" s="1"/>
  <c r="L181" i="10"/>
  <c r="Z181" i="10" s="1"/>
  <c r="Y182" i="10"/>
  <c r="X170" i="10"/>
  <c r="AA170" i="10"/>
  <c r="Q169" i="10"/>
  <c r="X158" i="10"/>
  <c r="Q157" i="10"/>
  <c r="L149" i="10"/>
  <c r="Y150" i="10"/>
  <c r="L129" i="10"/>
  <c r="Y130" i="10"/>
  <c r="AA205" i="10"/>
  <c r="L141" i="10"/>
  <c r="AB161" i="10"/>
  <c r="Z141" i="10"/>
  <c r="L108" i="10"/>
  <c r="X109" i="10"/>
  <c r="L157" i="10"/>
  <c r="Z157" i="10" s="1"/>
  <c r="Y158" i="10"/>
  <c r="Y167" i="10"/>
  <c r="P76" i="10"/>
  <c r="Y109" i="10"/>
  <c r="X22" i="10"/>
  <c r="Z125" i="10"/>
  <c r="V124" i="10"/>
  <c r="Z109" i="10"/>
  <c r="K96" i="10"/>
  <c r="R76" i="10"/>
  <c r="R53" i="10"/>
  <c r="P80" i="10"/>
  <c r="P68" i="10" s="1"/>
  <c r="AA68" i="10"/>
  <c r="Y68" i="10"/>
  <c r="G39" i="10"/>
  <c r="K40" i="10"/>
  <c r="X105" i="10"/>
  <c r="AA209" i="10"/>
  <c r="R12" i="10"/>
  <c r="R11" i="10" s="1"/>
  <c r="R10" i="10" s="1"/>
  <c r="R9" i="10" s="1"/>
  <c r="L30" i="10"/>
  <c r="H81" i="8"/>
  <c r="K46" i="8"/>
  <c r="H44" i="8"/>
  <c r="K54" i="8"/>
  <c r="H53" i="8"/>
  <c r="H13" i="8"/>
  <c r="J79" i="8"/>
  <c r="H18" i="8"/>
  <c r="H71" i="8"/>
  <c r="J84" i="8"/>
  <c r="H59" i="8"/>
  <c r="K59" i="8" s="1"/>
  <c r="J17" i="8"/>
  <c r="H30" i="8"/>
  <c r="K31" i="8"/>
  <c r="H99" i="8"/>
  <c r="K88" i="8"/>
  <c r="H87" i="8"/>
  <c r="K96" i="8"/>
  <c r="H95" i="8"/>
  <c r="K45" i="8"/>
  <c r="H43" i="8"/>
  <c r="K76" i="8"/>
  <c r="H75" i="8"/>
  <c r="J69" i="8"/>
  <c r="G102" i="8"/>
  <c r="H102" i="8" s="1"/>
  <c r="J58" i="8"/>
  <c r="H91" i="8"/>
  <c r="K82" i="8"/>
  <c r="K14" i="8"/>
  <c r="K66" i="8"/>
  <c r="H65" i="8"/>
  <c r="K72" i="8"/>
  <c r="K100" i="7"/>
  <c r="N101" i="7"/>
  <c r="H79" i="7"/>
  <c r="M80" i="7"/>
  <c r="N80" i="7"/>
  <c r="J64" i="7"/>
  <c r="M64" i="7" s="1"/>
  <c r="M65" i="7"/>
  <c r="O84" i="7"/>
  <c r="K76" i="7"/>
  <c r="J70" i="7"/>
  <c r="N41" i="7"/>
  <c r="M120" i="7"/>
  <c r="N120" i="7"/>
  <c r="H116" i="7"/>
  <c r="M31" i="7"/>
  <c r="O123" i="7"/>
  <c r="J77" i="7"/>
  <c r="O78" i="7"/>
  <c r="H44" i="7"/>
  <c r="H24" i="7"/>
  <c r="K53" i="7"/>
  <c r="J8" i="7"/>
  <c r="J126" i="7"/>
  <c r="O127" i="7"/>
  <c r="N115" i="7"/>
  <c r="K113" i="7"/>
  <c r="O115" i="7"/>
  <c r="N58" i="7"/>
  <c r="H57" i="7"/>
  <c r="H127" i="7"/>
  <c r="M127" i="7" s="1"/>
  <c r="G110" i="7"/>
  <c r="G109" i="7" s="1"/>
  <c r="G108" i="7" s="1"/>
  <c r="G106" i="7" s="1"/>
  <c r="G104" i="7" s="1"/>
  <c r="G50" i="7" s="1"/>
  <c r="H111" i="7"/>
  <c r="L130" i="7"/>
  <c r="H94" i="7"/>
  <c r="N95" i="7"/>
  <c r="F130" i="7"/>
  <c r="M128" i="7"/>
  <c r="K9" i="7"/>
  <c r="O10" i="7"/>
  <c r="N62" i="7"/>
  <c r="H61" i="7"/>
  <c r="H71" i="7"/>
  <c r="J94" i="7"/>
  <c r="O95" i="7"/>
  <c r="M95" i="7"/>
  <c r="J107" i="7"/>
  <c r="K89" i="7"/>
  <c r="N90" i="7"/>
  <c r="O65" i="7"/>
  <c r="N65" i="7"/>
  <c r="K64" i="7"/>
  <c r="J108" i="7"/>
  <c r="N44" i="7"/>
  <c r="O44" i="7"/>
  <c r="M90" i="7"/>
  <c r="J60" i="7"/>
  <c r="M61" i="7"/>
  <c r="K70" i="7"/>
  <c r="O71" i="7"/>
  <c r="N71" i="7"/>
  <c r="J74" i="7"/>
  <c r="N31" i="7"/>
  <c r="M125" i="7"/>
  <c r="H124" i="7"/>
  <c r="N125" i="7"/>
  <c r="M45" i="7"/>
  <c r="M100" i="7"/>
  <c r="H99" i="7"/>
  <c r="N45" i="7"/>
  <c r="G130" i="7"/>
  <c r="H84" i="7"/>
  <c r="M62" i="7"/>
  <c r="H115" i="7"/>
  <c r="J56" i="7"/>
  <c r="M57" i="7"/>
  <c r="K112" i="7"/>
  <c r="O114" i="7"/>
  <c r="M41" i="7"/>
  <c r="N85" i="7"/>
  <c r="G229" i="6"/>
  <c r="K229" i="6" s="1"/>
  <c r="K230" i="6"/>
  <c r="Q187" i="6"/>
  <c r="V143" i="6"/>
  <c r="Z144" i="6"/>
  <c r="R118" i="6"/>
  <c r="R117" i="6" s="1"/>
  <c r="P62" i="6"/>
  <c r="AA98" i="6"/>
  <c r="T7" i="6"/>
  <c r="AB45" i="6"/>
  <c r="Y22" i="6"/>
  <c r="L188" i="6"/>
  <c r="X188" i="6" s="1"/>
  <c r="T273" i="6"/>
  <c r="Y276" i="6"/>
  <c r="AA276" i="6"/>
  <c r="L274" i="6"/>
  <c r="AB288" i="6"/>
  <c r="Z288" i="6"/>
  <c r="V287" i="6"/>
  <c r="G257" i="6"/>
  <c r="K258" i="6"/>
  <c r="P246" i="6"/>
  <c r="P245" i="6" s="1"/>
  <c r="P114" i="6" s="1"/>
  <c r="L247" i="6"/>
  <c r="Q262" i="6"/>
  <c r="K241" i="6"/>
  <c r="AA274" i="6"/>
  <c r="Y274" i="6"/>
  <c r="T271" i="6"/>
  <c r="K236" i="6"/>
  <c r="G235" i="6"/>
  <c r="AA251" i="6"/>
  <c r="Y185" i="6"/>
  <c r="X227" i="6"/>
  <c r="Z227" i="6"/>
  <c r="L226" i="6"/>
  <c r="Z253" i="6"/>
  <c r="X253" i="6"/>
  <c r="L252" i="6"/>
  <c r="Y243" i="6"/>
  <c r="L242" i="6"/>
  <c r="Y226" i="6"/>
  <c r="T225" i="6"/>
  <c r="AB226" i="6"/>
  <c r="AA226" i="6"/>
  <c r="AA156" i="6"/>
  <c r="T155" i="6"/>
  <c r="AB156" i="6"/>
  <c r="Y156" i="6"/>
  <c r="AA148" i="6"/>
  <c r="Y148" i="6"/>
  <c r="T147" i="6"/>
  <c r="X217" i="6"/>
  <c r="L216" i="6"/>
  <c r="Z216" i="6" s="1"/>
  <c r="AA93" i="6"/>
  <c r="T89" i="6"/>
  <c r="AB89" i="6" s="1"/>
  <c r="V215" i="6"/>
  <c r="L124" i="6"/>
  <c r="Z125" i="6"/>
  <c r="V187" i="6"/>
  <c r="AA144" i="6"/>
  <c r="T143" i="6"/>
  <c r="Y144" i="6"/>
  <c r="Y125" i="6"/>
  <c r="L132" i="6"/>
  <c r="Q233" i="6"/>
  <c r="T179" i="6"/>
  <c r="AA180" i="6"/>
  <c r="Z132" i="6"/>
  <c r="V131" i="6"/>
  <c r="K108" i="6"/>
  <c r="G106" i="6"/>
  <c r="K106" i="6" s="1"/>
  <c r="G93" i="6"/>
  <c r="K93" i="6" s="1"/>
  <c r="K94" i="6"/>
  <c r="AA30" i="6"/>
  <c r="R31" i="6"/>
  <c r="R30" i="6" s="1"/>
  <c r="L229" i="6"/>
  <c r="L62" i="6"/>
  <c r="Z62" i="6" s="1"/>
  <c r="Z63" i="6"/>
  <c r="T10" i="6"/>
  <c r="AB10" i="6" s="1"/>
  <c r="AB62" i="6"/>
  <c r="R74" i="6"/>
  <c r="L128" i="6"/>
  <c r="P12" i="6"/>
  <c r="P11" i="6" s="1"/>
  <c r="Q273" i="6"/>
  <c r="X276" i="6"/>
  <c r="Z274" i="6"/>
  <c r="V271" i="6"/>
  <c r="AB274" i="6"/>
  <c r="AA139" i="6"/>
  <c r="R62" i="6"/>
  <c r="L143" i="6"/>
  <c r="H295" i="6"/>
  <c r="AB275" i="6"/>
  <c r="V272" i="6"/>
  <c r="AA265" i="6"/>
  <c r="T262" i="6"/>
  <c r="L258" i="6"/>
  <c r="Y259" i="6"/>
  <c r="Z259" i="6"/>
  <c r="Y189" i="6"/>
  <c r="Y229" i="6"/>
  <c r="Y220" i="6"/>
  <c r="AA220" i="6"/>
  <c r="T219" i="6"/>
  <c r="Z197" i="6"/>
  <c r="L196" i="6"/>
  <c r="AA188" i="6"/>
  <c r="Z189" i="6"/>
  <c r="L120" i="6"/>
  <c r="X112" i="6"/>
  <c r="L108" i="6"/>
  <c r="Z112" i="6"/>
  <c r="V163" i="6"/>
  <c r="Z164" i="6"/>
  <c r="T45" i="6"/>
  <c r="AA46" i="6"/>
  <c r="K275" i="6"/>
  <c r="G272" i="6"/>
  <c r="P264" i="6"/>
  <c r="P261" i="6" s="1"/>
  <c r="K274" i="6"/>
  <c r="G271" i="6"/>
  <c r="K271" i="6" s="1"/>
  <c r="Z229" i="6"/>
  <c r="Z242" i="6"/>
  <c r="V241" i="6"/>
  <c r="AB242" i="6"/>
  <c r="G224" i="6"/>
  <c r="K225" i="6"/>
  <c r="X213" i="6"/>
  <c r="Y213" i="6"/>
  <c r="L212" i="6"/>
  <c r="X192" i="6"/>
  <c r="Q191" i="6"/>
  <c r="AA192" i="6"/>
  <c r="Q183" i="6"/>
  <c r="AA184" i="6"/>
  <c r="X200" i="6"/>
  <c r="Q199" i="6"/>
  <c r="AA215" i="6"/>
  <c r="Z185" i="6"/>
  <c r="L184" i="6"/>
  <c r="X184" i="6" s="1"/>
  <c r="AA236" i="6"/>
  <c r="T235" i="6"/>
  <c r="AA187" i="6"/>
  <c r="AB155" i="6"/>
  <c r="L136" i="6"/>
  <c r="Z137" i="6"/>
  <c r="V224" i="6"/>
  <c r="AA62" i="6"/>
  <c r="Y62" i="6"/>
  <c r="U295" i="6"/>
  <c r="W45" i="6"/>
  <c r="W38" i="6" s="1"/>
  <c r="K61" i="6"/>
  <c r="L61" i="6" s="1"/>
  <c r="G58" i="6"/>
  <c r="AA287" i="6"/>
  <c r="Z31" i="6"/>
  <c r="L30" i="6"/>
  <c r="G147" i="6"/>
  <c r="K147" i="6" s="1"/>
  <c r="K148" i="6"/>
  <c r="AB40" i="6"/>
  <c r="V39" i="6"/>
  <c r="Z40" i="6"/>
  <c r="W8" i="6"/>
  <c r="W295" i="6" s="1"/>
  <c r="J10" i="6"/>
  <c r="J9" i="6" s="1"/>
  <c r="J8" i="6" s="1"/>
  <c r="P22" i="6"/>
  <c r="Z95" i="6"/>
  <c r="X95" i="6"/>
  <c r="L94" i="6"/>
  <c r="Y95" i="6"/>
  <c r="X280" i="6"/>
  <c r="L275" i="6"/>
  <c r="Y280" i="6"/>
  <c r="Z280" i="6"/>
  <c r="X62" i="6"/>
  <c r="X99" i="6"/>
  <c r="Z99" i="6"/>
  <c r="L88" i="6"/>
  <c r="L98" i="6"/>
  <c r="L90" i="6"/>
  <c r="Z91" i="6"/>
  <c r="Y91" i="6"/>
  <c r="X91" i="6"/>
  <c r="V246" i="6"/>
  <c r="Z247" i="6"/>
  <c r="Q257" i="6"/>
  <c r="L192" i="6"/>
  <c r="Z193" i="6"/>
  <c r="Y200" i="6"/>
  <c r="AA200" i="6"/>
  <c r="T199" i="6"/>
  <c r="Q45" i="6"/>
  <c r="T245" i="6"/>
  <c r="Y47" i="6"/>
  <c r="Z22" i="6"/>
  <c r="K140" i="6"/>
  <c r="G139" i="6"/>
  <c r="K139" i="6" s="1"/>
  <c r="X81" i="6"/>
  <c r="J114" i="6"/>
  <c r="Y99" i="6"/>
  <c r="Z12" i="6"/>
  <c r="Y12" i="6"/>
  <c r="X12" i="6"/>
  <c r="L11" i="6"/>
  <c r="Z267" i="6"/>
  <c r="V264" i="6"/>
  <c r="X291" i="6"/>
  <c r="Q264" i="6"/>
  <c r="K273" i="6"/>
  <c r="G266" i="6"/>
  <c r="AA258" i="6"/>
  <c r="L236" i="6"/>
  <c r="Y236" i="6" s="1"/>
  <c r="Z237" i="6"/>
  <c r="X237" i="6"/>
  <c r="Y237" i="6"/>
  <c r="X247" i="6"/>
  <c r="Q246" i="6"/>
  <c r="AA208" i="6"/>
  <c r="T207" i="6"/>
  <c r="V219" i="6"/>
  <c r="Z219" i="6" s="1"/>
  <c r="Z220" i="6"/>
  <c r="AA191" i="6"/>
  <c r="T195" i="6"/>
  <c r="Y196" i="6"/>
  <c r="AA196" i="6"/>
  <c r="K187" i="6"/>
  <c r="Y172" i="6"/>
  <c r="AA172" i="6"/>
  <c r="T171" i="6"/>
  <c r="Z181" i="6"/>
  <c r="X181" i="6"/>
  <c r="L180" i="6"/>
  <c r="G143" i="6"/>
  <c r="K143" i="6" s="1"/>
  <c r="K144" i="6"/>
  <c r="Y176" i="6"/>
  <c r="T175" i="6"/>
  <c r="AA176" i="6"/>
  <c r="Y137" i="6"/>
  <c r="AB236" i="6"/>
  <c r="Z168" i="6"/>
  <c r="L167" i="6"/>
  <c r="Y168" i="6"/>
  <c r="Z157" i="6"/>
  <c r="L156" i="6"/>
  <c r="Y157" i="6"/>
  <c r="Y112" i="6"/>
  <c r="K90" i="6"/>
  <c r="G89" i="6"/>
  <c r="K89" i="6" s="1"/>
  <c r="Z47" i="6"/>
  <c r="AA88" i="6"/>
  <c r="Y88" i="6"/>
  <c r="L140" i="6"/>
  <c r="G7" i="6"/>
  <c r="K98" i="6"/>
  <c r="P51" i="6"/>
  <c r="G9" i="6"/>
  <c r="N114" i="6"/>
  <c r="L160" i="6"/>
  <c r="S114" i="6"/>
  <c r="S295" i="6" s="1"/>
  <c r="N295" i="6"/>
  <c r="P81" i="6"/>
  <c r="R12" i="6"/>
  <c r="R11" i="6" s="1"/>
  <c r="X22" i="6"/>
  <c r="R264" i="6"/>
  <c r="R261" i="6" s="1"/>
  <c r="AA152" i="6"/>
  <c r="Y152" i="6"/>
  <c r="T151" i="6"/>
  <c r="Z172" i="6"/>
  <c r="L171" i="6"/>
  <c r="L109" i="6"/>
  <c r="X110" i="6"/>
  <c r="Z120" i="6"/>
  <c r="V119" i="6"/>
  <c r="P74" i="6"/>
  <c r="V9" i="6"/>
  <c r="Y279" i="6"/>
  <c r="X279" i="6"/>
  <c r="AA292" i="6"/>
  <c r="T291" i="6"/>
  <c r="Y292" i="6"/>
  <c r="R274" i="6"/>
  <c r="R271" i="6" s="1"/>
  <c r="L287" i="6"/>
  <c r="Y287" i="6" s="1"/>
  <c r="X277" i="6"/>
  <c r="AA268" i="6"/>
  <c r="Y268" i="6"/>
  <c r="T267" i="6"/>
  <c r="AB268" i="6"/>
  <c r="L291" i="6"/>
  <c r="X292" i="6"/>
  <c r="X259" i="6"/>
  <c r="K276" i="6"/>
  <c r="Z263" i="6"/>
  <c r="Y253" i="6"/>
  <c r="R236" i="6"/>
  <c r="R235" i="6" s="1"/>
  <c r="R234" i="6" s="1"/>
  <c r="R233" i="6" s="1"/>
  <c r="R116" i="6" s="1"/>
  <c r="K267" i="6"/>
  <c r="G264" i="6"/>
  <c r="Z243" i="6"/>
  <c r="X239" i="6"/>
  <c r="Z239" i="6"/>
  <c r="X229" i="6"/>
  <c r="Y217" i="6"/>
  <c r="Q224" i="6"/>
  <c r="X189" i="6"/>
  <c r="AB251" i="6"/>
  <c r="X172" i="6"/>
  <c r="G247" i="6"/>
  <c r="K248" i="6"/>
  <c r="L164" i="6"/>
  <c r="X121" i="6"/>
  <c r="Y239" i="6"/>
  <c r="AA203" i="6"/>
  <c r="Y203" i="6"/>
  <c r="Z176" i="6"/>
  <c r="L175" i="6"/>
  <c r="Y121" i="6"/>
  <c r="Y110" i="6"/>
  <c r="L151" i="6"/>
  <c r="AA135" i="6"/>
  <c r="Z110" i="6"/>
  <c r="X144" i="6"/>
  <c r="L208" i="6"/>
  <c r="Y208" i="6" s="1"/>
  <c r="Z209" i="6"/>
  <c r="F114" i="6"/>
  <c r="F295" i="6" s="1"/>
  <c r="Z70" i="6"/>
  <c r="L199" i="6"/>
  <c r="Z200" i="6"/>
  <c r="Y108" i="6"/>
  <c r="T106" i="6"/>
  <c r="K128" i="6"/>
  <c r="G127" i="6"/>
  <c r="K127" i="6" s="1"/>
  <c r="AA160" i="6"/>
  <c r="Q159" i="6"/>
  <c r="AA127" i="6"/>
  <c r="X47" i="6"/>
  <c r="AB46" i="6"/>
  <c r="Y288" i="6"/>
  <c r="Z121" i="6"/>
  <c r="P95" i="6"/>
  <c r="P94" i="6" s="1"/>
  <c r="P93" i="6" s="1"/>
  <c r="P89" i="6" s="1"/>
  <c r="K40" i="6"/>
  <c r="G39" i="6"/>
  <c r="K119" i="6"/>
  <c r="Y81" i="6"/>
  <c r="AB93" i="6"/>
  <c r="R22" i="6"/>
  <c r="I74" i="12" l="1"/>
  <c r="K74" i="12"/>
  <c r="K57" i="12"/>
  <c r="J56" i="12"/>
  <c r="K56" i="12" s="1"/>
  <c r="I57" i="12"/>
  <c r="H56" i="12"/>
  <c r="I56" i="12" s="1"/>
  <c r="H69" i="12"/>
  <c r="H78" i="12"/>
  <c r="I78" i="12" s="1"/>
  <c r="I79" i="12"/>
  <c r="I52" i="12"/>
  <c r="H51" i="12"/>
  <c r="K52" i="12"/>
  <c r="J84" i="12"/>
  <c r="K85" i="12"/>
  <c r="I64" i="12"/>
  <c r="H63" i="12"/>
  <c r="I94" i="12"/>
  <c r="K94" i="12"/>
  <c r="J62" i="12"/>
  <c r="K63" i="12"/>
  <c r="H10" i="12"/>
  <c r="I10" i="12" s="1"/>
  <c r="I11" i="12"/>
  <c r="I86" i="12"/>
  <c r="H85" i="12"/>
  <c r="K79" i="12"/>
  <c r="J78" i="12"/>
  <c r="K78" i="12" s="1"/>
  <c r="S303" i="10"/>
  <c r="X62" i="10"/>
  <c r="Z62" i="10"/>
  <c r="Y62" i="10"/>
  <c r="L48" i="10"/>
  <c r="V271" i="10"/>
  <c r="Q240" i="10"/>
  <c r="X137" i="10"/>
  <c r="AA137" i="10"/>
  <c r="J9" i="10"/>
  <c r="K10" i="10"/>
  <c r="AB230" i="10"/>
  <c r="V229" i="10"/>
  <c r="L39" i="10"/>
  <c r="X40" i="10"/>
  <c r="V123" i="10"/>
  <c r="AB124" i="10"/>
  <c r="Z108" i="10"/>
  <c r="X108" i="10"/>
  <c r="X141" i="10"/>
  <c r="T269" i="10"/>
  <c r="AA272" i="10"/>
  <c r="V269" i="10"/>
  <c r="AB272" i="10"/>
  <c r="L217" i="10"/>
  <c r="Y218" i="10"/>
  <c r="L253" i="10"/>
  <c r="Y254" i="10"/>
  <c r="X300" i="10"/>
  <c r="Y39" i="10"/>
  <c r="T38" i="10"/>
  <c r="AA39" i="10"/>
  <c r="X242" i="10"/>
  <c r="AB47" i="10"/>
  <c r="T123" i="10"/>
  <c r="X201" i="10"/>
  <c r="K241" i="10"/>
  <c r="G240" i="10"/>
  <c r="AA252" i="10"/>
  <c r="T251" i="10"/>
  <c r="L278" i="10"/>
  <c r="Z278" i="10" s="1"/>
  <c r="X281" i="10"/>
  <c r="Y281" i="10"/>
  <c r="Y213" i="10"/>
  <c r="Y133" i="10"/>
  <c r="Z205" i="10"/>
  <c r="X254" i="10"/>
  <c r="AB217" i="10"/>
  <c r="Z217" i="10"/>
  <c r="Y145" i="10"/>
  <c r="Y153" i="10"/>
  <c r="X153" i="10"/>
  <c r="X145" i="10"/>
  <c r="AA145" i="10"/>
  <c r="Q252" i="10"/>
  <c r="AA253" i="10"/>
  <c r="F303" i="10"/>
  <c r="Y40" i="10"/>
  <c r="Q121" i="10"/>
  <c r="AA268" i="10"/>
  <c r="Z39" i="10"/>
  <c r="AB39" i="10"/>
  <c r="V38" i="10"/>
  <c r="X181" i="10"/>
  <c r="AA181" i="10"/>
  <c r="L185" i="10"/>
  <c r="Y186" i="10"/>
  <c r="Z186" i="10"/>
  <c r="X186" i="10"/>
  <c r="Y221" i="10"/>
  <c r="X221" i="10"/>
  <c r="R68" i="10"/>
  <c r="L99" i="10"/>
  <c r="Z99" i="10" s="1"/>
  <c r="Y100" i="10"/>
  <c r="Y169" i="10"/>
  <c r="Y299" i="10"/>
  <c r="AA299" i="10"/>
  <c r="T270" i="10"/>
  <c r="X125" i="10"/>
  <c r="Q124" i="10"/>
  <c r="AA124" i="10" s="1"/>
  <c r="AA125" i="10"/>
  <c r="AA133" i="10"/>
  <c r="AB99" i="10"/>
  <c r="V95" i="10"/>
  <c r="X193" i="10"/>
  <c r="AA193" i="10"/>
  <c r="P10" i="10"/>
  <c r="P9" i="10" s="1"/>
  <c r="L113" i="10"/>
  <c r="Y115" i="10"/>
  <c r="X115" i="10"/>
  <c r="AB112" i="10"/>
  <c r="Z218" i="10"/>
  <c r="X7" i="10"/>
  <c r="AA7" i="10"/>
  <c r="Y129" i="10"/>
  <c r="X129" i="10"/>
  <c r="X169" i="10"/>
  <c r="AA169" i="10"/>
  <c r="L241" i="10"/>
  <c r="X241" i="10" s="1"/>
  <c r="Y232" i="10"/>
  <c r="L231" i="10"/>
  <c r="Z232" i="10"/>
  <c r="X232" i="10"/>
  <c r="L165" i="10"/>
  <c r="X166" i="10"/>
  <c r="Z166" i="10"/>
  <c r="Y149" i="10"/>
  <c r="AB273" i="10"/>
  <c r="Z273" i="10"/>
  <c r="V270" i="10"/>
  <c r="T8" i="10"/>
  <c r="AA9" i="10"/>
  <c r="Z153" i="10"/>
  <c r="X217" i="10"/>
  <c r="AA217" i="10"/>
  <c r="W303" i="10"/>
  <c r="V111" i="10"/>
  <c r="Z113" i="10"/>
  <c r="K235" i="10"/>
  <c r="G230" i="10"/>
  <c r="L263" i="10"/>
  <c r="X264" i="10"/>
  <c r="AA165" i="10"/>
  <c r="Y165" i="10"/>
  <c r="L173" i="10"/>
  <c r="Y174" i="10"/>
  <c r="X174" i="10"/>
  <c r="Z174" i="10"/>
  <c r="Z264" i="10"/>
  <c r="L272" i="10"/>
  <c r="Y272" i="10" s="1"/>
  <c r="X279" i="10"/>
  <c r="L112" i="10"/>
  <c r="Y114" i="10"/>
  <c r="X114" i="10"/>
  <c r="X247" i="10"/>
  <c r="Z247" i="10"/>
  <c r="K253" i="10"/>
  <c r="G252" i="10"/>
  <c r="K273" i="10"/>
  <c r="G270" i="10"/>
  <c r="X157" i="10"/>
  <c r="AA157" i="10"/>
  <c r="T229" i="10"/>
  <c r="AA230" i="10"/>
  <c r="L277" i="10"/>
  <c r="Y280" i="10"/>
  <c r="X280" i="10"/>
  <c r="AB253" i="10"/>
  <c r="V252" i="10"/>
  <c r="Y242" i="10"/>
  <c r="L299" i="10"/>
  <c r="Z300" i="10"/>
  <c r="L10" i="10"/>
  <c r="X11" i="10"/>
  <c r="Y11" i="10"/>
  <c r="Z11" i="10"/>
  <c r="AB241" i="10"/>
  <c r="V240" i="10"/>
  <c r="K62" i="10"/>
  <c r="G48" i="10"/>
  <c r="Z40" i="10"/>
  <c r="L95" i="10"/>
  <c r="Y95" i="10" s="1"/>
  <c r="X96" i="10"/>
  <c r="Z96" i="10"/>
  <c r="Y209" i="10"/>
  <c r="AA263" i="10"/>
  <c r="T262" i="10"/>
  <c r="Y263" i="10"/>
  <c r="L295" i="10"/>
  <c r="Y296" i="10"/>
  <c r="X296" i="10"/>
  <c r="V262" i="10"/>
  <c r="Z263" i="10"/>
  <c r="Z129" i="10"/>
  <c r="Y197" i="10"/>
  <c r="X149" i="10"/>
  <c r="AA149" i="10"/>
  <c r="Z94" i="10"/>
  <c r="X94" i="10"/>
  <c r="G124" i="10"/>
  <c r="K125" i="10"/>
  <c r="I47" i="10"/>
  <c r="I38" i="10" s="1"/>
  <c r="I8" i="10" s="1"/>
  <c r="I303" i="10" s="1"/>
  <c r="Z30" i="10"/>
  <c r="Y30" i="10"/>
  <c r="X30" i="10"/>
  <c r="K39" i="10"/>
  <c r="Y157" i="10"/>
  <c r="Y181" i="10"/>
  <c r="Z277" i="10"/>
  <c r="AB277" i="10"/>
  <c r="K278" i="10"/>
  <c r="G271" i="10"/>
  <c r="AB295" i="10"/>
  <c r="T240" i="10"/>
  <c r="AA241" i="10"/>
  <c r="Y137" i="10"/>
  <c r="L161" i="10"/>
  <c r="Y162" i="10"/>
  <c r="Z162" i="10"/>
  <c r="Y205" i="10"/>
  <c r="Q270" i="10"/>
  <c r="Z67" i="10"/>
  <c r="R67" i="10"/>
  <c r="R62" i="10" s="1"/>
  <c r="R48" i="10" s="1"/>
  <c r="R47" i="10" s="1"/>
  <c r="R38" i="10" s="1"/>
  <c r="R8" i="10" s="1"/>
  <c r="R303" i="10" s="1"/>
  <c r="P67" i="10"/>
  <c r="P62" i="10" s="1"/>
  <c r="P48" i="10" s="1"/>
  <c r="P47" i="10" s="1"/>
  <c r="P38" i="10" s="1"/>
  <c r="Y67" i="10"/>
  <c r="X67" i="10"/>
  <c r="L225" i="10"/>
  <c r="Y226" i="10"/>
  <c r="Z226" i="10"/>
  <c r="X226" i="10"/>
  <c r="Y125" i="10"/>
  <c r="X99" i="10"/>
  <c r="Q95" i="10"/>
  <c r="X95" i="10" s="1"/>
  <c r="AA99" i="10"/>
  <c r="Y177" i="10"/>
  <c r="X177" i="10"/>
  <c r="Y141" i="10"/>
  <c r="L235" i="10"/>
  <c r="Y236" i="10"/>
  <c r="X236" i="10"/>
  <c r="Z236" i="10"/>
  <c r="J272" i="10"/>
  <c r="K279" i="10"/>
  <c r="Y96" i="10"/>
  <c r="X161" i="10"/>
  <c r="AA161" i="10"/>
  <c r="Y189" i="10"/>
  <c r="X189" i="10"/>
  <c r="Y201" i="10"/>
  <c r="Z104" i="10"/>
  <c r="Y104" i="10"/>
  <c r="I25" i="8"/>
  <c r="I20" i="8"/>
  <c r="I55" i="8"/>
  <c r="I36" i="8"/>
  <c r="I28" i="8"/>
  <c r="I15" i="8"/>
  <c r="I27" i="8"/>
  <c r="I61" i="8"/>
  <c r="I16" i="8"/>
  <c r="I93" i="8"/>
  <c r="I22" i="8"/>
  <c r="I101" i="8"/>
  <c r="I29" i="8"/>
  <c r="I73" i="8"/>
  <c r="I37" i="8"/>
  <c r="I40" i="8"/>
  <c r="I32" i="8"/>
  <c r="I47" i="8"/>
  <c r="I89" i="8"/>
  <c r="I34" i="8"/>
  <c r="I83" i="8"/>
  <c r="I23" i="8"/>
  <c r="I38" i="8"/>
  <c r="I67" i="8"/>
  <c r="I97" i="8"/>
  <c r="I77" i="8"/>
  <c r="I24" i="8"/>
  <c r="I48" i="8"/>
  <c r="I39" i="8"/>
  <c r="I72" i="8"/>
  <c r="I100" i="8"/>
  <c r="I96" i="8"/>
  <c r="I76" i="8"/>
  <c r="I82" i="8"/>
  <c r="I33" i="8"/>
  <c r="I88" i="8"/>
  <c r="I45" i="8"/>
  <c r="I26" i="8"/>
  <c r="I14" i="8"/>
  <c r="I21" i="8"/>
  <c r="I54" i="8"/>
  <c r="I19" i="8"/>
  <c r="I31" i="8"/>
  <c r="I92" i="8"/>
  <c r="I66" i="8"/>
  <c r="I46" i="8"/>
  <c r="I60" i="8"/>
  <c r="I35" i="8"/>
  <c r="H98" i="8"/>
  <c r="I99" i="8"/>
  <c r="K99" i="8"/>
  <c r="H70" i="8"/>
  <c r="I71" i="8"/>
  <c r="K71" i="8"/>
  <c r="I13" i="8"/>
  <c r="H12" i="8"/>
  <c r="K13" i="8"/>
  <c r="K44" i="8"/>
  <c r="I44" i="8"/>
  <c r="H42" i="8"/>
  <c r="K87" i="8"/>
  <c r="I87" i="8"/>
  <c r="H86" i="8"/>
  <c r="H58" i="8"/>
  <c r="I59" i="8"/>
  <c r="K65" i="8"/>
  <c r="I65" i="8"/>
  <c r="H64" i="8"/>
  <c r="J68" i="8"/>
  <c r="I30" i="8"/>
  <c r="I18" i="8"/>
  <c r="H17" i="8"/>
  <c r="I17" i="8" s="1"/>
  <c r="K53" i="8"/>
  <c r="I53" i="8"/>
  <c r="H52" i="8"/>
  <c r="K43" i="8"/>
  <c r="I43" i="8"/>
  <c r="H41" i="8"/>
  <c r="K30" i="8"/>
  <c r="H90" i="8"/>
  <c r="I91" i="8"/>
  <c r="K91" i="8"/>
  <c r="K75" i="8"/>
  <c r="I75" i="8"/>
  <c r="H74" i="8"/>
  <c r="K95" i="8"/>
  <c r="I95" i="8"/>
  <c r="H94" i="8"/>
  <c r="K17" i="8"/>
  <c r="J11" i="8"/>
  <c r="J78" i="8"/>
  <c r="K58" i="8"/>
  <c r="J57" i="8"/>
  <c r="K18" i="8"/>
  <c r="H80" i="8"/>
  <c r="I81" i="8"/>
  <c r="K81" i="8"/>
  <c r="J54" i="7"/>
  <c r="O60" i="7"/>
  <c r="M94" i="7"/>
  <c r="O94" i="7"/>
  <c r="J55" i="7"/>
  <c r="O56" i="7"/>
  <c r="J106" i="7"/>
  <c r="O108" i="7"/>
  <c r="K88" i="7"/>
  <c r="H89" i="7"/>
  <c r="N89" i="7" s="1"/>
  <c r="N94" i="7"/>
  <c r="H56" i="7"/>
  <c r="N57" i="7"/>
  <c r="H78" i="7"/>
  <c r="N79" i="7"/>
  <c r="M79" i="7"/>
  <c r="J89" i="7"/>
  <c r="H70" i="7"/>
  <c r="O9" i="7"/>
  <c r="K8" i="7"/>
  <c r="J75" i="7"/>
  <c r="O77" i="7"/>
  <c r="H113" i="7"/>
  <c r="M115" i="7"/>
  <c r="H98" i="7"/>
  <c r="M99" i="7"/>
  <c r="H123" i="7"/>
  <c r="M124" i="7"/>
  <c r="N124" i="7"/>
  <c r="O64" i="7"/>
  <c r="N64" i="7"/>
  <c r="K54" i="7"/>
  <c r="J105" i="7"/>
  <c r="H60" i="7"/>
  <c r="N61" i="7"/>
  <c r="N111" i="7"/>
  <c r="M111" i="7"/>
  <c r="H110" i="7"/>
  <c r="M126" i="7"/>
  <c r="O126" i="7"/>
  <c r="M24" i="7"/>
  <c r="H10" i="7"/>
  <c r="N24" i="7"/>
  <c r="M116" i="7"/>
  <c r="H114" i="7"/>
  <c r="N116" i="7"/>
  <c r="M70" i="7"/>
  <c r="J69" i="7"/>
  <c r="O70" i="7"/>
  <c r="N70" i="7"/>
  <c r="K69" i="7"/>
  <c r="M44" i="7"/>
  <c r="M71" i="7"/>
  <c r="H126" i="7"/>
  <c r="N127" i="7"/>
  <c r="O76" i="7"/>
  <c r="K74" i="7"/>
  <c r="O112" i="7"/>
  <c r="K106" i="7"/>
  <c r="H76" i="7"/>
  <c r="M84" i="7"/>
  <c r="O113" i="7"/>
  <c r="K107" i="7"/>
  <c r="N113" i="7"/>
  <c r="N84" i="7"/>
  <c r="N100" i="7"/>
  <c r="K99" i="7"/>
  <c r="AA7" i="6"/>
  <c r="Y151" i="6"/>
  <c r="AA151" i="6"/>
  <c r="R10" i="6"/>
  <c r="R9" i="6" s="1"/>
  <c r="K7" i="6"/>
  <c r="L7" i="6" s="1"/>
  <c r="AA207" i="6"/>
  <c r="X98" i="6"/>
  <c r="Z98" i="6"/>
  <c r="X30" i="6"/>
  <c r="Z30" i="6"/>
  <c r="AA235" i="6"/>
  <c r="T234" i="6"/>
  <c r="AB235" i="6"/>
  <c r="V234" i="6"/>
  <c r="AB241" i="6"/>
  <c r="K272" i="6"/>
  <c r="G265" i="6"/>
  <c r="AA262" i="6"/>
  <c r="T115" i="6"/>
  <c r="X143" i="6"/>
  <c r="AB271" i="6"/>
  <c r="Z271" i="6"/>
  <c r="L127" i="6"/>
  <c r="X128" i="6"/>
  <c r="Y128" i="6"/>
  <c r="Z128" i="6"/>
  <c r="Z187" i="6"/>
  <c r="AA155" i="6"/>
  <c r="L241" i="6"/>
  <c r="Y242" i="6"/>
  <c r="X242" i="6"/>
  <c r="Y98" i="6"/>
  <c r="Z199" i="6"/>
  <c r="V118" i="6"/>
  <c r="Z171" i="6"/>
  <c r="X171" i="6"/>
  <c r="Y11" i="6"/>
  <c r="L10" i="6"/>
  <c r="X11" i="6"/>
  <c r="Z11" i="6"/>
  <c r="G223" i="6"/>
  <c r="K223" i="6" s="1"/>
  <c r="K224" i="6"/>
  <c r="L257" i="6"/>
  <c r="Z258" i="6"/>
  <c r="Y258" i="6"/>
  <c r="P10" i="6"/>
  <c r="P9" i="6" s="1"/>
  <c r="Y143" i="6"/>
  <c r="AA143" i="6"/>
  <c r="L215" i="6"/>
  <c r="Z215" i="6" s="1"/>
  <c r="Y216" i="6"/>
  <c r="X216" i="6"/>
  <c r="AA225" i="6"/>
  <c r="T224" i="6"/>
  <c r="AB225" i="6"/>
  <c r="Y247" i="6"/>
  <c r="Y273" i="6"/>
  <c r="T266" i="6"/>
  <c r="AA273" i="6"/>
  <c r="AB273" i="6"/>
  <c r="Z160" i="6"/>
  <c r="Y160" i="6"/>
  <c r="L159" i="6"/>
  <c r="AA195" i="6"/>
  <c r="AB246" i="6"/>
  <c r="V245" i="6"/>
  <c r="L89" i="6"/>
  <c r="Y89" i="6" s="1"/>
  <c r="Z90" i="6"/>
  <c r="Y90" i="6"/>
  <c r="X90" i="6"/>
  <c r="Z61" i="6"/>
  <c r="R61" i="6"/>
  <c r="R58" i="6" s="1"/>
  <c r="R46" i="6" s="1"/>
  <c r="R45" i="6" s="1"/>
  <c r="R38" i="6" s="1"/>
  <c r="P61" i="6"/>
  <c r="P58" i="6" s="1"/>
  <c r="P46" i="6" s="1"/>
  <c r="P45" i="6" s="1"/>
  <c r="P38" i="6" s="1"/>
  <c r="Y61" i="6"/>
  <c r="X61" i="6"/>
  <c r="L58" i="6"/>
  <c r="Z212" i="6"/>
  <c r="L211" i="6"/>
  <c r="X212" i="6"/>
  <c r="Y212" i="6"/>
  <c r="R114" i="6"/>
  <c r="X159" i="6"/>
  <c r="AA159" i="6"/>
  <c r="Z175" i="6"/>
  <c r="Z291" i="6"/>
  <c r="Y291" i="6"/>
  <c r="AA291" i="6"/>
  <c r="AB291" i="6"/>
  <c r="L107" i="6"/>
  <c r="X109" i="6"/>
  <c r="Y109" i="6"/>
  <c r="Z109" i="6"/>
  <c r="K10" i="6"/>
  <c r="L179" i="6"/>
  <c r="Z180" i="6"/>
  <c r="X180" i="6"/>
  <c r="G263" i="6"/>
  <c r="K263" i="6" s="1"/>
  <c r="K266" i="6"/>
  <c r="V261" i="6"/>
  <c r="AB264" i="6"/>
  <c r="AA199" i="6"/>
  <c r="Y199" i="6"/>
  <c r="L93" i="6"/>
  <c r="X94" i="6"/>
  <c r="Z94" i="6"/>
  <c r="Y94" i="6"/>
  <c r="L135" i="6"/>
  <c r="Y136" i="6"/>
  <c r="X136" i="6"/>
  <c r="Z136" i="6"/>
  <c r="AA183" i="6"/>
  <c r="L119" i="6"/>
  <c r="Z119" i="6" s="1"/>
  <c r="Y120" i="6"/>
  <c r="X120" i="6"/>
  <c r="L131" i="6"/>
  <c r="Y132" i="6"/>
  <c r="X132" i="6"/>
  <c r="Z188" i="6"/>
  <c r="AA89" i="6"/>
  <c r="Y147" i="6"/>
  <c r="AA147" i="6"/>
  <c r="L225" i="6"/>
  <c r="X226" i="6"/>
  <c r="Z226" i="6"/>
  <c r="L271" i="6"/>
  <c r="X274" i="6"/>
  <c r="Z143" i="6"/>
  <c r="K264" i="6"/>
  <c r="G261" i="6"/>
  <c r="K261" i="6" s="1"/>
  <c r="Q38" i="6"/>
  <c r="K58" i="6"/>
  <c r="G46" i="6"/>
  <c r="AB224" i="6"/>
  <c r="V223" i="6"/>
  <c r="L123" i="6"/>
  <c r="Y124" i="6"/>
  <c r="Z124" i="6"/>
  <c r="X124" i="6"/>
  <c r="Z252" i="6"/>
  <c r="L251" i="6"/>
  <c r="X252" i="6"/>
  <c r="Y252" i="6"/>
  <c r="AA271" i="6"/>
  <c r="Y271" i="6"/>
  <c r="T118" i="6"/>
  <c r="K247" i="6"/>
  <c r="G246" i="6"/>
  <c r="Y267" i="6"/>
  <c r="T264" i="6"/>
  <c r="AA267" i="6"/>
  <c r="L155" i="6"/>
  <c r="X156" i="6"/>
  <c r="Z156" i="6"/>
  <c r="AA171" i="6"/>
  <c r="Y171" i="6"/>
  <c r="Z236" i="6"/>
  <c r="L235" i="6"/>
  <c r="Y235" i="6" s="1"/>
  <c r="X236" i="6"/>
  <c r="L191" i="6"/>
  <c r="Z192" i="6"/>
  <c r="Y192" i="6"/>
  <c r="J295" i="6"/>
  <c r="Z196" i="6"/>
  <c r="L195" i="6"/>
  <c r="X196" i="6"/>
  <c r="AA10" i="6"/>
  <c r="T9" i="6"/>
  <c r="G118" i="6"/>
  <c r="K9" i="6"/>
  <c r="L139" i="6"/>
  <c r="X140" i="6"/>
  <c r="Y140" i="6"/>
  <c r="Z140" i="6"/>
  <c r="AA175" i="6"/>
  <c r="Y175" i="6"/>
  <c r="AB267" i="6"/>
  <c r="X257" i="6"/>
  <c r="AA257" i="6"/>
  <c r="Q256" i="6"/>
  <c r="X88" i="6"/>
  <c r="Z88" i="6"/>
  <c r="L272" i="6"/>
  <c r="Y275" i="6"/>
  <c r="X275" i="6"/>
  <c r="Z39" i="6"/>
  <c r="AB39" i="6"/>
  <c r="V38" i="6"/>
  <c r="Q118" i="6"/>
  <c r="X175" i="6"/>
  <c r="AA219" i="6"/>
  <c r="Y219" i="6"/>
  <c r="Z275" i="6"/>
  <c r="AA179" i="6"/>
  <c r="Y179" i="6"/>
  <c r="K235" i="6"/>
  <c r="G234" i="6"/>
  <c r="Q115" i="6"/>
  <c r="K257" i="6"/>
  <c r="G256" i="6"/>
  <c r="L187" i="6"/>
  <c r="Y188" i="6"/>
  <c r="K39" i="6"/>
  <c r="X160" i="6"/>
  <c r="L207" i="6"/>
  <c r="Z208" i="6"/>
  <c r="X208" i="6"/>
  <c r="X151" i="6"/>
  <c r="L163" i="6"/>
  <c r="Z163" i="6" s="1"/>
  <c r="Y164" i="6"/>
  <c r="X164" i="6"/>
  <c r="Q223" i="6"/>
  <c r="X287" i="6"/>
  <c r="Z167" i="6"/>
  <c r="Y167" i="6"/>
  <c r="X167" i="6"/>
  <c r="Q245" i="6"/>
  <c r="Q261" i="6"/>
  <c r="Z151" i="6"/>
  <c r="AA246" i="6"/>
  <c r="X258" i="6"/>
  <c r="L183" i="6"/>
  <c r="X183" i="6" s="1"/>
  <c r="Z184" i="6"/>
  <c r="Y184" i="6"/>
  <c r="X199" i="6"/>
  <c r="X191" i="6"/>
  <c r="AA45" i="6"/>
  <c r="T38" i="6"/>
  <c r="L106" i="6"/>
  <c r="Y106" i="6" s="1"/>
  <c r="Z108" i="6"/>
  <c r="X108" i="6"/>
  <c r="AB272" i="6"/>
  <c r="V265" i="6"/>
  <c r="Z272" i="6"/>
  <c r="X273" i="6"/>
  <c r="Q266" i="6"/>
  <c r="Y30" i="6"/>
  <c r="Y180" i="6"/>
  <c r="AB287" i="6"/>
  <c r="Z287" i="6"/>
  <c r="X187" i="6"/>
  <c r="J49" i="12" l="1"/>
  <c r="K10" i="12"/>
  <c r="I69" i="12"/>
  <c r="H68" i="12"/>
  <c r="K69" i="12"/>
  <c r="I85" i="12"/>
  <c r="H84" i="12"/>
  <c r="I84" i="12" s="1"/>
  <c r="K84" i="12"/>
  <c r="I51" i="12"/>
  <c r="H50" i="12"/>
  <c r="K51" i="12"/>
  <c r="I63" i="12"/>
  <c r="H62" i="12"/>
  <c r="I62" i="12" s="1"/>
  <c r="Z299" i="10"/>
  <c r="Y112" i="10"/>
  <c r="X112" i="10"/>
  <c r="Z111" i="10"/>
  <c r="Z95" i="10"/>
  <c r="AB95" i="10"/>
  <c r="X185" i="10"/>
  <c r="Y185" i="10"/>
  <c r="Z185" i="10"/>
  <c r="Z272" i="10"/>
  <c r="K252" i="10"/>
  <c r="G251" i="10"/>
  <c r="K251" i="10" s="1"/>
  <c r="X165" i="10"/>
  <c r="Z165" i="10"/>
  <c r="J269" i="10"/>
  <c r="K272" i="10"/>
  <c r="L252" i="10"/>
  <c r="Y253" i="10"/>
  <c r="Q239" i="10"/>
  <c r="Z225" i="10"/>
  <c r="Y225" i="10"/>
  <c r="X225" i="10"/>
  <c r="Y161" i="10"/>
  <c r="Z161" i="10"/>
  <c r="AA240" i="10"/>
  <c r="T239" i="10"/>
  <c r="X277" i="10"/>
  <c r="L270" i="10"/>
  <c r="Y277" i="10"/>
  <c r="L262" i="10"/>
  <c r="X263" i="10"/>
  <c r="L230" i="10"/>
  <c r="X231" i="10"/>
  <c r="Z231" i="10"/>
  <c r="Y231" i="10"/>
  <c r="L111" i="10"/>
  <c r="X113" i="10"/>
  <c r="Y113" i="10"/>
  <c r="AA121" i="10"/>
  <c r="AA95" i="10"/>
  <c r="X299" i="10"/>
  <c r="K240" i="10"/>
  <c r="G239" i="10"/>
  <c r="Y38" i="10"/>
  <c r="AA38" i="10"/>
  <c r="AA229" i="10"/>
  <c r="L240" i="10"/>
  <c r="AB229" i="10"/>
  <c r="Q123" i="10"/>
  <c r="AA123" i="10" s="1"/>
  <c r="AB269" i="10"/>
  <c r="Y295" i="10"/>
  <c r="X295" i="10"/>
  <c r="L124" i="10"/>
  <c r="Q267" i="10"/>
  <c r="X270" i="10"/>
  <c r="Y241" i="10"/>
  <c r="Z241" i="10"/>
  <c r="L9" i="10"/>
  <c r="Z10" i="10"/>
  <c r="Y10" i="10"/>
  <c r="X10" i="10"/>
  <c r="Z253" i="10"/>
  <c r="K270" i="10"/>
  <c r="G267" i="10"/>
  <c r="K267" i="10" s="1"/>
  <c r="L269" i="10"/>
  <c r="X272" i="10"/>
  <c r="AB270" i="10"/>
  <c r="V267" i="10"/>
  <c r="AA270" i="10"/>
  <c r="Y270" i="10"/>
  <c r="T267" i="10"/>
  <c r="Y99" i="10"/>
  <c r="Q251" i="10"/>
  <c r="Q8" i="10"/>
  <c r="Y217" i="10"/>
  <c r="L38" i="10"/>
  <c r="X39" i="10"/>
  <c r="J8" i="10"/>
  <c r="K9" i="10"/>
  <c r="V268" i="10"/>
  <c r="Z271" i="10"/>
  <c r="K271" i="10"/>
  <c r="G268" i="10"/>
  <c r="AB123" i="10"/>
  <c r="K48" i="10"/>
  <c r="G47" i="10"/>
  <c r="X235" i="10"/>
  <c r="Y235" i="10"/>
  <c r="Z235" i="10"/>
  <c r="Z295" i="10"/>
  <c r="K124" i="10"/>
  <c r="G123" i="10"/>
  <c r="V261" i="10"/>
  <c r="Z262" i="10"/>
  <c r="AA262" i="10"/>
  <c r="T261" i="10"/>
  <c r="Y262" i="10"/>
  <c r="Z240" i="10"/>
  <c r="V239" i="10"/>
  <c r="AB240" i="10"/>
  <c r="V251" i="10"/>
  <c r="AB252" i="10"/>
  <c r="X173" i="10"/>
  <c r="Y173" i="10"/>
  <c r="Z173" i="10"/>
  <c r="K230" i="10"/>
  <c r="G229" i="10"/>
  <c r="K229" i="10" s="1"/>
  <c r="Z112" i="10"/>
  <c r="P8" i="10"/>
  <c r="P303" i="10" s="1"/>
  <c r="AB38" i="10"/>
  <c r="V8" i="10"/>
  <c r="X253" i="10"/>
  <c r="L271" i="10"/>
  <c r="Y278" i="10"/>
  <c r="X278" i="10"/>
  <c r="AA269" i="10"/>
  <c r="Y269" i="10"/>
  <c r="L47" i="10"/>
  <c r="X48" i="10"/>
  <c r="Z48" i="10"/>
  <c r="Y48" i="10"/>
  <c r="J56" i="8"/>
  <c r="K94" i="8"/>
  <c r="I94" i="8"/>
  <c r="K42" i="8"/>
  <c r="I42" i="8"/>
  <c r="I90" i="8"/>
  <c r="K90" i="8"/>
  <c r="K52" i="8"/>
  <c r="I52" i="8"/>
  <c r="H51" i="8"/>
  <c r="H57" i="8"/>
  <c r="I58" i="8"/>
  <c r="H69" i="8"/>
  <c r="I70" i="8"/>
  <c r="K70" i="8"/>
  <c r="K74" i="8"/>
  <c r="I74" i="8"/>
  <c r="K86" i="8"/>
  <c r="I86" i="8"/>
  <c r="H85" i="8"/>
  <c r="H79" i="8"/>
  <c r="I80" i="8"/>
  <c r="K80" i="8"/>
  <c r="J10" i="8"/>
  <c r="K41" i="8"/>
  <c r="I41" i="8"/>
  <c r="H9" i="8"/>
  <c r="K64" i="8"/>
  <c r="I64" i="8"/>
  <c r="H63" i="8"/>
  <c r="I12" i="8"/>
  <c r="H11" i="8"/>
  <c r="K12" i="8"/>
  <c r="I98" i="8"/>
  <c r="K98" i="8"/>
  <c r="K98" i="7"/>
  <c r="N98" i="7" s="1"/>
  <c r="N99" i="7"/>
  <c r="O74" i="7"/>
  <c r="N74" i="7"/>
  <c r="H74" i="7"/>
  <c r="M76" i="7"/>
  <c r="J68" i="7"/>
  <c r="H109" i="7"/>
  <c r="N110" i="7"/>
  <c r="M110" i="7"/>
  <c r="H54" i="7"/>
  <c r="N60" i="7"/>
  <c r="M98" i="7"/>
  <c r="J51" i="7"/>
  <c r="O75" i="7"/>
  <c r="J88" i="7"/>
  <c r="M88" i="7" s="1"/>
  <c r="M89" i="7"/>
  <c r="J53" i="7"/>
  <c r="O55" i="7"/>
  <c r="N76" i="7"/>
  <c r="H9" i="7"/>
  <c r="M10" i="7"/>
  <c r="N10" i="7"/>
  <c r="O8" i="7"/>
  <c r="H55" i="7"/>
  <c r="N56" i="7"/>
  <c r="O89" i="7"/>
  <c r="M56" i="7"/>
  <c r="K104" i="7"/>
  <c r="O106" i="7"/>
  <c r="H122" i="7"/>
  <c r="M123" i="7"/>
  <c r="N123" i="7"/>
  <c r="H107" i="7"/>
  <c r="M113" i="7"/>
  <c r="M60" i="7"/>
  <c r="K105" i="7"/>
  <c r="O107" i="7"/>
  <c r="N107" i="7"/>
  <c r="K68" i="7"/>
  <c r="O69" i="7"/>
  <c r="H112" i="7"/>
  <c r="M114" i="7"/>
  <c r="N114" i="7"/>
  <c r="O54" i="7"/>
  <c r="K52" i="7"/>
  <c r="N54" i="7"/>
  <c r="H77" i="7"/>
  <c r="N78" i="7"/>
  <c r="M78" i="7"/>
  <c r="H88" i="7"/>
  <c r="N88" i="7" s="1"/>
  <c r="M54" i="7"/>
  <c r="J52" i="7"/>
  <c r="N126" i="7"/>
  <c r="H69" i="7"/>
  <c r="M69" i="7" s="1"/>
  <c r="J104" i="7"/>
  <c r="T8" i="6"/>
  <c r="AA9" i="6"/>
  <c r="Z7" i="6"/>
  <c r="X7" i="6"/>
  <c r="X266" i="6"/>
  <c r="Q263" i="6"/>
  <c r="X207" i="6"/>
  <c r="Z207" i="6"/>
  <c r="Y187" i="6"/>
  <c r="Q255" i="6"/>
  <c r="AA256" i="6"/>
  <c r="X139" i="6"/>
  <c r="Y139" i="6"/>
  <c r="Z139" i="6"/>
  <c r="AA266" i="6"/>
  <c r="Y266" i="6"/>
  <c r="T263" i="6"/>
  <c r="AB266" i="6"/>
  <c r="V117" i="6"/>
  <c r="K256" i="6"/>
  <c r="G255" i="6"/>
  <c r="K255" i="6" s="1"/>
  <c r="Q117" i="6"/>
  <c r="L265" i="6"/>
  <c r="Z265" i="6" s="1"/>
  <c r="Y272" i="6"/>
  <c r="X272" i="6"/>
  <c r="X155" i="6"/>
  <c r="Z155" i="6"/>
  <c r="T117" i="6"/>
  <c r="X251" i="6"/>
  <c r="Z251" i="6"/>
  <c r="Y251" i="6"/>
  <c r="Y123" i="6"/>
  <c r="Z123" i="6"/>
  <c r="X123" i="6"/>
  <c r="K46" i="6"/>
  <c r="G45" i="6"/>
  <c r="AB261" i="6"/>
  <c r="Z179" i="6"/>
  <c r="X179" i="6"/>
  <c r="L105" i="6"/>
  <c r="Z107" i="6"/>
  <c r="Y107" i="6"/>
  <c r="X107" i="6"/>
  <c r="X58" i="6"/>
  <c r="Y58" i="6"/>
  <c r="Z58" i="6"/>
  <c r="L46" i="6"/>
  <c r="AB245" i="6"/>
  <c r="Z159" i="6"/>
  <c r="Y159" i="6"/>
  <c r="L256" i="6"/>
  <c r="X256" i="6" s="1"/>
  <c r="Z257" i="6"/>
  <c r="Y257" i="6"/>
  <c r="Y241" i="6"/>
  <c r="X241" i="6"/>
  <c r="G262" i="6"/>
  <c r="K265" i="6"/>
  <c r="R8" i="6"/>
  <c r="R295" i="6" s="1"/>
  <c r="G233" i="6"/>
  <c r="K234" i="6"/>
  <c r="X235" i="6"/>
  <c r="Z235" i="6"/>
  <c r="L234" i="6"/>
  <c r="G245" i="6"/>
  <c r="K245" i="6" s="1"/>
  <c r="K246" i="6"/>
  <c r="Y131" i="6"/>
  <c r="X131" i="6"/>
  <c r="AB234" i="6"/>
  <c r="Z234" i="6"/>
  <c r="V233" i="6"/>
  <c r="Z106" i="6"/>
  <c r="X106" i="6"/>
  <c r="AB38" i="6"/>
  <c r="L224" i="6"/>
  <c r="X225" i="6"/>
  <c r="Z225" i="6"/>
  <c r="Z93" i="6"/>
  <c r="X93" i="6"/>
  <c r="Y93" i="6"/>
  <c r="Y225" i="6"/>
  <c r="AA234" i="6"/>
  <c r="T233" i="6"/>
  <c r="Y234" i="6"/>
  <c r="Y7" i="6"/>
  <c r="X89" i="6"/>
  <c r="Z89" i="6"/>
  <c r="X215" i="6"/>
  <c r="Y215" i="6"/>
  <c r="V262" i="6"/>
  <c r="G117" i="6"/>
  <c r="K118" i="6"/>
  <c r="Z195" i="6"/>
  <c r="X195" i="6"/>
  <c r="Z191" i="6"/>
  <c r="Y191" i="6"/>
  <c r="AA264" i="6"/>
  <c r="T261" i="6"/>
  <c r="Q8" i="6"/>
  <c r="L118" i="6"/>
  <c r="Y119" i="6"/>
  <c r="X119" i="6"/>
  <c r="P8" i="6"/>
  <c r="P295" i="6" s="1"/>
  <c r="Z241" i="6"/>
  <c r="Y207" i="6"/>
  <c r="Z183" i="6"/>
  <c r="Y183" i="6"/>
  <c r="AB9" i="6"/>
  <c r="X163" i="6"/>
  <c r="Y163" i="6"/>
  <c r="Y224" i="6"/>
  <c r="T223" i="6"/>
  <c r="AA224" i="6"/>
  <c r="L9" i="6"/>
  <c r="X10" i="6"/>
  <c r="Z10" i="6"/>
  <c r="Z131" i="6"/>
  <c r="AA38" i="6"/>
  <c r="AA245" i="6"/>
  <c r="Y10" i="6"/>
  <c r="X271" i="6"/>
  <c r="L264" i="6"/>
  <c r="Y135" i="6"/>
  <c r="Z135" i="6"/>
  <c r="X135" i="6"/>
  <c r="Y211" i="6"/>
  <c r="Z211" i="6"/>
  <c r="X211" i="6"/>
  <c r="Y195" i="6"/>
  <c r="L246" i="6"/>
  <c r="Y155" i="6"/>
  <c r="X127" i="6"/>
  <c r="Y127" i="6"/>
  <c r="Z127" i="6"/>
  <c r="V8" i="6"/>
  <c r="I50" i="12" l="1"/>
  <c r="H49" i="12"/>
  <c r="I49" i="12" s="1"/>
  <c r="I102" i="12" s="1"/>
  <c r="K50" i="12"/>
  <c r="K62" i="12"/>
  <c r="I68" i="12"/>
  <c r="K68" i="12"/>
  <c r="K49" i="12"/>
  <c r="J102" i="12"/>
  <c r="K102" i="12" s="1"/>
  <c r="AA239" i="10"/>
  <c r="T122" i="10"/>
  <c r="L251" i="10"/>
  <c r="Y252" i="10"/>
  <c r="X47" i="10"/>
  <c r="Y47" i="10"/>
  <c r="Z47" i="10"/>
  <c r="L268" i="10"/>
  <c r="Y271" i="10"/>
  <c r="X271" i="10"/>
  <c r="X269" i="10"/>
  <c r="Z269" i="10"/>
  <c r="K239" i="10"/>
  <c r="G122" i="10"/>
  <c r="Z239" i="10"/>
  <c r="AB239" i="10"/>
  <c r="V122" i="10"/>
  <c r="Z252" i="10"/>
  <c r="K123" i="10"/>
  <c r="G120" i="10"/>
  <c r="K120" i="10" s="1"/>
  <c r="K268" i="10"/>
  <c r="G121" i="10"/>
  <c r="K121" i="10" s="1"/>
  <c r="X251" i="10"/>
  <c r="L239" i="10"/>
  <c r="L229" i="10"/>
  <c r="X230" i="10"/>
  <c r="Y230" i="10"/>
  <c r="Z230" i="10"/>
  <c r="L267" i="10"/>
  <c r="AB8" i="10"/>
  <c r="X38" i="10"/>
  <c r="X252" i="10"/>
  <c r="AB267" i="10"/>
  <c r="Z9" i="10"/>
  <c r="X9" i="10"/>
  <c r="Y9" i="10"/>
  <c r="L123" i="10"/>
  <c r="Z124" i="10"/>
  <c r="Y124" i="10"/>
  <c r="X123" i="10"/>
  <c r="Q120" i="10"/>
  <c r="Q303" i="10" s="1"/>
  <c r="Y111" i="10"/>
  <c r="X111" i="10"/>
  <c r="X239" i="10"/>
  <c r="Q122" i="10"/>
  <c r="AA251" i="10"/>
  <c r="X124" i="10"/>
  <c r="X240" i="10"/>
  <c r="Y267" i="10"/>
  <c r="AA267" i="10"/>
  <c r="T120" i="10"/>
  <c r="K47" i="10"/>
  <c r="G38" i="10"/>
  <c r="AB251" i="10"/>
  <c r="Z251" i="10"/>
  <c r="AA261" i="10"/>
  <c r="Z38" i="10"/>
  <c r="V120" i="10"/>
  <c r="Z268" i="10"/>
  <c r="V121" i="10"/>
  <c r="V303" i="10" s="1"/>
  <c r="Z270" i="10"/>
  <c r="L261" i="10"/>
  <c r="Z261" i="10" s="1"/>
  <c r="X262" i="10"/>
  <c r="Y240" i="10"/>
  <c r="J122" i="10"/>
  <c r="J303" i="10" s="1"/>
  <c r="K269" i="10"/>
  <c r="AA8" i="10"/>
  <c r="I85" i="8"/>
  <c r="H84" i="8"/>
  <c r="K85" i="8"/>
  <c r="K63" i="8"/>
  <c r="I63" i="8"/>
  <c r="H62" i="8"/>
  <c r="H68" i="8"/>
  <c r="I69" i="8"/>
  <c r="K69" i="8"/>
  <c r="H78" i="8"/>
  <c r="I79" i="8"/>
  <c r="K79" i="8"/>
  <c r="H56" i="8"/>
  <c r="I56" i="8" s="1"/>
  <c r="I57" i="8"/>
  <c r="J49" i="8"/>
  <c r="K56" i="8"/>
  <c r="I11" i="8"/>
  <c r="H10" i="8"/>
  <c r="I10" i="8" s="1"/>
  <c r="K51" i="8"/>
  <c r="I51" i="8"/>
  <c r="H50" i="8"/>
  <c r="K11" i="8"/>
  <c r="I9" i="8"/>
  <c r="K9" i="8"/>
  <c r="K57" i="8"/>
  <c r="N122" i="7"/>
  <c r="M122" i="7"/>
  <c r="M53" i="7"/>
  <c r="J50" i="7"/>
  <c r="O53" i="7"/>
  <c r="H75" i="7"/>
  <c r="N77" i="7"/>
  <c r="M77" i="7"/>
  <c r="O104" i="7"/>
  <c r="O88" i="7"/>
  <c r="H68" i="7"/>
  <c r="N68" i="7" s="1"/>
  <c r="O105" i="7"/>
  <c r="K51" i="7"/>
  <c r="H52" i="7"/>
  <c r="K49" i="7"/>
  <c r="O52" i="7"/>
  <c r="N69" i="7"/>
  <c r="O68" i="7"/>
  <c r="K50" i="7"/>
  <c r="H105" i="7"/>
  <c r="N105" i="7" s="1"/>
  <c r="M107" i="7"/>
  <c r="H53" i="7"/>
  <c r="N55" i="7"/>
  <c r="M55" i="7"/>
  <c r="H8" i="7"/>
  <c r="M9" i="7"/>
  <c r="N9" i="7"/>
  <c r="H108" i="7"/>
  <c r="N109" i="7"/>
  <c r="M109" i="7"/>
  <c r="M112" i="7"/>
  <c r="N112" i="7"/>
  <c r="M52" i="7"/>
  <c r="J49" i="7"/>
  <c r="M74" i="7"/>
  <c r="L233" i="6"/>
  <c r="X234" i="6"/>
  <c r="V115" i="6"/>
  <c r="V295" i="6" s="1"/>
  <c r="Q114" i="6"/>
  <c r="V114" i="6"/>
  <c r="X255" i="6"/>
  <c r="AA255" i="6"/>
  <c r="X263" i="6"/>
  <c r="Q116" i="6"/>
  <c r="Z105" i="6"/>
  <c r="X105" i="6"/>
  <c r="Y105" i="6"/>
  <c r="Y263" i="6"/>
  <c r="AA263" i="6"/>
  <c r="AB263" i="6"/>
  <c r="Q295" i="6"/>
  <c r="G114" i="6"/>
  <c r="K114" i="6" s="1"/>
  <c r="K117" i="6"/>
  <c r="AA233" i="6"/>
  <c r="Y233" i="6"/>
  <c r="T116" i="6"/>
  <c r="K233" i="6"/>
  <c r="G116" i="6"/>
  <c r="K116" i="6" s="1"/>
  <c r="K45" i="6"/>
  <c r="G38" i="6"/>
  <c r="AA261" i="6"/>
  <c r="L223" i="6"/>
  <c r="Z224" i="6"/>
  <c r="X224" i="6"/>
  <c r="K262" i="6"/>
  <c r="G115" i="6"/>
  <c r="K115" i="6" s="1"/>
  <c r="AA8" i="6"/>
  <c r="L117" i="6"/>
  <c r="Z233" i="6"/>
  <c r="AB233" i="6"/>
  <c r="V116" i="6"/>
  <c r="L262" i="6"/>
  <c r="Z262" i="6" s="1"/>
  <c r="X265" i="6"/>
  <c r="Y265" i="6"/>
  <c r="X9" i="6"/>
  <c r="Z9" i="6"/>
  <c r="L261" i="6"/>
  <c r="Y261" i="6" s="1"/>
  <c r="X264" i="6"/>
  <c r="Z264" i="6"/>
  <c r="Y264" i="6"/>
  <c r="AB8" i="6"/>
  <c r="L245" i="6"/>
  <c r="Y246" i="6"/>
  <c r="Z246" i="6"/>
  <c r="X246" i="6"/>
  <c r="AA223" i="6"/>
  <c r="Y223" i="6"/>
  <c r="AB223" i="6"/>
  <c r="L255" i="6"/>
  <c r="Z256" i="6"/>
  <c r="Y256" i="6"/>
  <c r="L45" i="6"/>
  <c r="Z46" i="6"/>
  <c r="X46" i="6"/>
  <c r="Y46" i="6"/>
  <c r="T114" i="6"/>
  <c r="T295" i="6" s="1"/>
  <c r="Y9" i="6"/>
  <c r="K122" i="10" l="1"/>
  <c r="L121" i="10"/>
  <c r="Y268" i="10"/>
  <c r="X268" i="10"/>
  <c r="Y251" i="10"/>
  <c r="AA120" i="10"/>
  <c r="T303" i="10"/>
  <c r="Y261" i="10"/>
  <c r="L122" i="10"/>
  <c r="Y122" i="10" s="1"/>
  <c r="X267" i="10"/>
  <c r="AA122" i="10"/>
  <c r="AB122" i="10"/>
  <c r="Y239" i="10"/>
  <c r="X261" i="10"/>
  <c r="L120" i="10"/>
  <c r="Y123" i="10"/>
  <c r="Z123" i="10"/>
  <c r="AB120" i="10"/>
  <c r="K38" i="10"/>
  <c r="G8" i="10"/>
  <c r="Z267" i="10"/>
  <c r="X229" i="10"/>
  <c r="Y229" i="10"/>
  <c r="Z229" i="10"/>
  <c r="K62" i="8"/>
  <c r="I62" i="8"/>
  <c r="I78" i="8"/>
  <c r="K78" i="8"/>
  <c r="K50" i="8"/>
  <c r="I50" i="8"/>
  <c r="H49" i="8"/>
  <c r="I49" i="8" s="1"/>
  <c r="I102" i="8" s="1"/>
  <c r="K49" i="8"/>
  <c r="J102" i="8"/>
  <c r="K102" i="8" s="1"/>
  <c r="I68" i="8"/>
  <c r="K68" i="8"/>
  <c r="I84" i="8"/>
  <c r="K84" i="8"/>
  <c r="K10" i="8"/>
  <c r="O50" i="7"/>
  <c r="O49" i="7"/>
  <c r="H49" i="7"/>
  <c r="H51" i="7"/>
  <c r="N75" i="7"/>
  <c r="M75" i="7"/>
  <c r="M49" i="7"/>
  <c r="N53" i="7"/>
  <c r="H106" i="7"/>
  <c r="N108" i="7"/>
  <c r="M108" i="7"/>
  <c r="K130" i="7"/>
  <c r="O51" i="7"/>
  <c r="N51" i="7"/>
  <c r="M68" i="7"/>
  <c r="M8" i="7"/>
  <c r="N8" i="7"/>
  <c r="M105" i="7"/>
  <c r="N52" i="7"/>
  <c r="J130" i="7"/>
  <c r="AB295" i="6"/>
  <c r="AA295" i="6"/>
  <c r="Z261" i="6"/>
  <c r="X261" i="6"/>
  <c r="Y255" i="6"/>
  <c r="Z255" i="6"/>
  <c r="K38" i="6"/>
  <c r="G8" i="6"/>
  <c r="L114" i="6"/>
  <c r="L116" i="6"/>
  <c r="X233" i="6"/>
  <c r="L115" i="6"/>
  <c r="Y262" i="6"/>
  <c r="X262" i="6"/>
  <c r="L38" i="6"/>
  <c r="Z45" i="6"/>
  <c r="X45" i="6"/>
  <c r="Y45" i="6"/>
  <c r="Y245" i="6"/>
  <c r="X245" i="6"/>
  <c r="Z245" i="6"/>
  <c r="X223" i="6"/>
  <c r="Z223" i="6"/>
  <c r="Z122" i="10" l="1"/>
  <c r="X122" i="10"/>
  <c r="AA303" i="10"/>
  <c r="AB303" i="10"/>
  <c r="K8" i="10"/>
  <c r="L8" i="10" s="1"/>
  <c r="G303" i="10"/>
  <c r="K303" i="10" s="1"/>
  <c r="Y120" i="10"/>
  <c r="X120" i="10"/>
  <c r="Y121" i="10"/>
  <c r="X121" i="10"/>
  <c r="H104" i="7"/>
  <c r="M106" i="7"/>
  <c r="N106" i="7"/>
  <c r="N49" i="7"/>
  <c r="O130" i="7"/>
  <c r="M51" i="7"/>
  <c r="K8" i="6"/>
  <c r="L8" i="6" s="1"/>
  <c r="G295" i="6"/>
  <c r="K295" i="6" s="1"/>
  <c r="Y38" i="6"/>
  <c r="X38" i="6"/>
  <c r="Z38" i="6"/>
  <c r="L303" i="10" l="1"/>
  <c r="Y8" i="10"/>
  <c r="Z8" i="10"/>
  <c r="X8" i="10"/>
  <c r="N104" i="7"/>
  <c r="M104" i="7"/>
  <c r="H50" i="7"/>
  <c r="M8" i="6"/>
  <c r="L295" i="6"/>
  <c r="Y8" i="6"/>
  <c r="Z8" i="6"/>
  <c r="X8" i="6"/>
  <c r="M303" i="10" l="1"/>
  <c r="M293" i="10"/>
  <c r="M288" i="10"/>
  <c r="M294" i="10"/>
  <c r="M291" i="10"/>
  <c r="M285" i="10"/>
  <c r="M292" i="10"/>
  <c r="M289" i="10"/>
  <c r="M276" i="10"/>
  <c r="M259" i="10"/>
  <c r="M224" i="10"/>
  <c r="M290" i="10"/>
  <c r="M273" i="10"/>
  <c r="M244" i="10"/>
  <c r="M223" i="10"/>
  <c r="M250" i="10"/>
  <c r="M215" i="10"/>
  <c r="M207" i="10"/>
  <c r="M212" i="10"/>
  <c r="M220" i="10"/>
  <c r="M204" i="10"/>
  <c r="M195" i="10"/>
  <c r="M194" i="10"/>
  <c r="M196" i="10"/>
  <c r="M191" i="10"/>
  <c r="M184" i="10"/>
  <c r="M172" i="10"/>
  <c r="M139" i="10"/>
  <c r="M200" i="10"/>
  <c r="M152" i="10"/>
  <c r="M147" i="10"/>
  <c r="M103" i="10"/>
  <c r="M90" i="10"/>
  <c r="M74" i="10"/>
  <c r="M72" i="10"/>
  <c r="M216" i="10"/>
  <c r="M73" i="10"/>
  <c r="M91" i="10"/>
  <c r="M55" i="10"/>
  <c r="M52" i="10"/>
  <c r="M50" i="10"/>
  <c r="M208" i="10"/>
  <c r="M16" i="10"/>
  <c r="M64" i="10"/>
  <c r="M56" i="10"/>
  <c r="M51" i="10"/>
  <c r="M75" i="10"/>
  <c r="M107" i="10"/>
  <c r="M58" i="10"/>
  <c r="M140" i="10"/>
  <c r="M34" i="10"/>
  <c r="M128" i="10"/>
  <c r="M71" i="10"/>
  <c r="M26" i="10"/>
  <c r="M42" i="10"/>
  <c r="M135" i="10"/>
  <c r="M160" i="10"/>
  <c r="M46" i="10"/>
  <c r="M89" i="10"/>
  <c r="M102" i="10"/>
  <c r="M144" i="10"/>
  <c r="M203" i="10"/>
  <c r="M168" i="10"/>
  <c r="M287" i="10"/>
  <c r="M156" i="10"/>
  <c r="M199" i="10"/>
  <c r="M19" i="10"/>
  <c r="M127" i="10"/>
  <c r="M60" i="10"/>
  <c r="M164" i="10"/>
  <c r="M36" i="10"/>
  <c r="M28" i="10"/>
  <c r="M13" i="10"/>
  <c r="M79" i="10"/>
  <c r="M63" i="10"/>
  <c r="M92" i="10"/>
  <c r="M179" i="10"/>
  <c r="M176" i="10"/>
  <c r="M117" i="10"/>
  <c r="M159" i="10"/>
  <c r="M246" i="10"/>
  <c r="M275" i="10"/>
  <c r="M27" i="10"/>
  <c r="M78" i="10"/>
  <c r="M84" i="10"/>
  <c r="M33" i="10"/>
  <c r="M15" i="10"/>
  <c r="M54" i="10"/>
  <c r="M88" i="10"/>
  <c r="M106" i="10"/>
  <c r="M21" i="10"/>
  <c r="M44" i="10"/>
  <c r="M82" i="10"/>
  <c r="M143" i="10"/>
  <c r="M131" i="10"/>
  <c r="M183" i="10"/>
  <c r="M228" i="10"/>
  <c r="M238" i="10"/>
  <c r="M249" i="10"/>
  <c r="M302" i="10"/>
  <c r="M171" i="10"/>
  <c r="M188" i="10"/>
  <c r="M211" i="10"/>
  <c r="M283" i="10"/>
  <c r="M14" i="10"/>
  <c r="M18" i="10"/>
  <c r="M98" i="10"/>
  <c r="M45" i="10"/>
  <c r="M49" i="10"/>
  <c r="M83" i="10"/>
  <c r="M151" i="10"/>
  <c r="M258" i="10"/>
  <c r="M274" i="10"/>
  <c r="M32" i="10"/>
  <c r="M25" i="10"/>
  <c r="M24" i="10"/>
  <c r="M23" i="10"/>
  <c r="M37" i="10"/>
  <c r="M155" i="10"/>
  <c r="M192" i="10"/>
  <c r="M59" i="10"/>
  <c r="M57" i="10"/>
  <c r="M85" i="10"/>
  <c r="M20" i="10"/>
  <c r="M41" i="10"/>
  <c r="M266" i="10"/>
  <c r="M35" i="10"/>
  <c r="M119" i="10"/>
  <c r="M61" i="10"/>
  <c r="M193" i="10"/>
  <c r="M110" i="10"/>
  <c r="M136" i="10"/>
  <c r="M132" i="10"/>
  <c r="M234" i="10"/>
  <c r="M180" i="10"/>
  <c r="M298" i="10"/>
  <c r="M256" i="10"/>
  <c r="M260" i="10"/>
  <c r="M70" i="10"/>
  <c r="M81" i="10"/>
  <c r="M77" i="10"/>
  <c r="M29" i="10"/>
  <c r="M17" i="10"/>
  <c r="M66" i="10"/>
  <c r="M86" i="10"/>
  <c r="M93" i="10"/>
  <c r="M148" i="10"/>
  <c r="M22" i="10"/>
  <c r="M257" i="10"/>
  <c r="M118" i="10"/>
  <c r="M80" i="10"/>
  <c r="M297" i="10"/>
  <c r="M97" i="10"/>
  <c r="M301" i="10"/>
  <c r="M248" i="10"/>
  <c r="M282" i="10"/>
  <c r="M265" i="10"/>
  <c r="M206" i="10"/>
  <c r="M69" i="10"/>
  <c r="M138" i="10"/>
  <c r="M154" i="10"/>
  <c r="M182" i="10"/>
  <c r="M130" i="10"/>
  <c r="M158" i="10"/>
  <c r="M65" i="10"/>
  <c r="M62" i="10" s="1"/>
  <c r="M116" i="10"/>
  <c r="M134" i="10"/>
  <c r="M190" i="10"/>
  <c r="M210" i="10"/>
  <c r="M178" i="10"/>
  <c r="M101" i="10"/>
  <c r="M126" i="10"/>
  <c r="M12" i="10"/>
  <c r="M255" i="10"/>
  <c r="M245" i="10"/>
  <c r="M214" i="10"/>
  <c r="M284" i="10"/>
  <c r="M222" i="10"/>
  <c r="M142" i="10"/>
  <c r="M31" i="10"/>
  <c r="M198" i="10"/>
  <c r="M175" i="10"/>
  <c r="M227" i="10"/>
  <c r="M233" i="10"/>
  <c r="M76" i="10"/>
  <c r="M219" i="10"/>
  <c r="M150" i="10"/>
  <c r="M109" i="10"/>
  <c r="M146" i="10"/>
  <c r="M105" i="10"/>
  <c r="M202" i="10"/>
  <c r="M163" i="10"/>
  <c r="M7" i="10"/>
  <c r="M43" i="10"/>
  <c r="M87" i="10"/>
  <c r="M167" i="10"/>
  <c r="M170" i="10"/>
  <c r="M187" i="10"/>
  <c r="M243" i="10"/>
  <c r="M286" i="10"/>
  <c r="M237" i="10"/>
  <c r="M40" i="10"/>
  <c r="M218" i="10"/>
  <c r="M145" i="10"/>
  <c r="M100" i="10"/>
  <c r="M279" i="10"/>
  <c r="M11" i="10"/>
  <c r="M67" i="10"/>
  <c r="M141" i="10"/>
  <c r="M242" i="10"/>
  <c r="M300" i="10"/>
  <c r="M201" i="10"/>
  <c r="M129" i="10"/>
  <c r="M96" i="10"/>
  <c r="M181" i="10"/>
  <c r="M205" i="10"/>
  <c r="M108" i="10"/>
  <c r="M115" i="10"/>
  <c r="M232" i="10"/>
  <c r="M166" i="10"/>
  <c r="M264" i="10"/>
  <c r="M174" i="10"/>
  <c r="M247" i="10"/>
  <c r="M280" i="10"/>
  <c r="M162" i="10"/>
  <c r="M177" i="10"/>
  <c r="M30" i="10"/>
  <c r="M189" i="10"/>
  <c r="M213" i="10"/>
  <c r="M186" i="10"/>
  <c r="M149" i="10"/>
  <c r="M197" i="10"/>
  <c r="M236" i="10"/>
  <c r="M281" i="10"/>
  <c r="M221" i="10"/>
  <c r="M296" i="10"/>
  <c r="M125" i="10"/>
  <c r="M104" i="10"/>
  <c r="M209" i="10"/>
  <c r="M94" i="10"/>
  <c r="M157" i="10"/>
  <c r="M114" i="10"/>
  <c r="M226" i="10"/>
  <c r="M137" i="10"/>
  <c r="M254" i="10"/>
  <c r="M153" i="10"/>
  <c r="M169" i="10"/>
  <c r="M133" i="10"/>
  <c r="M299" i="10"/>
  <c r="M295" i="10"/>
  <c r="M99" i="10"/>
  <c r="M39" i="10"/>
  <c r="M278" i="10"/>
  <c r="M277" i="10"/>
  <c r="M113" i="10"/>
  <c r="M10" i="10"/>
  <c r="M161" i="10"/>
  <c r="M231" i="10"/>
  <c r="M112" i="10"/>
  <c r="M165" i="10"/>
  <c r="M225" i="10"/>
  <c r="M272" i="10"/>
  <c r="M235" i="10"/>
  <c r="M95" i="10"/>
  <c r="M185" i="10"/>
  <c r="M263" i="10"/>
  <c r="M48" i="10"/>
  <c r="M253" i="10"/>
  <c r="M241" i="10"/>
  <c r="M173" i="10"/>
  <c r="M217" i="10"/>
  <c r="M47" i="10"/>
  <c r="M269" i="10"/>
  <c r="M124" i="10"/>
  <c r="M111" i="10"/>
  <c r="M271" i="10"/>
  <c r="M270" i="10"/>
  <c r="M9" i="10"/>
  <c r="M252" i="10"/>
  <c r="M38" i="10"/>
  <c r="M240" i="10"/>
  <c r="M262" i="10"/>
  <c r="M230" i="10"/>
  <c r="X303" i="10"/>
  <c r="M261" i="10"/>
  <c r="M229" i="10"/>
  <c r="M267" i="10"/>
  <c r="Z303" i="10"/>
  <c r="M251" i="10"/>
  <c r="M268" i="10"/>
  <c r="M239" i="10"/>
  <c r="M123" i="10"/>
  <c r="M121" i="10"/>
  <c r="M120" i="10"/>
  <c r="M122" i="10"/>
  <c r="Y303" i="10"/>
  <c r="M8" i="10"/>
  <c r="N50" i="7"/>
  <c r="M50" i="7"/>
  <c r="H130" i="7"/>
  <c r="M295" i="6"/>
  <c r="M285" i="6"/>
  <c r="M286" i="6"/>
  <c r="M284" i="6"/>
  <c r="M276" i="6"/>
  <c r="M260" i="6"/>
  <c r="M238" i="6"/>
  <c r="M244" i="6"/>
  <c r="M198" i="6"/>
  <c r="M166" i="6"/>
  <c r="M150" i="6"/>
  <c r="M146" i="6"/>
  <c r="M49" i="6"/>
  <c r="M29" i="6"/>
  <c r="M27" i="6"/>
  <c r="M103" i="6"/>
  <c r="M87" i="6"/>
  <c r="M96" i="6"/>
  <c r="M65" i="6"/>
  <c r="M35" i="6"/>
  <c r="M26" i="6"/>
  <c r="M44" i="6"/>
  <c r="M17" i="6"/>
  <c r="M72" i="6"/>
  <c r="M16" i="6"/>
  <c r="M13" i="6"/>
  <c r="M73" i="6"/>
  <c r="M54" i="6"/>
  <c r="M25" i="6"/>
  <c r="M24" i="6"/>
  <c r="M142" i="6"/>
  <c r="M75" i="6"/>
  <c r="M145" i="6"/>
  <c r="M78" i="6"/>
  <c r="M220" i="6"/>
  <c r="M149" i="6"/>
  <c r="M250" i="6"/>
  <c r="M263" i="6"/>
  <c r="M268" i="6"/>
  <c r="M278" i="6"/>
  <c r="M162" i="6"/>
  <c r="M64" i="6"/>
  <c r="M77" i="6"/>
  <c r="M231" i="6"/>
  <c r="M74" i="6"/>
  <c r="M36" i="6"/>
  <c r="M113" i="6"/>
  <c r="M174" i="6"/>
  <c r="M249" i="6"/>
  <c r="M97" i="6"/>
  <c r="M34" i="6"/>
  <c r="M84" i="6"/>
  <c r="M79" i="6"/>
  <c r="M76" i="6"/>
  <c r="M56" i="6"/>
  <c r="M92" i="6"/>
  <c r="M32" i="6"/>
  <c r="M48" i="6"/>
  <c r="M52" i="6"/>
  <c r="M111" i="6"/>
  <c r="M55" i="6"/>
  <c r="M147" i="6"/>
  <c r="M138" i="6"/>
  <c r="M80" i="6"/>
  <c r="M186" i="6"/>
  <c r="M254" i="6"/>
  <c r="M270" i="6"/>
  <c r="M283" i="6"/>
  <c r="M19" i="6"/>
  <c r="M43" i="6"/>
  <c r="M42" i="6"/>
  <c r="M101" i="6"/>
  <c r="M59" i="6"/>
  <c r="M28" i="6"/>
  <c r="M50" i="6"/>
  <c r="M69" i="6"/>
  <c r="M173" i="6"/>
  <c r="M202" i="6"/>
  <c r="M154" i="6"/>
  <c r="M177" i="6"/>
  <c r="M273" i="6"/>
  <c r="M266" i="6"/>
  <c r="M57" i="6"/>
  <c r="M201" i="6"/>
  <c r="M148" i="6"/>
  <c r="M228" i="6"/>
  <c r="M293" i="6"/>
  <c r="M130" i="6"/>
  <c r="M210" i="6"/>
  <c r="M86" i="6"/>
  <c r="M66" i="6"/>
  <c r="M71" i="6"/>
  <c r="M158" i="6"/>
  <c r="M134" i="6"/>
  <c r="M169" i="6"/>
  <c r="M126" i="6"/>
  <c r="M82" i="6"/>
  <c r="M170" i="6"/>
  <c r="M218" i="6"/>
  <c r="M222" i="6"/>
  <c r="M294" i="6"/>
  <c r="M282" i="6"/>
  <c r="M290" i="6"/>
  <c r="M23" i="6"/>
  <c r="M67" i="6"/>
  <c r="M53" i="6"/>
  <c r="M40" i="6"/>
  <c r="M85" i="6"/>
  <c r="M100" i="6"/>
  <c r="M104" i="6"/>
  <c r="M205" i="6"/>
  <c r="M206" i="6"/>
  <c r="M240" i="6"/>
  <c r="M204" i="6"/>
  <c r="M182" i="6"/>
  <c r="M178" i="6"/>
  <c r="M15" i="6"/>
  <c r="M33" i="6"/>
  <c r="M18" i="6"/>
  <c r="M21" i="6"/>
  <c r="M39" i="6"/>
  <c r="M37" i="6"/>
  <c r="M68" i="6"/>
  <c r="M83" i="6"/>
  <c r="M102" i="6"/>
  <c r="M122" i="6"/>
  <c r="M153" i="6"/>
  <c r="M190" i="6"/>
  <c r="M194" i="6"/>
  <c r="M214" i="6"/>
  <c r="M232" i="6"/>
  <c r="M269" i="6"/>
  <c r="M20" i="6"/>
  <c r="M281" i="6"/>
  <c r="M60" i="6"/>
  <c r="M41" i="6"/>
  <c r="M14" i="6"/>
  <c r="M221" i="6"/>
  <c r="M289" i="6"/>
  <c r="M47" i="6"/>
  <c r="M253" i="6"/>
  <c r="M125" i="6"/>
  <c r="M259" i="6"/>
  <c r="M280" i="6"/>
  <c r="M172" i="6"/>
  <c r="M279" i="6"/>
  <c r="M176" i="6"/>
  <c r="M227" i="6"/>
  <c r="M243" i="6"/>
  <c r="M63" i="6"/>
  <c r="M213" i="6"/>
  <c r="M110" i="6"/>
  <c r="M292" i="6"/>
  <c r="M165" i="6"/>
  <c r="M200" i="6"/>
  <c r="M248" i="6"/>
  <c r="M237" i="6"/>
  <c r="M203" i="6"/>
  <c r="M157" i="6"/>
  <c r="M209" i="6"/>
  <c r="M22" i="6"/>
  <c r="M144" i="6"/>
  <c r="M197" i="6"/>
  <c r="M112" i="6"/>
  <c r="M99" i="6"/>
  <c r="M91" i="6"/>
  <c r="M12" i="6"/>
  <c r="M168" i="6"/>
  <c r="M141" i="6"/>
  <c r="M239" i="6"/>
  <c r="M129" i="6"/>
  <c r="M185" i="6"/>
  <c r="M230" i="6"/>
  <c r="M181" i="6"/>
  <c r="M161" i="6"/>
  <c r="M288" i="6"/>
  <c r="M152" i="6"/>
  <c r="M189" i="6"/>
  <c r="M277" i="6"/>
  <c r="M217" i="6"/>
  <c r="M133" i="6"/>
  <c r="M121" i="6"/>
  <c r="M137" i="6"/>
  <c r="M95" i="6"/>
  <c r="M193" i="6"/>
  <c r="M81" i="6"/>
  <c r="M267" i="6"/>
  <c r="M219" i="6"/>
  <c r="M70" i="6"/>
  <c r="M171" i="6"/>
  <c r="M140" i="6"/>
  <c r="M88" i="6"/>
  <c r="M184" i="6"/>
  <c r="M167" i="6"/>
  <c r="M258" i="6"/>
  <c r="M160" i="6"/>
  <c r="M124" i="6"/>
  <c r="M236" i="6"/>
  <c r="M208" i="6"/>
  <c r="M229" i="6"/>
  <c r="M247" i="6"/>
  <c r="M61" i="6"/>
  <c r="M175" i="6"/>
  <c r="M94" i="6"/>
  <c r="M136" i="6"/>
  <c r="M132" i="6"/>
  <c r="M274" i="6"/>
  <c r="M287" i="6"/>
  <c r="M156" i="6"/>
  <c r="M188" i="6"/>
  <c r="M164" i="6"/>
  <c r="M98" i="6"/>
  <c r="M143" i="6"/>
  <c r="M128" i="6"/>
  <c r="M242" i="6"/>
  <c r="M199" i="6"/>
  <c r="M109" i="6"/>
  <c r="M180" i="6"/>
  <c r="M192" i="6"/>
  <c r="M196" i="6"/>
  <c r="M275" i="6"/>
  <c r="M151" i="6"/>
  <c r="M108" i="6"/>
  <c r="M212" i="6"/>
  <c r="M11" i="6"/>
  <c r="M291" i="6"/>
  <c r="M120" i="6"/>
  <c r="M226" i="6"/>
  <c r="M216" i="6"/>
  <c r="M90" i="6"/>
  <c r="M252" i="6"/>
  <c r="M187" i="6"/>
  <c r="M123" i="6"/>
  <c r="M131" i="6"/>
  <c r="M225" i="6"/>
  <c r="M195" i="6"/>
  <c r="M119" i="6"/>
  <c r="M271" i="6"/>
  <c r="M183" i="6"/>
  <c r="M163" i="6"/>
  <c r="M7" i="6"/>
  <c r="M107" i="6"/>
  <c r="M241" i="6"/>
  <c r="M93" i="6"/>
  <c r="M215" i="6"/>
  <c r="M139" i="6"/>
  <c r="M155" i="6"/>
  <c r="M179" i="6"/>
  <c r="M257" i="6"/>
  <c r="M106" i="6"/>
  <c r="M89" i="6"/>
  <c r="M211" i="6"/>
  <c r="M10" i="6"/>
  <c r="M127" i="6"/>
  <c r="M159" i="6"/>
  <c r="M251" i="6"/>
  <c r="M235" i="6"/>
  <c r="M207" i="6"/>
  <c r="M272" i="6"/>
  <c r="M191" i="6"/>
  <c r="M135" i="6"/>
  <c r="M234" i="6"/>
  <c r="M9" i="6"/>
  <c r="M246" i="6"/>
  <c r="M224" i="6"/>
  <c r="M256" i="6"/>
  <c r="M264" i="6"/>
  <c r="M46" i="6"/>
  <c r="M265" i="6"/>
  <c r="M118" i="6"/>
  <c r="M105" i="6"/>
  <c r="M117" i="6"/>
  <c r="M223" i="6"/>
  <c r="M245" i="6"/>
  <c r="M255" i="6"/>
  <c r="Z295" i="6"/>
  <c r="X295" i="6"/>
  <c r="M261" i="6"/>
  <c r="M233" i="6"/>
  <c r="Y295" i="6"/>
  <c r="M45" i="6"/>
  <c r="M262" i="6"/>
  <c r="M114" i="6"/>
  <c r="M38" i="6"/>
  <c r="M115" i="6"/>
  <c r="M116" i="6"/>
  <c r="M68" i="10" l="1"/>
  <c r="M53" i="10"/>
  <c r="I91" i="7"/>
  <c r="I103" i="7"/>
  <c r="I43" i="7"/>
  <c r="I32" i="7"/>
  <c r="I33" i="7"/>
  <c r="I15" i="7"/>
  <c r="I73" i="7"/>
  <c r="I23" i="7"/>
  <c r="I129" i="7"/>
  <c r="I67" i="7"/>
  <c r="I14" i="7"/>
  <c r="I22" i="7"/>
  <c r="I96" i="7"/>
  <c r="I37" i="7"/>
  <c r="I20" i="7"/>
  <c r="I48" i="7"/>
  <c r="I117" i="7"/>
  <c r="I83" i="7"/>
  <c r="I87" i="7"/>
  <c r="I18" i="7"/>
  <c r="I63" i="7"/>
  <c r="I30" i="7"/>
  <c r="I40" i="7"/>
  <c r="I29" i="7"/>
  <c r="I81" i="7"/>
  <c r="I119" i="7"/>
  <c r="I101" i="7"/>
  <c r="I47" i="7"/>
  <c r="I59" i="7"/>
  <c r="I36" i="7"/>
  <c r="I35" i="7"/>
  <c r="I121" i="7"/>
  <c r="I97" i="7"/>
  <c r="I92" i="7"/>
  <c r="I11" i="7"/>
  <c r="I27" i="7"/>
  <c r="I26" i="7"/>
  <c r="I42" i="7"/>
  <c r="I65" i="7"/>
  <c r="I19" i="7"/>
  <c r="I39" i="7"/>
  <c r="I86" i="7"/>
  <c r="I66" i="7"/>
  <c r="I102" i="7"/>
  <c r="I93" i="7"/>
  <c r="I28" i="7"/>
  <c r="I12" i="7"/>
  <c r="I82" i="7"/>
  <c r="I13" i="7"/>
  <c r="I16" i="7"/>
  <c r="I38" i="7"/>
  <c r="I17" i="7"/>
  <c r="I21" i="7"/>
  <c r="I34" i="7"/>
  <c r="I25" i="7"/>
  <c r="I46" i="7"/>
  <c r="I90" i="7"/>
  <c r="I120" i="7"/>
  <c r="I45" i="7"/>
  <c r="I128" i="7"/>
  <c r="I95" i="7"/>
  <c r="I100" i="7"/>
  <c r="I62" i="7"/>
  <c r="I31" i="7"/>
  <c r="I80" i="7"/>
  <c r="I58" i="7"/>
  <c r="I64" i="7"/>
  <c r="I125" i="7"/>
  <c r="I118" i="7"/>
  <c r="I41" i="7"/>
  <c r="I72" i="7"/>
  <c r="I85" i="7"/>
  <c r="I94" i="7"/>
  <c r="I79" i="7"/>
  <c r="I115" i="7"/>
  <c r="I124" i="7"/>
  <c r="I111" i="7"/>
  <c r="I24" i="7"/>
  <c r="I127" i="7"/>
  <c r="I44" i="7"/>
  <c r="I84" i="7"/>
  <c r="I57" i="7"/>
  <c r="I71" i="7"/>
  <c r="I99" i="7"/>
  <c r="I61" i="7"/>
  <c r="I116" i="7"/>
  <c r="I110" i="7"/>
  <c r="I98" i="7"/>
  <c r="I10" i="7"/>
  <c r="I56" i="7"/>
  <c r="I113" i="7"/>
  <c r="I78" i="7"/>
  <c r="I70" i="7"/>
  <c r="I114" i="7"/>
  <c r="I76" i="7"/>
  <c r="I126" i="7"/>
  <c r="I123" i="7"/>
  <c r="I89" i="7"/>
  <c r="I60" i="7"/>
  <c r="I107" i="7"/>
  <c r="I109" i="7"/>
  <c r="I122" i="7"/>
  <c r="I9" i="7"/>
  <c r="I112" i="7"/>
  <c r="I77" i="7"/>
  <c r="I54" i="7"/>
  <c r="I88" i="7"/>
  <c r="I69" i="7"/>
  <c r="I55" i="7"/>
  <c r="I74" i="7"/>
  <c r="I68" i="7"/>
  <c r="I75" i="7"/>
  <c r="I108" i="7"/>
  <c r="I105" i="7"/>
  <c r="I53" i="7"/>
  <c r="I52" i="7"/>
  <c r="I8" i="7"/>
  <c r="I106" i="7"/>
  <c r="N130" i="7"/>
  <c r="M130" i="7"/>
  <c r="I49" i="7"/>
  <c r="I51" i="7"/>
  <c r="I104" i="7"/>
  <c r="I50" i="7"/>
  <c r="M51" i="6"/>
  <c r="M62" i="6"/>
  <c r="M31" i="6"/>
  <c r="M30" i="6" s="1"/>
  <c r="M58" i="6"/>
  <c r="I130" i="7" l="1"/>
  <c r="O129" i="5"/>
  <c r="N129" i="5"/>
  <c r="L129" i="5"/>
  <c r="H129" i="5"/>
  <c r="M129" i="5" s="1"/>
  <c r="N128" i="5"/>
  <c r="L128" i="5"/>
  <c r="L127" i="5" s="1"/>
  <c r="K128" i="5"/>
  <c r="J128" i="5"/>
  <c r="M128" i="5" s="1"/>
  <c r="H128" i="5"/>
  <c r="G128" i="5"/>
  <c r="F128" i="5"/>
  <c r="F127" i="5" s="1"/>
  <c r="F126" i="5" s="1"/>
  <c r="J127" i="5"/>
  <c r="H127" i="5"/>
  <c r="H126" i="5" s="1"/>
  <c r="G127" i="5"/>
  <c r="M126" i="5"/>
  <c r="L126" i="5"/>
  <c r="J126" i="5"/>
  <c r="O125" i="5"/>
  <c r="L125" i="5"/>
  <c r="L124" i="5" s="1"/>
  <c r="L123" i="5" s="1"/>
  <c r="L122" i="5" s="1"/>
  <c r="O124" i="5"/>
  <c r="K124" i="5"/>
  <c r="J124" i="5"/>
  <c r="F124" i="5"/>
  <c r="F123" i="5" s="1"/>
  <c r="F122" i="5" s="1"/>
  <c r="K123" i="5"/>
  <c r="J123" i="5"/>
  <c r="O121" i="5"/>
  <c r="M121" i="5"/>
  <c r="L121" i="5"/>
  <c r="H121" i="5"/>
  <c r="O120" i="5"/>
  <c r="L120" i="5"/>
  <c r="G120" i="5"/>
  <c r="H120" i="5" s="1"/>
  <c r="O119" i="5"/>
  <c r="N119" i="5"/>
  <c r="L119" i="5"/>
  <c r="H119" i="5"/>
  <c r="L118" i="5"/>
  <c r="L115" i="5" s="1"/>
  <c r="L113" i="5" s="1"/>
  <c r="L107" i="5" s="1"/>
  <c r="L105" i="5" s="1"/>
  <c r="K118" i="5"/>
  <c r="J118" i="5"/>
  <c r="G118" i="5"/>
  <c r="G115" i="5" s="1"/>
  <c r="G113" i="5" s="1"/>
  <c r="G107" i="5" s="1"/>
  <c r="G105" i="5" s="1"/>
  <c r="F118" i="5"/>
  <c r="F115" i="5" s="1"/>
  <c r="F113" i="5" s="1"/>
  <c r="F107" i="5" s="1"/>
  <c r="F105" i="5" s="1"/>
  <c r="O117" i="5"/>
  <c r="L117" i="5"/>
  <c r="K117" i="5"/>
  <c r="J117" i="5"/>
  <c r="H117" i="5"/>
  <c r="G117" i="5"/>
  <c r="F117" i="5"/>
  <c r="O116" i="5"/>
  <c r="L116" i="5"/>
  <c r="L114" i="5" s="1"/>
  <c r="L112" i="5" s="1"/>
  <c r="K116" i="5"/>
  <c r="J116" i="5"/>
  <c r="G116" i="5"/>
  <c r="G114" i="5" s="1"/>
  <c r="G112" i="5" s="1"/>
  <c r="G111" i="5" s="1"/>
  <c r="F116" i="5"/>
  <c r="F114" i="5" s="1"/>
  <c r="F112" i="5" s="1"/>
  <c r="K115" i="5"/>
  <c r="J115" i="5"/>
  <c r="J113" i="5"/>
  <c r="O111" i="5"/>
  <c r="L111" i="5"/>
  <c r="L110" i="5" s="1"/>
  <c r="L109" i="5" s="1"/>
  <c r="L108" i="5" s="1"/>
  <c r="L106" i="5" s="1"/>
  <c r="L104" i="5" s="1"/>
  <c r="O110" i="5"/>
  <c r="K110" i="5"/>
  <c r="J110" i="5"/>
  <c r="F110" i="5"/>
  <c r="F109" i="5" s="1"/>
  <c r="F108" i="5" s="1"/>
  <c r="K109" i="5"/>
  <c r="J109" i="5"/>
  <c r="J107" i="5"/>
  <c r="M103" i="5"/>
  <c r="L103" i="5"/>
  <c r="L102" i="5" s="1"/>
  <c r="H103" i="5"/>
  <c r="K102" i="5"/>
  <c r="J102" i="5"/>
  <c r="G102" i="5"/>
  <c r="G101" i="5" s="1"/>
  <c r="F102" i="5"/>
  <c r="L101" i="5"/>
  <c r="K101" i="5"/>
  <c r="K100" i="5" s="1"/>
  <c r="J101" i="5"/>
  <c r="F101" i="5"/>
  <c r="L100" i="5"/>
  <c r="L99" i="5" s="1"/>
  <c r="L98" i="5" s="1"/>
  <c r="G100" i="5"/>
  <c r="G99" i="5" s="1"/>
  <c r="G98" i="5" s="1"/>
  <c r="F100" i="5"/>
  <c r="F99" i="5" s="1"/>
  <c r="F98" i="5" s="1"/>
  <c r="O97" i="5"/>
  <c r="M97" i="5"/>
  <c r="L97" i="5"/>
  <c r="H97" i="5"/>
  <c r="L96" i="5"/>
  <c r="L95" i="5" s="1"/>
  <c r="K96" i="5"/>
  <c r="J96" i="5"/>
  <c r="J95" i="5" s="1"/>
  <c r="J94" i="5" s="1"/>
  <c r="G96" i="5"/>
  <c r="F96" i="5"/>
  <c r="F95" i="5" s="1"/>
  <c r="F94" i="5" s="1"/>
  <c r="G95" i="5"/>
  <c r="G94" i="5" s="1"/>
  <c r="L94" i="5"/>
  <c r="N93" i="5"/>
  <c r="L93" i="5"/>
  <c r="L92" i="5" s="1"/>
  <c r="H93" i="5"/>
  <c r="M93" i="5" s="1"/>
  <c r="K92" i="5"/>
  <c r="J92" i="5"/>
  <c r="H92" i="5"/>
  <c r="H91" i="5" s="1"/>
  <c r="G92" i="5"/>
  <c r="F92" i="5"/>
  <c r="L91" i="5"/>
  <c r="L90" i="5" s="1"/>
  <c r="K91" i="5"/>
  <c r="G91" i="5"/>
  <c r="G90" i="5" s="1"/>
  <c r="G89" i="5" s="1"/>
  <c r="G88" i="5" s="1"/>
  <c r="F91" i="5"/>
  <c r="F90" i="5" s="1"/>
  <c r="H90" i="5"/>
  <c r="O87" i="5"/>
  <c r="L87" i="5"/>
  <c r="H87" i="5"/>
  <c r="O86" i="5"/>
  <c r="L86" i="5"/>
  <c r="K86" i="5"/>
  <c r="K85" i="5" s="1"/>
  <c r="J86" i="5"/>
  <c r="G86" i="5"/>
  <c r="F86" i="5"/>
  <c r="L85" i="5"/>
  <c r="L84" i="5" s="1"/>
  <c r="L76" i="5" s="1"/>
  <c r="L74" i="5" s="1"/>
  <c r="G85" i="5"/>
  <c r="F85" i="5"/>
  <c r="F84" i="5" s="1"/>
  <c r="K84" i="5"/>
  <c r="G84" i="5"/>
  <c r="O83" i="5"/>
  <c r="N83" i="5"/>
  <c r="M83" i="5"/>
  <c r="L83" i="5"/>
  <c r="H83" i="5"/>
  <c r="M82" i="5"/>
  <c r="L82" i="5"/>
  <c r="K82" i="5"/>
  <c r="J82" i="5"/>
  <c r="H82" i="5"/>
  <c r="G82" i="5"/>
  <c r="F82" i="5"/>
  <c r="O81" i="5"/>
  <c r="N81" i="5"/>
  <c r="M81" i="5"/>
  <c r="L81" i="5"/>
  <c r="H81" i="5"/>
  <c r="O80" i="5"/>
  <c r="M80" i="5"/>
  <c r="L80" i="5"/>
  <c r="L79" i="5" s="1"/>
  <c r="L78" i="5" s="1"/>
  <c r="K80" i="5"/>
  <c r="J80" i="5"/>
  <c r="H80" i="5"/>
  <c r="G80" i="5"/>
  <c r="F80" i="5"/>
  <c r="F79" i="5" s="1"/>
  <c r="F78" i="5" s="1"/>
  <c r="J79" i="5"/>
  <c r="G79" i="5"/>
  <c r="G78" i="5" s="1"/>
  <c r="J78" i="5"/>
  <c r="L77" i="5"/>
  <c r="L75" i="5" s="1"/>
  <c r="G77" i="5"/>
  <c r="G75" i="5" s="1"/>
  <c r="F77" i="5"/>
  <c r="F75" i="5" s="1"/>
  <c r="G76" i="5"/>
  <c r="F76" i="5"/>
  <c r="G74" i="5"/>
  <c r="F74" i="5"/>
  <c r="O73" i="5"/>
  <c r="L73" i="5"/>
  <c r="L72" i="5" s="1"/>
  <c r="L71" i="5" s="1"/>
  <c r="H73" i="5"/>
  <c r="O72" i="5"/>
  <c r="K72" i="5"/>
  <c r="J72" i="5"/>
  <c r="G72" i="5"/>
  <c r="G71" i="5" s="1"/>
  <c r="G70" i="5" s="1"/>
  <c r="G69" i="5" s="1"/>
  <c r="G68" i="5" s="1"/>
  <c r="F72" i="5"/>
  <c r="F71" i="5" s="1"/>
  <c r="K71" i="5"/>
  <c r="J71" i="5"/>
  <c r="J70" i="5" s="1"/>
  <c r="L70" i="5"/>
  <c r="L69" i="5" s="1"/>
  <c r="L68" i="5" s="1"/>
  <c r="F70" i="5"/>
  <c r="F69" i="5" s="1"/>
  <c r="F68" i="5" s="1"/>
  <c r="J69" i="5"/>
  <c r="J68" i="5"/>
  <c r="O67" i="5"/>
  <c r="N67" i="5"/>
  <c r="M67" i="5"/>
  <c r="H67" i="5"/>
  <c r="N66" i="5"/>
  <c r="M66" i="5"/>
  <c r="L66" i="5"/>
  <c r="L65" i="5" s="1"/>
  <c r="K66" i="5"/>
  <c r="J66" i="5"/>
  <c r="H66" i="5"/>
  <c r="G66" i="5"/>
  <c r="G65" i="5" s="1"/>
  <c r="G64" i="5" s="1"/>
  <c r="G54" i="5" s="1"/>
  <c r="G52" i="5" s="1"/>
  <c r="G49" i="5" s="1"/>
  <c r="F66" i="5"/>
  <c r="F65" i="5" s="1"/>
  <c r="J65" i="5"/>
  <c r="H65" i="5"/>
  <c r="H64" i="5" s="1"/>
  <c r="L64" i="5"/>
  <c r="F64" i="5"/>
  <c r="O63" i="5"/>
  <c r="L63" i="5"/>
  <c r="L62" i="5" s="1"/>
  <c r="L61" i="5" s="1"/>
  <c r="L60" i="5" s="1"/>
  <c r="L54" i="5" s="1"/>
  <c r="L52" i="5" s="1"/>
  <c r="L49" i="5" s="1"/>
  <c r="H63" i="5"/>
  <c r="K62" i="5"/>
  <c r="J62" i="5"/>
  <c r="G62" i="5"/>
  <c r="F62" i="5"/>
  <c r="F61" i="5" s="1"/>
  <c r="J61" i="5"/>
  <c r="J60" i="5" s="1"/>
  <c r="G61" i="5"/>
  <c r="G60" i="5"/>
  <c r="F60" i="5"/>
  <c r="F54" i="5" s="1"/>
  <c r="O59" i="5"/>
  <c r="L59" i="5"/>
  <c r="L58" i="5" s="1"/>
  <c r="L57" i="5" s="1"/>
  <c r="L56" i="5" s="1"/>
  <c r="L55" i="5" s="1"/>
  <c r="L53" i="5" s="1"/>
  <c r="H59" i="5"/>
  <c r="K58" i="5"/>
  <c r="J58" i="5"/>
  <c r="G58" i="5"/>
  <c r="F58" i="5"/>
  <c r="F57" i="5" s="1"/>
  <c r="J57" i="5"/>
  <c r="J56" i="5" s="1"/>
  <c r="J55" i="5" s="1"/>
  <c r="G57" i="5"/>
  <c r="G56" i="5"/>
  <c r="G55" i="5" s="1"/>
  <c r="G53" i="5" s="1"/>
  <c r="F56" i="5"/>
  <c r="F55" i="5" s="1"/>
  <c r="F53" i="5" s="1"/>
  <c r="F52" i="5"/>
  <c r="F49" i="5" s="1"/>
  <c r="O48" i="5"/>
  <c r="M48" i="5"/>
  <c r="L48" i="5"/>
  <c r="H48" i="5"/>
  <c r="N48" i="5" s="1"/>
  <c r="O47" i="5"/>
  <c r="M47" i="5"/>
  <c r="L47" i="5"/>
  <c r="H47" i="5"/>
  <c r="L46" i="5"/>
  <c r="K46" i="5"/>
  <c r="J46" i="5"/>
  <c r="J45" i="5" s="1"/>
  <c r="G46" i="5"/>
  <c r="F46" i="5"/>
  <c r="L45" i="5"/>
  <c r="K45" i="5"/>
  <c r="K44" i="5" s="1"/>
  <c r="G45" i="5"/>
  <c r="G44" i="5" s="1"/>
  <c r="F45" i="5"/>
  <c r="L44" i="5"/>
  <c r="F44" i="5"/>
  <c r="O43" i="5"/>
  <c r="N43" i="5"/>
  <c r="M43" i="5"/>
  <c r="L42" i="5"/>
  <c r="L41" i="5" s="1"/>
  <c r="H42" i="5"/>
  <c r="K41" i="5"/>
  <c r="J41" i="5"/>
  <c r="G41" i="5"/>
  <c r="F41" i="5"/>
  <c r="F24" i="5" s="1"/>
  <c r="O40" i="5"/>
  <c r="M40" i="5"/>
  <c r="L40" i="5"/>
  <c r="H40" i="5"/>
  <c r="N40" i="5" s="1"/>
  <c r="O39" i="5"/>
  <c r="M39" i="5"/>
  <c r="L39" i="5"/>
  <c r="H39" i="5"/>
  <c r="N39" i="5" s="1"/>
  <c r="O38" i="5"/>
  <c r="L38" i="5"/>
  <c r="H38" i="5"/>
  <c r="N38" i="5" s="1"/>
  <c r="O37" i="5"/>
  <c r="L37" i="5"/>
  <c r="H37" i="5"/>
  <c r="N37" i="5" s="1"/>
  <c r="O36" i="5"/>
  <c r="L36" i="5"/>
  <c r="H36" i="5"/>
  <c r="N36" i="5" s="1"/>
  <c r="O35" i="5"/>
  <c r="M35" i="5"/>
  <c r="L35" i="5"/>
  <c r="H35" i="5"/>
  <c r="L34" i="5"/>
  <c r="K34" i="5"/>
  <c r="J34" i="5"/>
  <c r="G34" i="5"/>
  <c r="F34" i="5"/>
  <c r="O33" i="5"/>
  <c r="N33" i="5"/>
  <c r="M33" i="5"/>
  <c r="L33" i="5"/>
  <c r="H33" i="5"/>
  <c r="O32" i="5"/>
  <c r="N32" i="5"/>
  <c r="M32" i="5"/>
  <c r="L32" i="5"/>
  <c r="H32" i="5"/>
  <c r="O31" i="5"/>
  <c r="N31" i="5"/>
  <c r="L31" i="5"/>
  <c r="K31" i="5"/>
  <c r="J31" i="5"/>
  <c r="H31" i="5"/>
  <c r="M31" i="5" s="1"/>
  <c r="G31" i="5"/>
  <c r="F31" i="5"/>
  <c r="O30" i="5"/>
  <c r="M30" i="5"/>
  <c r="L30" i="5"/>
  <c r="H30" i="5"/>
  <c r="N30" i="5" s="1"/>
  <c r="O29" i="5"/>
  <c r="L29" i="5"/>
  <c r="H29" i="5"/>
  <c r="N29" i="5" s="1"/>
  <c r="O28" i="5"/>
  <c r="L28" i="5"/>
  <c r="L27" i="5" s="1"/>
  <c r="H28" i="5"/>
  <c r="K27" i="5"/>
  <c r="J27" i="5"/>
  <c r="G27" i="5"/>
  <c r="F27" i="5"/>
  <c r="O26" i="5"/>
  <c r="N26" i="5"/>
  <c r="M26" i="5"/>
  <c r="L26" i="5"/>
  <c r="H26" i="5"/>
  <c r="M25" i="5"/>
  <c r="L25" i="5"/>
  <c r="K25" i="5"/>
  <c r="O25" i="5" s="1"/>
  <c r="J25" i="5"/>
  <c r="H25" i="5"/>
  <c r="G25" i="5"/>
  <c r="G24" i="5" s="1"/>
  <c r="F25" i="5"/>
  <c r="L24" i="5"/>
  <c r="O23" i="5"/>
  <c r="M23" i="5"/>
  <c r="L23" i="5"/>
  <c r="L22" i="5" s="1"/>
  <c r="H23" i="5"/>
  <c r="K22" i="5"/>
  <c r="J22" i="5"/>
  <c r="G22" i="5"/>
  <c r="F22" i="5"/>
  <c r="O21" i="5"/>
  <c r="N21" i="5"/>
  <c r="M21" i="5"/>
  <c r="L21" i="5"/>
  <c r="H21" i="5"/>
  <c r="O20" i="5"/>
  <c r="L20" i="5"/>
  <c r="H20" i="5"/>
  <c r="O19" i="5"/>
  <c r="L19" i="5"/>
  <c r="H19" i="5"/>
  <c r="O18" i="5"/>
  <c r="L18" i="5"/>
  <c r="H18" i="5"/>
  <c r="O17" i="5"/>
  <c r="N17" i="5"/>
  <c r="L17" i="5"/>
  <c r="H17" i="5"/>
  <c r="O16" i="5"/>
  <c r="N16" i="5"/>
  <c r="M16" i="5"/>
  <c r="L16" i="5"/>
  <c r="H16" i="5"/>
  <c r="O15" i="5"/>
  <c r="L15" i="5"/>
  <c r="K15" i="5"/>
  <c r="J15" i="5"/>
  <c r="G15" i="5"/>
  <c r="G11" i="5" s="1"/>
  <c r="G10" i="5" s="1"/>
  <c r="G9" i="5" s="1"/>
  <c r="G8" i="5" s="1"/>
  <c r="F15" i="5"/>
  <c r="O14" i="5"/>
  <c r="N14" i="5"/>
  <c r="M14" i="5"/>
  <c r="L14" i="5"/>
  <c r="H14" i="5"/>
  <c r="O13" i="5"/>
  <c r="N13" i="5"/>
  <c r="M13" i="5"/>
  <c r="L13" i="5"/>
  <c r="L12" i="5" s="1"/>
  <c r="L11" i="5" s="1"/>
  <c r="L10" i="5" s="1"/>
  <c r="L9" i="5" s="1"/>
  <c r="L8" i="5" s="1"/>
  <c r="H13" i="5"/>
  <c r="K12" i="5"/>
  <c r="O12" i="5" s="1"/>
  <c r="J12" i="5"/>
  <c r="H12" i="5"/>
  <c r="G12" i="5"/>
  <c r="F12" i="5"/>
  <c r="F11" i="5" s="1"/>
  <c r="H101" i="4"/>
  <c r="K101" i="4" s="1"/>
  <c r="J100" i="4"/>
  <c r="J99" i="4" s="1"/>
  <c r="J98" i="4" s="1"/>
  <c r="G100" i="4"/>
  <c r="F100" i="4"/>
  <c r="G99" i="4"/>
  <c r="G98" i="4" s="1"/>
  <c r="F99" i="4"/>
  <c r="F98" i="4" s="1"/>
  <c r="H97" i="4"/>
  <c r="J96" i="4"/>
  <c r="J95" i="4" s="1"/>
  <c r="J94" i="4" s="1"/>
  <c r="G96" i="4"/>
  <c r="F96" i="4"/>
  <c r="F95" i="4" s="1"/>
  <c r="F94" i="4" s="1"/>
  <c r="G95" i="4"/>
  <c r="G94" i="4" s="1"/>
  <c r="H93" i="4"/>
  <c r="K93" i="4" s="1"/>
  <c r="J92" i="4"/>
  <c r="G92" i="4"/>
  <c r="F92" i="4"/>
  <c r="J91" i="4"/>
  <c r="G91" i="4"/>
  <c r="G90" i="4" s="1"/>
  <c r="F91" i="4"/>
  <c r="F90" i="4" s="1"/>
  <c r="J90" i="4"/>
  <c r="H89" i="4"/>
  <c r="J88" i="4"/>
  <c r="G88" i="4"/>
  <c r="G87" i="4" s="1"/>
  <c r="G86" i="4" s="1"/>
  <c r="F88" i="4"/>
  <c r="J87" i="4"/>
  <c r="J86" i="4" s="1"/>
  <c r="F87" i="4"/>
  <c r="F86" i="4" s="1"/>
  <c r="H83" i="4"/>
  <c r="K83" i="4" s="1"/>
  <c r="J82" i="4"/>
  <c r="J81" i="4" s="1"/>
  <c r="G82" i="4"/>
  <c r="F82" i="4"/>
  <c r="G81" i="4"/>
  <c r="F81" i="4"/>
  <c r="G80" i="4"/>
  <c r="G79" i="4" s="1"/>
  <c r="G78" i="4" s="1"/>
  <c r="F80" i="4"/>
  <c r="F79" i="4" s="1"/>
  <c r="F78" i="4" s="1"/>
  <c r="H77" i="4"/>
  <c r="J76" i="4"/>
  <c r="J75" i="4" s="1"/>
  <c r="J74" i="4" s="1"/>
  <c r="G76" i="4"/>
  <c r="G75" i="4" s="1"/>
  <c r="G74" i="4" s="1"/>
  <c r="G69" i="4" s="1"/>
  <c r="G68" i="4" s="1"/>
  <c r="F76" i="4"/>
  <c r="F75" i="4"/>
  <c r="F74" i="4" s="1"/>
  <c r="H73" i="4"/>
  <c r="K73" i="4" s="1"/>
  <c r="J72" i="4"/>
  <c r="H72" i="4"/>
  <c r="H71" i="4" s="1"/>
  <c r="H70" i="4" s="1"/>
  <c r="G72" i="4"/>
  <c r="G71" i="4" s="1"/>
  <c r="G70" i="4" s="1"/>
  <c r="F72" i="4"/>
  <c r="F71" i="4"/>
  <c r="F70" i="4" s="1"/>
  <c r="H67" i="4"/>
  <c r="J66" i="4"/>
  <c r="G66" i="4"/>
  <c r="F66" i="4"/>
  <c r="F65" i="4" s="1"/>
  <c r="F64" i="4" s="1"/>
  <c r="F63" i="4" s="1"/>
  <c r="F62" i="4" s="1"/>
  <c r="J65" i="4"/>
  <c r="J64" i="4" s="1"/>
  <c r="J63" i="4" s="1"/>
  <c r="J62" i="4" s="1"/>
  <c r="G65" i="4"/>
  <c r="G64" i="4" s="1"/>
  <c r="G63" i="4" s="1"/>
  <c r="G62" i="4" s="1"/>
  <c r="K61" i="4"/>
  <c r="H61" i="4"/>
  <c r="H60" i="4" s="1"/>
  <c r="H59" i="4" s="1"/>
  <c r="H58" i="4" s="1"/>
  <c r="H57" i="4" s="1"/>
  <c r="H56" i="4" s="1"/>
  <c r="J60" i="4"/>
  <c r="G60" i="4"/>
  <c r="F60" i="4"/>
  <c r="G59" i="4"/>
  <c r="G58" i="4" s="1"/>
  <c r="G57" i="4" s="1"/>
  <c r="G56" i="4" s="1"/>
  <c r="F59" i="4"/>
  <c r="F58" i="4" s="1"/>
  <c r="F57" i="4" s="1"/>
  <c r="F56" i="4" s="1"/>
  <c r="H55" i="4"/>
  <c r="J54" i="4"/>
  <c r="G54" i="4"/>
  <c r="G53" i="4" s="1"/>
  <c r="G52" i="4" s="1"/>
  <c r="G51" i="4" s="1"/>
  <c r="G50" i="4" s="1"/>
  <c r="F54" i="4"/>
  <c r="F53" i="4" s="1"/>
  <c r="F52" i="4" s="1"/>
  <c r="F51" i="4" s="1"/>
  <c r="F50" i="4" s="1"/>
  <c r="J53" i="4"/>
  <c r="J52" i="4"/>
  <c r="J51" i="4"/>
  <c r="J50" i="4" s="1"/>
  <c r="K48" i="4"/>
  <c r="H48" i="4"/>
  <c r="H46" i="4" s="1"/>
  <c r="H47" i="4"/>
  <c r="J46" i="4"/>
  <c r="G46" i="4"/>
  <c r="F46" i="4"/>
  <c r="J45" i="4"/>
  <c r="G45" i="4"/>
  <c r="G43" i="4" s="1"/>
  <c r="G41" i="4" s="1"/>
  <c r="G9" i="4" s="1"/>
  <c r="F45" i="4"/>
  <c r="J44" i="4"/>
  <c r="G44" i="4"/>
  <c r="G42" i="4" s="1"/>
  <c r="F44" i="4"/>
  <c r="J43" i="4"/>
  <c r="J41" i="4" s="1"/>
  <c r="J9" i="4" s="1"/>
  <c r="F43" i="4"/>
  <c r="F41" i="4" s="1"/>
  <c r="F9" i="4" s="1"/>
  <c r="J42" i="4"/>
  <c r="F42" i="4"/>
  <c r="K40" i="4"/>
  <c r="H40" i="4"/>
  <c r="J39" i="4"/>
  <c r="H39" i="4"/>
  <c r="G39" i="4"/>
  <c r="F39" i="4"/>
  <c r="H38" i="4"/>
  <c r="K38" i="4" s="1"/>
  <c r="H37" i="4"/>
  <c r="K37" i="4" s="1"/>
  <c r="H36" i="4"/>
  <c r="J35" i="4"/>
  <c r="G35" i="4"/>
  <c r="F35" i="4"/>
  <c r="H34" i="4"/>
  <c r="K34" i="4" s="1"/>
  <c r="J33" i="4"/>
  <c r="H33" i="4"/>
  <c r="G33" i="4"/>
  <c r="F33" i="4"/>
  <c r="H32" i="4"/>
  <c r="J31" i="4"/>
  <c r="G31" i="4"/>
  <c r="G30" i="4" s="1"/>
  <c r="F31" i="4"/>
  <c r="F30" i="4"/>
  <c r="H29" i="4"/>
  <c r="K29" i="4" s="1"/>
  <c r="H28" i="4"/>
  <c r="H27" i="4"/>
  <c r="K27" i="4" s="1"/>
  <c r="J26" i="4"/>
  <c r="G26" i="4"/>
  <c r="F26" i="4"/>
  <c r="H25" i="4"/>
  <c r="K25" i="4" s="1"/>
  <c r="H24" i="4"/>
  <c r="K24" i="4" s="1"/>
  <c r="H23" i="4"/>
  <c r="H22" i="4"/>
  <c r="K22" i="4" s="1"/>
  <c r="J21" i="4"/>
  <c r="G21" i="4"/>
  <c r="F21" i="4"/>
  <c r="H20" i="4"/>
  <c r="J19" i="4"/>
  <c r="G19" i="4"/>
  <c r="F19" i="4"/>
  <c r="F18" i="4" s="1"/>
  <c r="F17" i="4" s="1"/>
  <c r="G18" i="4"/>
  <c r="G17" i="4" s="1"/>
  <c r="H16" i="4"/>
  <c r="K16" i="4" s="1"/>
  <c r="H15" i="4"/>
  <c r="J14" i="4"/>
  <c r="G14" i="4"/>
  <c r="G13" i="4" s="1"/>
  <c r="G12" i="4" s="1"/>
  <c r="F14" i="4"/>
  <c r="J13" i="4"/>
  <c r="F13" i="4"/>
  <c r="F12" i="4" s="1"/>
  <c r="J12" i="4"/>
  <c r="W91" i="1"/>
  <c r="W90" i="1" s="1"/>
  <c r="W89" i="1" s="1"/>
  <c r="W88" i="1"/>
  <c r="H101" i="3"/>
  <c r="K101" i="3" s="1"/>
  <c r="J100" i="3"/>
  <c r="G100" i="3"/>
  <c r="F100" i="3"/>
  <c r="J99" i="3"/>
  <c r="G99" i="3"/>
  <c r="F99" i="3"/>
  <c r="G98" i="3"/>
  <c r="F98" i="3"/>
  <c r="H97" i="3"/>
  <c r="J96" i="3"/>
  <c r="H96" i="3"/>
  <c r="G96" i="3"/>
  <c r="F96" i="3"/>
  <c r="J95" i="3"/>
  <c r="G95" i="3"/>
  <c r="G94" i="3" s="1"/>
  <c r="F95" i="3"/>
  <c r="F94" i="3" s="1"/>
  <c r="J94" i="3"/>
  <c r="H93" i="3"/>
  <c r="K93" i="3" s="1"/>
  <c r="J92" i="3"/>
  <c r="G92" i="3"/>
  <c r="F92" i="3"/>
  <c r="J91" i="3"/>
  <c r="J90" i="3" s="1"/>
  <c r="G91" i="3"/>
  <c r="F91" i="3"/>
  <c r="G90" i="3"/>
  <c r="F90" i="3"/>
  <c r="H89" i="3"/>
  <c r="J88" i="3"/>
  <c r="G88" i="3"/>
  <c r="F88" i="3"/>
  <c r="F87" i="3" s="1"/>
  <c r="J87" i="3"/>
  <c r="G87" i="3"/>
  <c r="G86" i="3" s="1"/>
  <c r="G85" i="3" s="1"/>
  <c r="G84" i="3" s="1"/>
  <c r="J86" i="3"/>
  <c r="F86" i="3"/>
  <c r="F85" i="3" s="1"/>
  <c r="F84" i="3"/>
  <c r="H83" i="3"/>
  <c r="K83" i="3" s="1"/>
  <c r="J82" i="3"/>
  <c r="G82" i="3"/>
  <c r="F82" i="3"/>
  <c r="J81" i="3"/>
  <c r="G81" i="3"/>
  <c r="F81" i="3"/>
  <c r="F80" i="3" s="1"/>
  <c r="F79" i="3" s="1"/>
  <c r="F78" i="3" s="1"/>
  <c r="J80" i="3"/>
  <c r="J79" i="3" s="1"/>
  <c r="G80" i="3"/>
  <c r="G79" i="3"/>
  <c r="G78" i="3"/>
  <c r="K77" i="3"/>
  <c r="H77" i="3"/>
  <c r="J76" i="3"/>
  <c r="H76" i="3"/>
  <c r="G76" i="3"/>
  <c r="G75" i="3" s="1"/>
  <c r="G74" i="3" s="1"/>
  <c r="G69" i="3" s="1"/>
  <c r="G68" i="3" s="1"/>
  <c r="F76" i="3"/>
  <c r="F75" i="3" s="1"/>
  <c r="F74" i="3" s="1"/>
  <c r="J75" i="3"/>
  <c r="J74" i="3"/>
  <c r="H73" i="3"/>
  <c r="K73" i="3" s="1"/>
  <c r="J72" i="3"/>
  <c r="J71" i="3" s="1"/>
  <c r="G72" i="3"/>
  <c r="F72" i="3"/>
  <c r="F71" i="3" s="1"/>
  <c r="G71" i="3"/>
  <c r="G70" i="3"/>
  <c r="F70" i="3"/>
  <c r="H67" i="3"/>
  <c r="K67" i="3" s="1"/>
  <c r="J66" i="3"/>
  <c r="H66" i="3"/>
  <c r="H65" i="3" s="1"/>
  <c r="G66" i="3"/>
  <c r="F66" i="3"/>
  <c r="J65" i="3"/>
  <c r="G65" i="3"/>
  <c r="F65" i="3"/>
  <c r="J64" i="3"/>
  <c r="G64" i="3"/>
  <c r="G63" i="3" s="1"/>
  <c r="G62" i="3" s="1"/>
  <c r="F64" i="3"/>
  <c r="F63" i="3" s="1"/>
  <c r="F62" i="3" s="1"/>
  <c r="J63" i="3"/>
  <c r="J62" i="3"/>
  <c r="H61" i="3"/>
  <c r="J60" i="3"/>
  <c r="G60" i="3"/>
  <c r="F60" i="3"/>
  <c r="F59" i="3" s="1"/>
  <c r="F58" i="3" s="1"/>
  <c r="F57" i="3" s="1"/>
  <c r="J59" i="3"/>
  <c r="G59" i="3"/>
  <c r="J58" i="3"/>
  <c r="G58" i="3"/>
  <c r="G57" i="3"/>
  <c r="G56" i="3"/>
  <c r="F56" i="3"/>
  <c r="H55" i="3"/>
  <c r="K55" i="3" s="1"/>
  <c r="J54" i="3"/>
  <c r="H54" i="3"/>
  <c r="H53" i="3" s="1"/>
  <c r="G54" i="3"/>
  <c r="F54" i="3"/>
  <c r="J53" i="3"/>
  <c r="G53" i="3"/>
  <c r="F53" i="3"/>
  <c r="J52" i="3"/>
  <c r="G52" i="3"/>
  <c r="G51" i="3" s="1"/>
  <c r="G50" i="3" s="1"/>
  <c r="F52" i="3"/>
  <c r="J51" i="3"/>
  <c r="F51" i="3"/>
  <c r="F50" i="3" s="1"/>
  <c r="J50" i="3"/>
  <c r="H48" i="3"/>
  <c r="H47" i="3"/>
  <c r="J46" i="3"/>
  <c r="G46" i="3"/>
  <c r="G44" i="3" s="1"/>
  <c r="F46" i="3"/>
  <c r="F44" i="3" s="1"/>
  <c r="F42" i="3" s="1"/>
  <c r="J45" i="3"/>
  <c r="G45" i="3"/>
  <c r="G43" i="3" s="1"/>
  <c r="F45" i="3"/>
  <c r="F43" i="3" s="1"/>
  <c r="F41" i="3" s="1"/>
  <c r="F9" i="3" s="1"/>
  <c r="J44" i="3"/>
  <c r="J43" i="3"/>
  <c r="J42" i="3"/>
  <c r="G42" i="3"/>
  <c r="J41" i="3"/>
  <c r="G41" i="3"/>
  <c r="H40" i="3"/>
  <c r="J39" i="3"/>
  <c r="G39" i="3"/>
  <c r="F39" i="3"/>
  <c r="H38" i="3"/>
  <c r="K38" i="3" s="1"/>
  <c r="H37" i="3"/>
  <c r="K36" i="3"/>
  <c r="H36" i="3"/>
  <c r="J35" i="3"/>
  <c r="H35" i="3"/>
  <c r="G35" i="3"/>
  <c r="F35" i="3"/>
  <c r="F30" i="3" s="1"/>
  <c r="H34" i="3"/>
  <c r="J33" i="3"/>
  <c r="J30" i="3" s="1"/>
  <c r="G33" i="3"/>
  <c r="F33" i="3"/>
  <c r="H32" i="3"/>
  <c r="K32" i="3" s="1"/>
  <c r="J31" i="3"/>
  <c r="H31" i="3"/>
  <c r="G31" i="3"/>
  <c r="F31" i="3"/>
  <c r="G30" i="3"/>
  <c r="H29" i="3"/>
  <c r="H28" i="3"/>
  <c r="H27" i="3"/>
  <c r="J26" i="3"/>
  <c r="G26" i="3"/>
  <c r="F26" i="3"/>
  <c r="K25" i="3"/>
  <c r="H25" i="3"/>
  <c r="H24" i="3"/>
  <c r="H23" i="3"/>
  <c r="H22" i="3"/>
  <c r="J21" i="3"/>
  <c r="G21" i="3"/>
  <c r="F21" i="3"/>
  <c r="K20" i="3"/>
  <c r="H20" i="3"/>
  <c r="J19" i="3"/>
  <c r="H19" i="3"/>
  <c r="G19" i="3"/>
  <c r="G18" i="3" s="1"/>
  <c r="G17" i="3" s="1"/>
  <c r="F19" i="3"/>
  <c r="F18" i="3"/>
  <c r="H16" i="3"/>
  <c r="K15" i="3"/>
  <c r="H15" i="3"/>
  <c r="J14" i="3"/>
  <c r="G14" i="3"/>
  <c r="G13" i="3" s="1"/>
  <c r="G12" i="3" s="1"/>
  <c r="G11" i="3" s="1"/>
  <c r="G10" i="3" s="1"/>
  <c r="F14" i="3"/>
  <c r="F13" i="3" s="1"/>
  <c r="F12" i="3" s="1"/>
  <c r="J13" i="3"/>
  <c r="J12" i="3"/>
  <c r="J9" i="3"/>
  <c r="G9" i="3"/>
  <c r="O129" i="2"/>
  <c r="N129" i="2"/>
  <c r="L129" i="2"/>
  <c r="H129" i="2"/>
  <c r="M129" i="2" s="1"/>
  <c r="N128" i="2"/>
  <c r="L128" i="2"/>
  <c r="L127" i="2" s="1"/>
  <c r="K128" i="2"/>
  <c r="J128" i="2"/>
  <c r="M128" i="2" s="1"/>
  <c r="H128" i="2"/>
  <c r="G128" i="2"/>
  <c r="F128" i="2"/>
  <c r="F127" i="2" s="1"/>
  <c r="F126" i="2" s="1"/>
  <c r="J127" i="2"/>
  <c r="H127" i="2"/>
  <c r="H126" i="2" s="1"/>
  <c r="G127" i="2"/>
  <c r="M126" i="2"/>
  <c r="L126" i="2"/>
  <c r="J126" i="2"/>
  <c r="J124" i="2"/>
  <c r="F124" i="2"/>
  <c r="F123" i="2"/>
  <c r="F122" i="2" s="1"/>
  <c r="O121" i="2"/>
  <c r="L121" i="2"/>
  <c r="L118" i="2" s="1"/>
  <c r="H121" i="2"/>
  <c r="L120" i="2"/>
  <c r="L116" i="2" s="1"/>
  <c r="G120" i="2"/>
  <c r="H120" i="2" s="1"/>
  <c r="O119" i="2"/>
  <c r="L119" i="2"/>
  <c r="H119" i="2"/>
  <c r="O118" i="2"/>
  <c r="K118" i="2"/>
  <c r="J118" i="2"/>
  <c r="G118" i="2"/>
  <c r="F118" i="2"/>
  <c r="L117" i="2"/>
  <c r="K117" i="2"/>
  <c r="J117" i="2"/>
  <c r="G117" i="2"/>
  <c r="G114" i="2" s="1"/>
  <c r="G112" i="2" s="1"/>
  <c r="G111" i="2" s="1"/>
  <c r="F117" i="2"/>
  <c r="N116" i="2"/>
  <c r="M116" i="2"/>
  <c r="K116" i="2"/>
  <c r="J116" i="2"/>
  <c r="H116" i="2"/>
  <c r="G116" i="2"/>
  <c r="F116" i="2"/>
  <c r="L115" i="2"/>
  <c r="L113" i="2" s="1"/>
  <c r="L107" i="2" s="1"/>
  <c r="L105" i="2" s="1"/>
  <c r="K115" i="2"/>
  <c r="G115" i="2"/>
  <c r="G113" i="2" s="1"/>
  <c r="G107" i="2" s="1"/>
  <c r="G105" i="2" s="1"/>
  <c r="F115" i="2"/>
  <c r="F113" i="2" s="1"/>
  <c r="F107" i="2" s="1"/>
  <c r="F105" i="2" s="1"/>
  <c r="L114" i="2"/>
  <c r="J114" i="2"/>
  <c r="J112" i="2" s="1"/>
  <c r="F114" i="2"/>
  <c r="F112" i="2" s="1"/>
  <c r="L112" i="2"/>
  <c r="J110" i="2"/>
  <c r="F110" i="2"/>
  <c r="J109" i="2"/>
  <c r="F109" i="2"/>
  <c r="F108" i="2" s="1"/>
  <c r="J108" i="2"/>
  <c r="N103" i="2"/>
  <c r="L103" i="2"/>
  <c r="L102" i="2" s="1"/>
  <c r="L101" i="2" s="1"/>
  <c r="L100" i="2" s="1"/>
  <c r="L99" i="2" s="1"/>
  <c r="L98" i="2" s="1"/>
  <c r="H103" i="2"/>
  <c r="M103" i="2" s="1"/>
  <c r="N102" i="2"/>
  <c r="M102" i="2"/>
  <c r="K102" i="2"/>
  <c r="K101" i="2" s="1"/>
  <c r="J102" i="2"/>
  <c r="H102" i="2"/>
  <c r="G102" i="2"/>
  <c r="F102" i="2"/>
  <c r="J101" i="2"/>
  <c r="H101" i="2"/>
  <c r="G101" i="2"/>
  <c r="G100" i="2" s="1"/>
  <c r="G99" i="2" s="1"/>
  <c r="G98" i="2" s="1"/>
  <c r="F101" i="2"/>
  <c r="F100" i="2" s="1"/>
  <c r="F99" i="2" s="1"/>
  <c r="F98" i="2" s="1"/>
  <c r="K100" i="2"/>
  <c r="K99" i="2"/>
  <c r="O97" i="2"/>
  <c r="N97" i="2"/>
  <c r="M97" i="2"/>
  <c r="L97" i="2"/>
  <c r="H97" i="2"/>
  <c r="N96" i="2"/>
  <c r="L96" i="2"/>
  <c r="K96" i="2"/>
  <c r="J96" i="2"/>
  <c r="H96" i="2"/>
  <c r="G96" i="2"/>
  <c r="F96" i="2"/>
  <c r="L95" i="2"/>
  <c r="L94" i="2" s="1"/>
  <c r="J95" i="2"/>
  <c r="G95" i="2"/>
  <c r="F95" i="2"/>
  <c r="F94" i="2" s="1"/>
  <c r="J94" i="2"/>
  <c r="G94" i="2"/>
  <c r="L93" i="2"/>
  <c r="L92" i="2" s="1"/>
  <c r="L91" i="2" s="1"/>
  <c r="L90" i="2" s="1"/>
  <c r="L89" i="2" s="1"/>
  <c r="L88" i="2" s="1"/>
  <c r="H93" i="2"/>
  <c r="K92" i="2"/>
  <c r="J92" i="2"/>
  <c r="G92" i="2"/>
  <c r="G91" i="2" s="1"/>
  <c r="G90" i="2" s="1"/>
  <c r="F92" i="2"/>
  <c r="F91" i="2" s="1"/>
  <c r="F90" i="2"/>
  <c r="G89" i="2"/>
  <c r="G88" i="2" s="1"/>
  <c r="O87" i="2"/>
  <c r="M87" i="2"/>
  <c r="L87" i="2"/>
  <c r="H87" i="2"/>
  <c r="L86" i="2"/>
  <c r="L85" i="2" s="1"/>
  <c r="K86" i="2"/>
  <c r="J86" i="2"/>
  <c r="J85" i="2" s="1"/>
  <c r="J84" i="2" s="1"/>
  <c r="G86" i="2"/>
  <c r="F86" i="2"/>
  <c r="F85" i="2" s="1"/>
  <c r="F84" i="2" s="1"/>
  <c r="F76" i="2" s="1"/>
  <c r="F74" i="2" s="1"/>
  <c r="G85" i="2"/>
  <c r="G84" i="2" s="1"/>
  <c r="G76" i="2" s="1"/>
  <c r="G74" i="2" s="1"/>
  <c r="L84" i="2"/>
  <c r="O83" i="2"/>
  <c r="M83" i="2"/>
  <c r="L83" i="2"/>
  <c r="L82" i="2" s="1"/>
  <c r="L79" i="2" s="1"/>
  <c r="L78" i="2" s="1"/>
  <c r="L77" i="2" s="1"/>
  <c r="L75" i="2" s="1"/>
  <c r="L51" i="2" s="1"/>
  <c r="H83" i="2"/>
  <c r="K82" i="2"/>
  <c r="J82" i="2"/>
  <c r="G82" i="2"/>
  <c r="F82" i="2"/>
  <c r="O81" i="2"/>
  <c r="L81" i="2"/>
  <c r="H81" i="2"/>
  <c r="L80" i="2"/>
  <c r="K80" i="2"/>
  <c r="J80" i="2"/>
  <c r="G80" i="2"/>
  <c r="G79" i="2" s="1"/>
  <c r="G78" i="2" s="1"/>
  <c r="G77" i="2" s="1"/>
  <c r="G75" i="2" s="1"/>
  <c r="G51" i="2" s="1"/>
  <c r="F80" i="2"/>
  <c r="F79" i="2"/>
  <c r="F78" i="2"/>
  <c r="F77" i="2" s="1"/>
  <c r="F75" i="2" s="1"/>
  <c r="F51" i="2" s="1"/>
  <c r="L76" i="2"/>
  <c r="L74" i="2" s="1"/>
  <c r="O73" i="2"/>
  <c r="N73" i="2"/>
  <c r="M73" i="2"/>
  <c r="L73" i="2"/>
  <c r="H73" i="2"/>
  <c r="O72" i="2"/>
  <c r="M72" i="2"/>
  <c r="L72" i="2"/>
  <c r="K72" i="2"/>
  <c r="J72" i="2"/>
  <c r="H72" i="2"/>
  <c r="H71" i="2" s="1"/>
  <c r="G72" i="2"/>
  <c r="G71" i="2" s="1"/>
  <c r="G70" i="2" s="1"/>
  <c r="G69" i="2" s="1"/>
  <c r="G68" i="2" s="1"/>
  <c r="F72" i="2"/>
  <c r="M71" i="2"/>
  <c r="L71" i="2"/>
  <c r="L70" i="2" s="1"/>
  <c r="L69" i="2" s="1"/>
  <c r="L68" i="2" s="1"/>
  <c r="K71" i="2"/>
  <c r="J71" i="2"/>
  <c r="J70" i="2" s="1"/>
  <c r="J69" i="2" s="1"/>
  <c r="F71" i="2"/>
  <c r="F70" i="2" s="1"/>
  <c r="F69" i="2" s="1"/>
  <c r="F68" i="2" s="1"/>
  <c r="M70" i="2"/>
  <c r="H70" i="2"/>
  <c r="H69" i="2"/>
  <c r="H68" i="2" s="1"/>
  <c r="N67" i="2"/>
  <c r="M67" i="2"/>
  <c r="L67" i="2"/>
  <c r="H67" i="2"/>
  <c r="L66" i="2"/>
  <c r="L65" i="2" s="1"/>
  <c r="L64" i="2" s="1"/>
  <c r="L54" i="2" s="1"/>
  <c r="L52" i="2" s="1"/>
  <c r="L49" i="2" s="1"/>
  <c r="K66" i="2"/>
  <c r="J66" i="2"/>
  <c r="H66" i="2"/>
  <c r="G66" i="2"/>
  <c r="F66" i="2"/>
  <c r="F65" i="2" s="1"/>
  <c r="F64" i="2" s="1"/>
  <c r="J65" i="2"/>
  <c r="H65" i="2"/>
  <c r="H64" i="2" s="1"/>
  <c r="G65" i="2"/>
  <c r="J64" i="2"/>
  <c r="G64" i="2"/>
  <c r="O63" i="2"/>
  <c r="N63" i="2"/>
  <c r="L63" i="2"/>
  <c r="H63" i="2"/>
  <c r="L62" i="2"/>
  <c r="K62" i="2"/>
  <c r="J62" i="2"/>
  <c r="G62" i="2"/>
  <c r="F62" i="2"/>
  <c r="L61" i="2"/>
  <c r="G61" i="2"/>
  <c r="G60" i="2" s="1"/>
  <c r="G54" i="2" s="1"/>
  <c r="G52" i="2" s="1"/>
  <c r="G49" i="2" s="1"/>
  <c r="F61" i="2"/>
  <c r="F60" i="2" s="1"/>
  <c r="F54" i="2" s="1"/>
  <c r="F52" i="2" s="1"/>
  <c r="F49" i="2" s="1"/>
  <c r="L60" i="2"/>
  <c r="O59" i="2"/>
  <c r="L59" i="2"/>
  <c r="H59" i="2"/>
  <c r="N58" i="2"/>
  <c r="L58" i="2"/>
  <c r="K58" i="2"/>
  <c r="K57" i="2" s="1"/>
  <c r="J58" i="2"/>
  <c r="H58" i="2"/>
  <c r="H57" i="2" s="1"/>
  <c r="H56" i="2" s="1"/>
  <c r="G58" i="2"/>
  <c r="F58" i="2"/>
  <c r="N57" i="2"/>
  <c r="L57" i="2"/>
  <c r="G57" i="2"/>
  <c r="F57" i="2"/>
  <c r="F56" i="2" s="1"/>
  <c r="F55" i="2" s="1"/>
  <c r="F53" i="2" s="1"/>
  <c r="L56" i="2"/>
  <c r="L55" i="2" s="1"/>
  <c r="L53" i="2" s="1"/>
  <c r="K56" i="2"/>
  <c r="G56" i="2"/>
  <c r="G55" i="2" s="1"/>
  <c r="K55" i="2"/>
  <c r="K53" i="2" s="1"/>
  <c r="G53" i="2"/>
  <c r="O48" i="2"/>
  <c r="N48" i="2"/>
  <c r="M48" i="2"/>
  <c r="L48" i="2"/>
  <c r="H48" i="2"/>
  <c r="O47" i="2"/>
  <c r="N47" i="2"/>
  <c r="M47" i="2"/>
  <c r="L47" i="2"/>
  <c r="L46" i="2" s="1"/>
  <c r="L45" i="2" s="1"/>
  <c r="L44" i="2" s="1"/>
  <c r="H47" i="2"/>
  <c r="O46" i="2"/>
  <c r="N46" i="2"/>
  <c r="M46" i="2"/>
  <c r="K46" i="2"/>
  <c r="J46" i="2"/>
  <c r="H46" i="2"/>
  <c r="G46" i="2"/>
  <c r="F46" i="2"/>
  <c r="F45" i="2" s="1"/>
  <c r="F44" i="2" s="1"/>
  <c r="K45" i="2"/>
  <c r="J45" i="2"/>
  <c r="H45" i="2"/>
  <c r="G45" i="2"/>
  <c r="G44" i="2" s="1"/>
  <c r="K44" i="2"/>
  <c r="J44" i="2"/>
  <c r="O43" i="2"/>
  <c r="N43" i="2"/>
  <c r="M43" i="2"/>
  <c r="L42" i="2"/>
  <c r="L41" i="2" s="1"/>
  <c r="H42" i="2"/>
  <c r="K41" i="2"/>
  <c r="J41" i="2"/>
  <c r="G41" i="2"/>
  <c r="F41" i="2"/>
  <c r="O40" i="2"/>
  <c r="L40" i="2"/>
  <c r="H40" i="2"/>
  <c r="N39" i="2"/>
  <c r="M39" i="2"/>
  <c r="L39" i="2"/>
  <c r="H39" i="2"/>
  <c r="O38" i="2"/>
  <c r="N38" i="2"/>
  <c r="M38" i="2"/>
  <c r="L38" i="2"/>
  <c r="H38" i="2"/>
  <c r="O37" i="2"/>
  <c r="N37" i="2"/>
  <c r="M37" i="2"/>
  <c r="L37" i="2"/>
  <c r="H37" i="2"/>
  <c r="O36" i="2"/>
  <c r="N36" i="2"/>
  <c r="M36" i="2"/>
  <c r="L36" i="2"/>
  <c r="H36" i="2"/>
  <c r="O35" i="2"/>
  <c r="N35" i="2"/>
  <c r="M35" i="2"/>
  <c r="L35" i="2"/>
  <c r="H35" i="2"/>
  <c r="L34" i="2"/>
  <c r="K34" i="2"/>
  <c r="J34" i="2"/>
  <c r="G34" i="2"/>
  <c r="F34" i="2"/>
  <c r="O33" i="2"/>
  <c r="M33" i="2"/>
  <c r="L33" i="2"/>
  <c r="H33" i="2"/>
  <c r="N33" i="2" s="1"/>
  <c r="O32" i="2"/>
  <c r="M32" i="2"/>
  <c r="L32" i="2"/>
  <c r="L31" i="2" s="1"/>
  <c r="H32" i="2"/>
  <c r="K31" i="2"/>
  <c r="J31" i="2"/>
  <c r="G31" i="2"/>
  <c r="F31" i="2"/>
  <c r="N30" i="2"/>
  <c r="M30" i="2"/>
  <c r="L30" i="2"/>
  <c r="H30" i="2"/>
  <c r="N29" i="2"/>
  <c r="M29" i="2"/>
  <c r="L29" i="2"/>
  <c r="H29" i="2"/>
  <c r="O28" i="2"/>
  <c r="N28" i="2"/>
  <c r="M28" i="2"/>
  <c r="L28" i="2"/>
  <c r="H28" i="2"/>
  <c r="M27" i="2"/>
  <c r="L27" i="2"/>
  <c r="K27" i="2"/>
  <c r="J27" i="2"/>
  <c r="H27" i="2"/>
  <c r="G27" i="2"/>
  <c r="F27" i="2"/>
  <c r="O26" i="2"/>
  <c r="L26" i="2"/>
  <c r="H26" i="2"/>
  <c r="O25" i="2"/>
  <c r="L25" i="2"/>
  <c r="K25" i="2"/>
  <c r="J25" i="2"/>
  <c r="G25" i="2"/>
  <c r="G24" i="2" s="1"/>
  <c r="F25" i="2"/>
  <c r="F24" i="2" s="1"/>
  <c r="O23" i="2"/>
  <c r="N23" i="2"/>
  <c r="M23" i="2"/>
  <c r="L23" i="2"/>
  <c r="L22" i="2" s="1"/>
  <c r="H23" i="2"/>
  <c r="N22" i="2"/>
  <c r="M22" i="2"/>
  <c r="K22" i="2"/>
  <c r="O22" i="2" s="1"/>
  <c r="J22" i="2"/>
  <c r="H22" i="2"/>
  <c r="G22" i="2"/>
  <c r="F22" i="2"/>
  <c r="O21" i="2"/>
  <c r="L21" i="2"/>
  <c r="H21" i="2"/>
  <c r="O20" i="2"/>
  <c r="M20" i="2"/>
  <c r="L20" i="2"/>
  <c r="H20" i="2"/>
  <c r="O19" i="2"/>
  <c r="M19" i="2"/>
  <c r="L19" i="2"/>
  <c r="H19" i="2"/>
  <c r="N19" i="2" s="1"/>
  <c r="O18" i="2"/>
  <c r="M18" i="2"/>
  <c r="L18" i="2"/>
  <c r="H18" i="2"/>
  <c r="N18" i="2" s="1"/>
  <c r="L17" i="2"/>
  <c r="H17" i="2"/>
  <c r="O16" i="2"/>
  <c r="L16" i="2"/>
  <c r="H16" i="2"/>
  <c r="K15" i="2"/>
  <c r="K11" i="2" s="1"/>
  <c r="J15" i="2"/>
  <c r="H15" i="2"/>
  <c r="N15" i="2" s="1"/>
  <c r="G15" i="2"/>
  <c r="F15" i="2"/>
  <c r="O14" i="2"/>
  <c r="N14" i="2"/>
  <c r="M14" i="2"/>
  <c r="L14" i="2"/>
  <c r="H14" i="2"/>
  <c r="O13" i="2"/>
  <c r="L13" i="2"/>
  <c r="L12" i="2" s="1"/>
  <c r="H13" i="2"/>
  <c r="O12" i="2"/>
  <c r="K12" i="2"/>
  <c r="J12" i="2"/>
  <c r="G12" i="2"/>
  <c r="F12" i="2"/>
  <c r="G11" i="2"/>
  <c r="G10" i="2" s="1"/>
  <c r="G9" i="2" s="1"/>
  <c r="G8" i="2" s="1"/>
  <c r="F11" i="2"/>
  <c r="F10" i="2" s="1"/>
  <c r="F9" i="2" s="1"/>
  <c r="AB294" i="1"/>
  <c r="AA294" i="1"/>
  <c r="W294" i="1"/>
  <c r="U294" i="1"/>
  <c r="U293" i="1" s="1"/>
  <c r="U292" i="1" s="1"/>
  <c r="U291" i="1" s="1"/>
  <c r="S294" i="1"/>
  <c r="S293" i="1" s="1"/>
  <c r="S292" i="1" s="1"/>
  <c r="S291" i="1" s="1"/>
  <c r="K294" i="1"/>
  <c r="L294" i="1" s="1"/>
  <c r="W293" i="1"/>
  <c r="V293" i="1"/>
  <c r="AB293" i="1" s="1"/>
  <c r="T293" i="1"/>
  <c r="AA293" i="1" s="1"/>
  <c r="Q293" i="1"/>
  <c r="O293" i="1"/>
  <c r="N293" i="1"/>
  <c r="N292" i="1" s="1"/>
  <c r="N291" i="1" s="1"/>
  <c r="L293" i="1"/>
  <c r="K293" i="1"/>
  <c r="J293" i="1"/>
  <c r="I293" i="1"/>
  <c r="H293" i="1"/>
  <c r="H292" i="1" s="1"/>
  <c r="H291" i="1" s="1"/>
  <c r="G293" i="1"/>
  <c r="F293" i="1"/>
  <c r="F292" i="1" s="1"/>
  <c r="W292" i="1"/>
  <c r="W291" i="1" s="1"/>
  <c r="V292" i="1"/>
  <c r="V291" i="1" s="1"/>
  <c r="Q292" i="1"/>
  <c r="O292" i="1"/>
  <c r="J292" i="1"/>
  <c r="I292" i="1"/>
  <c r="G292" i="1"/>
  <c r="O291" i="1"/>
  <c r="J291" i="1"/>
  <c r="I291" i="1"/>
  <c r="F291" i="1"/>
  <c r="AB290" i="1"/>
  <c r="AA290" i="1"/>
  <c r="Z290" i="1"/>
  <c r="W290" i="1"/>
  <c r="W289" i="1" s="1"/>
  <c r="U290" i="1"/>
  <c r="S290" i="1"/>
  <c r="S289" i="1" s="1"/>
  <c r="S288" i="1" s="1"/>
  <c r="S287" i="1" s="1"/>
  <c r="S264" i="1" s="1"/>
  <c r="S261" i="1" s="1"/>
  <c r="L290" i="1"/>
  <c r="K290" i="1"/>
  <c r="AA289" i="1"/>
  <c r="X289" i="1"/>
  <c r="V289" i="1"/>
  <c r="AB289" i="1" s="1"/>
  <c r="U289" i="1"/>
  <c r="T289" i="1"/>
  <c r="Q289" i="1"/>
  <c r="O289" i="1"/>
  <c r="N289" i="1"/>
  <c r="L289" i="1"/>
  <c r="J289" i="1"/>
  <c r="J288" i="1" s="1"/>
  <c r="I289" i="1"/>
  <c r="H289" i="1"/>
  <c r="K289" i="1" s="1"/>
  <c r="G289" i="1"/>
  <c r="F289" i="1"/>
  <c r="F288" i="1" s="1"/>
  <c r="F287" i="1" s="1"/>
  <c r="AA288" i="1"/>
  <c r="W288" i="1"/>
  <c r="W287" i="1" s="1"/>
  <c r="U288" i="1"/>
  <c r="U287" i="1" s="1"/>
  <c r="T288" i="1"/>
  <c r="Q288" i="1"/>
  <c r="O288" i="1"/>
  <c r="O287" i="1" s="1"/>
  <c r="N288" i="1"/>
  <c r="I288" i="1"/>
  <c r="I287" i="1" s="1"/>
  <c r="H288" i="1"/>
  <c r="G288" i="1"/>
  <c r="T287" i="1"/>
  <c r="N287" i="1"/>
  <c r="J287" i="1"/>
  <c r="H287" i="1"/>
  <c r="G287" i="1"/>
  <c r="AA286" i="1"/>
  <c r="W286" i="1"/>
  <c r="U286" i="1"/>
  <c r="U281" i="1" s="1"/>
  <c r="S286" i="1"/>
  <c r="L286" i="1"/>
  <c r="K286" i="1"/>
  <c r="AA285" i="1"/>
  <c r="W285" i="1"/>
  <c r="W280" i="1" s="1"/>
  <c r="U285" i="1"/>
  <c r="S285" i="1"/>
  <c r="L285" i="1"/>
  <c r="K285" i="1"/>
  <c r="W284" i="1"/>
  <c r="W279" i="1" s="1"/>
  <c r="U284" i="1"/>
  <c r="U279" i="1" s="1"/>
  <c r="S284" i="1"/>
  <c r="K284" i="1"/>
  <c r="L284" i="1" s="1"/>
  <c r="AB283" i="1"/>
  <c r="AA283" i="1"/>
  <c r="W283" i="1"/>
  <c r="U283" i="1"/>
  <c r="U278" i="1" s="1"/>
  <c r="U276" i="1" s="1"/>
  <c r="S283" i="1"/>
  <c r="L283" i="1"/>
  <c r="L278" i="1" s="1"/>
  <c r="K283" i="1"/>
  <c r="AA282" i="1"/>
  <c r="Z282" i="1"/>
  <c r="W282" i="1"/>
  <c r="W277" i="1" s="1"/>
  <c r="U282" i="1"/>
  <c r="S282" i="1"/>
  <c r="R282" i="1"/>
  <c r="R277" i="1" s="1"/>
  <c r="L282" i="1"/>
  <c r="L277" i="1" s="1"/>
  <c r="K282" i="1"/>
  <c r="W281" i="1"/>
  <c r="W276" i="1" s="1"/>
  <c r="W273" i="1" s="1"/>
  <c r="W266" i="1" s="1"/>
  <c r="W263" i="1" s="1"/>
  <c r="V281" i="1"/>
  <c r="T281" i="1"/>
  <c r="S281" i="1"/>
  <c r="Q281" i="1"/>
  <c r="O281" i="1"/>
  <c r="N281" i="1"/>
  <c r="N276" i="1" s="1"/>
  <c r="N273" i="1" s="1"/>
  <c r="N266" i="1" s="1"/>
  <c r="N263" i="1" s="1"/>
  <c r="J281" i="1"/>
  <c r="I281" i="1"/>
  <c r="H281" i="1"/>
  <c r="K281" i="1" s="1"/>
  <c r="G281" i="1"/>
  <c r="F281" i="1"/>
  <c r="AA280" i="1"/>
  <c r="V280" i="1"/>
  <c r="U280" i="1"/>
  <c r="T280" i="1"/>
  <c r="S280" i="1"/>
  <c r="Q280" i="1"/>
  <c r="O280" i="1"/>
  <c r="O275" i="1" s="1"/>
  <c r="O272" i="1" s="1"/>
  <c r="O265" i="1" s="1"/>
  <c r="O262" i="1" s="1"/>
  <c r="N280" i="1"/>
  <c r="N275" i="1" s="1"/>
  <c r="N272" i="1" s="1"/>
  <c r="J280" i="1"/>
  <c r="J275" i="1" s="1"/>
  <c r="I280" i="1"/>
  <c r="H280" i="1"/>
  <c r="H275" i="1" s="1"/>
  <c r="G280" i="1"/>
  <c r="K280" i="1" s="1"/>
  <c r="F280" i="1"/>
  <c r="F275" i="1" s="1"/>
  <c r="F272" i="1" s="1"/>
  <c r="F265" i="1" s="1"/>
  <c r="F262" i="1" s="1"/>
  <c r="V279" i="1"/>
  <c r="T279" i="1"/>
  <c r="S279" i="1"/>
  <c r="S274" i="1" s="1"/>
  <c r="S271" i="1" s="1"/>
  <c r="Q279" i="1"/>
  <c r="O279" i="1"/>
  <c r="N279" i="1"/>
  <c r="J279" i="1"/>
  <c r="I279" i="1"/>
  <c r="H279" i="1"/>
  <c r="G279" i="1"/>
  <c r="F279" i="1"/>
  <c r="W278" i="1"/>
  <c r="V278" i="1"/>
  <c r="AB278" i="1" s="1"/>
  <c r="T278" i="1"/>
  <c r="S278" i="1"/>
  <c r="Q278" i="1"/>
  <c r="O278" i="1"/>
  <c r="N278" i="1"/>
  <c r="K278" i="1"/>
  <c r="J278" i="1"/>
  <c r="J276" i="1" s="1"/>
  <c r="J273" i="1" s="1"/>
  <c r="J266" i="1" s="1"/>
  <c r="I278" i="1"/>
  <c r="H278" i="1"/>
  <c r="G278" i="1"/>
  <c r="F278" i="1"/>
  <c r="AA277" i="1"/>
  <c r="X277" i="1"/>
  <c r="V277" i="1"/>
  <c r="U277" i="1"/>
  <c r="T277" i="1"/>
  <c r="S277" i="1"/>
  <c r="Q277" i="1"/>
  <c r="O277" i="1"/>
  <c r="O274" i="1" s="1"/>
  <c r="O271" i="1" s="1"/>
  <c r="N277" i="1"/>
  <c r="N274" i="1" s="1"/>
  <c r="N271" i="1" s="1"/>
  <c r="J277" i="1"/>
  <c r="J274" i="1" s="1"/>
  <c r="J271" i="1" s="1"/>
  <c r="I277" i="1"/>
  <c r="I274" i="1" s="1"/>
  <c r="I271" i="1" s="1"/>
  <c r="H277" i="1"/>
  <c r="H274" i="1" s="1"/>
  <c r="G277" i="1"/>
  <c r="F277" i="1"/>
  <c r="T276" i="1"/>
  <c r="S276" i="1"/>
  <c r="S273" i="1" s="1"/>
  <c r="O276" i="1"/>
  <c r="O273" i="1" s="1"/>
  <c r="O266" i="1" s="1"/>
  <c r="O263" i="1" s="1"/>
  <c r="I276" i="1"/>
  <c r="H276" i="1"/>
  <c r="G276" i="1"/>
  <c r="G273" i="1" s="1"/>
  <c r="W275" i="1"/>
  <c r="W272" i="1" s="1"/>
  <c r="U275" i="1"/>
  <c r="U272" i="1" s="1"/>
  <c r="S275" i="1"/>
  <c r="Q275" i="1"/>
  <c r="I275" i="1"/>
  <c r="I272" i="1" s="1"/>
  <c r="I265" i="1" s="1"/>
  <c r="I262" i="1" s="1"/>
  <c r="I115" i="1" s="1"/>
  <c r="G275" i="1"/>
  <c r="V274" i="1"/>
  <c r="U274" i="1"/>
  <c r="U271" i="1" s="1"/>
  <c r="Q274" i="1"/>
  <c r="G274" i="1"/>
  <c r="G271" i="1" s="1"/>
  <c r="U273" i="1"/>
  <c r="U266" i="1" s="1"/>
  <c r="I273" i="1"/>
  <c r="H273" i="1"/>
  <c r="H266" i="1" s="1"/>
  <c r="H263" i="1" s="1"/>
  <c r="S272" i="1"/>
  <c r="J272" i="1"/>
  <c r="J265" i="1" s="1"/>
  <c r="H272" i="1"/>
  <c r="G272" i="1"/>
  <c r="Q271" i="1"/>
  <c r="K271" i="1"/>
  <c r="H271" i="1"/>
  <c r="AA270" i="1"/>
  <c r="W270" i="1"/>
  <c r="U270" i="1"/>
  <c r="U269" i="1" s="1"/>
  <c r="U268" i="1" s="1"/>
  <c r="U267" i="1" s="1"/>
  <c r="U264" i="1" s="1"/>
  <c r="S270" i="1"/>
  <c r="S269" i="1" s="1"/>
  <c r="S268" i="1" s="1"/>
  <c r="S267" i="1" s="1"/>
  <c r="K270" i="1"/>
  <c r="L270" i="1" s="1"/>
  <c r="W269" i="1"/>
  <c r="V269" i="1"/>
  <c r="T269" i="1"/>
  <c r="Q269" i="1"/>
  <c r="O269" i="1"/>
  <c r="O268" i="1" s="1"/>
  <c r="O267" i="1" s="1"/>
  <c r="N269" i="1"/>
  <c r="N268" i="1" s="1"/>
  <c r="J269" i="1"/>
  <c r="I269" i="1"/>
  <c r="I268" i="1" s="1"/>
  <c r="I267" i="1" s="1"/>
  <c r="H269" i="1"/>
  <c r="G269" i="1"/>
  <c r="F269" i="1"/>
  <c r="F268" i="1" s="1"/>
  <c r="F267" i="1" s="1"/>
  <c r="W268" i="1"/>
  <c r="V268" i="1"/>
  <c r="T268" i="1"/>
  <c r="Q268" i="1"/>
  <c r="J268" i="1"/>
  <c r="J267" i="1" s="1"/>
  <c r="H268" i="1"/>
  <c r="H267" i="1" s="1"/>
  <c r="H264" i="1" s="1"/>
  <c r="H261" i="1" s="1"/>
  <c r="G268" i="1"/>
  <c r="W267" i="1"/>
  <c r="V267" i="1"/>
  <c r="Q267" i="1"/>
  <c r="N267" i="1"/>
  <c r="N264" i="1" s="1"/>
  <c r="N261" i="1" s="1"/>
  <c r="S266" i="1"/>
  <c r="S263" i="1" s="1"/>
  <c r="I266" i="1"/>
  <c r="G266" i="1"/>
  <c r="W265" i="1"/>
  <c r="W262" i="1" s="1"/>
  <c r="U265" i="1"/>
  <c r="U262" i="1" s="1"/>
  <c r="S265" i="1"/>
  <c r="N265" i="1"/>
  <c r="N262" i="1" s="1"/>
  <c r="H265" i="1"/>
  <c r="J264" i="1"/>
  <c r="J261" i="1" s="1"/>
  <c r="U263" i="1"/>
  <c r="J263" i="1"/>
  <c r="I263" i="1"/>
  <c r="G263" i="1"/>
  <c r="S262" i="1"/>
  <c r="J262" i="1"/>
  <c r="H262" i="1"/>
  <c r="U261" i="1"/>
  <c r="AA260" i="1"/>
  <c r="W260" i="1"/>
  <c r="U260" i="1"/>
  <c r="U259" i="1" s="1"/>
  <c r="U258" i="1" s="1"/>
  <c r="U257" i="1" s="1"/>
  <c r="U256" i="1" s="1"/>
  <c r="U255" i="1" s="1"/>
  <c r="S260" i="1"/>
  <c r="K260" i="1"/>
  <c r="L260" i="1" s="1"/>
  <c r="W259" i="1"/>
  <c r="W258" i="1" s="1"/>
  <c r="W257" i="1" s="1"/>
  <c r="W256" i="1" s="1"/>
  <c r="W255" i="1" s="1"/>
  <c r="V259" i="1"/>
  <c r="T259" i="1"/>
  <c r="S259" i="1"/>
  <c r="S258" i="1" s="1"/>
  <c r="Q259" i="1"/>
  <c r="O259" i="1"/>
  <c r="N259" i="1"/>
  <c r="J259" i="1"/>
  <c r="J258" i="1" s="1"/>
  <c r="J257" i="1" s="1"/>
  <c r="J256" i="1" s="1"/>
  <c r="J255" i="1" s="1"/>
  <c r="I259" i="1"/>
  <c r="H259" i="1"/>
  <c r="G259" i="1"/>
  <c r="F259" i="1"/>
  <c r="T258" i="1"/>
  <c r="O258" i="1"/>
  <c r="N258" i="1"/>
  <c r="N257" i="1" s="1"/>
  <c r="N256" i="1" s="1"/>
  <c r="N255" i="1" s="1"/>
  <c r="I258" i="1"/>
  <c r="I257" i="1" s="1"/>
  <c r="I256" i="1" s="1"/>
  <c r="I255" i="1" s="1"/>
  <c r="H258" i="1"/>
  <c r="H257" i="1" s="1"/>
  <c r="H256" i="1" s="1"/>
  <c r="H255" i="1" s="1"/>
  <c r="F258" i="1"/>
  <c r="S257" i="1"/>
  <c r="O257" i="1"/>
  <c r="O256" i="1" s="1"/>
  <c r="F257" i="1"/>
  <c r="F256" i="1" s="1"/>
  <c r="F255" i="1" s="1"/>
  <c r="S256" i="1"/>
  <c r="S255" i="1" s="1"/>
  <c r="O255" i="1"/>
  <c r="AB254" i="1"/>
  <c r="AA254" i="1"/>
  <c r="W254" i="1"/>
  <c r="U254" i="1"/>
  <c r="S254" i="1"/>
  <c r="R254" i="1"/>
  <c r="R253" i="1" s="1"/>
  <c r="R252" i="1" s="1"/>
  <c r="R251" i="1" s="1"/>
  <c r="K254" i="1"/>
  <c r="L254" i="1" s="1"/>
  <c r="AA253" i="1"/>
  <c r="W253" i="1"/>
  <c r="W252" i="1" s="1"/>
  <c r="W251" i="1" s="1"/>
  <c r="W246" i="1" s="1"/>
  <c r="W245" i="1" s="1"/>
  <c r="V253" i="1"/>
  <c r="AB253" i="1" s="1"/>
  <c r="U253" i="1"/>
  <c r="U252" i="1" s="1"/>
  <c r="T253" i="1"/>
  <c r="S253" i="1"/>
  <c r="Q253" i="1"/>
  <c r="O253" i="1"/>
  <c r="O252" i="1" s="1"/>
  <c r="O251" i="1" s="1"/>
  <c r="N253" i="1"/>
  <c r="N252" i="1" s="1"/>
  <c r="N251" i="1" s="1"/>
  <c r="J253" i="1"/>
  <c r="I253" i="1"/>
  <c r="I252" i="1" s="1"/>
  <c r="H253" i="1"/>
  <c r="G253" i="1"/>
  <c r="F253" i="1"/>
  <c r="F252" i="1" s="1"/>
  <c r="F251" i="1" s="1"/>
  <c r="V252" i="1"/>
  <c r="T252" i="1"/>
  <c r="S252" i="1"/>
  <c r="S251" i="1" s="1"/>
  <c r="S246" i="1" s="1"/>
  <c r="Q252" i="1"/>
  <c r="J252" i="1"/>
  <c r="H252" i="1"/>
  <c r="H251" i="1" s="1"/>
  <c r="G252" i="1"/>
  <c r="V251" i="1"/>
  <c r="U251" i="1"/>
  <c r="I251" i="1"/>
  <c r="G251" i="1"/>
  <c r="W250" i="1"/>
  <c r="U250" i="1"/>
  <c r="S250" i="1"/>
  <c r="P250" i="1"/>
  <c r="P249" i="1" s="1"/>
  <c r="P248" i="1" s="1"/>
  <c r="P247" i="1" s="1"/>
  <c r="K250" i="1"/>
  <c r="L250" i="1" s="1"/>
  <c r="W249" i="1"/>
  <c r="W248" i="1" s="1"/>
  <c r="W247" i="1" s="1"/>
  <c r="V249" i="1"/>
  <c r="U249" i="1"/>
  <c r="U248" i="1" s="1"/>
  <c r="U247" i="1" s="1"/>
  <c r="U246" i="1" s="1"/>
  <c r="U245" i="1" s="1"/>
  <c r="T249" i="1"/>
  <c r="S249" i="1"/>
  <c r="S248" i="1" s="1"/>
  <c r="Q249" i="1"/>
  <c r="O249" i="1"/>
  <c r="N249" i="1"/>
  <c r="N248" i="1" s="1"/>
  <c r="N247" i="1" s="1"/>
  <c r="J249" i="1"/>
  <c r="I249" i="1"/>
  <c r="H249" i="1"/>
  <c r="H248" i="1" s="1"/>
  <c r="H247" i="1" s="1"/>
  <c r="H246" i="1" s="1"/>
  <c r="H245" i="1" s="1"/>
  <c r="G249" i="1"/>
  <c r="F249" i="1"/>
  <c r="V248" i="1"/>
  <c r="Q248" i="1"/>
  <c r="Q247" i="1" s="1"/>
  <c r="O248" i="1"/>
  <c r="O247" i="1" s="1"/>
  <c r="J248" i="1"/>
  <c r="J247" i="1" s="1"/>
  <c r="I248" i="1"/>
  <c r="F248" i="1"/>
  <c r="F247" i="1" s="1"/>
  <c r="F246" i="1" s="1"/>
  <c r="F245" i="1" s="1"/>
  <c r="S247" i="1"/>
  <c r="I247" i="1"/>
  <c r="I246" i="1" s="1"/>
  <c r="I245" i="1" s="1"/>
  <c r="S245" i="1"/>
  <c r="AB244" i="1"/>
  <c r="AA244" i="1"/>
  <c r="X244" i="1"/>
  <c r="W244" i="1"/>
  <c r="U244" i="1"/>
  <c r="S244" i="1"/>
  <c r="S243" i="1" s="1"/>
  <c r="S242" i="1" s="1"/>
  <c r="L244" i="1"/>
  <c r="K244" i="1"/>
  <c r="AA243" i="1"/>
  <c r="W243" i="1"/>
  <c r="W242" i="1" s="1"/>
  <c r="V243" i="1"/>
  <c r="AB243" i="1" s="1"/>
  <c r="U243" i="1"/>
  <c r="T243" i="1"/>
  <c r="Q243" i="1"/>
  <c r="X243" i="1" s="1"/>
  <c r="O243" i="1"/>
  <c r="N243" i="1"/>
  <c r="L243" i="1"/>
  <c r="K243" i="1"/>
  <c r="J243" i="1"/>
  <c r="I243" i="1"/>
  <c r="I242" i="1" s="1"/>
  <c r="H243" i="1"/>
  <c r="G243" i="1"/>
  <c r="G242" i="1" s="1"/>
  <c r="F243" i="1"/>
  <c r="AB242" i="1"/>
  <c r="V242" i="1"/>
  <c r="U242" i="1"/>
  <c r="U241" i="1" s="1"/>
  <c r="T242" i="1"/>
  <c r="T241" i="1" s="1"/>
  <c r="O242" i="1"/>
  <c r="O241" i="1" s="1"/>
  <c r="N242" i="1"/>
  <c r="N241" i="1" s="1"/>
  <c r="J242" i="1"/>
  <c r="J241" i="1" s="1"/>
  <c r="H242" i="1"/>
  <c r="F242" i="1"/>
  <c r="F241" i="1" s="1"/>
  <c r="W241" i="1"/>
  <c r="V241" i="1"/>
  <c r="S241" i="1"/>
  <c r="I241" i="1"/>
  <c r="H241" i="1"/>
  <c r="G241" i="1"/>
  <c r="AA240" i="1"/>
  <c r="Z240" i="1"/>
  <c r="W240" i="1"/>
  <c r="W239" i="1" s="1"/>
  <c r="W236" i="1" s="1"/>
  <c r="W235" i="1" s="1"/>
  <c r="U240" i="1"/>
  <c r="S240" i="1"/>
  <c r="S239" i="1" s="1"/>
  <c r="S236" i="1" s="1"/>
  <c r="S235" i="1" s="1"/>
  <c r="S234" i="1" s="1"/>
  <c r="R240" i="1"/>
  <c r="L240" i="1"/>
  <c r="K240" i="1"/>
  <c r="V239" i="1"/>
  <c r="U239" i="1"/>
  <c r="T239" i="1"/>
  <c r="R239" i="1"/>
  <c r="Q239" i="1"/>
  <c r="O239" i="1"/>
  <c r="N239" i="1"/>
  <c r="K239" i="1"/>
  <c r="J239" i="1"/>
  <c r="I239" i="1"/>
  <c r="H239" i="1"/>
  <c r="H236" i="1" s="1"/>
  <c r="H235" i="1" s="1"/>
  <c r="G239" i="1"/>
  <c r="F239" i="1"/>
  <c r="AA238" i="1"/>
  <c r="Y238" i="1"/>
  <c r="W238" i="1"/>
  <c r="U238" i="1"/>
  <c r="U237" i="1" s="1"/>
  <c r="S238" i="1"/>
  <c r="P238" i="1"/>
  <c r="P237" i="1" s="1"/>
  <c r="L238" i="1"/>
  <c r="K238" i="1"/>
  <c r="W237" i="1"/>
  <c r="V237" i="1"/>
  <c r="V236" i="1" s="1"/>
  <c r="T237" i="1"/>
  <c r="S237" i="1"/>
  <c r="Q237" i="1"/>
  <c r="Q236" i="1" s="1"/>
  <c r="O237" i="1"/>
  <c r="O236" i="1" s="1"/>
  <c r="O235" i="1" s="1"/>
  <c r="N237" i="1"/>
  <c r="L237" i="1"/>
  <c r="K237" i="1"/>
  <c r="J237" i="1"/>
  <c r="J236" i="1" s="1"/>
  <c r="J235" i="1" s="1"/>
  <c r="J234" i="1" s="1"/>
  <c r="I237" i="1"/>
  <c r="H237" i="1"/>
  <c r="G237" i="1"/>
  <c r="F237" i="1"/>
  <c r="F236" i="1" s="1"/>
  <c r="F235" i="1" s="1"/>
  <c r="F234" i="1" s="1"/>
  <c r="F233" i="1" s="1"/>
  <c r="U236" i="1"/>
  <c r="N236" i="1"/>
  <c r="N235" i="1" s="1"/>
  <c r="N234" i="1" s="1"/>
  <c r="N233" i="1" s="1"/>
  <c r="I236" i="1"/>
  <c r="G236" i="1"/>
  <c r="K236" i="1" s="1"/>
  <c r="U235" i="1"/>
  <c r="U234" i="1" s="1"/>
  <c r="U233" i="1" s="1"/>
  <c r="I235" i="1"/>
  <c r="G235" i="1"/>
  <c r="S233" i="1"/>
  <c r="J233" i="1"/>
  <c r="W232" i="1"/>
  <c r="U232" i="1"/>
  <c r="U231" i="1" s="1"/>
  <c r="U230" i="1" s="1"/>
  <c r="U229" i="1" s="1"/>
  <c r="S232" i="1"/>
  <c r="K232" i="1"/>
  <c r="L232" i="1" s="1"/>
  <c r="W231" i="1"/>
  <c r="V231" i="1"/>
  <c r="T231" i="1"/>
  <c r="S231" i="1"/>
  <c r="S230" i="1" s="1"/>
  <c r="Q231" i="1"/>
  <c r="O231" i="1"/>
  <c r="O230" i="1" s="1"/>
  <c r="N231" i="1"/>
  <c r="K231" i="1"/>
  <c r="J231" i="1"/>
  <c r="I231" i="1"/>
  <c r="H231" i="1"/>
  <c r="H230" i="1" s="1"/>
  <c r="K230" i="1" s="1"/>
  <c r="G231" i="1"/>
  <c r="G230" i="1" s="1"/>
  <c r="F231" i="1"/>
  <c r="F230" i="1" s="1"/>
  <c r="F229" i="1" s="1"/>
  <c r="W230" i="1"/>
  <c r="V230" i="1"/>
  <c r="V229" i="1" s="1"/>
  <c r="Q230" i="1"/>
  <c r="N230" i="1"/>
  <c r="N229" i="1" s="1"/>
  <c r="J230" i="1"/>
  <c r="J229" i="1" s="1"/>
  <c r="I230" i="1"/>
  <c r="I229" i="1" s="1"/>
  <c r="W229" i="1"/>
  <c r="S229" i="1"/>
  <c r="Q229" i="1"/>
  <c r="O229" i="1"/>
  <c r="H229" i="1"/>
  <c r="G229" i="1"/>
  <c r="AB228" i="1"/>
  <c r="AA228" i="1"/>
  <c r="W228" i="1"/>
  <c r="W227" i="1" s="1"/>
  <c r="W226" i="1" s="1"/>
  <c r="W225" i="1" s="1"/>
  <c r="W224" i="1" s="1"/>
  <c r="W223" i="1" s="1"/>
  <c r="U228" i="1"/>
  <c r="S228" i="1"/>
  <c r="K228" i="1"/>
  <c r="L228" i="1" s="1"/>
  <c r="AA227" i="1"/>
  <c r="V227" i="1"/>
  <c r="AB227" i="1" s="1"/>
  <c r="U227" i="1"/>
  <c r="U226" i="1" s="1"/>
  <c r="U225" i="1" s="1"/>
  <c r="U224" i="1" s="1"/>
  <c r="U223" i="1" s="1"/>
  <c r="T227" i="1"/>
  <c r="S227" i="1"/>
  <c r="Q227" i="1"/>
  <c r="O227" i="1"/>
  <c r="O226" i="1" s="1"/>
  <c r="O225" i="1" s="1"/>
  <c r="N227" i="1"/>
  <c r="N226" i="1" s="1"/>
  <c r="N225" i="1" s="1"/>
  <c r="N224" i="1" s="1"/>
  <c r="N223" i="1" s="1"/>
  <c r="J227" i="1"/>
  <c r="I227" i="1"/>
  <c r="I226" i="1" s="1"/>
  <c r="H227" i="1"/>
  <c r="G227" i="1"/>
  <c r="F227" i="1"/>
  <c r="V226" i="1"/>
  <c r="T226" i="1"/>
  <c r="S226" i="1"/>
  <c r="Q226" i="1"/>
  <c r="Q225" i="1" s="1"/>
  <c r="J226" i="1"/>
  <c r="J225" i="1" s="1"/>
  <c r="J224" i="1" s="1"/>
  <c r="J223" i="1" s="1"/>
  <c r="G226" i="1"/>
  <c r="F226" i="1"/>
  <c r="F225" i="1" s="1"/>
  <c r="S225" i="1"/>
  <c r="S224" i="1" s="1"/>
  <c r="S223" i="1" s="1"/>
  <c r="I225" i="1"/>
  <c r="G225" i="1"/>
  <c r="Q224" i="1"/>
  <c r="Q223" i="1" s="1"/>
  <c r="I224" i="1"/>
  <c r="I223" i="1" s="1"/>
  <c r="AA222" i="1"/>
  <c r="Z222" i="1"/>
  <c r="Y222" i="1"/>
  <c r="X222" i="1"/>
  <c r="W222" i="1"/>
  <c r="U222" i="1"/>
  <c r="S222" i="1"/>
  <c r="R222" i="1"/>
  <c r="R221" i="1" s="1"/>
  <c r="P222" i="1"/>
  <c r="P221" i="1" s="1"/>
  <c r="P220" i="1" s="1"/>
  <c r="P219" i="1" s="1"/>
  <c r="L222" i="1"/>
  <c r="K222" i="1"/>
  <c r="Z221" i="1"/>
  <c r="W221" i="1"/>
  <c r="W220" i="1" s="1"/>
  <c r="V221" i="1"/>
  <c r="U221" i="1"/>
  <c r="T221" i="1"/>
  <c r="S221" i="1"/>
  <c r="S220" i="1" s="1"/>
  <c r="S219" i="1" s="1"/>
  <c r="Q221" i="1"/>
  <c r="O221" i="1"/>
  <c r="N221" i="1"/>
  <c r="L221" i="1"/>
  <c r="L220" i="1" s="1"/>
  <c r="J221" i="1"/>
  <c r="I221" i="1"/>
  <c r="H221" i="1"/>
  <c r="G221" i="1"/>
  <c r="K221" i="1" s="1"/>
  <c r="F221" i="1"/>
  <c r="V220" i="1"/>
  <c r="U220" i="1"/>
  <c r="U219" i="1" s="1"/>
  <c r="R220" i="1"/>
  <c r="R219" i="1" s="1"/>
  <c r="O220" i="1"/>
  <c r="O219" i="1" s="1"/>
  <c r="N220" i="1"/>
  <c r="N219" i="1" s="1"/>
  <c r="J220" i="1"/>
  <c r="J219" i="1" s="1"/>
  <c r="I220" i="1"/>
  <c r="I219" i="1" s="1"/>
  <c r="H220" i="1"/>
  <c r="G220" i="1"/>
  <c r="F220" i="1"/>
  <c r="W219" i="1"/>
  <c r="V219" i="1"/>
  <c r="H219" i="1"/>
  <c r="F219" i="1"/>
  <c r="AA218" i="1"/>
  <c r="W218" i="1"/>
  <c r="W217" i="1" s="1"/>
  <c r="W216" i="1" s="1"/>
  <c r="W215" i="1" s="1"/>
  <c r="U218" i="1"/>
  <c r="U217" i="1" s="1"/>
  <c r="U216" i="1" s="1"/>
  <c r="U215" i="1" s="1"/>
  <c r="S218" i="1"/>
  <c r="S217" i="1" s="1"/>
  <c r="S216" i="1" s="1"/>
  <c r="S215" i="1" s="1"/>
  <c r="K218" i="1"/>
  <c r="L218" i="1" s="1"/>
  <c r="Z218" i="1" s="1"/>
  <c r="V217" i="1"/>
  <c r="T217" i="1"/>
  <c r="AA217" i="1" s="1"/>
  <c r="Q217" i="1"/>
  <c r="Q216" i="1" s="1"/>
  <c r="O217" i="1"/>
  <c r="N217" i="1"/>
  <c r="N216" i="1" s="1"/>
  <c r="N215" i="1" s="1"/>
  <c r="J217" i="1"/>
  <c r="I217" i="1"/>
  <c r="H217" i="1"/>
  <c r="G217" i="1"/>
  <c r="F217" i="1"/>
  <c r="F216" i="1" s="1"/>
  <c r="F215" i="1" s="1"/>
  <c r="V216" i="1"/>
  <c r="O216" i="1"/>
  <c r="O215" i="1" s="1"/>
  <c r="J216" i="1"/>
  <c r="J215" i="1" s="1"/>
  <c r="H216" i="1"/>
  <c r="G216" i="1"/>
  <c r="V215" i="1"/>
  <c r="H215" i="1"/>
  <c r="G215" i="1"/>
  <c r="AB214" i="1"/>
  <c r="AA214" i="1"/>
  <c r="W214" i="1"/>
  <c r="U214" i="1"/>
  <c r="U213" i="1" s="1"/>
  <c r="U212" i="1" s="1"/>
  <c r="U211" i="1" s="1"/>
  <c r="S214" i="1"/>
  <c r="K214" i="1"/>
  <c r="K213" i="1" s="1"/>
  <c r="K212" i="1" s="1"/>
  <c r="K211" i="1" s="1"/>
  <c r="W213" i="1"/>
  <c r="W212" i="1" s="1"/>
  <c r="W211" i="1" s="1"/>
  <c r="V213" i="1"/>
  <c r="T213" i="1"/>
  <c r="S213" i="1"/>
  <c r="Q213" i="1"/>
  <c r="O213" i="1"/>
  <c r="N213" i="1"/>
  <c r="N212" i="1" s="1"/>
  <c r="J213" i="1"/>
  <c r="J212" i="1" s="1"/>
  <c r="J211" i="1" s="1"/>
  <c r="I213" i="1"/>
  <c r="H213" i="1"/>
  <c r="H212" i="1" s="1"/>
  <c r="H211" i="1" s="1"/>
  <c r="G213" i="1"/>
  <c r="F213" i="1"/>
  <c r="F212" i="1" s="1"/>
  <c r="F211" i="1" s="1"/>
  <c r="S212" i="1"/>
  <c r="S211" i="1" s="1"/>
  <c r="Q212" i="1"/>
  <c r="O212" i="1"/>
  <c r="O211" i="1" s="1"/>
  <c r="I212" i="1"/>
  <c r="G212" i="1"/>
  <c r="G211" i="1" s="1"/>
  <c r="N211" i="1"/>
  <c r="I211" i="1"/>
  <c r="AA210" i="1"/>
  <c r="Z210" i="1"/>
  <c r="Y210" i="1"/>
  <c r="X210" i="1"/>
  <c r="W210" i="1"/>
  <c r="U210" i="1"/>
  <c r="S210" i="1"/>
  <c r="S209" i="1" s="1"/>
  <c r="S208" i="1" s="1"/>
  <c r="S207" i="1" s="1"/>
  <c r="R210" i="1"/>
  <c r="R209" i="1" s="1"/>
  <c r="R208" i="1" s="1"/>
  <c r="R207" i="1" s="1"/>
  <c r="P210" i="1"/>
  <c r="P209" i="1" s="1"/>
  <c r="K210" i="1"/>
  <c r="L210" i="1" s="1"/>
  <c r="Z209" i="1"/>
  <c r="W209" i="1"/>
  <c r="V209" i="1"/>
  <c r="U209" i="1"/>
  <c r="U208" i="1" s="1"/>
  <c r="U207" i="1" s="1"/>
  <c r="T209" i="1"/>
  <c r="AA209" i="1" s="1"/>
  <c r="Q209" i="1"/>
  <c r="O209" i="1"/>
  <c r="O208" i="1" s="1"/>
  <c r="O207" i="1" s="1"/>
  <c r="N209" i="1"/>
  <c r="N208" i="1" s="1"/>
  <c r="N207" i="1" s="1"/>
  <c r="L209" i="1"/>
  <c r="X209" i="1" s="1"/>
  <c r="J209" i="1"/>
  <c r="J208" i="1" s="1"/>
  <c r="J207" i="1" s="1"/>
  <c r="I209" i="1"/>
  <c r="I208" i="1" s="1"/>
  <c r="H209" i="1"/>
  <c r="G209" i="1"/>
  <c r="K209" i="1" s="1"/>
  <c r="F209" i="1"/>
  <c r="W208" i="1"/>
  <c r="V208" i="1"/>
  <c r="Z208" i="1" s="1"/>
  <c r="Q208" i="1"/>
  <c r="X208" i="1" s="1"/>
  <c r="P208" i="1"/>
  <c r="P207" i="1" s="1"/>
  <c r="L208" i="1"/>
  <c r="H208" i="1"/>
  <c r="G208" i="1"/>
  <c r="F208" i="1"/>
  <c r="W207" i="1"/>
  <c r="V207" i="1"/>
  <c r="Z207" i="1" s="1"/>
  <c r="Q207" i="1"/>
  <c r="X207" i="1" s="1"/>
  <c r="L207" i="1"/>
  <c r="I207" i="1"/>
  <c r="H207" i="1"/>
  <c r="F207" i="1"/>
  <c r="AA206" i="1"/>
  <c r="W206" i="1"/>
  <c r="U206" i="1"/>
  <c r="S206" i="1"/>
  <c r="K206" i="1"/>
  <c r="L206" i="1" s="1"/>
  <c r="AA205" i="1"/>
  <c r="W205" i="1"/>
  <c r="V205" i="1"/>
  <c r="U205" i="1"/>
  <c r="U204" i="1" s="1"/>
  <c r="T205" i="1"/>
  <c r="S205" i="1"/>
  <c r="S204" i="1" s="1"/>
  <c r="S203" i="1" s="1"/>
  <c r="Q205" i="1"/>
  <c r="O205" i="1"/>
  <c r="O204" i="1" s="1"/>
  <c r="O203" i="1" s="1"/>
  <c r="N205" i="1"/>
  <c r="J205" i="1"/>
  <c r="I205" i="1"/>
  <c r="I204" i="1" s="1"/>
  <c r="I203" i="1" s="1"/>
  <c r="H205" i="1"/>
  <c r="G205" i="1"/>
  <c r="F205" i="1"/>
  <c r="F204" i="1" s="1"/>
  <c r="F203" i="1" s="1"/>
  <c r="W204" i="1"/>
  <c r="T204" i="1"/>
  <c r="Q204" i="1"/>
  <c r="N204" i="1"/>
  <c r="K204" i="1"/>
  <c r="J204" i="1"/>
  <c r="J203" i="1" s="1"/>
  <c r="H204" i="1"/>
  <c r="H203" i="1" s="1"/>
  <c r="G204" i="1"/>
  <c r="G203" i="1" s="1"/>
  <c r="W203" i="1"/>
  <c r="U203" i="1"/>
  <c r="N203" i="1"/>
  <c r="AA202" i="1"/>
  <c r="W202" i="1"/>
  <c r="U202" i="1"/>
  <c r="S202" i="1"/>
  <c r="K202" i="1"/>
  <c r="AA201" i="1"/>
  <c r="W201" i="1"/>
  <c r="V201" i="1"/>
  <c r="U201" i="1"/>
  <c r="U200" i="1" s="1"/>
  <c r="T201" i="1"/>
  <c r="S201" i="1"/>
  <c r="S200" i="1" s="1"/>
  <c r="S199" i="1" s="1"/>
  <c r="Q201" i="1"/>
  <c r="O201" i="1"/>
  <c r="O200" i="1" s="1"/>
  <c r="O199" i="1" s="1"/>
  <c r="N201" i="1"/>
  <c r="J201" i="1"/>
  <c r="J200" i="1" s="1"/>
  <c r="J199" i="1" s="1"/>
  <c r="I201" i="1"/>
  <c r="I200" i="1" s="1"/>
  <c r="H201" i="1"/>
  <c r="G201" i="1"/>
  <c r="F201" i="1"/>
  <c r="W200" i="1"/>
  <c r="W199" i="1" s="1"/>
  <c r="T200" i="1"/>
  <c r="AA200" i="1" s="1"/>
  <c r="Q200" i="1"/>
  <c r="N200" i="1"/>
  <c r="H200" i="1"/>
  <c r="G200" i="1"/>
  <c r="G199" i="1" s="1"/>
  <c r="F200" i="1"/>
  <c r="F199" i="1" s="1"/>
  <c r="U199" i="1"/>
  <c r="T199" i="1"/>
  <c r="Q199" i="1"/>
  <c r="N199" i="1"/>
  <c r="I199" i="1"/>
  <c r="AA198" i="1"/>
  <c r="Z198" i="1"/>
  <c r="Y198" i="1"/>
  <c r="X198" i="1"/>
  <c r="W198" i="1"/>
  <c r="U198" i="1"/>
  <c r="S198" i="1"/>
  <c r="R198" i="1"/>
  <c r="R197" i="1" s="1"/>
  <c r="P198" i="1"/>
  <c r="P197" i="1" s="1"/>
  <c r="P196" i="1" s="1"/>
  <c r="P195" i="1" s="1"/>
  <c r="K198" i="1"/>
  <c r="L198" i="1" s="1"/>
  <c r="Z197" i="1"/>
  <c r="W197" i="1"/>
  <c r="V197" i="1"/>
  <c r="U197" i="1"/>
  <c r="U196" i="1" s="1"/>
  <c r="T197" i="1"/>
  <c r="AA197" i="1" s="1"/>
  <c r="S197" i="1"/>
  <c r="S196" i="1" s="1"/>
  <c r="S195" i="1" s="1"/>
  <c r="Q197" i="1"/>
  <c r="O197" i="1"/>
  <c r="O196" i="1" s="1"/>
  <c r="N197" i="1"/>
  <c r="N196" i="1" s="1"/>
  <c r="N195" i="1" s="1"/>
  <c r="L197" i="1"/>
  <c r="X197" i="1" s="1"/>
  <c r="J197" i="1"/>
  <c r="J196" i="1" s="1"/>
  <c r="J195" i="1" s="1"/>
  <c r="I197" i="1"/>
  <c r="I196" i="1" s="1"/>
  <c r="H197" i="1"/>
  <c r="H196" i="1" s="1"/>
  <c r="H195" i="1" s="1"/>
  <c r="G197" i="1"/>
  <c r="F197" i="1"/>
  <c r="W196" i="1"/>
  <c r="V196" i="1"/>
  <c r="Z196" i="1" s="1"/>
  <c r="T196" i="1"/>
  <c r="R196" i="1"/>
  <c r="R195" i="1" s="1"/>
  <c r="Q196" i="1"/>
  <c r="X196" i="1" s="1"/>
  <c r="L196" i="1"/>
  <c r="L195" i="1" s="1"/>
  <c r="F196" i="1"/>
  <c r="F195" i="1" s="1"/>
  <c r="W195" i="1"/>
  <c r="V195" i="1"/>
  <c r="Z195" i="1" s="1"/>
  <c r="U195" i="1"/>
  <c r="Q195" i="1"/>
  <c r="O195" i="1"/>
  <c r="I195" i="1"/>
  <c r="AA194" i="1"/>
  <c r="Z194" i="1"/>
  <c r="W194" i="1"/>
  <c r="U194" i="1"/>
  <c r="S194" i="1"/>
  <c r="R194" i="1"/>
  <c r="R193" i="1" s="1"/>
  <c r="R192" i="1" s="1"/>
  <c r="R191" i="1" s="1"/>
  <c r="P194" i="1"/>
  <c r="P193" i="1" s="1"/>
  <c r="P192" i="1" s="1"/>
  <c r="P191" i="1" s="1"/>
  <c r="L194" i="1"/>
  <c r="K194" i="1"/>
  <c r="W193" i="1"/>
  <c r="W192" i="1" s="1"/>
  <c r="W191" i="1" s="1"/>
  <c r="V193" i="1"/>
  <c r="U193" i="1"/>
  <c r="T193" i="1"/>
  <c r="T192" i="1" s="1"/>
  <c r="T191" i="1" s="1"/>
  <c r="S193" i="1"/>
  <c r="Q193" i="1"/>
  <c r="O193" i="1"/>
  <c r="N193" i="1"/>
  <c r="N192" i="1" s="1"/>
  <c r="N191" i="1" s="1"/>
  <c r="J193" i="1"/>
  <c r="I193" i="1"/>
  <c r="H193" i="1"/>
  <c r="G193" i="1"/>
  <c r="F193" i="1"/>
  <c r="V192" i="1"/>
  <c r="U192" i="1"/>
  <c r="S192" i="1"/>
  <c r="S191" i="1" s="1"/>
  <c r="Q192" i="1"/>
  <c r="O192" i="1"/>
  <c r="O191" i="1" s="1"/>
  <c r="J192" i="1"/>
  <c r="I192" i="1"/>
  <c r="I191" i="1" s="1"/>
  <c r="G192" i="1"/>
  <c r="F192" i="1"/>
  <c r="F191" i="1" s="1"/>
  <c r="V191" i="1"/>
  <c r="U191" i="1"/>
  <c r="J191" i="1"/>
  <c r="AA190" i="1"/>
  <c r="Y190" i="1"/>
  <c r="W190" i="1"/>
  <c r="U190" i="1"/>
  <c r="S190" i="1"/>
  <c r="P190" i="1"/>
  <c r="P189" i="1" s="1"/>
  <c r="P188" i="1" s="1"/>
  <c r="P187" i="1" s="1"/>
  <c r="L190" i="1"/>
  <c r="K190" i="1"/>
  <c r="W189" i="1"/>
  <c r="W188" i="1" s="1"/>
  <c r="W187" i="1" s="1"/>
  <c r="V189" i="1"/>
  <c r="U189" i="1"/>
  <c r="T189" i="1"/>
  <c r="T188" i="1" s="1"/>
  <c r="T187" i="1" s="1"/>
  <c r="S189" i="1"/>
  <c r="S188" i="1" s="1"/>
  <c r="S187" i="1" s="1"/>
  <c r="Q189" i="1"/>
  <c r="O189" i="1"/>
  <c r="N189" i="1"/>
  <c r="N188" i="1" s="1"/>
  <c r="N187" i="1" s="1"/>
  <c r="J189" i="1"/>
  <c r="I189" i="1"/>
  <c r="H189" i="1"/>
  <c r="H188" i="1" s="1"/>
  <c r="H187" i="1" s="1"/>
  <c r="G189" i="1"/>
  <c r="K189" i="1" s="1"/>
  <c r="F189" i="1"/>
  <c r="AA188" i="1"/>
  <c r="V188" i="1"/>
  <c r="U188" i="1"/>
  <c r="Q188" i="1"/>
  <c r="O188" i="1"/>
  <c r="O187" i="1" s="1"/>
  <c r="J188" i="1"/>
  <c r="I188" i="1"/>
  <c r="G188" i="1"/>
  <c r="F188" i="1"/>
  <c r="F187" i="1" s="1"/>
  <c r="V187" i="1"/>
  <c r="U187" i="1"/>
  <c r="Q187" i="1"/>
  <c r="J187" i="1"/>
  <c r="I187" i="1"/>
  <c r="AA186" i="1"/>
  <c r="W186" i="1"/>
  <c r="W185" i="1" s="1"/>
  <c r="W184" i="1" s="1"/>
  <c r="W183" i="1" s="1"/>
  <c r="U186" i="1"/>
  <c r="S186" i="1"/>
  <c r="L186" i="1"/>
  <c r="Y186" i="1" s="1"/>
  <c r="K186" i="1"/>
  <c r="V185" i="1"/>
  <c r="U185" i="1"/>
  <c r="T185" i="1"/>
  <c r="T184" i="1" s="1"/>
  <c r="AA184" i="1" s="1"/>
  <c r="S185" i="1"/>
  <c r="S184" i="1" s="1"/>
  <c r="Q185" i="1"/>
  <c r="Q184" i="1" s="1"/>
  <c r="O185" i="1"/>
  <c r="O184" i="1" s="1"/>
  <c r="O183" i="1" s="1"/>
  <c r="N185" i="1"/>
  <c r="N184" i="1" s="1"/>
  <c r="J185" i="1"/>
  <c r="I185" i="1"/>
  <c r="I184" i="1" s="1"/>
  <c r="I183" i="1" s="1"/>
  <c r="H185" i="1"/>
  <c r="H184" i="1" s="1"/>
  <c r="H183" i="1" s="1"/>
  <c r="G185" i="1"/>
  <c r="F185" i="1"/>
  <c r="V184" i="1"/>
  <c r="U184" i="1"/>
  <c r="K184" i="1"/>
  <c r="J184" i="1"/>
  <c r="J183" i="1" s="1"/>
  <c r="G184" i="1"/>
  <c r="F184" i="1"/>
  <c r="F183" i="1" s="1"/>
  <c r="V183" i="1"/>
  <c r="U183" i="1"/>
  <c r="S183" i="1"/>
  <c r="N183" i="1"/>
  <c r="G183" i="1"/>
  <c r="AA182" i="1"/>
  <c r="Z182" i="1"/>
  <c r="Y182" i="1"/>
  <c r="X182" i="1"/>
  <c r="W182" i="1"/>
  <c r="U182" i="1"/>
  <c r="S182" i="1"/>
  <c r="R182" i="1"/>
  <c r="R181" i="1" s="1"/>
  <c r="R180" i="1" s="1"/>
  <c r="R179" i="1" s="1"/>
  <c r="P182" i="1"/>
  <c r="P181" i="1" s="1"/>
  <c r="P180" i="1" s="1"/>
  <c r="P179" i="1" s="1"/>
  <c r="L182" i="1"/>
  <c r="K182" i="1"/>
  <c r="Z181" i="1"/>
  <c r="Y181" i="1"/>
  <c r="W181" i="1"/>
  <c r="W180" i="1" s="1"/>
  <c r="W179" i="1" s="1"/>
  <c r="V181" i="1"/>
  <c r="U181" i="1"/>
  <c r="T181" i="1"/>
  <c r="S181" i="1"/>
  <c r="S180" i="1" s="1"/>
  <c r="S179" i="1" s="1"/>
  <c r="Q181" i="1"/>
  <c r="O181" i="1"/>
  <c r="N181" i="1"/>
  <c r="N180" i="1" s="1"/>
  <c r="L181" i="1"/>
  <c r="J181" i="1"/>
  <c r="I181" i="1"/>
  <c r="I180" i="1" s="1"/>
  <c r="I179" i="1" s="1"/>
  <c r="H181" i="1"/>
  <c r="H180" i="1" s="1"/>
  <c r="G181" i="1"/>
  <c r="K181" i="1" s="1"/>
  <c r="F181" i="1"/>
  <c r="V180" i="1"/>
  <c r="V179" i="1" s="1"/>
  <c r="U180" i="1"/>
  <c r="U179" i="1" s="1"/>
  <c r="Q180" i="1"/>
  <c r="O180" i="1"/>
  <c r="O179" i="1" s="1"/>
  <c r="J180" i="1"/>
  <c r="G180" i="1"/>
  <c r="F180" i="1"/>
  <c r="F179" i="1" s="1"/>
  <c r="Q179" i="1"/>
  <c r="N179" i="1"/>
  <c r="J179" i="1"/>
  <c r="H179" i="1"/>
  <c r="AA178" i="1"/>
  <c r="W178" i="1"/>
  <c r="U178" i="1"/>
  <c r="S178" i="1"/>
  <c r="L178" i="1"/>
  <c r="K178" i="1"/>
  <c r="W177" i="1"/>
  <c r="W176" i="1" s="1"/>
  <c r="W175" i="1" s="1"/>
  <c r="V177" i="1"/>
  <c r="U177" i="1"/>
  <c r="T177" i="1"/>
  <c r="T176" i="1" s="1"/>
  <c r="S177" i="1"/>
  <c r="S176" i="1" s="1"/>
  <c r="Q177" i="1"/>
  <c r="Q176" i="1" s="1"/>
  <c r="O177" i="1"/>
  <c r="O176" i="1" s="1"/>
  <c r="O175" i="1" s="1"/>
  <c r="N177" i="1"/>
  <c r="N176" i="1" s="1"/>
  <c r="J177" i="1"/>
  <c r="I177" i="1"/>
  <c r="I176" i="1" s="1"/>
  <c r="H177" i="1"/>
  <c r="H176" i="1" s="1"/>
  <c r="H175" i="1" s="1"/>
  <c r="G177" i="1"/>
  <c r="F177" i="1"/>
  <c r="V176" i="1"/>
  <c r="U176" i="1"/>
  <c r="J176" i="1"/>
  <c r="J175" i="1" s="1"/>
  <c r="G176" i="1"/>
  <c r="F176" i="1"/>
  <c r="F175" i="1" s="1"/>
  <c r="V175" i="1"/>
  <c r="U175" i="1"/>
  <c r="S175" i="1"/>
  <c r="N175" i="1"/>
  <c r="G175" i="1"/>
  <c r="AA174" i="1"/>
  <c r="Z174" i="1"/>
  <c r="Y174" i="1"/>
  <c r="X174" i="1"/>
  <c r="W174" i="1"/>
  <c r="U174" i="1"/>
  <c r="S174" i="1"/>
  <c r="R174" i="1"/>
  <c r="R173" i="1" s="1"/>
  <c r="R172" i="1" s="1"/>
  <c r="R171" i="1" s="1"/>
  <c r="P174" i="1"/>
  <c r="P173" i="1" s="1"/>
  <c r="P172" i="1" s="1"/>
  <c r="P171" i="1" s="1"/>
  <c r="L174" i="1"/>
  <c r="K174" i="1"/>
  <c r="Z173" i="1"/>
  <c r="Y173" i="1"/>
  <c r="W173" i="1"/>
  <c r="W172" i="1" s="1"/>
  <c r="W171" i="1" s="1"/>
  <c r="V173" i="1"/>
  <c r="U173" i="1"/>
  <c r="T173" i="1"/>
  <c r="S173" i="1"/>
  <c r="S172" i="1" s="1"/>
  <c r="S171" i="1" s="1"/>
  <c r="Q173" i="1"/>
  <c r="O173" i="1"/>
  <c r="N173" i="1"/>
  <c r="N172" i="1" s="1"/>
  <c r="L173" i="1"/>
  <c r="J173" i="1"/>
  <c r="I173" i="1"/>
  <c r="I172" i="1" s="1"/>
  <c r="I171" i="1" s="1"/>
  <c r="H173" i="1"/>
  <c r="H172" i="1" s="1"/>
  <c r="G173" i="1"/>
  <c r="K173" i="1" s="1"/>
  <c r="F173" i="1"/>
  <c r="V172" i="1"/>
  <c r="U172" i="1"/>
  <c r="Q172" i="1"/>
  <c r="O172" i="1"/>
  <c r="O171" i="1" s="1"/>
  <c r="J172" i="1"/>
  <c r="F172" i="1"/>
  <c r="F171" i="1" s="1"/>
  <c r="V171" i="1"/>
  <c r="U171" i="1"/>
  <c r="Q171" i="1"/>
  <c r="N171" i="1"/>
  <c r="J171" i="1"/>
  <c r="H171" i="1"/>
  <c r="AA170" i="1"/>
  <c r="W170" i="1"/>
  <c r="U170" i="1"/>
  <c r="S170" i="1"/>
  <c r="L170" i="1"/>
  <c r="K170" i="1"/>
  <c r="W169" i="1"/>
  <c r="W168" i="1" s="1"/>
  <c r="W167" i="1" s="1"/>
  <c r="V169" i="1"/>
  <c r="U169" i="1"/>
  <c r="T169" i="1"/>
  <c r="T168" i="1" s="1"/>
  <c r="S169" i="1"/>
  <c r="S168" i="1" s="1"/>
  <c r="S167" i="1" s="1"/>
  <c r="Q169" i="1"/>
  <c r="O169" i="1"/>
  <c r="O168" i="1" s="1"/>
  <c r="O167" i="1" s="1"/>
  <c r="N169" i="1"/>
  <c r="N168" i="1" s="1"/>
  <c r="K169" i="1"/>
  <c r="J169" i="1"/>
  <c r="I169" i="1"/>
  <c r="I168" i="1" s="1"/>
  <c r="I167" i="1" s="1"/>
  <c r="H169" i="1"/>
  <c r="H168" i="1" s="1"/>
  <c r="H167" i="1" s="1"/>
  <c r="G169" i="1"/>
  <c r="F169" i="1"/>
  <c r="V168" i="1"/>
  <c r="U168" i="1"/>
  <c r="K168" i="1"/>
  <c r="J168" i="1"/>
  <c r="J167" i="1" s="1"/>
  <c r="G168" i="1"/>
  <c r="F168" i="1"/>
  <c r="F167" i="1" s="1"/>
  <c r="V167" i="1"/>
  <c r="U167" i="1"/>
  <c r="N167" i="1"/>
  <c r="K167" i="1"/>
  <c r="G167" i="1"/>
  <c r="AA166" i="1"/>
  <c r="Z166" i="1"/>
  <c r="Y166" i="1"/>
  <c r="X166" i="1"/>
  <c r="W166" i="1"/>
  <c r="U166" i="1"/>
  <c r="S166" i="1"/>
  <c r="R166" i="1"/>
  <c r="R165" i="1" s="1"/>
  <c r="R164" i="1" s="1"/>
  <c r="R163" i="1" s="1"/>
  <c r="P166" i="1"/>
  <c r="P165" i="1" s="1"/>
  <c r="P164" i="1" s="1"/>
  <c r="P163" i="1" s="1"/>
  <c r="L166" i="1"/>
  <c r="K166" i="1"/>
  <c r="Z165" i="1"/>
  <c r="Y165" i="1"/>
  <c r="W165" i="1"/>
  <c r="W164" i="1" s="1"/>
  <c r="W163" i="1" s="1"/>
  <c r="V165" i="1"/>
  <c r="U165" i="1"/>
  <c r="T165" i="1"/>
  <c r="S165" i="1"/>
  <c r="S164" i="1" s="1"/>
  <c r="S163" i="1" s="1"/>
  <c r="Q165" i="1"/>
  <c r="O165" i="1"/>
  <c r="N165" i="1"/>
  <c r="L165" i="1"/>
  <c r="J165" i="1"/>
  <c r="I165" i="1"/>
  <c r="H165" i="1"/>
  <c r="G165" i="1"/>
  <c r="F165" i="1"/>
  <c r="F164" i="1" s="1"/>
  <c r="V164" i="1"/>
  <c r="U164" i="1"/>
  <c r="U163" i="1" s="1"/>
  <c r="Q164" i="1"/>
  <c r="Q163" i="1" s="1"/>
  <c r="O164" i="1"/>
  <c r="O163" i="1" s="1"/>
  <c r="N164" i="1"/>
  <c r="N163" i="1" s="1"/>
  <c r="J164" i="1"/>
  <c r="I164" i="1"/>
  <c r="I163" i="1" s="1"/>
  <c r="H164" i="1"/>
  <c r="H163" i="1" s="1"/>
  <c r="J163" i="1"/>
  <c r="F163" i="1"/>
  <c r="AA162" i="1"/>
  <c r="W162" i="1"/>
  <c r="U162" i="1"/>
  <c r="U161" i="1" s="1"/>
  <c r="S162" i="1"/>
  <c r="L162" i="1"/>
  <c r="K162" i="1"/>
  <c r="W161" i="1"/>
  <c r="W160" i="1" s="1"/>
  <c r="W159" i="1" s="1"/>
  <c r="V161" i="1"/>
  <c r="T161" i="1"/>
  <c r="S161" i="1"/>
  <c r="S160" i="1" s="1"/>
  <c r="Q161" i="1"/>
  <c r="O161" i="1"/>
  <c r="N161" i="1"/>
  <c r="J161" i="1"/>
  <c r="J160" i="1" s="1"/>
  <c r="J159" i="1" s="1"/>
  <c r="I161" i="1"/>
  <c r="H161" i="1"/>
  <c r="G161" i="1"/>
  <c r="G160" i="1" s="1"/>
  <c r="F161" i="1"/>
  <c r="U160" i="1"/>
  <c r="U159" i="1" s="1"/>
  <c r="T160" i="1"/>
  <c r="O160" i="1"/>
  <c r="O159" i="1" s="1"/>
  <c r="N160" i="1"/>
  <c r="N159" i="1" s="1"/>
  <c r="I160" i="1"/>
  <c r="H160" i="1"/>
  <c r="H159" i="1" s="1"/>
  <c r="F160" i="1"/>
  <c r="S159" i="1"/>
  <c r="I159" i="1"/>
  <c r="F159" i="1"/>
  <c r="AB158" i="1"/>
  <c r="AA158" i="1"/>
  <c r="W158" i="1"/>
  <c r="W157" i="1" s="1"/>
  <c r="W156" i="1" s="1"/>
  <c r="U158" i="1"/>
  <c r="S158" i="1"/>
  <c r="L158" i="1"/>
  <c r="Z158" i="1" s="1"/>
  <c r="K158" i="1"/>
  <c r="AA157" i="1"/>
  <c r="V157" i="1"/>
  <c r="AB157" i="1" s="1"/>
  <c r="U157" i="1"/>
  <c r="U156" i="1" s="1"/>
  <c r="U155" i="1" s="1"/>
  <c r="T157" i="1"/>
  <c r="S157" i="1"/>
  <c r="S156" i="1" s="1"/>
  <c r="S155" i="1" s="1"/>
  <c r="Q157" i="1"/>
  <c r="O157" i="1"/>
  <c r="O156" i="1" s="1"/>
  <c r="O155" i="1" s="1"/>
  <c r="N157" i="1"/>
  <c r="J157" i="1"/>
  <c r="I157" i="1"/>
  <c r="I156" i="1" s="1"/>
  <c r="I155" i="1" s="1"/>
  <c r="H157" i="1"/>
  <c r="G157" i="1"/>
  <c r="F157" i="1"/>
  <c r="F156" i="1" s="1"/>
  <c r="F155" i="1" s="1"/>
  <c r="V156" i="1"/>
  <c r="T156" i="1"/>
  <c r="Q156" i="1"/>
  <c r="N156" i="1"/>
  <c r="N155" i="1" s="1"/>
  <c r="J156" i="1"/>
  <c r="H156" i="1"/>
  <c r="H155" i="1" s="1"/>
  <c r="W155" i="1"/>
  <c r="V155" i="1"/>
  <c r="Q155" i="1"/>
  <c r="J155" i="1"/>
  <c r="AA154" i="1"/>
  <c r="Z154" i="1"/>
  <c r="W154" i="1"/>
  <c r="U154" i="1"/>
  <c r="S154" i="1"/>
  <c r="S153" i="1" s="1"/>
  <c r="L154" i="1"/>
  <c r="K154" i="1"/>
  <c r="W153" i="1"/>
  <c r="W152" i="1" s="1"/>
  <c r="W151" i="1" s="1"/>
  <c r="V153" i="1"/>
  <c r="U153" i="1"/>
  <c r="T153" i="1"/>
  <c r="Q153" i="1"/>
  <c r="O153" i="1"/>
  <c r="O152" i="1" s="1"/>
  <c r="O151" i="1" s="1"/>
  <c r="N153" i="1"/>
  <c r="N152" i="1" s="1"/>
  <c r="N151" i="1" s="1"/>
  <c r="K153" i="1"/>
  <c r="J153" i="1"/>
  <c r="I153" i="1"/>
  <c r="H153" i="1"/>
  <c r="H152" i="1" s="1"/>
  <c r="H151" i="1" s="1"/>
  <c r="G153" i="1"/>
  <c r="F153" i="1"/>
  <c r="V152" i="1"/>
  <c r="U152" i="1"/>
  <c r="U151" i="1" s="1"/>
  <c r="S152" i="1"/>
  <c r="J152" i="1"/>
  <c r="I152" i="1"/>
  <c r="I151" i="1" s="1"/>
  <c r="G152" i="1"/>
  <c r="F152" i="1"/>
  <c r="F151" i="1" s="1"/>
  <c r="V151" i="1"/>
  <c r="S151" i="1"/>
  <c r="J151" i="1"/>
  <c r="AA150" i="1"/>
  <c r="W150" i="1"/>
  <c r="W149" i="1" s="1"/>
  <c r="W148" i="1" s="1"/>
  <c r="U150" i="1"/>
  <c r="S150" i="1"/>
  <c r="S149" i="1" s="1"/>
  <c r="L150" i="1"/>
  <c r="K150" i="1"/>
  <c r="V149" i="1"/>
  <c r="U149" i="1"/>
  <c r="U148" i="1" s="1"/>
  <c r="U147" i="1" s="1"/>
  <c r="T149" i="1"/>
  <c r="Q149" i="1"/>
  <c r="O149" i="1"/>
  <c r="N149" i="1"/>
  <c r="N148" i="1" s="1"/>
  <c r="N147" i="1" s="1"/>
  <c r="J149" i="1"/>
  <c r="I149" i="1"/>
  <c r="H149" i="1"/>
  <c r="G149" i="1"/>
  <c r="F149" i="1"/>
  <c r="V148" i="1"/>
  <c r="S148" i="1"/>
  <c r="O148" i="1"/>
  <c r="O147" i="1" s="1"/>
  <c r="J148" i="1"/>
  <c r="I148" i="1"/>
  <c r="I147" i="1" s="1"/>
  <c r="G148" i="1"/>
  <c r="F148" i="1"/>
  <c r="F147" i="1" s="1"/>
  <c r="W147" i="1"/>
  <c r="V147" i="1"/>
  <c r="S147" i="1"/>
  <c r="J147" i="1"/>
  <c r="G147" i="1"/>
  <c r="AA146" i="1"/>
  <c r="W146" i="1"/>
  <c r="W145" i="1" s="1"/>
  <c r="W144" i="1" s="1"/>
  <c r="U146" i="1"/>
  <c r="S146" i="1"/>
  <c r="S145" i="1" s="1"/>
  <c r="R146" i="1"/>
  <c r="R145" i="1" s="1"/>
  <c r="L146" i="1"/>
  <c r="Z146" i="1" s="1"/>
  <c r="K146" i="1"/>
  <c r="V145" i="1"/>
  <c r="U145" i="1"/>
  <c r="U144" i="1" s="1"/>
  <c r="U143" i="1" s="1"/>
  <c r="T145" i="1"/>
  <c r="AA145" i="1" s="1"/>
  <c r="Q145" i="1"/>
  <c r="O145" i="1"/>
  <c r="N145" i="1"/>
  <c r="N144" i="1" s="1"/>
  <c r="N143" i="1" s="1"/>
  <c r="K145" i="1"/>
  <c r="J145" i="1"/>
  <c r="I145" i="1"/>
  <c r="I144" i="1" s="1"/>
  <c r="I143" i="1" s="1"/>
  <c r="H145" i="1"/>
  <c r="H144" i="1" s="1"/>
  <c r="H143" i="1" s="1"/>
  <c r="G145" i="1"/>
  <c r="F145" i="1"/>
  <c r="V144" i="1"/>
  <c r="S144" i="1"/>
  <c r="R144" i="1"/>
  <c r="R143" i="1" s="1"/>
  <c r="O144" i="1"/>
  <c r="O143" i="1" s="1"/>
  <c r="J144" i="1"/>
  <c r="G144" i="1"/>
  <c r="F144" i="1"/>
  <c r="F143" i="1" s="1"/>
  <c r="W143" i="1"/>
  <c r="V143" i="1"/>
  <c r="S143" i="1"/>
  <c r="J143" i="1"/>
  <c r="AA142" i="1"/>
  <c r="Z142" i="1"/>
  <c r="W142" i="1"/>
  <c r="W141" i="1" s="1"/>
  <c r="W140" i="1" s="1"/>
  <c r="W139" i="1" s="1"/>
  <c r="U142" i="1"/>
  <c r="S142" i="1"/>
  <c r="S141" i="1" s="1"/>
  <c r="L142" i="1"/>
  <c r="K142" i="1"/>
  <c r="V141" i="1"/>
  <c r="U141" i="1"/>
  <c r="T141" i="1"/>
  <c r="Q141" i="1"/>
  <c r="O141" i="1"/>
  <c r="N141" i="1"/>
  <c r="N140" i="1" s="1"/>
  <c r="N139" i="1" s="1"/>
  <c r="J141" i="1"/>
  <c r="I141" i="1"/>
  <c r="H141" i="1"/>
  <c r="G141" i="1"/>
  <c r="F141" i="1"/>
  <c r="V140" i="1"/>
  <c r="U140" i="1"/>
  <c r="U139" i="1" s="1"/>
  <c r="S140" i="1"/>
  <c r="S139" i="1" s="1"/>
  <c r="O140" i="1"/>
  <c r="O139" i="1" s="1"/>
  <c r="J140" i="1"/>
  <c r="I140" i="1"/>
  <c r="I139" i="1" s="1"/>
  <c r="G140" i="1"/>
  <c r="F140" i="1"/>
  <c r="F139" i="1" s="1"/>
  <c r="V139" i="1"/>
  <c r="J139" i="1"/>
  <c r="G139" i="1"/>
  <c r="AA138" i="1"/>
  <c r="Z138" i="1"/>
  <c r="W138" i="1"/>
  <c r="W137" i="1" s="1"/>
  <c r="U138" i="1"/>
  <c r="S138" i="1"/>
  <c r="S137" i="1" s="1"/>
  <c r="R138" i="1"/>
  <c r="R137" i="1" s="1"/>
  <c r="R136" i="1" s="1"/>
  <c r="R135" i="1" s="1"/>
  <c r="L138" i="1"/>
  <c r="K138" i="1"/>
  <c r="V137" i="1"/>
  <c r="U137" i="1"/>
  <c r="T137" i="1"/>
  <c r="AA137" i="1" s="1"/>
  <c r="Q137" i="1"/>
  <c r="O137" i="1"/>
  <c r="O136" i="1" s="1"/>
  <c r="N137" i="1"/>
  <c r="N136" i="1" s="1"/>
  <c r="J137" i="1"/>
  <c r="I137" i="1"/>
  <c r="I136" i="1" s="1"/>
  <c r="I135" i="1" s="1"/>
  <c r="H137" i="1"/>
  <c r="H136" i="1" s="1"/>
  <c r="H135" i="1" s="1"/>
  <c r="G137" i="1"/>
  <c r="F137" i="1"/>
  <c r="W136" i="1"/>
  <c r="W135" i="1" s="1"/>
  <c r="V136" i="1"/>
  <c r="U136" i="1"/>
  <c r="U135" i="1" s="1"/>
  <c r="S136" i="1"/>
  <c r="J136" i="1"/>
  <c r="F136" i="1"/>
  <c r="F135" i="1" s="1"/>
  <c r="V135" i="1"/>
  <c r="S135" i="1"/>
  <c r="O135" i="1"/>
  <c r="N135" i="1"/>
  <c r="J135" i="1"/>
  <c r="AA134" i="1"/>
  <c r="W134" i="1"/>
  <c r="W133" i="1" s="1"/>
  <c r="W132" i="1" s="1"/>
  <c r="W131" i="1" s="1"/>
  <c r="U134" i="1"/>
  <c r="S134" i="1"/>
  <c r="R134" i="1"/>
  <c r="R133" i="1" s="1"/>
  <c r="L134" i="1"/>
  <c r="K134" i="1"/>
  <c r="AA133" i="1"/>
  <c r="V133" i="1"/>
  <c r="U133" i="1"/>
  <c r="U132" i="1" s="1"/>
  <c r="T133" i="1"/>
  <c r="S133" i="1"/>
  <c r="S132" i="1" s="1"/>
  <c r="S131" i="1" s="1"/>
  <c r="Q133" i="1"/>
  <c r="O133" i="1"/>
  <c r="N133" i="1"/>
  <c r="N132" i="1" s="1"/>
  <c r="L133" i="1"/>
  <c r="L132" i="1" s="1"/>
  <c r="J133" i="1"/>
  <c r="I133" i="1"/>
  <c r="H133" i="1"/>
  <c r="H132" i="1" s="1"/>
  <c r="G133" i="1"/>
  <c r="F133" i="1"/>
  <c r="F132" i="1" s="1"/>
  <c r="F131" i="1" s="1"/>
  <c r="X132" i="1"/>
  <c r="V132" i="1"/>
  <c r="R132" i="1"/>
  <c r="R131" i="1" s="1"/>
  <c r="Q132" i="1"/>
  <c r="Q131" i="1" s="1"/>
  <c r="O132" i="1"/>
  <c r="J132" i="1"/>
  <c r="J131" i="1" s="1"/>
  <c r="I132" i="1"/>
  <c r="I131" i="1" s="1"/>
  <c r="G132" i="1"/>
  <c r="G131" i="1" s="1"/>
  <c r="K131" i="1" s="1"/>
  <c r="V131" i="1"/>
  <c r="U131" i="1"/>
  <c r="O131" i="1"/>
  <c r="N131" i="1"/>
  <c r="H131" i="1"/>
  <c r="AA130" i="1"/>
  <c r="Z130" i="1"/>
  <c r="Y130" i="1"/>
  <c r="W130" i="1"/>
  <c r="W129" i="1" s="1"/>
  <c r="W128" i="1" s="1"/>
  <c r="W127" i="1" s="1"/>
  <c r="U130" i="1"/>
  <c r="S130" i="1"/>
  <c r="R130" i="1"/>
  <c r="R129" i="1" s="1"/>
  <c r="R128" i="1" s="1"/>
  <c r="R127" i="1" s="1"/>
  <c r="P130" i="1"/>
  <c r="P129" i="1" s="1"/>
  <c r="P128" i="1" s="1"/>
  <c r="P127" i="1" s="1"/>
  <c r="L130" i="1"/>
  <c r="X130" i="1" s="1"/>
  <c r="K130" i="1"/>
  <c r="V129" i="1"/>
  <c r="U129" i="1"/>
  <c r="T129" i="1"/>
  <c r="S129" i="1"/>
  <c r="S128" i="1" s="1"/>
  <c r="S127" i="1" s="1"/>
  <c r="Q129" i="1"/>
  <c r="O129" i="1"/>
  <c r="N129" i="1"/>
  <c r="N128" i="1" s="1"/>
  <c r="L129" i="1"/>
  <c r="J129" i="1"/>
  <c r="I129" i="1"/>
  <c r="I128" i="1" s="1"/>
  <c r="I127" i="1" s="1"/>
  <c r="H129" i="1"/>
  <c r="H128" i="1" s="1"/>
  <c r="G129" i="1"/>
  <c r="F129" i="1"/>
  <c r="F128" i="1" s="1"/>
  <c r="F127" i="1" s="1"/>
  <c r="V128" i="1"/>
  <c r="U128" i="1"/>
  <c r="U127" i="1" s="1"/>
  <c r="Q128" i="1"/>
  <c r="O128" i="1"/>
  <c r="J128" i="1"/>
  <c r="Q127" i="1"/>
  <c r="O127" i="1"/>
  <c r="N127" i="1"/>
  <c r="J127" i="1"/>
  <c r="H127" i="1"/>
  <c r="AA126" i="1"/>
  <c r="W126" i="1"/>
  <c r="W125" i="1" s="1"/>
  <c r="U126" i="1"/>
  <c r="S126" i="1"/>
  <c r="S125" i="1" s="1"/>
  <c r="S124" i="1" s="1"/>
  <c r="S123" i="1" s="1"/>
  <c r="R126" i="1"/>
  <c r="L126" i="1"/>
  <c r="K126" i="1"/>
  <c r="V125" i="1"/>
  <c r="U125" i="1"/>
  <c r="U124" i="1" s="1"/>
  <c r="U123" i="1" s="1"/>
  <c r="T125" i="1"/>
  <c r="R125" i="1"/>
  <c r="R124" i="1" s="1"/>
  <c r="R123" i="1" s="1"/>
  <c r="Q125" i="1"/>
  <c r="O125" i="1"/>
  <c r="N125" i="1"/>
  <c r="N124" i="1" s="1"/>
  <c r="L125" i="1"/>
  <c r="L124" i="1" s="1"/>
  <c r="L123" i="1" s="1"/>
  <c r="J125" i="1"/>
  <c r="I125" i="1"/>
  <c r="H125" i="1"/>
  <c r="H124" i="1" s="1"/>
  <c r="H123" i="1" s="1"/>
  <c r="G125" i="1"/>
  <c r="F125" i="1"/>
  <c r="F124" i="1" s="1"/>
  <c r="F123" i="1" s="1"/>
  <c r="F118" i="1" s="1"/>
  <c r="F117" i="1" s="1"/>
  <c r="W124" i="1"/>
  <c r="V124" i="1"/>
  <c r="Q124" i="1"/>
  <c r="X124" i="1" s="1"/>
  <c r="O124" i="1"/>
  <c r="J124" i="1"/>
  <c r="I124" i="1"/>
  <c r="W123" i="1"/>
  <c r="V123" i="1"/>
  <c r="Q123" i="1"/>
  <c r="O123" i="1"/>
  <c r="N123" i="1"/>
  <c r="N118" i="1" s="1"/>
  <c r="N117" i="1" s="1"/>
  <c r="J123" i="1"/>
  <c r="I123" i="1"/>
  <c r="AA122" i="1"/>
  <c r="X122" i="1"/>
  <c r="W122" i="1"/>
  <c r="W121" i="1" s="1"/>
  <c r="W120" i="1" s="1"/>
  <c r="W119" i="1" s="1"/>
  <c r="U122" i="1"/>
  <c r="S122" i="1"/>
  <c r="S121" i="1" s="1"/>
  <c r="L122" i="1"/>
  <c r="K122" i="1"/>
  <c r="V121" i="1"/>
  <c r="U121" i="1"/>
  <c r="U120" i="1" s="1"/>
  <c r="U119" i="1" s="1"/>
  <c r="T121" i="1"/>
  <c r="T120" i="1" s="1"/>
  <c r="Q121" i="1"/>
  <c r="AA121" i="1" s="1"/>
  <c r="O121" i="1"/>
  <c r="O120" i="1" s="1"/>
  <c r="O119" i="1" s="1"/>
  <c r="N121" i="1"/>
  <c r="N120" i="1" s="1"/>
  <c r="N119" i="1" s="1"/>
  <c r="J121" i="1"/>
  <c r="I121" i="1"/>
  <c r="H121" i="1"/>
  <c r="H120" i="1" s="1"/>
  <c r="H119" i="1" s="1"/>
  <c r="G121" i="1"/>
  <c r="F121" i="1"/>
  <c r="V120" i="1"/>
  <c r="S120" i="1"/>
  <c r="S119" i="1" s="1"/>
  <c r="Q120" i="1"/>
  <c r="AA120" i="1" s="1"/>
  <c r="J120" i="1"/>
  <c r="G120" i="1"/>
  <c r="F120" i="1"/>
  <c r="F119" i="1" s="1"/>
  <c r="V119" i="1"/>
  <c r="T119" i="1"/>
  <c r="Q119" i="1"/>
  <c r="AA119" i="1" s="1"/>
  <c r="J119" i="1"/>
  <c r="G119" i="1"/>
  <c r="U118" i="1"/>
  <c r="U117" i="1" s="1"/>
  <c r="U114" i="1" s="1"/>
  <c r="U116" i="1"/>
  <c r="S116" i="1"/>
  <c r="N116" i="1"/>
  <c r="J116" i="1"/>
  <c r="W115" i="1"/>
  <c r="U115" i="1"/>
  <c r="S115" i="1"/>
  <c r="O115" i="1"/>
  <c r="N115" i="1"/>
  <c r="J115" i="1"/>
  <c r="H115" i="1"/>
  <c r="F115" i="1"/>
  <c r="Z113" i="1"/>
  <c r="W113" i="1"/>
  <c r="U113" i="1"/>
  <c r="U112" i="1" s="1"/>
  <c r="U108" i="1" s="1"/>
  <c r="U106" i="1" s="1"/>
  <c r="S113" i="1"/>
  <c r="R113" i="1"/>
  <c r="R112" i="1" s="1"/>
  <c r="P113" i="1"/>
  <c r="P112" i="1" s="1"/>
  <c r="P108" i="1" s="1"/>
  <c r="P106" i="1" s="1"/>
  <c r="K113" i="1"/>
  <c r="L113" i="1" s="1"/>
  <c r="W112" i="1"/>
  <c r="W108" i="1" s="1"/>
  <c r="W106" i="1" s="1"/>
  <c r="V112" i="1"/>
  <c r="T112" i="1"/>
  <c r="S112" i="1"/>
  <c r="Q112" i="1"/>
  <c r="Q108" i="1" s="1"/>
  <c r="O112" i="1"/>
  <c r="N112" i="1"/>
  <c r="L112" i="1"/>
  <c r="Y112" i="1" s="1"/>
  <c r="J112" i="1"/>
  <c r="J108" i="1" s="1"/>
  <c r="J106" i="1" s="1"/>
  <c r="I112" i="1"/>
  <c r="H112" i="1"/>
  <c r="G112" i="1"/>
  <c r="F112" i="1"/>
  <c r="Z111" i="1"/>
  <c r="Y111" i="1"/>
  <c r="W111" i="1"/>
  <c r="U111" i="1"/>
  <c r="U110" i="1" s="1"/>
  <c r="U109" i="1" s="1"/>
  <c r="U107" i="1" s="1"/>
  <c r="U105" i="1" s="1"/>
  <c r="S111" i="1"/>
  <c r="S110" i="1" s="1"/>
  <c r="S109" i="1" s="1"/>
  <c r="S107" i="1" s="1"/>
  <c r="S105" i="1" s="1"/>
  <c r="R111" i="1"/>
  <c r="P111" i="1"/>
  <c r="P110" i="1" s="1"/>
  <c r="P109" i="1" s="1"/>
  <c r="P107" i="1" s="1"/>
  <c r="P105" i="1" s="1"/>
  <c r="K111" i="1"/>
  <c r="L111" i="1" s="1"/>
  <c r="X111" i="1" s="1"/>
  <c r="Y110" i="1"/>
  <c r="X110" i="1"/>
  <c r="W110" i="1"/>
  <c r="W109" i="1" s="1"/>
  <c r="W107" i="1" s="1"/>
  <c r="V110" i="1"/>
  <c r="T110" i="1"/>
  <c r="R110" i="1"/>
  <c r="R109" i="1" s="1"/>
  <c r="Q110" i="1"/>
  <c r="O110" i="1"/>
  <c r="N110" i="1"/>
  <c r="L110" i="1"/>
  <c r="L109" i="1" s="1"/>
  <c r="K110" i="1"/>
  <c r="J110" i="1"/>
  <c r="I110" i="1"/>
  <c r="H110" i="1"/>
  <c r="G110" i="1"/>
  <c r="G109" i="1" s="1"/>
  <c r="G107" i="1" s="1"/>
  <c r="G105" i="1" s="1"/>
  <c r="F110" i="1"/>
  <c r="V109" i="1"/>
  <c r="V107" i="1" s="1"/>
  <c r="T109" i="1"/>
  <c r="Q109" i="1"/>
  <c r="O109" i="1"/>
  <c r="O107" i="1" s="1"/>
  <c r="O105" i="1" s="1"/>
  <c r="N109" i="1"/>
  <c r="N107" i="1" s="1"/>
  <c r="N105" i="1" s="1"/>
  <c r="K109" i="1"/>
  <c r="J109" i="1"/>
  <c r="I109" i="1"/>
  <c r="H109" i="1"/>
  <c r="H107" i="1" s="1"/>
  <c r="F109" i="1"/>
  <c r="F107" i="1" s="1"/>
  <c r="F105" i="1" s="1"/>
  <c r="T108" i="1"/>
  <c r="T106" i="1" s="1"/>
  <c r="S108" i="1"/>
  <c r="S106" i="1" s="1"/>
  <c r="R108" i="1"/>
  <c r="R106" i="1" s="1"/>
  <c r="O108" i="1"/>
  <c r="N108" i="1"/>
  <c r="N106" i="1" s="1"/>
  <c r="I108" i="1"/>
  <c r="H108" i="1"/>
  <c r="F108" i="1"/>
  <c r="F106" i="1" s="1"/>
  <c r="T107" i="1"/>
  <c r="R107" i="1"/>
  <c r="R105" i="1" s="1"/>
  <c r="Q107" i="1"/>
  <c r="J107" i="1"/>
  <c r="I107" i="1"/>
  <c r="Q106" i="1"/>
  <c r="O106" i="1"/>
  <c r="I106" i="1"/>
  <c r="H106" i="1"/>
  <c r="W105" i="1"/>
  <c r="J105" i="1"/>
  <c r="I105" i="1"/>
  <c r="Y104" i="1"/>
  <c r="W104" i="1"/>
  <c r="U104" i="1"/>
  <c r="S104" i="1"/>
  <c r="P104" i="1"/>
  <c r="P103" i="1" s="1"/>
  <c r="P102" i="1" s="1"/>
  <c r="L104" i="1"/>
  <c r="L103" i="1" s="1"/>
  <c r="K104" i="1"/>
  <c r="W103" i="1"/>
  <c r="W102" i="1" s="1"/>
  <c r="V103" i="1"/>
  <c r="U103" i="1"/>
  <c r="T103" i="1"/>
  <c r="S103" i="1"/>
  <c r="Q103" i="1"/>
  <c r="O103" i="1"/>
  <c r="N103" i="1"/>
  <c r="J103" i="1"/>
  <c r="I103" i="1"/>
  <c r="H103" i="1"/>
  <c r="G103" i="1"/>
  <c r="F103" i="1"/>
  <c r="F102" i="1" s="1"/>
  <c r="U102" i="1"/>
  <c r="T102" i="1"/>
  <c r="S102" i="1"/>
  <c r="O102" i="1"/>
  <c r="N102" i="1"/>
  <c r="I102" i="1"/>
  <c r="H102" i="1"/>
  <c r="G102" i="1"/>
  <c r="Z101" i="1"/>
  <c r="Y101" i="1"/>
  <c r="X101" i="1"/>
  <c r="W101" i="1"/>
  <c r="U101" i="1"/>
  <c r="S101" i="1"/>
  <c r="R101" i="1"/>
  <c r="P101" i="1"/>
  <c r="L101" i="1"/>
  <c r="K101" i="1"/>
  <c r="AA100" i="1"/>
  <c r="Z100" i="1"/>
  <c r="Y100" i="1"/>
  <c r="X100" i="1"/>
  <c r="W100" i="1"/>
  <c r="U100" i="1"/>
  <c r="U99" i="1" s="1"/>
  <c r="S100" i="1"/>
  <c r="R100" i="1"/>
  <c r="R99" i="1" s="1"/>
  <c r="P100" i="1"/>
  <c r="L100" i="1"/>
  <c r="K100" i="1"/>
  <c r="Y99" i="1"/>
  <c r="W99" i="1"/>
  <c r="V99" i="1"/>
  <c r="T99" i="1"/>
  <c r="S99" i="1"/>
  <c r="S98" i="1" s="1"/>
  <c r="Q99" i="1"/>
  <c r="X99" i="1" s="1"/>
  <c r="P99" i="1"/>
  <c r="O99" i="1"/>
  <c r="N99" i="1"/>
  <c r="N88" i="1" s="1"/>
  <c r="L99" i="1"/>
  <c r="J99" i="1"/>
  <c r="I99" i="1"/>
  <c r="H99" i="1"/>
  <c r="H88" i="1" s="1"/>
  <c r="G99" i="1"/>
  <c r="G98" i="1" s="1"/>
  <c r="F99" i="1"/>
  <c r="F88" i="1" s="1"/>
  <c r="U98" i="1"/>
  <c r="T98" i="1"/>
  <c r="O98" i="1"/>
  <c r="N98" i="1"/>
  <c r="L98" i="1"/>
  <c r="I98" i="1"/>
  <c r="H98" i="1"/>
  <c r="AB97" i="1"/>
  <c r="AA97" i="1"/>
  <c r="W97" i="1"/>
  <c r="U97" i="1"/>
  <c r="U95" i="1" s="1"/>
  <c r="U94" i="1" s="1"/>
  <c r="U93" i="1" s="1"/>
  <c r="S97" i="1"/>
  <c r="R97" i="1"/>
  <c r="K97" i="1"/>
  <c r="L97" i="1" s="1"/>
  <c r="AB96" i="1"/>
  <c r="AA96" i="1"/>
  <c r="Z96" i="1"/>
  <c r="W96" i="1"/>
  <c r="U96" i="1"/>
  <c r="S96" i="1"/>
  <c r="R96" i="1"/>
  <c r="R95" i="1" s="1"/>
  <c r="R94" i="1" s="1"/>
  <c r="R93" i="1" s="1"/>
  <c r="L96" i="1"/>
  <c r="K96" i="1"/>
  <c r="AB95" i="1"/>
  <c r="AA95" i="1"/>
  <c r="W95" i="1"/>
  <c r="V95" i="1"/>
  <c r="T95" i="1"/>
  <c r="S95" i="1"/>
  <c r="S94" i="1" s="1"/>
  <c r="S93" i="1" s="1"/>
  <c r="Q95" i="1"/>
  <c r="O95" i="1"/>
  <c r="N95" i="1"/>
  <c r="L95" i="1"/>
  <c r="J95" i="1"/>
  <c r="I95" i="1"/>
  <c r="H95" i="1"/>
  <c r="G95" i="1"/>
  <c r="F95" i="1"/>
  <c r="F94" i="1" s="1"/>
  <c r="F93" i="1" s="1"/>
  <c r="F89" i="1" s="1"/>
  <c r="W94" i="1"/>
  <c r="V94" i="1"/>
  <c r="T94" i="1"/>
  <c r="Q94" i="1"/>
  <c r="O94" i="1"/>
  <c r="O93" i="1" s="1"/>
  <c r="N94" i="1"/>
  <c r="N93" i="1" s="1"/>
  <c r="N89" i="1" s="1"/>
  <c r="J94" i="1"/>
  <c r="I94" i="1"/>
  <c r="H94" i="1"/>
  <c r="H93" i="1" s="1"/>
  <c r="W93" i="1"/>
  <c r="T93" i="1"/>
  <c r="AA93" i="1" s="1"/>
  <c r="Q93" i="1"/>
  <c r="J93" i="1"/>
  <c r="I93" i="1"/>
  <c r="Y92" i="1"/>
  <c r="W92" i="1"/>
  <c r="U92" i="1"/>
  <c r="S92" i="1"/>
  <c r="P92" i="1"/>
  <c r="L92" i="1"/>
  <c r="K92" i="1"/>
  <c r="V91" i="1"/>
  <c r="U91" i="1"/>
  <c r="U90" i="1" s="1"/>
  <c r="U89" i="1" s="1"/>
  <c r="T91" i="1"/>
  <c r="S91" i="1"/>
  <c r="Q91" i="1"/>
  <c r="P91" i="1"/>
  <c r="P90" i="1" s="1"/>
  <c r="O91" i="1"/>
  <c r="O90" i="1" s="1"/>
  <c r="N91" i="1"/>
  <c r="J91" i="1"/>
  <c r="I91" i="1"/>
  <c r="K91" i="1" s="1"/>
  <c r="H91" i="1"/>
  <c r="G91" i="1"/>
  <c r="F91" i="1"/>
  <c r="T90" i="1"/>
  <c r="S90" i="1"/>
  <c r="N90" i="1"/>
  <c r="J90" i="1"/>
  <c r="I90" i="1"/>
  <c r="I89" i="1" s="1"/>
  <c r="H90" i="1"/>
  <c r="H89" i="1" s="1"/>
  <c r="G90" i="1"/>
  <c r="F90" i="1"/>
  <c r="T89" i="1"/>
  <c r="V88" i="1"/>
  <c r="U88" i="1"/>
  <c r="S88" i="1"/>
  <c r="O88" i="1"/>
  <c r="I88" i="1"/>
  <c r="G88" i="1"/>
  <c r="Z87" i="1"/>
  <c r="Y87" i="1"/>
  <c r="X87" i="1"/>
  <c r="U87" i="1"/>
  <c r="S87" i="1"/>
  <c r="R87" i="1"/>
  <c r="P87" i="1"/>
  <c r="K87" i="1"/>
  <c r="L87" i="1" s="1"/>
  <c r="Y86" i="1"/>
  <c r="W86" i="1"/>
  <c r="U86" i="1"/>
  <c r="S86" i="1"/>
  <c r="P86" i="1"/>
  <c r="L86" i="1"/>
  <c r="K86" i="1"/>
  <c r="W85" i="1"/>
  <c r="U85" i="1"/>
  <c r="S85" i="1"/>
  <c r="L85" i="1"/>
  <c r="X85" i="1" s="1"/>
  <c r="K85" i="1"/>
  <c r="AB84" i="1"/>
  <c r="AA84" i="1"/>
  <c r="Y84" i="1"/>
  <c r="W84" i="1"/>
  <c r="U84" i="1"/>
  <c r="S84" i="1"/>
  <c r="P84" i="1"/>
  <c r="L84" i="1"/>
  <c r="L81" i="1" s="1"/>
  <c r="K84" i="1"/>
  <c r="W83" i="1"/>
  <c r="U83" i="1"/>
  <c r="S83" i="1"/>
  <c r="L83" i="1"/>
  <c r="X83" i="1" s="1"/>
  <c r="K83" i="1"/>
  <c r="W82" i="1"/>
  <c r="U82" i="1"/>
  <c r="S82" i="1"/>
  <c r="S81" i="1" s="1"/>
  <c r="P82" i="1"/>
  <c r="K82" i="1"/>
  <c r="L82" i="1" s="1"/>
  <c r="Z81" i="1"/>
  <c r="V81" i="1"/>
  <c r="T81" i="1"/>
  <c r="AA81" i="1" s="1"/>
  <c r="Q81" i="1"/>
  <c r="O81" i="1"/>
  <c r="N81" i="1"/>
  <c r="J81" i="1"/>
  <c r="I81" i="1"/>
  <c r="H81" i="1"/>
  <c r="G81" i="1"/>
  <c r="K81" i="1" s="1"/>
  <c r="F81" i="1"/>
  <c r="AA80" i="1"/>
  <c r="W80" i="1"/>
  <c r="U80" i="1"/>
  <c r="S80" i="1"/>
  <c r="K80" i="1"/>
  <c r="L80" i="1" s="1"/>
  <c r="Z79" i="1"/>
  <c r="W79" i="1"/>
  <c r="U79" i="1"/>
  <c r="S79" i="1"/>
  <c r="R79" i="1"/>
  <c r="P79" i="1"/>
  <c r="L79" i="1"/>
  <c r="K79" i="1"/>
  <c r="AA78" i="1"/>
  <c r="W78" i="1"/>
  <c r="U78" i="1"/>
  <c r="S78" i="1"/>
  <c r="K78" i="1"/>
  <c r="L78" i="1" s="1"/>
  <c r="AB77" i="1"/>
  <c r="AA77" i="1"/>
  <c r="W77" i="1"/>
  <c r="U77" i="1"/>
  <c r="S77" i="1"/>
  <c r="K77" i="1"/>
  <c r="L77" i="1" s="1"/>
  <c r="AB76" i="1"/>
  <c r="AA76" i="1"/>
  <c r="W76" i="1"/>
  <c r="U76" i="1"/>
  <c r="S76" i="1"/>
  <c r="P76" i="1"/>
  <c r="K76" i="1"/>
  <c r="L76" i="1" s="1"/>
  <c r="AB75" i="1"/>
  <c r="AA75" i="1"/>
  <c r="W75" i="1"/>
  <c r="U75" i="1"/>
  <c r="U74" i="1" s="1"/>
  <c r="S75" i="1"/>
  <c r="R75" i="1"/>
  <c r="L75" i="1"/>
  <c r="Z75" i="1" s="1"/>
  <c r="K75" i="1"/>
  <c r="W74" i="1"/>
  <c r="V74" i="1"/>
  <c r="AB74" i="1" s="1"/>
  <c r="T74" i="1"/>
  <c r="AA74" i="1" s="1"/>
  <c r="Q74" i="1"/>
  <c r="O74" i="1"/>
  <c r="N74" i="1"/>
  <c r="N62" i="1" s="1"/>
  <c r="J74" i="1"/>
  <c r="I74" i="1"/>
  <c r="H74" i="1"/>
  <c r="G74" i="1"/>
  <c r="K74" i="1" s="1"/>
  <c r="F74" i="1"/>
  <c r="AA73" i="1"/>
  <c r="W73" i="1"/>
  <c r="U73" i="1"/>
  <c r="S73" i="1"/>
  <c r="L73" i="1"/>
  <c r="X73" i="1" s="1"/>
  <c r="K73" i="1"/>
  <c r="AB72" i="1"/>
  <c r="AA72" i="1"/>
  <c r="W72" i="1"/>
  <c r="U72" i="1"/>
  <c r="U70" i="1" s="1"/>
  <c r="S72" i="1"/>
  <c r="L72" i="1"/>
  <c r="K72" i="1"/>
  <c r="AB71" i="1"/>
  <c r="AA71" i="1"/>
  <c r="Z71" i="1"/>
  <c r="Y71" i="1"/>
  <c r="X71" i="1"/>
  <c r="W71" i="1"/>
  <c r="U71" i="1"/>
  <c r="S71" i="1"/>
  <c r="R71" i="1"/>
  <c r="P71" i="1"/>
  <c r="L71" i="1"/>
  <c r="K71" i="1"/>
  <c r="W70" i="1"/>
  <c r="V70" i="1"/>
  <c r="T70" i="1"/>
  <c r="AA70" i="1" s="1"/>
  <c r="S70" i="1"/>
  <c r="Q70" i="1"/>
  <c r="O70" i="1"/>
  <c r="N70" i="1"/>
  <c r="L70" i="1"/>
  <c r="J70" i="1"/>
  <c r="I70" i="1"/>
  <c r="H70" i="1"/>
  <c r="G70" i="1"/>
  <c r="K70" i="1" s="1"/>
  <c r="F70" i="1"/>
  <c r="F62" i="1" s="1"/>
  <c r="AB69" i="1"/>
  <c r="AA69" i="1"/>
  <c r="W69" i="1"/>
  <c r="U69" i="1"/>
  <c r="S69" i="1"/>
  <c r="K69" i="1"/>
  <c r="L69" i="1" s="1"/>
  <c r="AA68" i="1"/>
  <c r="W68" i="1"/>
  <c r="W63" i="1" s="1"/>
  <c r="U68" i="1"/>
  <c r="S68" i="1"/>
  <c r="K68" i="1"/>
  <c r="L68" i="1" s="1"/>
  <c r="Y67" i="1"/>
  <c r="W67" i="1"/>
  <c r="U67" i="1"/>
  <c r="S67" i="1"/>
  <c r="S63" i="1" s="1"/>
  <c r="P67" i="1"/>
  <c r="L67" i="1"/>
  <c r="K67" i="1"/>
  <c r="W66" i="1"/>
  <c r="U66" i="1"/>
  <c r="S66" i="1"/>
  <c r="L66" i="1"/>
  <c r="X66" i="1" s="1"/>
  <c r="K66" i="1"/>
  <c r="Z65" i="1"/>
  <c r="W65" i="1"/>
  <c r="U65" i="1"/>
  <c r="S65" i="1"/>
  <c r="R65" i="1"/>
  <c r="P65" i="1"/>
  <c r="L65" i="1"/>
  <c r="K65" i="1"/>
  <c r="Z64" i="1"/>
  <c r="Y64" i="1"/>
  <c r="X64" i="1"/>
  <c r="W64" i="1"/>
  <c r="U64" i="1"/>
  <c r="S64" i="1"/>
  <c r="R64" i="1"/>
  <c r="P64" i="1"/>
  <c r="K64" i="1"/>
  <c r="L64" i="1" s="1"/>
  <c r="V63" i="1"/>
  <c r="AB63" i="1" s="1"/>
  <c r="T63" i="1"/>
  <c r="Q63" i="1"/>
  <c r="O63" i="1"/>
  <c r="O62" i="1" s="1"/>
  <c r="N63" i="1"/>
  <c r="J63" i="1"/>
  <c r="J62" i="1" s="1"/>
  <c r="I63" i="1"/>
  <c r="I62" i="1" s="1"/>
  <c r="H63" i="1"/>
  <c r="H62" i="1" s="1"/>
  <c r="H61" i="1" s="1"/>
  <c r="H58" i="1" s="1"/>
  <c r="G63" i="1"/>
  <c r="F63" i="1"/>
  <c r="T62" i="1"/>
  <c r="W61" i="1"/>
  <c r="U61" i="1"/>
  <c r="S61" i="1"/>
  <c r="Z60" i="1"/>
  <c r="Y60" i="1"/>
  <c r="X60" i="1"/>
  <c r="W60" i="1"/>
  <c r="U60" i="1"/>
  <c r="S60" i="1"/>
  <c r="R60" i="1"/>
  <c r="P60" i="1"/>
  <c r="L60" i="1"/>
  <c r="K60" i="1"/>
  <c r="W59" i="1"/>
  <c r="U59" i="1"/>
  <c r="U58" i="1" s="1"/>
  <c r="S59" i="1"/>
  <c r="K59" i="1"/>
  <c r="L59" i="1" s="1"/>
  <c r="W58" i="1"/>
  <c r="W46" i="1" s="1"/>
  <c r="V58" i="1"/>
  <c r="T58" i="1"/>
  <c r="Q58" i="1"/>
  <c r="O58" i="1"/>
  <c r="O46" i="1" s="1"/>
  <c r="N58" i="1"/>
  <c r="J58" i="1"/>
  <c r="I58" i="1"/>
  <c r="I46" i="1" s="1"/>
  <c r="I45" i="1" s="1"/>
  <c r="F58" i="1"/>
  <c r="AA57" i="1"/>
  <c r="Z57" i="1"/>
  <c r="Y57" i="1"/>
  <c r="X57" i="1"/>
  <c r="W57" i="1"/>
  <c r="U57" i="1"/>
  <c r="S57" i="1"/>
  <c r="R57" i="1"/>
  <c r="P57" i="1"/>
  <c r="L57" i="1"/>
  <c r="K57" i="1"/>
  <c r="AA56" i="1"/>
  <c r="Z56" i="1"/>
  <c r="Y56" i="1"/>
  <c r="X56" i="1"/>
  <c r="W56" i="1"/>
  <c r="U56" i="1"/>
  <c r="S56" i="1"/>
  <c r="R56" i="1"/>
  <c r="P56" i="1"/>
  <c r="L56" i="1"/>
  <c r="K56" i="1"/>
  <c r="AA55" i="1"/>
  <c r="Z55" i="1"/>
  <c r="Y55" i="1"/>
  <c r="X55" i="1"/>
  <c r="W55" i="1"/>
  <c r="U55" i="1"/>
  <c r="S55" i="1"/>
  <c r="S51" i="1" s="1"/>
  <c r="R55" i="1"/>
  <c r="R51" i="1" s="1"/>
  <c r="P55" i="1"/>
  <c r="L55" i="1"/>
  <c r="K55" i="1"/>
  <c r="Z54" i="1"/>
  <c r="Y54" i="1"/>
  <c r="X54" i="1"/>
  <c r="W54" i="1"/>
  <c r="U54" i="1"/>
  <c r="S54" i="1"/>
  <c r="R54" i="1"/>
  <c r="P54" i="1"/>
  <c r="L54" i="1"/>
  <c r="K54" i="1"/>
  <c r="AA53" i="1"/>
  <c r="Z53" i="1"/>
  <c r="Y53" i="1"/>
  <c r="X53" i="1"/>
  <c r="W53" i="1"/>
  <c r="U53" i="1"/>
  <c r="S53" i="1"/>
  <c r="R53" i="1"/>
  <c r="P53" i="1"/>
  <c r="L53" i="1"/>
  <c r="K53" i="1"/>
  <c r="AA52" i="1"/>
  <c r="Z52" i="1"/>
  <c r="Y52" i="1"/>
  <c r="X52" i="1"/>
  <c r="W52" i="1"/>
  <c r="U52" i="1"/>
  <c r="U51" i="1" s="1"/>
  <c r="S52" i="1"/>
  <c r="R52" i="1"/>
  <c r="P52" i="1"/>
  <c r="L52" i="1"/>
  <c r="K52" i="1"/>
  <c r="Y51" i="1"/>
  <c r="X51" i="1"/>
  <c r="W51" i="1"/>
  <c r="V51" i="1"/>
  <c r="T51" i="1"/>
  <c r="AA51" i="1" s="1"/>
  <c r="Q51" i="1"/>
  <c r="O51" i="1"/>
  <c r="N51" i="1"/>
  <c r="L51" i="1"/>
  <c r="Z51" i="1" s="1"/>
  <c r="J51" i="1"/>
  <c r="I51" i="1"/>
  <c r="H51" i="1"/>
  <c r="G51" i="1"/>
  <c r="K51" i="1" s="1"/>
  <c r="F51" i="1"/>
  <c r="R50" i="1"/>
  <c r="P50" i="1"/>
  <c r="L50" i="1"/>
  <c r="Z50" i="1" s="1"/>
  <c r="K50" i="1"/>
  <c r="AA49" i="1"/>
  <c r="Z49" i="1"/>
  <c r="Y49" i="1"/>
  <c r="X49" i="1"/>
  <c r="W49" i="1"/>
  <c r="U49" i="1"/>
  <c r="S49" i="1"/>
  <c r="R49" i="1"/>
  <c r="P49" i="1"/>
  <c r="L49" i="1"/>
  <c r="K49" i="1"/>
  <c r="AA48" i="1"/>
  <c r="Z48" i="1"/>
  <c r="Y48" i="1"/>
  <c r="X48" i="1"/>
  <c r="W48" i="1"/>
  <c r="U48" i="1"/>
  <c r="U47" i="1" s="1"/>
  <c r="S48" i="1"/>
  <c r="R48" i="1"/>
  <c r="P48" i="1"/>
  <c r="P47" i="1" s="1"/>
  <c r="L48" i="1"/>
  <c r="K48" i="1"/>
  <c r="X47" i="1"/>
  <c r="W47" i="1"/>
  <c r="V47" i="1"/>
  <c r="T47" i="1"/>
  <c r="S47" i="1"/>
  <c r="R47" i="1"/>
  <c r="Q47" i="1"/>
  <c r="O47" i="1"/>
  <c r="N47" i="1"/>
  <c r="L47" i="1"/>
  <c r="Z47" i="1" s="1"/>
  <c r="J47" i="1"/>
  <c r="I47" i="1"/>
  <c r="H47" i="1"/>
  <c r="G47" i="1"/>
  <c r="F47" i="1"/>
  <c r="F46" i="1" s="1"/>
  <c r="V46" i="1"/>
  <c r="Q46" i="1"/>
  <c r="J46" i="1"/>
  <c r="J45" i="1" s="1"/>
  <c r="O45" i="1"/>
  <c r="Z44" i="1"/>
  <c r="Y44" i="1"/>
  <c r="X44" i="1"/>
  <c r="W44" i="1"/>
  <c r="U44" i="1"/>
  <c r="S44" i="1"/>
  <c r="R44" i="1"/>
  <c r="R43" i="1" s="1"/>
  <c r="P44" i="1"/>
  <c r="P43" i="1" s="1"/>
  <c r="L44" i="1"/>
  <c r="W43" i="1"/>
  <c r="V43" i="1"/>
  <c r="Z43" i="1" s="1"/>
  <c r="U43" i="1"/>
  <c r="T43" i="1"/>
  <c r="Y43" i="1" s="1"/>
  <c r="S43" i="1"/>
  <c r="Q43" i="1"/>
  <c r="X43" i="1" s="1"/>
  <c r="O43" i="1"/>
  <c r="N43" i="1"/>
  <c r="L43" i="1"/>
  <c r="J43" i="1"/>
  <c r="K43" i="1" s="1"/>
  <c r="I43" i="1"/>
  <c r="H43" i="1"/>
  <c r="G43" i="1"/>
  <c r="F43" i="1"/>
  <c r="W42" i="1"/>
  <c r="U42" i="1"/>
  <c r="S42" i="1"/>
  <c r="S41" i="1" s="1"/>
  <c r="S40" i="1" s="1"/>
  <c r="S39" i="1" s="1"/>
  <c r="K42" i="1"/>
  <c r="L42" i="1" s="1"/>
  <c r="X41" i="1"/>
  <c r="W41" i="1"/>
  <c r="V41" i="1"/>
  <c r="U41" i="1"/>
  <c r="T41" i="1"/>
  <c r="T40" i="1" s="1"/>
  <c r="Q41" i="1"/>
  <c r="O41" i="1"/>
  <c r="N41" i="1"/>
  <c r="N40" i="1" s="1"/>
  <c r="N39" i="1" s="1"/>
  <c r="L41" i="1"/>
  <c r="J41" i="1"/>
  <c r="I41" i="1"/>
  <c r="H41" i="1"/>
  <c r="H40" i="1" s="1"/>
  <c r="G41" i="1"/>
  <c r="F41" i="1"/>
  <c r="W40" i="1"/>
  <c r="W39" i="1" s="1"/>
  <c r="V40" i="1"/>
  <c r="U40" i="1"/>
  <c r="U39" i="1" s="1"/>
  <c r="O40" i="1"/>
  <c r="O39" i="1" s="1"/>
  <c r="J40" i="1"/>
  <c r="J39" i="1" s="1"/>
  <c r="I40" i="1"/>
  <c r="I39" i="1" s="1"/>
  <c r="T39" i="1"/>
  <c r="H39" i="1"/>
  <c r="W37" i="1"/>
  <c r="U37" i="1"/>
  <c r="S37" i="1"/>
  <c r="R37" i="1"/>
  <c r="P37" i="1"/>
  <c r="K37" i="1"/>
  <c r="L37" i="1" s="1"/>
  <c r="Z36" i="1"/>
  <c r="Y36" i="1"/>
  <c r="X36" i="1"/>
  <c r="W36" i="1"/>
  <c r="U36" i="1"/>
  <c r="S36" i="1"/>
  <c r="R36" i="1"/>
  <c r="P36" i="1"/>
  <c r="L36" i="1"/>
  <c r="K36" i="1"/>
  <c r="AB35" i="1"/>
  <c r="AA35" i="1"/>
  <c r="W35" i="1"/>
  <c r="U35" i="1"/>
  <c r="S35" i="1"/>
  <c r="K35" i="1"/>
  <c r="L35" i="1" s="1"/>
  <c r="R35" i="1" s="1"/>
  <c r="AB34" i="1"/>
  <c r="AA34" i="1"/>
  <c r="W34" i="1"/>
  <c r="U34" i="1"/>
  <c r="S34" i="1"/>
  <c r="R34" i="1"/>
  <c r="P34" i="1"/>
  <c r="K34" i="1"/>
  <c r="L34" i="1" s="1"/>
  <c r="AB33" i="1"/>
  <c r="AA33" i="1"/>
  <c r="W33" i="1"/>
  <c r="W31" i="1" s="1"/>
  <c r="W30" i="1" s="1"/>
  <c r="U33" i="1"/>
  <c r="S33" i="1"/>
  <c r="K33" i="1"/>
  <c r="L33" i="1" s="1"/>
  <c r="W32" i="1"/>
  <c r="U32" i="1"/>
  <c r="S32" i="1"/>
  <c r="K32" i="1"/>
  <c r="L32" i="1" s="1"/>
  <c r="R32" i="1" s="1"/>
  <c r="V31" i="1"/>
  <c r="AB31" i="1" s="1"/>
  <c r="U31" i="1"/>
  <c r="U30" i="1" s="1"/>
  <c r="T31" i="1"/>
  <c r="AA31" i="1" s="1"/>
  <c r="Q31" i="1"/>
  <c r="O31" i="1"/>
  <c r="O30" i="1" s="1"/>
  <c r="N31" i="1"/>
  <c r="N30" i="1" s="1"/>
  <c r="K31" i="1"/>
  <c r="J31" i="1"/>
  <c r="I31" i="1"/>
  <c r="H31" i="1"/>
  <c r="H30" i="1" s="1"/>
  <c r="G31" i="1"/>
  <c r="F31" i="1"/>
  <c r="F30" i="1" s="1"/>
  <c r="T30" i="1"/>
  <c r="J30" i="1"/>
  <c r="I30" i="1"/>
  <c r="G30" i="1"/>
  <c r="AB29" i="1"/>
  <c r="AA29" i="1"/>
  <c r="Z29" i="1"/>
  <c r="W29" i="1"/>
  <c r="U29" i="1"/>
  <c r="S29" i="1"/>
  <c r="R29" i="1"/>
  <c r="K29" i="1"/>
  <c r="L29" i="1" s="1"/>
  <c r="Y29" i="1" s="1"/>
  <c r="AB28" i="1"/>
  <c r="AA28" i="1"/>
  <c r="Z28" i="1"/>
  <c r="W28" i="1"/>
  <c r="U28" i="1"/>
  <c r="S28" i="1"/>
  <c r="R28" i="1"/>
  <c r="P28" i="1"/>
  <c r="K28" i="1"/>
  <c r="L28" i="1" s="1"/>
  <c r="AB27" i="1"/>
  <c r="AA27" i="1"/>
  <c r="W27" i="1"/>
  <c r="U27" i="1"/>
  <c r="S27" i="1"/>
  <c r="K27" i="1"/>
  <c r="L27" i="1" s="1"/>
  <c r="AB26" i="1"/>
  <c r="AA26" i="1"/>
  <c r="W26" i="1"/>
  <c r="U26" i="1"/>
  <c r="U22" i="1" s="1"/>
  <c r="S26" i="1"/>
  <c r="S22" i="1" s="1"/>
  <c r="L26" i="1"/>
  <c r="K26" i="1"/>
  <c r="AB25" i="1"/>
  <c r="AA25" i="1"/>
  <c r="W25" i="1"/>
  <c r="U25" i="1"/>
  <c r="S25" i="1"/>
  <c r="K25" i="1"/>
  <c r="L25" i="1" s="1"/>
  <c r="AB24" i="1"/>
  <c r="AA24" i="1"/>
  <c r="W24" i="1"/>
  <c r="W22" i="1" s="1"/>
  <c r="U24" i="1"/>
  <c r="S24" i="1"/>
  <c r="L24" i="1"/>
  <c r="R24" i="1" s="1"/>
  <c r="K24" i="1"/>
  <c r="AB23" i="1"/>
  <c r="AA23" i="1"/>
  <c r="Z23" i="1"/>
  <c r="Y23" i="1"/>
  <c r="X23" i="1"/>
  <c r="W23" i="1"/>
  <c r="U23" i="1"/>
  <c r="S23" i="1"/>
  <c r="R23" i="1"/>
  <c r="P23" i="1"/>
  <c r="K23" i="1"/>
  <c r="L23" i="1" s="1"/>
  <c r="AA22" i="1"/>
  <c r="V22" i="1"/>
  <c r="AB22" i="1" s="1"/>
  <c r="T22" i="1"/>
  <c r="Q22" i="1"/>
  <c r="O22" i="1"/>
  <c r="N22" i="1"/>
  <c r="J22" i="1"/>
  <c r="I22" i="1"/>
  <c r="H22" i="1"/>
  <c r="G22" i="1"/>
  <c r="K22" i="1" s="1"/>
  <c r="F22" i="1"/>
  <c r="AB21" i="1"/>
  <c r="AA21" i="1"/>
  <c r="Z21" i="1"/>
  <c r="Y21" i="1"/>
  <c r="X21" i="1"/>
  <c r="W21" i="1"/>
  <c r="U21" i="1"/>
  <c r="S21" i="1"/>
  <c r="R21" i="1"/>
  <c r="P21" i="1"/>
  <c r="K21" i="1"/>
  <c r="L21" i="1" s="1"/>
  <c r="AB20" i="1"/>
  <c r="AA20" i="1"/>
  <c r="W20" i="1"/>
  <c r="U20" i="1"/>
  <c r="S20" i="1"/>
  <c r="K20" i="1"/>
  <c r="L20" i="1" s="1"/>
  <c r="R20" i="1" s="1"/>
  <c r="Z19" i="1"/>
  <c r="W19" i="1"/>
  <c r="U19" i="1"/>
  <c r="S19" i="1"/>
  <c r="R19" i="1"/>
  <c r="K19" i="1"/>
  <c r="L19" i="1" s="1"/>
  <c r="Y19" i="1" s="1"/>
  <c r="AB18" i="1"/>
  <c r="AA18" i="1"/>
  <c r="Z18" i="1"/>
  <c r="W18" i="1"/>
  <c r="U18" i="1"/>
  <c r="S18" i="1"/>
  <c r="R18" i="1"/>
  <c r="P18" i="1"/>
  <c r="K18" i="1"/>
  <c r="L18" i="1" s="1"/>
  <c r="AB17" i="1"/>
  <c r="AA17" i="1"/>
  <c r="W17" i="1"/>
  <c r="U17" i="1"/>
  <c r="S17" i="1"/>
  <c r="K17" i="1"/>
  <c r="L17" i="1" s="1"/>
  <c r="AB16" i="1"/>
  <c r="AA16" i="1"/>
  <c r="W16" i="1"/>
  <c r="U16" i="1"/>
  <c r="U12" i="1" s="1"/>
  <c r="U11" i="1" s="1"/>
  <c r="S16" i="1"/>
  <c r="S12" i="1" s="1"/>
  <c r="S11" i="1" s="1"/>
  <c r="L16" i="1"/>
  <c r="K16" i="1"/>
  <c r="AB15" i="1"/>
  <c r="AA15" i="1"/>
  <c r="W15" i="1"/>
  <c r="U15" i="1"/>
  <c r="S15" i="1"/>
  <c r="K15" i="1"/>
  <c r="L15" i="1" s="1"/>
  <c r="AB14" i="1"/>
  <c r="AA14" i="1"/>
  <c r="W14" i="1"/>
  <c r="W12" i="1" s="1"/>
  <c r="W11" i="1" s="1"/>
  <c r="U14" i="1"/>
  <c r="S14" i="1"/>
  <c r="L14" i="1"/>
  <c r="X14" i="1" s="1"/>
  <c r="K14" i="1"/>
  <c r="AB13" i="1"/>
  <c r="AA13" i="1"/>
  <c r="Z13" i="1"/>
  <c r="Y13" i="1"/>
  <c r="X13" i="1"/>
  <c r="W13" i="1"/>
  <c r="U13" i="1"/>
  <c r="S13" i="1"/>
  <c r="R13" i="1"/>
  <c r="P13" i="1"/>
  <c r="K13" i="1"/>
  <c r="L13" i="1" s="1"/>
  <c r="AA12" i="1"/>
  <c r="V12" i="1"/>
  <c r="V11" i="1" s="1"/>
  <c r="T12" i="1"/>
  <c r="Q12" i="1"/>
  <c r="O12" i="1"/>
  <c r="O11" i="1" s="1"/>
  <c r="O10" i="1" s="1"/>
  <c r="O9" i="1" s="1"/>
  <c r="N12" i="1"/>
  <c r="J12" i="1"/>
  <c r="J11" i="1" s="1"/>
  <c r="I12" i="1"/>
  <c r="I11" i="1" s="1"/>
  <c r="I10" i="1" s="1"/>
  <c r="I9" i="1" s="1"/>
  <c r="H12" i="1"/>
  <c r="H11" i="1" s="1"/>
  <c r="G12" i="1"/>
  <c r="K12" i="1" s="1"/>
  <c r="F12" i="1"/>
  <c r="T11" i="1"/>
  <c r="N11" i="1"/>
  <c r="N10" i="1" s="1"/>
  <c r="N9" i="1" s="1"/>
  <c r="F11" i="1"/>
  <c r="F10" i="1" s="1"/>
  <c r="F9" i="1" s="1"/>
  <c r="U7" i="1"/>
  <c r="T7" i="1"/>
  <c r="S7" i="1"/>
  <c r="O7" i="1"/>
  <c r="N7" i="1"/>
  <c r="I7" i="1"/>
  <c r="H7" i="1"/>
  <c r="G7" i="1"/>
  <c r="H111" i="5" l="1"/>
  <c r="G110" i="5"/>
  <c r="G109" i="5" s="1"/>
  <c r="G108" i="5" s="1"/>
  <c r="M41" i="5"/>
  <c r="O34" i="5"/>
  <c r="N63" i="5"/>
  <c r="H62" i="5"/>
  <c r="M62" i="5" s="1"/>
  <c r="M63" i="5"/>
  <c r="F51" i="5"/>
  <c r="J77" i="5"/>
  <c r="G51" i="5"/>
  <c r="J53" i="5"/>
  <c r="M87" i="5"/>
  <c r="N87" i="5"/>
  <c r="J108" i="5"/>
  <c r="J11" i="5"/>
  <c r="O22" i="5"/>
  <c r="O46" i="5"/>
  <c r="N46" i="5"/>
  <c r="K90" i="5"/>
  <c r="N91" i="5"/>
  <c r="J105" i="5"/>
  <c r="O109" i="5"/>
  <c r="N120" i="5"/>
  <c r="H116" i="5"/>
  <c r="M120" i="5"/>
  <c r="O123" i="5"/>
  <c r="G126" i="5"/>
  <c r="G125" i="5"/>
  <c r="K11" i="5"/>
  <c r="H15" i="5"/>
  <c r="M20" i="5"/>
  <c r="N58" i="5"/>
  <c r="K57" i="5"/>
  <c r="O58" i="5"/>
  <c r="O71" i="5"/>
  <c r="K70" i="5"/>
  <c r="L89" i="5"/>
  <c r="L88" i="5" s="1"/>
  <c r="L50" i="5" s="1"/>
  <c r="F106" i="5"/>
  <c r="F104" i="5" s="1"/>
  <c r="K122" i="5"/>
  <c r="M19" i="5"/>
  <c r="N20" i="5"/>
  <c r="N25" i="5"/>
  <c r="O27" i="5"/>
  <c r="N35" i="5"/>
  <c r="H34" i="5"/>
  <c r="M38" i="5"/>
  <c r="H41" i="5"/>
  <c r="N42" i="5"/>
  <c r="M42" i="5"/>
  <c r="O45" i="5"/>
  <c r="L51" i="5"/>
  <c r="O82" i="5"/>
  <c r="N82" i="5"/>
  <c r="K76" i="5"/>
  <c r="K108" i="5"/>
  <c r="F10" i="5"/>
  <c r="F9" i="5" s="1"/>
  <c r="F8" i="5" s="1"/>
  <c r="M12" i="5"/>
  <c r="M18" i="5"/>
  <c r="N19" i="5"/>
  <c r="N28" i="5"/>
  <c r="H27" i="5"/>
  <c r="M28" i="5"/>
  <c r="M37" i="5"/>
  <c r="J44" i="5"/>
  <c r="O44" i="5" s="1"/>
  <c r="N47" i="5"/>
  <c r="H46" i="5"/>
  <c r="J54" i="5"/>
  <c r="N73" i="5"/>
  <c r="H72" i="5"/>
  <c r="M73" i="5"/>
  <c r="K99" i="5"/>
  <c r="N121" i="5"/>
  <c r="H118" i="5"/>
  <c r="K127" i="5"/>
  <c r="O128" i="5"/>
  <c r="N12" i="5"/>
  <c r="M17" i="5"/>
  <c r="N18" i="5"/>
  <c r="K24" i="5"/>
  <c r="M29" i="5"/>
  <c r="M36" i="5"/>
  <c r="K61" i="5"/>
  <c r="O62" i="5"/>
  <c r="M65" i="5"/>
  <c r="J64" i="5"/>
  <c r="M64" i="5" s="1"/>
  <c r="O66" i="5"/>
  <c r="K65" i="5"/>
  <c r="H86" i="5"/>
  <c r="J122" i="5"/>
  <c r="N92" i="5"/>
  <c r="N103" i="5"/>
  <c r="N117" i="5"/>
  <c r="J85" i="5"/>
  <c r="J91" i="5"/>
  <c r="M92" i="5"/>
  <c r="M117" i="5"/>
  <c r="N23" i="5"/>
  <c r="H22" i="5"/>
  <c r="J24" i="5"/>
  <c r="N59" i="5"/>
  <c r="H58" i="5"/>
  <c r="M58" i="5" s="1"/>
  <c r="M59" i="5"/>
  <c r="N80" i="5"/>
  <c r="K79" i="5"/>
  <c r="F89" i="5"/>
  <c r="F88" i="5" s="1"/>
  <c r="F50" i="5" s="1"/>
  <c r="K95" i="5"/>
  <c r="O96" i="5"/>
  <c r="J100" i="5"/>
  <c r="H102" i="5"/>
  <c r="N102" i="5" s="1"/>
  <c r="K114" i="5"/>
  <c r="O115" i="5"/>
  <c r="K113" i="5"/>
  <c r="J114" i="5"/>
  <c r="M119" i="5"/>
  <c r="M127" i="5"/>
  <c r="N72" i="5"/>
  <c r="H79" i="5"/>
  <c r="N97" i="5"/>
  <c r="H96" i="5"/>
  <c r="N96" i="5" s="1"/>
  <c r="O118" i="5"/>
  <c r="K39" i="4"/>
  <c r="F69" i="4"/>
  <c r="F68" i="4" s="1"/>
  <c r="G85" i="4"/>
  <c r="G84" i="4" s="1"/>
  <c r="G49" i="4" s="1"/>
  <c r="G102" i="4" s="1"/>
  <c r="K72" i="4"/>
  <c r="G11" i="4"/>
  <c r="G10" i="4" s="1"/>
  <c r="F85" i="4"/>
  <c r="F84" i="4" s="1"/>
  <c r="F49" i="4" s="1"/>
  <c r="F102" i="4" s="1"/>
  <c r="K60" i="4"/>
  <c r="F11" i="4"/>
  <c r="F10" i="4" s="1"/>
  <c r="J18" i="4"/>
  <c r="K32" i="4"/>
  <c r="H31" i="4"/>
  <c r="K36" i="4"/>
  <c r="H35" i="4"/>
  <c r="K67" i="4"/>
  <c r="H66" i="4"/>
  <c r="J80" i="4"/>
  <c r="K20" i="4"/>
  <c r="H19" i="4"/>
  <c r="K47" i="4"/>
  <c r="H45" i="4"/>
  <c r="K15" i="4"/>
  <c r="H14" i="4"/>
  <c r="K77" i="4"/>
  <c r="H76" i="4"/>
  <c r="H26" i="4"/>
  <c r="K28" i="4"/>
  <c r="J71" i="4"/>
  <c r="K55" i="4"/>
  <c r="H54" i="4"/>
  <c r="K88" i="4"/>
  <c r="K26" i="4"/>
  <c r="J30" i="4"/>
  <c r="K33" i="4"/>
  <c r="J59" i="4"/>
  <c r="K76" i="4"/>
  <c r="K96" i="4"/>
  <c r="H21" i="4"/>
  <c r="K21" i="4" s="1"/>
  <c r="K23" i="4"/>
  <c r="K46" i="4"/>
  <c r="H44" i="4"/>
  <c r="J85" i="4"/>
  <c r="K97" i="4"/>
  <c r="H96" i="4"/>
  <c r="K89" i="4"/>
  <c r="H88" i="4"/>
  <c r="H82" i="4"/>
  <c r="H92" i="4"/>
  <c r="H100" i="4"/>
  <c r="H64" i="3"/>
  <c r="K100" i="3"/>
  <c r="H52" i="3"/>
  <c r="K52" i="3" s="1"/>
  <c r="J98" i="3"/>
  <c r="K16" i="3"/>
  <c r="H14" i="3"/>
  <c r="K61" i="3"/>
  <c r="H60" i="3"/>
  <c r="K23" i="3"/>
  <c r="H45" i="3"/>
  <c r="K45" i="3" s="1"/>
  <c r="K47" i="3"/>
  <c r="H95" i="3"/>
  <c r="K96" i="3"/>
  <c r="K27" i="3"/>
  <c r="H26" i="3"/>
  <c r="G49" i="3"/>
  <c r="G102" i="3" s="1"/>
  <c r="J57" i="3"/>
  <c r="J70" i="3"/>
  <c r="K88" i="3"/>
  <c r="H88" i="3"/>
  <c r="K89" i="3"/>
  <c r="K22" i="3"/>
  <c r="H21" i="3"/>
  <c r="F17" i="3"/>
  <c r="F11" i="3" s="1"/>
  <c r="F10" i="3" s="1"/>
  <c r="F69" i="3"/>
  <c r="F68" i="3" s="1"/>
  <c r="F49" i="3" s="1"/>
  <c r="J78" i="3"/>
  <c r="K31" i="3"/>
  <c r="K37" i="3"/>
  <c r="K66" i="3"/>
  <c r="K48" i="3"/>
  <c r="K65" i="3"/>
  <c r="K72" i="3"/>
  <c r="J18" i="3"/>
  <c r="K24" i="3"/>
  <c r="K28" i="3"/>
  <c r="K35" i="3"/>
  <c r="K76" i="3"/>
  <c r="K97" i="3"/>
  <c r="K54" i="3"/>
  <c r="K19" i="3"/>
  <c r="H46" i="3"/>
  <c r="K53" i="3"/>
  <c r="K29" i="3"/>
  <c r="K34" i="3"/>
  <c r="H33" i="3"/>
  <c r="K40" i="3"/>
  <c r="H39" i="3"/>
  <c r="H75" i="3"/>
  <c r="K75" i="3" s="1"/>
  <c r="H72" i="3"/>
  <c r="H82" i="3"/>
  <c r="H92" i="3"/>
  <c r="H100" i="3"/>
  <c r="F8" i="2"/>
  <c r="M16" i="2"/>
  <c r="N16" i="2"/>
  <c r="L24" i="2"/>
  <c r="M58" i="2"/>
  <c r="J57" i="2"/>
  <c r="M62" i="2"/>
  <c r="J61" i="2"/>
  <c r="N119" i="2"/>
  <c r="M119" i="2"/>
  <c r="H117" i="2"/>
  <c r="N121" i="2"/>
  <c r="M121" i="2"/>
  <c r="H12" i="2"/>
  <c r="M12" i="2" s="1"/>
  <c r="N13" i="2"/>
  <c r="K61" i="2"/>
  <c r="O62" i="2"/>
  <c r="N62" i="2"/>
  <c r="M66" i="2"/>
  <c r="G110" i="2"/>
  <c r="G109" i="2" s="1"/>
  <c r="G108" i="2" s="1"/>
  <c r="H111" i="2"/>
  <c r="H118" i="2"/>
  <c r="G126" i="2"/>
  <c r="G125" i="2"/>
  <c r="M15" i="2"/>
  <c r="L15" i="2"/>
  <c r="L11" i="2" s="1"/>
  <c r="L10" i="2" s="1"/>
  <c r="L9" i="2" s="1"/>
  <c r="L8" i="2" s="1"/>
  <c r="N21" i="2"/>
  <c r="M21" i="2"/>
  <c r="N31" i="2"/>
  <c r="O31" i="2"/>
  <c r="O34" i="2"/>
  <c r="H34" i="2"/>
  <c r="N42" i="2"/>
  <c r="M42" i="2"/>
  <c r="H44" i="2"/>
  <c r="H80" i="2"/>
  <c r="M101" i="2"/>
  <c r="J11" i="2"/>
  <c r="M13" i="2"/>
  <c r="O11" i="2"/>
  <c r="N26" i="2"/>
  <c r="H25" i="2"/>
  <c r="H41" i="2"/>
  <c r="M41" i="2" s="1"/>
  <c r="M45" i="2"/>
  <c r="M63" i="2"/>
  <c r="H62" i="2"/>
  <c r="M64" i="2"/>
  <c r="M65" i="2"/>
  <c r="K65" i="2"/>
  <c r="N66" i="2"/>
  <c r="K85" i="2"/>
  <c r="O86" i="2"/>
  <c r="K98" i="2"/>
  <c r="H100" i="2"/>
  <c r="N101" i="2"/>
  <c r="F106" i="2"/>
  <c r="F104" i="2" s="1"/>
  <c r="F50" i="2" s="1"/>
  <c r="F130" i="2" s="1"/>
  <c r="O117" i="2"/>
  <c r="K114" i="2"/>
  <c r="M17" i="2"/>
  <c r="N17" i="2"/>
  <c r="N20" i="2"/>
  <c r="J24" i="2"/>
  <c r="M40" i="2"/>
  <c r="O44" i="2"/>
  <c r="O45" i="2"/>
  <c r="O58" i="2"/>
  <c r="J79" i="2"/>
  <c r="O80" i="2"/>
  <c r="M81" i="2"/>
  <c r="N82" i="2"/>
  <c r="O82" i="2"/>
  <c r="K79" i="2"/>
  <c r="J91" i="2"/>
  <c r="N100" i="2"/>
  <c r="K113" i="2"/>
  <c r="K127" i="2"/>
  <c r="O128" i="2"/>
  <c r="O15" i="2"/>
  <c r="K24" i="2"/>
  <c r="K10" i="2" s="1"/>
  <c r="M26" i="2"/>
  <c r="O27" i="2"/>
  <c r="N27" i="2"/>
  <c r="N40" i="2"/>
  <c r="N45" i="2"/>
  <c r="H55" i="2"/>
  <c r="N55" i="2" s="1"/>
  <c r="N56" i="2"/>
  <c r="M59" i="2"/>
  <c r="N59" i="2"/>
  <c r="N81" i="2"/>
  <c r="F89" i="2"/>
  <c r="F88" i="2" s="1"/>
  <c r="O96" i="2"/>
  <c r="K95" i="2"/>
  <c r="J68" i="2"/>
  <c r="M68" i="2" s="1"/>
  <c r="M69" i="2"/>
  <c r="N72" i="2"/>
  <c r="H92" i="2"/>
  <c r="N93" i="2"/>
  <c r="M93" i="2"/>
  <c r="H95" i="2"/>
  <c r="M96" i="2"/>
  <c r="J115" i="2"/>
  <c r="O115" i="2" s="1"/>
  <c r="M118" i="2"/>
  <c r="N25" i="2"/>
  <c r="N32" i="2"/>
  <c r="H31" i="2"/>
  <c r="M31" i="2" s="1"/>
  <c r="N71" i="2"/>
  <c r="K70" i="2"/>
  <c r="O71" i="2"/>
  <c r="J76" i="2"/>
  <c r="J100" i="2"/>
  <c r="N120" i="2"/>
  <c r="M120" i="2"/>
  <c r="M127" i="2"/>
  <c r="K91" i="2"/>
  <c r="N83" i="2"/>
  <c r="H82" i="2"/>
  <c r="N87" i="2"/>
  <c r="H86" i="2"/>
  <c r="N86" i="2" s="1"/>
  <c r="J123" i="2"/>
  <c r="U10" i="1"/>
  <c r="U9" i="1" s="1"/>
  <c r="Y27" i="1"/>
  <c r="P27" i="1"/>
  <c r="X27" i="1"/>
  <c r="Z27" i="1"/>
  <c r="R27" i="1"/>
  <c r="F45" i="1"/>
  <c r="Y17" i="1"/>
  <c r="P17" i="1"/>
  <c r="X17" i="1"/>
  <c r="R17" i="1"/>
  <c r="Z17" i="1"/>
  <c r="Z25" i="1"/>
  <c r="R25" i="1"/>
  <c r="P25" i="1"/>
  <c r="X25" i="1"/>
  <c r="Y25" i="1"/>
  <c r="H10" i="1"/>
  <c r="H9" i="1" s="1"/>
  <c r="W10" i="1"/>
  <c r="W9" i="1" s="1"/>
  <c r="P40" i="1"/>
  <c r="P39" i="1" s="1"/>
  <c r="Z68" i="1"/>
  <c r="R68" i="1"/>
  <c r="Y68" i="1"/>
  <c r="P68" i="1"/>
  <c r="P63" i="1" s="1"/>
  <c r="X68" i="1"/>
  <c r="Y33" i="1"/>
  <c r="P33" i="1"/>
  <c r="X33" i="1"/>
  <c r="R33" i="1"/>
  <c r="Z33" i="1"/>
  <c r="R88" i="1"/>
  <c r="R98" i="1"/>
  <c r="R7" i="1" s="1"/>
  <c r="Z69" i="1"/>
  <c r="R69" i="1"/>
  <c r="Y69" i="1"/>
  <c r="P69" i="1"/>
  <c r="X69" i="1"/>
  <c r="Z15" i="1"/>
  <c r="R15" i="1"/>
  <c r="P15" i="1"/>
  <c r="Y15" i="1"/>
  <c r="X15" i="1"/>
  <c r="R31" i="1"/>
  <c r="R30" i="1" s="1"/>
  <c r="N38" i="1"/>
  <c r="N8" i="1" s="1"/>
  <c r="Z59" i="1"/>
  <c r="R59" i="1"/>
  <c r="Y59" i="1"/>
  <c r="P59" i="1"/>
  <c r="X59" i="1"/>
  <c r="J38" i="1"/>
  <c r="T46" i="1"/>
  <c r="AA47" i="1"/>
  <c r="X78" i="1"/>
  <c r="R78" i="1"/>
  <c r="Z78" i="1"/>
  <c r="P78" i="1"/>
  <c r="L94" i="1"/>
  <c r="X95" i="1"/>
  <c r="X24" i="1"/>
  <c r="Z32" i="1"/>
  <c r="Y41" i="1"/>
  <c r="N46" i="1"/>
  <c r="N45" i="1" s="1"/>
  <c r="G11" i="1"/>
  <c r="R12" i="1"/>
  <c r="R11" i="1" s="1"/>
  <c r="Y14" i="1"/>
  <c r="Z20" i="1"/>
  <c r="P24" i="1"/>
  <c r="P22" i="1" s="1"/>
  <c r="Z41" i="1"/>
  <c r="Y80" i="1"/>
  <c r="P80" i="1"/>
  <c r="R80" i="1"/>
  <c r="Z80" i="1"/>
  <c r="X80" i="1"/>
  <c r="O89" i="1"/>
  <c r="O8" i="1" s="1"/>
  <c r="Q105" i="1"/>
  <c r="H105" i="1"/>
  <c r="K105" i="1" s="1"/>
  <c r="K107" i="1"/>
  <c r="R14" i="1"/>
  <c r="Z24" i="1"/>
  <c r="S31" i="1"/>
  <c r="S30" i="1" s="1"/>
  <c r="S10" i="1" s="1"/>
  <c r="S9" i="1" s="1"/>
  <c r="K41" i="1"/>
  <c r="G40" i="1"/>
  <c r="X42" i="1"/>
  <c r="Y42" i="1"/>
  <c r="X63" i="1"/>
  <c r="Q62" i="1"/>
  <c r="AA62" i="1" s="1"/>
  <c r="Z72" i="1"/>
  <c r="R72" i="1"/>
  <c r="X72" i="1"/>
  <c r="Y32" i="1"/>
  <c r="U46" i="1"/>
  <c r="Y77" i="1"/>
  <c r="P77" i="1"/>
  <c r="R77" i="1"/>
  <c r="Z77" i="1"/>
  <c r="X77" i="1"/>
  <c r="Q102" i="1"/>
  <c r="X103" i="1"/>
  <c r="L107" i="1"/>
  <c r="X107" i="1" s="1"/>
  <c r="I120" i="1"/>
  <c r="K121" i="1"/>
  <c r="AA221" i="1"/>
  <c r="Y221" i="1"/>
  <c r="T220" i="1"/>
  <c r="Y20" i="1"/>
  <c r="H38" i="1"/>
  <c r="K47" i="1"/>
  <c r="J98" i="1"/>
  <c r="J88" i="1"/>
  <c r="K88" i="1" s="1"/>
  <c r="L102" i="1"/>
  <c r="Y103" i="1"/>
  <c r="G108" i="1"/>
  <c r="K112" i="1"/>
  <c r="Q140" i="1"/>
  <c r="X141" i="1"/>
  <c r="K152" i="1"/>
  <c r="G151" i="1"/>
  <c r="K151" i="1" s="1"/>
  <c r="X12" i="1"/>
  <c r="Z12" i="1"/>
  <c r="P14" i="1"/>
  <c r="P20" i="1"/>
  <c r="Y24" i="1"/>
  <c r="V30" i="1"/>
  <c r="V10" i="1" s="1"/>
  <c r="Y35" i="1"/>
  <c r="O38" i="1"/>
  <c r="K125" i="1"/>
  <c r="G124" i="1"/>
  <c r="J10" i="1"/>
  <c r="J9" i="1" s="1"/>
  <c r="Z14" i="1"/>
  <c r="K30" i="1"/>
  <c r="Y30" i="1"/>
  <c r="Z31" i="1"/>
  <c r="P35" i="1"/>
  <c r="Z35" i="1"/>
  <c r="AB12" i="1"/>
  <c r="X19" i="1"/>
  <c r="X29" i="1"/>
  <c r="Q30" i="1"/>
  <c r="X30" i="1" s="1"/>
  <c r="Q40" i="1"/>
  <c r="P42" i="1"/>
  <c r="P41" i="1" s="1"/>
  <c r="Z42" i="1"/>
  <c r="V45" i="1"/>
  <c r="Y47" i="1"/>
  <c r="S58" i="1"/>
  <c r="U63" i="1"/>
  <c r="X70" i="1"/>
  <c r="P70" i="1"/>
  <c r="Y72" i="1"/>
  <c r="Y78" i="1"/>
  <c r="U81" i="1"/>
  <c r="L88" i="1"/>
  <c r="Q90" i="1"/>
  <c r="Y95" i="1"/>
  <c r="X97" i="1"/>
  <c r="Z97" i="1"/>
  <c r="P97" i="1"/>
  <c r="Y97" i="1"/>
  <c r="Z103" i="1"/>
  <c r="V102" i="1"/>
  <c r="V105" i="1"/>
  <c r="Z107" i="1"/>
  <c r="Z122" i="1"/>
  <c r="R122" i="1"/>
  <c r="R121" i="1" s="1"/>
  <c r="R120" i="1" s="1"/>
  <c r="R119" i="1" s="1"/>
  <c r="Y122" i="1"/>
  <c r="P122" i="1"/>
  <c r="P121" i="1" s="1"/>
  <c r="P120" i="1" s="1"/>
  <c r="P119" i="1" s="1"/>
  <c r="L121" i="1"/>
  <c r="Y150" i="1"/>
  <c r="P150" i="1"/>
  <c r="P149" i="1" s="1"/>
  <c r="P148" i="1" s="1"/>
  <c r="P147" i="1" s="1"/>
  <c r="X150" i="1"/>
  <c r="L149" i="1"/>
  <c r="R150" i="1"/>
  <c r="R149" i="1" s="1"/>
  <c r="R148" i="1" s="1"/>
  <c r="R147" i="1" s="1"/>
  <c r="Z150" i="1"/>
  <c r="K180" i="1"/>
  <c r="G179" i="1"/>
  <c r="K179" i="1" s="1"/>
  <c r="AB11" i="1"/>
  <c r="Z16" i="1"/>
  <c r="R16" i="1"/>
  <c r="Y16" i="1"/>
  <c r="P16" i="1"/>
  <c r="Z26" i="1"/>
  <c r="R26" i="1"/>
  <c r="R22" i="1" s="1"/>
  <c r="Y26" i="1"/>
  <c r="P26" i="1"/>
  <c r="X32" i="1"/>
  <c r="L31" i="1"/>
  <c r="L30" i="1" s="1"/>
  <c r="Z40" i="1"/>
  <c r="V39" i="1"/>
  <c r="Z70" i="1"/>
  <c r="T124" i="1"/>
  <c r="Y125" i="1"/>
  <c r="AA125" i="1"/>
  <c r="Z128" i="1"/>
  <c r="V127" i="1"/>
  <c r="X129" i="1"/>
  <c r="Z129" i="1"/>
  <c r="T128" i="1"/>
  <c r="AA129" i="1"/>
  <c r="Y129" i="1"/>
  <c r="X20" i="1"/>
  <c r="P32" i="1"/>
  <c r="P31" i="1" s="1"/>
  <c r="P30" i="1" s="1"/>
  <c r="Q98" i="1"/>
  <c r="Q88" i="1"/>
  <c r="W118" i="1"/>
  <c r="W117" i="1" s="1"/>
  <c r="L128" i="1"/>
  <c r="T10" i="1"/>
  <c r="X22" i="1"/>
  <c r="X35" i="1"/>
  <c r="H46" i="1"/>
  <c r="H45" i="1" s="1"/>
  <c r="P51" i="1"/>
  <c r="G62" i="1"/>
  <c r="X81" i="1"/>
  <c r="J89" i="1"/>
  <c r="Z91" i="1"/>
  <c r="V90" i="1"/>
  <c r="K99" i="1"/>
  <c r="J102" i="1"/>
  <c r="K102" i="1" s="1"/>
  <c r="K103" i="1"/>
  <c r="T159" i="1"/>
  <c r="L12" i="1"/>
  <c r="X16" i="1"/>
  <c r="X18" i="1"/>
  <c r="Y18" i="1"/>
  <c r="P19" i="1"/>
  <c r="L22" i="1"/>
  <c r="X26" i="1"/>
  <c r="X28" i="1"/>
  <c r="Y28" i="1"/>
  <c r="P29" i="1"/>
  <c r="Y31" i="1"/>
  <c r="Y34" i="1"/>
  <c r="X34" i="1"/>
  <c r="Z34" i="1"/>
  <c r="Y37" i="1"/>
  <c r="Z37" i="1"/>
  <c r="I38" i="1"/>
  <c r="I8" i="1" s="1"/>
  <c r="R42" i="1"/>
  <c r="R41" i="1" s="1"/>
  <c r="R40" i="1" s="1"/>
  <c r="R39" i="1" s="1"/>
  <c r="F40" i="1"/>
  <c r="F39" i="1" s="1"/>
  <c r="F38" i="1" s="1"/>
  <c r="F8" i="1" s="1"/>
  <c r="L40" i="1"/>
  <c r="S46" i="1"/>
  <c r="K63" i="1"/>
  <c r="AA63" i="1"/>
  <c r="Y66" i="1"/>
  <c r="P66" i="1"/>
  <c r="R66" i="1"/>
  <c r="Z66" i="1"/>
  <c r="Y70" i="1"/>
  <c r="P72" i="1"/>
  <c r="R74" i="1"/>
  <c r="Z76" i="1"/>
  <c r="R76" i="1"/>
  <c r="Y76" i="1"/>
  <c r="X76" i="1"/>
  <c r="Y81" i="1"/>
  <c r="W81" i="1"/>
  <c r="W62" i="1" s="1"/>
  <c r="W45" i="1" s="1"/>
  <c r="W38" i="1" s="1"/>
  <c r="S89" i="1"/>
  <c r="F98" i="1"/>
  <c r="F7" i="1" s="1"/>
  <c r="Z109" i="1"/>
  <c r="S118" i="1"/>
  <c r="S117" i="1" s="1"/>
  <c r="S114" i="1" s="1"/>
  <c r="AA141" i="1"/>
  <c r="Q148" i="1"/>
  <c r="X149" i="1"/>
  <c r="Y107" i="1"/>
  <c r="T105" i="1"/>
  <c r="Z110" i="1"/>
  <c r="L131" i="1"/>
  <c r="H148" i="1"/>
  <c r="H147" i="1" s="1"/>
  <c r="K147" i="1" s="1"/>
  <c r="K149" i="1"/>
  <c r="K157" i="1"/>
  <c r="G156" i="1"/>
  <c r="X50" i="1"/>
  <c r="V62" i="1"/>
  <c r="X74" i="1"/>
  <c r="S74" i="1"/>
  <c r="S62" i="1" s="1"/>
  <c r="AB81" i="1"/>
  <c r="Z92" i="1"/>
  <c r="R92" i="1"/>
  <c r="R91" i="1" s="1"/>
  <c r="R90" i="1" s="1"/>
  <c r="R89" i="1" s="1"/>
  <c r="L91" i="1"/>
  <c r="X92" i="1"/>
  <c r="G94" i="1"/>
  <c r="K95" i="1"/>
  <c r="L108" i="1"/>
  <c r="X108" i="1"/>
  <c r="X112" i="1"/>
  <c r="Z125" i="1"/>
  <c r="Z131" i="1"/>
  <c r="K160" i="1"/>
  <c r="G159" i="1"/>
  <c r="K159" i="1" s="1"/>
  <c r="Z178" i="1"/>
  <c r="R178" i="1"/>
  <c r="R177" i="1" s="1"/>
  <c r="R176" i="1" s="1"/>
  <c r="R175" i="1" s="1"/>
  <c r="Y178" i="1"/>
  <c r="P178" i="1"/>
  <c r="P177" i="1" s="1"/>
  <c r="P176" i="1" s="1"/>
  <c r="P175" i="1" s="1"/>
  <c r="L177" i="1"/>
  <c r="X178" i="1"/>
  <c r="AA196" i="1"/>
  <c r="T195" i="1"/>
  <c r="Y196" i="1"/>
  <c r="X109" i="1"/>
  <c r="K129" i="1"/>
  <c r="G128" i="1"/>
  <c r="T132" i="1"/>
  <c r="Y133" i="1"/>
  <c r="Y149" i="1"/>
  <c r="T148" i="1"/>
  <c r="Q11" i="1"/>
  <c r="Y50" i="1"/>
  <c r="X65" i="1"/>
  <c r="Y65" i="1"/>
  <c r="Z67" i="1"/>
  <c r="R67" i="1"/>
  <c r="R63" i="1" s="1"/>
  <c r="X67" i="1"/>
  <c r="AB70" i="1"/>
  <c r="X79" i="1"/>
  <c r="Y79" i="1"/>
  <c r="Z82" i="1"/>
  <c r="R82" i="1"/>
  <c r="R81" i="1" s="1"/>
  <c r="Y82" i="1"/>
  <c r="X82" i="1"/>
  <c r="Z83" i="1"/>
  <c r="R83" i="1"/>
  <c r="Y83" i="1"/>
  <c r="P83" i="1"/>
  <c r="Z85" i="1"/>
  <c r="R85" i="1"/>
  <c r="Y85" i="1"/>
  <c r="P85" i="1"/>
  <c r="Y98" i="1"/>
  <c r="Z99" i="1"/>
  <c r="Z104" i="1"/>
  <c r="R104" i="1"/>
  <c r="R103" i="1" s="1"/>
  <c r="R102" i="1" s="1"/>
  <c r="X104" i="1"/>
  <c r="Y109" i="1"/>
  <c r="O118" i="1"/>
  <c r="O117" i="1" s="1"/>
  <c r="Z124" i="1"/>
  <c r="X131" i="1"/>
  <c r="K137" i="1"/>
  <c r="G136" i="1"/>
  <c r="X137" i="1"/>
  <c r="Q136" i="1"/>
  <c r="Y158" i="1"/>
  <c r="P158" i="1"/>
  <c r="P157" i="1" s="1"/>
  <c r="P156" i="1" s="1"/>
  <c r="P155" i="1" s="1"/>
  <c r="R158" i="1"/>
  <c r="R157" i="1" s="1"/>
  <c r="R156" i="1" s="1"/>
  <c r="R155" i="1" s="1"/>
  <c r="X158" i="1"/>
  <c r="L157" i="1"/>
  <c r="AA161" i="1"/>
  <c r="Q160" i="1"/>
  <c r="AA160" i="1" s="1"/>
  <c r="X161" i="1"/>
  <c r="Z162" i="1"/>
  <c r="R162" i="1"/>
  <c r="R161" i="1" s="1"/>
  <c r="R160" i="1" s="1"/>
  <c r="R159" i="1" s="1"/>
  <c r="Y162" i="1"/>
  <c r="P162" i="1"/>
  <c r="P161" i="1" s="1"/>
  <c r="P160" i="1" s="1"/>
  <c r="P159" i="1" s="1"/>
  <c r="X162" i="1"/>
  <c r="L161" i="1"/>
  <c r="AA169" i="1"/>
  <c r="X169" i="1"/>
  <c r="Q168" i="1"/>
  <c r="Q175" i="1"/>
  <c r="I175" i="1"/>
  <c r="K175" i="1" s="1"/>
  <c r="K176" i="1"/>
  <c r="AA176" i="1"/>
  <c r="Q183" i="1"/>
  <c r="K188" i="1"/>
  <c r="G187" i="1"/>
  <c r="K187" i="1" s="1"/>
  <c r="L231" i="1"/>
  <c r="Y232" i="1"/>
  <c r="P232" i="1"/>
  <c r="P231" i="1" s="1"/>
  <c r="P230" i="1" s="1"/>
  <c r="P229" i="1" s="1"/>
  <c r="R232" i="1"/>
  <c r="R231" i="1" s="1"/>
  <c r="R230" i="1" s="1"/>
  <c r="R229" i="1" s="1"/>
  <c r="Z232" i="1"/>
  <c r="X232" i="1"/>
  <c r="L63" i="1"/>
  <c r="Z73" i="1"/>
  <c r="R73" i="1"/>
  <c r="P73" i="1"/>
  <c r="Y73" i="1"/>
  <c r="Y75" i="1"/>
  <c r="P75" i="1"/>
  <c r="L74" i="1"/>
  <c r="X75" i="1"/>
  <c r="P81" i="1"/>
  <c r="Z84" i="1"/>
  <c r="R84" i="1"/>
  <c r="X84" i="1"/>
  <c r="Z86" i="1"/>
  <c r="R86" i="1"/>
  <c r="X86" i="1"/>
  <c r="AB94" i="1"/>
  <c r="V93" i="1"/>
  <c r="P98" i="1"/>
  <c r="P7" i="1" s="1"/>
  <c r="P88" i="1"/>
  <c r="W98" i="1"/>
  <c r="W7" i="1" s="1"/>
  <c r="X113" i="1"/>
  <c r="Y113" i="1"/>
  <c r="J118" i="1"/>
  <c r="J117" i="1" s="1"/>
  <c r="X121" i="1"/>
  <c r="Z123" i="1"/>
  <c r="K132" i="1"/>
  <c r="Z133" i="1"/>
  <c r="T136" i="1"/>
  <c r="K144" i="1"/>
  <c r="G143" i="1"/>
  <c r="K143" i="1" s="1"/>
  <c r="AA149" i="1"/>
  <c r="AA156" i="1"/>
  <c r="T155" i="1"/>
  <c r="Z170" i="1"/>
  <c r="R170" i="1"/>
  <c r="R169" i="1" s="1"/>
  <c r="R168" i="1" s="1"/>
  <c r="R167" i="1" s="1"/>
  <c r="Y170" i="1"/>
  <c r="P170" i="1"/>
  <c r="P169" i="1" s="1"/>
  <c r="P168" i="1" s="1"/>
  <c r="P167" i="1" s="1"/>
  <c r="L169" i="1"/>
  <c r="X170" i="1"/>
  <c r="K183" i="1"/>
  <c r="Q191" i="1"/>
  <c r="AA192" i="1"/>
  <c r="H199" i="1"/>
  <c r="K199" i="1" s="1"/>
  <c r="K200" i="1"/>
  <c r="Z88" i="1"/>
  <c r="V98" i="1"/>
  <c r="X123" i="1"/>
  <c r="X126" i="1"/>
  <c r="Y126" i="1"/>
  <c r="K133" i="1"/>
  <c r="X134" i="1"/>
  <c r="Y134" i="1"/>
  <c r="H140" i="1"/>
  <c r="H139" i="1" s="1"/>
  <c r="K139" i="1" s="1"/>
  <c r="K141" i="1"/>
  <c r="Y141" i="1"/>
  <c r="T140" i="1"/>
  <c r="T152" i="1"/>
  <c r="AA153" i="1"/>
  <c r="Y154" i="1"/>
  <c r="P154" i="1"/>
  <c r="P153" i="1" s="1"/>
  <c r="P152" i="1" s="1"/>
  <c r="P151" i="1" s="1"/>
  <c r="X154" i="1"/>
  <c r="L153" i="1"/>
  <c r="AB156" i="1"/>
  <c r="AA168" i="1"/>
  <c r="G207" i="1"/>
  <c r="K207" i="1" s="1"/>
  <c r="K208" i="1"/>
  <c r="L219" i="1"/>
  <c r="K90" i="1"/>
  <c r="Y94" i="1"/>
  <c r="AA94" i="1"/>
  <c r="Z95" i="1"/>
  <c r="AA99" i="1"/>
  <c r="T88" i="1"/>
  <c r="X125" i="1"/>
  <c r="P126" i="1"/>
  <c r="P125" i="1" s="1"/>
  <c r="P124" i="1" s="1"/>
  <c r="P123" i="1" s="1"/>
  <c r="Z126" i="1"/>
  <c r="Z132" i="1"/>
  <c r="P134" i="1"/>
  <c r="P133" i="1" s="1"/>
  <c r="P132" i="1" s="1"/>
  <c r="P131" i="1" s="1"/>
  <c r="Z134" i="1"/>
  <c r="Y142" i="1"/>
  <c r="P142" i="1"/>
  <c r="P141" i="1" s="1"/>
  <c r="P140" i="1" s="1"/>
  <c r="P139" i="1" s="1"/>
  <c r="X142" i="1"/>
  <c r="L141" i="1"/>
  <c r="R142" i="1"/>
  <c r="R141" i="1" s="1"/>
  <c r="R140" i="1" s="1"/>
  <c r="R139" i="1" s="1"/>
  <c r="Q144" i="1"/>
  <c r="R154" i="1"/>
  <c r="R153" i="1" s="1"/>
  <c r="R152" i="1" s="1"/>
  <c r="R151" i="1" s="1"/>
  <c r="K161" i="1"/>
  <c r="T180" i="1"/>
  <c r="AA181" i="1"/>
  <c r="X190" i="1"/>
  <c r="L189" i="1"/>
  <c r="R190" i="1"/>
  <c r="R189" i="1" s="1"/>
  <c r="R188" i="1" s="1"/>
  <c r="R187" i="1" s="1"/>
  <c r="Z190" i="1"/>
  <c r="AA204" i="1"/>
  <c r="T203" i="1"/>
  <c r="Y96" i="1"/>
  <c r="P96" i="1"/>
  <c r="X96" i="1"/>
  <c r="Z112" i="1"/>
  <c r="V108" i="1"/>
  <c r="X133" i="1"/>
  <c r="T144" i="1"/>
  <c r="Y146" i="1"/>
  <c r="P146" i="1"/>
  <c r="P145" i="1" s="1"/>
  <c r="P144" i="1" s="1"/>
  <c r="P143" i="1" s="1"/>
  <c r="X146" i="1"/>
  <c r="L145" i="1"/>
  <c r="Y145" i="1" s="1"/>
  <c r="K148" i="1"/>
  <c r="K165" i="1"/>
  <c r="G164" i="1"/>
  <c r="X181" i="1"/>
  <c r="L180" i="1"/>
  <c r="Z180" i="1" s="1"/>
  <c r="AB213" i="1"/>
  <c r="V212" i="1"/>
  <c r="Z228" i="1"/>
  <c r="R228" i="1"/>
  <c r="R227" i="1" s="1"/>
  <c r="R226" i="1" s="1"/>
  <c r="R225" i="1" s="1"/>
  <c r="R224" i="1" s="1"/>
  <c r="R223" i="1" s="1"/>
  <c r="L227" i="1"/>
  <c r="P228" i="1"/>
  <c r="P227" i="1" s="1"/>
  <c r="P226" i="1" s="1"/>
  <c r="P225" i="1" s="1"/>
  <c r="P224" i="1" s="1"/>
  <c r="P223" i="1" s="1"/>
  <c r="Y228" i="1"/>
  <c r="X228" i="1"/>
  <c r="AA239" i="1"/>
  <c r="T236" i="1"/>
  <c r="Y138" i="1"/>
  <c r="P138" i="1"/>
  <c r="P137" i="1" s="1"/>
  <c r="P136" i="1" s="1"/>
  <c r="P135" i="1" s="1"/>
  <c r="X138" i="1"/>
  <c r="L137" i="1"/>
  <c r="K140" i="1"/>
  <c r="Q152" i="1"/>
  <c r="X153" i="1"/>
  <c r="Z161" i="1"/>
  <c r="V160" i="1"/>
  <c r="V163" i="1"/>
  <c r="X165" i="1"/>
  <c r="L164" i="1"/>
  <c r="T164" i="1"/>
  <c r="AA165" i="1"/>
  <c r="G172" i="1"/>
  <c r="X173" i="1"/>
  <c r="L172" i="1"/>
  <c r="Z172" i="1" s="1"/>
  <c r="T172" i="1"/>
  <c r="AA173" i="1"/>
  <c r="G191" i="1"/>
  <c r="H192" i="1"/>
  <c r="H191" i="1" s="1"/>
  <c r="H118" i="1" s="1"/>
  <c r="H117" i="1" s="1"/>
  <c r="K193" i="1"/>
  <c r="N246" i="1"/>
  <c r="N245" i="1" s="1"/>
  <c r="N114" i="1" s="1"/>
  <c r="K185" i="1"/>
  <c r="AA185" i="1"/>
  <c r="X185" i="1"/>
  <c r="AA191" i="1"/>
  <c r="K197" i="1"/>
  <c r="G196" i="1"/>
  <c r="AA199" i="1"/>
  <c r="AB226" i="1"/>
  <c r="V225" i="1"/>
  <c r="K177" i="1"/>
  <c r="AA177" i="1"/>
  <c r="X177" i="1"/>
  <c r="X186" i="1"/>
  <c r="R186" i="1"/>
  <c r="R185" i="1" s="1"/>
  <c r="R184" i="1" s="1"/>
  <c r="R183" i="1" s="1"/>
  <c r="L185" i="1"/>
  <c r="Z186" i="1"/>
  <c r="P186" i="1"/>
  <c r="P185" i="1" s="1"/>
  <c r="P184" i="1" s="1"/>
  <c r="P183" i="1" s="1"/>
  <c r="K203" i="1"/>
  <c r="K235" i="1"/>
  <c r="G234" i="1"/>
  <c r="T167" i="1"/>
  <c r="T175" i="1"/>
  <c r="T183" i="1"/>
  <c r="X189" i="1"/>
  <c r="Y189" i="1"/>
  <c r="Y197" i="1"/>
  <c r="Q203" i="1"/>
  <c r="O224" i="1"/>
  <c r="O223" i="1" s="1"/>
  <c r="T230" i="1"/>
  <c r="I234" i="1"/>
  <c r="I233" i="1" s="1"/>
  <c r="I116" i="1" s="1"/>
  <c r="H234" i="1"/>
  <c r="H233" i="1" s="1"/>
  <c r="H116" i="1" s="1"/>
  <c r="K241" i="1"/>
  <c r="G258" i="1"/>
  <c r="K259" i="1"/>
  <c r="AA193" i="1"/>
  <c r="X195" i="1"/>
  <c r="Y206" i="1"/>
  <c r="P206" i="1"/>
  <c r="P205" i="1" s="1"/>
  <c r="P204" i="1" s="1"/>
  <c r="P203" i="1" s="1"/>
  <c r="L205" i="1"/>
  <c r="X206" i="1"/>
  <c r="Y209" i="1"/>
  <c r="T208" i="1"/>
  <c r="K216" i="1"/>
  <c r="K217" i="1"/>
  <c r="I216" i="1"/>
  <c r="I215" i="1" s="1"/>
  <c r="K215" i="1" s="1"/>
  <c r="Y218" i="1"/>
  <c r="P218" i="1"/>
  <c r="P217" i="1" s="1"/>
  <c r="P216" i="1" s="1"/>
  <c r="P215" i="1" s="1"/>
  <c r="R218" i="1"/>
  <c r="R217" i="1" s="1"/>
  <c r="R216" i="1" s="1"/>
  <c r="R215" i="1" s="1"/>
  <c r="X218" i="1"/>
  <c r="K220" i="1"/>
  <c r="J251" i="1"/>
  <c r="K251" i="1" s="1"/>
  <c r="K252" i="1"/>
  <c r="AA189" i="1"/>
  <c r="Z206" i="1"/>
  <c r="L214" i="1"/>
  <c r="Y217" i="1"/>
  <c r="T216" i="1"/>
  <c r="Q220" i="1"/>
  <c r="X221" i="1"/>
  <c r="F224" i="1"/>
  <c r="F223" i="1" s="1"/>
  <c r="F114" i="1" s="1"/>
  <c r="H226" i="1"/>
  <c r="K227" i="1"/>
  <c r="L236" i="1"/>
  <c r="Y237" i="1"/>
  <c r="V235" i="1"/>
  <c r="Z236" i="1"/>
  <c r="W234" i="1"/>
  <c r="W233" i="1" s="1"/>
  <c r="W116" i="1" s="1"/>
  <c r="AA187" i="1"/>
  <c r="X194" i="1"/>
  <c r="L193" i="1"/>
  <c r="Y194" i="1"/>
  <c r="Z205" i="1"/>
  <c r="V204" i="1"/>
  <c r="R206" i="1"/>
  <c r="R205" i="1" s="1"/>
  <c r="R204" i="1" s="1"/>
  <c r="R203" i="1" s="1"/>
  <c r="L217" i="1"/>
  <c r="X217" i="1" s="1"/>
  <c r="G219" i="1"/>
  <c r="K219" i="1" s="1"/>
  <c r="Z219" i="1"/>
  <c r="Z220" i="1"/>
  <c r="K229" i="1"/>
  <c r="X239" i="1"/>
  <c r="AB241" i="1"/>
  <c r="V200" i="1"/>
  <c r="Q215" i="1"/>
  <c r="O234" i="1"/>
  <c r="O233" i="1" s="1"/>
  <c r="O116" i="1" s="1"/>
  <c r="Y240" i="1"/>
  <c r="P240" i="1"/>
  <c r="P239" i="1" s="1"/>
  <c r="P236" i="1" s="1"/>
  <c r="P235" i="1" s="1"/>
  <c r="P234" i="1" s="1"/>
  <c r="P233" i="1" s="1"/>
  <c r="P116" i="1" s="1"/>
  <c r="L239" i="1"/>
  <c r="X240" i="1"/>
  <c r="Q242" i="1"/>
  <c r="L242" i="1"/>
  <c r="Y243" i="1"/>
  <c r="Y244" i="1"/>
  <c r="P244" i="1"/>
  <c r="P243" i="1" s="1"/>
  <c r="P242" i="1" s="1"/>
  <c r="P241" i="1" s="1"/>
  <c r="R244" i="1"/>
  <c r="R243" i="1" s="1"/>
  <c r="R242" i="1" s="1"/>
  <c r="R241" i="1" s="1"/>
  <c r="Z244" i="1"/>
  <c r="O246" i="1"/>
  <c r="O245" i="1" s="1"/>
  <c r="G248" i="1"/>
  <c r="K249" i="1"/>
  <c r="X236" i="1"/>
  <c r="X237" i="1"/>
  <c r="X249" i="1"/>
  <c r="T257" i="1"/>
  <c r="Z259" i="1"/>
  <c r="V258" i="1"/>
  <c r="Y270" i="1"/>
  <c r="P270" i="1"/>
  <c r="P269" i="1" s="1"/>
  <c r="P268" i="1" s="1"/>
  <c r="P267" i="1" s="1"/>
  <c r="R270" i="1"/>
  <c r="R269" i="1" s="1"/>
  <c r="R268" i="1" s="1"/>
  <c r="R267" i="1" s="1"/>
  <c r="Z270" i="1"/>
  <c r="L269" i="1"/>
  <c r="X270" i="1"/>
  <c r="F274" i="1"/>
  <c r="F271" i="1" s="1"/>
  <c r="L202" i="1"/>
  <c r="K201" i="1"/>
  <c r="K205" i="1"/>
  <c r="Q211" i="1"/>
  <c r="G224" i="1"/>
  <c r="Q235" i="1"/>
  <c r="AA237" i="1"/>
  <c r="K242" i="1"/>
  <c r="L249" i="1"/>
  <c r="Y249" i="1" s="1"/>
  <c r="Z250" i="1"/>
  <c r="R250" i="1"/>
  <c r="R249" i="1" s="1"/>
  <c r="R248" i="1" s="1"/>
  <c r="R247" i="1" s="1"/>
  <c r="R246" i="1" s="1"/>
  <c r="R245" i="1" s="1"/>
  <c r="Y250" i="1"/>
  <c r="X250" i="1"/>
  <c r="Y286" i="1"/>
  <c r="P286" i="1"/>
  <c r="P281" i="1" s="1"/>
  <c r="L281" i="1"/>
  <c r="R286" i="1"/>
  <c r="R281" i="1" s="1"/>
  <c r="Z286" i="1"/>
  <c r="X286" i="1"/>
  <c r="G291" i="1"/>
  <c r="K291" i="1" s="1"/>
  <c r="K292" i="1"/>
  <c r="AA213" i="1"/>
  <c r="T212" i="1"/>
  <c r="AA226" i="1"/>
  <c r="T225" i="1"/>
  <c r="Z242" i="1"/>
  <c r="V247" i="1"/>
  <c r="T248" i="1"/>
  <c r="AA252" i="1"/>
  <c r="T251" i="1"/>
  <c r="AB252" i="1"/>
  <c r="Z260" i="1"/>
  <c r="R260" i="1"/>
  <c r="R259" i="1" s="1"/>
  <c r="R258" i="1" s="1"/>
  <c r="R257" i="1" s="1"/>
  <c r="R256" i="1" s="1"/>
  <c r="R255" i="1" s="1"/>
  <c r="X260" i="1"/>
  <c r="L259" i="1"/>
  <c r="P260" i="1"/>
  <c r="P259" i="1" s="1"/>
  <c r="P258" i="1" s="1"/>
  <c r="P257" i="1" s="1"/>
  <c r="P256" i="1" s="1"/>
  <c r="P255" i="1" s="1"/>
  <c r="Y260" i="1"/>
  <c r="K266" i="1"/>
  <c r="I264" i="1"/>
  <c r="I261" i="1" s="1"/>
  <c r="Z278" i="1"/>
  <c r="Z284" i="1"/>
  <c r="R284" i="1"/>
  <c r="R279" i="1" s="1"/>
  <c r="R274" i="1" s="1"/>
  <c r="R271" i="1" s="1"/>
  <c r="X284" i="1"/>
  <c r="P284" i="1"/>
  <c r="P279" i="1" s="1"/>
  <c r="L279" i="1"/>
  <c r="Y284" i="1"/>
  <c r="X253" i="1"/>
  <c r="Q272" i="1"/>
  <c r="W274" i="1"/>
  <c r="W271" i="1" s="1"/>
  <c r="W264" i="1" s="1"/>
  <c r="W261" i="1" s="1"/>
  <c r="X259" i="1"/>
  <c r="K272" i="1"/>
  <c r="G265" i="1"/>
  <c r="Z274" i="1"/>
  <c r="V271" i="1"/>
  <c r="X281" i="1"/>
  <c r="L274" i="1"/>
  <c r="Z293" i="1"/>
  <c r="L292" i="1"/>
  <c r="X293" i="1"/>
  <c r="X254" i="1"/>
  <c r="L253" i="1"/>
  <c r="Y253" i="1" s="1"/>
  <c r="Y254" i="1"/>
  <c r="F264" i="1"/>
  <c r="F261" i="1" s="1"/>
  <c r="O264" i="1"/>
  <c r="O261" i="1" s="1"/>
  <c r="K274" i="1"/>
  <c r="K276" i="1"/>
  <c r="Y277" i="1"/>
  <c r="Z294" i="1"/>
  <c r="R294" i="1"/>
  <c r="R293" i="1" s="1"/>
  <c r="R292" i="1" s="1"/>
  <c r="R291" i="1" s="1"/>
  <c r="Y294" i="1"/>
  <c r="P294" i="1"/>
  <c r="P293" i="1" s="1"/>
  <c r="P292" i="1" s="1"/>
  <c r="P291" i="1" s="1"/>
  <c r="X294" i="1"/>
  <c r="Z237" i="1"/>
  <c r="Z238" i="1"/>
  <c r="R238" i="1"/>
  <c r="R237" i="1" s="1"/>
  <c r="R236" i="1" s="1"/>
  <c r="R235" i="1" s="1"/>
  <c r="R234" i="1" s="1"/>
  <c r="R233" i="1" s="1"/>
  <c r="X238" i="1"/>
  <c r="Y242" i="1"/>
  <c r="AA242" i="1"/>
  <c r="Z243" i="1"/>
  <c r="Q251" i="1"/>
  <c r="K253" i="1"/>
  <c r="P254" i="1"/>
  <c r="P253" i="1" s="1"/>
  <c r="P252" i="1" s="1"/>
  <c r="P251" i="1" s="1"/>
  <c r="P246" i="1" s="1"/>
  <c r="P245" i="1" s="1"/>
  <c r="Z254" i="1"/>
  <c r="Q258" i="1"/>
  <c r="AA259" i="1"/>
  <c r="K263" i="1"/>
  <c r="AA268" i="1"/>
  <c r="T267" i="1"/>
  <c r="K275" i="1"/>
  <c r="X278" i="1"/>
  <c r="K288" i="1"/>
  <c r="X292" i="1"/>
  <c r="Q291" i="1"/>
  <c r="AA269" i="1"/>
  <c r="T273" i="1"/>
  <c r="K273" i="1"/>
  <c r="Q276" i="1"/>
  <c r="F276" i="1"/>
  <c r="F273" i="1" s="1"/>
  <c r="F266" i="1" s="1"/>
  <c r="F263" i="1" s="1"/>
  <c r="F116" i="1" s="1"/>
  <c r="AA278" i="1"/>
  <c r="Y278" i="1"/>
  <c r="K279" i="1"/>
  <c r="V275" i="1"/>
  <c r="Y283" i="1"/>
  <c r="P283" i="1"/>
  <c r="P278" i="1" s="1"/>
  <c r="P276" i="1" s="1"/>
  <c r="P273" i="1" s="1"/>
  <c r="P266" i="1" s="1"/>
  <c r="P263" i="1" s="1"/>
  <c r="X283" i="1"/>
  <c r="Y285" i="1"/>
  <c r="P285" i="1"/>
  <c r="P280" i="1" s="1"/>
  <c r="P275" i="1" s="1"/>
  <c r="P272" i="1" s="1"/>
  <c r="P265" i="1" s="1"/>
  <c r="P262" i="1" s="1"/>
  <c r="P115" i="1" s="1"/>
  <c r="X285" i="1"/>
  <c r="L288" i="1"/>
  <c r="Y289" i="1"/>
  <c r="Z292" i="1"/>
  <c r="X274" i="1"/>
  <c r="K277" i="1"/>
  <c r="Z283" i="1"/>
  <c r="Z285" i="1"/>
  <c r="K287" i="1"/>
  <c r="X288" i="1"/>
  <c r="Q287" i="1"/>
  <c r="Q264" i="1" s="1"/>
  <c r="Y290" i="1"/>
  <c r="P290" i="1"/>
  <c r="P289" i="1" s="1"/>
  <c r="P288" i="1" s="1"/>
  <c r="P287" i="1" s="1"/>
  <c r="X290" i="1"/>
  <c r="K268" i="1"/>
  <c r="G267" i="1"/>
  <c r="K269" i="1"/>
  <c r="Z277" i="1"/>
  <c r="L280" i="1"/>
  <c r="Y280" i="1" s="1"/>
  <c r="AA281" i="1"/>
  <c r="Y281" i="1"/>
  <c r="Y282" i="1"/>
  <c r="P282" i="1"/>
  <c r="P277" i="1" s="1"/>
  <c r="X282" i="1"/>
  <c r="R283" i="1"/>
  <c r="R278" i="1" s="1"/>
  <c r="R276" i="1" s="1"/>
  <c r="R273" i="1" s="1"/>
  <c r="R266" i="1" s="1"/>
  <c r="R263" i="1" s="1"/>
  <c r="R285" i="1"/>
  <c r="R280" i="1" s="1"/>
  <c r="R275" i="1" s="1"/>
  <c r="R272" i="1" s="1"/>
  <c r="R265" i="1" s="1"/>
  <c r="R262" i="1" s="1"/>
  <c r="R115" i="1" s="1"/>
  <c r="AA287" i="1"/>
  <c r="Y288" i="1"/>
  <c r="Z289" i="1"/>
  <c r="V288" i="1"/>
  <c r="R290" i="1"/>
  <c r="R289" i="1" s="1"/>
  <c r="R288" i="1" s="1"/>
  <c r="R287" i="1" s="1"/>
  <c r="T275" i="1"/>
  <c r="V276" i="1"/>
  <c r="Y293" i="1"/>
  <c r="T274" i="1"/>
  <c r="T292" i="1"/>
  <c r="J112" i="5" l="1"/>
  <c r="J99" i="5"/>
  <c r="N86" i="5"/>
  <c r="H85" i="5"/>
  <c r="H24" i="5"/>
  <c r="M34" i="5"/>
  <c r="N116" i="5"/>
  <c r="H114" i="5"/>
  <c r="M116" i="5"/>
  <c r="M79" i="5"/>
  <c r="H78" i="5"/>
  <c r="O61" i="5"/>
  <c r="K60" i="5"/>
  <c r="N61" i="5"/>
  <c r="J10" i="5"/>
  <c r="K107" i="5"/>
  <c r="O113" i="5"/>
  <c r="N79" i="5"/>
  <c r="O79" i="5"/>
  <c r="K78" i="5"/>
  <c r="N62" i="5"/>
  <c r="L130" i="5"/>
  <c r="H125" i="5"/>
  <c r="G124" i="5"/>
  <c r="G123" i="5" s="1"/>
  <c r="G122" i="5" s="1"/>
  <c r="J90" i="5"/>
  <c r="M91" i="5"/>
  <c r="N24" i="5"/>
  <c r="O24" i="5"/>
  <c r="K126" i="5"/>
  <c r="O127" i="5"/>
  <c r="N127" i="5"/>
  <c r="K112" i="5"/>
  <c r="O114" i="5"/>
  <c r="N114" i="5"/>
  <c r="N41" i="5"/>
  <c r="M86" i="5"/>
  <c r="H115" i="5"/>
  <c r="N118" i="5"/>
  <c r="M118" i="5"/>
  <c r="K74" i="5"/>
  <c r="J106" i="5"/>
  <c r="J75" i="5"/>
  <c r="M111" i="5"/>
  <c r="H110" i="5"/>
  <c r="N111" i="5"/>
  <c r="N15" i="5"/>
  <c r="M15" i="5"/>
  <c r="M24" i="5"/>
  <c r="O11" i="5"/>
  <c r="K10" i="5"/>
  <c r="H11" i="5"/>
  <c r="N11" i="5" s="1"/>
  <c r="H61" i="5"/>
  <c r="O65" i="5"/>
  <c r="N65" i="5"/>
  <c r="K64" i="5"/>
  <c r="K98" i="5"/>
  <c r="O108" i="5"/>
  <c r="K106" i="5"/>
  <c r="K69" i="5"/>
  <c r="O70" i="5"/>
  <c r="N90" i="5"/>
  <c r="K94" i="5"/>
  <c r="K89" i="5" s="1"/>
  <c r="O95" i="5"/>
  <c r="J52" i="5"/>
  <c r="O122" i="5"/>
  <c r="N27" i="5"/>
  <c r="M27" i="5"/>
  <c r="N34" i="5"/>
  <c r="G106" i="5"/>
  <c r="G104" i="5" s="1"/>
  <c r="G50" i="5" s="1"/>
  <c r="G130" i="5" s="1"/>
  <c r="H95" i="5"/>
  <c r="M96" i="5"/>
  <c r="M102" i="5"/>
  <c r="H101" i="5"/>
  <c r="H57" i="5"/>
  <c r="N57" i="5" s="1"/>
  <c r="O85" i="5"/>
  <c r="J84" i="5"/>
  <c r="H71" i="5"/>
  <c r="M72" i="5"/>
  <c r="H45" i="5"/>
  <c r="M46" i="5"/>
  <c r="K56" i="5"/>
  <c r="O57" i="5"/>
  <c r="N22" i="5"/>
  <c r="F130" i="5"/>
  <c r="M22" i="5"/>
  <c r="J79" i="4"/>
  <c r="K66" i="4"/>
  <c r="H65" i="4"/>
  <c r="H81" i="4"/>
  <c r="H87" i="4"/>
  <c r="K18" i="4"/>
  <c r="J17" i="4"/>
  <c r="K54" i="4"/>
  <c r="H53" i="4"/>
  <c r="K82" i="4"/>
  <c r="H95" i="4"/>
  <c r="I76" i="4"/>
  <c r="H75" i="4"/>
  <c r="K14" i="4"/>
  <c r="H13" i="4"/>
  <c r="H99" i="4"/>
  <c r="J84" i="4"/>
  <c r="K71" i="4"/>
  <c r="J70" i="4"/>
  <c r="H91" i="4"/>
  <c r="K92" i="4"/>
  <c r="K44" i="4"/>
  <c r="H42" i="4"/>
  <c r="K59" i="4"/>
  <c r="J58" i="4"/>
  <c r="K45" i="4"/>
  <c r="H43" i="4"/>
  <c r="K100" i="4"/>
  <c r="K19" i="4"/>
  <c r="H18" i="4"/>
  <c r="K35" i="4"/>
  <c r="I21" i="4"/>
  <c r="K30" i="4"/>
  <c r="K31" i="4"/>
  <c r="H30" i="4"/>
  <c r="H102" i="4"/>
  <c r="I88" i="4" s="1"/>
  <c r="F102" i="3"/>
  <c r="H102" i="3" s="1"/>
  <c r="I95" i="3" s="1"/>
  <c r="I39" i="3"/>
  <c r="H94" i="3"/>
  <c r="I26" i="3"/>
  <c r="K26" i="3"/>
  <c r="K39" i="3"/>
  <c r="I88" i="3"/>
  <c r="H87" i="3"/>
  <c r="J69" i="3"/>
  <c r="I33" i="3"/>
  <c r="K95" i="3"/>
  <c r="K21" i="3"/>
  <c r="I21" i="3"/>
  <c r="H30" i="3"/>
  <c r="H44" i="3"/>
  <c r="I46" i="3"/>
  <c r="H81" i="3"/>
  <c r="K82" i="3"/>
  <c r="I82" i="3"/>
  <c r="I75" i="3"/>
  <c r="H74" i="3"/>
  <c r="K46" i="3"/>
  <c r="J17" i="3"/>
  <c r="J56" i="3"/>
  <c r="H59" i="3"/>
  <c r="I60" i="3"/>
  <c r="K60" i="3"/>
  <c r="K64" i="3"/>
  <c r="I64" i="3"/>
  <c r="H63" i="3"/>
  <c r="H91" i="3"/>
  <c r="I92" i="3"/>
  <c r="K92" i="3"/>
  <c r="I45" i="3"/>
  <c r="H43" i="3"/>
  <c r="I52" i="3"/>
  <c r="H51" i="3"/>
  <c r="H71" i="3"/>
  <c r="I72" i="3"/>
  <c r="I14" i="3"/>
  <c r="H13" i="3"/>
  <c r="H99" i="3"/>
  <c r="I100" i="3"/>
  <c r="K33" i="3"/>
  <c r="K14" i="3"/>
  <c r="H18" i="3"/>
  <c r="J85" i="3"/>
  <c r="K9" i="2"/>
  <c r="O10" i="2"/>
  <c r="H79" i="2"/>
  <c r="N80" i="2"/>
  <c r="M80" i="2"/>
  <c r="H91" i="2"/>
  <c r="M91" i="2" s="1"/>
  <c r="K126" i="2"/>
  <c r="O127" i="2"/>
  <c r="N127" i="2"/>
  <c r="K125" i="2"/>
  <c r="O85" i="2"/>
  <c r="K84" i="2"/>
  <c r="M117" i="2"/>
  <c r="J56" i="2"/>
  <c r="O57" i="2"/>
  <c r="M57" i="2"/>
  <c r="K107" i="2"/>
  <c r="J122" i="2"/>
  <c r="J74" i="2"/>
  <c r="K60" i="2"/>
  <c r="O61" i="2"/>
  <c r="M92" i="2"/>
  <c r="N91" i="2"/>
  <c r="K90" i="2"/>
  <c r="H114" i="2"/>
  <c r="J90" i="2"/>
  <c r="J78" i="2"/>
  <c r="M79" i="2"/>
  <c r="H99" i="2"/>
  <c r="H24" i="2"/>
  <c r="M25" i="2"/>
  <c r="M34" i="2"/>
  <c r="H115" i="2"/>
  <c r="N118" i="2"/>
  <c r="H85" i="2"/>
  <c r="M86" i="2"/>
  <c r="O70" i="2"/>
  <c r="N70" i="2"/>
  <c r="K69" i="2"/>
  <c r="H53" i="2"/>
  <c r="N114" i="2"/>
  <c r="K112" i="2"/>
  <c r="O114" i="2"/>
  <c r="N44" i="2"/>
  <c r="J113" i="2"/>
  <c r="M115" i="2"/>
  <c r="O24" i="2"/>
  <c r="N41" i="2"/>
  <c r="H61" i="2"/>
  <c r="G124" i="2"/>
  <c r="G123" i="2" s="1"/>
  <c r="G122" i="2" s="1"/>
  <c r="G106" i="2" s="1"/>
  <c r="G104" i="2" s="1"/>
  <c r="G50" i="2" s="1"/>
  <c r="G130" i="2" s="1"/>
  <c r="H125" i="2"/>
  <c r="N12" i="2"/>
  <c r="H11" i="2"/>
  <c r="M95" i="2"/>
  <c r="H94" i="2"/>
  <c r="N95" i="2"/>
  <c r="K94" i="2"/>
  <c r="O95" i="2"/>
  <c r="M82" i="2"/>
  <c r="J10" i="2"/>
  <c r="N92" i="2"/>
  <c r="M100" i="2"/>
  <c r="J99" i="2"/>
  <c r="O79" i="2"/>
  <c r="K78" i="2"/>
  <c r="M24" i="2"/>
  <c r="N117" i="2"/>
  <c r="N65" i="2"/>
  <c r="K64" i="2"/>
  <c r="N64" i="2" s="1"/>
  <c r="M44" i="2"/>
  <c r="H110" i="2"/>
  <c r="M111" i="2"/>
  <c r="J60" i="2"/>
  <c r="N34" i="2"/>
  <c r="Q261" i="1"/>
  <c r="AB10" i="1"/>
  <c r="V9" i="1"/>
  <c r="S8" i="1"/>
  <c r="S295" i="1" s="1"/>
  <c r="O295" i="1"/>
  <c r="N295" i="1"/>
  <c r="Q273" i="1"/>
  <c r="L268" i="1"/>
  <c r="X269" i="1"/>
  <c r="Z269" i="1"/>
  <c r="AA274" i="1"/>
  <c r="Y274" i="1"/>
  <c r="T271" i="1"/>
  <c r="P274" i="1"/>
  <c r="P271" i="1" s="1"/>
  <c r="P264" i="1" s="1"/>
  <c r="P261" i="1" s="1"/>
  <c r="T266" i="1"/>
  <c r="Q257" i="1"/>
  <c r="AA212" i="1"/>
  <c r="T211" i="1"/>
  <c r="AA258" i="1"/>
  <c r="L241" i="1"/>
  <c r="X205" i="1"/>
  <c r="L204" i="1"/>
  <c r="Y205" i="1"/>
  <c r="AA183" i="1"/>
  <c r="Z185" i="1"/>
  <c r="Y185" i="1"/>
  <c r="L184" i="1"/>
  <c r="K191" i="1"/>
  <c r="Z163" i="1"/>
  <c r="AB212" i="1"/>
  <c r="V211" i="1"/>
  <c r="L188" i="1"/>
  <c r="Z189" i="1"/>
  <c r="AA88" i="1"/>
  <c r="Y88" i="1"/>
  <c r="L160" i="1"/>
  <c r="Y161" i="1"/>
  <c r="K136" i="1"/>
  <c r="G135" i="1"/>
  <c r="K135" i="1" s="1"/>
  <c r="Q10" i="1"/>
  <c r="K128" i="1"/>
  <c r="G127" i="1"/>
  <c r="K127" i="1" s="1"/>
  <c r="Y195" i="1"/>
  <c r="AA195" i="1"/>
  <c r="Y91" i="1"/>
  <c r="L90" i="1"/>
  <c r="AB62" i="1"/>
  <c r="S45" i="1"/>
  <c r="S38" i="1" s="1"/>
  <c r="V89" i="1"/>
  <c r="L127" i="1"/>
  <c r="X128" i="1"/>
  <c r="AA128" i="1"/>
  <c r="Y128" i="1"/>
  <c r="T127" i="1"/>
  <c r="Z149" i="1"/>
  <c r="L148" i="1"/>
  <c r="Z121" i="1"/>
  <c r="Y121" i="1"/>
  <c r="L120" i="1"/>
  <c r="U62" i="1"/>
  <c r="U45" i="1" s="1"/>
  <c r="U38" i="1" s="1"/>
  <c r="U8" i="1" s="1"/>
  <c r="U295" i="1" s="1"/>
  <c r="K124" i="1"/>
  <c r="G123" i="1"/>
  <c r="Q139" i="1"/>
  <c r="X140" i="1"/>
  <c r="K11" i="1"/>
  <c r="G10" i="1"/>
  <c r="V272" i="1"/>
  <c r="Q265" i="1"/>
  <c r="AA225" i="1"/>
  <c r="Q234" i="1"/>
  <c r="V257" i="1"/>
  <c r="K248" i="1"/>
  <c r="G247" i="1"/>
  <c r="K234" i="1"/>
  <c r="G233" i="1"/>
  <c r="L171" i="1"/>
  <c r="L163" i="1"/>
  <c r="L179" i="1"/>
  <c r="X180" i="1"/>
  <c r="T139" i="1"/>
  <c r="AA140" i="1"/>
  <c r="Y140" i="1"/>
  <c r="X231" i="1"/>
  <c r="L230" i="1"/>
  <c r="Z231" i="1"/>
  <c r="X157" i="1"/>
  <c r="L156" i="1"/>
  <c r="Y157" i="1"/>
  <c r="AB288" i="1"/>
  <c r="Z288" i="1"/>
  <c r="V287" i="1"/>
  <c r="V264" i="1" s="1"/>
  <c r="R116" i="1"/>
  <c r="L271" i="1"/>
  <c r="T247" i="1"/>
  <c r="G223" i="1"/>
  <c r="H225" i="1"/>
  <c r="K226" i="1"/>
  <c r="AA180" i="1"/>
  <c r="T179" i="1"/>
  <c r="Y180" i="1"/>
  <c r="AA10" i="1"/>
  <c r="T9" i="1"/>
  <c r="AB30" i="1"/>
  <c r="Z30" i="1"/>
  <c r="K267" i="1"/>
  <c r="G264" i="1"/>
  <c r="L287" i="1"/>
  <c r="Y279" i="1"/>
  <c r="X279" i="1"/>
  <c r="L248" i="1"/>
  <c r="Z249" i="1"/>
  <c r="R264" i="1"/>
  <c r="R261" i="1" s="1"/>
  <c r="T256" i="1"/>
  <c r="AA257" i="1"/>
  <c r="Q241" i="1"/>
  <c r="X242" i="1"/>
  <c r="Z217" i="1"/>
  <c r="L216" i="1"/>
  <c r="L192" i="1"/>
  <c r="Z193" i="1"/>
  <c r="Y193" i="1"/>
  <c r="Z214" i="1"/>
  <c r="R214" i="1"/>
  <c r="R213" i="1" s="1"/>
  <c r="R212" i="1" s="1"/>
  <c r="R211" i="1" s="1"/>
  <c r="Y214" i="1"/>
  <c r="P214" i="1"/>
  <c r="P213" i="1" s="1"/>
  <c r="P212" i="1" s="1"/>
  <c r="P211" i="1" s="1"/>
  <c r="L213" i="1"/>
  <c r="X214" i="1"/>
  <c r="X164" i="1"/>
  <c r="Y230" i="1"/>
  <c r="T229" i="1"/>
  <c r="AA175" i="1"/>
  <c r="J246" i="1"/>
  <c r="J245" i="1" s="1"/>
  <c r="J114" i="1" s="1"/>
  <c r="K192" i="1"/>
  <c r="K172" i="1"/>
  <c r="G171" i="1"/>
  <c r="K171" i="1" s="1"/>
  <c r="Z164" i="1"/>
  <c r="X172" i="1"/>
  <c r="L152" i="1"/>
  <c r="Z153" i="1"/>
  <c r="T151" i="1"/>
  <c r="AA152" i="1"/>
  <c r="Y152" i="1"/>
  <c r="Y108" i="1"/>
  <c r="L106" i="1"/>
  <c r="Q147" i="1"/>
  <c r="X148" i="1"/>
  <c r="L39" i="1"/>
  <c r="Z39" i="1" s="1"/>
  <c r="Y40" i="1"/>
  <c r="W114" i="1"/>
  <c r="AA124" i="1"/>
  <c r="T123" i="1"/>
  <c r="Y124" i="1"/>
  <c r="Z102" i="1"/>
  <c r="Q39" i="1"/>
  <c r="X40" i="1"/>
  <c r="K98" i="1"/>
  <c r="J7" i="1"/>
  <c r="I119" i="1"/>
  <c r="K120" i="1"/>
  <c r="AA46" i="1"/>
  <c r="T45" i="1"/>
  <c r="AA11" i="1"/>
  <c r="AA30" i="1"/>
  <c r="V203" i="1"/>
  <c r="Z204" i="1"/>
  <c r="AA216" i="1"/>
  <c r="T215" i="1"/>
  <c r="Y216" i="1"/>
  <c r="Q143" i="1"/>
  <c r="X136" i="1"/>
  <c r="Q135" i="1"/>
  <c r="K62" i="1"/>
  <c r="G61" i="1"/>
  <c r="V38" i="1"/>
  <c r="Q89" i="1"/>
  <c r="X90" i="1"/>
  <c r="AB45" i="1"/>
  <c r="AA292" i="1"/>
  <c r="T291" i="1"/>
  <c r="Y292" i="1"/>
  <c r="AB292" i="1"/>
  <c r="Z280" i="1"/>
  <c r="K265" i="1"/>
  <c r="G262" i="1"/>
  <c r="Y202" i="1"/>
  <c r="P202" i="1"/>
  <c r="P201" i="1" s="1"/>
  <c r="P200" i="1" s="1"/>
  <c r="P199" i="1" s="1"/>
  <c r="P118" i="1" s="1"/>
  <c r="P117" i="1" s="1"/>
  <c r="X202" i="1"/>
  <c r="R202" i="1"/>
  <c r="R201" i="1" s="1"/>
  <c r="R200" i="1" s="1"/>
  <c r="R199" i="1" s="1"/>
  <c r="Z202" i="1"/>
  <c r="L201" i="1"/>
  <c r="Z235" i="1"/>
  <c r="V234" i="1"/>
  <c r="X152" i="1"/>
  <c r="Q151" i="1"/>
  <c r="L144" i="1"/>
  <c r="X144" i="1" s="1"/>
  <c r="Z145" i="1"/>
  <c r="P95" i="1"/>
  <c r="P94" i="1" s="1"/>
  <c r="P93" i="1" s="1"/>
  <c r="P89" i="1" s="1"/>
  <c r="AA132" i="1"/>
  <c r="T131" i="1"/>
  <c r="Y132" i="1"/>
  <c r="F295" i="1"/>
  <c r="J8" i="1"/>
  <c r="Y102" i="1"/>
  <c r="X102" i="1"/>
  <c r="G39" i="1"/>
  <c r="K40" i="1"/>
  <c r="R10" i="1"/>
  <c r="R9" i="1" s="1"/>
  <c r="L93" i="1"/>
  <c r="X94" i="1"/>
  <c r="AB276" i="1"/>
  <c r="V273" i="1"/>
  <c r="Y269" i="1"/>
  <c r="AA267" i="1"/>
  <c r="L291" i="1"/>
  <c r="AA276" i="1"/>
  <c r="L258" i="1"/>
  <c r="Y259" i="1"/>
  <c r="V246" i="1"/>
  <c r="Z281" i="1"/>
  <c r="Q246" i="1"/>
  <c r="L235" i="1"/>
  <c r="X220" i="1"/>
  <c r="Q219" i="1"/>
  <c r="X219" i="1" s="1"/>
  <c r="Y231" i="1"/>
  <c r="V224" i="1"/>
  <c r="AB225" i="1"/>
  <c r="G195" i="1"/>
  <c r="K195" i="1" s="1"/>
  <c r="K196" i="1"/>
  <c r="V159" i="1"/>
  <c r="Z160" i="1"/>
  <c r="Y236" i="1"/>
  <c r="AA236" i="1"/>
  <c r="T235" i="1"/>
  <c r="K164" i="1"/>
  <c r="G163" i="1"/>
  <c r="K163" i="1" s="1"/>
  <c r="V106" i="1"/>
  <c r="Z108" i="1"/>
  <c r="AA203" i="1"/>
  <c r="L140" i="1"/>
  <c r="Z141" i="1"/>
  <c r="Y153" i="1"/>
  <c r="X193" i="1"/>
  <c r="Y136" i="1"/>
  <c r="AA136" i="1"/>
  <c r="T135" i="1"/>
  <c r="Z94" i="1"/>
  <c r="Z74" i="1"/>
  <c r="Q159" i="1"/>
  <c r="T147" i="1"/>
  <c r="AA148" i="1"/>
  <c r="Y148" i="1"/>
  <c r="K156" i="1"/>
  <c r="G155" i="1"/>
  <c r="K155" i="1" s="1"/>
  <c r="Y22" i="1"/>
  <c r="L11" i="1"/>
  <c r="X11" i="1" s="1"/>
  <c r="Y12" i="1"/>
  <c r="X88" i="1"/>
  <c r="Q45" i="1"/>
  <c r="G106" i="1"/>
  <c r="K106" i="1" s="1"/>
  <c r="K108" i="1"/>
  <c r="L105" i="1"/>
  <c r="X105" i="1" s="1"/>
  <c r="R70" i="1"/>
  <c r="R62" i="1" s="1"/>
  <c r="Z22" i="1"/>
  <c r="W8" i="1"/>
  <c r="W295" i="1" s="1"/>
  <c r="X280" i="1"/>
  <c r="L275" i="1"/>
  <c r="Y275" i="1" s="1"/>
  <c r="T143" i="1"/>
  <c r="AA144" i="1"/>
  <c r="Z98" i="1"/>
  <c r="V7" i="1"/>
  <c r="O114" i="1"/>
  <c r="Z177" i="1"/>
  <c r="Y177" i="1"/>
  <c r="L176" i="1"/>
  <c r="T272" i="1"/>
  <c r="AA275" i="1"/>
  <c r="Z279" i="1"/>
  <c r="X291" i="1"/>
  <c r="L252" i="1"/>
  <c r="Z253" i="1"/>
  <c r="Z271" i="1"/>
  <c r="L276" i="1"/>
  <c r="X276" i="1" s="1"/>
  <c r="AB251" i="1"/>
  <c r="AA251" i="1"/>
  <c r="Z239" i="1"/>
  <c r="V199" i="1"/>
  <c r="AA208" i="1"/>
  <c r="T207" i="1"/>
  <c r="Y208" i="1"/>
  <c r="K258" i="1"/>
  <c r="G257" i="1"/>
  <c r="Z157" i="1"/>
  <c r="AA172" i="1"/>
  <c r="T171" i="1"/>
  <c r="Y172" i="1"/>
  <c r="AA164" i="1"/>
  <c r="Y164" i="1"/>
  <c r="T163" i="1"/>
  <c r="Z137" i="1"/>
  <c r="L136" i="1"/>
  <c r="Y239" i="1"/>
  <c r="Z227" i="1"/>
  <c r="L226" i="1"/>
  <c r="Y227" i="1"/>
  <c r="X227" i="1"/>
  <c r="X145" i="1"/>
  <c r="Z169" i="1"/>
  <c r="Y169" i="1"/>
  <c r="L168" i="1"/>
  <c r="X168" i="1" s="1"/>
  <c r="AA155" i="1"/>
  <c r="AB155" i="1"/>
  <c r="Y137" i="1"/>
  <c r="AB93" i="1"/>
  <c r="Z93" i="1"/>
  <c r="P74" i="1"/>
  <c r="P62" i="1" s="1"/>
  <c r="Z63" i="1"/>
  <c r="L62" i="1"/>
  <c r="Y62" i="1" s="1"/>
  <c r="Y63" i="1"/>
  <c r="Q167" i="1"/>
  <c r="Y74" i="1"/>
  <c r="G93" i="1"/>
  <c r="K94" i="1"/>
  <c r="Y105" i="1"/>
  <c r="X98" i="1"/>
  <c r="Q7" i="1"/>
  <c r="AA98" i="1"/>
  <c r="Z127" i="1"/>
  <c r="R118" i="1"/>
  <c r="R117" i="1" s="1"/>
  <c r="R114" i="1" s="1"/>
  <c r="X91" i="1"/>
  <c r="X31" i="1"/>
  <c r="P12" i="1"/>
  <c r="P11" i="1" s="1"/>
  <c r="P10" i="1" s="1"/>
  <c r="P9" i="1" s="1"/>
  <c r="T219" i="1"/>
  <c r="AA220" i="1"/>
  <c r="Y220" i="1"/>
  <c r="H8" i="1"/>
  <c r="K88" i="5" l="1"/>
  <c r="O56" i="5"/>
  <c r="K55" i="5"/>
  <c r="N56" i="5"/>
  <c r="H70" i="5"/>
  <c r="M71" i="5"/>
  <c r="N71" i="5"/>
  <c r="O64" i="5"/>
  <c r="N64" i="5"/>
  <c r="J76" i="5"/>
  <c r="O84" i="5"/>
  <c r="O10" i="5"/>
  <c r="K9" i="5"/>
  <c r="N10" i="5"/>
  <c r="J9" i="5"/>
  <c r="H77" i="5"/>
  <c r="M78" i="5"/>
  <c r="H44" i="5"/>
  <c r="M45" i="5"/>
  <c r="N45" i="5"/>
  <c r="J49" i="5"/>
  <c r="J98" i="5"/>
  <c r="H94" i="5"/>
  <c r="M95" i="5"/>
  <c r="N95" i="5"/>
  <c r="J104" i="5"/>
  <c r="M125" i="5"/>
  <c r="H124" i="5"/>
  <c r="N125" i="5"/>
  <c r="O60" i="5"/>
  <c r="K54" i="5"/>
  <c r="H112" i="5"/>
  <c r="N94" i="5"/>
  <c r="O94" i="5"/>
  <c r="H10" i="5"/>
  <c r="M10" i="5" s="1"/>
  <c r="H109" i="5"/>
  <c r="M110" i="5"/>
  <c r="N110" i="5"/>
  <c r="K105" i="5"/>
  <c r="O107" i="5"/>
  <c r="H84" i="5"/>
  <c r="N85" i="5"/>
  <c r="H100" i="5"/>
  <c r="N101" i="5"/>
  <c r="M101" i="5"/>
  <c r="N78" i="5"/>
  <c r="O78" i="5"/>
  <c r="K77" i="5"/>
  <c r="M85" i="5"/>
  <c r="O106" i="5"/>
  <c r="K104" i="5"/>
  <c r="J51" i="5"/>
  <c r="J89" i="5"/>
  <c r="O89" i="5" s="1"/>
  <c r="M90" i="5"/>
  <c r="M11" i="5"/>
  <c r="O126" i="5"/>
  <c r="N126" i="5"/>
  <c r="H56" i="5"/>
  <c r="M57" i="5"/>
  <c r="K68" i="5"/>
  <c r="O69" i="5"/>
  <c r="H60" i="5"/>
  <c r="M61" i="5"/>
  <c r="H113" i="5"/>
  <c r="M115" i="5"/>
  <c r="N115" i="5"/>
  <c r="O112" i="5"/>
  <c r="M114" i="5"/>
  <c r="I100" i="4"/>
  <c r="I92" i="4"/>
  <c r="I26" i="4"/>
  <c r="K58" i="4"/>
  <c r="J57" i="4"/>
  <c r="H98" i="4"/>
  <c r="I99" i="4"/>
  <c r="K99" i="4"/>
  <c r="K65" i="4"/>
  <c r="I65" i="4"/>
  <c r="H64" i="4"/>
  <c r="K13" i="4"/>
  <c r="I13" i="4"/>
  <c r="H12" i="4"/>
  <c r="I96" i="4"/>
  <c r="I66" i="4"/>
  <c r="K43" i="4"/>
  <c r="I43" i="4"/>
  <c r="H41" i="4"/>
  <c r="I87" i="4"/>
  <c r="H86" i="4"/>
  <c r="K87" i="4"/>
  <c r="I31" i="4"/>
  <c r="I18" i="4"/>
  <c r="H17" i="4"/>
  <c r="I17" i="4" s="1"/>
  <c r="I45" i="4"/>
  <c r="K53" i="4"/>
  <c r="I53" i="4"/>
  <c r="H52" i="4"/>
  <c r="H80" i="4"/>
  <c r="I81" i="4"/>
  <c r="K81" i="4"/>
  <c r="H90" i="4"/>
  <c r="I91" i="4"/>
  <c r="K91" i="4"/>
  <c r="I95" i="4"/>
  <c r="H94" i="4"/>
  <c r="K95" i="4"/>
  <c r="J11" i="4"/>
  <c r="I101" i="4"/>
  <c r="I93" i="4"/>
  <c r="I83" i="4"/>
  <c r="I73" i="4"/>
  <c r="I61" i="4"/>
  <c r="I48" i="4"/>
  <c r="I40" i="4"/>
  <c r="I37" i="4"/>
  <c r="I34" i="4"/>
  <c r="I29" i="4"/>
  <c r="I27" i="4"/>
  <c r="I24" i="4"/>
  <c r="I22" i="4"/>
  <c r="I16" i="4"/>
  <c r="I60" i="4"/>
  <c r="I33" i="4"/>
  <c r="I70" i="4"/>
  <c r="I39" i="4"/>
  <c r="I56" i="4"/>
  <c r="I71" i="4"/>
  <c r="I57" i="4"/>
  <c r="I72" i="4"/>
  <c r="I58" i="4"/>
  <c r="I59" i="4"/>
  <c r="I28" i="4"/>
  <c r="I32" i="4"/>
  <c r="I67" i="4"/>
  <c r="I89" i="4"/>
  <c r="I23" i="4"/>
  <c r="I20" i="4"/>
  <c r="I97" i="4"/>
  <c r="I25" i="4"/>
  <c r="I36" i="4"/>
  <c r="I46" i="4"/>
  <c r="I47" i="4"/>
  <c r="I38" i="4"/>
  <c r="I77" i="4"/>
  <c r="I15" i="4"/>
  <c r="I55" i="4"/>
  <c r="I35" i="4"/>
  <c r="K42" i="4"/>
  <c r="I42" i="4"/>
  <c r="K70" i="4"/>
  <c r="J69" i="4"/>
  <c r="I30" i="4"/>
  <c r="I44" i="4"/>
  <c r="I14" i="4"/>
  <c r="I19" i="4"/>
  <c r="I75" i="4"/>
  <c r="H74" i="4"/>
  <c r="K75" i="4"/>
  <c r="I54" i="4"/>
  <c r="I82" i="4"/>
  <c r="J78" i="4"/>
  <c r="I13" i="3"/>
  <c r="H12" i="3"/>
  <c r="K13" i="3"/>
  <c r="H42" i="3"/>
  <c r="I44" i="3"/>
  <c r="K44" i="3"/>
  <c r="H17" i="3"/>
  <c r="I17" i="3" s="1"/>
  <c r="I18" i="3"/>
  <c r="K43" i="3"/>
  <c r="H41" i="3"/>
  <c r="I43" i="3"/>
  <c r="I94" i="3"/>
  <c r="K94" i="3"/>
  <c r="K17" i="3"/>
  <c r="J11" i="3"/>
  <c r="I87" i="3"/>
  <c r="H86" i="3"/>
  <c r="K87" i="3"/>
  <c r="H90" i="3"/>
  <c r="I91" i="3"/>
  <c r="K91" i="3"/>
  <c r="I74" i="3"/>
  <c r="K74" i="3"/>
  <c r="I30" i="3"/>
  <c r="K30" i="3"/>
  <c r="H70" i="3"/>
  <c r="I71" i="3"/>
  <c r="K71" i="3"/>
  <c r="K18" i="3"/>
  <c r="H80" i="3"/>
  <c r="I81" i="3"/>
  <c r="K81" i="3"/>
  <c r="H98" i="3"/>
  <c r="I99" i="3"/>
  <c r="K99" i="3"/>
  <c r="H58" i="3"/>
  <c r="I59" i="3"/>
  <c r="K59" i="3"/>
  <c r="J84" i="3"/>
  <c r="K63" i="3"/>
  <c r="I63" i="3"/>
  <c r="H62" i="3"/>
  <c r="J68" i="3"/>
  <c r="I51" i="3"/>
  <c r="H50" i="3"/>
  <c r="K51" i="3"/>
  <c r="I20" i="3"/>
  <c r="I77" i="3"/>
  <c r="I15" i="3"/>
  <c r="I36" i="3"/>
  <c r="I25" i="3"/>
  <c r="I65" i="3"/>
  <c r="I47" i="3"/>
  <c r="I35" i="3"/>
  <c r="I97" i="3"/>
  <c r="I29" i="3"/>
  <c r="I40" i="3"/>
  <c r="I83" i="3"/>
  <c r="I37" i="3"/>
  <c r="I96" i="3"/>
  <c r="I27" i="3"/>
  <c r="I16" i="3"/>
  <c r="I66" i="3"/>
  <c r="I19" i="3"/>
  <c r="I76" i="3"/>
  <c r="I93" i="3"/>
  <c r="I31" i="3"/>
  <c r="I24" i="3"/>
  <c r="I23" i="3"/>
  <c r="I32" i="3"/>
  <c r="I73" i="3"/>
  <c r="I28" i="3"/>
  <c r="I61" i="3"/>
  <c r="I54" i="3"/>
  <c r="I38" i="3"/>
  <c r="I101" i="3"/>
  <c r="I22" i="3"/>
  <c r="I48" i="3"/>
  <c r="I34" i="3"/>
  <c r="I55" i="3"/>
  <c r="I53" i="3"/>
  <c r="I89" i="3"/>
  <c r="I67" i="3"/>
  <c r="H60" i="2"/>
  <c r="N90" i="2"/>
  <c r="K89" i="2"/>
  <c r="N94" i="2"/>
  <c r="O94" i="2"/>
  <c r="N53" i="2"/>
  <c r="J106" i="2"/>
  <c r="H78" i="2"/>
  <c r="N61" i="2"/>
  <c r="M61" i="2"/>
  <c r="N78" i="2"/>
  <c r="K77" i="2"/>
  <c r="O78" i="2"/>
  <c r="M10" i="2"/>
  <c r="J9" i="2"/>
  <c r="M94" i="2"/>
  <c r="H124" i="2"/>
  <c r="M125" i="2"/>
  <c r="O107" i="2"/>
  <c r="K105" i="2"/>
  <c r="J55" i="2"/>
  <c r="M56" i="2"/>
  <c r="O56" i="2"/>
  <c r="L125" i="2"/>
  <c r="L124" i="2" s="1"/>
  <c r="L123" i="2" s="1"/>
  <c r="L122" i="2" s="1"/>
  <c r="N125" i="2"/>
  <c r="K124" i="2"/>
  <c r="H98" i="2"/>
  <c r="N99" i="2"/>
  <c r="J98" i="2"/>
  <c r="M98" i="2" s="1"/>
  <c r="M99" i="2"/>
  <c r="H10" i="2"/>
  <c r="N11" i="2"/>
  <c r="J107" i="2"/>
  <c r="H84" i="2"/>
  <c r="M85" i="2"/>
  <c r="N85" i="2"/>
  <c r="O126" i="2"/>
  <c r="N126" i="2"/>
  <c r="H109" i="2"/>
  <c r="M110" i="2"/>
  <c r="J77" i="2"/>
  <c r="M78" i="2"/>
  <c r="K76" i="2"/>
  <c r="O84" i="2"/>
  <c r="H90" i="2"/>
  <c r="N79" i="2"/>
  <c r="N69" i="2"/>
  <c r="O69" i="2"/>
  <c r="K68" i="2"/>
  <c r="J89" i="2"/>
  <c r="M90" i="2"/>
  <c r="J54" i="2"/>
  <c r="M60" i="2"/>
  <c r="M11" i="2"/>
  <c r="N24" i="2"/>
  <c r="O112" i="2"/>
  <c r="K111" i="2"/>
  <c r="N112" i="2"/>
  <c r="H113" i="2"/>
  <c r="N115" i="2"/>
  <c r="H112" i="2"/>
  <c r="M114" i="2"/>
  <c r="O60" i="2"/>
  <c r="K54" i="2"/>
  <c r="N60" i="2"/>
  <c r="O113" i="2"/>
  <c r="K8" i="2"/>
  <c r="P114" i="1"/>
  <c r="V261" i="1"/>
  <c r="AA7" i="1"/>
  <c r="Y144" i="1"/>
  <c r="AA147" i="1"/>
  <c r="Y147" i="1"/>
  <c r="AA135" i="1"/>
  <c r="L139" i="1"/>
  <c r="Z140" i="1"/>
  <c r="Z159" i="1"/>
  <c r="V118" i="1"/>
  <c r="L234" i="1"/>
  <c r="V245" i="1"/>
  <c r="Z291" i="1"/>
  <c r="Z276" i="1"/>
  <c r="Y93" i="1"/>
  <c r="X93" i="1"/>
  <c r="K262" i="1"/>
  <c r="G115" i="1"/>
  <c r="K115" i="1" s="1"/>
  <c r="AA45" i="1"/>
  <c r="T38" i="1"/>
  <c r="AA179" i="1"/>
  <c r="Y179" i="1"/>
  <c r="T246" i="1"/>
  <c r="Y247" i="1"/>
  <c r="Z275" i="1"/>
  <c r="K123" i="1"/>
  <c r="G118" i="1"/>
  <c r="AB89" i="1"/>
  <c r="X10" i="1"/>
  <c r="Q9" i="1"/>
  <c r="L183" i="1"/>
  <c r="Y184" i="1"/>
  <c r="X184" i="1"/>
  <c r="Z184" i="1"/>
  <c r="X257" i="1"/>
  <c r="Q256" i="1"/>
  <c r="Q266" i="1"/>
  <c r="L175" i="1"/>
  <c r="Y176" i="1"/>
  <c r="Z176" i="1"/>
  <c r="X176" i="1"/>
  <c r="L257" i="1"/>
  <c r="Y258" i="1"/>
  <c r="J295" i="1"/>
  <c r="K7" i="1"/>
  <c r="L7" i="1" s="1"/>
  <c r="L119" i="1"/>
  <c r="Y120" i="1"/>
  <c r="X120" i="1"/>
  <c r="Z120" i="1"/>
  <c r="X127" i="1"/>
  <c r="Y90" i="1"/>
  <c r="L89" i="1"/>
  <c r="Z89" i="1" s="1"/>
  <c r="L267" i="1"/>
  <c r="Y268" i="1"/>
  <c r="X268" i="1"/>
  <c r="Z268" i="1"/>
  <c r="AA219" i="1"/>
  <c r="Y219" i="1"/>
  <c r="Z106" i="1"/>
  <c r="L200" i="1"/>
  <c r="Y201" i="1"/>
  <c r="X201" i="1"/>
  <c r="Z201" i="1"/>
  <c r="Y291" i="1"/>
  <c r="AA291" i="1"/>
  <c r="AB291" i="1"/>
  <c r="Y39" i="1"/>
  <c r="AA151" i="1"/>
  <c r="L191" i="1"/>
  <c r="X192" i="1"/>
  <c r="Y192" i="1"/>
  <c r="Z192" i="1"/>
  <c r="X241" i="1"/>
  <c r="AA241" i="1"/>
  <c r="Y287" i="1"/>
  <c r="AB287" i="1"/>
  <c r="Z287" i="1"/>
  <c r="K247" i="1"/>
  <c r="G246" i="1"/>
  <c r="T224" i="1"/>
  <c r="X139" i="1"/>
  <c r="AA127" i="1"/>
  <c r="Y127" i="1"/>
  <c r="Z90" i="1"/>
  <c r="L159" i="1"/>
  <c r="Y160" i="1"/>
  <c r="Z241" i="1"/>
  <c r="Y241" i="1"/>
  <c r="X258" i="1"/>
  <c r="AA271" i="1"/>
  <c r="Y271" i="1"/>
  <c r="L135" i="1"/>
  <c r="Z136" i="1"/>
  <c r="AA143" i="1"/>
  <c r="X160" i="1"/>
  <c r="AA167" i="1"/>
  <c r="Q245" i="1"/>
  <c r="AB273" i="1"/>
  <c r="V266" i="1"/>
  <c r="AA131" i="1"/>
  <c r="Y131" i="1"/>
  <c r="X62" i="1"/>
  <c r="AB38" i="1"/>
  <c r="Q38" i="1"/>
  <c r="X39" i="1"/>
  <c r="L151" i="1"/>
  <c r="Y151" i="1" s="1"/>
  <c r="Z152" i="1"/>
  <c r="L215" i="1"/>
  <c r="X216" i="1"/>
  <c r="Z216" i="1"/>
  <c r="L247" i="1"/>
  <c r="X248" i="1"/>
  <c r="Z248" i="1"/>
  <c r="X287" i="1"/>
  <c r="T8" i="1"/>
  <c r="Y248" i="1"/>
  <c r="AA139" i="1"/>
  <c r="Y139" i="1"/>
  <c r="Z258" i="1"/>
  <c r="G9" i="1"/>
  <c r="K10" i="1"/>
  <c r="AB211" i="1"/>
  <c r="AA273" i="1"/>
  <c r="G89" i="1"/>
  <c r="K89" i="1" s="1"/>
  <c r="K93" i="1"/>
  <c r="AB224" i="1"/>
  <c r="V223" i="1"/>
  <c r="K39" i="1"/>
  <c r="X135" i="1"/>
  <c r="Q118" i="1"/>
  <c r="Y106" i="1"/>
  <c r="X106" i="1"/>
  <c r="Z179" i="1"/>
  <c r="X179" i="1"/>
  <c r="X234" i="1"/>
  <c r="Q233" i="1"/>
  <c r="K257" i="1"/>
  <c r="G256" i="1"/>
  <c r="L273" i="1"/>
  <c r="Z273" i="1" s="1"/>
  <c r="Y276" i="1"/>
  <c r="Y11" i="1"/>
  <c r="L10" i="1"/>
  <c r="Z11" i="1"/>
  <c r="L143" i="1"/>
  <c r="Z144" i="1"/>
  <c r="X89" i="1"/>
  <c r="AA89" i="1"/>
  <c r="AA123" i="1"/>
  <c r="Y123" i="1"/>
  <c r="T118" i="1"/>
  <c r="X163" i="1"/>
  <c r="V265" i="1"/>
  <c r="L167" i="1"/>
  <c r="Y168" i="1"/>
  <c r="Z168" i="1"/>
  <c r="AA171" i="1"/>
  <c r="Y171" i="1"/>
  <c r="Y207" i="1"/>
  <c r="AA207" i="1"/>
  <c r="L272" i="1"/>
  <c r="X275" i="1"/>
  <c r="X159" i="1"/>
  <c r="T234" i="1"/>
  <c r="AB234" i="1" s="1"/>
  <c r="Y235" i="1"/>
  <c r="AA235" i="1"/>
  <c r="T264" i="1"/>
  <c r="AB264" i="1" s="1"/>
  <c r="K61" i="1"/>
  <c r="L61" i="1" s="1"/>
  <c r="G58" i="1"/>
  <c r="AA256" i="1"/>
  <c r="T255" i="1"/>
  <c r="G261" i="1"/>
  <c r="K261" i="1" s="1"/>
  <c r="K264" i="1"/>
  <c r="L229" i="1"/>
  <c r="Z230" i="1"/>
  <c r="X230" i="1"/>
  <c r="Z171" i="1"/>
  <c r="X171" i="1"/>
  <c r="Z257" i="1"/>
  <c r="V256" i="1"/>
  <c r="Q262" i="1"/>
  <c r="L147" i="1"/>
  <c r="X147" i="1" s="1"/>
  <c r="Z148" i="1"/>
  <c r="Z62" i="1"/>
  <c r="AA211" i="1"/>
  <c r="T263" i="1"/>
  <c r="AA266" i="1"/>
  <c r="AA163" i="1"/>
  <c r="Y163" i="1"/>
  <c r="L155" i="1"/>
  <c r="Z156" i="1"/>
  <c r="Y156" i="1"/>
  <c r="X156" i="1"/>
  <c r="L187" i="1"/>
  <c r="Y188" i="1"/>
  <c r="X188" i="1"/>
  <c r="Z188" i="1"/>
  <c r="X226" i="1"/>
  <c r="L225" i="1"/>
  <c r="Z226" i="1"/>
  <c r="Y226" i="1"/>
  <c r="Z252" i="1"/>
  <c r="L251" i="1"/>
  <c r="X252" i="1"/>
  <c r="Y252" i="1"/>
  <c r="AA272" i="1"/>
  <c r="T265" i="1"/>
  <c r="Y272" i="1"/>
  <c r="Z7" i="1"/>
  <c r="V233" i="1"/>
  <c r="Z234" i="1"/>
  <c r="AA215" i="1"/>
  <c r="I118" i="1"/>
  <c r="I117" i="1" s="1"/>
  <c r="I114" i="1" s="1"/>
  <c r="I295" i="1" s="1"/>
  <c r="K119" i="1"/>
  <c r="AA159" i="1"/>
  <c r="L212" i="1"/>
  <c r="Y213" i="1"/>
  <c r="X213" i="1"/>
  <c r="Z213" i="1"/>
  <c r="K225" i="1"/>
  <c r="H224" i="1"/>
  <c r="X271" i="1"/>
  <c r="K233" i="1"/>
  <c r="G116" i="1"/>
  <c r="K116" i="1" s="1"/>
  <c r="X235" i="1"/>
  <c r="Z105" i="1"/>
  <c r="L203" i="1"/>
  <c r="Z203" i="1" s="1"/>
  <c r="X204" i="1"/>
  <c r="Y204" i="1"/>
  <c r="AB9" i="1"/>
  <c r="V8" i="1"/>
  <c r="H54" i="5" l="1"/>
  <c r="M60" i="5"/>
  <c r="H108" i="5"/>
  <c r="M109" i="5"/>
  <c r="N109" i="5"/>
  <c r="N44" i="5"/>
  <c r="M44" i="5"/>
  <c r="H99" i="5"/>
  <c r="N100" i="5"/>
  <c r="M100" i="5"/>
  <c r="O9" i="5"/>
  <c r="K8" i="5"/>
  <c r="H107" i="5"/>
  <c r="M113" i="5"/>
  <c r="N113" i="5"/>
  <c r="O104" i="5"/>
  <c r="O88" i="5"/>
  <c r="N112" i="5"/>
  <c r="K52" i="5"/>
  <c r="O54" i="5"/>
  <c r="N54" i="5"/>
  <c r="H89" i="5"/>
  <c r="M94" i="5"/>
  <c r="J74" i="5"/>
  <c r="O76" i="5"/>
  <c r="O77" i="5"/>
  <c r="N77" i="5"/>
  <c r="K75" i="5"/>
  <c r="O105" i="5"/>
  <c r="O55" i="5"/>
  <c r="K53" i="5"/>
  <c r="O68" i="5"/>
  <c r="H9" i="5"/>
  <c r="M124" i="5"/>
  <c r="H123" i="5"/>
  <c r="N124" i="5"/>
  <c r="N60" i="5"/>
  <c r="H75" i="5"/>
  <c r="M77" i="5"/>
  <c r="H55" i="5"/>
  <c r="M56" i="5"/>
  <c r="J88" i="5"/>
  <c r="H76" i="5"/>
  <c r="M76" i="5" s="1"/>
  <c r="N84" i="5"/>
  <c r="M112" i="5"/>
  <c r="M9" i="5"/>
  <c r="J8" i="5"/>
  <c r="M84" i="5"/>
  <c r="H69" i="5"/>
  <c r="M70" i="5"/>
  <c r="N70" i="5"/>
  <c r="H79" i="4"/>
  <c r="I80" i="4"/>
  <c r="K80" i="4"/>
  <c r="K52" i="4"/>
  <c r="I52" i="4"/>
  <c r="H51" i="4"/>
  <c r="I98" i="4"/>
  <c r="K98" i="4"/>
  <c r="H69" i="4"/>
  <c r="I74" i="4"/>
  <c r="K74" i="4"/>
  <c r="K41" i="4"/>
  <c r="I41" i="4"/>
  <c r="H9" i="4"/>
  <c r="J10" i="4"/>
  <c r="K64" i="4"/>
  <c r="I64" i="4"/>
  <c r="H63" i="4"/>
  <c r="K57" i="4"/>
  <c r="J56" i="4"/>
  <c r="I86" i="4"/>
  <c r="H85" i="4"/>
  <c r="K86" i="4"/>
  <c r="I94" i="4"/>
  <c r="K94" i="4"/>
  <c r="K12" i="4"/>
  <c r="I12" i="4"/>
  <c r="H11" i="4"/>
  <c r="J68" i="4"/>
  <c r="K17" i="4"/>
  <c r="I90" i="4"/>
  <c r="K90" i="4"/>
  <c r="I98" i="3"/>
  <c r="K98" i="3"/>
  <c r="J10" i="3"/>
  <c r="K42" i="3"/>
  <c r="I42" i="3"/>
  <c r="K62" i="3"/>
  <c r="I62" i="3"/>
  <c r="I90" i="3"/>
  <c r="K90" i="3"/>
  <c r="H69" i="3"/>
  <c r="I70" i="3"/>
  <c r="K70" i="3"/>
  <c r="K41" i="3"/>
  <c r="H9" i="3"/>
  <c r="I41" i="3"/>
  <c r="H57" i="3"/>
  <c r="I58" i="3"/>
  <c r="K58" i="3"/>
  <c r="H79" i="3"/>
  <c r="I80" i="3"/>
  <c r="K80" i="3"/>
  <c r="I12" i="3"/>
  <c r="H11" i="3"/>
  <c r="K11" i="3" s="1"/>
  <c r="K12" i="3"/>
  <c r="J49" i="3"/>
  <c r="I50" i="3"/>
  <c r="K50" i="3"/>
  <c r="I86" i="3"/>
  <c r="H85" i="3"/>
  <c r="K86" i="3"/>
  <c r="H76" i="2"/>
  <c r="M84" i="2"/>
  <c r="K123" i="2"/>
  <c r="N124" i="2"/>
  <c r="J104" i="2"/>
  <c r="K74" i="2"/>
  <c r="O76" i="2"/>
  <c r="N76" i="2"/>
  <c r="N84" i="2"/>
  <c r="M9" i="2"/>
  <c r="J8" i="2"/>
  <c r="J52" i="2"/>
  <c r="M54" i="2"/>
  <c r="M107" i="2"/>
  <c r="J105" i="2"/>
  <c r="O9" i="2"/>
  <c r="N111" i="2"/>
  <c r="L111" i="2"/>
  <c r="L110" i="2" s="1"/>
  <c r="L109" i="2" s="1"/>
  <c r="L108" i="2" s="1"/>
  <c r="L106" i="2" s="1"/>
  <c r="L104" i="2" s="1"/>
  <c r="L50" i="2" s="1"/>
  <c r="L130" i="2" s="1"/>
  <c r="O111" i="2"/>
  <c r="K110" i="2"/>
  <c r="J75" i="2"/>
  <c r="N98" i="2"/>
  <c r="H123" i="2"/>
  <c r="M124" i="2"/>
  <c r="N68" i="2"/>
  <c r="O68" i="2"/>
  <c r="K52" i="2"/>
  <c r="O54" i="2"/>
  <c r="H107" i="2"/>
  <c r="N113" i="2"/>
  <c r="H108" i="2"/>
  <c r="M109" i="2"/>
  <c r="M113" i="2"/>
  <c r="N89" i="2"/>
  <c r="K88" i="2"/>
  <c r="O89" i="2"/>
  <c r="O8" i="2"/>
  <c r="M112" i="2"/>
  <c r="J88" i="2"/>
  <c r="M89" i="2"/>
  <c r="H89" i="2"/>
  <c r="H9" i="2"/>
  <c r="N10" i="2"/>
  <c r="M55" i="2"/>
  <c r="J53" i="2"/>
  <c r="O55" i="2"/>
  <c r="O77" i="2"/>
  <c r="K75" i="2"/>
  <c r="H77" i="2"/>
  <c r="H54" i="2"/>
  <c r="AA118" i="1"/>
  <c r="T117" i="1"/>
  <c r="Z135" i="1"/>
  <c r="Y200" i="1"/>
  <c r="L199" i="1"/>
  <c r="X200" i="1"/>
  <c r="Z200" i="1"/>
  <c r="L256" i="1"/>
  <c r="Y257" i="1"/>
  <c r="Z175" i="1"/>
  <c r="Y175" i="1"/>
  <c r="X175" i="1"/>
  <c r="AA246" i="1"/>
  <c r="T245" i="1"/>
  <c r="AB246" i="1"/>
  <c r="Z251" i="1"/>
  <c r="Y251" i="1"/>
  <c r="X251" i="1"/>
  <c r="AA264" i="1"/>
  <c r="T261" i="1"/>
  <c r="Y264" i="1"/>
  <c r="G245" i="1"/>
  <c r="K245" i="1" s="1"/>
  <c r="K246" i="1"/>
  <c r="Y191" i="1"/>
  <c r="Z191" i="1"/>
  <c r="X191" i="1"/>
  <c r="AA265" i="1"/>
  <c r="T262" i="1"/>
  <c r="Z215" i="1"/>
  <c r="X215" i="1"/>
  <c r="Z155" i="1"/>
  <c r="X155" i="1"/>
  <c r="Y155" i="1"/>
  <c r="Z147" i="1"/>
  <c r="K58" i="1"/>
  <c r="G46" i="1"/>
  <c r="AA234" i="1"/>
  <c r="T233" i="1"/>
  <c r="Y234" i="1"/>
  <c r="Z167" i="1"/>
  <c r="Y167" i="1"/>
  <c r="Z143" i="1"/>
  <c r="L266" i="1"/>
  <c r="Z266" i="1" s="1"/>
  <c r="Y273" i="1"/>
  <c r="Q117" i="1"/>
  <c r="L246" i="1"/>
  <c r="X247" i="1"/>
  <c r="Z247" i="1"/>
  <c r="AB266" i="1"/>
  <c r="V263" i="1"/>
  <c r="L118" i="1"/>
  <c r="X118" i="1" s="1"/>
  <c r="Z119" i="1"/>
  <c r="Y119" i="1"/>
  <c r="X119" i="1"/>
  <c r="Q263" i="1"/>
  <c r="X143" i="1"/>
  <c r="Z139" i="1"/>
  <c r="X167" i="1"/>
  <c r="H223" i="1"/>
  <c r="K224" i="1"/>
  <c r="Z256" i="1"/>
  <c r="V255" i="1"/>
  <c r="L265" i="1"/>
  <c r="Y265" i="1" s="1"/>
  <c r="X272" i="1"/>
  <c r="Y89" i="1"/>
  <c r="Q8" i="1"/>
  <c r="Z233" i="1"/>
  <c r="AB233" i="1"/>
  <c r="X229" i="1"/>
  <c r="Z229" i="1"/>
  <c r="X233" i="1"/>
  <c r="Q116" i="1"/>
  <c r="Y229" i="1"/>
  <c r="Y215" i="1"/>
  <c r="L224" i="1"/>
  <c r="X225" i="1"/>
  <c r="Z225" i="1"/>
  <c r="Y225" i="1"/>
  <c r="Q115" i="1"/>
  <c r="Z61" i="1"/>
  <c r="R61" i="1"/>
  <c r="R58" i="1" s="1"/>
  <c r="R46" i="1" s="1"/>
  <c r="R45" i="1" s="1"/>
  <c r="R38" i="1" s="1"/>
  <c r="R8" i="1" s="1"/>
  <c r="R295" i="1" s="1"/>
  <c r="X61" i="1"/>
  <c r="P61" i="1"/>
  <c r="P58" i="1" s="1"/>
  <c r="P46" i="1" s="1"/>
  <c r="P45" i="1" s="1"/>
  <c r="P38" i="1" s="1"/>
  <c r="P8" i="1" s="1"/>
  <c r="P295" i="1" s="1"/>
  <c r="Y61" i="1"/>
  <c r="L58" i="1"/>
  <c r="Z272" i="1"/>
  <c r="K9" i="1"/>
  <c r="AA8" i="1"/>
  <c r="Y143" i="1"/>
  <c r="X273" i="1"/>
  <c r="K118" i="1"/>
  <c r="G117" i="1"/>
  <c r="L233" i="1"/>
  <c r="Y135" i="1"/>
  <c r="AB245" i="1"/>
  <c r="AB8" i="1"/>
  <c r="Y203" i="1"/>
  <c r="X203" i="1"/>
  <c r="L211" i="1"/>
  <c r="X212" i="1"/>
  <c r="Y212" i="1"/>
  <c r="Z212" i="1"/>
  <c r="Y187" i="1"/>
  <c r="Z187" i="1"/>
  <c r="X187" i="1"/>
  <c r="AA255" i="1"/>
  <c r="Z265" i="1"/>
  <c r="V262" i="1"/>
  <c r="L9" i="1"/>
  <c r="Z10" i="1"/>
  <c r="Y10" i="1"/>
  <c r="G255" i="1"/>
  <c r="K255" i="1" s="1"/>
  <c r="K256" i="1"/>
  <c r="AA9" i="1"/>
  <c r="Z151" i="1"/>
  <c r="X151" i="1"/>
  <c r="Y159" i="1"/>
  <c r="T223" i="1"/>
  <c r="AA224" i="1"/>
  <c r="L264" i="1"/>
  <c r="Z267" i="1"/>
  <c r="X267" i="1"/>
  <c r="Y267" i="1"/>
  <c r="Y7" i="1"/>
  <c r="X256" i="1"/>
  <c r="Q255" i="1"/>
  <c r="Z183" i="1"/>
  <c r="X183" i="1"/>
  <c r="Y183" i="1"/>
  <c r="AA38" i="1"/>
  <c r="V117" i="1"/>
  <c r="AB118" i="1"/>
  <c r="X7" i="1"/>
  <c r="H122" i="5" l="1"/>
  <c r="N123" i="5"/>
  <c r="M123" i="5"/>
  <c r="O75" i="5"/>
  <c r="N75" i="5"/>
  <c r="K51" i="5"/>
  <c r="O53" i="5"/>
  <c r="K50" i="5"/>
  <c r="H51" i="5"/>
  <c r="M75" i="5"/>
  <c r="H68" i="5"/>
  <c r="M69" i="5"/>
  <c r="N69" i="5"/>
  <c r="N8" i="5"/>
  <c r="O8" i="5"/>
  <c r="H98" i="5"/>
  <c r="N99" i="5"/>
  <c r="M99" i="5"/>
  <c r="H52" i="5"/>
  <c r="M54" i="5"/>
  <c r="M8" i="5"/>
  <c r="H53" i="5"/>
  <c r="M55" i="5"/>
  <c r="H106" i="5"/>
  <c r="M108" i="5"/>
  <c r="N108" i="5"/>
  <c r="H74" i="5"/>
  <c r="N76" i="5"/>
  <c r="H88" i="5"/>
  <c r="N89" i="5"/>
  <c r="M89" i="5"/>
  <c r="M88" i="5"/>
  <c r="H8" i="5"/>
  <c r="N55" i="5"/>
  <c r="H105" i="5"/>
  <c r="M107" i="5"/>
  <c r="N107" i="5"/>
  <c r="J50" i="5"/>
  <c r="O74" i="5"/>
  <c r="O52" i="5"/>
  <c r="K49" i="5"/>
  <c r="N9" i="5"/>
  <c r="I85" i="4"/>
  <c r="H84" i="4"/>
  <c r="K85" i="4"/>
  <c r="J49" i="4"/>
  <c r="K56" i="4"/>
  <c r="H68" i="4"/>
  <c r="I68" i="4" s="1"/>
  <c r="I69" i="4"/>
  <c r="K9" i="4"/>
  <c r="I9" i="4"/>
  <c r="I11" i="4"/>
  <c r="H10" i="4"/>
  <c r="I10" i="4" s="1"/>
  <c r="K10" i="4"/>
  <c r="K11" i="4"/>
  <c r="K63" i="4"/>
  <c r="I63" i="4"/>
  <c r="H62" i="4"/>
  <c r="K69" i="4"/>
  <c r="K51" i="4"/>
  <c r="I51" i="4"/>
  <c r="H50" i="4"/>
  <c r="H78" i="4"/>
  <c r="I79" i="4"/>
  <c r="K79" i="4"/>
  <c r="I9" i="3"/>
  <c r="K9" i="3"/>
  <c r="H78" i="3"/>
  <c r="I79" i="3"/>
  <c r="K79" i="3"/>
  <c r="I85" i="3"/>
  <c r="H84" i="3"/>
  <c r="K85" i="3"/>
  <c r="I11" i="3"/>
  <c r="H10" i="3"/>
  <c r="I10" i="3" s="1"/>
  <c r="J102" i="3"/>
  <c r="K102" i="3" s="1"/>
  <c r="H56" i="3"/>
  <c r="I57" i="3"/>
  <c r="K57" i="3"/>
  <c r="H68" i="3"/>
  <c r="I69" i="3"/>
  <c r="K69" i="3"/>
  <c r="M108" i="2"/>
  <c r="N52" i="2"/>
  <c r="K49" i="2"/>
  <c r="O52" i="2"/>
  <c r="M105" i="2"/>
  <c r="N75" i="2"/>
  <c r="K51" i="2"/>
  <c r="O75" i="2"/>
  <c r="H122" i="2"/>
  <c r="M123" i="2"/>
  <c r="N123" i="2"/>
  <c r="K122" i="2"/>
  <c r="N122" i="2" s="1"/>
  <c r="H52" i="2"/>
  <c r="H8" i="2"/>
  <c r="N9" i="2"/>
  <c r="H105" i="2"/>
  <c r="N107" i="2"/>
  <c r="M52" i="2"/>
  <c r="J49" i="2"/>
  <c r="O74" i="2"/>
  <c r="N74" i="2"/>
  <c r="H74" i="2"/>
  <c r="M76" i="2"/>
  <c r="M53" i="2"/>
  <c r="J50" i="2"/>
  <c r="O53" i="2"/>
  <c r="J51" i="2"/>
  <c r="H75" i="2"/>
  <c r="M77" i="2"/>
  <c r="N88" i="2"/>
  <c r="O88" i="2"/>
  <c r="O105" i="2"/>
  <c r="O110" i="2"/>
  <c r="K109" i="2"/>
  <c r="N110" i="2"/>
  <c r="N77" i="2"/>
  <c r="H88" i="2"/>
  <c r="N54" i="2"/>
  <c r="M8" i="2"/>
  <c r="Z9" i="1"/>
  <c r="Y9" i="1"/>
  <c r="L223" i="1"/>
  <c r="X224" i="1"/>
  <c r="Z224" i="1"/>
  <c r="H114" i="1"/>
  <c r="H295" i="1" s="1"/>
  <c r="K223" i="1"/>
  <c r="X263" i="1"/>
  <c r="AA261" i="1"/>
  <c r="AA117" i="1"/>
  <c r="T114" i="1"/>
  <c r="X9" i="1"/>
  <c r="AB261" i="1"/>
  <c r="L245" i="1"/>
  <c r="Z246" i="1"/>
  <c r="X246" i="1"/>
  <c r="Y246" i="1"/>
  <c r="Z255" i="1"/>
  <c r="Q114" i="1"/>
  <c r="AA262" i="1"/>
  <c r="T115" i="1"/>
  <c r="Y245" i="1"/>
  <c r="AA245" i="1"/>
  <c r="AB117" i="1"/>
  <c r="V114" i="1"/>
  <c r="AA223" i="1"/>
  <c r="Y223" i="1"/>
  <c r="G45" i="1"/>
  <c r="K46" i="1"/>
  <c r="AA263" i="1"/>
  <c r="L117" i="1"/>
  <c r="Y117" i="1" s="1"/>
  <c r="L263" i="1"/>
  <c r="Y266" i="1"/>
  <c r="L261" i="1"/>
  <c r="X264" i="1"/>
  <c r="Z264" i="1"/>
  <c r="V115" i="1"/>
  <c r="X211" i="1"/>
  <c r="Y211" i="1"/>
  <c r="Z211" i="1"/>
  <c r="K117" i="1"/>
  <c r="G114" i="1"/>
  <c r="K114" i="1" s="1"/>
  <c r="Z118" i="1"/>
  <c r="L262" i="1"/>
  <c r="Z262" i="1" s="1"/>
  <c r="X265" i="1"/>
  <c r="X266" i="1"/>
  <c r="Z263" i="1"/>
  <c r="AB263" i="1"/>
  <c r="Y233" i="1"/>
  <c r="AA233" i="1"/>
  <c r="T116" i="1"/>
  <c r="X199" i="1"/>
  <c r="Y199" i="1"/>
  <c r="Z199" i="1"/>
  <c r="Q295" i="1"/>
  <c r="Y118" i="1"/>
  <c r="X255" i="1"/>
  <c r="Y224" i="1"/>
  <c r="L116" i="1"/>
  <c r="L46" i="1"/>
  <c r="Z58" i="1"/>
  <c r="X58" i="1"/>
  <c r="Y58" i="1"/>
  <c r="AB223" i="1"/>
  <c r="V116" i="1"/>
  <c r="L255" i="1"/>
  <c r="Y256" i="1"/>
  <c r="N74" i="5" l="1"/>
  <c r="H49" i="5"/>
  <c r="M52" i="5"/>
  <c r="H130" i="5"/>
  <c r="M51" i="5"/>
  <c r="M105" i="5"/>
  <c r="N105" i="5"/>
  <c r="M50" i="5"/>
  <c r="J130" i="5"/>
  <c r="M74" i="5"/>
  <c r="N88" i="5"/>
  <c r="H104" i="5"/>
  <c r="N106" i="5"/>
  <c r="M106" i="5"/>
  <c r="N98" i="5"/>
  <c r="M98" i="5"/>
  <c r="M68" i="5"/>
  <c r="N68" i="5"/>
  <c r="N52" i="5"/>
  <c r="H50" i="5"/>
  <c r="N50" i="5" s="1"/>
  <c r="M53" i="5"/>
  <c r="N53" i="5"/>
  <c r="O50" i="5"/>
  <c r="N49" i="5"/>
  <c r="O49" i="5"/>
  <c r="I8" i="5"/>
  <c r="O51" i="5"/>
  <c r="N51" i="5"/>
  <c r="K130" i="5"/>
  <c r="M122" i="5"/>
  <c r="N122" i="5"/>
  <c r="J102" i="4"/>
  <c r="K102" i="4" s="1"/>
  <c r="K62" i="4"/>
  <c r="I62" i="4"/>
  <c r="K50" i="4"/>
  <c r="I50" i="4"/>
  <c r="H49" i="4"/>
  <c r="I49" i="4" s="1"/>
  <c r="I102" i="4" s="1"/>
  <c r="K68" i="4"/>
  <c r="I84" i="4"/>
  <c r="K84" i="4"/>
  <c r="I78" i="4"/>
  <c r="K78" i="4"/>
  <c r="K10" i="3"/>
  <c r="I78" i="3"/>
  <c r="K78" i="3"/>
  <c r="I68" i="3"/>
  <c r="K68" i="3"/>
  <c r="I56" i="3"/>
  <c r="K56" i="3"/>
  <c r="H49" i="3"/>
  <c r="I84" i="3"/>
  <c r="K84" i="3"/>
  <c r="O51" i="2"/>
  <c r="N109" i="2"/>
  <c r="K108" i="2"/>
  <c r="O109" i="2"/>
  <c r="H51" i="2"/>
  <c r="M51" i="2"/>
  <c r="J130" i="2"/>
  <c r="M74" i="2"/>
  <c r="H49" i="2"/>
  <c r="M122" i="2"/>
  <c r="H106" i="2"/>
  <c r="N8" i="2"/>
  <c r="M75" i="2"/>
  <c r="N105" i="2"/>
  <c r="M88" i="2"/>
  <c r="O49" i="2"/>
  <c r="N49" i="2"/>
  <c r="Y263" i="1"/>
  <c r="X117" i="1"/>
  <c r="Z245" i="1"/>
  <c r="X245" i="1"/>
  <c r="X116" i="1"/>
  <c r="AB116" i="1"/>
  <c r="Z116" i="1"/>
  <c r="L115" i="1"/>
  <c r="X262" i="1"/>
  <c r="X261" i="1"/>
  <c r="Z261" i="1"/>
  <c r="L114" i="1"/>
  <c r="AA115" i="1"/>
  <c r="X223" i="1"/>
  <c r="Z223" i="1"/>
  <c r="AB114" i="1"/>
  <c r="V295" i="1"/>
  <c r="Y262" i="1"/>
  <c r="AA114" i="1"/>
  <c r="T295" i="1"/>
  <c r="Z117" i="1"/>
  <c r="Y255" i="1"/>
  <c r="L45" i="1"/>
  <c r="X46" i="1"/>
  <c r="Z46" i="1"/>
  <c r="Y46" i="1"/>
  <c r="AA116" i="1"/>
  <c r="Y116" i="1"/>
  <c r="K45" i="1"/>
  <c r="G38" i="1"/>
  <c r="Y261" i="1"/>
  <c r="I43" i="5" l="1"/>
  <c r="I97" i="5"/>
  <c r="I80" i="5"/>
  <c r="I129" i="5"/>
  <c r="I81" i="5"/>
  <c r="I59" i="5"/>
  <c r="I26" i="5"/>
  <c r="I23" i="5"/>
  <c r="I93" i="5"/>
  <c r="I33" i="5"/>
  <c r="I32" i="5"/>
  <c r="I30" i="5"/>
  <c r="I83" i="5"/>
  <c r="I14" i="5"/>
  <c r="I13" i="5"/>
  <c r="I92" i="5"/>
  <c r="I39" i="5"/>
  <c r="I64" i="5"/>
  <c r="I20" i="5"/>
  <c r="I87" i="5"/>
  <c r="I18" i="5"/>
  <c r="I36" i="5"/>
  <c r="I16" i="5"/>
  <c r="I121" i="5"/>
  <c r="I40" i="5"/>
  <c r="I91" i="5"/>
  <c r="I103" i="5"/>
  <c r="I126" i="5"/>
  <c r="I63" i="5"/>
  <c r="I67" i="5"/>
  <c r="I66" i="5"/>
  <c r="I37" i="5"/>
  <c r="I17" i="5"/>
  <c r="I25" i="5"/>
  <c r="I42" i="5"/>
  <c r="I28" i="5"/>
  <c r="I90" i="5"/>
  <c r="I127" i="5"/>
  <c r="I12" i="5"/>
  <c r="I19" i="5"/>
  <c r="I119" i="5"/>
  <c r="I35" i="5"/>
  <c r="I48" i="5"/>
  <c r="I21" i="5"/>
  <c r="I47" i="5"/>
  <c r="I29" i="5"/>
  <c r="I73" i="5"/>
  <c r="I38" i="5"/>
  <c r="I31" i="5"/>
  <c r="I117" i="5"/>
  <c r="I120" i="5"/>
  <c r="I65" i="5"/>
  <c r="I82" i="5"/>
  <c r="I128" i="5"/>
  <c r="I86" i="5"/>
  <c r="I116" i="5"/>
  <c r="I111" i="5"/>
  <c r="I96" i="5"/>
  <c r="I72" i="5"/>
  <c r="I27" i="5"/>
  <c r="I15" i="5"/>
  <c r="I22" i="5"/>
  <c r="I46" i="5"/>
  <c r="I34" i="5"/>
  <c r="I79" i="5"/>
  <c r="I118" i="5"/>
  <c r="I62" i="5"/>
  <c r="I58" i="5"/>
  <c r="I41" i="5"/>
  <c r="I102" i="5"/>
  <c r="I45" i="5"/>
  <c r="I61" i="5"/>
  <c r="I95" i="5"/>
  <c r="I115" i="5"/>
  <c r="I125" i="5"/>
  <c r="I11" i="5"/>
  <c r="I24" i="5"/>
  <c r="I57" i="5"/>
  <c r="I71" i="5"/>
  <c r="I110" i="5"/>
  <c r="I85" i="5"/>
  <c r="I78" i="5"/>
  <c r="I101" i="5"/>
  <c r="I114" i="5"/>
  <c r="I60" i="5"/>
  <c r="I109" i="5"/>
  <c r="I100" i="5"/>
  <c r="I56" i="5"/>
  <c r="I112" i="5"/>
  <c r="I77" i="5"/>
  <c r="I70" i="5"/>
  <c r="I94" i="5"/>
  <c r="I124" i="5"/>
  <c r="I10" i="5"/>
  <c r="I44" i="5"/>
  <c r="I113" i="5"/>
  <c r="I84" i="5"/>
  <c r="I54" i="5"/>
  <c r="I108" i="5"/>
  <c r="I55" i="5"/>
  <c r="I75" i="5"/>
  <c r="I123" i="5"/>
  <c r="I9" i="5"/>
  <c r="I69" i="5"/>
  <c r="I99" i="5"/>
  <c r="I89" i="5"/>
  <c r="I76" i="5"/>
  <c r="I107" i="5"/>
  <c r="I122" i="5"/>
  <c r="I53" i="5"/>
  <c r="I52" i="5"/>
  <c r="I98" i="5"/>
  <c r="I88" i="5"/>
  <c r="I49" i="5"/>
  <c r="I130" i="5" s="1"/>
  <c r="M49" i="5"/>
  <c r="I68" i="5"/>
  <c r="I106" i="5"/>
  <c r="I50" i="5"/>
  <c r="I104" i="5"/>
  <c r="N104" i="5"/>
  <c r="M104" i="5"/>
  <c r="O130" i="5"/>
  <c r="N130" i="5"/>
  <c r="I105" i="5"/>
  <c r="M130" i="5"/>
  <c r="I51" i="5"/>
  <c r="I74" i="5"/>
  <c r="K49" i="4"/>
  <c r="I49" i="3"/>
  <c r="I102" i="3" s="1"/>
  <c r="K49" i="3"/>
  <c r="K106" i="2"/>
  <c r="O108" i="2"/>
  <c r="N108" i="2"/>
  <c r="H104" i="2"/>
  <c r="M106" i="2"/>
  <c r="M49" i="2"/>
  <c r="N51" i="2"/>
  <c r="Z45" i="1"/>
  <c r="L38" i="1"/>
  <c r="Y45" i="1"/>
  <c r="X45" i="1"/>
  <c r="Y114" i="1"/>
  <c r="X114" i="1"/>
  <c r="K38" i="1"/>
  <c r="G8" i="1"/>
  <c r="AB295" i="1"/>
  <c r="AA295" i="1"/>
  <c r="X115" i="1"/>
  <c r="Z115" i="1"/>
  <c r="Z114" i="1"/>
  <c r="Y115" i="1"/>
  <c r="M104" i="2" l="1"/>
  <c r="H50" i="2"/>
  <c r="N106" i="2"/>
  <c r="K104" i="2"/>
  <c r="O106" i="2"/>
  <c r="K8" i="1"/>
  <c r="L8" i="1" s="1"/>
  <c r="G295" i="1"/>
  <c r="K295" i="1" s="1"/>
  <c r="Z38" i="1"/>
  <c r="Y38" i="1"/>
  <c r="X38" i="1"/>
  <c r="O104" i="2" l="1"/>
  <c r="N104" i="2"/>
  <c r="K50" i="2"/>
  <c r="M50" i="2"/>
  <c r="H130" i="2"/>
  <c r="I50" i="2" s="1"/>
  <c r="Y8" i="1"/>
  <c r="Z8" i="1"/>
  <c r="L295" i="1"/>
  <c r="X8" i="1"/>
  <c r="I73" i="2" l="1"/>
  <c r="I43" i="2"/>
  <c r="I129" i="2"/>
  <c r="I87" i="2"/>
  <c r="I120" i="2"/>
  <c r="I57" i="2"/>
  <c r="I39" i="2"/>
  <c r="I38" i="2"/>
  <c r="I37" i="2"/>
  <c r="I36" i="2"/>
  <c r="I35" i="2"/>
  <c r="I97" i="2"/>
  <c r="I29" i="2"/>
  <c r="I28" i="2"/>
  <c r="I23" i="2"/>
  <c r="I18" i="2"/>
  <c r="I116" i="2"/>
  <c r="I83" i="2"/>
  <c r="I59" i="2"/>
  <c r="I32" i="2"/>
  <c r="I16" i="2"/>
  <c r="I66" i="2"/>
  <c r="I40" i="2"/>
  <c r="I46" i="2"/>
  <c r="I63" i="2"/>
  <c r="I127" i="2"/>
  <c r="I103" i="2"/>
  <c r="I13" i="2"/>
  <c r="I101" i="2"/>
  <c r="I47" i="2"/>
  <c r="I17" i="2"/>
  <c r="I69" i="2"/>
  <c r="I102" i="2"/>
  <c r="I81" i="2"/>
  <c r="I48" i="2"/>
  <c r="I121" i="2"/>
  <c r="I64" i="2"/>
  <c r="I21" i="2"/>
  <c r="I68" i="2"/>
  <c r="I67" i="2"/>
  <c r="I70" i="2"/>
  <c r="I119" i="2"/>
  <c r="I14" i="2"/>
  <c r="I128" i="2"/>
  <c r="I33" i="2"/>
  <c r="I72" i="2"/>
  <c r="I22" i="2"/>
  <c r="I26" i="2"/>
  <c r="I58" i="2"/>
  <c r="I71" i="2"/>
  <c r="I19" i="2"/>
  <c r="I65" i="2"/>
  <c r="I27" i="2"/>
  <c r="I126" i="2"/>
  <c r="I45" i="2"/>
  <c r="I56" i="2"/>
  <c r="I30" i="2"/>
  <c r="I93" i="2"/>
  <c r="I15" i="2"/>
  <c r="I42" i="2"/>
  <c r="I20" i="2"/>
  <c r="I96" i="2"/>
  <c r="I100" i="2"/>
  <c r="I44" i="2"/>
  <c r="I86" i="2"/>
  <c r="I12" i="2"/>
  <c r="I82" i="2"/>
  <c r="I117" i="2"/>
  <c r="I25" i="2"/>
  <c r="I118" i="2"/>
  <c r="I92" i="2"/>
  <c r="I41" i="2"/>
  <c r="I80" i="2"/>
  <c r="I55" i="2"/>
  <c r="I62" i="2"/>
  <c r="I34" i="2"/>
  <c r="I95" i="2"/>
  <c r="I31" i="2"/>
  <c r="I111" i="2"/>
  <c r="I125" i="2"/>
  <c r="I99" i="2"/>
  <c r="I110" i="2"/>
  <c r="I115" i="2"/>
  <c r="I11" i="2"/>
  <c r="I61" i="2"/>
  <c r="I53" i="2"/>
  <c r="I79" i="2"/>
  <c r="I91" i="2"/>
  <c r="I114" i="2"/>
  <c r="I24" i="2"/>
  <c r="I94" i="2"/>
  <c r="I85" i="2"/>
  <c r="I84" i="2"/>
  <c r="I98" i="2"/>
  <c r="I60" i="2"/>
  <c r="I113" i="2"/>
  <c r="I109" i="2"/>
  <c r="I112" i="2"/>
  <c r="I124" i="2"/>
  <c r="I10" i="2"/>
  <c r="I90" i="2"/>
  <c r="I78" i="2"/>
  <c r="I54" i="2"/>
  <c r="I76" i="2"/>
  <c r="I77" i="2"/>
  <c r="I107" i="2"/>
  <c r="I89" i="2"/>
  <c r="I108" i="2"/>
  <c r="I123" i="2"/>
  <c r="I9" i="2"/>
  <c r="I74" i="2"/>
  <c r="I105" i="2"/>
  <c r="I75" i="2"/>
  <c r="I8" i="2"/>
  <c r="I130" i="2" s="1"/>
  <c r="I52" i="2"/>
  <c r="I88" i="2"/>
  <c r="I122" i="2"/>
  <c r="I51" i="2"/>
  <c r="I106" i="2"/>
  <c r="I49" i="2"/>
  <c r="M130" i="2"/>
  <c r="I104" i="2"/>
  <c r="O50" i="2"/>
  <c r="N50" i="2"/>
  <c r="K130" i="2"/>
  <c r="M295" i="1"/>
  <c r="M282" i="1"/>
  <c r="M209" i="1"/>
  <c r="M208" i="1"/>
  <c r="M244" i="1"/>
  <c r="M240" i="1"/>
  <c r="M222" i="1"/>
  <c r="M197" i="1"/>
  <c r="M182" i="1"/>
  <c r="M174" i="1"/>
  <c r="M166" i="1"/>
  <c r="M210" i="1"/>
  <c r="M238" i="1"/>
  <c r="M196" i="1"/>
  <c r="M173" i="1"/>
  <c r="M165" i="1"/>
  <c r="M221" i="1"/>
  <c r="M87" i="1"/>
  <c r="M158" i="1"/>
  <c r="M124" i="1"/>
  <c r="M104" i="1"/>
  <c r="M96" i="1"/>
  <c r="M85" i="1"/>
  <c r="M83" i="1"/>
  <c r="M67" i="1"/>
  <c r="M57" i="1"/>
  <c r="M56" i="1"/>
  <c r="M55" i="1"/>
  <c r="M198" i="1"/>
  <c r="M195" i="1"/>
  <c r="M101" i="1"/>
  <c r="M100" i="1"/>
  <c r="M92" i="1"/>
  <c r="M64" i="1"/>
  <c r="M125" i="1"/>
  <c r="M84" i="1"/>
  <c r="M47" i="1"/>
  <c r="M44" i="1"/>
  <c r="M23" i="1"/>
  <c r="M21" i="1"/>
  <c r="M86" i="1"/>
  <c r="M60" i="1"/>
  <c r="M49" i="1"/>
  <c r="M36" i="1"/>
  <c r="M54" i="1"/>
  <c r="M53" i="1"/>
  <c r="M112" i="1"/>
  <c r="M13" i="1"/>
  <c r="M73" i="1"/>
  <c r="M71" i="1"/>
  <c r="M50" i="1"/>
  <c r="M48" i="1"/>
  <c r="M52" i="1"/>
  <c r="M51" i="1" s="1"/>
  <c r="M66" i="1"/>
  <c r="M27" i="1"/>
  <c r="M98" i="1"/>
  <c r="M42" i="1"/>
  <c r="M109" i="1"/>
  <c r="M103" i="1"/>
  <c r="M72" i="1"/>
  <c r="M16" i="1"/>
  <c r="M65" i="1"/>
  <c r="M134" i="1"/>
  <c r="M142" i="1"/>
  <c r="M181" i="1"/>
  <c r="M206" i="1"/>
  <c r="M218" i="1"/>
  <c r="M260" i="1"/>
  <c r="M284" i="1"/>
  <c r="M293" i="1"/>
  <c r="M290" i="1"/>
  <c r="M70" i="1"/>
  <c r="M95" i="1"/>
  <c r="M243" i="1"/>
  <c r="M35" i="1"/>
  <c r="M37" i="1"/>
  <c r="M43" i="1"/>
  <c r="M178" i="1"/>
  <c r="M82" i="1"/>
  <c r="M113" i="1"/>
  <c r="M154" i="1"/>
  <c r="M186" i="1"/>
  <c r="M194" i="1"/>
  <c r="M207" i="1"/>
  <c r="M250" i="1"/>
  <c r="M278" i="1"/>
  <c r="M294" i="1"/>
  <c r="M289" i="1"/>
  <c r="M68" i="1"/>
  <c r="M28" i="1"/>
  <c r="M232" i="1"/>
  <c r="M111" i="1"/>
  <c r="M33" i="1"/>
  <c r="M69" i="1"/>
  <c r="M15" i="1"/>
  <c r="M59" i="1"/>
  <c r="M58" i="1" s="1"/>
  <c r="M78" i="1"/>
  <c r="M254" i="1"/>
  <c r="M17" i="1"/>
  <c r="M25" i="1"/>
  <c r="M14" i="1"/>
  <c r="M77" i="1"/>
  <c r="M19" i="1"/>
  <c r="M150" i="1"/>
  <c r="M32" i="1"/>
  <c r="M31" i="1" s="1"/>
  <c r="M30" i="1" s="1"/>
  <c r="M20" i="1"/>
  <c r="M133" i="1"/>
  <c r="M79" i="1"/>
  <c r="M162" i="1"/>
  <c r="M123" i="1"/>
  <c r="M170" i="1"/>
  <c r="M126" i="1"/>
  <c r="M220" i="1"/>
  <c r="M190" i="1"/>
  <c r="M283" i="1"/>
  <c r="M41" i="1"/>
  <c r="M99" i="1"/>
  <c r="M29" i="1"/>
  <c r="M122" i="1"/>
  <c r="M18" i="1"/>
  <c r="M34" i="1"/>
  <c r="M270" i="1"/>
  <c r="M286" i="1"/>
  <c r="M285" i="1"/>
  <c r="M129" i="1"/>
  <c r="M138" i="1"/>
  <c r="M81" i="1"/>
  <c r="M80" i="1"/>
  <c r="M24" i="1"/>
  <c r="M97" i="1"/>
  <c r="M26" i="1"/>
  <c r="M132" i="1"/>
  <c r="M110" i="1"/>
  <c r="M75" i="1"/>
  <c r="M130" i="1"/>
  <c r="M146" i="1"/>
  <c r="M228" i="1"/>
  <c r="M237" i="1"/>
  <c r="M277" i="1"/>
  <c r="M76" i="1"/>
  <c r="M161" i="1"/>
  <c r="M180" i="1"/>
  <c r="M217" i="1"/>
  <c r="M131" i="1"/>
  <c r="M88" i="1"/>
  <c r="M259" i="1"/>
  <c r="M74" i="1"/>
  <c r="M137" i="1"/>
  <c r="M205" i="1"/>
  <c r="M185" i="1"/>
  <c r="M128" i="1"/>
  <c r="M157" i="1"/>
  <c r="M274" i="1"/>
  <c r="M279" i="1"/>
  <c r="M153" i="1"/>
  <c r="M202" i="1"/>
  <c r="M249" i="1"/>
  <c r="M214" i="1"/>
  <c r="M108" i="1"/>
  <c r="M236" i="1"/>
  <c r="M149" i="1"/>
  <c r="M12" i="1"/>
  <c r="M253" i="1"/>
  <c r="M169" i="1"/>
  <c r="M219" i="1"/>
  <c r="M172" i="1"/>
  <c r="M94" i="1"/>
  <c r="M292" i="1"/>
  <c r="M141" i="1"/>
  <c r="M22" i="1"/>
  <c r="M239" i="1"/>
  <c r="M63" i="1"/>
  <c r="M269" i="1"/>
  <c r="M91" i="1"/>
  <c r="M281" i="1"/>
  <c r="M107" i="1"/>
  <c r="M227" i="1"/>
  <c r="M242" i="1"/>
  <c r="M189" i="1"/>
  <c r="M121" i="1"/>
  <c r="M164" i="1"/>
  <c r="M231" i="1"/>
  <c r="M288" i="1"/>
  <c r="M193" i="1"/>
  <c r="M40" i="1"/>
  <c r="M145" i="1"/>
  <c r="M102" i="1"/>
  <c r="M177" i="1"/>
  <c r="M280" i="1"/>
  <c r="M291" i="1"/>
  <c r="M192" i="1"/>
  <c r="M287" i="1"/>
  <c r="M179" i="1"/>
  <c r="M226" i="1"/>
  <c r="M252" i="1"/>
  <c r="M271" i="1"/>
  <c r="M184" i="1"/>
  <c r="M127" i="1"/>
  <c r="M152" i="1"/>
  <c r="M248" i="1"/>
  <c r="M276" i="1"/>
  <c r="M171" i="1"/>
  <c r="M156" i="1"/>
  <c r="M204" i="1"/>
  <c r="M176" i="1"/>
  <c r="M201" i="1"/>
  <c r="M160" i="1"/>
  <c r="M235" i="1"/>
  <c r="M258" i="1"/>
  <c r="M241" i="1"/>
  <c r="M188" i="1"/>
  <c r="M105" i="1"/>
  <c r="M136" i="1"/>
  <c r="M11" i="1"/>
  <c r="M163" i="1"/>
  <c r="M275" i="1"/>
  <c r="M39" i="1"/>
  <c r="M213" i="1"/>
  <c r="M140" i="1"/>
  <c r="M93" i="1"/>
  <c r="M120" i="1"/>
  <c r="M90" i="1"/>
  <c r="M268" i="1"/>
  <c r="M216" i="1"/>
  <c r="M106" i="1"/>
  <c r="M144" i="1"/>
  <c r="M168" i="1"/>
  <c r="M230" i="1"/>
  <c r="M148" i="1"/>
  <c r="M155" i="1"/>
  <c r="M139" i="1"/>
  <c r="M89" i="1"/>
  <c r="M225" i="1"/>
  <c r="M203" i="1"/>
  <c r="M10" i="1"/>
  <c r="M151" i="1"/>
  <c r="M143" i="1"/>
  <c r="M215" i="1"/>
  <c r="M212" i="1"/>
  <c r="M147" i="1"/>
  <c r="M273" i="1"/>
  <c r="M119" i="1"/>
  <c r="M272" i="1"/>
  <c r="M187" i="1"/>
  <c r="M159" i="1"/>
  <c r="M135" i="1"/>
  <c r="M167" i="1"/>
  <c r="M200" i="1"/>
  <c r="M257" i="1"/>
  <c r="M229" i="1"/>
  <c r="M183" i="1"/>
  <c r="M175" i="1"/>
  <c r="M191" i="1"/>
  <c r="M61" i="1"/>
  <c r="M267" i="1"/>
  <c r="M7" i="1"/>
  <c r="M247" i="1"/>
  <c r="M251" i="1"/>
  <c r="M234" i="1"/>
  <c r="M9" i="1"/>
  <c r="M246" i="1"/>
  <c r="M266" i="1"/>
  <c r="M224" i="1"/>
  <c r="M264" i="1"/>
  <c r="M211" i="1"/>
  <c r="M233" i="1"/>
  <c r="M199" i="1"/>
  <c r="M256" i="1"/>
  <c r="M118" i="1"/>
  <c r="M265" i="1"/>
  <c r="M116" i="1"/>
  <c r="M262" i="1"/>
  <c r="M46" i="1"/>
  <c r="M263" i="1"/>
  <c r="M261" i="1"/>
  <c r="M223" i="1"/>
  <c r="M255" i="1"/>
  <c r="X295" i="1"/>
  <c r="M245" i="1"/>
  <c r="M117" i="1"/>
  <c r="M45" i="1"/>
  <c r="M114" i="1"/>
  <c r="Y295" i="1"/>
  <c r="M115" i="1"/>
  <c r="Z295" i="1"/>
  <c r="M38" i="1"/>
  <c r="M8" i="1"/>
  <c r="O130" i="2" l="1"/>
  <c r="N130" i="2"/>
  <c r="M62" i="1"/>
</calcChain>
</file>

<file path=xl/sharedStrings.xml><?xml version="1.0" encoding="utf-8"?>
<sst xmlns="http://schemas.openxmlformats.org/spreadsheetml/2006/main" count="18692" uniqueCount="568">
  <si>
    <t>INFORME  DE EJECUCIÓN DEL PRESUPUESTO DE GASTOS</t>
  </si>
  <si>
    <t xml:space="preserve"> VIGENCIA ACTUAL</t>
  </si>
  <si>
    <t>PERIODO DEL 1/01/2023 AL 31/01/2023</t>
  </si>
  <si>
    <t xml:space="preserve">SECCION:        2413 </t>
  </si>
  <si>
    <t>UNIDAD EJECUTORA:</t>
  </si>
  <si>
    <t>00</t>
  </si>
  <si>
    <t>Código Presupuestal</t>
  </si>
  <si>
    <t>Fuente de 
Financiación</t>
  </si>
  <si>
    <t>Recurso</t>
  </si>
  <si>
    <t>Situado</t>
  </si>
  <si>
    <t>Denominación del Rubro</t>
  </si>
  <si>
    <t>Apropiación Inicial
(1)</t>
  </si>
  <si>
    <t>Modificaciones Presupuestales (2)</t>
  </si>
  <si>
    <t>Apropiación Vigente
(3) = (1) + (2)</t>
  </si>
  <si>
    <t>% Participación en el total
(4)</t>
  </si>
  <si>
    <t>Apropiación Condicionada o Bloqueada
(5)</t>
  </si>
  <si>
    <t>Certificados Acumulados
(6)</t>
  </si>
  <si>
    <t>Apropiación Disponible
(7) =  (3) - (6)</t>
  </si>
  <si>
    <t>Compromisos
Acumulados
(8)</t>
  </si>
  <si>
    <t>Apropiación Vigente sin comprometer
(9) = (3) - (8)</t>
  </si>
  <si>
    <t>Certificados de Disponibilidad Presupuestal sin comprometer
(10) = (8) - (6)</t>
  </si>
  <si>
    <t>Obligaciones
Acumuladas
(11)</t>
  </si>
  <si>
    <t>Compromisos sin obligar
(12) = (8) - (11)</t>
  </si>
  <si>
    <t>Pagos
Acumulados
(13)</t>
  </si>
  <si>
    <t>Obligaciones sin pago
(14) = (11) - (13)</t>
  </si>
  <si>
    <t>Porcentajes de ejecución</t>
  </si>
  <si>
    <t>Adiciones
(a)</t>
  </si>
  <si>
    <t>Reducciones
(b)</t>
  </si>
  <si>
    <t>Créditos
(c)</t>
  </si>
  <si>
    <t>Contracréditos
(d)</t>
  </si>
  <si>
    <t>Total Modificaciones Presupuestales
( e) = (a)-(b)+( c) - (d)</t>
  </si>
  <si>
    <t>Comp, /Aprop, Vig,
(15)=(8)/(3)</t>
  </si>
  <si>
    <t>Oblig,/Aprop,
(16)=(11) / (3)</t>
  </si>
  <si>
    <t>Pagos/Aprop,
(17)=(13) / (3)</t>
  </si>
  <si>
    <t>Oblig,,/Comp,
(18)=(11)/(8)</t>
  </si>
  <si>
    <t>Pagos /Oblig,
(19)=(13) / (11)</t>
  </si>
  <si>
    <t>A</t>
  </si>
  <si>
    <t>NACIÓN</t>
  </si>
  <si>
    <t>CSF</t>
  </si>
  <si>
    <t>FUNCIONAMIENTO</t>
  </si>
  <si>
    <t>N/A</t>
  </si>
  <si>
    <t>PROPIOS</t>
  </si>
  <si>
    <t>A-01</t>
  </si>
  <si>
    <t>GASTOS DE PERSONAL</t>
  </si>
  <si>
    <t>A-01-01</t>
  </si>
  <si>
    <t>PLANTA DE PERSONAL PERMANENTE</t>
  </si>
  <si>
    <t>A-01-01-01</t>
  </si>
  <si>
    <t>SALARIO</t>
  </si>
  <si>
    <t>A-01-01-01-001</t>
  </si>
  <si>
    <t>FACTORES SALARIALES COMUNES</t>
  </si>
  <si>
    <t>A-01-01-01-001-001</t>
  </si>
  <si>
    <t>SUELDO BÁSICO</t>
  </si>
  <si>
    <t>A-01-01-01-001-003</t>
  </si>
  <si>
    <t>PRIMA TÉCNICA SALARIAL</t>
  </si>
  <si>
    <t>A-01-01-01-001-004</t>
  </si>
  <si>
    <t>SUBSIDIO DE ALIMENTACIÓN</t>
  </si>
  <si>
    <t>A-01-01-01-001-005</t>
  </si>
  <si>
    <t>AUXILIO DE TRANSPORTE</t>
  </si>
  <si>
    <t>A-01-01-01-001-006</t>
  </si>
  <si>
    <t>PRIMA DE SERVICIO</t>
  </si>
  <si>
    <t>A-01-01-01-001-007</t>
  </si>
  <si>
    <t>BONIFICACIÓN POR SERVICIOS PRESTADOS</t>
  </si>
  <si>
    <t>A-01-01-01-001-008</t>
  </si>
  <si>
    <t>HORAS EXTRAS DOMINICALES FESTIVOS Y RECARGOS</t>
  </si>
  <si>
    <t>A-01-01-01-001-009</t>
  </si>
  <si>
    <t>PRIMA DE NAVIDAD</t>
  </si>
  <si>
    <t>A-01-01-01-001-010</t>
  </si>
  <si>
    <t>PRIMA DE VACACIONES</t>
  </si>
  <si>
    <t>A-01-01-02</t>
  </si>
  <si>
    <t>CONTRIBUCIONES INHERENTES A LA NÓMINA</t>
  </si>
  <si>
    <t>A-01-01-02-001</t>
  </si>
  <si>
    <t>APORTES A LA SEGURIDAD SOCIAL EN PENSIONES</t>
  </si>
  <si>
    <t>A-01-01-02-002</t>
  </si>
  <si>
    <t>APORTES A LA SEGURIDAD SOCIAL EN SALUD</t>
  </si>
  <si>
    <t>A-01-01-02-003</t>
  </si>
  <si>
    <t>AUXILIO DE CESANTÍAS</t>
  </si>
  <si>
    <t>A-01-01-02-004</t>
  </si>
  <si>
    <t>APORTES A CAJAS DE COMPENSACIÓN FAMILIAR</t>
  </si>
  <si>
    <t>A-01-01-02-005</t>
  </si>
  <si>
    <t>APORTES GENERALES AL SISTEMA DE RIESGOS LABORALES</t>
  </si>
  <si>
    <t>A-01-01-02-006</t>
  </si>
  <si>
    <t>APORTES AL ICBF</t>
  </si>
  <si>
    <t>A-01-01-02-007</t>
  </si>
  <si>
    <t>APORTES AL SENA</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</si>
  <si>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</si>
  <si>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</si>
  <si>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</si>
  <si>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</si>
  <si>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</si>
  <si>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</si>
  <si>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</si>
  <si>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</si>
  <si>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</si>
  <si>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</si>
  <si>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</si>
  <si>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</si>
  <si>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A-01-01-03-030</t>
  </si>
  <si>
    <t>BONIFICACIÓN DE DIRECCIÓN</t>
  </si>
  <si>
    <t>A-01-01-04</t>
  </si>
  <si>
    <t>OTROS GASTOS DE PERSONAL - DISTRIBUCIÓN PREVIO CONCEPTO DGPPN</t>
  </si>
  <si>
    <t>A-02</t>
  </si>
  <si>
    <t>ADQUISICIÓN DE BIENES  Y SERVICIOS</t>
  </si>
  <si>
    <t>A-02-01</t>
  </si>
  <si>
    <t>ADQUISICIÓN DE ACTIVOS NO FINANCIEROS</t>
  </si>
  <si>
    <t>A-02-01-01</t>
  </si>
  <si>
    <t>ACTIVOS FIJOS</t>
  </si>
  <si>
    <t>A-02-01-01-003</t>
  </si>
  <si>
    <t>ACTIVOS FIJOS NO CLASIFICADOS COMO MAQUINARIA Y EQUIPO</t>
  </si>
  <si>
    <t>A-02-01-01-003-008</t>
  </si>
  <si>
    <t>MUEBLES INSTRUMENTOS MUSICALES ARTÍCULOS DE DEPORTE Y ANTIGÜEDADES</t>
  </si>
  <si>
    <t>A-02-01-01-004</t>
  </si>
  <si>
    <t>MAQUINARIA Y EQUIPO</t>
  </si>
  <si>
    <t>A-02-01-01-004-007</t>
  </si>
  <si>
    <t>EQUIPO Y APARATOS DE RADIO TELEVISIÓN Y COMUNICACIONES</t>
  </si>
  <si>
    <t>A-02-02</t>
  </si>
  <si>
    <t>ADQUISICIONES DIFERENTES DE ACTIVOS</t>
  </si>
  <si>
    <t>A-02-02-01</t>
  </si>
  <si>
    <t>MATERIALES Y SUMINISTROS</t>
  </si>
  <si>
    <t>A-02-02-01-002</t>
  </si>
  <si>
    <t>PRODUCTOS ALIMENTICIOS BEBIDAS Y TABACO; TEXTILES PRENDAS DE VESTIR Y PRODUCTOS DE CUERO</t>
  </si>
  <si>
    <t>A-02-02-01-002-003</t>
  </si>
  <si>
    <t>PRODUCTOS DE MOLINERÍA ALMIDONES Y PRODUCTOS DERIVADOS DEL ALMIDÓN; OTROS PRODUCTOS ALIMENTICIOS</t>
  </si>
  <si>
    <t>A-02-02-01-002-007</t>
  </si>
  <si>
    <t>ARTÍCULOS TEXTILES (EXCEPTO PRENDAS DE VESTIR)</t>
  </si>
  <si>
    <t>A-02-02-01-002-008</t>
  </si>
  <si>
    <t>DOTACIÓN (PRENDAS DE VESTIR Y CALZADO)</t>
  </si>
  <si>
    <t>A-02-02-01-003</t>
  </si>
  <si>
    <t>OTROS BIENES TRANSPORTABLES (EXCEPTO PRODUCTOS METÁLICOS MAQUINARIA Y EQUIPO)</t>
  </si>
  <si>
    <t>A-02-02-01-003-002</t>
  </si>
  <si>
    <t>PASTA O PULPA PAPEL Y PRODUCTOS DE PAPEL; IMPRESOS Y ARTÍCULOS RELACIONADOS</t>
  </si>
  <si>
    <t>A-02-02-01-003-003</t>
  </si>
  <si>
    <t>PRODUCTOS DE HORNOS DE COQUE; PRODUCTOS DE REFINACIÓN DE PETRÓLEO Y COMBUSTIBLE NUCLEAR</t>
  </si>
  <si>
    <t>A-02-02-01-003-004</t>
  </si>
  <si>
    <t>QUÍMICOS BÁSICOS</t>
  </si>
  <si>
    <t>A-02-02-01-003-005</t>
  </si>
  <si>
    <t>OTROS PRODUCTOS QUÍMICOS; FIBRAS ARTIFICIALES (O FIBRAS INDUSTRIALES HECHAS POR EL HOMBRE)</t>
  </si>
  <si>
    <t>A-02-02-01-003-006</t>
  </si>
  <si>
    <t>PRODUCTOS DE CAUCHO Y PLÁSTICO</t>
  </si>
  <si>
    <t>A-02-02-01-003-008</t>
  </si>
  <si>
    <t>OTROS BIENES TRANSPORTABLES N.C.P.</t>
  </si>
  <si>
    <t>A-02-02-01-004</t>
  </si>
  <si>
    <t>PRODUCTOS METÁLICOS Y PAQUETES DE SOFTWARE</t>
  </si>
  <si>
    <t>A-02-02-01-004-005</t>
  </si>
  <si>
    <t>MAQUINARIA DE OFICINA CONTABILIDAD E INFORMÁTICA</t>
  </si>
  <si>
    <t>A-02-02-01-004-006</t>
  </si>
  <si>
    <t>MAQUINARIA Y APARATOS ELÉCTRICOS</t>
  </si>
  <si>
    <t>A-02-02-01-004-007</t>
  </si>
  <si>
    <t>EQUIPO Y APARATOS DE RADIO, TELEVISIÓN Y COMUNICACIONES</t>
  </si>
  <si>
    <t>A-02-02-02</t>
  </si>
  <si>
    <t>ADQUISICIÓN DE SERVICIOS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</si>
  <si>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</si>
  <si>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</si>
  <si>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</si>
  <si>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</si>
  <si>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A-02-02-02-006-004</t>
  </si>
  <si>
    <t>SERVICIOS DE TRANSPORTE DE PASAJEROS</t>
  </si>
  <si>
    <t>A-02-02-02-006-005</t>
  </si>
  <si>
    <t>SERVICIOS DE TRANSPORTE DE CARGA</t>
  </si>
  <si>
    <t>A-02-02-02-006-007</t>
  </si>
  <si>
    <t>SERVICIOS DE APOYO AL TRANSPORTE</t>
  </si>
  <si>
    <t>A-02-02-02-006-008</t>
  </si>
  <si>
    <t>SERVICIOS POSTALES Y DE MENSAJERÍA</t>
  </si>
  <si>
    <t>A-02-02-02-006-009</t>
  </si>
  <si>
    <t>SERVICIOS DE DISTRIBUCIÓN DE ELECTRICIDAD GAS Y AGUA (POR CUENTA PROPIA)</t>
  </si>
  <si>
    <t>A-02-02-02-007</t>
  </si>
  <si>
    <t>SERVICIOS FINANCIEROS Y SERVICIOS CONEXOS SERVICIOS INMOBILIARIOS Y SERVICIOS DE LEASING</t>
  </si>
  <si>
    <t>A-02-02-02-007-001</t>
  </si>
  <si>
    <t>SERVICIOS FINANCIEROS Y SERVICIOS CONEXOS</t>
  </si>
  <si>
    <t>A-02-02-02-007-002</t>
  </si>
  <si>
    <t>SERVICIOS INMOBILIARIOS</t>
  </si>
  <si>
    <t>A-02-02-02-007-003</t>
  </si>
  <si>
    <t>SERVICIOS DE ARRENDAMIENTO O ALQUILER SIN OPERARIO</t>
  </si>
  <si>
    <t>A-02-02-02-008</t>
  </si>
  <si>
    <t>SERVICIOS PRESTADOS A LAS EMPRESAS Y SERVICIOS DE PRODUCCIÓN</t>
  </si>
  <si>
    <t>A-02-02-02-008-002</t>
  </si>
  <si>
    <t>SERVICIOS JURÍDICOS Y CONTABLES</t>
  </si>
  <si>
    <t>A-02-02-02-008-003</t>
  </si>
  <si>
    <t>OTROS SERVICIOS PROFESIONALES CIENTÍFICOS Y TÉCNICOS</t>
  </si>
  <si>
    <t>A-02-02-02-008-004</t>
  </si>
  <si>
    <t>SERVICIOS DE TELECOMUNICACIONES TRANSMISIÓN Y SUMINISTRO DE INFORMACIÓN</t>
  </si>
  <si>
    <t>A-02-02-02-008-005</t>
  </si>
  <si>
    <t>SERVICIOS DE SOPORTE</t>
  </si>
  <si>
    <t>A-02-02-02-008-007</t>
  </si>
  <si>
    <t>SERVICIOS DE MANTENIMIENTO REPARACIÓN E INSTALACIÓN (EXCEPTO SERVICIOS DE CONSTRUCCIÓN)</t>
  </si>
  <si>
    <t>A-02-02-02-008-009</t>
  </si>
  <si>
    <t>OTROS SERVICIOS DE FABRICACIÓN; SERVICIOS DE EDICIÓN IMPRESIÓN Y REPRODUCCIÓN; SERVICIOS DE RECUPERACIÓN DE MATERIALES</t>
  </si>
  <si>
    <t>A-02-02-02-009</t>
  </si>
  <si>
    <t>SERVICIOS PARA LA COMUNIDAD SOCIALES Y PERSONALES</t>
  </si>
  <si>
    <t>A-02-02-02-009-002</t>
  </si>
  <si>
    <t>SERVICIOS DE EDUCACIÓN</t>
  </si>
  <si>
    <t>A-02-02-02-009-003</t>
  </si>
  <si>
    <t>SERVICIOS PARA EL CUIDADO DE LA SALUD HUMANA Y SERVICIOS SOCIALES</t>
  </si>
  <si>
    <t>A-02-02-02-009-004</t>
  </si>
  <si>
    <t>SERVICIOS DE ALCANTARILLADO RECOLECCIÓN TRATAMIENTO Y DISPOSICIÓN DE DESECHOS Y OTROS SERVICIOS DE SANEAMIENTO AMBIENTAL</t>
  </si>
  <si>
    <t>A-02-02-02-009-006</t>
  </si>
  <si>
    <t>SERVICIOS DE ESPARCIMIENTO CULTURALES Y DEPORTIVOS</t>
  </si>
  <si>
    <t>A-02-02-02-009-007</t>
  </si>
  <si>
    <t>OTROS SERVICIOS</t>
  </si>
  <si>
    <t>A-02-02-02-010</t>
  </si>
  <si>
    <t>VIÁTICOS DE LOS FUNCIONARIOS EN COMISIÓN</t>
  </si>
  <si>
    <t>A-03</t>
  </si>
  <si>
    <t>TRANSFERENCIAS CORRIENTES</t>
  </si>
  <si>
    <t>A-03-03</t>
  </si>
  <si>
    <t>A ENTIDADES DEL GOBIERNO</t>
  </si>
  <si>
    <t>A-03-03-01</t>
  </si>
  <si>
    <t>A ÓRGANOS DEL PRESUPUESTO GENERAL</t>
  </si>
  <si>
    <t>A-03-03-01-999</t>
  </si>
  <si>
    <t>OTRAS TRANSFERENCIAS - DISTRIBUCIÓN PREVIO CONCEPTO DGPPN</t>
  </si>
  <si>
    <t>A-03-04</t>
  </si>
  <si>
    <t>PRESTACIONES PARA CUBRIR RIESGOS SOCIALES</t>
  </si>
  <si>
    <t>A-03-04-02</t>
  </si>
  <si>
    <t>PRESTACIONES SOCIALES RELACIONADAS CON EL EMPLEO</t>
  </si>
  <si>
    <t>A-03-04-02-012</t>
  </si>
  <si>
    <t>INCAPACIDADES Y LICENCIAS DE MATERNIDAD Y PATERNIDAD (NO DE PENSIONES)</t>
  </si>
  <si>
    <t>A-03-04-02-012-001</t>
  </si>
  <si>
    <t>INCAPACIDADES (NO DE PENSIONES)</t>
  </si>
  <si>
    <t>A-03-04-02-012-002</t>
  </si>
  <si>
    <t>LICENCIAS DE MATERNIDAD Y PATERNIDAD (NO DE PENSIONES)</t>
  </si>
  <si>
    <t>A-03-10</t>
  </si>
  <si>
    <t>SENTENCIAS Y CONCILIACIONES</t>
  </si>
  <si>
    <t>A-03-10-01</t>
  </si>
  <si>
    <t>FALLOS NACIONALES</t>
  </si>
  <si>
    <t>A-03-10-01-001</t>
  </si>
  <si>
    <t>SENTENCIAS</t>
  </si>
  <si>
    <t>A-03-10-01-003</t>
  </si>
  <si>
    <t>LAUDOS ARBITRALES</t>
  </si>
  <si>
    <t>A-08</t>
  </si>
  <si>
    <t>GASTOS POR TRIBUTOS MULTAS SANCIONES E INTERESES DE MORA</t>
  </si>
  <si>
    <t>A-08-04</t>
  </si>
  <si>
    <t>CONTRIBUCIONES</t>
  </si>
  <si>
    <t>A-08-04-01</t>
  </si>
  <si>
    <t>CUOTA DE FISCALIZACIÓN Y AUDITAJE</t>
  </si>
  <si>
    <t>B</t>
  </si>
  <si>
    <t>SSF</t>
  </si>
  <si>
    <t>SERVICIO DE LA DEUDA PÚBLICA</t>
  </si>
  <si>
    <t>B-10</t>
  </si>
  <si>
    <t>SERVICIO DE LA DEUDA PÚBLICA INTERNA</t>
  </si>
  <si>
    <t>B-10-01</t>
  </si>
  <si>
    <t>PRINCIPAL</t>
  </si>
  <si>
    <t>B-10-01-02</t>
  </si>
  <si>
    <t>PRÉSTAMOS</t>
  </si>
  <si>
    <t>B-10-01-02-001</t>
  </si>
  <si>
    <t>B-10-04</t>
  </si>
  <si>
    <t>FONDO DE CONTINGENCIAS</t>
  </si>
  <si>
    <t>B-10-04-01</t>
  </si>
  <si>
    <t>APORTES AL FONDO DE CONTINGENCIAS</t>
  </si>
  <si>
    <t>C</t>
  </si>
  <si>
    <t>INVERSIÓN</t>
  </si>
  <si>
    <t>C-2401</t>
  </si>
  <si>
    <t>INFRAESTRUCTURA RED VIAL PRIMARIA</t>
  </si>
  <si>
    <t>C-2401-0600</t>
  </si>
  <si>
    <t>INTERSUBSECTORIAL TRANSPORTE</t>
  </si>
  <si>
    <t>C-2401-0600-38</t>
  </si>
  <si>
    <t xml:space="preserve">MEJORAMIENTO APOYO ESTATAL PROYECTO DE CONCESIÓN RUTA DEL SOL SECTOR III   CESAR BOLÍVAR MAGDALENA </t>
  </si>
  <si>
    <t>C-2401-0600-38-0</t>
  </si>
  <si>
    <t>C-2401-0600-38-0-2401070</t>
  </si>
  <si>
    <t>VÍA PRIMARIA CONCESIONADA</t>
  </si>
  <si>
    <t>C-2401-0600-38-0-2401070-02</t>
  </si>
  <si>
    <t>ADQUISICIÓN DE BIENES Y SERVICIOS</t>
  </si>
  <si>
    <t>C-2401-0600-54</t>
  </si>
  <si>
    <t>MEJORAMIENTO DE LA CONCESIÓN ARMENIA PEREIRA MANIZALES  RISARALDA CALDAS QUINDIO VALLE DEL CAUCA</t>
  </si>
  <si>
    <t>C-2401-0600-54-0</t>
  </si>
  <si>
    <t>C-2401-0600-54-0-2401070</t>
  </si>
  <si>
    <t>C-2401-0600-54-0-2401070-02</t>
  </si>
  <si>
    <t>C-2401-0600-59</t>
  </si>
  <si>
    <t>MEJORAMIENTO CONSTRUCCIÓN REHABILITACIÓN MANTENIMIENTO Y OPERACIÓN DEL CORREDOR VIAL PAMPLONA - CUCÚTA DEPARTAMENTO DE   NORTE DE SANTANDER</t>
  </si>
  <si>
    <t>C-2401-0600-59-0</t>
  </si>
  <si>
    <t>C-2401-0600-59-0-2401074</t>
  </si>
  <si>
    <t>VÍA PRIMARIA INTERVENIDA Y EN OPERACIÓN</t>
  </si>
  <si>
    <t>C-2401-0600-59-0-2401074-02</t>
  </si>
  <si>
    <t>C-2401-0600-60</t>
  </si>
  <si>
    <t>MEJORAMIENTO  CONSTRUCCIÓN REHABILITACIÓN MANTENIMIENTO  Y OPERACIÓN DEL CORREDOR BUCARAMANGA BARRANCABERMEJA YONDÓ EN LOS DEPARTAMENTOS DE   ANTIOQUIA SANTANDER</t>
  </si>
  <si>
    <t>C-2401-0600-60-0</t>
  </si>
  <si>
    <t>C-2401-0600-60-0-2401074</t>
  </si>
  <si>
    <t>C-2401-0600-60-0-2401074-02</t>
  </si>
  <si>
    <t>C-2401-0600-61</t>
  </si>
  <si>
    <t>CONSTRUCCIÓN OPERACIÓN Y MANTENIMIENTO DE LA CONCESIÓN AUTOPISTA CONEXIÓN PACIFICO 1 - AUTOPISTAS PARA LA PROSPERIDAD ANTIOQUIA</t>
  </si>
  <si>
    <t>C-2401-0600-61-0</t>
  </si>
  <si>
    <t>C-2401-0600-61-0-2401074</t>
  </si>
  <si>
    <t>C-2401-0600-61-0-2401074-02</t>
  </si>
  <si>
    <t>C-2401-0600-62</t>
  </si>
  <si>
    <t>REHABILITACIÓN CONSTRUCCIÓN MEJORAMIENTO OPERACIÓN Y MANTENIMIENTO DE LA CONCESIÓN AUTOPISTA AL RIO MAGDALENA 2 DEPARTAMENTOS DE ANTIOQUIA SANTANDER</t>
  </si>
  <si>
    <t>C-2401-0600-62-0</t>
  </si>
  <si>
    <t>C-2401-0600-62-0-2401074</t>
  </si>
  <si>
    <t>C-2401-0600-62-0-2401074-02</t>
  </si>
  <si>
    <t>C-2401-0600-63</t>
  </si>
  <si>
    <t>MEJORAMIENTO REHABILITACIÓN CONSTRUCCIÓN MANTENIMIENTO Y OPERACIÓN DEL CORREDOR SANTANA - MOCOA - NEIVA DEPARTAMENTOS DE  HUILA PUTUMAYO CAUCA</t>
  </si>
  <si>
    <t>C-2401-0600-63-0</t>
  </si>
  <si>
    <t>C-2401-0600-63-0-2401074</t>
  </si>
  <si>
    <t>C-2401-0600-63-0-2401074-02</t>
  </si>
  <si>
    <t>C-2401-0600-64</t>
  </si>
  <si>
    <t>MEJORAMIENTO REHABILITACIÓN CONSTRUCCIÓN  MANTENIMIENTO  Y OPERACIÓN DEL CORREDOR POPAYAN - SANTANDER DE QUILICHAO EN EL DEPARTAMENTO DEL     CAUCA</t>
  </si>
  <si>
    <t>C-2401-0600-64-0</t>
  </si>
  <si>
    <t>C-2401-0600-64-0-2401074</t>
  </si>
  <si>
    <t>C-2401-0600-64-0-2401074-02</t>
  </si>
  <si>
    <t>C-2401-0600-65</t>
  </si>
  <si>
    <t>MEJORAMIENTO CONSTRUCCIÓN MANTENIMIENTO Y OPERACIÓN DEL CORREDOR CONEXIÓN NORTE AUTOPISTAS PARA LA PROSPERIDAD   ANTIOQUIA</t>
  </si>
  <si>
    <t>C-2401-0600-65-0</t>
  </si>
  <si>
    <t>C-2401-0600-65-0-2401074</t>
  </si>
  <si>
    <t>C-2401-0600-65-0-2401074-02</t>
  </si>
  <si>
    <t>C-2401-0600-66</t>
  </si>
  <si>
    <t>CONTROL Y SEGUIMIENTO A LA OPERACIÓN DE LAS VÍAS PRIMARIAS CONCESIONADAS  NACIONAL</t>
  </si>
  <si>
    <t>C-2401-0600-66-0</t>
  </si>
  <si>
    <t>C-2401-0600-66-0-2401075</t>
  </si>
  <si>
    <t>DOCUMENTOS DE APOYO TÉCNICO PARA EL DESARROLLO DE INTERVENCIONES EN INFRAESTRUCTURA VIAL</t>
  </si>
  <si>
    <t>C-2401-0600-66-0-2401075-02</t>
  </si>
  <si>
    <t>C-2401-0600-67</t>
  </si>
  <si>
    <t>MEJORAMIENTO CONSTRUCCIÓN REHABILITACIÓN Y MANTENIMIENTO DEL CORREDOR VILLAVICENCIO - YOPAL DEPARTAMENTOS DEL   META CASANARE</t>
  </si>
  <si>
    <t>C-2401-0600-67-0</t>
  </si>
  <si>
    <t>C-2401-0600-67-0-2401074</t>
  </si>
  <si>
    <t>C-2401-0600-67-0-2401074-02</t>
  </si>
  <si>
    <t>C-2401-0600-68</t>
  </si>
  <si>
    <t>CONSTRUCCIÓN OPERACIÓN Y MANTENIMIENTO DE LA VÍA MULALO - LOBOGUERRERO DEPARTAMENTO DEL VALLE DEL CAUCA</t>
  </si>
  <si>
    <t>C-2401-0600-68-0</t>
  </si>
  <si>
    <t>C-2401-0600-68-0-2401074</t>
  </si>
  <si>
    <t>C-2401-0600-68-0-2401074-02</t>
  </si>
  <si>
    <t>C-2401-0600-69</t>
  </si>
  <si>
    <t>MEJORAMIENTO REHABILITACIÓN CONSTRUCCIÓN MANTENIMIENTO Y OPERACIÓN DEL CORREDOR BUCARAMANGA PAMPLONA NORTE DE SANTANDER</t>
  </si>
  <si>
    <t>C-2401-0600-69-0</t>
  </si>
  <si>
    <t>C-2401-0600-69-0-2401074</t>
  </si>
  <si>
    <t>C-2401-0600-69-0-2401074-02</t>
  </si>
  <si>
    <t>C-2401-0600-70</t>
  </si>
  <si>
    <t>MEJORAMIENTO REHABILITACIÓN MANTENIMIENTO Y OPERACIÓN DEL CORREDOR TRANSVERSAL DEL SISGA DEPARTAMENTOS DE BOYACÁ CUNDINAMARCA CASANARE</t>
  </si>
  <si>
    <t>C-2401-0600-70-0</t>
  </si>
  <si>
    <t>C-2401-0600-70-0-2401074</t>
  </si>
  <si>
    <t>C-2401-0600-70-0-2401074-02</t>
  </si>
  <si>
    <t>C-2401-0600-71</t>
  </si>
  <si>
    <t>REHABILITACIÓN MEJORAMIENTO CONSTRUCCIÓN MANTENIMIENTO Y OPERACIÓN DEL CORREDOR CARTAGENA - BARRANQUILLA Y CIRCUNVALAR DE LA PROSPERIDAD DEPARTAMENTOS DE   ATLÁNTICO BOLÍVAR</t>
  </si>
  <si>
    <t>C-2401-0600-71-0</t>
  </si>
  <si>
    <t>C-2401-0600-71-0-2401074</t>
  </si>
  <si>
    <t>C-2401-0600-71-0-2401074-02</t>
  </si>
  <si>
    <t>C-2401-0600-72</t>
  </si>
  <si>
    <t>MEJORAMIENTO CONSTRUCCIÓN OPERACIÓN Y MANTENIMIENTO DE LA CONCESIÓN AUTOPISTA CONEXIÓN PACIFICO 2 ANTIOQUIA</t>
  </si>
  <si>
    <t>C-2401-0600-72-0</t>
  </si>
  <si>
    <t>C-2401-0600-72-0-2401074</t>
  </si>
  <si>
    <t>C-2401-0600-72-0-2401074-02</t>
  </si>
  <si>
    <t>C-2401-0600-73</t>
  </si>
  <si>
    <t>MEJORAMIENTO  CONSTRUCCIÓN OPERACIÓN Y MANTENIMIENTO DE LA AUTOPISTA CONEXIÓN PACIFICO 3  AUTOPISTAS PARA LA PROSPERIDAD   ANTIOQUIA</t>
  </si>
  <si>
    <t>C-2401-0600-73-0</t>
  </si>
  <si>
    <t>C-2401-0600-73-0-2401074</t>
  </si>
  <si>
    <t>C-2401-0600-73-0-2401074-02</t>
  </si>
  <si>
    <t>C-2401-0600-74</t>
  </si>
  <si>
    <t>MEJORAMIENTO REHABILITACIÓN CONSTRUCCIÓN MANTENIMIENTO Y OPERACIÓN DEL CORREDOR RUMICHACA - PASTO EN EL DEPARTAMENTO DE    NARIÑO</t>
  </si>
  <si>
    <t>C-2401-0600-74-0</t>
  </si>
  <si>
    <t>C-2401-0600-74-0-2401074</t>
  </si>
  <si>
    <t>C-2401-0600-74-0-2401074-02</t>
  </si>
  <si>
    <t>C-2401-0600-75</t>
  </si>
  <si>
    <t>REHABILITACIÓN MEJORAMIENTO OPERACIÓN Y MANTENIMIENTO DEL CORREDOR PERIMETRAL DE CUNDINAMARCA CENTRO ORIENTE   CUNDINAMARCA</t>
  </si>
  <si>
    <t>C-2401-0600-75-0</t>
  </si>
  <si>
    <t>C-2401-0600-75-0-2401074</t>
  </si>
  <si>
    <t>C-2401-0600-75-0-2401074-02</t>
  </si>
  <si>
    <t>C-2401-0600-76</t>
  </si>
  <si>
    <t>MEJORAMIENTO CONSTRUCCIÓN REHABILITACIÓN OPERACIÓN Y MANTENIMIENTO DE LA CONCESIÓN AUTOPISTA AL MAR 2   ANTIOQUIA</t>
  </si>
  <si>
    <t>C-2401-0600-76-0</t>
  </si>
  <si>
    <t>C-2401-0600-76-0-2401074</t>
  </si>
  <si>
    <t>C-2401-0600-76-0-2401074-02</t>
  </si>
  <si>
    <t>C-2401-0600-77</t>
  </si>
  <si>
    <t>MEJORAMIENTO REHABILITACIÓN Y MANTENIMIENTO DEL CORREDOR HONDA - PUERTO SALGAR - GIRARDOT DEPARTAMENTOS DE    CUNDINAMARCA CALDAS TOLIMA</t>
  </si>
  <si>
    <t>C-2401-0600-77-0</t>
  </si>
  <si>
    <t>C-2401-0600-77-0-2401074</t>
  </si>
  <si>
    <t>C-2401-0600-77-0-2401074-02</t>
  </si>
  <si>
    <t>C-2401-0600-78</t>
  </si>
  <si>
    <t>MEJORAMIENTO CONSTRUCCIÓN REHABILITACIÓN OPERACIÓN Y MANTENIMIENTO DE LA CONCESIÓN AUTOPISTA AL MAR 1 DEPARTAMENTO DE ANTIOQUIA</t>
  </si>
  <si>
    <t>C-2401-0600-78-0</t>
  </si>
  <si>
    <t>C-2401-0600-78-0-2401074</t>
  </si>
  <si>
    <t>C-2401-0600-78-0-2401074-02</t>
  </si>
  <si>
    <t>C-2401-0600-79</t>
  </si>
  <si>
    <t>MEJORAMIENTO DEL CORREDOR PUERTA DE HIERRO - PALMAR DE VARELA Y CARRETO - CRUZ DEL VISO EN LOS DEPARTAMENTOS DE    ATLÁNTICO BOLÍVAR SUCRE</t>
  </si>
  <si>
    <t>C-2401-0600-79-0</t>
  </si>
  <si>
    <t>C-2401-0600-79-0-2401074</t>
  </si>
  <si>
    <t>C-2401-0600-79-0-2401074-02</t>
  </si>
  <si>
    <t>C-2401-0600-80</t>
  </si>
  <si>
    <t>DESARROLLO DE OBRAS COMPLEMENTARIAS GESTIÓN SOCIAL AMBIENTAL Y PREDIAL DE LOS CONTRATOS DE CONCESIÓN VIAL,   NACIONAL</t>
  </si>
  <si>
    <t>C-2401-0600-80-0</t>
  </si>
  <si>
    <t>C-2401-0600-80-0-2401074</t>
  </si>
  <si>
    <t>C-2401-0600-80-0-2401074-02</t>
  </si>
  <si>
    <t>C-2401-0600-81</t>
  </si>
  <si>
    <t>MEJORAMIENTO CONSTRUCCIÓN, REHABILITACIÓN, OPERACIÓN Y MANTENIMIENTO DE LA VÍA PUERTO SALGAR-BARRANCABERMEJA EN LOS DEPARTAMENTOS CUNDINAMARCA, BOYACÁ Y SANTANDER</t>
  </si>
  <si>
    <t>C-2401-0600-81-0</t>
  </si>
  <si>
    <t>C-2401-0600-81-0-2401074</t>
  </si>
  <si>
    <t>C-2401-0600-81-0-2401074-02</t>
  </si>
  <si>
    <t>C-2401-0600-82</t>
  </si>
  <si>
    <t>MEJORAMIENTO CONSTRUCCIÓN, REHABILITACIÓN, OPERACIÓN Y MANTENIMIENTO DE LA VÍA SABANA DE TORRES-CURUMANI EN LOS DEPARTAMENTOS SANTANDER, CESAR</t>
  </si>
  <si>
    <t>C-2401-0600-82-0</t>
  </si>
  <si>
    <t>C-2401-0600-82-0-2401074</t>
  </si>
  <si>
    <t>C-2401-0600-82-0-2401074-02</t>
  </si>
  <si>
    <t>C-2403</t>
  </si>
  <si>
    <t>INFRAESTRUCTURA Y SERVICIOS DE TRANSPORTE AÉREO</t>
  </si>
  <si>
    <t>C-2403-0600</t>
  </si>
  <si>
    <t>C-2403-0600-4</t>
  </si>
  <si>
    <t>CONTROL Y SEGUIMIENTO A LA OPERACIÓN DE LOS AEROPUERTOS CONCESIONADOS  NACIONAL</t>
  </si>
  <si>
    <t>C-2403-0600-4-0</t>
  </si>
  <si>
    <t>C-2403-0600-4-0-2403039</t>
  </si>
  <si>
    <t>DOCUMENTOS DE LINEAMIENTOS TÉCNICOS</t>
  </si>
  <si>
    <t>C-2403-0600-4-0-2403039-02</t>
  </si>
  <si>
    <t>C-2403-0600-5</t>
  </si>
  <si>
    <t>APOYO ESTATAL A LOS AEROPUERTOS A NIVEL NACIONAL  NACIONAL</t>
  </si>
  <si>
    <t>C-2403-0600-5-0</t>
  </si>
  <si>
    <t>APOYO ESTATAL A LOS AEROPUERTOS A NIVEL NACIONAL NACIONAL</t>
  </si>
  <si>
    <t>C-2403-0600-5-0-2403039</t>
  </si>
  <si>
    <t>C-2403-0600-5-0-2403039-02</t>
  </si>
  <si>
    <t>C-2404</t>
  </si>
  <si>
    <t>INFRAESTRUCTURA DE TRANSPORTE FÉRREO</t>
  </si>
  <si>
    <t>C-2404-0600</t>
  </si>
  <si>
    <t>C-2404-0600-2</t>
  </si>
  <si>
    <t>REHABILITACIÓN CONSTRUCCIÓN Y MANTENIMIENTO DE LA RED FÉRREA A NIVEL NACIONAL  NACIONAL</t>
  </si>
  <si>
    <t>C-2404-0600-2-0</t>
  </si>
  <si>
    <t>C-2404-0600-2-0-2404020</t>
  </si>
  <si>
    <t xml:space="preserve">VÍA FÉRREA MANTENIDA </t>
  </si>
  <si>
    <t>C-2404-0600-2-0-2404020-02</t>
  </si>
  <si>
    <t>C-2404-0600-2-0-2404047</t>
  </si>
  <si>
    <t>VÍA FÉRREA CONCESIONADA</t>
  </si>
  <si>
    <t>C-2404-0600-2-0-2404047-02</t>
  </si>
  <si>
    <t>C-2404-0600-4</t>
  </si>
  <si>
    <t>CONTROL Y SEGUIMIENTO A LA OPERACIÓN DE LAS VÍAS FÉRREAS  NACIONAL</t>
  </si>
  <si>
    <t>C-2404-0600-4-0</t>
  </si>
  <si>
    <t>C-2404-0600-4-0-2404042</t>
  </si>
  <si>
    <t>C-2404-0600-4-0-2404042-02</t>
  </si>
  <si>
    <t>C-2405</t>
  </si>
  <si>
    <t>INFRAESTRUCTURA DE TRANSPORTE MARÍTIMO</t>
  </si>
  <si>
    <t>C-2405-0600</t>
  </si>
  <si>
    <t>C-2405-0600-2</t>
  </si>
  <si>
    <t>APOYO ESTATAL A LOS PUERTOS A NIVEL NACIONAL   NACIONAL</t>
  </si>
  <si>
    <t>C-2405-0600-2-0</t>
  </si>
  <si>
    <t>C-2405-0600-2-0-2405021</t>
  </si>
  <si>
    <t>PUERTOS CONCESIONADOS</t>
  </si>
  <si>
    <t>C-2405-0600-2-0-2405021-02</t>
  </si>
  <si>
    <t>C-2405-0600-4</t>
  </si>
  <si>
    <t>CONTROL Y SEGUIMIENTO A LA OPERACIÓN DE LOS PUERTOS CONCESIONADOS   NACIONAL</t>
  </si>
  <si>
    <t>C-2405-0600-4-0</t>
  </si>
  <si>
    <t>C-2405-0600-4-0-2405013</t>
  </si>
  <si>
    <t>C-2405-0600-4-0-2405013-02</t>
  </si>
  <si>
    <t>C-2406</t>
  </si>
  <si>
    <t>INFRAESTRUCTURA DE TRANSPORTE FLUVIAL</t>
  </si>
  <si>
    <t>C-2406-0600</t>
  </si>
  <si>
    <t>C-2406-0600-3</t>
  </si>
  <si>
    <t>RESTAURACION DE LOS ECOSISTEMAS DEGRADADOS DEL CANAL DEL DIQUE NACIONAL</t>
  </si>
  <si>
    <t>C-2406-0600-3-0</t>
  </si>
  <si>
    <t>C-2406-0600-3-0-2406023</t>
  </si>
  <si>
    <t>OBRAS DE ADECUACIÓN PARA MEJORAMIENTO DE CANAL FLUVIAL</t>
  </si>
  <si>
    <t>C-2406-0600-3-0-2406023-02</t>
  </si>
  <si>
    <t>C-2499</t>
  </si>
  <si>
    <t>FORTALECIMIENTO DE LA GESTIÓN Y DIRECCIÓN DEL SECTOR TRANSPORTE</t>
  </si>
  <si>
    <t>C-2499-0600</t>
  </si>
  <si>
    <t>C-2499-0600-7</t>
  </si>
  <si>
    <t>IMPLEMENTACIÓN DEL SISTEMA INTEGRADO DE GESTIÓN Y CONTROL DE LA AGENCIA NACIONAL DE INFRAESTRUCTURA  NACIONAL</t>
  </si>
  <si>
    <t>C-2499-0600-7-0</t>
  </si>
  <si>
    <t>C-2499-0600-7-0-2499060</t>
  </si>
  <si>
    <t>SERVICIO DE IMPLEMENTACIÓN SISTEMAS DE GESTIÓN</t>
  </si>
  <si>
    <t>C-2499-0600-7-0-2499060-02</t>
  </si>
  <si>
    <t>C-2499-0600-8</t>
  </si>
  <si>
    <t>APOYO PARA LA GESTIÓN DE LA AGENCIA NACIONAL DE INFRAESTRUCTURA A TRAVÉS DE ASESORÍAS Y CONSULTORÍAS  NACIONAL</t>
  </si>
  <si>
    <t>C-2499-0600-8-0</t>
  </si>
  <si>
    <t>C-2499-0600-8-0-2499053</t>
  </si>
  <si>
    <t>C-2499-0600-8-0-2499066</t>
  </si>
  <si>
    <t>ESTUDIOS DE PREINVERSIÓN</t>
  </si>
  <si>
    <t>C-2499-0600-8-0-2499053-02</t>
  </si>
  <si>
    <t>C-2499-0600-8-0-2499066-02</t>
  </si>
  <si>
    <t>C-2499-0600-9</t>
  </si>
  <si>
    <t>SISTEMATIZACIÓN PARA EL SERVICIO DE INFORMACIÓN DE LA GESTIÓN ADMINISTRATIVA,  NACIONAL</t>
  </si>
  <si>
    <t>C-2499-0600-9-0</t>
  </si>
  <si>
    <t>C-2499-0600-9-0-2499063</t>
  </si>
  <si>
    <t>SERVICIOS DE INFORMACIÓN IMPLEMENTADOS</t>
  </si>
  <si>
    <t>C-2499-0600-9-0-2499063-02</t>
  </si>
  <si>
    <t>C-2499-0600-10</t>
  </si>
  <si>
    <t>IMPLEMENTACION DEL SISTEMA DE GESTION DOCUMENTAL DE LA AGENCIA NACIONAL DE INFRAESTRUCTURA NACIONAL</t>
  </si>
  <si>
    <t>C-2499-0600-10-0</t>
  </si>
  <si>
    <t>C-2499-0600-10-0-2499052</t>
  </si>
  <si>
    <t>SERVICIO DE GESTIÓN DOCUMENTAL</t>
  </si>
  <si>
    <t>C-2499-0600-10-0-2499052-02</t>
  </si>
  <si>
    <t xml:space="preserve">                             TOTAL ACUMULADO (A+B+C):</t>
  </si>
  <si>
    <t>N.A,: No Aplica - División por cero</t>
  </si>
  <si>
    <t xml:space="preserve">NOTAS:
a) Mediante la Ley 2276 del 29 de noviembre de 2022, “Por la cual se decreta el Presupuesto de Rentas y Recursos de Capital y Ley de Apropiaciones para la vigencia fiscal del 1º de enero al 31 de diciembre de 2023” y el Decreto 2590 del 23 de diciembre de 2022 "Por el cual se líquida el Presupuesto General de la Nación para la vigencia fiscal de 2023, se detallan las apropiaciones y se clasifican y definen los gastos" se asigna el Presupuesto para la Agencia Nacional de Infraestructura.
b) El Decreto 2590 del 23 de diciembre de 2022, condiciona en el Presupuesto de Gastos de Funcionamiento una apropiación al levantamiento de la leyenda de previo concepto de la Dirección General del Presupuesto Público Nacional -DGPPN- del Ministerio de Hacienda y Crédito Público, correspondiente a los rubros: (i) "Otros gastos de personal - Distribución previo concepto DGPPN”, por valor de $ 4.848.293.000 y (ii) "Otras Transferencias - Distribución Previo Concepto DGPPN" por la suma de $6.064.776.000. 
</t>
  </si>
  <si>
    <r>
      <rPr>
        <b/>
        <sz val="9"/>
        <rFont val="Calibri"/>
        <family val="2"/>
        <scheme val="minor"/>
      </rPr>
      <t>Fuente:</t>
    </r>
    <r>
      <rPr>
        <sz val="9"/>
        <rFont val="Calibri"/>
        <family val="2"/>
        <scheme val="minor"/>
      </rPr>
      <t xml:space="preserve"> Información del SIIF Nación al 31 de enero de 2023</t>
    </r>
  </si>
  <si>
    <r>
      <rPr>
        <b/>
        <sz val="9"/>
        <rFont val="Calibri"/>
        <family val="2"/>
        <scheme val="minor"/>
      </rPr>
      <t>Consolidó y elaboró:</t>
    </r>
    <r>
      <rPr>
        <sz val="9"/>
        <rFont val="Calibri"/>
        <family val="2"/>
        <scheme val="minor"/>
      </rPr>
      <t xml:space="preserve"> Área de Presupuesto - GIT Administrativo y Financiero - Vicepresidencia de Gestión Corpotariva</t>
    </r>
  </si>
  <si>
    <t>RESERVAS PRESUPUESTALES</t>
  </si>
  <si>
    <t>PERIODO DEL 01/01/2023 AL 31/01/2023</t>
  </si>
  <si>
    <t>Reservas Constituidas
(1)</t>
  </si>
  <si>
    <t>Cancelaciones Reservas Presupuestales
(2)</t>
  </si>
  <si>
    <t>Reservas Constituidas menos cancelaciones
(3) = (1) - (2)</t>
  </si>
  <si>
    <t>Obligaciones Acumuladas
(5)</t>
  </si>
  <si>
    <t>Pagos Acumulados
(6)</t>
  </si>
  <si>
    <t>Obligaciones sin pago
(7) = (5) - (6)</t>
  </si>
  <si>
    <t xml:space="preserve">Porcentaje de ejecución </t>
  </si>
  <si>
    <t>Oblig./Reservas constituidas
(8) = (5) / (3)</t>
  </si>
  <si>
    <t>Pagos / Reservas Constituidas
(9) = (6) / (3)</t>
  </si>
  <si>
    <t>Pagos / Obligaciones
(10) = (6) / (5)</t>
  </si>
  <si>
    <t>PRODUCTOS ALIMENTICIOS, BEBIDAS Y TABACO; TEXTILES, PRENDAS DE VESTIR Y PRODUCTOS DE CUERO</t>
  </si>
  <si>
    <t>PRODUCTOS DE MOLINERÍA, ALMIDONES Y PRODUCTOS DERIVADOS DEL ALMIDÓN; OTROS PRODUCTOS ALIMENTICIOS</t>
  </si>
  <si>
    <t>OTROS BIENES TRANSPORTABLES (EXCEPTO PRODUCTOS METÁLICOS, MAQUINARIA Y EQUIPO)</t>
  </si>
  <si>
    <t>PASTA O PULPA, PAPEL Y PRODUCTOS DE PAPEL; IMPRESOS Y ARTÍCULOS RELACIONADOS</t>
  </si>
  <si>
    <t>A-02-02-01-003-007</t>
  </si>
  <si>
    <t>VIDRIO Y PRODUCTOS DE VIDRIO Y OTROS PRODUCTOS NO METÁLICOS N.C.P.</t>
  </si>
  <si>
    <t>MAQUINARIA DE OFICINA, CONTABILIDAD E INFORMÁTICA</t>
  </si>
  <si>
    <t>A-02-02-02-005</t>
  </si>
  <si>
    <t>SERVICIOS DE LA CONSTRUCCIÓN</t>
  </si>
  <si>
    <t>A-02-02-02-005-004</t>
  </si>
  <si>
    <t>SERVICIOS DE CONSTRUCCIÓN</t>
  </si>
  <si>
    <t>SERVICIOS DE ALOJAMIENTO; SERVICIOS DE SUMINISTRO DE COMIDAS Y BEBIDAS; SERVICIOS DE TRANSPORTE; Y SERVICIOS DE DISTRIBUCIÓN DE ELECTRICIDAD, GAS Y AGUA</t>
  </si>
  <si>
    <t>SERVICIOS FINANCIEROS Y SERVICIOS CONEXOS, SERVICIOS INMOBILIARIOS Y SERVICIOS DE LEASING</t>
  </si>
  <si>
    <t>OTROS SERVICIOS PROFESIONALES, CIENTÍFICOS Y TÉCNICOS</t>
  </si>
  <si>
    <t>SERVICIOS DE TELECOMUNICACIONES, TRANSMISIÓN Y SUMINISTRO DE INFORMACIÓN</t>
  </si>
  <si>
    <t>SERVICIOS DE MANTENIMIENTO, REPARACIÓN E INSTALACIÓN (EXCEPTO SERVICIOS DE CONSTRUCCIÓN)</t>
  </si>
  <si>
    <t>OTROS SERVICIOS DE FABRICACIÓN; SERVICIOS DE EDICIÓN, IMPRESIÓN Y REPRODUCCIÓN; SERVICIOS DE RECUPERACIÓN DE MATERIALES</t>
  </si>
  <si>
    <t>SERVICIOS PARA LA COMUNIDAD, SOCIALES Y PERSONALES</t>
  </si>
  <si>
    <t>13</t>
  </si>
  <si>
    <t>MEJORAMIENTO CONSTRUCCIÓN, OPERACIÓN Y MANTENIMIENTO DE LA CONCESIÓN AUTOPISTA CONEXIÓN PACIFICO 2 ANTIOQUIA</t>
  </si>
  <si>
    <t>DESARROLLO DE OBRAS COMPLEMENTARIAS, GESTIÓN SOCIAL, AMBIENTAL Y PREDIAL DE LOS CONTRATOS DE CONCESIÓN VIAL.   NACIONAL</t>
  </si>
  <si>
    <t>C-2406-0600-1</t>
  </si>
  <si>
    <t>CONTROL Y SEGUIMIENTO A LAS VIAS FLUVIALES  NACIONAL</t>
  </si>
  <si>
    <t>C-2406-0600-1-0</t>
  </si>
  <si>
    <t>C-2406-0600-1-0-2406038</t>
  </si>
  <si>
    <t>C-2406-0600-1-0-2406038-02</t>
  </si>
  <si>
    <t>N.A.: No Aplica - División por cero</t>
  </si>
  <si>
    <r>
      <rPr>
        <b/>
        <sz val="9"/>
        <rFont val="Calibri"/>
        <family val="2"/>
        <scheme val="minor"/>
      </rPr>
      <t>Consolidó y elaboró:</t>
    </r>
    <r>
      <rPr>
        <sz val="9"/>
        <rFont val="Calibri"/>
        <family val="2"/>
        <scheme val="minor"/>
      </rPr>
      <t xml:space="preserve"> Área de Presupuesto - GIT Administrativo y Financiero - Vicepresidencia de Gestión Corporativa</t>
    </r>
  </si>
  <si>
    <t>INFORME DE EJECUCION DEL PRESUPUESTO DE GASTOS</t>
  </si>
  <si>
    <t>CUENTAS POR PAGAR</t>
  </si>
  <si>
    <t>PERIODO: 01/01/2023 AL 31/01/2023</t>
  </si>
  <si>
    <t xml:space="preserve">Cuentas por pagar constituidas 
(1) </t>
  </si>
  <si>
    <t>Cancelaciones cuentas por pagar
(2)</t>
  </si>
  <si>
    <t>Cuentas por pagar constituidas menos cancelaciones 
(3)=(1)-(2)</t>
  </si>
  <si>
    <t xml:space="preserve">Pagos acumulados
 (5)
</t>
  </si>
  <si>
    <t xml:space="preserve">Porcentaje de Ejecución
Pagos /CxP constituidas
 (6)=(5)/(3)
</t>
  </si>
  <si>
    <t>A-02-01-01-004-005</t>
  </si>
  <si>
    <t>A-02-01-01-004-006</t>
  </si>
  <si>
    <t>A-02-02-01-004-002</t>
  </si>
  <si>
    <t>PRODUCTOS METÁLICOS ELABORADOS (EXCEPTO MAQUINARIA Y EQUIPO)</t>
  </si>
  <si>
    <t>A-02-02-01-004-008</t>
  </si>
  <si>
    <t>APARATOS MÉDICOS, INSTRUMENTOS ÓPTICOS Y DE PRECISIÓN, RELOJES</t>
  </si>
  <si>
    <t>PERIODO: 01/01/2023 AL 28/02/2023</t>
  </si>
  <si>
    <r>
      <rPr>
        <b/>
        <sz val="9"/>
        <rFont val="Calibri"/>
        <family val="2"/>
        <scheme val="minor"/>
      </rPr>
      <t>Fuente:</t>
    </r>
    <r>
      <rPr>
        <sz val="9"/>
        <rFont val="Calibri"/>
        <family val="2"/>
        <scheme val="minor"/>
      </rPr>
      <t xml:space="preserve"> Información del SIIF Nación al 28 de febrero de 2023</t>
    </r>
  </si>
  <si>
    <t>PERIODO DEL 01/01/2023 AL 28/02/2023</t>
  </si>
  <si>
    <t>PERIODO DEL 1/01/2023 AL 28/02/2023</t>
  </si>
  <si>
    <t>PERIODO DEL 01/01/2023 AL 31/03/2023</t>
  </si>
  <si>
    <r>
      <rPr>
        <b/>
        <sz val="9"/>
        <rFont val="Calibri"/>
        <family val="2"/>
        <scheme val="minor"/>
      </rPr>
      <t>Fuente:</t>
    </r>
    <r>
      <rPr>
        <sz val="9"/>
        <rFont val="Calibri"/>
        <family val="2"/>
        <scheme val="minor"/>
      </rPr>
      <t xml:space="preserve"> Información del SIIF Nación al 31 de marzo de 2023</t>
    </r>
  </si>
  <si>
    <t>PERIODO: 01/01/2023 AL 31/03/2023</t>
  </si>
  <si>
    <t>PERIODO DEL 1/01/2023 AL 31/03/2023</t>
  </si>
  <si>
    <t>A-02-01-01-004-008</t>
  </si>
  <si>
    <t>A-02-02-01-003-001</t>
  </si>
  <si>
    <t>PRODUCTOS DE MADERA, CORCHO, CESTERÍA Y ESPARTERÍA</t>
  </si>
  <si>
    <t>A-02-02-01-004-001</t>
  </si>
  <si>
    <t>METALES BÁSICOS</t>
  </si>
  <si>
    <r>
      <rPr>
        <b/>
        <sz val="9"/>
        <rFont val="Calibri"/>
        <family val="2"/>
        <scheme val="minor"/>
      </rPr>
      <t>Fuente:</t>
    </r>
    <r>
      <rPr>
        <sz val="9"/>
        <rFont val="Calibri"/>
        <family val="2"/>
        <scheme val="minor"/>
      </rPr>
      <t xml:space="preserve"> Información del SIIF Nación al 30 de abril de 2023</t>
    </r>
  </si>
  <si>
    <t>PERIODO: 01/01/2023 AL 30/04/2023</t>
  </si>
  <si>
    <t>PERIODO DEL 01/01/2023 AL 30/04/2023</t>
  </si>
  <si>
    <t>PERIODO DEL 1/01/2023 AL 30/04/2023</t>
  </si>
  <si>
    <t>+</t>
  </si>
  <si>
    <t>PERIODO: 01/01/2023 AL 31/05/2023</t>
  </si>
  <si>
    <r>
      <rPr>
        <b/>
        <sz val="9"/>
        <rFont val="Calibri"/>
        <family val="2"/>
        <scheme val="minor"/>
      </rPr>
      <t>Fuente:</t>
    </r>
    <r>
      <rPr>
        <sz val="9"/>
        <rFont val="Calibri"/>
        <family val="2"/>
        <scheme val="minor"/>
      </rPr>
      <t xml:space="preserve"> Información del SIIF Nación al 31 de mayo de 2023</t>
    </r>
  </si>
  <si>
    <t>PERIODO DEL 01/01/2023 AL 31/05/2023</t>
  </si>
  <si>
    <t>PERIODO DEL 1/01/2023 AL 31/05/2023</t>
  </si>
  <si>
    <t>PERIODO: 01/01/2023 AL 30/06/2023</t>
  </si>
  <si>
    <r>
      <rPr>
        <b/>
        <sz val="9"/>
        <rFont val="Calibri"/>
        <family val="2"/>
        <scheme val="minor"/>
      </rPr>
      <t>Fuente:</t>
    </r>
    <r>
      <rPr>
        <sz val="9"/>
        <rFont val="Calibri"/>
        <family val="2"/>
        <scheme val="minor"/>
      </rPr>
      <t xml:space="preserve"> Información del SIIF Nación al 30 de junio de 2023</t>
    </r>
  </si>
  <si>
    <t>PERIODO DEL 01/01/2023 AL 30/06/2023</t>
  </si>
  <si>
    <t>PERIODO DEL 1/01/2023 AL 30/06/2023</t>
  </si>
  <si>
    <r>
      <rPr>
        <b/>
        <sz val="10"/>
        <rFont val="Calibri"/>
        <family val="2"/>
        <scheme val="minor"/>
      </rPr>
      <t>Fuente:</t>
    </r>
    <r>
      <rPr>
        <sz val="10"/>
        <rFont val="Calibri"/>
        <family val="2"/>
        <scheme val="minor"/>
      </rPr>
      <t xml:space="preserve"> Información del SIIF Nación al 30 de junio de 2023</t>
    </r>
  </si>
  <si>
    <r>
      <rPr>
        <b/>
        <sz val="10"/>
        <rFont val="Calibri"/>
        <family val="2"/>
        <scheme val="minor"/>
      </rPr>
      <t>Consolidó y elaboró:</t>
    </r>
    <r>
      <rPr>
        <sz val="10"/>
        <rFont val="Calibri"/>
        <family val="2"/>
        <scheme val="minor"/>
      </rPr>
      <t xml:space="preserve"> Área de Presupuesto - GIT Administrativo y Financiero - Vicepresidencia de Gestión Corpotariva</t>
    </r>
  </si>
  <si>
    <t>PERIODO DEL 01/01/2023 AL 31/07/2023</t>
  </si>
  <si>
    <r>
      <rPr>
        <b/>
        <sz val="9"/>
        <rFont val="Calibri"/>
        <family val="2"/>
        <scheme val="minor"/>
      </rPr>
      <t>Fuente:</t>
    </r>
    <r>
      <rPr>
        <sz val="9"/>
        <rFont val="Calibri"/>
        <family val="2"/>
        <scheme val="minor"/>
      </rPr>
      <t xml:space="preserve"> Información del SIIF Nación al 31 de julio de 2023</t>
    </r>
  </si>
  <si>
    <t>PERIODO: 01/01/2023 AL 31/07/2023</t>
  </si>
  <si>
    <t>PERIODO DEL 1/01/2023 AL 31/07/2023</t>
  </si>
  <si>
    <t>A-02-01-01-004-003</t>
  </si>
  <si>
    <t>MAQUINARIA PARA USO GENERAL</t>
  </si>
  <si>
    <r>
      <rPr>
        <b/>
        <sz val="12"/>
        <rFont val="Calibri"/>
        <family val="2"/>
        <scheme val="minor"/>
      </rPr>
      <t>NOTAS:</t>
    </r>
    <r>
      <rPr>
        <sz val="12"/>
        <rFont val="Calibri"/>
        <family val="2"/>
        <scheme val="minor"/>
      </rPr>
      <t xml:space="preserve">
a) Mediante la Ley 2276 del 29 de noviembre de 2022, </t>
    </r>
    <r>
      <rPr>
        <i/>
        <sz val="12"/>
        <rFont val="Calibri"/>
        <family val="2"/>
        <scheme val="minor"/>
      </rPr>
      <t>“Por la cual se decreta el Presupuesto de Rentas y Recursos de Capital y Ley de Apropiaciones para la vigencia fiscal del 1º de enero al 31 de diciembre de 2023</t>
    </r>
    <r>
      <rPr>
        <sz val="12"/>
        <rFont val="Calibri"/>
        <family val="2"/>
        <scheme val="minor"/>
      </rPr>
      <t>” y el Decreto 2590 del 23 de diciembre de 2022 "</t>
    </r>
    <r>
      <rPr>
        <i/>
        <sz val="12"/>
        <rFont val="Calibri"/>
        <family val="2"/>
        <scheme val="minor"/>
      </rPr>
      <t>Por el cual se líquida el Presupuesto General de la Nación para la vigencia fiscal de 2023, se detallan las apropiaciones y se clasifican y definen los gastos"</t>
    </r>
    <r>
      <rPr>
        <sz val="12"/>
        <rFont val="Calibri"/>
        <family val="2"/>
        <scheme val="minor"/>
      </rPr>
      <t xml:space="preserve"> se asigna el Presupuesto para la Agencia Nacional de Infraestructura.
b) El Decreto 2590 del 23 de diciembre de 2022, condiciona en el Presupuesto de Gastos de Funcionamiento una apropiación al levantamiento de la leyenda de previo concepto de la Dirección General del Presupuesto Público Nacional -DGPPN- del Ministerio de Hacienda y Crédito Público, correspondiente a los rubros: (i) </t>
    </r>
    <r>
      <rPr>
        <i/>
        <sz val="12"/>
        <rFont val="Calibri"/>
        <family val="2"/>
        <scheme val="minor"/>
      </rPr>
      <t>"Otros gastos de personal - Distribución previo concepto DGPPN”</t>
    </r>
    <r>
      <rPr>
        <sz val="12"/>
        <rFont val="Calibri"/>
        <family val="2"/>
        <scheme val="minor"/>
      </rPr>
      <t xml:space="preserve">, por valor de $4.848.293.000 y (ii) </t>
    </r>
    <r>
      <rPr>
        <i/>
        <sz val="12"/>
        <rFont val="Calibri"/>
        <family val="2"/>
        <scheme val="minor"/>
      </rPr>
      <t>"Otras Transferencias - Distribución Previo Concepto DGPPN"</t>
    </r>
    <r>
      <rPr>
        <sz val="12"/>
        <rFont val="Calibri"/>
        <family val="2"/>
        <scheme val="minor"/>
      </rPr>
      <t xml:space="preserve"> por la suma de $6.064.776.000. 
c) Mediante la Ley 2299 del 10 de julio de 2023, </t>
    </r>
    <r>
      <rPr>
        <i/>
        <sz val="12"/>
        <rFont val="Calibri"/>
        <family val="2"/>
        <scheme val="minor"/>
      </rPr>
      <t>“por la cual se adiciona y efectúan unas modificaciones al Presupuesto General de la Nación de la vigencia fiscal de 2023</t>
    </r>
    <r>
      <rPr>
        <sz val="12"/>
        <rFont val="Calibri"/>
        <family val="2"/>
        <scheme val="minor"/>
      </rPr>
      <t xml:space="preserve">” y el Decreto 1234 del 25 de julio de 2023 </t>
    </r>
    <r>
      <rPr>
        <i/>
        <sz val="12"/>
        <rFont val="Calibri"/>
        <family val="2"/>
        <scheme val="minor"/>
      </rPr>
      <t>“por el cual se liquida la Ley 2299 del 10 de julio de 2023 (…)”</t>
    </r>
    <r>
      <rPr>
        <sz val="12"/>
        <rFont val="Calibri"/>
        <family val="2"/>
        <scheme val="minor"/>
      </rPr>
      <t xml:space="preserve">, se adiciona el Presupuesto de la Agencia Nacional de Infraestructura en la cuantía de $766.000.000.000, con fuente de financiación Aportes de la Nación, de los cuales (i) la suma de $500.000.000.000 es del Presupuesto de Servicio de la Deuda Pública, en la cuenta 10 </t>
    </r>
    <r>
      <rPr>
        <i/>
        <sz val="12"/>
        <rFont val="Calibri"/>
        <family val="2"/>
        <scheme val="minor"/>
      </rPr>
      <t>“Servicio de la Deuda Pública Interna”</t>
    </r>
    <r>
      <rPr>
        <sz val="12"/>
        <rFont val="Calibri"/>
        <family val="2"/>
        <scheme val="minor"/>
      </rPr>
      <t xml:space="preserve"> de la Subcuenta 04 </t>
    </r>
    <r>
      <rPr>
        <i/>
        <sz val="12"/>
        <rFont val="Calibri"/>
        <family val="2"/>
        <scheme val="minor"/>
      </rPr>
      <t>"Fondo de Contingencias"</t>
    </r>
    <r>
      <rPr>
        <sz val="12"/>
        <rFont val="Calibri"/>
        <family val="2"/>
        <scheme val="minor"/>
      </rPr>
      <t xml:space="preserve">, del Objeto de Gasto 01 </t>
    </r>
    <r>
      <rPr>
        <i/>
        <sz val="12"/>
        <rFont val="Calibri"/>
        <family val="2"/>
        <scheme val="minor"/>
      </rPr>
      <t>"Aportes al Fondo de Contingencias”</t>
    </r>
    <r>
      <rPr>
        <sz val="12"/>
        <rFont val="Calibri"/>
        <family val="2"/>
        <scheme val="minor"/>
      </rPr>
      <t xml:space="preserve"> y (ii) el valor de $266.000.000.000 es del Presupuesto de Inversión, así: (a) Del proyecto 2 </t>
    </r>
    <r>
      <rPr>
        <i/>
        <sz val="12"/>
        <rFont val="Calibri"/>
        <family val="2"/>
        <scheme val="minor"/>
      </rPr>
      <t>"Rehabilitación Construcción y Mantenimiento de la Red Férrea a Nivel Nacional  Nacional”</t>
    </r>
    <r>
      <rPr>
        <sz val="12"/>
        <rFont val="Calibri"/>
        <family val="2"/>
        <scheme val="minor"/>
      </rPr>
      <t xml:space="preserve">, del Subprograma 0600 </t>
    </r>
    <r>
      <rPr>
        <i/>
        <sz val="12"/>
        <rFont val="Calibri"/>
        <family val="2"/>
        <scheme val="minor"/>
      </rPr>
      <t>"Intersubsectorial Transporte"</t>
    </r>
    <r>
      <rPr>
        <sz val="12"/>
        <rFont val="Calibri"/>
        <family val="2"/>
        <scheme val="minor"/>
      </rPr>
      <t xml:space="preserve">, del programa 2404 </t>
    </r>
    <r>
      <rPr>
        <i/>
        <sz val="12"/>
        <rFont val="Calibri"/>
        <family val="2"/>
        <scheme val="minor"/>
      </rPr>
      <t>"Infraestructura de Transporte Férreo"</t>
    </r>
    <r>
      <rPr>
        <sz val="12"/>
        <rFont val="Calibri"/>
        <family val="2"/>
        <scheme val="minor"/>
      </rPr>
      <t xml:space="preserve">,  la suma de $220.000.000.000 y (b) Del proyecto 8 </t>
    </r>
    <r>
      <rPr>
        <i/>
        <sz val="12"/>
        <rFont val="Calibri"/>
        <family val="2"/>
        <scheme val="minor"/>
      </rPr>
      <t>“Apoyo para la Gestión de la Agencia Nacional de Infraestructura a través de Asesorías y Consultorías  Nacional”</t>
    </r>
    <r>
      <rPr>
        <sz val="12"/>
        <rFont val="Calibri"/>
        <family val="2"/>
        <scheme val="minor"/>
      </rPr>
      <t xml:space="preserve">, del Subprograma 0600 </t>
    </r>
    <r>
      <rPr>
        <i/>
        <sz val="12"/>
        <rFont val="Calibri"/>
        <family val="2"/>
        <scheme val="minor"/>
      </rPr>
      <t>"Intersubsectorial Transporte"</t>
    </r>
    <r>
      <rPr>
        <sz val="12"/>
        <rFont val="Calibri"/>
        <family val="2"/>
        <scheme val="minor"/>
      </rPr>
      <t xml:space="preserve">, del programa  2499 </t>
    </r>
    <r>
      <rPr>
        <i/>
        <sz val="12"/>
        <rFont val="Calibri"/>
        <family val="2"/>
        <scheme val="minor"/>
      </rPr>
      <t>“Fortalecimiento de la Gestión y Dirección del Sector Transporte”</t>
    </r>
    <r>
      <rPr>
        <sz val="12"/>
        <rFont val="Calibri"/>
        <family val="2"/>
        <scheme val="minor"/>
      </rPr>
      <t xml:space="preserve">, el valor de $46.000.000.000.
</t>
    </r>
  </si>
  <si>
    <t>PERIODO DEL 1/01/2023 AL 31/08/2023</t>
  </si>
  <si>
    <r>
      <rPr>
        <b/>
        <sz val="9"/>
        <rFont val="Calibri"/>
        <family val="2"/>
        <scheme val="minor"/>
      </rPr>
      <t>Fuente:</t>
    </r>
    <r>
      <rPr>
        <sz val="9"/>
        <rFont val="Calibri"/>
        <family val="2"/>
        <scheme val="minor"/>
      </rPr>
      <t xml:space="preserve"> Información del SIIF Nación al 31 de agosto de 2023</t>
    </r>
  </si>
  <si>
    <t>PERIODO DEL 01/01/2023 AL 31/08/2023</t>
  </si>
  <si>
    <t>PERIODO: 01/01/2023 AL 31/08/2023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</si>
</sst>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_(* \(#,##0.00\);_(* &quot;-&quot;??_);_(@_)"/>
    <numFmt numFmtId="165" formatCode="#,##0.00_ ;\-#,##0.00\ "/>
    <numFmt numFmtId="166" formatCode="0.0%"/>
    <numFmt numFmtId="167" formatCode="0.0000%"/>
    <numFmt numFmtId="168" formatCode="0.000%"/>
    <numFmt numFmtId="169" formatCode="0.00000%"/>
    <numFmt numFmtId="170" formatCode="#,##0_ ;\-#,##0\ "/>
    <numFmt numFmtId="171" formatCode="0.000000%"/>
  </numFmts>
  <fonts count="27" x14ac:knownFonts="1">
    <font>
      <sz val="11"/>
      <color theme="1"/>
      <name val="Calibri"/>
      <family val="2"/>
      <scheme val="minor"/>
    </font>
    <font>
      <sz val="11"/>
      <color theme="1"/>
      <name val="Calibri"/>
      <family val="2"/>
      <scheme val="minor"/>
    </font>
    <font>
      <b/>
      <sz val="11"/>
      <color theme="0"/>
      <name val="Calibri"/>
      <family val="2"/>
      <scheme val="minor"/>
    </font>
    <font>
      <b/>
      <sz val="18"/>
      <name val="Calibri"/>
      <family val="2"/>
      <scheme val="minor"/>
    </font>
    <font>
      <b/>
      <sz val="14"/>
      <name val="Calibri"/>
      <family val="2"/>
      <scheme val="minor"/>
    </font>
    <font>
      <b/>
      <sz val="16"/>
      <name val="Calibri"/>
      <family val="2"/>
      <scheme val="minor"/>
    </font>
    <font>
      <b/>
      <sz val="12"/>
      <name val="Calibri"/>
      <family val="2"/>
      <scheme val="minor"/>
    </font>
    <font>
      <sz val="12"/>
      <name val="Calibri"/>
      <family val="2"/>
      <scheme val="minor"/>
    </font>
    <font>
      <sz val="11"/>
      <name val="Calibri"/>
      <family val="2"/>
      <scheme val="minor"/>
    </font>
    <font>
      <b/>
      <sz val="10"/>
      <color theme="0"/>
      <name val="Calibri"/>
      <family val="2"/>
      <scheme val="minor"/>
    </font>
    <font>
      <sz val="12"/>
      <color rgb="FF000000"/>
      <name val="Calibri"/>
      <family val="2"/>
      <scheme val="minor"/>
    </font>
    <font>
      <sz val="12"/>
      <color theme="1"/>
      <name val="Calibri"/>
      <family val="2"/>
      <scheme val="minor"/>
    </font>
    <font>
      <b/>
      <sz val="12"/>
      <color rgb="FF000000"/>
      <name val="Calibri"/>
      <family val="2"/>
      <scheme val="minor"/>
    </font>
    <font>
      <b/>
      <sz val="12"/>
      <color theme="1"/>
      <name val="Calibri"/>
      <family val="2"/>
      <scheme val="minor"/>
    </font>
    <font>
      <b/>
      <sz val="14"/>
      <color theme="0"/>
      <name val="Calibri"/>
      <family val="2"/>
      <scheme val="minor"/>
    </font>
    <font>
      <sz val="14"/>
      <name val="Calibri"/>
      <family val="2"/>
      <scheme val="minor"/>
    </font>
    <font>
      <sz val="9"/>
      <name val="Calibri"/>
      <family val="2"/>
      <scheme val="minor"/>
    </font>
    <font>
      <sz val="8"/>
      <name val="Calibri"/>
      <family val="2"/>
      <scheme val="minor"/>
    </font>
    <font>
      <sz val="10.199999999999999"/>
      <name val="Calibri"/>
      <family val="2"/>
      <scheme val="minor"/>
    </font>
    <font>
      <b/>
      <sz val="9"/>
      <name val="Calibri"/>
      <family val="2"/>
      <scheme val="minor"/>
    </font>
    <font>
      <b/>
      <sz val="8"/>
      <name val="Calibri"/>
      <family val="2"/>
      <scheme val="minor"/>
    </font>
    <font>
      <sz val="8"/>
      <color theme="1"/>
      <name val="Calibri"/>
      <family val="2"/>
      <scheme val="minor"/>
    </font>
    <font>
      <b/>
      <sz val="14"/>
      <color theme="1"/>
      <name val="Calibri"/>
      <family val="2"/>
      <scheme val="minor"/>
    </font>
    <font>
      <b/>
      <sz val="12"/>
      <color theme="0"/>
      <name val="Calibri"/>
      <family val="2"/>
      <scheme val="minor"/>
    </font>
    <font>
      <sz val="10"/>
      <name val="Calibri"/>
      <family val="2"/>
      <scheme val="minor"/>
    </font>
    <font>
      <b/>
      <sz val="10"/>
      <name val="Calibri"/>
      <family val="2"/>
      <scheme val="minor"/>
    </font>
    <font>
      <i/>
      <sz val="12"/>
      <name val="Calibri"/>
      <family val="2"/>
      <scheme val="minor"/>
    </font>
  </fonts>
  <fills count="5">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0" tint="-0.14999847407452621"/>
        <bgColor indexed="64"/>
      </patternFill>
    </fill>
  </fills>
  <borders count="39">
    <border>
      <left/>
      <right/>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medium">
        <color indexed="64"/>
      </bottom>
      <diagonal/>
    </border>
    <border>
      <left style="thin">
        <color theme="0"/>
      </left>
      <right style="medium">
        <color indexed="64"/>
      </right>
      <top style="thin">
        <color theme="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theme="0"/>
      </right>
      <top/>
      <bottom style="medium">
        <color indexed="64"/>
      </bottom>
      <diagonal/>
    </border>
    <border>
      <left style="thin">
        <color theme="0"/>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thin">
        <color theme="0"/>
      </left>
      <right style="thin">
        <color theme="0"/>
      </right>
      <top/>
      <bottom/>
      <diagonal/>
    </border>
    <border>
      <left style="thin">
        <color theme="0"/>
      </left>
      <right style="medium">
        <color indexed="64"/>
      </right>
      <top/>
      <bottom/>
      <diagonal/>
    </border>
    <border>
      <left style="medium">
        <color indexed="64"/>
      </left>
      <right/>
      <top/>
      <bottom/>
      <diagonal/>
    </border>
    <border>
      <left style="thin">
        <color indexed="64"/>
      </left>
      <right style="thin">
        <color indexed="64"/>
      </right>
      <top/>
      <bottom/>
      <diagonal/>
    </border>
  </borders>
  <cellStyleXfs count="8">
    <xf numFmtId="0" fontId="0"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cellStyleXfs>
  <cellXfs count="359">
    <xf numFmtId="0" fontId="0" fillId="0" borderId="0" xfId="0"/>
    <xf numFmtId="0" fontId="4" fillId="2" borderId="0" xfId="2" applyFont="1" applyFill="1" applyAlignment="1">
      <alignment vertical="center"/>
    </xf>
    <xf numFmtId="0" fontId="6" fillId="2" borderId="0" xfId="2" applyFont="1" applyFill="1" applyAlignment="1">
      <alignment horizontal="center" vertical="center"/>
    </xf>
    <xf numFmtId="0" fontId="7" fillId="2" borderId="0" xfId="2" applyFont="1" applyFill="1" applyAlignment="1">
      <alignment vertical="center"/>
    </xf>
    <xf numFmtId="0" fontId="6" fillId="2" borderId="0" xfId="2" applyFont="1" applyFill="1" applyAlignment="1">
      <alignment vertical="center"/>
    </xf>
    <xf numFmtId="0" fontId="8" fillId="2" borderId="0" xfId="2" applyFont="1" applyFill="1" applyAlignment="1">
      <alignment vertical="center"/>
    </xf>
    <xf numFmtId="49" fontId="7" fillId="2" borderId="0" xfId="2" applyNumberFormat="1" applyFont="1" applyFill="1" applyAlignment="1">
      <alignment vertical="center" wrapText="1"/>
    </xf>
    <xf numFmtId="4" fontId="7" fillId="2" borderId="0" xfId="2" applyNumberFormat="1" applyFont="1" applyFill="1" applyAlignment="1">
      <alignment vertical="center" wrapText="1"/>
    </xf>
    <xf numFmtId="0" fontId="7" fillId="2" borderId="0" xfId="2" applyFont="1" applyFill="1" applyAlignment="1">
      <alignment vertical="center" wrapText="1"/>
    </xf>
    <xf numFmtId="164" fontId="7" fillId="2" borderId="0" xfId="3" applyFont="1" applyFill="1" applyBorder="1" applyAlignment="1">
      <alignment vertical="center"/>
    </xf>
    <xf numFmtId="4" fontId="6" fillId="2" borderId="0" xfId="3" applyNumberFormat="1" applyFont="1" applyFill="1" applyBorder="1" applyAlignment="1">
      <alignment vertical="center"/>
    </xf>
    <xf numFmtId="165" fontId="7" fillId="2" borderId="0" xfId="2" applyNumberFormat="1" applyFont="1" applyFill="1" applyAlignment="1">
      <alignment vertical="center"/>
    </xf>
    <xf numFmtId="4" fontId="6" fillId="2" borderId="0" xfId="2" applyNumberFormat="1" applyFont="1" applyFill="1" applyAlignment="1">
      <alignment vertical="center"/>
    </xf>
    <xf numFmtId="0" fontId="6" fillId="2" borderId="0" xfId="2" applyFont="1" applyFill="1" applyAlignment="1">
      <alignment horizontal="center" vertical="center" wrapText="1"/>
    </xf>
    <xf numFmtId="49" fontId="6" fillId="2" borderId="0" xfId="2" applyNumberFormat="1" applyFont="1" applyFill="1" applyAlignment="1">
      <alignment horizontal="center" vertical="center" wrapText="1"/>
    </xf>
    <xf numFmtId="39" fontId="6" fillId="2" borderId="0" xfId="2" applyNumberFormat="1" applyFont="1" applyFill="1" applyAlignment="1">
      <alignment horizontal="center" vertical="center" wrapText="1"/>
    </xf>
    <xf numFmtId="164" fontId="7" fillId="2" borderId="0" xfId="3" applyFont="1" applyFill="1" applyAlignment="1">
      <alignment vertical="center"/>
    </xf>
    <xf numFmtId="10" fontId="4" fillId="2" borderId="0" xfId="2" applyNumberFormat="1" applyFont="1" applyFill="1" applyAlignment="1">
      <alignment vertical="center"/>
    </xf>
    <xf numFmtId="0" fontId="9" fillId="3" borderId="6" xfId="4" applyFont="1" applyFill="1" applyBorder="1" applyAlignment="1">
      <alignment horizontal="center" vertical="center" wrapText="1"/>
    </xf>
    <xf numFmtId="10" fontId="9" fillId="3" borderId="6" xfId="5" applyNumberFormat="1" applyFont="1" applyFill="1" applyBorder="1" applyAlignment="1">
      <alignment horizontal="center" vertical="center" wrapText="1"/>
    </xf>
    <xf numFmtId="10" fontId="9" fillId="3" borderId="8" xfId="5" applyNumberFormat="1" applyFont="1" applyFill="1" applyBorder="1" applyAlignment="1">
      <alignment horizontal="center" vertical="center" wrapText="1"/>
    </xf>
    <xf numFmtId="49" fontId="6" fillId="4" borderId="9" xfId="4" applyNumberFormat="1" applyFont="1" applyFill="1" applyBorder="1" applyAlignment="1">
      <alignment horizontal="left" vertical="center"/>
    </xf>
    <xf numFmtId="0" fontId="6" fillId="4" borderId="10" xfId="4" applyFont="1" applyFill="1" applyBorder="1" applyAlignment="1">
      <alignment horizontal="center" vertical="center"/>
    </xf>
    <xf numFmtId="0" fontId="6" fillId="4" borderId="10" xfId="2" applyFont="1" applyFill="1" applyBorder="1" applyAlignment="1">
      <alignment vertical="center" wrapText="1"/>
    </xf>
    <xf numFmtId="39" fontId="6" fillId="4" borderId="10" xfId="3" applyNumberFormat="1" applyFont="1" applyFill="1" applyBorder="1" applyAlignment="1">
      <alignment horizontal="right" vertical="center"/>
    </xf>
    <xf numFmtId="10" fontId="6" fillId="4" borderId="10" xfId="6" applyNumberFormat="1" applyFont="1" applyFill="1" applyBorder="1" applyAlignment="1">
      <alignment vertical="center" wrapText="1"/>
    </xf>
    <xf numFmtId="9" fontId="6" fillId="4" borderId="9" xfId="6" applyFont="1" applyFill="1" applyBorder="1" applyAlignment="1">
      <alignment horizontal="right" vertical="center"/>
    </xf>
    <xf numFmtId="9" fontId="6" fillId="4" borderId="10" xfId="6" applyFont="1" applyFill="1" applyBorder="1" applyAlignment="1">
      <alignment horizontal="right" vertical="center"/>
    </xf>
    <xf numFmtId="9" fontId="6" fillId="4" borderId="11" xfId="6" applyFont="1" applyFill="1" applyBorder="1" applyAlignment="1">
      <alignment horizontal="right" vertical="center"/>
    </xf>
    <xf numFmtId="39" fontId="6" fillId="4" borderId="12" xfId="3" applyNumberFormat="1" applyFont="1" applyFill="1" applyBorder="1" applyAlignment="1">
      <alignment horizontal="right" vertical="center"/>
    </xf>
    <xf numFmtId="166" fontId="6" fillId="4" borderId="9" xfId="6" applyNumberFormat="1" applyFont="1" applyFill="1" applyBorder="1" applyAlignment="1">
      <alignment horizontal="right" vertical="center"/>
    </xf>
    <xf numFmtId="166" fontId="6" fillId="4" borderId="10" xfId="6" applyNumberFormat="1" applyFont="1" applyFill="1" applyBorder="1" applyAlignment="1">
      <alignment horizontal="right" vertical="center"/>
    </xf>
    <xf numFmtId="166" fontId="6" fillId="4" borderId="11" xfId="6" applyNumberFormat="1" applyFont="1" applyFill="1" applyBorder="1" applyAlignment="1">
      <alignment horizontal="right" vertical="center"/>
    </xf>
    <xf numFmtId="49" fontId="6" fillId="2" borderId="13" xfId="4" applyNumberFormat="1" applyFont="1" applyFill="1" applyBorder="1" applyAlignment="1">
      <alignment horizontal="left" vertical="center"/>
    </xf>
    <xf numFmtId="0" fontId="6" fillId="2" borderId="14" xfId="4" applyFont="1" applyFill="1" applyBorder="1" applyAlignment="1">
      <alignment horizontal="center" vertical="center"/>
    </xf>
    <xf numFmtId="0" fontId="6" fillId="2" borderId="13" xfId="2" applyFont="1" applyFill="1" applyBorder="1" applyAlignment="1">
      <alignment vertical="center" wrapText="1"/>
    </xf>
    <xf numFmtId="4" fontId="6" fillId="2" borderId="13" xfId="2" applyNumberFormat="1" applyFont="1" applyFill="1" applyBorder="1" applyAlignment="1">
      <alignment vertical="center" wrapText="1"/>
    </xf>
    <xf numFmtId="10" fontId="6" fillId="2" borderId="13" xfId="6" applyNumberFormat="1" applyFont="1" applyFill="1" applyBorder="1" applyAlignment="1">
      <alignment vertical="center" wrapText="1"/>
    </xf>
    <xf numFmtId="166" fontId="6" fillId="2" borderId="13" xfId="6" applyNumberFormat="1" applyFont="1" applyFill="1" applyBorder="1" applyAlignment="1">
      <alignment horizontal="right" vertical="center"/>
    </xf>
    <xf numFmtId="49" fontId="6" fillId="2" borderId="14" xfId="4" applyNumberFormat="1" applyFont="1" applyFill="1" applyBorder="1" applyAlignment="1">
      <alignment horizontal="left" vertical="center"/>
    </xf>
    <xf numFmtId="0" fontId="6" fillId="2" borderId="14" xfId="2" applyFont="1" applyFill="1" applyBorder="1" applyAlignment="1">
      <alignment vertical="center" wrapText="1"/>
    </xf>
    <xf numFmtId="4" fontId="6" fillId="2" borderId="14" xfId="2" applyNumberFormat="1" applyFont="1" applyFill="1" applyBorder="1" applyAlignment="1">
      <alignment vertical="center" wrapText="1"/>
    </xf>
    <xf numFmtId="10" fontId="6" fillId="2" borderId="14" xfId="6" applyNumberFormat="1" applyFont="1" applyFill="1" applyBorder="1" applyAlignment="1">
      <alignment vertical="center" wrapText="1"/>
    </xf>
    <xf numFmtId="49" fontId="7" fillId="2" borderId="14" xfId="4" applyNumberFormat="1" applyFont="1" applyFill="1" applyBorder="1" applyAlignment="1">
      <alignment horizontal="left" vertical="center"/>
    </xf>
    <xf numFmtId="0" fontId="7" fillId="2" borderId="14" xfId="4" applyFont="1" applyFill="1" applyBorder="1" applyAlignment="1">
      <alignment horizontal="center" vertical="center"/>
    </xf>
    <xf numFmtId="0" fontId="7" fillId="2" borderId="14" xfId="2" applyFont="1" applyFill="1" applyBorder="1" applyAlignment="1">
      <alignment vertical="center" wrapText="1"/>
    </xf>
    <xf numFmtId="4" fontId="10" fillId="2" borderId="14" xfId="2" applyNumberFormat="1" applyFont="1" applyFill="1" applyBorder="1" applyAlignment="1">
      <alignment horizontal="right" vertical="center" wrapText="1" readingOrder="1"/>
    </xf>
    <xf numFmtId="4" fontId="7" fillId="2" borderId="14" xfId="2" applyNumberFormat="1" applyFont="1" applyFill="1" applyBorder="1" applyAlignment="1">
      <alignment vertical="center" wrapText="1"/>
    </xf>
    <xf numFmtId="39" fontId="7" fillId="2" borderId="14" xfId="3" applyNumberFormat="1" applyFont="1" applyFill="1" applyBorder="1" applyAlignment="1">
      <alignment horizontal="right" vertical="center"/>
    </xf>
    <xf numFmtId="166" fontId="7" fillId="2" borderId="13" xfId="6" applyNumberFormat="1" applyFont="1" applyFill="1" applyBorder="1" applyAlignment="1">
      <alignment horizontal="right" vertical="center"/>
    </xf>
    <xf numFmtId="4" fontId="7" fillId="2" borderId="0" xfId="2" applyNumberFormat="1" applyFont="1" applyFill="1" applyAlignment="1">
      <alignment vertical="center"/>
    </xf>
    <xf numFmtId="10" fontId="7" fillId="2" borderId="14" xfId="6" applyNumberFormat="1" applyFont="1" applyFill="1" applyBorder="1" applyAlignment="1">
      <alignment vertical="center" wrapText="1"/>
    </xf>
    <xf numFmtId="167" fontId="7" fillId="2" borderId="14" xfId="6" applyNumberFormat="1" applyFont="1" applyFill="1" applyBorder="1" applyAlignment="1">
      <alignment vertical="center" wrapText="1"/>
    </xf>
    <xf numFmtId="168" fontId="7" fillId="2" borderId="14" xfId="6" applyNumberFormat="1" applyFont="1" applyFill="1" applyBorder="1" applyAlignment="1">
      <alignment vertical="center" wrapText="1"/>
    </xf>
    <xf numFmtId="9" fontId="7" fillId="2" borderId="13" xfId="6" applyFont="1" applyFill="1" applyBorder="1" applyAlignment="1">
      <alignment horizontal="right" vertical="center"/>
    </xf>
    <xf numFmtId="10" fontId="7" fillId="2" borderId="13" xfId="6" applyNumberFormat="1" applyFont="1" applyFill="1" applyBorder="1" applyAlignment="1">
      <alignment horizontal="right" vertical="center"/>
    </xf>
    <xf numFmtId="4" fontId="11" fillId="2" borderId="14" xfId="2" applyNumberFormat="1" applyFont="1" applyFill="1" applyBorder="1" applyAlignment="1">
      <alignment horizontal="right" vertical="center" wrapText="1" readingOrder="1"/>
    </xf>
    <xf numFmtId="10" fontId="7" fillId="2" borderId="14" xfId="6" applyNumberFormat="1" applyFont="1" applyFill="1" applyBorder="1" applyAlignment="1">
      <alignment horizontal="right" vertical="center"/>
    </xf>
    <xf numFmtId="166" fontId="7" fillId="2" borderId="14" xfId="6" applyNumberFormat="1" applyFont="1" applyFill="1" applyBorder="1" applyAlignment="1">
      <alignment horizontal="right" vertical="center"/>
    </xf>
    <xf numFmtId="4" fontId="7" fillId="2" borderId="14" xfId="2" applyNumberFormat="1" applyFont="1" applyFill="1" applyBorder="1" applyAlignment="1">
      <alignment horizontal="right" vertical="center" wrapText="1" readingOrder="1"/>
    </xf>
    <xf numFmtId="4" fontId="6" fillId="2" borderId="14" xfId="2" applyNumberFormat="1" applyFont="1" applyFill="1" applyBorder="1" applyAlignment="1">
      <alignment horizontal="right" vertical="center" wrapText="1" readingOrder="1"/>
    </xf>
    <xf numFmtId="168" fontId="6" fillId="2" borderId="14" xfId="6" applyNumberFormat="1" applyFont="1" applyFill="1" applyBorder="1" applyAlignment="1">
      <alignment vertical="center" wrapText="1"/>
    </xf>
    <xf numFmtId="4" fontId="12" fillId="2" borderId="14" xfId="2" applyNumberFormat="1" applyFont="1" applyFill="1" applyBorder="1" applyAlignment="1">
      <alignment horizontal="right" vertical="center" wrapText="1" readingOrder="1"/>
    </xf>
    <xf numFmtId="39" fontId="6" fillId="2" borderId="14" xfId="3" applyNumberFormat="1" applyFont="1" applyFill="1" applyBorder="1" applyAlignment="1">
      <alignment horizontal="right" vertical="center"/>
    </xf>
    <xf numFmtId="10" fontId="6" fillId="2" borderId="14" xfId="6" applyNumberFormat="1" applyFont="1" applyFill="1" applyBorder="1" applyAlignment="1">
      <alignment horizontal="right" vertical="center"/>
    </xf>
    <xf numFmtId="9" fontId="6" fillId="2" borderId="13" xfId="6" applyFont="1" applyFill="1" applyBorder="1" applyAlignment="1">
      <alignment horizontal="right" vertical="center"/>
    </xf>
    <xf numFmtId="4" fontId="13" fillId="2" borderId="14" xfId="2" applyNumberFormat="1" applyFont="1" applyFill="1" applyBorder="1" applyAlignment="1">
      <alignment horizontal="right" vertical="center" wrapText="1" readingOrder="1"/>
    </xf>
    <xf numFmtId="167" fontId="6" fillId="2" borderId="14" xfId="6" applyNumberFormat="1" applyFont="1" applyFill="1" applyBorder="1" applyAlignment="1">
      <alignment vertical="center" wrapText="1"/>
    </xf>
    <xf numFmtId="169" fontId="7" fillId="2" borderId="14" xfId="6" applyNumberFormat="1" applyFont="1" applyFill="1" applyBorder="1" applyAlignment="1">
      <alignment vertical="center" wrapText="1"/>
    </xf>
    <xf numFmtId="9" fontId="7" fillId="2" borderId="14" xfId="6" applyFont="1" applyFill="1" applyBorder="1" applyAlignment="1">
      <alignment horizontal="right" vertical="center"/>
    </xf>
    <xf numFmtId="0" fontId="6" fillId="2" borderId="14" xfId="4" applyFont="1" applyFill="1" applyBorder="1" applyAlignment="1">
      <alignment horizontal="left" vertical="center"/>
    </xf>
    <xf numFmtId="0" fontId="7" fillId="2" borderId="14" xfId="4" applyFont="1" applyFill="1" applyBorder="1" applyAlignment="1">
      <alignment horizontal="left" vertical="center"/>
    </xf>
    <xf numFmtId="167" fontId="7" fillId="2" borderId="13" xfId="6" applyNumberFormat="1" applyFont="1" applyFill="1" applyBorder="1" applyAlignment="1">
      <alignment horizontal="right" vertical="center"/>
    </xf>
    <xf numFmtId="168" fontId="6" fillId="2" borderId="13" xfId="1" applyNumberFormat="1" applyFont="1" applyFill="1" applyBorder="1" applyAlignment="1">
      <alignment horizontal="right" vertical="center"/>
    </xf>
    <xf numFmtId="49" fontId="6" fillId="0" borderId="14" xfId="4" applyNumberFormat="1" applyFont="1" applyBorder="1" applyAlignment="1">
      <alignment horizontal="left" vertical="center"/>
    </xf>
    <xf numFmtId="0" fontId="6" fillId="0" borderId="14" xfId="4" applyFont="1" applyBorder="1" applyAlignment="1">
      <alignment horizontal="center" vertical="center"/>
    </xf>
    <xf numFmtId="0" fontId="6" fillId="0" borderId="14" xfId="2" applyFont="1" applyBorder="1" applyAlignment="1">
      <alignment vertical="center" wrapText="1"/>
    </xf>
    <xf numFmtId="4" fontId="6" fillId="0" borderId="14" xfId="2" applyNumberFormat="1" applyFont="1" applyBorder="1" applyAlignment="1">
      <alignment horizontal="right" vertical="center" wrapText="1" readingOrder="1"/>
    </xf>
    <xf numFmtId="49" fontId="7" fillId="0" borderId="14" xfId="4" applyNumberFormat="1" applyFont="1" applyBorder="1" applyAlignment="1">
      <alignment horizontal="left" vertical="center"/>
    </xf>
    <xf numFmtId="0" fontId="7" fillId="0" borderId="14" xfId="4" applyFont="1" applyBorder="1" applyAlignment="1">
      <alignment horizontal="center" vertical="center"/>
    </xf>
    <xf numFmtId="0" fontId="7" fillId="0" borderId="14" xfId="2" applyFont="1" applyBorder="1" applyAlignment="1">
      <alignment vertical="center" wrapText="1"/>
    </xf>
    <xf numFmtId="4" fontId="7" fillId="0" borderId="14" xfId="2" applyNumberFormat="1" applyFont="1" applyBorder="1" applyAlignment="1">
      <alignment horizontal="right" vertical="center" wrapText="1" readingOrder="1"/>
    </xf>
    <xf numFmtId="0" fontId="6" fillId="2" borderId="15" xfId="4" applyFont="1" applyFill="1" applyBorder="1" applyAlignment="1">
      <alignment horizontal="center" vertical="center"/>
    </xf>
    <xf numFmtId="49" fontId="7" fillId="2" borderId="15" xfId="4" applyNumberFormat="1" applyFont="1" applyFill="1" applyBorder="1" applyAlignment="1">
      <alignment horizontal="left" vertical="center"/>
    </xf>
    <xf numFmtId="0" fontId="7" fillId="2" borderId="15" xfId="4" applyFont="1" applyFill="1" applyBorder="1" applyAlignment="1">
      <alignment horizontal="center" vertical="center"/>
    </xf>
    <xf numFmtId="0" fontId="7" fillId="2" borderId="15" xfId="2" applyFont="1" applyFill="1" applyBorder="1" applyAlignment="1">
      <alignment vertical="center" wrapText="1"/>
    </xf>
    <xf numFmtId="4" fontId="10" fillId="2" borderId="15" xfId="2" applyNumberFormat="1" applyFont="1" applyFill="1" applyBorder="1" applyAlignment="1">
      <alignment horizontal="right" vertical="center" wrapText="1" readingOrder="1"/>
    </xf>
    <xf numFmtId="10" fontId="7" fillId="2" borderId="15" xfId="6" applyNumberFormat="1" applyFont="1" applyFill="1" applyBorder="1" applyAlignment="1">
      <alignment vertical="center" wrapText="1"/>
    </xf>
    <xf numFmtId="39" fontId="7" fillId="2" borderId="15" xfId="3" applyNumberFormat="1" applyFont="1" applyFill="1" applyBorder="1" applyAlignment="1">
      <alignment horizontal="right" vertical="center"/>
    </xf>
    <xf numFmtId="39" fontId="6" fillId="4" borderId="10" xfId="3" applyNumberFormat="1" applyFont="1" applyFill="1" applyBorder="1" applyAlignment="1">
      <alignment horizontal="center" vertical="center"/>
    </xf>
    <xf numFmtId="170" fontId="6" fillId="4" borderId="10" xfId="3" applyNumberFormat="1" applyFont="1" applyFill="1" applyBorder="1" applyAlignment="1">
      <alignment horizontal="center" vertical="center"/>
    </xf>
    <xf numFmtId="169" fontId="6" fillId="4" borderId="10" xfId="6" applyNumberFormat="1" applyFont="1" applyFill="1" applyBorder="1" applyAlignment="1">
      <alignment horizontal="right" vertical="center"/>
    </xf>
    <xf numFmtId="0" fontId="6" fillId="2" borderId="13" xfId="4" applyFont="1" applyFill="1" applyBorder="1" applyAlignment="1">
      <alignment horizontal="center" vertical="center"/>
    </xf>
    <xf numFmtId="4" fontId="12" fillId="2" borderId="13" xfId="2" applyNumberFormat="1" applyFont="1" applyFill="1" applyBorder="1" applyAlignment="1">
      <alignment horizontal="right" vertical="center" wrapText="1" readingOrder="1"/>
    </xf>
    <xf numFmtId="171" fontId="6" fillId="2" borderId="13" xfId="6" applyNumberFormat="1" applyFont="1" applyFill="1" applyBorder="1" applyAlignment="1">
      <alignment horizontal="right" vertical="center"/>
    </xf>
    <xf numFmtId="0" fontId="13" fillId="2" borderId="14" xfId="2" applyFont="1" applyFill="1" applyBorder="1" applyAlignment="1">
      <alignment vertical="center" wrapText="1"/>
    </xf>
    <xf numFmtId="49" fontId="13" fillId="2" borderId="14" xfId="4" applyNumberFormat="1" applyFont="1" applyFill="1" applyBorder="1" applyAlignment="1">
      <alignment horizontal="left" vertical="center"/>
    </xf>
    <xf numFmtId="167" fontId="6" fillId="2" borderId="13" xfId="6" applyNumberFormat="1" applyFont="1" applyFill="1" applyBorder="1" applyAlignment="1">
      <alignment horizontal="right" vertical="center"/>
    </xf>
    <xf numFmtId="168" fontId="7" fillId="2" borderId="13" xfId="6" applyNumberFormat="1" applyFont="1" applyFill="1" applyBorder="1" applyAlignment="1">
      <alignment horizontal="right" vertical="center"/>
    </xf>
    <xf numFmtId="0" fontId="11" fillId="2" borderId="14" xfId="4" applyFont="1" applyFill="1" applyBorder="1" applyAlignment="1">
      <alignment horizontal="center" vertical="center"/>
    </xf>
    <xf numFmtId="0" fontId="13" fillId="2" borderId="14" xfId="4" applyFont="1" applyFill="1" applyBorder="1" applyAlignment="1">
      <alignment horizontal="center" vertical="center" wrapText="1"/>
    </xf>
    <xf numFmtId="168" fontId="6" fillId="2" borderId="13" xfId="6" applyNumberFormat="1" applyFont="1" applyFill="1" applyBorder="1" applyAlignment="1">
      <alignment horizontal="right" vertical="center"/>
    </xf>
    <xf numFmtId="49" fontId="11" fillId="2" borderId="14" xfId="4" applyNumberFormat="1" applyFont="1" applyFill="1" applyBorder="1" applyAlignment="1">
      <alignment horizontal="left" vertical="center"/>
    </xf>
    <xf numFmtId="0" fontId="11" fillId="2" borderId="14" xfId="4" applyFont="1" applyFill="1" applyBorder="1" applyAlignment="1">
      <alignment horizontal="center" vertical="center" wrapText="1"/>
    </xf>
    <xf numFmtId="171" fontId="6" fillId="2" borderId="13" xfId="1" applyNumberFormat="1" applyFont="1" applyFill="1" applyBorder="1" applyAlignment="1">
      <alignment horizontal="right" vertical="center"/>
    </xf>
    <xf numFmtId="0" fontId="13" fillId="2" borderId="14" xfId="4" applyFont="1" applyFill="1" applyBorder="1" applyAlignment="1">
      <alignment horizontal="left" vertical="center"/>
    </xf>
    <xf numFmtId="169" fontId="6" fillId="2" borderId="13" xfId="6" applyNumberFormat="1" applyFont="1" applyFill="1" applyBorder="1" applyAlignment="1">
      <alignment horizontal="right" vertical="center"/>
    </xf>
    <xf numFmtId="0" fontId="13" fillId="2" borderId="14" xfId="4" applyFont="1" applyFill="1" applyBorder="1" applyAlignment="1">
      <alignment horizontal="center" vertical="center"/>
    </xf>
    <xf numFmtId="0" fontId="11" fillId="2" borderId="14" xfId="2" applyFont="1" applyFill="1" applyBorder="1" applyAlignment="1">
      <alignment vertical="center" wrapText="1"/>
    </xf>
    <xf numFmtId="0" fontId="11" fillId="0" borderId="14" xfId="4" applyFont="1" applyBorder="1" applyAlignment="1">
      <alignment horizontal="center" vertical="center" wrapText="1"/>
    </xf>
    <xf numFmtId="0" fontId="11" fillId="0" borderId="14" xfId="2" applyFont="1" applyBorder="1" applyAlignment="1">
      <alignment vertical="center" wrapText="1"/>
    </xf>
    <xf numFmtId="4" fontId="10" fillId="0" borderId="14" xfId="2" applyNumberFormat="1" applyFont="1" applyBorder="1" applyAlignment="1">
      <alignment horizontal="right" vertical="center" wrapText="1" readingOrder="1"/>
    </xf>
    <xf numFmtId="4" fontId="11" fillId="2" borderId="14" xfId="6" applyNumberFormat="1" applyFont="1" applyFill="1" applyBorder="1" applyAlignment="1">
      <alignment horizontal="right" vertical="center" wrapText="1" readingOrder="1"/>
    </xf>
    <xf numFmtId="169" fontId="7" fillId="2" borderId="13" xfId="6" applyNumberFormat="1" applyFont="1" applyFill="1" applyBorder="1" applyAlignment="1">
      <alignment horizontal="right" vertical="center"/>
    </xf>
    <xf numFmtId="39" fontId="14" fillId="3" borderId="7" xfId="3" applyNumberFormat="1" applyFont="1" applyFill="1" applyBorder="1" applyAlignment="1">
      <alignment horizontal="right" vertical="center"/>
    </xf>
    <xf numFmtId="10" fontId="14" fillId="3" borderId="7" xfId="6" applyNumberFormat="1" applyFont="1" applyFill="1" applyBorder="1" applyAlignment="1">
      <alignment vertical="center" wrapText="1"/>
    </xf>
    <xf numFmtId="10" fontId="14" fillId="3" borderId="7" xfId="6" applyNumberFormat="1" applyFont="1" applyFill="1" applyBorder="1" applyAlignment="1">
      <alignment horizontal="right" vertical="center"/>
    </xf>
    <xf numFmtId="10" fontId="14" fillId="3" borderId="17" xfId="6" applyNumberFormat="1" applyFont="1" applyFill="1" applyBorder="1" applyAlignment="1">
      <alignment horizontal="right" vertical="center"/>
    </xf>
    <xf numFmtId="0" fontId="15" fillId="2" borderId="0" xfId="2" applyFont="1" applyFill="1" applyAlignment="1">
      <alignment vertical="center"/>
    </xf>
    <xf numFmtId="0" fontId="16" fillId="2" borderId="0" xfId="2" applyFont="1" applyFill="1" applyAlignment="1">
      <alignment vertical="center"/>
    </xf>
    <xf numFmtId="0" fontId="17" fillId="2" borderId="0" xfId="2" applyFont="1" applyFill="1" applyAlignment="1">
      <alignment vertical="center"/>
    </xf>
    <xf numFmtId="0" fontId="17" fillId="2" borderId="0" xfId="2" applyFont="1" applyFill="1" applyAlignment="1">
      <alignment vertical="center" wrapText="1"/>
    </xf>
    <xf numFmtId="39" fontId="14" fillId="2" borderId="0" xfId="3" applyNumberFormat="1" applyFont="1" applyFill="1" applyBorder="1" applyAlignment="1">
      <alignment horizontal="right" vertical="center"/>
    </xf>
    <xf numFmtId="10" fontId="14" fillId="2" borderId="0" xfId="6" applyNumberFormat="1" applyFont="1" applyFill="1" applyBorder="1" applyAlignment="1">
      <alignment vertical="center" wrapText="1"/>
    </xf>
    <xf numFmtId="10" fontId="14" fillId="2" borderId="0" xfId="6" applyNumberFormat="1" applyFont="1" applyFill="1" applyBorder="1" applyAlignment="1">
      <alignment horizontal="right" vertical="center"/>
    </xf>
    <xf numFmtId="4" fontId="18" fillId="2" borderId="0" xfId="7" applyNumberFormat="1" applyFont="1" applyFill="1" applyAlignment="1">
      <alignment vertical="center" wrapText="1"/>
    </xf>
    <xf numFmtId="4" fontId="7" fillId="2" borderId="0" xfId="7" applyNumberFormat="1" applyFont="1" applyFill="1" applyAlignment="1">
      <alignment vertical="center" wrapText="1"/>
    </xf>
    <xf numFmtId="0" fontId="16" fillId="0" borderId="0" xfId="2" applyFont="1" applyAlignment="1">
      <alignment vertical="center"/>
    </xf>
    <xf numFmtId="164" fontId="17" fillId="2" borderId="0" xfId="3" applyFont="1" applyFill="1" applyBorder="1" applyAlignment="1">
      <alignment vertical="center"/>
    </xf>
    <xf numFmtId="4" fontId="20" fillId="2" borderId="0" xfId="3" applyNumberFormat="1" applyFont="1" applyFill="1" applyBorder="1" applyAlignment="1">
      <alignment vertical="center"/>
    </xf>
    <xf numFmtId="10" fontId="7" fillId="2" borderId="0" xfId="2" applyNumberFormat="1" applyFont="1" applyFill="1" applyAlignment="1">
      <alignment horizontal="right" vertical="center"/>
    </xf>
    <xf numFmtId="4" fontId="6" fillId="2" borderId="0" xfId="3" applyNumberFormat="1" applyFont="1" applyFill="1" applyAlignment="1">
      <alignment vertical="center"/>
    </xf>
    <xf numFmtId="0" fontId="7" fillId="2" borderId="0" xfId="4" applyFont="1" applyFill="1" applyAlignment="1">
      <alignment vertical="center"/>
    </xf>
    <xf numFmtId="0" fontId="7" fillId="2" borderId="0" xfId="4" applyFont="1" applyFill="1" applyAlignment="1">
      <alignment horizontal="center" vertical="center"/>
    </xf>
    <xf numFmtId="4" fontId="7" fillId="2" borderId="0" xfId="4" applyNumberFormat="1" applyFont="1" applyFill="1" applyAlignment="1">
      <alignment vertical="center"/>
    </xf>
    <xf numFmtId="164" fontId="7" fillId="2" borderId="0" xfId="5" applyFont="1" applyFill="1" applyAlignment="1">
      <alignment vertical="center"/>
    </xf>
    <xf numFmtId="0" fontId="6" fillId="2" borderId="0" xfId="4" applyFont="1" applyFill="1" applyAlignment="1">
      <alignment vertical="center"/>
    </xf>
    <xf numFmtId="0" fontId="6" fillId="2" borderId="0" xfId="4" applyFont="1" applyFill="1" applyAlignment="1">
      <alignment horizontal="center" vertical="center" wrapText="1"/>
    </xf>
    <xf numFmtId="49" fontId="6" fillId="2" borderId="0" xfId="4" applyNumberFormat="1" applyFont="1" applyFill="1" applyAlignment="1">
      <alignment horizontal="center" vertical="center" wrapText="1"/>
    </xf>
    <xf numFmtId="10" fontId="2" fillId="3" borderId="6" xfId="5" applyNumberFormat="1" applyFont="1" applyFill="1" applyBorder="1" applyAlignment="1">
      <alignment horizontal="center" vertical="center" wrapText="1"/>
    </xf>
    <xf numFmtId="10" fontId="2" fillId="3" borderId="8" xfId="5" applyNumberFormat="1" applyFont="1" applyFill="1" applyBorder="1" applyAlignment="1">
      <alignment horizontal="center" vertical="center" wrapText="1"/>
    </xf>
    <xf numFmtId="49" fontId="6" fillId="4" borderId="10" xfId="4" applyNumberFormat="1" applyFont="1" applyFill="1" applyBorder="1" applyAlignment="1">
      <alignment horizontal="center" vertical="center"/>
    </xf>
    <xf numFmtId="9" fontId="6" fillId="4" borderId="10" xfId="1" applyFont="1" applyFill="1" applyBorder="1" applyAlignment="1">
      <alignment horizontal="right" vertical="center"/>
    </xf>
    <xf numFmtId="10" fontId="4" fillId="4" borderId="10" xfId="6" applyNumberFormat="1" applyFont="1" applyFill="1" applyBorder="1" applyAlignment="1">
      <alignment horizontal="right" vertical="center"/>
    </xf>
    <xf numFmtId="10" fontId="4" fillId="4" borderId="11" xfId="6" applyNumberFormat="1" applyFont="1" applyFill="1" applyBorder="1" applyAlignment="1">
      <alignment horizontal="right" vertical="center"/>
    </xf>
    <xf numFmtId="49" fontId="6" fillId="2" borderId="22" xfId="4" applyNumberFormat="1" applyFont="1" applyFill="1" applyBorder="1" applyAlignment="1">
      <alignment horizontal="left" vertical="center"/>
    </xf>
    <xf numFmtId="10" fontId="6" fillId="2" borderId="13" xfId="1" applyNumberFormat="1" applyFont="1" applyFill="1" applyBorder="1" applyAlignment="1">
      <alignment horizontal="right" vertical="center"/>
    </xf>
    <xf numFmtId="10" fontId="6" fillId="2" borderId="13" xfId="6" applyNumberFormat="1" applyFont="1" applyFill="1" applyBorder="1" applyAlignment="1">
      <alignment horizontal="right" vertical="center"/>
    </xf>
    <xf numFmtId="10" fontId="6" fillId="2" borderId="23" xfId="6" applyNumberFormat="1" applyFont="1" applyFill="1" applyBorder="1" applyAlignment="1">
      <alignment horizontal="right" vertical="center"/>
    </xf>
    <xf numFmtId="49" fontId="6" fillId="2" borderId="24" xfId="4" applyNumberFormat="1" applyFont="1" applyFill="1" applyBorder="1" applyAlignment="1">
      <alignment horizontal="left" vertical="center"/>
    </xf>
    <xf numFmtId="10" fontId="6" fillId="2" borderId="14" xfId="1" applyNumberFormat="1" applyFont="1" applyFill="1" applyBorder="1" applyAlignment="1">
      <alignment horizontal="right" vertical="center"/>
    </xf>
    <xf numFmtId="10" fontId="6" fillId="2" borderId="25" xfId="6" applyNumberFormat="1" applyFont="1" applyFill="1" applyBorder="1" applyAlignment="1">
      <alignment horizontal="right" vertical="center"/>
    </xf>
    <xf numFmtId="49" fontId="7" fillId="2" borderId="24" xfId="4" applyNumberFormat="1" applyFont="1" applyFill="1" applyBorder="1" applyAlignment="1">
      <alignment horizontal="left" vertical="center"/>
    </xf>
    <xf numFmtId="10" fontId="7" fillId="2" borderId="14" xfId="1" applyNumberFormat="1" applyFont="1" applyFill="1" applyBorder="1" applyAlignment="1">
      <alignment horizontal="right" vertical="center"/>
    </xf>
    <xf numFmtId="10" fontId="7" fillId="2" borderId="25" xfId="6" applyNumberFormat="1" applyFont="1" applyFill="1" applyBorder="1" applyAlignment="1">
      <alignment horizontal="right" vertical="center"/>
    </xf>
    <xf numFmtId="167" fontId="7" fillId="2" borderId="14" xfId="1" applyNumberFormat="1" applyFont="1" applyFill="1" applyBorder="1" applyAlignment="1">
      <alignment horizontal="right" vertical="center"/>
    </xf>
    <xf numFmtId="0" fontId="6" fillId="2" borderId="24" xfId="4" applyFont="1" applyFill="1" applyBorder="1" applyAlignment="1">
      <alignment horizontal="left" vertical="center"/>
    </xf>
    <xf numFmtId="166" fontId="6" fillId="2" borderId="14" xfId="1" applyNumberFormat="1" applyFont="1" applyFill="1" applyBorder="1" applyAlignment="1">
      <alignment horizontal="right" vertical="center"/>
    </xf>
    <xf numFmtId="0" fontId="7" fillId="2" borderId="24" xfId="4" applyFont="1" applyFill="1" applyBorder="1" applyAlignment="1">
      <alignment horizontal="left" vertical="center"/>
    </xf>
    <xf numFmtId="168" fontId="7" fillId="2" borderId="14" xfId="1" applyNumberFormat="1" applyFont="1" applyFill="1" applyBorder="1" applyAlignment="1">
      <alignment horizontal="right" vertical="center"/>
    </xf>
    <xf numFmtId="169" fontId="7" fillId="2" borderId="14" xfId="1" applyNumberFormat="1" applyFont="1" applyFill="1" applyBorder="1" applyAlignment="1">
      <alignment horizontal="right" vertical="center"/>
    </xf>
    <xf numFmtId="168" fontId="6" fillId="2" borderId="14" xfId="1" applyNumberFormat="1" applyFont="1" applyFill="1" applyBorder="1" applyAlignment="1">
      <alignment horizontal="right" vertical="center"/>
    </xf>
    <xf numFmtId="9" fontId="6" fillId="2" borderId="14" xfId="1" applyFont="1" applyFill="1" applyBorder="1" applyAlignment="1">
      <alignment horizontal="right" vertical="center"/>
    </xf>
    <xf numFmtId="9" fontId="7" fillId="2" borderId="14" xfId="1" applyFont="1" applyFill="1" applyBorder="1" applyAlignment="1">
      <alignment horizontal="right" vertical="center"/>
    </xf>
    <xf numFmtId="49" fontId="7" fillId="2" borderId="26" xfId="4" applyNumberFormat="1" applyFont="1" applyFill="1" applyBorder="1" applyAlignment="1">
      <alignment horizontal="left" vertical="center"/>
    </xf>
    <xf numFmtId="9" fontId="7" fillId="2" borderId="15" xfId="1" applyFont="1" applyFill="1" applyBorder="1" applyAlignment="1">
      <alignment horizontal="right" vertical="center"/>
    </xf>
    <xf numFmtId="10" fontId="7" fillId="2" borderId="15" xfId="6" applyNumberFormat="1" applyFont="1" applyFill="1" applyBorder="1" applyAlignment="1">
      <alignment horizontal="right" vertical="center"/>
    </xf>
    <xf numFmtId="10" fontId="7" fillId="2" borderId="27" xfId="6" applyNumberFormat="1" applyFont="1" applyFill="1" applyBorder="1" applyAlignment="1">
      <alignment horizontal="right" vertical="center"/>
    </xf>
    <xf numFmtId="49" fontId="6" fillId="4" borderId="28" xfId="4" applyNumberFormat="1" applyFont="1" applyFill="1" applyBorder="1" applyAlignment="1">
      <alignment horizontal="left" vertical="center"/>
    </xf>
    <xf numFmtId="49" fontId="6" fillId="4" borderId="29" xfId="4" applyNumberFormat="1" applyFont="1" applyFill="1" applyBorder="1" applyAlignment="1">
      <alignment horizontal="center" vertical="center"/>
    </xf>
    <xf numFmtId="0" fontId="6" fillId="4" borderId="29" xfId="2" applyFont="1" applyFill="1" applyBorder="1" applyAlignment="1">
      <alignment vertical="center" wrapText="1"/>
    </xf>
    <xf numFmtId="39" fontId="6" fillId="4" borderId="29" xfId="3" applyNumberFormat="1" applyFont="1" applyFill="1" applyBorder="1" applyAlignment="1">
      <alignment horizontal="right" vertical="center"/>
    </xf>
    <xf numFmtId="9" fontId="6" fillId="4" borderId="29" xfId="1" applyFont="1" applyFill="1" applyBorder="1" applyAlignment="1">
      <alignment horizontal="right" vertical="center"/>
    </xf>
    <xf numFmtId="10" fontId="4" fillId="4" borderId="29" xfId="6" applyNumberFormat="1" applyFont="1" applyFill="1" applyBorder="1" applyAlignment="1">
      <alignment horizontal="right" vertical="center"/>
    </xf>
    <xf numFmtId="10" fontId="4" fillId="4" borderId="30" xfId="6" applyNumberFormat="1" applyFont="1" applyFill="1" applyBorder="1" applyAlignment="1">
      <alignment horizontal="right" vertical="center"/>
    </xf>
    <xf numFmtId="49" fontId="6" fillId="4" borderId="31" xfId="4" applyNumberFormat="1" applyFont="1" applyFill="1" applyBorder="1" applyAlignment="1">
      <alignment horizontal="left" vertical="center"/>
    </xf>
    <xf numFmtId="49" fontId="6" fillId="4" borderId="32" xfId="4" applyNumberFormat="1" applyFont="1" applyFill="1" applyBorder="1" applyAlignment="1">
      <alignment horizontal="center" vertical="center"/>
    </xf>
    <xf numFmtId="0" fontId="6" fillId="4" borderId="32" xfId="2" applyFont="1" applyFill="1" applyBorder="1" applyAlignment="1">
      <alignment vertical="center" wrapText="1"/>
    </xf>
    <xf numFmtId="39" fontId="6" fillId="4" borderId="32" xfId="3" applyNumberFormat="1" applyFont="1" applyFill="1" applyBorder="1" applyAlignment="1">
      <alignment horizontal="right" vertical="center"/>
    </xf>
    <xf numFmtId="9" fontId="6" fillId="4" borderId="32" xfId="1" applyFont="1" applyFill="1" applyBorder="1" applyAlignment="1">
      <alignment horizontal="right" vertical="center"/>
    </xf>
    <xf numFmtId="10" fontId="4" fillId="4" borderId="32" xfId="6" applyNumberFormat="1" applyFont="1" applyFill="1" applyBorder="1" applyAlignment="1">
      <alignment horizontal="right" vertical="center"/>
    </xf>
    <xf numFmtId="10" fontId="4" fillId="4" borderId="33" xfId="6" applyNumberFormat="1" applyFont="1" applyFill="1" applyBorder="1" applyAlignment="1">
      <alignment horizontal="right" vertical="center"/>
    </xf>
    <xf numFmtId="49" fontId="6" fillId="2" borderId="13" xfId="4" applyNumberFormat="1" applyFont="1" applyFill="1" applyBorder="1" applyAlignment="1">
      <alignment horizontal="center" vertical="center"/>
    </xf>
    <xf numFmtId="49" fontId="13" fillId="2" borderId="13" xfId="4" applyNumberFormat="1" applyFont="1" applyFill="1" applyBorder="1" applyAlignment="1">
      <alignment horizontal="center" vertical="center"/>
    </xf>
    <xf numFmtId="9" fontId="6" fillId="2" borderId="13" xfId="1" applyFont="1" applyFill="1" applyBorder="1" applyAlignment="1">
      <alignment horizontal="right" vertical="center"/>
    </xf>
    <xf numFmtId="49" fontId="13" fillId="2" borderId="24" xfId="4" applyNumberFormat="1" applyFont="1" applyFill="1" applyBorder="1" applyAlignment="1">
      <alignment horizontal="left" vertical="center"/>
    </xf>
    <xf numFmtId="49" fontId="13" fillId="2" borderId="14" xfId="4" applyNumberFormat="1" applyFont="1" applyFill="1" applyBorder="1" applyAlignment="1">
      <alignment horizontal="center" vertical="center"/>
    </xf>
    <xf numFmtId="166" fontId="13" fillId="2" borderId="14" xfId="1" applyNumberFormat="1" applyFont="1" applyFill="1" applyBorder="1" applyAlignment="1">
      <alignment horizontal="right" vertical="center"/>
    </xf>
    <xf numFmtId="10" fontId="13" fillId="2" borderId="14" xfId="6" applyNumberFormat="1" applyFont="1" applyFill="1" applyBorder="1" applyAlignment="1">
      <alignment horizontal="right" vertical="center"/>
    </xf>
    <xf numFmtId="10" fontId="13" fillId="2" borderId="25" xfId="6" applyNumberFormat="1" applyFont="1" applyFill="1" applyBorder="1" applyAlignment="1">
      <alignment horizontal="right" vertical="center"/>
    </xf>
    <xf numFmtId="0" fontId="11" fillId="2" borderId="0" xfId="2" applyFont="1" applyFill="1" applyAlignment="1">
      <alignment vertical="center"/>
    </xf>
    <xf numFmtId="49" fontId="6" fillId="2" borderId="14" xfId="4" applyNumberFormat="1" applyFont="1" applyFill="1" applyBorder="1" applyAlignment="1">
      <alignment horizontal="center" vertical="center"/>
    </xf>
    <xf numFmtId="166" fontId="7" fillId="2" borderId="14" xfId="1" applyNumberFormat="1" applyFont="1" applyFill="1" applyBorder="1" applyAlignment="1">
      <alignment horizontal="right" vertical="center"/>
    </xf>
    <xf numFmtId="0" fontId="13" fillId="2" borderId="24" xfId="4" applyFont="1" applyFill="1" applyBorder="1" applyAlignment="1">
      <alignment horizontal="left" vertical="center"/>
    </xf>
    <xf numFmtId="0" fontId="11" fillId="2" borderId="15" xfId="4" applyFont="1" applyFill="1" applyBorder="1" applyAlignment="1">
      <alignment horizontal="center" vertical="center" wrapText="1"/>
    </xf>
    <xf numFmtId="0" fontId="11" fillId="2" borderId="15" xfId="2" applyFont="1" applyFill="1" applyBorder="1" applyAlignment="1">
      <alignment vertical="center" wrapText="1"/>
    </xf>
    <xf numFmtId="4" fontId="11" fillId="2" borderId="15" xfId="2" applyNumberFormat="1" applyFont="1" applyFill="1" applyBorder="1" applyAlignment="1">
      <alignment horizontal="right" vertical="center" wrapText="1" readingOrder="1"/>
    </xf>
    <xf numFmtId="10" fontId="7" fillId="2" borderId="15" xfId="1" applyNumberFormat="1" applyFont="1" applyFill="1" applyBorder="1" applyAlignment="1">
      <alignment horizontal="right" vertical="center"/>
    </xf>
    <xf numFmtId="39" fontId="14" fillId="3" borderId="10" xfId="3" applyNumberFormat="1" applyFont="1" applyFill="1" applyBorder="1" applyAlignment="1">
      <alignment horizontal="right" vertical="center"/>
    </xf>
    <xf numFmtId="10" fontId="14" fillId="3" borderId="10" xfId="3" applyNumberFormat="1" applyFont="1" applyFill="1" applyBorder="1" applyAlignment="1">
      <alignment horizontal="right" vertical="center"/>
    </xf>
    <xf numFmtId="10" fontId="14" fillId="3" borderId="11" xfId="3" applyNumberFormat="1" applyFont="1" applyFill="1" applyBorder="1" applyAlignment="1">
      <alignment horizontal="right" vertical="center"/>
    </xf>
    <xf numFmtId="0" fontId="13" fillId="2" borderId="0" xfId="2" applyFont="1" applyFill="1" applyAlignment="1">
      <alignment horizontal="center" vertical="center"/>
    </xf>
    <xf numFmtId="10" fontId="7" fillId="2" borderId="0" xfId="6" applyNumberFormat="1" applyFont="1" applyFill="1" applyBorder="1" applyAlignment="1">
      <alignment vertical="center"/>
    </xf>
    <xf numFmtId="0" fontId="11" fillId="2" borderId="0" xfId="2" applyFont="1" applyFill="1" applyAlignment="1">
      <alignment horizontal="center" vertical="center"/>
    </xf>
    <xf numFmtId="0" fontId="7" fillId="2" borderId="0" xfId="2" applyFont="1" applyFill="1" applyAlignment="1">
      <alignment horizontal="center" vertical="center"/>
    </xf>
    <xf numFmtId="164" fontId="7" fillId="2" borderId="0" xfId="5" applyFont="1" applyFill="1" applyBorder="1" applyAlignment="1">
      <alignment vertical="center"/>
    </xf>
    <xf numFmtId="0" fontId="7" fillId="2" borderId="34" xfId="2" applyFont="1" applyFill="1" applyBorder="1" applyAlignment="1">
      <alignment vertical="center"/>
    </xf>
    <xf numFmtId="0" fontId="11" fillId="2" borderId="34" xfId="2" applyFont="1" applyFill="1" applyBorder="1" applyAlignment="1">
      <alignment horizontal="center" vertical="center"/>
    </xf>
    <xf numFmtId="0" fontId="7" fillId="2" borderId="34" xfId="2" applyFont="1" applyFill="1" applyBorder="1" applyAlignment="1">
      <alignment horizontal="center" vertical="center"/>
    </xf>
    <xf numFmtId="164" fontId="7" fillId="2" borderId="34" xfId="5" applyFont="1" applyFill="1" applyBorder="1" applyAlignment="1">
      <alignment vertical="center"/>
    </xf>
    <xf numFmtId="0" fontId="6" fillId="2" borderId="34" xfId="2" applyFont="1" applyFill="1" applyBorder="1" applyAlignment="1">
      <alignment vertical="center"/>
    </xf>
    <xf numFmtId="0" fontId="6" fillId="2" borderId="34" xfId="2" applyFont="1" applyFill="1" applyBorder="1" applyAlignment="1">
      <alignment horizontal="center" vertical="center" wrapText="1"/>
    </xf>
    <xf numFmtId="49" fontId="6" fillId="2" borderId="34" xfId="2" applyNumberFormat="1" applyFont="1" applyFill="1" applyBorder="1" applyAlignment="1">
      <alignment horizontal="center" vertical="center" wrapText="1"/>
    </xf>
    <xf numFmtId="10" fontId="7" fillId="2" borderId="34" xfId="6" applyNumberFormat="1" applyFont="1" applyFill="1" applyBorder="1" applyAlignment="1">
      <alignment vertical="center"/>
    </xf>
    <xf numFmtId="170" fontId="13" fillId="4" borderId="10" xfId="3" applyNumberFormat="1" applyFont="1" applyFill="1" applyBorder="1" applyAlignment="1">
      <alignment horizontal="center" vertical="center"/>
    </xf>
    <xf numFmtId="166" fontId="6" fillId="4" borderId="11" xfId="3" applyNumberFormat="1" applyFont="1" applyFill="1" applyBorder="1" applyAlignment="1">
      <alignment horizontal="right" vertical="center"/>
    </xf>
    <xf numFmtId="9" fontId="6" fillId="4" borderId="11" xfId="3" applyNumberFormat="1" applyFont="1" applyFill="1" applyBorder="1" applyAlignment="1">
      <alignment horizontal="right" vertical="center"/>
    </xf>
    <xf numFmtId="39" fontId="6" fillId="4" borderId="32" xfId="3" applyNumberFormat="1" applyFont="1" applyFill="1" applyBorder="1" applyAlignment="1">
      <alignment horizontal="center" vertical="center"/>
    </xf>
    <xf numFmtId="170" fontId="13" fillId="4" borderId="32" xfId="3" applyNumberFormat="1" applyFont="1" applyFill="1" applyBorder="1" applyAlignment="1">
      <alignment horizontal="center" vertical="center"/>
    </xf>
    <xf numFmtId="166" fontId="6" fillId="4" borderId="33" xfId="3" applyNumberFormat="1" applyFont="1" applyFill="1" applyBorder="1" applyAlignment="1">
      <alignment horizontal="right" vertical="center"/>
    </xf>
    <xf numFmtId="0" fontId="13" fillId="2" borderId="13" xfId="4" applyFont="1" applyFill="1" applyBorder="1" applyAlignment="1">
      <alignment horizontal="center" vertical="center"/>
    </xf>
    <xf numFmtId="166" fontId="12" fillId="2" borderId="13" xfId="6" applyNumberFormat="1" applyFont="1" applyFill="1" applyBorder="1" applyAlignment="1">
      <alignment horizontal="right" vertical="center" wrapText="1" readingOrder="1"/>
    </xf>
    <xf numFmtId="9" fontId="12" fillId="2" borderId="13" xfId="6" applyFont="1" applyFill="1" applyBorder="1" applyAlignment="1">
      <alignment horizontal="right" vertical="center" wrapText="1" readingOrder="1"/>
    </xf>
    <xf numFmtId="166" fontId="12" fillId="2" borderId="14" xfId="6" applyNumberFormat="1" applyFont="1" applyFill="1" applyBorder="1" applyAlignment="1">
      <alignment horizontal="right" vertical="center" wrapText="1" readingOrder="1"/>
    </xf>
    <xf numFmtId="166" fontId="10" fillId="2" borderId="14" xfId="6" applyNumberFormat="1" applyFont="1" applyFill="1" applyBorder="1" applyAlignment="1">
      <alignment horizontal="right" vertical="center" wrapText="1" readingOrder="1"/>
    </xf>
    <xf numFmtId="9" fontId="10" fillId="2" borderId="14" xfId="6" applyFont="1" applyFill="1" applyBorder="1" applyAlignment="1">
      <alignment horizontal="right" vertical="center" wrapText="1" readingOrder="1"/>
    </xf>
    <xf numFmtId="10" fontId="10" fillId="2" borderId="14" xfId="6" applyNumberFormat="1" applyFont="1" applyFill="1" applyBorder="1" applyAlignment="1">
      <alignment horizontal="right" vertical="center" wrapText="1" readingOrder="1"/>
    </xf>
    <xf numFmtId="166" fontId="13" fillId="2" borderId="14" xfId="2" applyNumberFormat="1" applyFont="1" applyFill="1" applyBorder="1" applyAlignment="1">
      <alignment horizontal="right" vertical="center" wrapText="1" readingOrder="1"/>
    </xf>
    <xf numFmtId="168" fontId="12" fillId="2" borderId="14" xfId="6" applyNumberFormat="1" applyFont="1" applyFill="1" applyBorder="1" applyAlignment="1">
      <alignment horizontal="right" vertical="center" wrapText="1" readingOrder="1"/>
    </xf>
    <xf numFmtId="168" fontId="10" fillId="2" borderId="14" xfId="6" applyNumberFormat="1" applyFont="1" applyFill="1" applyBorder="1" applyAlignment="1">
      <alignment horizontal="right" vertical="center" wrapText="1" readingOrder="1"/>
    </xf>
    <xf numFmtId="166" fontId="10" fillId="2" borderId="15" xfId="6" applyNumberFormat="1" applyFont="1" applyFill="1" applyBorder="1" applyAlignment="1">
      <alignment horizontal="right" vertical="center" wrapText="1" readingOrder="1"/>
    </xf>
    <xf numFmtId="9" fontId="10" fillId="2" borderId="15" xfId="6" applyFont="1" applyFill="1" applyBorder="1" applyAlignment="1">
      <alignment horizontal="right" vertical="center" wrapText="1" readingOrder="1"/>
    </xf>
    <xf numFmtId="49" fontId="13" fillId="4" borderId="10" xfId="4" applyNumberFormat="1" applyFont="1" applyFill="1" applyBorder="1" applyAlignment="1">
      <alignment horizontal="center" vertical="center"/>
    </xf>
    <xf numFmtId="166" fontId="6" fillId="4" borderId="10" xfId="3" applyNumberFormat="1" applyFont="1" applyFill="1" applyBorder="1" applyAlignment="1">
      <alignment horizontal="right" vertical="center"/>
    </xf>
    <xf numFmtId="9" fontId="12" fillId="2" borderId="11" xfId="6" applyFont="1" applyFill="1" applyBorder="1" applyAlignment="1">
      <alignment horizontal="right" vertical="center" wrapText="1" readingOrder="1"/>
    </xf>
    <xf numFmtId="9" fontId="12" fillId="2" borderId="14" xfId="6" applyFont="1" applyFill="1" applyBorder="1" applyAlignment="1">
      <alignment horizontal="right" vertical="center" wrapText="1" readingOrder="1"/>
    </xf>
    <xf numFmtId="9" fontId="14" fillId="3" borderId="10" xfId="1" applyFont="1" applyFill="1" applyBorder="1" applyAlignment="1">
      <alignment horizontal="right" vertical="center"/>
    </xf>
    <xf numFmtId="0" fontId="17" fillId="2" borderId="0" xfId="2" applyFont="1" applyFill="1" applyAlignment="1">
      <alignment horizontal="center" vertical="center"/>
    </xf>
    <xf numFmtId="0" fontId="21" fillId="2" borderId="0" xfId="2" applyFont="1" applyFill="1" applyAlignment="1">
      <alignment horizontal="center" vertical="center"/>
    </xf>
    <xf numFmtId="4" fontId="17" fillId="2" borderId="0" xfId="2" applyNumberFormat="1" applyFont="1" applyFill="1" applyAlignment="1">
      <alignment vertical="center"/>
    </xf>
    <xf numFmtId="164" fontId="17" fillId="2" borderId="0" xfId="5" applyFont="1" applyFill="1" applyAlignment="1">
      <alignment vertical="center"/>
    </xf>
    <xf numFmtId="166" fontId="7" fillId="2" borderId="13" xfId="1" applyNumberFormat="1" applyFont="1" applyFill="1" applyBorder="1" applyAlignment="1">
      <alignment horizontal="right" vertical="center"/>
    </xf>
    <xf numFmtId="166" fontId="6" fillId="2" borderId="14" xfId="6" applyNumberFormat="1" applyFont="1" applyFill="1" applyBorder="1" applyAlignment="1">
      <alignment horizontal="right" vertical="center"/>
    </xf>
    <xf numFmtId="10" fontId="6" fillId="4" borderId="10" xfId="6" applyNumberFormat="1" applyFont="1" applyFill="1" applyBorder="1" applyAlignment="1">
      <alignment horizontal="right" vertical="center"/>
    </xf>
    <xf numFmtId="166" fontId="6" fillId="2" borderId="13" xfId="1" applyNumberFormat="1" applyFont="1" applyFill="1" applyBorder="1" applyAlignment="1">
      <alignment horizontal="right" vertical="center"/>
    </xf>
    <xf numFmtId="168" fontId="12" fillId="2" borderId="14" xfId="2" applyNumberFormat="1" applyFont="1" applyFill="1" applyBorder="1" applyAlignment="1">
      <alignment horizontal="right" vertical="center" wrapText="1" readingOrder="1"/>
    </xf>
    <xf numFmtId="0" fontId="2" fillId="3" borderId="6" xfId="4" applyFont="1" applyFill="1" applyBorder="1" applyAlignment="1">
      <alignment horizontal="center" vertical="center" wrapText="1"/>
    </xf>
    <xf numFmtId="4" fontId="11" fillId="2" borderId="0" xfId="2" applyNumberFormat="1" applyFont="1" applyFill="1" applyAlignment="1">
      <alignment vertical="center" wrapText="1"/>
    </xf>
    <xf numFmtId="39" fontId="13" fillId="4" borderId="10" xfId="3" applyNumberFormat="1" applyFont="1" applyFill="1" applyBorder="1" applyAlignment="1">
      <alignment horizontal="right" vertical="center"/>
    </xf>
    <xf numFmtId="4" fontId="13" fillId="2" borderId="13" xfId="2" applyNumberFormat="1" applyFont="1" applyFill="1" applyBorder="1" applyAlignment="1">
      <alignment vertical="center" wrapText="1"/>
    </xf>
    <xf numFmtId="4" fontId="13" fillId="2" borderId="14" xfId="2" applyNumberFormat="1" applyFont="1" applyFill="1" applyBorder="1" applyAlignment="1">
      <alignment vertical="center" wrapText="1"/>
    </xf>
    <xf numFmtId="4" fontId="11" fillId="2" borderId="14" xfId="2" applyNumberFormat="1" applyFont="1" applyFill="1" applyBorder="1" applyAlignment="1">
      <alignment vertical="center" wrapText="1"/>
    </xf>
    <xf numFmtId="168" fontId="7" fillId="2" borderId="13" xfId="1" applyNumberFormat="1" applyFont="1" applyFill="1" applyBorder="1" applyAlignment="1">
      <alignment horizontal="right" vertical="center"/>
    </xf>
    <xf numFmtId="166" fontId="6" fillId="2" borderId="14" xfId="6" applyNumberFormat="1" applyFont="1" applyFill="1" applyBorder="1" applyAlignment="1">
      <alignment vertical="center" wrapText="1"/>
    </xf>
    <xf numFmtId="39" fontId="13" fillId="2" borderId="14" xfId="3" applyNumberFormat="1" applyFont="1" applyFill="1" applyBorder="1" applyAlignment="1">
      <alignment horizontal="right" vertical="center"/>
    </xf>
    <xf numFmtId="39" fontId="11" fillId="2" borderId="14" xfId="3" applyNumberFormat="1" applyFont="1" applyFill="1" applyBorder="1" applyAlignment="1">
      <alignment horizontal="right" vertical="center"/>
    </xf>
    <xf numFmtId="39" fontId="11" fillId="2" borderId="15" xfId="3" applyNumberFormat="1" applyFont="1" applyFill="1" applyBorder="1" applyAlignment="1">
      <alignment horizontal="right" vertical="center"/>
    </xf>
    <xf numFmtId="4" fontId="13" fillId="2" borderId="13" xfId="2" applyNumberFormat="1" applyFont="1" applyFill="1" applyBorder="1" applyAlignment="1">
      <alignment horizontal="right" vertical="center" wrapText="1" readingOrder="1"/>
    </xf>
    <xf numFmtId="166" fontId="11" fillId="2" borderId="13" xfId="6" applyNumberFormat="1" applyFont="1" applyFill="1" applyBorder="1" applyAlignment="1">
      <alignment horizontal="right" vertical="center"/>
    </xf>
    <xf numFmtId="39" fontId="22" fillId="2" borderId="0" xfId="3" applyNumberFormat="1" applyFont="1" applyFill="1" applyBorder="1" applyAlignment="1">
      <alignment horizontal="right" vertical="center"/>
    </xf>
    <xf numFmtId="0" fontId="21" fillId="2" borderId="0" xfId="2" applyFont="1" applyFill="1" applyAlignment="1">
      <alignment vertical="center" wrapText="1"/>
    </xf>
    <xf numFmtId="0" fontId="11" fillId="2" borderId="0" xfId="2" applyFont="1" applyFill="1" applyAlignment="1">
      <alignment vertical="center" wrapText="1"/>
    </xf>
    <xf numFmtId="167" fontId="7" fillId="2" borderId="13" xfId="1" applyNumberFormat="1" applyFont="1" applyFill="1" applyBorder="1" applyAlignment="1">
      <alignment horizontal="right" vertical="center"/>
    </xf>
    <xf numFmtId="166" fontId="7" fillId="2" borderId="15" xfId="6" applyNumberFormat="1" applyFont="1" applyFill="1" applyBorder="1" applyAlignment="1">
      <alignment vertical="center" wrapText="1"/>
    </xf>
    <xf numFmtId="166" fontId="6" fillId="4" borderId="10" xfId="6" applyNumberFormat="1" applyFont="1" applyFill="1" applyBorder="1" applyAlignment="1">
      <alignment vertical="center" wrapText="1"/>
    </xf>
    <xf numFmtId="166" fontId="6" fillId="2" borderId="13" xfId="6" applyNumberFormat="1" applyFont="1" applyFill="1" applyBorder="1" applyAlignment="1">
      <alignment vertical="center" wrapText="1"/>
    </xf>
    <xf numFmtId="166" fontId="7" fillId="2" borderId="14" xfId="6" applyNumberFormat="1" applyFont="1" applyFill="1" applyBorder="1" applyAlignment="1">
      <alignment vertical="center" wrapText="1"/>
    </xf>
    <xf numFmtId="10" fontId="6" fillId="4" borderId="11" xfId="6" applyNumberFormat="1" applyFont="1" applyFill="1" applyBorder="1" applyAlignment="1">
      <alignment horizontal="right" vertical="center"/>
    </xf>
    <xf numFmtId="167" fontId="6" fillId="4" borderId="10" xfId="6" applyNumberFormat="1" applyFont="1" applyFill="1" applyBorder="1" applyAlignment="1">
      <alignment horizontal="right" vertical="center"/>
    </xf>
    <xf numFmtId="10" fontId="7" fillId="2" borderId="13" xfId="1" applyNumberFormat="1" applyFont="1" applyFill="1" applyBorder="1" applyAlignment="1">
      <alignment horizontal="right" vertical="center"/>
    </xf>
    <xf numFmtId="9" fontId="12" fillId="2" borderId="23" xfId="6" applyFont="1" applyFill="1" applyBorder="1" applyAlignment="1">
      <alignment horizontal="right" vertical="center" wrapText="1" readingOrder="1"/>
    </xf>
    <xf numFmtId="9" fontId="10" fillId="2" borderId="25" xfId="6" applyFont="1" applyFill="1" applyBorder="1" applyAlignment="1">
      <alignment horizontal="right" vertical="center" wrapText="1" readingOrder="1"/>
    </xf>
    <xf numFmtId="9" fontId="10" fillId="2" borderId="27" xfId="6" applyFont="1" applyFill="1" applyBorder="1" applyAlignment="1">
      <alignment horizontal="right" vertical="center" wrapText="1" readingOrder="1"/>
    </xf>
    <xf numFmtId="9" fontId="14" fillId="3" borderId="11" xfId="1" applyFont="1" applyFill="1" applyBorder="1" applyAlignment="1">
      <alignment horizontal="right" vertical="center"/>
    </xf>
    <xf numFmtId="0" fontId="16" fillId="2" borderId="37" xfId="2" applyFont="1" applyFill="1" applyBorder="1" applyAlignment="1">
      <alignment vertical="center"/>
    </xf>
    <xf numFmtId="164" fontId="17" fillId="2" borderId="0" xfId="5" applyFont="1" applyFill="1" applyBorder="1" applyAlignment="1">
      <alignment vertical="center"/>
    </xf>
    <xf numFmtId="10" fontId="23" fillId="3" borderId="6" xfId="5" applyNumberFormat="1" applyFont="1" applyFill="1" applyBorder="1" applyAlignment="1">
      <alignment horizontal="center" vertical="center" wrapText="1"/>
    </xf>
    <xf numFmtId="10" fontId="23" fillId="3" borderId="8" xfId="5" applyNumberFormat="1" applyFont="1" applyFill="1" applyBorder="1" applyAlignment="1">
      <alignment horizontal="center" vertical="center" wrapText="1"/>
    </xf>
    <xf numFmtId="0" fontId="24" fillId="0" borderId="0" xfId="2" applyFont="1" applyAlignment="1">
      <alignment vertical="center"/>
    </xf>
    <xf numFmtId="0" fontId="24" fillId="2" borderId="0" xfId="2" applyFont="1" applyFill="1" applyAlignment="1">
      <alignment vertical="center"/>
    </xf>
    <xf numFmtId="0" fontId="24" fillId="2" borderId="0" xfId="2" applyFont="1" applyFill="1" applyAlignment="1">
      <alignment vertical="center" wrapText="1"/>
    </xf>
    <xf numFmtId="0" fontId="23" fillId="3" borderId="6" xfId="4" applyFont="1" applyFill="1" applyBorder="1" applyAlignment="1">
      <alignment horizontal="center" vertical="center" wrapText="1"/>
    </xf>
    <xf numFmtId="39" fontId="11" fillId="2" borderId="0" xfId="2" applyNumberFormat="1" applyFont="1" applyFill="1" applyAlignment="1">
      <alignment vertical="center" wrapText="1"/>
    </xf>
    <xf numFmtId="39" fontId="6" fillId="2" borderId="15" xfId="3" applyNumberFormat="1" applyFont="1" applyFill="1" applyBorder="1" applyAlignment="1">
      <alignment horizontal="right" vertical="center"/>
    </xf>
    <xf numFmtId="166" fontId="7" fillId="2" borderId="38" xfId="6" applyNumberFormat="1" applyFont="1" applyFill="1" applyBorder="1" applyAlignment="1">
      <alignment horizontal="right" vertical="center"/>
    </xf>
    <xf numFmtId="49" fontId="6" fillId="2" borderId="0" xfId="4" applyNumberFormat="1" applyFont="1" applyFill="1" applyAlignment="1">
      <alignment horizontal="left" vertical="center"/>
    </xf>
    <xf numFmtId="39" fontId="6" fillId="2" borderId="0" xfId="3" applyNumberFormat="1" applyFont="1" applyFill="1" applyBorder="1" applyAlignment="1">
      <alignment horizontal="center" vertical="center"/>
    </xf>
    <xf numFmtId="170" fontId="6" fillId="2" borderId="0" xfId="3" applyNumberFormat="1" applyFont="1" applyFill="1" applyBorder="1" applyAlignment="1">
      <alignment horizontal="center" vertical="center"/>
    </xf>
    <xf numFmtId="0" fontId="6" fillId="2" borderId="0" xfId="2" applyFont="1" applyFill="1" applyAlignment="1">
      <alignment vertical="center" wrapText="1"/>
    </xf>
    <xf numFmtId="39" fontId="6" fillId="2" borderId="0" xfId="3" applyNumberFormat="1" applyFont="1" applyFill="1" applyBorder="1" applyAlignment="1">
      <alignment horizontal="right" vertical="center"/>
    </xf>
    <xf numFmtId="39" fontId="13" fillId="2" borderId="0" xfId="3" applyNumberFormat="1" applyFont="1" applyFill="1" applyBorder="1" applyAlignment="1">
      <alignment horizontal="right" vertical="center"/>
    </xf>
    <xf numFmtId="10" fontId="6" fillId="2" borderId="0" xfId="6" applyNumberFormat="1" applyFont="1" applyFill="1" applyBorder="1" applyAlignment="1">
      <alignment vertical="center" wrapText="1"/>
    </xf>
    <xf numFmtId="166" fontId="6" fillId="2" borderId="0" xfId="6" applyNumberFormat="1" applyFont="1" applyFill="1" applyBorder="1" applyAlignment="1">
      <alignment horizontal="right" vertical="center"/>
    </xf>
    <xf numFmtId="10" fontId="6" fillId="2" borderId="0" xfId="6" applyNumberFormat="1" applyFont="1" applyFill="1" applyBorder="1" applyAlignment="1">
      <alignment horizontal="right" vertical="center"/>
    </xf>
    <xf numFmtId="170" fontId="6" fillId="4" borderId="32" xfId="3" applyNumberFormat="1" applyFont="1" applyFill="1" applyBorder="1" applyAlignment="1">
      <alignment horizontal="center" vertical="center"/>
    </xf>
    <xf numFmtId="39" fontId="13" fillId="4" borderId="32" xfId="3" applyNumberFormat="1" applyFont="1" applyFill="1" applyBorder="1" applyAlignment="1">
      <alignment horizontal="right" vertical="center"/>
    </xf>
    <xf numFmtId="10" fontId="6" fillId="4" borderId="32" xfId="6" applyNumberFormat="1" applyFont="1" applyFill="1" applyBorder="1" applyAlignment="1">
      <alignment vertical="center" wrapText="1"/>
    </xf>
    <xf numFmtId="166" fontId="6" fillId="4" borderId="31" xfId="6" applyNumberFormat="1" applyFont="1" applyFill="1" applyBorder="1" applyAlignment="1">
      <alignment horizontal="right" vertical="center"/>
    </xf>
    <xf numFmtId="10" fontId="6" fillId="4" borderId="32" xfId="6" applyNumberFormat="1" applyFont="1" applyFill="1" applyBorder="1" applyAlignment="1">
      <alignment horizontal="right" vertical="center"/>
    </xf>
    <xf numFmtId="166" fontId="6" fillId="4" borderId="32" xfId="6" applyNumberFormat="1" applyFont="1" applyFill="1" applyBorder="1" applyAlignment="1">
      <alignment horizontal="right" vertical="center"/>
    </xf>
    <xf numFmtId="166" fontId="6" fillId="4" borderId="33" xfId="6" applyNumberFormat="1" applyFont="1" applyFill="1" applyBorder="1" applyAlignment="1">
      <alignment horizontal="right" vertical="center"/>
    </xf>
    <xf numFmtId="0" fontId="14" fillId="3" borderId="16" xfId="2" applyFont="1" applyFill="1" applyBorder="1" applyAlignment="1">
      <alignment horizontal="left" vertical="center"/>
    </xf>
    <xf numFmtId="0" fontId="14" fillId="3" borderId="7" xfId="2" applyFont="1" applyFill="1" applyBorder="1" applyAlignment="1">
      <alignment horizontal="left" vertical="center"/>
    </xf>
    <xf numFmtId="4" fontId="7" fillId="2" borderId="18" xfId="7" applyNumberFormat="1" applyFont="1" applyFill="1" applyBorder="1" applyAlignment="1">
      <alignment horizontal="justify" vertical="center" wrapText="1"/>
    </xf>
    <xf numFmtId="4" fontId="7" fillId="2" borderId="19" xfId="7" applyNumberFormat="1" applyFont="1" applyFill="1" applyBorder="1" applyAlignment="1">
      <alignment horizontal="justify" vertical="center" wrapText="1"/>
    </xf>
    <xf numFmtId="4" fontId="7" fillId="2" borderId="20" xfId="7" applyNumberFormat="1" applyFont="1" applyFill="1" applyBorder="1" applyAlignment="1">
      <alignment horizontal="justify" vertical="center" wrapText="1"/>
    </xf>
    <xf numFmtId="164" fontId="9" fillId="3" borderId="2" xfId="5" applyFont="1" applyFill="1" applyBorder="1" applyAlignment="1">
      <alignment horizontal="center" vertical="center" wrapText="1"/>
    </xf>
    <xf numFmtId="164" fontId="9" fillId="3" borderId="6" xfId="5" applyFont="1" applyFill="1" applyBorder="1" applyAlignment="1">
      <alignment horizontal="center" vertical="center" wrapText="1"/>
    </xf>
    <xf numFmtId="0" fontId="9" fillId="3" borderId="3" xfId="4" applyFont="1" applyFill="1" applyBorder="1" applyAlignment="1">
      <alignment horizontal="center" vertical="center" wrapText="1"/>
    </xf>
    <xf numFmtId="0" fontId="9" fillId="3" borderId="7" xfId="4" applyFont="1" applyFill="1" applyBorder="1" applyAlignment="1">
      <alignment horizontal="center" vertical="center" wrapText="1"/>
    </xf>
    <xf numFmtId="4" fontId="9" fillId="3" borderId="2" xfId="5" applyNumberFormat="1" applyFont="1" applyFill="1" applyBorder="1" applyAlignment="1">
      <alignment horizontal="center" vertical="center" wrapText="1"/>
    </xf>
    <xf numFmtId="4" fontId="9" fillId="3" borderId="6" xfId="5" applyNumberFormat="1" applyFont="1" applyFill="1" applyBorder="1" applyAlignment="1">
      <alignment horizontal="center" vertical="center" wrapText="1"/>
    </xf>
    <xf numFmtId="0" fontId="3" fillId="2" borderId="0" xfId="2" applyFont="1" applyFill="1" applyAlignment="1">
      <alignment horizontal="center" vertical="center"/>
    </xf>
    <xf numFmtId="0" fontId="5" fillId="2" borderId="0" xfId="2" applyFont="1" applyFill="1" applyAlignment="1">
      <alignment horizontal="center" vertical="center"/>
    </xf>
    <xf numFmtId="0" fontId="6" fillId="2" borderId="0" xfId="2" applyFont="1" applyFill="1" applyAlignment="1">
      <alignment horizontal="center" vertical="center"/>
    </xf>
    <xf numFmtId="0" fontId="9" fillId="3" borderId="1" xfId="4" applyFont="1" applyFill="1" applyBorder="1" applyAlignment="1">
      <alignment horizontal="center" vertical="center" wrapText="1"/>
    </xf>
    <xf numFmtId="0" fontId="9" fillId="3" borderId="5" xfId="4" applyFont="1" applyFill="1" applyBorder="1" applyAlignment="1">
      <alignment horizontal="center" vertical="center" wrapText="1"/>
    </xf>
    <xf numFmtId="0" fontId="9" fillId="3" borderId="2" xfId="4" applyFont="1" applyFill="1" applyBorder="1" applyAlignment="1">
      <alignment horizontal="center" vertical="center" wrapText="1"/>
    </xf>
    <xf numFmtId="0" fontId="9" fillId="3" borderId="6" xfId="4" applyFont="1" applyFill="1" applyBorder="1" applyAlignment="1">
      <alignment horizontal="center" vertical="center" wrapText="1"/>
    </xf>
    <xf numFmtId="10" fontId="9" fillId="3" borderId="2" xfId="5" applyNumberFormat="1" applyFont="1" applyFill="1" applyBorder="1" applyAlignment="1">
      <alignment horizontal="center" vertical="center" wrapText="1"/>
    </xf>
    <xf numFmtId="10" fontId="9" fillId="3" borderId="4" xfId="5" applyNumberFormat="1" applyFont="1" applyFill="1" applyBorder="1" applyAlignment="1">
      <alignment horizontal="center" vertical="center" wrapText="1"/>
    </xf>
    <xf numFmtId="164" fontId="2" fillId="3" borderId="2" xfId="5" applyFont="1" applyFill="1" applyBorder="1" applyAlignment="1">
      <alignment horizontal="center" vertical="center" wrapText="1"/>
    </xf>
    <xf numFmtId="164" fontId="2" fillId="3" borderId="6" xfId="5" applyFont="1" applyFill="1" applyBorder="1" applyAlignment="1">
      <alignment horizontal="center" vertical="center" wrapText="1"/>
    </xf>
    <xf numFmtId="4" fontId="2" fillId="3" borderId="2" xfId="5" applyNumberFormat="1" applyFont="1" applyFill="1" applyBorder="1" applyAlignment="1">
      <alignment horizontal="center" vertical="center" wrapText="1"/>
    </xf>
    <xf numFmtId="4" fontId="2" fillId="3" borderId="6" xfId="5" applyNumberFormat="1" applyFont="1" applyFill="1" applyBorder="1" applyAlignment="1">
      <alignment horizontal="center" vertical="center" wrapText="1"/>
    </xf>
    <xf numFmtId="0" fontId="2" fillId="3" borderId="1" xfId="4" applyFont="1" applyFill="1" applyBorder="1" applyAlignment="1">
      <alignment horizontal="center" vertical="center" wrapText="1"/>
    </xf>
    <xf numFmtId="0" fontId="2" fillId="3" borderId="5" xfId="4" applyFont="1" applyFill="1" applyBorder="1" applyAlignment="1">
      <alignment horizontal="center" vertical="center" wrapText="1"/>
    </xf>
    <xf numFmtId="0" fontId="2" fillId="3" borderId="2" xfId="4" applyFont="1" applyFill="1" applyBorder="1" applyAlignment="1">
      <alignment horizontal="center" vertical="center" wrapText="1"/>
    </xf>
    <xf numFmtId="0" fontId="2" fillId="3" borderId="6" xfId="4" applyFont="1" applyFill="1" applyBorder="1" applyAlignment="1">
      <alignment horizontal="center" vertical="center" wrapText="1"/>
    </xf>
    <xf numFmtId="10" fontId="2" fillId="3" borderId="2" xfId="5" applyNumberFormat="1" applyFont="1" applyFill="1" applyBorder="1" applyAlignment="1">
      <alignment horizontal="center" vertical="center" wrapText="1"/>
    </xf>
    <xf numFmtId="10" fontId="2" fillId="3" borderId="4" xfId="5" applyNumberFormat="1" applyFont="1" applyFill="1" applyBorder="1" applyAlignment="1">
      <alignment horizontal="center" vertical="center" wrapText="1"/>
    </xf>
    <xf numFmtId="0" fontId="23" fillId="3" borderId="1" xfId="4" applyFont="1" applyFill="1" applyBorder="1" applyAlignment="1">
      <alignment horizontal="center" vertical="center" wrapText="1"/>
    </xf>
    <xf numFmtId="0" fontId="23" fillId="3" borderId="5" xfId="4" applyFont="1" applyFill="1" applyBorder="1" applyAlignment="1">
      <alignment horizontal="center" vertical="center" wrapText="1"/>
    </xf>
    <xf numFmtId="0" fontId="23" fillId="3" borderId="2" xfId="4" applyFont="1" applyFill="1" applyBorder="1" applyAlignment="1">
      <alignment horizontal="center" vertical="center" wrapText="1"/>
    </xf>
    <xf numFmtId="0" fontId="23" fillId="3" borderId="6" xfId="4" applyFont="1" applyFill="1" applyBorder="1" applyAlignment="1">
      <alignment horizontal="center" vertical="center" wrapText="1"/>
    </xf>
    <xf numFmtId="0" fontId="14" fillId="3" borderId="9" xfId="2" applyFont="1" applyFill="1" applyBorder="1" applyAlignment="1">
      <alignment horizontal="left" vertical="center"/>
    </xf>
    <xf numFmtId="0" fontId="14" fillId="3" borderId="10" xfId="2" applyFont="1" applyFill="1" applyBorder="1" applyAlignment="1">
      <alignment horizontal="left" vertical="center"/>
    </xf>
    <xf numFmtId="10" fontId="2" fillId="3" borderId="6" xfId="5" applyNumberFormat="1" applyFont="1" applyFill="1" applyBorder="1" applyAlignment="1">
      <alignment horizontal="center" vertical="center" wrapText="1"/>
    </xf>
    <xf numFmtId="10" fontId="2" fillId="3" borderId="3" xfId="5" applyNumberFormat="1" applyFont="1" applyFill="1" applyBorder="1" applyAlignment="1">
      <alignment horizontal="center" vertical="center" wrapText="1"/>
    </xf>
    <xf numFmtId="10" fontId="2" fillId="3" borderId="21" xfId="5" applyNumberFormat="1" applyFont="1" applyFill="1" applyBorder="1" applyAlignment="1">
      <alignment horizontal="center" vertical="center" wrapText="1"/>
    </xf>
    <xf numFmtId="0" fontId="3" fillId="2" borderId="0" xfId="4" applyFont="1" applyFill="1" applyAlignment="1">
      <alignment horizontal="center" vertical="center"/>
    </xf>
    <xf numFmtId="0" fontId="5" fillId="2" borderId="0" xfId="4" applyFont="1" applyFill="1" applyAlignment="1">
      <alignment horizontal="center" vertical="center"/>
    </xf>
    <xf numFmtId="0" fontId="6" fillId="2" borderId="0" xfId="4" applyFont="1" applyFill="1" applyAlignment="1">
      <alignment horizontal="center" vertical="center"/>
    </xf>
    <xf numFmtId="164" fontId="23" fillId="3" borderId="2" xfId="5" applyFont="1" applyFill="1" applyBorder="1" applyAlignment="1">
      <alignment horizontal="center" vertical="center" wrapText="1"/>
    </xf>
    <xf numFmtId="164" fontId="23" fillId="3" borderId="6" xfId="5" applyFont="1" applyFill="1" applyBorder="1" applyAlignment="1">
      <alignment horizontal="center" vertical="center" wrapText="1"/>
    </xf>
    <xf numFmtId="10" fontId="23" fillId="3" borderId="2" xfId="5" applyNumberFormat="1" applyFont="1" applyFill="1" applyBorder="1" applyAlignment="1">
      <alignment horizontal="center" vertical="center" wrapText="1"/>
    </xf>
    <xf numFmtId="10" fontId="23" fillId="3" borderId="6" xfId="5" applyNumberFormat="1" applyFont="1" applyFill="1" applyBorder="1" applyAlignment="1">
      <alignment horizontal="center" vertical="center" wrapText="1"/>
    </xf>
    <xf numFmtId="10" fontId="23" fillId="3" borderId="3" xfId="5" applyNumberFormat="1" applyFont="1" applyFill="1" applyBorder="1" applyAlignment="1">
      <alignment horizontal="center" vertical="center" wrapText="1"/>
    </xf>
    <xf numFmtId="10" fontId="23" fillId="3" borderId="21" xfId="5" applyNumberFormat="1" applyFont="1" applyFill="1" applyBorder="1" applyAlignment="1">
      <alignment horizontal="center" vertical="center" wrapText="1"/>
    </xf>
    <xf numFmtId="4" fontId="23" fillId="3" borderId="2" xfId="5" applyNumberFormat="1" applyFont="1" applyFill="1" applyBorder="1" applyAlignment="1">
      <alignment horizontal="center" vertical="center" wrapText="1"/>
    </xf>
    <xf numFmtId="4" fontId="23" fillId="3" borderId="6" xfId="5" applyNumberFormat="1" applyFont="1" applyFill="1" applyBorder="1" applyAlignment="1">
      <alignment horizontal="center" vertical="center" wrapText="1"/>
    </xf>
    <xf numFmtId="164" fontId="9" fillId="3" borderId="3" xfId="5" applyFont="1" applyFill="1" applyBorder="1" applyAlignment="1">
      <alignment horizontal="center" vertical="center" wrapText="1"/>
    </xf>
    <xf numFmtId="164" fontId="9" fillId="3" borderId="35" xfId="5" applyFont="1" applyFill="1" applyBorder="1" applyAlignment="1">
      <alignment horizontal="center" vertical="center" wrapText="1"/>
    </xf>
    <xf numFmtId="10" fontId="9" fillId="3" borderId="21" xfId="6" applyNumberFormat="1" applyFont="1" applyFill="1" applyBorder="1" applyAlignment="1">
      <alignment horizontal="center" vertical="center" wrapText="1"/>
    </xf>
    <xf numFmtId="10" fontId="9" fillId="3" borderId="36" xfId="6" applyNumberFormat="1" applyFont="1" applyFill="1" applyBorder="1" applyAlignment="1">
      <alignment horizontal="center" vertical="center" wrapText="1"/>
    </xf>
    <xf numFmtId="164" fontId="23" fillId="3" borderId="3" xfId="5" applyFont="1" applyFill="1" applyBorder="1" applyAlignment="1">
      <alignment horizontal="center" vertical="center" wrapText="1"/>
    </xf>
    <xf numFmtId="164" fontId="23" fillId="3" borderId="35" xfId="5" applyFont="1" applyFill="1" applyBorder="1" applyAlignment="1">
      <alignment horizontal="center" vertical="center" wrapText="1"/>
    </xf>
    <xf numFmtId="10" fontId="23" fillId="3" borderId="21" xfId="6" applyNumberFormat="1" applyFont="1" applyFill="1" applyBorder="1" applyAlignment="1">
      <alignment horizontal="center" vertical="center" wrapText="1"/>
    </xf>
    <xf numFmtId="10" fontId="23" fillId="3" borderId="36" xfId="6" applyNumberFormat="1" applyFont="1" applyFill="1" applyBorder="1" applyAlignment="1">
      <alignment horizontal="center" vertical="center" wrapText="1"/>
    </xf>
  </cellXfs>
  <cellStyles count="8">
    <cellStyle name="Millares 14" xfId="5" xr:uid="{A1C83276-2171-4A7D-8113-94D89C2CF51E}"/>
    <cellStyle name="Millares 2" xfId="3" xr:uid="{A51554DA-1192-4972-A8B5-F9A4B04F203D}"/>
    <cellStyle name="Normal" xfId="0" builtinId="0"/>
    <cellStyle name="Normal 11" xfId="7" xr:uid="{CEC9AF6A-BDDA-4A86-856C-DE832F9D39AA}"/>
    <cellStyle name="Normal 14" xfId="4" xr:uid="{1B6322A7-44A1-4195-89FC-3E8635B4EF27}"/>
    <cellStyle name="Normal 2 2 2" xfId="2" xr:uid="{329F06C7-5F37-412A-A536-66530B34EA8B}"/>
    <cellStyle name="Porcentaje" xfId="1" builtinId="5"/>
    <cellStyle name="Porcentaje 2" xfId="6" xr:uid="{24201F16-964E-4662-A357-A8A19F93ED2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239627A5-9C81-4EFB-B4AE-8155564D71C6}"/>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3D152625-53A3-49ED-9989-4AD7D548EA06}"/>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414A2CE7-62CB-4FB2-B4AC-D3B23E4B631C}"/>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F9CCF1D4-B2ED-4C40-8C56-24AF39A99617}"/>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4C327752-9C61-4DB3-9699-B530B0BC8898}"/>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4D8BADD8-41E4-440F-9C47-03878D4A4225}"/>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74D80AC4-EC6B-4176-8413-9D76C35B2B35}"/>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7490788D-E21B-4BDB-9706-25191D285595}"/>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5787ED5F-C065-44ED-84C0-6B2C63046997}"/>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99DF7FC3-034C-4BD7-85A4-34D3A52C2931}"/>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2A053B22-C9A8-4D34-827F-26FC1E58BB69}"/>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E7B5A82E-E998-4EC1-853B-7AC8C247C643}"/>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CB854D71-5AAA-4063-A2A0-5F1DE05C511E}"/>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098F4CF1-658B-4A34-9F0A-D8AA5DF414B3}"/>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19EBA57C-470F-421D-804E-8D2B80D591BA}"/>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59309173-DA5A-43AE-99A6-2EB986AB06A4}"/>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2F220566-7183-4E91-A20D-E385E78ECC38}"/>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747DDAE5-70A0-483D-B0AF-7EDDC2AB3800}"/>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96CCD09B-4ADC-4112-8CC6-A1D690CFBE33}"/>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7EEB555D-F1FA-4863-87DE-F714B28A8400}"/>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E759682D-5EE9-417E-81F4-83C545B8A0A3}"/>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D64134F2-6B07-413E-925D-E79B9FEC6001}"/>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6AE2E92F-BD73-443B-91A9-2E37EBB52C74}"/>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761E530F-79EE-423E-AC5A-964861C3EC6A}"/>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C28AA11D-078A-4373-B1C0-BC579DB7884A}"/>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3F9B29DC-98C6-4730-89B0-C2AFE34F3150}"/>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AD34FB9F-6C0E-42AA-BA3A-9DF472387739}"/>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99351FFB-5DF1-4B50-A9C8-EBD8E33F3767}"/>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C5C4125E-D9F3-43DD-9D92-53B1C5EE9C53}"/>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783A0734-F26B-4B33-B209-8D0051D37806}"/>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77DF8E4C-A467-4AFD-90E7-C0C635E2EA51}"/>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85D84F5D-3F22-4EC6-8719-3108B9E80113}"/>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CDE89-A766-4178-A31A-B534FB3E5CDB}">
  <sheetPr>
    <tabColor theme="0"/>
  </sheetPr>
  <dimension ref="A1:AD302"/>
  <sheetViews>
    <sheetView zoomScale="53" zoomScaleNormal="53" workbookViewId="0">
      <pane xSplit="4" ySplit="6" topLeftCell="Q7" activePane="bottomRight" state="frozen"/>
      <selection activeCell="V130" sqref="V130"/>
      <selection pane="topRight" activeCell="V130" sqref="V130"/>
      <selection pane="bottomLeft" activeCell="V130" sqref="V130"/>
      <selection pane="bottomRight" activeCell="AA119" sqref="AA119"/>
    </sheetView>
  </sheetViews>
  <sheetFormatPr baseColWidth="10" defaultRowHeight="15.75" x14ac:dyDescent="0.25"/>
  <cols>
    <col min="1" max="1" width="32.42578125" style="3" customWidth="1"/>
    <col min="2" max="2" width="16.140625" style="5" customWidth="1"/>
    <col min="3" max="3" width="11" style="3" customWidth="1"/>
    <col min="4" max="4" width="9.5703125" style="3" customWidth="1"/>
    <col min="5" max="5" width="49.28515625" style="8" customWidth="1"/>
    <col min="6" max="6" width="30.85546875" style="8" customWidth="1"/>
    <col min="7" max="7" width="21.42578125" style="8" customWidth="1"/>
    <col min="8" max="8" width="17.28515625" style="8" customWidth="1"/>
    <col min="9" max="9" width="27.85546875" style="8" customWidth="1"/>
    <col min="10" max="10" width="27" style="8" customWidth="1"/>
    <col min="11" max="11" width="30" style="8" customWidth="1"/>
    <col min="12" max="12" width="37.28515625" style="8" customWidth="1"/>
    <col min="13" max="13" width="17" style="16" customWidth="1"/>
    <col min="14" max="14" width="26.140625" style="131" customWidth="1"/>
    <col min="15" max="15" width="31.28515625" style="16" customWidth="1"/>
    <col min="16" max="16" width="30.7109375" style="16" customWidth="1"/>
    <col min="17" max="17" width="34.140625" style="16" customWidth="1"/>
    <col min="18" max="19" width="28.140625" style="16" customWidth="1"/>
    <col min="20" max="20" width="29.42578125" style="16" customWidth="1"/>
    <col min="21" max="21" width="30.140625" style="16" customWidth="1"/>
    <col min="22" max="22" width="29.42578125" style="16" customWidth="1"/>
    <col min="23" max="23" width="26" style="16" customWidth="1"/>
    <col min="24" max="24" width="16.85546875" style="130" customWidth="1"/>
    <col min="25" max="25" width="21.42578125" style="130" customWidth="1"/>
    <col min="26" max="26" width="17.5703125" style="130" customWidth="1"/>
    <col min="27" max="28" width="16.85546875" style="130" customWidth="1"/>
    <col min="29" max="29" width="11.42578125" style="3"/>
    <col min="30" max="30" width="38.7109375" style="3" customWidth="1"/>
    <col min="31" max="101" width="11.42578125" style="3"/>
    <col min="102" max="102" width="15.42578125" style="3" customWidth="1"/>
    <col min="103" max="103" width="9.5703125" style="3" customWidth="1"/>
    <col min="104" max="104" width="14.42578125" style="3" customWidth="1"/>
    <col min="105" max="105" width="49.85546875" style="3" customWidth="1"/>
    <col min="106" max="106" width="22.5703125" style="3" customWidth="1"/>
    <col min="107" max="107" width="23" style="3" customWidth="1"/>
    <col min="108" max="108" width="22.85546875" style="3" customWidth="1"/>
    <col min="109" max="109" width="23.42578125" style="3" customWidth="1"/>
    <col min="110" max="110" width="22.42578125" style="3" customWidth="1"/>
    <col min="111" max="111" width="13.85546875" style="3" customWidth="1"/>
    <col min="112" max="112" width="20.7109375" style="3" customWidth="1"/>
    <col min="113" max="113" width="18.140625" style="3" customWidth="1"/>
    <col min="114" max="114" width="14.85546875" style="3" bestFit="1" customWidth="1"/>
    <col min="115" max="115" width="11.42578125" style="3"/>
    <col min="116" max="116" width="17.42578125" style="3" customWidth="1"/>
    <col min="117" max="119" width="18.140625" style="3" customWidth="1"/>
    <col min="120" max="123" width="11.42578125" style="3"/>
    <col min="124" max="124" width="34" style="3" customWidth="1"/>
    <col min="125" max="125" width="9.5703125" style="3" customWidth="1"/>
    <col min="126" max="126" width="16.7109375" style="3" customWidth="1"/>
    <col min="127" max="127" width="55.140625" style="3" customWidth="1"/>
    <col min="128" max="128" width="22.5703125" style="3" customWidth="1"/>
    <col min="129" max="129" width="23" style="3" customWidth="1"/>
    <col min="130" max="130" width="22.85546875" style="3" customWidth="1"/>
    <col min="131" max="131" width="23.42578125" style="3" customWidth="1"/>
    <col min="132" max="132" width="28.7109375" style="3" customWidth="1"/>
    <col min="133" max="133" width="12.7109375" style="3" customWidth="1"/>
    <col min="134" max="134" width="11.42578125" style="3"/>
    <col min="135" max="135" width="25.28515625" style="3" customWidth="1"/>
    <col min="136" max="136" width="15.85546875" style="3" bestFit="1" customWidth="1"/>
    <col min="137" max="138" width="18" style="3" bestFit="1" customWidth="1"/>
    <col min="139" max="357" width="11.42578125" style="3"/>
    <col min="358" max="358" width="15.42578125" style="3" customWidth="1"/>
    <col min="359" max="359" width="9.5703125" style="3" customWidth="1"/>
    <col min="360" max="360" width="14.42578125" style="3" customWidth="1"/>
    <col min="361" max="361" width="49.85546875" style="3" customWidth="1"/>
    <col min="362" max="362" width="22.5703125" style="3" customWidth="1"/>
    <col min="363" max="363" width="23" style="3" customWidth="1"/>
    <col min="364" max="364" width="22.85546875" style="3" customWidth="1"/>
    <col min="365" max="365" width="23.42578125" style="3" customWidth="1"/>
    <col min="366" max="366" width="22.42578125" style="3" customWidth="1"/>
    <col min="367" max="367" width="13.85546875" style="3" customWidth="1"/>
    <col min="368" max="368" width="20.7109375" style="3" customWidth="1"/>
    <col min="369" max="369" width="18.140625" style="3" customWidth="1"/>
    <col min="370" max="370" width="14.85546875" style="3" bestFit="1" customWidth="1"/>
    <col min="371" max="371" width="11.42578125" style="3"/>
    <col min="372" max="372" width="17.42578125" style="3" customWidth="1"/>
    <col min="373" max="375" width="18.140625" style="3" customWidth="1"/>
    <col min="376" max="379" width="11.42578125" style="3"/>
    <col min="380" max="380" width="34" style="3" customWidth="1"/>
    <col min="381" max="381" width="9.5703125" style="3" customWidth="1"/>
    <col min="382" max="382" width="16.7109375" style="3" customWidth="1"/>
    <col min="383" max="383" width="55.140625" style="3" customWidth="1"/>
    <col min="384" max="384" width="22.5703125" style="3" customWidth="1"/>
    <col min="385" max="385" width="23" style="3" customWidth="1"/>
    <col min="386" max="386" width="22.85546875" style="3" customWidth="1"/>
    <col min="387" max="387" width="23.42578125" style="3" customWidth="1"/>
    <col min="388" max="388" width="28.7109375" style="3" customWidth="1"/>
    <col min="389" max="389" width="12.7109375" style="3" customWidth="1"/>
    <col min="390" max="390" width="11.42578125" style="3"/>
    <col min="391" max="391" width="25.28515625" style="3" customWidth="1"/>
    <col min="392" max="392" width="15.85546875" style="3" bestFit="1" customWidth="1"/>
    <col min="393" max="394" width="18" style="3" bestFit="1" customWidth="1"/>
    <col min="395" max="613" width="11.42578125" style="3"/>
    <col min="614" max="614" width="15.42578125" style="3" customWidth="1"/>
    <col min="615" max="615" width="9.5703125" style="3" customWidth="1"/>
    <col min="616" max="616" width="14.42578125" style="3" customWidth="1"/>
    <col min="617" max="617" width="49.85546875" style="3" customWidth="1"/>
    <col min="618" max="618" width="22.5703125" style="3" customWidth="1"/>
    <col min="619" max="619" width="23" style="3" customWidth="1"/>
    <col min="620" max="620" width="22.85546875" style="3" customWidth="1"/>
    <col min="621" max="621" width="23.42578125" style="3" customWidth="1"/>
    <col min="622" max="622" width="22.42578125" style="3" customWidth="1"/>
    <col min="623" max="623" width="13.85546875" style="3" customWidth="1"/>
    <col min="624" max="624" width="20.7109375" style="3" customWidth="1"/>
    <col min="625" max="625" width="18.140625" style="3" customWidth="1"/>
    <col min="626" max="626" width="14.85546875" style="3" bestFit="1" customWidth="1"/>
    <col min="627" max="627" width="11.42578125" style="3"/>
    <col min="628" max="628" width="17.42578125" style="3" customWidth="1"/>
    <col min="629" max="631" width="18.140625" style="3" customWidth="1"/>
    <col min="632" max="635" width="11.42578125" style="3"/>
    <col min="636" max="636" width="34" style="3" customWidth="1"/>
    <col min="637" max="637" width="9.5703125" style="3" customWidth="1"/>
    <col min="638" max="638" width="16.7109375" style="3" customWidth="1"/>
    <col min="639" max="639" width="55.140625" style="3" customWidth="1"/>
    <col min="640" max="640" width="22.5703125" style="3" customWidth="1"/>
    <col min="641" max="641" width="23" style="3" customWidth="1"/>
    <col min="642" max="642" width="22.85546875" style="3" customWidth="1"/>
    <col min="643" max="643" width="23.42578125" style="3" customWidth="1"/>
    <col min="644" max="644" width="28.7109375" style="3" customWidth="1"/>
    <col min="645" max="645" width="12.7109375" style="3" customWidth="1"/>
    <col min="646" max="646" width="11.42578125" style="3"/>
    <col min="647" max="647" width="25.28515625" style="3" customWidth="1"/>
    <col min="648" max="648" width="15.85546875" style="3" bestFit="1" customWidth="1"/>
    <col min="649" max="650" width="18" style="3" bestFit="1" customWidth="1"/>
    <col min="651" max="869" width="11.42578125" style="3"/>
    <col min="870" max="870" width="15.42578125" style="3" customWidth="1"/>
    <col min="871" max="871" width="9.5703125" style="3" customWidth="1"/>
    <col min="872" max="872" width="14.42578125" style="3" customWidth="1"/>
    <col min="873" max="873" width="49.85546875" style="3" customWidth="1"/>
    <col min="874" max="874" width="22.5703125" style="3" customWidth="1"/>
    <col min="875" max="875" width="23" style="3" customWidth="1"/>
    <col min="876" max="876" width="22.85546875" style="3" customWidth="1"/>
    <col min="877" max="877" width="23.42578125" style="3" customWidth="1"/>
    <col min="878" max="878" width="22.42578125" style="3" customWidth="1"/>
    <col min="879" max="879" width="13.85546875" style="3" customWidth="1"/>
    <col min="880" max="880" width="20.7109375" style="3" customWidth="1"/>
    <col min="881" max="881" width="18.140625" style="3" customWidth="1"/>
    <col min="882" max="882" width="14.85546875" style="3" bestFit="1" customWidth="1"/>
    <col min="883" max="883" width="11.42578125" style="3"/>
    <col min="884" max="884" width="17.42578125" style="3" customWidth="1"/>
    <col min="885" max="887" width="18.140625" style="3" customWidth="1"/>
    <col min="888" max="891" width="11.42578125" style="3"/>
    <col min="892" max="892" width="34" style="3" customWidth="1"/>
    <col min="893" max="893" width="9.5703125" style="3" customWidth="1"/>
    <col min="894" max="894" width="16.7109375" style="3" customWidth="1"/>
    <col min="895" max="895" width="55.140625" style="3" customWidth="1"/>
    <col min="896" max="896" width="22.5703125" style="3" customWidth="1"/>
    <col min="897" max="897" width="23" style="3" customWidth="1"/>
    <col min="898" max="898" width="22.85546875" style="3" customWidth="1"/>
    <col min="899" max="899" width="23.42578125" style="3" customWidth="1"/>
    <col min="900" max="900" width="28.7109375" style="3" customWidth="1"/>
    <col min="901" max="901" width="12.7109375" style="3" customWidth="1"/>
    <col min="902" max="902" width="11.42578125" style="3"/>
    <col min="903" max="903" width="25.28515625" style="3" customWidth="1"/>
    <col min="904" max="904" width="15.85546875" style="3" bestFit="1" customWidth="1"/>
    <col min="905" max="906" width="18" style="3" bestFit="1" customWidth="1"/>
    <col min="907" max="1125" width="11.42578125" style="3"/>
    <col min="1126" max="1126" width="15.42578125" style="3" customWidth="1"/>
    <col min="1127" max="1127" width="9.5703125" style="3" customWidth="1"/>
    <col min="1128" max="1128" width="14.42578125" style="3" customWidth="1"/>
    <col min="1129" max="1129" width="49.85546875" style="3" customWidth="1"/>
    <col min="1130" max="1130" width="22.5703125" style="3" customWidth="1"/>
    <col min="1131" max="1131" width="23" style="3" customWidth="1"/>
    <col min="1132" max="1132" width="22.85546875" style="3" customWidth="1"/>
    <col min="1133" max="1133" width="23.42578125" style="3" customWidth="1"/>
    <col min="1134" max="1134" width="22.42578125" style="3" customWidth="1"/>
    <col min="1135" max="1135" width="13.85546875" style="3" customWidth="1"/>
    <col min="1136" max="1136" width="20.7109375" style="3" customWidth="1"/>
    <col min="1137" max="1137" width="18.140625" style="3" customWidth="1"/>
    <col min="1138" max="1138" width="14.85546875" style="3" bestFit="1" customWidth="1"/>
    <col min="1139" max="1139" width="11.42578125" style="3"/>
    <col min="1140" max="1140" width="17.42578125" style="3" customWidth="1"/>
    <col min="1141" max="1143" width="18.140625" style="3" customWidth="1"/>
    <col min="1144" max="1147" width="11.42578125" style="3"/>
    <col min="1148" max="1148" width="34" style="3" customWidth="1"/>
    <col min="1149" max="1149" width="9.5703125" style="3" customWidth="1"/>
    <col min="1150" max="1150" width="16.7109375" style="3" customWidth="1"/>
    <col min="1151" max="1151" width="55.140625" style="3" customWidth="1"/>
    <col min="1152" max="1152" width="22.5703125" style="3" customWidth="1"/>
    <col min="1153" max="1153" width="23" style="3" customWidth="1"/>
    <col min="1154" max="1154" width="22.85546875" style="3" customWidth="1"/>
    <col min="1155" max="1155" width="23.42578125" style="3" customWidth="1"/>
    <col min="1156" max="1156" width="28.7109375" style="3" customWidth="1"/>
    <col min="1157" max="1157" width="12.7109375" style="3" customWidth="1"/>
    <col min="1158" max="1158" width="11.42578125" style="3"/>
    <col min="1159" max="1159" width="25.28515625" style="3" customWidth="1"/>
    <col min="1160" max="1160" width="15.85546875" style="3" bestFit="1" customWidth="1"/>
    <col min="1161" max="1162" width="18" style="3" bestFit="1" customWidth="1"/>
    <col min="1163" max="1381" width="11.42578125" style="3"/>
    <col min="1382" max="1382" width="15.42578125" style="3" customWidth="1"/>
    <col min="1383" max="1383" width="9.5703125" style="3" customWidth="1"/>
    <col min="1384" max="1384" width="14.42578125" style="3" customWidth="1"/>
    <col min="1385" max="1385" width="49.85546875" style="3" customWidth="1"/>
    <col min="1386" max="1386" width="22.5703125" style="3" customWidth="1"/>
    <col min="1387" max="1387" width="23" style="3" customWidth="1"/>
    <col min="1388" max="1388" width="22.85546875" style="3" customWidth="1"/>
    <col min="1389" max="1389" width="23.42578125" style="3" customWidth="1"/>
    <col min="1390" max="1390" width="22.42578125" style="3" customWidth="1"/>
    <col min="1391" max="1391" width="13.85546875" style="3" customWidth="1"/>
    <col min="1392" max="1392" width="20.7109375" style="3" customWidth="1"/>
    <col min="1393" max="1393" width="18.140625" style="3" customWidth="1"/>
    <col min="1394" max="1394" width="14.85546875" style="3" bestFit="1" customWidth="1"/>
    <col min="1395" max="1395" width="11.42578125" style="3"/>
    <col min="1396" max="1396" width="17.42578125" style="3" customWidth="1"/>
    <col min="1397" max="1399" width="18.140625" style="3" customWidth="1"/>
    <col min="1400" max="1403" width="11.42578125" style="3"/>
    <col min="1404" max="1404" width="34" style="3" customWidth="1"/>
    <col min="1405" max="1405" width="9.5703125" style="3" customWidth="1"/>
    <col min="1406" max="1406" width="16.7109375" style="3" customWidth="1"/>
    <col min="1407" max="1407" width="55.140625" style="3" customWidth="1"/>
    <col min="1408" max="1408" width="22.5703125" style="3" customWidth="1"/>
    <col min="1409" max="1409" width="23" style="3" customWidth="1"/>
    <col min="1410" max="1410" width="22.85546875" style="3" customWidth="1"/>
    <col min="1411" max="1411" width="23.42578125" style="3" customWidth="1"/>
    <col min="1412" max="1412" width="28.7109375" style="3" customWidth="1"/>
    <col min="1413" max="1413" width="12.7109375" style="3" customWidth="1"/>
    <col min="1414" max="1414" width="11.42578125" style="3"/>
    <col min="1415" max="1415" width="25.28515625" style="3" customWidth="1"/>
    <col min="1416" max="1416" width="15.85546875" style="3" bestFit="1" customWidth="1"/>
    <col min="1417" max="1418" width="18" style="3" bestFit="1" customWidth="1"/>
    <col min="1419" max="1637" width="11.42578125" style="3"/>
    <col min="1638" max="1638" width="15.42578125" style="3" customWidth="1"/>
    <col min="1639" max="1639" width="9.5703125" style="3" customWidth="1"/>
    <col min="1640" max="1640" width="14.42578125" style="3" customWidth="1"/>
    <col min="1641" max="1641" width="49.85546875" style="3" customWidth="1"/>
    <col min="1642" max="1642" width="22.5703125" style="3" customWidth="1"/>
    <col min="1643" max="1643" width="23" style="3" customWidth="1"/>
    <col min="1644" max="1644" width="22.85546875" style="3" customWidth="1"/>
    <col min="1645" max="1645" width="23.42578125" style="3" customWidth="1"/>
    <col min="1646" max="1646" width="22.42578125" style="3" customWidth="1"/>
    <col min="1647" max="1647" width="13.85546875" style="3" customWidth="1"/>
    <col min="1648" max="1648" width="20.7109375" style="3" customWidth="1"/>
    <col min="1649" max="1649" width="18.140625" style="3" customWidth="1"/>
    <col min="1650" max="1650" width="14.85546875" style="3" bestFit="1" customWidth="1"/>
    <col min="1651" max="1651" width="11.42578125" style="3"/>
    <col min="1652" max="1652" width="17.42578125" style="3" customWidth="1"/>
    <col min="1653" max="1655" width="18.140625" style="3" customWidth="1"/>
    <col min="1656" max="1659" width="11.42578125" style="3"/>
    <col min="1660" max="1660" width="34" style="3" customWidth="1"/>
    <col min="1661" max="1661" width="9.5703125" style="3" customWidth="1"/>
    <col min="1662" max="1662" width="16.7109375" style="3" customWidth="1"/>
    <col min="1663" max="1663" width="55.140625" style="3" customWidth="1"/>
    <col min="1664" max="1664" width="22.5703125" style="3" customWidth="1"/>
    <col min="1665" max="1665" width="23" style="3" customWidth="1"/>
    <col min="1666" max="1666" width="22.85546875" style="3" customWidth="1"/>
    <col min="1667" max="1667" width="23.42578125" style="3" customWidth="1"/>
    <col min="1668" max="1668" width="28.7109375" style="3" customWidth="1"/>
    <col min="1669" max="1669" width="12.7109375" style="3" customWidth="1"/>
    <col min="1670" max="1670" width="11.42578125" style="3"/>
    <col min="1671" max="1671" width="25.28515625" style="3" customWidth="1"/>
    <col min="1672" max="1672" width="15.85546875" style="3" bestFit="1" customWidth="1"/>
    <col min="1673" max="1674" width="18" style="3" bestFit="1" customWidth="1"/>
    <col min="1675" max="1893" width="11.42578125" style="3"/>
    <col min="1894" max="1894" width="15.42578125" style="3" customWidth="1"/>
    <col min="1895" max="1895" width="9.5703125" style="3" customWidth="1"/>
    <col min="1896" max="1896" width="14.42578125" style="3" customWidth="1"/>
    <col min="1897" max="1897" width="49.85546875" style="3" customWidth="1"/>
    <col min="1898" max="1898" width="22.5703125" style="3" customWidth="1"/>
    <col min="1899" max="1899" width="23" style="3" customWidth="1"/>
    <col min="1900" max="1900" width="22.85546875" style="3" customWidth="1"/>
    <col min="1901" max="1901" width="23.42578125" style="3" customWidth="1"/>
    <col min="1902" max="1902" width="22.42578125" style="3" customWidth="1"/>
    <col min="1903" max="1903" width="13.85546875" style="3" customWidth="1"/>
    <col min="1904" max="1904" width="20.7109375" style="3" customWidth="1"/>
    <col min="1905" max="1905" width="18.140625" style="3" customWidth="1"/>
    <col min="1906" max="1906" width="14.85546875" style="3" bestFit="1" customWidth="1"/>
    <col min="1907" max="1907" width="11.42578125" style="3"/>
    <col min="1908" max="1908" width="17.42578125" style="3" customWidth="1"/>
    <col min="1909" max="1911" width="18.140625" style="3" customWidth="1"/>
    <col min="1912" max="1915" width="11.42578125" style="3"/>
    <col min="1916" max="1916" width="34" style="3" customWidth="1"/>
    <col min="1917" max="1917" width="9.5703125" style="3" customWidth="1"/>
    <col min="1918" max="1918" width="16.7109375" style="3" customWidth="1"/>
    <col min="1919" max="1919" width="55.140625" style="3" customWidth="1"/>
    <col min="1920" max="1920" width="22.5703125" style="3" customWidth="1"/>
    <col min="1921" max="1921" width="23" style="3" customWidth="1"/>
    <col min="1922" max="1922" width="22.85546875" style="3" customWidth="1"/>
    <col min="1923" max="1923" width="23.42578125" style="3" customWidth="1"/>
    <col min="1924" max="1924" width="28.7109375" style="3" customWidth="1"/>
    <col min="1925" max="1925" width="12.7109375" style="3" customWidth="1"/>
    <col min="1926" max="1926" width="11.42578125" style="3"/>
    <col min="1927" max="1927" width="25.28515625" style="3" customWidth="1"/>
    <col min="1928" max="1928" width="15.85546875" style="3" bestFit="1" customWidth="1"/>
    <col min="1929" max="1930" width="18" style="3" bestFit="1" customWidth="1"/>
    <col min="1931" max="2149" width="11.42578125" style="3"/>
    <col min="2150" max="2150" width="15.42578125" style="3" customWidth="1"/>
    <col min="2151" max="2151" width="9.5703125" style="3" customWidth="1"/>
    <col min="2152" max="2152" width="14.42578125" style="3" customWidth="1"/>
    <col min="2153" max="2153" width="49.85546875" style="3" customWidth="1"/>
    <col min="2154" max="2154" width="22.5703125" style="3" customWidth="1"/>
    <col min="2155" max="2155" width="23" style="3" customWidth="1"/>
    <col min="2156" max="2156" width="22.85546875" style="3" customWidth="1"/>
    <col min="2157" max="2157" width="23.42578125" style="3" customWidth="1"/>
    <col min="2158" max="2158" width="22.42578125" style="3" customWidth="1"/>
    <col min="2159" max="2159" width="13.85546875" style="3" customWidth="1"/>
    <col min="2160" max="2160" width="20.7109375" style="3" customWidth="1"/>
    <col min="2161" max="2161" width="18.140625" style="3" customWidth="1"/>
    <col min="2162" max="2162" width="14.85546875" style="3" bestFit="1" customWidth="1"/>
    <col min="2163" max="2163" width="11.42578125" style="3"/>
    <col min="2164" max="2164" width="17.42578125" style="3" customWidth="1"/>
    <col min="2165" max="2167" width="18.140625" style="3" customWidth="1"/>
    <col min="2168" max="2171" width="11.42578125" style="3"/>
    <col min="2172" max="2172" width="34" style="3" customWidth="1"/>
    <col min="2173" max="2173" width="9.5703125" style="3" customWidth="1"/>
    <col min="2174" max="2174" width="16.7109375" style="3" customWidth="1"/>
    <col min="2175" max="2175" width="55.140625" style="3" customWidth="1"/>
    <col min="2176" max="2176" width="22.5703125" style="3" customWidth="1"/>
    <col min="2177" max="2177" width="23" style="3" customWidth="1"/>
    <col min="2178" max="2178" width="22.85546875" style="3" customWidth="1"/>
    <col min="2179" max="2179" width="23.42578125" style="3" customWidth="1"/>
    <col min="2180" max="2180" width="28.7109375" style="3" customWidth="1"/>
    <col min="2181" max="2181" width="12.7109375" style="3" customWidth="1"/>
    <col min="2182" max="2182" width="11.42578125" style="3"/>
    <col min="2183" max="2183" width="25.28515625" style="3" customWidth="1"/>
    <col min="2184" max="2184" width="15.85546875" style="3" bestFit="1" customWidth="1"/>
    <col min="2185" max="2186" width="18" style="3" bestFit="1" customWidth="1"/>
    <col min="2187" max="2405" width="11.42578125" style="3"/>
    <col min="2406" max="2406" width="15.42578125" style="3" customWidth="1"/>
    <col min="2407" max="2407" width="9.5703125" style="3" customWidth="1"/>
    <col min="2408" max="2408" width="14.42578125" style="3" customWidth="1"/>
    <col min="2409" max="2409" width="49.85546875" style="3" customWidth="1"/>
    <col min="2410" max="2410" width="22.5703125" style="3" customWidth="1"/>
    <col min="2411" max="2411" width="23" style="3" customWidth="1"/>
    <col min="2412" max="2412" width="22.85546875" style="3" customWidth="1"/>
    <col min="2413" max="2413" width="23.42578125" style="3" customWidth="1"/>
    <col min="2414" max="2414" width="22.42578125" style="3" customWidth="1"/>
    <col min="2415" max="2415" width="13.85546875" style="3" customWidth="1"/>
    <col min="2416" max="2416" width="20.7109375" style="3" customWidth="1"/>
    <col min="2417" max="2417" width="18.140625" style="3" customWidth="1"/>
    <col min="2418" max="2418" width="14.85546875" style="3" bestFit="1" customWidth="1"/>
    <col min="2419" max="2419" width="11.42578125" style="3"/>
    <col min="2420" max="2420" width="17.42578125" style="3" customWidth="1"/>
    <col min="2421" max="2423" width="18.140625" style="3" customWidth="1"/>
    <col min="2424" max="2427" width="11.42578125" style="3"/>
    <col min="2428" max="2428" width="34" style="3" customWidth="1"/>
    <col min="2429" max="2429" width="9.5703125" style="3" customWidth="1"/>
    <col min="2430" max="2430" width="16.7109375" style="3" customWidth="1"/>
    <col min="2431" max="2431" width="55.140625" style="3" customWidth="1"/>
    <col min="2432" max="2432" width="22.5703125" style="3" customWidth="1"/>
    <col min="2433" max="2433" width="23" style="3" customWidth="1"/>
    <col min="2434" max="2434" width="22.85546875" style="3" customWidth="1"/>
    <col min="2435" max="2435" width="23.42578125" style="3" customWidth="1"/>
    <col min="2436" max="2436" width="28.7109375" style="3" customWidth="1"/>
    <col min="2437" max="2437" width="12.7109375" style="3" customWidth="1"/>
    <col min="2438" max="2438" width="11.42578125" style="3"/>
    <col min="2439" max="2439" width="25.28515625" style="3" customWidth="1"/>
    <col min="2440" max="2440" width="15.85546875" style="3" bestFit="1" customWidth="1"/>
    <col min="2441" max="2442" width="18" style="3" bestFit="1" customWidth="1"/>
    <col min="2443" max="2661" width="11.42578125" style="3"/>
    <col min="2662" max="2662" width="15.42578125" style="3" customWidth="1"/>
    <col min="2663" max="2663" width="9.5703125" style="3" customWidth="1"/>
    <col min="2664" max="2664" width="14.42578125" style="3" customWidth="1"/>
    <col min="2665" max="2665" width="49.85546875" style="3" customWidth="1"/>
    <col min="2666" max="2666" width="22.5703125" style="3" customWidth="1"/>
    <col min="2667" max="2667" width="23" style="3" customWidth="1"/>
    <col min="2668" max="2668" width="22.85546875" style="3" customWidth="1"/>
    <col min="2669" max="2669" width="23.42578125" style="3" customWidth="1"/>
    <col min="2670" max="2670" width="22.42578125" style="3" customWidth="1"/>
    <col min="2671" max="2671" width="13.85546875" style="3" customWidth="1"/>
    <col min="2672" max="2672" width="20.7109375" style="3" customWidth="1"/>
    <col min="2673" max="2673" width="18.140625" style="3" customWidth="1"/>
    <col min="2674" max="2674" width="14.85546875" style="3" bestFit="1" customWidth="1"/>
    <col min="2675" max="2675" width="11.42578125" style="3"/>
    <col min="2676" max="2676" width="17.42578125" style="3" customWidth="1"/>
    <col min="2677" max="2679" width="18.140625" style="3" customWidth="1"/>
    <col min="2680" max="2683" width="11.42578125" style="3"/>
    <col min="2684" max="2684" width="34" style="3" customWidth="1"/>
    <col min="2685" max="2685" width="9.5703125" style="3" customWidth="1"/>
    <col min="2686" max="2686" width="16.7109375" style="3" customWidth="1"/>
    <col min="2687" max="2687" width="55.140625" style="3" customWidth="1"/>
    <col min="2688" max="2688" width="22.5703125" style="3" customWidth="1"/>
    <col min="2689" max="2689" width="23" style="3" customWidth="1"/>
    <col min="2690" max="2690" width="22.85546875" style="3" customWidth="1"/>
    <col min="2691" max="2691" width="23.42578125" style="3" customWidth="1"/>
    <col min="2692" max="2692" width="28.7109375" style="3" customWidth="1"/>
    <col min="2693" max="2693" width="12.7109375" style="3" customWidth="1"/>
    <col min="2694" max="2694" width="11.42578125" style="3"/>
    <col min="2695" max="2695" width="25.28515625" style="3" customWidth="1"/>
    <col min="2696" max="2696" width="15.85546875" style="3" bestFit="1" customWidth="1"/>
    <col min="2697" max="2698" width="18" style="3" bestFit="1" customWidth="1"/>
    <col min="2699" max="2917" width="11.42578125" style="3"/>
    <col min="2918" max="2918" width="15.42578125" style="3" customWidth="1"/>
    <col min="2919" max="2919" width="9.5703125" style="3" customWidth="1"/>
    <col min="2920" max="2920" width="14.42578125" style="3" customWidth="1"/>
    <col min="2921" max="2921" width="49.85546875" style="3" customWidth="1"/>
    <col min="2922" max="2922" width="22.5703125" style="3" customWidth="1"/>
    <col min="2923" max="2923" width="23" style="3" customWidth="1"/>
    <col min="2924" max="2924" width="22.85546875" style="3" customWidth="1"/>
    <col min="2925" max="2925" width="23.42578125" style="3" customWidth="1"/>
    <col min="2926" max="2926" width="22.42578125" style="3" customWidth="1"/>
    <col min="2927" max="2927" width="13.85546875" style="3" customWidth="1"/>
    <col min="2928" max="2928" width="20.7109375" style="3" customWidth="1"/>
    <col min="2929" max="2929" width="18.140625" style="3" customWidth="1"/>
    <col min="2930" max="2930" width="14.85546875" style="3" bestFit="1" customWidth="1"/>
    <col min="2931" max="2931" width="11.42578125" style="3"/>
    <col min="2932" max="2932" width="17.42578125" style="3" customWidth="1"/>
    <col min="2933" max="2935" width="18.140625" style="3" customWidth="1"/>
    <col min="2936" max="2939" width="11.42578125" style="3"/>
    <col min="2940" max="2940" width="34" style="3" customWidth="1"/>
    <col min="2941" max="2941" width="9.5703125" style="3" customWidth="1"/>
    <col min="2942" max="2942" width="16.7109375" style="3" customWidth="1"/>
    <col min="2943" max="2943" width="55.140625" style="3" customWidth="1"/>
    <col min="2944" max="2944" width="22.5703125" style="3" customWidth="1"/>
    <col min="2945" max="2945" width="23" style="3" customWidth="1"/>
    <col min="2946" max="2946" width="22.85546875" style="3" customWidth="1"/>
    <col min="2947" max="2947" width="23.42578125" style="3" customWidth="1"/>
    <col min="2948" max="2948" width="28.7109375" style="3" customWidth="1"/>
    <col min="2949" max="2949" width="12.7109375" style="3" customWidth="1"/>
    <col min="2950" max="2950" width="11.42578125" style="3"/>
    <col min="2951" max="2951" width="25.28515625" style="3" customWidth="1"/>
    <col min="2952" max="2952" width="15.85546875" style="3" bestFit="1" customWidth="1"/>
    <col min="2953" max="2954" width="18" style="3" bestFit="1" customWidth="1"/>
    <col min="2955" max="3173" width="11.42578125" style="3"/>
    <col min="3174" max="3174" width="15.42578125" style="3" customWidth="1"/>
    <col min="3175" max="3175" width="9.5703125" style="3" customWidth="1"/>
    <col min="3176" max="3176" width="14.42578125" style="3" customWidth="1"/>
    <col min="3177" max="3177" width="49.85546875" style="3" customWidth="1"/>
    <col min="3178" max="3178" width="22.5703125" style="3" customWidth="1"/>
    <col min="3179" max="3179" width="23" style="3" customWidth="1"/>
    <col min="3180" max="3180" width="22.85546875" style="3" customWidth="1"/>
    <col min="3181" max="3181" width="23.42578125" style="3" customWidth="1"/>
    <col min="3182" max="3182" width="22.42578125" style="3" customWidth="1"/>
    <col min="3183" max="3183" width="13.85546875" style="3" customWidth="1"/>
    <col min="3184" max="3184" width="20.7109375" style="3" customWidth="1"/>
    <col min="3185" max="3185" width="18.140625" style="3" customWidth="1"/>
    <col min="3186" max="3186" width="14.85546875" style="3" bestFit="1" customWidth="1"/>
    <col min="3187" max="3187" width="11.42578125" style="3"/>
    <col min="3188" max="3188" width="17.42578125" style="3" customWidth="1"/>
    <col min="3189" max="3191" width="18.140625" style="3" customWidth="1"/>
    <col min="3192" max="3195" width="11.42578125" style="3"/>
    <col min="3196" max="3196" width="34" style="3" customWidth="1"/>
    <col min="3197" max="3197" width="9.5703125" style="3" customWidth="1"/>
    <col min="3198" max="3198" width="16.7109375" style="3" customWidth="1"/>
    <col min="3199" max="3199" width="55.140625" style="3" customWidth="1"/>
    <col min="3200" max="3200" width="22.5703125" style="3" customWidth="1"/>
    <col min="3201" max="3201" width="23" style="3" customWidth="1"/>
    <col min="3202" max="3202" width="22.85546875" style="3" customWidth="1"/>
    <col min="3203" max="3203" width="23.42578125" style="3" customWidth="1"/>
    <col min="3204" max="3204" width="28.7109375" style="3" customWidth="1"/>
    <col min="3205" max="3205" width="12.7109375" style="3" customWidth="1"/>
    <col min="3206" max="3206" width="11.42578125" style="3"/>
    <col min="3207" max="3207" width="25.28515625" style="3" customWidth="1"/>
    <col min="3208" max="3208" width="15.85546875" style="3" bestFit="1" customWidth="1"/>
    <col min="3209" max="3210" width="18" style="3" bestFit="1" customWidth="1"/>
    <col min="3211" max="3429" width="11.42578125" style="3"/>
    <col min="3430" max="3430" width="15.42578125" style="3" customWidth="1"/>
    <col min="3431" max="3431" width="9.5703125" style="3" customWidth="1"/>
    <col min="3432" max="3432" width="14.42578125" style="3" customWidth="1"/>
    <col min="3433" max="3433" width="49.85546875" style="3" customWidth="1"/>
    <col min="3434" max="3434" width="22.5703125" style="3" customWidth="1"/>
    <col min="3435" max="3435" width="23" style="3" customWidth="1"/>
    <col min="3436" max="3436" width="22.85546875" style="3" customWidth="1"/>
    <col min="3437" max="3437" width="23.42578125" style="3" customWidth="1"/>
    <col min="3438" max="3438" width="22.42578125" style="3" customWidth="1"/>
    <col min="3439" max="3439" width="13.85546875" style="3" customWidth="1"/>
    <col min="3440" max="3440" width="20.7109375" style="3" customWidth="1"/>
    <col min="3441" max="3441" width="18.140625" style="3" customWidth="1"/>
    <col min="3442" max="3442" width="14.85546875" style="3" bestFit="1" customWidth="1"/>
    <col min="3443" max="3443" width="11.42578125" style="3"/>
    <col min="3444" max="3444" width="17.42578125" style="3" customWidth="1"/>
    <col min="3445" max="3447" width="18.140625" style="3" customWidth="1"/>
    <col min="3448" max="3451" width="11.42578125" style="3"/>
    <col min="3452" max="3452" width="34" style="3" customWidth="1"/>
    <col min="3453" max="3453" width="9.5703125" style="3" customWidth="1"/>
    <col min="3454" max="3454" width="16.7109375" style="3" customWidth="1"/>
    <col min="3455" max="3455" width="55.140625" style="3" customWidth="1"/>
    <col min="3456" max="3456" width="22.5703125" style="3" customWidth="1"/>
    <col min="3457" max="3457" width="23" style="3" customWidth="1"/>
    <col min="3458" max="3458" width="22.85546875" style="3" customWidth="1"/>
    <col min="3459" max="3459" width="23.42578125" style="3" customWidth="1"/>
    <col min="3460" max="3460" width="28.7109375" style="3" customWidth="1"/>
    <col min="3461" max="3461" width="12.7109375" style="3" customWidth="1"/>
    <col min="3462" max="3462" width="11.42578125" style="3"/>
    <col min="3463" max="3463" width="25.28515625" style="3" customWidth="1"/>
    <col min="3464" max="3464" width="15.85546875" style="3" bestFit="1" customWidth="1"/>
    <col min="3465" max="3466" width="18" style="3" bestFit="1" customWidth="1"/>
    <col min="3467" max="3685" width="11.42578125" style="3"/>
    <col min="3686" max="3686" width="15.42578125" style="3" customWidth="1"/>
    <col min="3687" max="3687" width="9.5703125" style="3" customWidth="1"/>
    <col min="3688" max="3688" width="14.42578125" style="3" customWidth="1"/>
    <col min="3689" max="3689" width="49.85546875" style="3" customWidth="1"/>
    <col min="3690" max="3690" width="22.5703125" style="3" customWidth="1"/>
    <col min="3691" max="3691" width="23" style="3" customWidth="1"/>
    <col min="3692" max="3692" width="22.85546875" style="3" customWidth="1"/>
    <col min="3693" max="3693" width="23.42578125" style="3" customWidth="1"/>
    <col min="3694" max="3694" width="22.42578125" style="3" customWidth="1"/>
    <col min="3695" max="3695" width="13.85546875" style="3" customWidth="1"/>
    <col min="3696" max="3696" width="20.7109375" style="3" customWidth="1"/>
    <col min="3697" max="3697" width="18.140625" style="3" customWidth="1"/>
    <col min="3698" max="3698" width="14.85546875" style="3" bestFit="1" customWidth="1"/>
    <col min="3699" max="3699" width="11.42578125" style="3"/>
    <col min="3700" max="3700" width="17.42578125" style="3" customWidth="1"/>
    <col min="3701" max="3703" width="18.140625" style="3" customWidth="1"/>
    <col min="3704" max="3707" width="11.42578125" style="3"/>
    <col min="3708" max="3708" width="34" style="3" customWidth="1"/>
    <col min="3709" max="3709" width="9.5703125" style="3" customWidth="1"/>
    <col min="3710" max="3710" width="16.7109375" style="3" customWidth="1"/>
    <col min="3711" max="3711" width="55.140625" style="3" customWidth="1"/>
    <col min="3712" max="3712" width="22.5703125" style="3" customWidth="1"/>
    <col min="3713" max="3713" width="23" style="3" customWidth="1"/>
    <col min="3714" max="3714" width="22.85546875" style="3" customWidth="1"/>
    <col min="3715" max="3715" width="23.42578125" style="3" customWidth="1"/>
    <col min="3716" max="3716" width="28.7109375" style="3" customWidth="1"/>
    <col min="3717" max="3717" width="12.7109375" style="3" customWidth="1"/>
    <col min="3718" max="3718" width="11.42578125" style="3"/>
    <col min="3719" max="3719" width="25.28515625" style="3" customWidth="1"/>
    <col min="3720" max="3720" width="15.85546875" style="3" bestFit="1" customWidth="1"/>
    <col min="3721" max="3722" width="18" style="3" bestFit="1" customWidth="1"/>
    <col min="3723" max="3941" width="11.42578125" style="3"/>
    <col min="3942" max="3942" width="15.42578125" style="3" customWidth="1"/>
    <col min="3943" max="3943" width="9.5703125" style="3" customWidth="1"/>
    <col min="3944" max="3944" width="14.42578125" style="3" customWidth="1"/>
    <col min="3945" max="3945" width="49.85546875" style="3" customWidth="1"/>
    <col min="3946" max="3946" width="22.5703125" style="3" customWidth="1"/>
    <col min="3947" max="3947" width="23" style="3" customWidth="1"/>
    <col min="3948" max="3948" width="22.85546875" style="3" customWidth="1"/>
    <col min="3949" max="3949" width="23.42578125" style="3" customWidth="1"/>
    <col min="3950" max="3950" width="22.42578125" style="3" customWidth="1"/>
    <col min="3951" max="3951" width="13.85546875" style="3" customWidth="1"/>
    <col min="3952" max="3952" width="20.7109375" style="3" customWidth="1"/>
    <col min="3953" max="3953" width="18.140625" style="3" customWidth="1"/>
    <col min="3954" max="3954" width="14.85546875" style="3" bestFit="1" customWidth="1"/>
    <col min="3955" max="3955" width="11.42578125" style="3"/>
    <col min="3956" max="3956" width="17.42578125" style="3" customWidth="1"/>
    <col min="3957" max="3959" width="18.140625" style="3" customWidth="1"/>
    <col min="3960" max="3963" width="11.42578125" style="3"/>
    <col min="3964" max="3964" width="34" style="3" customWidth="1"/>
    <col min="3965" max="3965" width="9.5703125" style="3" customWidth="1"/>
    <col min="3966" max="3966" width="16.7109375" style="3" customWidth="1"/>
    <col min="3967" max="3967" width="55.140625" style="3" customWidth="1"/>
    <col min="3968" max="3968" width="22.5703125" style="3" customWidth="1"/>
    <col min="3969" max="3969" width="23" style="3" customWidth="1"/>
    <col min="3970" max="3970" width="22.85546875" style="3" customWidth="1"/>
    <col min="3971" max="3971" width="23.42578125" style="3" customWidth="1"/>
    <col min="3972" max="3972" width="28.7109375" style="3" customWidth="1"/>
    <col min="3973" max="3973" width="12.7109375" style="3" customWidth="1"/>
    <col min="3974" max="3974" width="11.42578125" style="3"/>
    <col min="3975" max="3975" width="25.28515625" style="3" customWidth="1"/>
    <col min="3976" max="3976" width="15.85546875" style="3" bestFit="1" customWidth="1"/>
    <col min="3977" max="3978" width="18" style="3" bestFit="1" customWidth="1"/>
    <col min="3979" max="4197" width="11.42578125" style="3"/>
    <col min="4198" max="4198" width="15.42578125" style="3" customWidth="1"/>
    <col min="4199" max="4199" width="9.5703125" style="3" customWidth="1"/>
    <col min="4200" max="4200" width="14.42578125" style="3" customWidth="1"/>
    <col min="4201" max="4201" width="49.85546875" style="3" customWidth="1"/>
    <col min="4202" max="4202" width="22.5703125" style="3" customWidth="1"/>
    <col min="4203" max="4203" width="23" style="3" customWidth="1"/>
    <col min="4204" max="4204" width="22.85546875" style="3" customWidth="1"/>
    <col min="4205" max="4205" width="23.42578125" style="3" customWidth="1"/>
    <col min="4206" max="4206" width="22.42578125" style="3" customWidth="1"/>
    <col min="4207" max="4207" width="13.85546875" style="3" customWidth="1"/>
    <col min="4208" max="4208" width="20.7109375" style="3" customWidth="1"/>
    <col min="4209" max="4209" width="18.140625" style="3" customWidth="1"/>
    <col min="4210" max="4210" width="14.85546875" style="3" bestFit="1" customWidth="1"/>
    <col min="4211" max="4211" width="11.42578125" style="3"/>
    <col min="4212" max="4212" width="17.42578125" style="3" customWidth="1"/>
    <col min="4213" max="4215" width="18.140625" style="3" customWidth="1"/>
    <col min="4216" max="4219" width="11.42578125" style="3"/>
    <col min="4220" max="4220" width="34" style="3" customWidth="1"/>
    <col min="4221" max="4221" width="9.5703125" style="3" customWidth="1"/>
    <col min="4222" max="4222" width="16.7109375" style="3" customWidth="1"/>
    <col min="4223" max="4223" width="55.140625" style="3" customWidth="1"/>
    <col min="4224" max="4224" width="22.5703125" style="3" customWidth="1"/>
    <col min="4225" max="4225" width="23" style="3" customWidth="1"/>
    <col min="4226" max="4226" width="22.85546875" style="3" customWidth="1"/>
    <col min="4227" max="4227" width="23.42578125" style="3" customWidth="1"/>
    <col min="4228" max="4228" width="28.7109375" style="3" customWidth="1"/>
    <col min="4229" max="4229" width="12.7109375" style="3" customWidth="1"/>
    <col min="4230" max="4230" width="11.42578125" style="3"/>
    <col min="4231" max="4231" width="25.28515625" style="3" customWidth="1"/>
    <col min="4232" max="4232" width="15.85546875" style="3" bestFit="1" customWidth="1"/>
    <col min="4233" max="4234" width="18" style="3" bestFit="1" customWidth="1"/>
    <col min="4235" max="4453" width="11.42578125" style="3"/>
    <col min="4454" max="4454" width="15.42578125" style="3" customWidth="1"/>
    <col min="4455" max="4455" width="9.5703125" style="3" customWidth="1"/>
    <col min="4456" max="4456" width="14.42578125" style="3" customWidth="1"/>
    <col min="4457" max="4457" width="49.85546875" style="3" customWidth="1"/>
    <col min="4458" max="4458" width="22.5703125" style="3" customWidth="1"/>
    <col min="4459" max="4459" width="23" style="3" customWidth="1"/>
    <col min="4460" max="4460" width="22.85546875" style="3" customWidth="1"/>
    <col min="4461" max="4461" width="23.42578125" style="3" customWidth="1"/>
    <col min="4462" max="4462" width="22.42578125" style="3" customWidth="1"/>
    <col min="4463" max="4463" width="13.85546875" style="3" customWidth="1"/>
    <col min="4464" max="4464" width="20.7109375" style="3" customWidth="1"/>
    <col min="4465" max="4465" width="18.140625" style="3" customWidth="1"/>
    <col min="4466" max="4466" width="14.85546875" style="3" bestFit="1" customWidth="1"/>
    <col min="4467" max="4467" width="11.42578125" style="3"/>
    <col min="4468" max="4468" width="17.42578125" style="3" customWidth="1"/>
    <col min="4469" max="4471" width="18.140625" style="3" customWidth="1"/>
    <col min="4472" max="4475" width="11.42578125" style="3"/>
    <col min="4476" max="4476" width="34" style="3" customWidth="1"/>
    <col min="4477" max="4477" width="9.5703125" style="3" customWidth="1"/>
    <col min="4478" max="4478" width="16.7109375" style="3" customWidth="1"/>
    <col min="4479" max="4479" width="55.140625" style="3" customWidth="1"/>
    <col min="4480" max="4480" width="22.5703125" style="3" customWidth="1"/>
    <col min="4481" max="4481" width="23" style="3" customWidth="1"/>
    <col min="4482" max="4482" width="22.85546875" style="3" customWidth="1"/>
    <col min="4483" max="4483" width="23.42578125" style="3" customWidth="1"/>
    <col min="4484" max="4484" width="28.7109375" style="3" customWidth="1"/>
    <col min="4485" max="4485" width="12.7109375" style="3" customWidth="1"/>
    <col min="4486" max="4486" width="11.42578125" style="3"/>
    <col min="4487" max="4487" width="25.28515625" style="3" customWidth="1"/>
    <col min="4488" max="4488" width="15.85546875" style="3" bestFit="1" customWidth="1"/>
    <col min="4489" max="4490" width="18" style="3" bestFit="1" customWidth="1"/>
    <col min="4491" max="4709" width="11.42578125" style="3"/>
    <col min="4710" max="4710" width="15.42578125" style="3" customWidth="1"/>
    <col min="4711" max="4711" width="9.5703125" style="3" customWidth="1"/>
    <col min="4712" max="4712" width="14.42578125" style="3" customWidth="1"/>
    <col min="4713" max="4713" width="49.85546875" style="3" customWidth="1"/>
    <col min="4714" max="4714" width="22.5703125" style="3" customWidth="1"/>
    <col min="4715" max="4715" width="23" style="3" customWidth="1"/>
    <col min="4716" max="4716" width="22.85546875" style="3" customWidth="1"/>
    <col min="4717" max="4717" width="23.42578125" style="3" customWidth="1"/>
    <col min="4718" max="4718" width="22.42578125" style="3" customWidth="1"/>
    <col min="4719" max="4719" width="13.85546875" style="3" customWidth="1"/>
    <col min="4720" max="4720" width="20.7109375" style="3" customWidth="1"/>
    <col min="4721" max="4721" width="18.140625" style="3" customWidth="1"/>
    <col min="4722" max="4722" width="14.85546875" style="3" bestFit="1" customWidth="1"/>
    <col min="4723" max="4723" width="11.42578125" style="3"/>
    <col min="4724" max="4724" width="17.42578125" style="3" customWidth="1"/>
    <col min="4725" max="4727" width="18.140625" style="3" customWidth="1"/>
    <col min="4728" max="4731" width="11.42578125" style="3"/>
    <col min="4732" max="4732" width="34" style="3" customWidth="1"/>
    <col min="4733" max="4733" width="9.5703125" style="3" customWidth="1"/>
    <col min="4734" max="4734" width="16.7109375" style="3" customWidth="1"/>
    <col min="4735" max="4735" width="55.140625" style="3" customWidth="1"/>
    <col min="4736" max="4736" width="22.5703125" style="3" customWidth="1"/>
    <col min="4737" max="4737" width="23" style="3" customWidth="1"/>
    <col min="4738" max="4738" width="22.85546875" style="3" customWidth="1"/>
    <col min="4739" max="4739" width="23.42578125" style="3" customWidth="1"/>
    <col min="4740" max="4740" width="28.7109375" style="3" customWidth="1"/>
    <col min="4741" max="4741" width="12.7109375" style="3" customWidth="1"/>
    <col min="4742" max="4742" width="11.42578125" style="3"/>
    <col min="4743" max="4743" width="25.28515625" style="3" customWidth="1"/>
    <col min="4744" max="4744" width="15.85546875" style="3" bestFit="1" customWidth="1"/>
    <col min="4745" max="4746" width="18" style="3" bestFit="1" customWidth="1"/>
    <col min="4747" max="4965" width="11.42578125" style="3"/>
    <col min="4966" max="4966" width="15.42578125" style="3" customWidth="1"/>
    <col min="4967" max="4967" width="9.5703125" style="3" customWidth="1"/>
    <col min="4968" max="4968" width="14.42578125" style="3" customWidth="1"/>
    <col min="4969" max="4969" width="49.85546875" style="3" customWidth="1"/>
    <col min="4970" max="4970" width="22.5703125" style="3" customWidth="1"/>
    <col min="4971" max="4971" width="23" style="3" customWidth="1"/>
    <col min="4972" max="4972" width="22.85546875" style="3" customWidth="1"/>
    <col min="4973" max="4973" width="23.42578125" style="3" customWidth="1"/>
    <col min="4974" max="4974" width="22.42578125" style="3" customWidth="1"/>
    <col min="4975" max="4975" width="13.85546875" style="3" customWidth="1"/>
    <col min="4976" max="4976" width="20.7109375" style="3" customWidth="1"/>
    <col min="4977" max="4977" width="18.140625" style="3" customWidth="1"/>
    <col min="4978" max="4978" width="14.85546875" style="3" bestFit="1" customWidth="1"/>
    <col min="4979" max="4979" width="11.42578125" style="3"/>
    <col min="4980" max="4980" width="17.42578125" style="3" customWidth="1"/>
    <col min="4981" max="4983" width="18.140625" style="3" customWidth="1"/>
    <col min="4984" max="4987" width="11.42578125" style="3"/>
    <col min="4988" max="4988" width="34" style="3" customWidth="1"/>
    <col min="4989" max="4989" width="9.5703125" style="3" customWidth="1"/>
    <col min="4990" max="4990" width="16.7109375" style="3" customWidth="1"/>
    <col min="4991" max="4991" width="55.140625" style="3" customWidth="1"/>
    <col min="4992" max="4992" width="22.5703125" style="3" customWidth="1"/>
    <col min="4993" max="4993" width="23" style="3" customWidth="1"/>
    <col min="4994" max="4994" width="22.85546875" style="3" customWidth="1"/>
    <col min="4995" max="4995" width="23.42578125" style="3" customWidth="1"/>
    <col min="4996" max="4996" width="28.7109375" style="3" customWidth="1"/>
    <col min="4997" max="4997" width="12.7109375" style="3" customWidth="1"/>
    <col min="4998" max="4998" width="11.42578125" style="3"/>
    <col min="4999" max="4999" width="25.28515625" style="3" customWidth="1"/>
    <col min="5000" max="5000" width="15.85546875" style="3" bestFit="1" customWidth="1"/>
    <col min="5001" max="5002" width="18" style="3" bestFit="1" customWidth="1"/>
    <col min="5003" max="5221" width="11.42578125" style="3"/>
    <col min="5222" max="5222" width="15.42578125" style="3" customWidth="1"/>
    <col min="5223" max="5223" width="9.5703125" style="3" customWidth="1"/>
    <col min="5224" max="5224" width="14.42578125" style="3" customWidth="1"/>
    <col min="5225" max="5225" width="49.85546875" style="3" customWidth="1"/>
    <col min="5226" max="5226" width="22.5703125" style="3" customWidth="1"/>
    <col min="5227" max="5227" width="23" style="3" customWidth="1"/>
    <col min="5228" max="5228" width="22.85546875" style="3" customWidth="1"/>
    <col min="5229" max="5229" width="23.42578125" style="3" customWidth="1"/>
    <col min="5230" max="5230" width="22.42578125" style="3" customWidth="1"/>
    <col min="5231" max="5231" width="13.85546875" style="3" customWidth="1"/>
    <col min="5232" max="5232" width="20.7109375" style="3" customWidth="1"/>
    <col min="5233" max="5233" width="18.140625" style="3" customWidth="1"/>
    <col min="5234" max="5234" width="14.85546875" style="3" bestFit="1" customWidth="1"/>
    <col min="5235" max="5235" width="11.42578125" style="3"/>
    <col min="5236" max="5236" width="17.42578125" style="3" customWidth="1"/>
    <col min="5237" max="5239" width="18.140625" style="3" customWidth="1"/>
    <col min="5240" max="5243" width="11.42578125" style="3"/>
    <col min="5244" max="5244" width="34" style="3" customWidth="1"/>
    <col min="5245" max="5245" width="9.5703125" style="3" customWidth="1"/>
    <col min="5246" max="5246" width="16.7109375" style="3" customWidth="1"/>
    <col min="5247" max="5247" width="55.140625" style="3" customWidth="1"/>
    <col min="5248" max="5248" width="22.5703125" style="3" customWidth="1"/>
    <col min="5249" max="5249" width="23" style="3" customWidth="1"/>
    <col min="5250" max="5250" width="22.85546875" style="3" customWidth="1"/>
    <col min="5251" max="5251" width="23.42578125" style="3" customWidth="1"/>
    <col min="5252" max="5252" width="28.7109375" style="3" customWidth="1"/>
    <col min="5253" max="5253" width="12.7109375" style="3" customWidth="1"/>
    <col min="5254" max="5254" width="11.42578125" style="3"/>
    <col min="5255" max="5255" width="25.28515625" style="3" customWidth="1"/>
    <col min="5256" max="5256" width="15.85546875" style="3" bestFit="1" customWidth="1"/>
    <col min="5257" max="5258" width="18" style="3" bestFit="1" customWidth="1"/>
    <col min="5259" max="5477" width="11.42578125" style="3"/>
    <col min="5478" max="5478" width="15.42578125" style="3" customWidth="1"/>
    <col min="5479" max="5479" width="9.5703125" style="3" customWidth="1"/>
    <col min="5480" max="5480" width="14.42578125" style="3" customWidth="1"/>
    <col min="5481" max="5481" width="49.85546875" style="3" customWidth="1"/>
    <col min="5482" max="5482" width="22.5703125" style="3" customWidth="1"/>
    <col min="5483" max="5483" width="23" style="3" customWidth="1"/>
    <col min="5484" max="5484" width="22.85546875" style="3" customWidth="1"/>
    <col min="5485" max="5485" width="23.42578125" style="3" customWidth="1"/>
    <col min="5486" max="5486" width="22.42578125" style="3" customWidth="1"/>
    <col min="5487" max="5487" width="13.85546875" style="3" customWidth="1"/>
    <col min="5488" max="5488" width="20.7109375" style="3" customWidth="1"/>
    <col min="5489" max="5489" width="18.140625" style="3" customWidth="1"/>
    <col min="5490" max="5490" width="14.85546875" style="3" bestFit="1" customWidth="1"/>
    <col min="5491" max="5491" width="11.42578125" style="3"/>
    <col min="5492" max="5492" width="17.42578125" style="3" customWidth="1"/>
    <col min="5493" max="5495" width="18.140625" style="3" customWidth="1"/>
    <col min="5496" max="5499" width="11.42578125" style="3"/>
    <col min="5500" max="5500" width="34" style="3" customWidth="1"/>
    <col min="5501" max="5501" width="9.5703125" style="3" customWidth="1"/>
    <col min="5502" max="5502" width="16.7109375" style="3" customWidth="1"/>
    <col min="5503" max="5503" width="55.140625" style="3" customWidth="1"/>
    <col min="5504" max="5504" width="22.5703125" style="3" customWidth="1"/>
    <col min="5505" max="5505" width="23" style="3" customWidth="1"/>
    <col min="5506" max="5506" width="22.85546875" style="3" customWidth="1"/>
    <col min="5507" max="5507" width="23.42578125" style="3" customWidth="1"/>
    <col min="5508" max="5508" width="28.7109375" style="3" customWidth="1"/>
    <col min="5509" max="5509" width="12.7109375" style="3" customWidth="1"/>
    <col min="5510" max="5510" width="11.42578125" style="3"/>
    <col min="5511" max="5511" width="25.28515625" style="3" customWidth="1"/>
    <col min="5512" max="5512" width="15.85546875" style="3" bestFit="1" customWidth="1"/>
    <col min="5513" max="5514" width="18" style="3" bestFit="1" customWidth="1"/>
    <col min="5515" max="5733" width="11.42578125" style="3"/>
    <col min="5734" max="5734" width="15.42578125" style="3" customWidth="1"/>
    <col min="5735" max="5735" width="9.5703125" style="3" customWidth="1"/>
    <col min="5736" max="5736" width="14.42578125" style="3" customWidth="1"/>
    <col min="5737" max="5737" width="49.85546875" style="3" customWidth="1"/>
    <col min="5738" max="5738" width="22.5703125" style="3" customWidth="1"/>
    <col min="5739" max="5739" width="23" style="3" customWidth="1"/>
    <col min="5740" max="5740" width="22.85546875" style="3" customWidth="1"/>
    <col min="5741" max="5741" width="23.42578125" style="3" customWidth="1"/>
    <col min="5742" max="5742" width="22.42578125" style="3" customWidth="1"/>
    <col min="5743" max="5743" width="13.85546875" style="3" customWidth="1"/>
    <col min="5744" max="5744" width="20.7109375" style="3" customWidth="1"/>
    <col min="5745" max="5745" width="18.140625" style="3" customWidth="1"/>
    <col min="5746" max="5746" width="14.85546875" style="3" bestFit="1" customWidth="1"/>
    <col min="5747" max="5747" width="11.42578125" style="3"/>
    <col min="5748" max="5748" width="17.42578125" style="3" customWidth="1"/>
    <col min="5749" max="5751" width="18.140625" style="3" customWidth="1"/>
    <col min="5752" max="5755" width="11.42578125" style="3"/>
    <col min="5756" max="5756" width="34" style="3" customWidth="1"/>
    <col min="5757" max="5757" width="9.5703125" style="3" customWidth="1"/>
    <col min="5758" max="5758" width="16.7109375" style="3" customWidth="1"/>
    <col min="5759" max="5759" width="55.140625" style="3" customWidth="1"/>
    <col min="5760" max="5760" width="22.5703125" style="3" customWidth="1"/>
    <col min="5761" max="5761" width="23" style="3" customWidth="1"/>
    <col min="5762" max="5762" width="22.85546875" style="3" customWidth="1"/>
    <col min="5763" max="5763" width="23.42578125" style="3" customWidth="1"/>
    <col min="5764" max="5764" width="28.7109375" style="3" customWidth="1"/>
    <col min="5765" max="5765" width="12.7109375" style="3" customWidth="1"/>
    <col min="5766" max="5766" width="11.42578125" style="3"/>
    <col min="5767" max="5767" width="25.28515625" style="3" customWidth="1"/>
    <col min="5768" max="5768" width="15.85546875" style="3" bestFit="1" customWidth="1"/>
    <col min="5769" max="5770" width="18" style="3" bestFit="1" customWidth="1"/>
    <col min="5771" max="5989" width="11.42578125" style="3"/>
    <col min="5990" max="5990" width="15.42578125" style="3" customWidth="1"/>
    <col min="5991" max="5991" width="9.5703125" style="3" customWidth="1"/>
    <col min="5992" max="5992" width="14.42578125" style="3" customWidth="1"/>
    <col min="5993" max="5993" width="49.85546875" style="3" customWidth="1"/>
    <col min="5994" max="5994" width="22.5703125" style="3" customWidth="1"/>
    <col min="5995" max="5995" width="23" style="3" customWidth="1"/>
    <col min="5996" max="5996" width="22.85546875" style="3" customWidth="1"/>
    <col min="5997" max="5997" width="23.42578125" style="3" customWidth="1"/>
    <col min="5998" max="5998" width="22.42578125" style="3" customWidth="1"/>
    <col min="5999" max="5999" width="13.85546875" style="3" customWidth="1"/>
    <col min="6000" max="6000" width="20.7109375" style="3" customWidth="1"/>
    <col min="6001" max="6001" width="18.140625" style="3" customWidth="1"/>
    <col min="6002" max="6002" width="14.85546875" style="3" bestFit="1" customWidth="1"/>
    <col min="6003" max="6003" width="11.42578125" style="3"/>
    <col min="6004" max="6004" width="17.42578125" style="3" customWidth="1"/>
    <col min="6005" max="6007" width="18.140625" style="3" customWidth="1"/>
    <col min="6008" max="6011" width="11.42578125" style="3"/>
    <col min="6012" max="6012" width="34" style="3" customWidth="1"/>
    <col min="6013" max="6013" width="9.5703125" style="3" customWidth="1"/>
    <col min="6014" max="6014" width="16.7109375" style="3" customWidth="1"/>
    <col min="6015" max="6015" width="55.140625" style="3" customWidth="1"/>
    <col min="6016" max="6016" width="22.5703125" style="3" customWidth="1"/>
    <col min="6017" max="6017" width="23" style="3" customWidth="1"/>
    <col min="6018" max="6018" width="22.85546875" style="3" customWidth="1"/>
    <col min="6019" max="6019" width="23.42578125" style="3" customWidth="1"/>
    <col min="6020" max="6020" width="28.7109375" style="3" customWidth="1"/>
    <col min="6021" max="6021" width="12.7109375" style="3" customWidth="1"/>
    <col min="6022" max="6022" width="11.42578125" style="3"/>
    <col min="6023" max="6023" width="25.28515625" style="3" customWidth="1"/>
    <col min="6024" max="6024" width="15.85546875" style="3" bestFit="1" customWidth="1"/>
    <col min="6025" max="6026" width="18" style="3" bestFit="1" customWidth="1"/>
    <col min="6027" max="6245" width="11.42578125" style="3"/>
    <col min="6246" max="6246" width="15.42578125" style="3" customWidth="1"/>
    <col min="6247" max="6247" width="9.5703125" style="3" customWidth="1"/>
    <col min="6248" max="6248" width="14.42578125" style="3" customWidth="1"/>
    <col min="6249" max="6249" width="49.85546875" style="3" customWidth="1"/>
    <col min="6250" max="6250" width="22.5703125" style="3" customWidth="1"/>
    <col min="6251" max="6251" width="23" style="3" customWidth="1"/>
    <col min="6252" max="6252" width="22.85546875" style="3" customWidth="1"/>
    <col min="6253" max="6253" width="23.42578125" style="3" customWidth="1"/>
    <col min="6254" max="6254" width="22.42578125" style="3" customWidth="1"/>
    <col min="6255" max="6255" width="13.85546875" style="3" customWidth="1"/>
    <col min="6256" max="6256" width="20.7109375" style="3" customWidth="1"/>
    <col min="6257" max="6257" width="18.140625" style="3" customWidth="1"/>
    <col min="6258" max="6258" width="14.85546875" style="3" bestFit="1" customWidth="1"/>
    <col min="6259" max="6259" width="11.42578125" style="3"/>
    <col min="6260" max="6260" width="17.42578125" style="3" customWidth="1"/>
    <col min="6261" max="6263" width="18.140625" style="3" customWidth="1"/>
    <col min="6264" max="6267" width="11.42578125" style="3"/>
    <col min="6268" max="6268" width="34" style="3" customWidth="1"/>
    <col min="6269" max="6269" width="9.5703125" style="3" customWidth="1"/>
    <col min="6270" max="6270" width="16.7109375" style="3" customWidth="1"/>
    <col min="6271" max="6271" width="55.140625" style="3" customWidth="1"/>
    <col min="6272" max="6272" width="22.5703125" style="3" customWidth="1"/>
    <col min="6273" max="6273" width="23" style="3" customWidth="1"/>
    <col min="6274" max="6274" width="22.85546875" style="3" customWidth="1"/>
    <col min="6275" max="6275" width="23.42578125" style="3" customWidth="1"/>
    <col min="6276" max="6276" width="28.7109375" style="3" customWidth="1"/>
    <col min="6277" max="6277" width="12.7109375" style="3" customWidth="1"/>
    <col min="6278" max="6278" width="11.42578125" style="3"/>
    <col min="6279" max="6279" width="25.28515625" style="3" customWidth="1"/>
    <col min="6280" max="6280" width="15.85546875" style="3" bestFit="1" customWidth="1"/>
    <col min="6281" max="6282" width="18" style="3" bestFit="1" customWidth="1"/>
    <col min="6283" max="6501" width="11.42578125" style="3"/>
    <col min="6502" max="6502" width="15.42578125" style="3" customWidth="1"/>
    <col min="6503" max="6503" width="9.5703125" style="3" customWidth="1"/>
    <col min="6504" max="6504" width="14.42578125" style="3" customWidth="1"/>
    <col min="6505" max="6505" width="49.85546875" style="3" customWidth="1"/>
    <col min="6506" max="6506" width="22.5703125" style="3" customWidth="1"/>
    <col min="6507" max="6507" width="23" style="3" customWidth="1"/>
    <col min="6508" max="6508" width="22.85546875" style="3" customWidth="1"/>
    <col min="6509" max="6509" width="23.42578125" style="3" customWidth="1"/>
    <col min="6510" max="6510" width="22.42578125" style="3" customWidth="1"/>
    <col min="6511" max="6511" width="13.85546875" style="3" customWidth="1"/>
    <col min="6512" max="6512" width="20.7109375" style="3" customWidth="1"/>
    <col min="6513" max="6513" width="18.140625" style="3" customWidth="1"/>
    <col min="6514" max="6514" width="14.85546875" style="3" bestFit="1" customWidth="1"/>
    <col min="6515" max="6515" width="11.42578125" style="3"/>
    <col min="6516" max="6516" width="17.42578125" style="3" customWidth="1"/>
    <col min="6517" max="6519" width="18.140625" style="3" customWidth="1"/>
    <col min="6520" max="6523" width="11.42578125" style="3"/>
    <col min="6524" max="6524" width="34" style="3" customWidth="1"/>
    <col min="6525" max="6525" width="9.5703125" style="3" customWidth="1"/>
    <col min="6526" max="6526" width="16.7109375" style="3" customWidth="1"/>
    <col min="6527" max="6527" width="55.140625" style="3" customWidth="1"/>
    <col min="6528" max="6528" width="22.5703125" style="3" customWidth="1"/>
    <col min="6529" max="6529" width="23" style="3" customWidth="1"/>
    <col min="6530" max="6530" width="22.85546875" style="3" customWidth="1"/>
    <col min="6531" max="6531" width="23.42578125" style="3" customWidth="1"/>
    <col min="6532" max="6532" width="28.7109375" style="3" customWidth="1"/>
    <col min="6533" max="6533" width="12.7109375" style="3" customWidth="1"/>
    <col min="6534" max="6534" width="11.42578125" style="3"/>
    <col min="6535" max="6535" width="25.28515625" style="3" customWidth="1"/>
    <col min="6536" max="6536" width="15.85546875" style="3" bestFit="1" customWidth="1"/>
    <col min="6537" max="6538" width="18" style="3" bestFit="1" customWidth="1"/>
    <col min="6539" max="6757" width="11.42578125" style="3"/>
    <col min="6758" max="6758" width="15.42578125" style="3" customWidth="1"/>
    <col min="6759" max="6759" width="9.5703125" style="3" customWidth="1"/>
    <col min="6760" max="6760" width="14.42578125" style="3" customWidth="1"/>
    <col min="6761" max="6761" width="49.85546875" style="3" customWidth="1"/>
    <col min="6762" max="6762" width="22.5703125" style="3" customWidth="1"/>
    <col min="6763" max="6763" width="23" style="3" customWidth="1"/>
    <col min="6764" max="6764" width="22.85546875" style="3" customWidth="1"/>
    <col min="6765" max="6765" width="23.42578125" style="3" customWidth="1"/>
    <col min="6766" max="6766" width="22.42578125" style="3" customWidth="1"/>
    <col min="6767" max="6767" width="13.85546875" style="3" customWidth="1"/>
    <col min="6768" max="6768" width="20.7109375" style="3" customWidth="1"/>
    <col min="6769" max="6769" width="18.140625" style="3" customWidth="1"/>
    <col min="6770" max="6770" width="14.85546875" style="3" bestFit="1" customWidth="1"/>
    <col min="6771" max="6771" width="11.42578125" style="3"/>
    <col min="6772" max="6772" width="17.42578125" style="3" customWidth="1"/>
    <col min="6773" max="6775" width="18.140625" style="3" customWidth="1"/>
    <col min="6776" max="6779" width="11.42578125" style="3"/>
    <col min="6780" max="6780" width="34" style="3" customWidth="1"/>
    <col min="6781" max="6781" width="9.5703125" style="3" customWidth="1"/>
    <col min="6782" max="6782" width="16.7109375" style="3" customWidth="1"/>
    <col min="6783" max="6783" width="55.140625" style="3" customWidth="1"/>
    <col min="6784" max="6784" width="22.5703125" style="3" customWidth="1"/>
    <col min="6785" max="6785" width="23" style="3" customWidth="1"/>
    <col min="6786" max="6786" width="22.85546875" style="3" customWidth="1"/>
    <col min="6787" max="6787" width="23.42578125" style="3" customWidth="1"/>
    <col min="6788" max="6788" width="28.7109375" style="3" customWidth="1"/>
    <col min="6789" max="6789" width="12.7109375" style="3" customWidth="1"/>
    <col min="6790" max="6790" width="11.42578125" style="3"/>
    <col min="6791" max="6791" width="25.28515625" style="3" customWidth="1"/>
    <col min="6792" max="6792" width="15.85546875" style="3" bestFit="1" customWidth="1"/>
    <col min="6793" max="6794" width="18" style="3" bestFit="1" customWidth="1"/>
    <col min="6795" max="7013" width="11.42578125" style="3"/>
    <col min="7014" max="7014" width="15.42578125" style="3" customWidth="1"/>
    <col min="7015" max="7015" width="9.5703125" style="3" customWidth="1"/>
    <col min="7016" max="7016" width="14.42578125" style="3" customWidth="1"/>
    <col min="7017" max="7017" width="49.85546875" style="3" customWidth="1"/>
    <col min="7018" max="7018" width="22.5703125" style="3" customWidth="1"/>
    <col min="7019" max="7019" width="23" style="3" customWidth="1"/>
    <col min="7020" max="7020" width="22.85546875" style="3" customWidth="1"/>
    <col min="7021" max="7021" width="23.42578125" style="3" customWidth="1"/>
    <col min="7022" max="7022" width="22.42578125" style="3" customWidth="1"/>
    <col min="7023" max="7023" width="13.85546875" style="3" customWidth="1"/>
    <col min="7024" max="7024" width="20.7109375" style="3" customWidth="1"/>
    <col min="7025" max="7025" width="18.140625" style="3" customWidth="1"/>
    <col min="7026" max="7026" width="14.85546875" style="3" bestFit="1" customWidth="1"/>
    <col min="7027" max="7027" width="11.42578125" style="3"/>
    <col min="7028" max="7028" width="17.42578125" style="3" customWidth="1"/>
    <col min="7029" max="7031" width="18.140625" style="3" customWidth="1"/>
    <col min="7032" max="7035" width="11.42578125" style="3"/>
    <col min="7036" max="7036" width="34" style="3" customWidth="1"/>
    <col min="7037" max="7037" width="9.5703125" style="3" customWidth="1"/>
    <col min="7038" max="7038" width="16.7109375" style="3" customWidth="1"/>
    <col min="7039" max="7039" width="55.140625" style="3" customWidth="1"/>
    <col min="7040" max="7040" width="22.5703125" style="3" customWidth="1"/>
    <col min="7041" max="7041" width="23" style="3" customWidth="1"/>
    <col min="7042" max="7042" width="22.85546875" style="3" customWidth="1"/>
    <col min="7043" max="7043" width="23.42578125" style="3" customWidth="1"/>
    <col min="7044" max="7044" width="28.7109375" style="3" customWidth="1"/>
    <col min="7045" max="7045" width="12.7109375" style="3" customWidth="1"/>
    <col min="7046" max="7046" width="11.42578125" style="3"/>
    <col min="7047" max="7047" width="25.28515625" style="3" customWidth="1"/>
    <col min="7048" max="7048" width="15.85546875" style="3" bestFit="1" customWidth="1"/>
    <col min="7049" max="7050" width="18" style="3" bestFit="1" customWidth="1"/>
    <col min="7051" max="7269" width="11.42578125" style="3"/>
    <col min="7270" max="7270" width="15.42578125" style="3" customWidth="1"/>
    <col min="7271" max="7271" width="9.5703125" style="3" customWidth="1"/>
    <col min="7272" max="7272" width="14.42578125" style="3" customWidth="1"/>
    <col min="7273" max="7273" width="49.85546875" style="3" customWidth="1"/>
    <col min="7274" max="7274" width="22.5703125" style="3" customWidth="1"/>
    <col min="7275" max="7275" width="23" style="3" customWidth="1"/>
    <col min="7276" max="7276" width="22.85546875" style="3" customWidth="1"/>
    <col min="7277" max="7277" width="23.42578125" style="3" customWidth="1"/>
    <col min="7278" max="7278" width="22.42578125" style="3" customWidth="1"/>
    <col min="7279" max="7279" width="13.85546875" style="3" customWidth="1"/>
    <col min="7280" max="7280" width="20.7109375" style="3" customWidth="1"/>
    <col min="7281" max="7281" width="18.140625" style="3" customWidth="1"/>
    <col min="7282" max="7282" width="14.85546875" style="3" bestFit="1" customWidth="1"/>
    <col min="7283" max="7283" width="11.42578125" style="3"/>
    <col min="7284" max="7284" width="17.42578125" style="3" customWidth="1"/>
    <col min="7285" max="7287" width="18.140625" style="3" customWidth="1"/>
    <col min="7288" max="7291" width="11.42578125" style="3"/>
    <col min="7292" max="7292" width="34" style="3" customWidth="1"/>
    <col min="7293" max="7293" width="9.5703125" style="3" customWidth="1"/>
    <col min="7294" max="7294" width="16.7109375" style="3" customWidth="1"/>
    <col min="7295" max="7295" width="55.140625" style="3" customWidth="1"/>
    <col min="7296" max="7296" width="22.5703125" style="3" customWidth="1"/>
    <col min="7297" max="7297" width="23" style="3" customWidth="1"/>
    <col min="7298" max="7298" width="22.85546875" style="3" customWidth="1"/>
    <col min="7299" max="7299" width="23.42578125" style="3" customWidth="1"/>
    <col min="7300" max="7300" width="28.7109375" style="3" customWidth="1"/>
    <col min="7301" max="7301" width="12.7109375" style="3" customWidth="1"/>
    <col min="7302" max="7302" width="11.42578125" style="3"/>
    <col min="7303" max="7303" width="25.28515625" style="3" customWidth="1"/>
    <col min="7304" max="7304" width="15.85546875" style="3" bestFit="1" customWidth="1"/>
    <col min="7305" max="7306" width="18" style="3" bestFit="1" customWidth="1"/>
    <col min="7307" max="7525" width="11.42578125" style="3"/>
    <col min="7526" max="7526" width="15.42578125" style="3" customWidth="1"/>
    <col min="7527" max="7527" width="9.5703125" style="3" customWidth="1"/>
    <col min="7528" max="7528" width="14.42578125" style="3" customWidth="1"/>
    <col min="7529" max="7529" width="49.85546875" style="3" customWidth="1"/>
    <col min="7530" max="7530" width="22.5703125" style="3" customWidth="1"/>
    <col min="7531" max="7531" width="23" style="3" customWidth="1"/>
    <col min="7532" max="7532" width="22.85546875" style="3" customWidth="1"/>
    <col min="7533" max="7533" width="23.42578125" style="3" customWidth="1"/>
    <col min="7534" max="7534" width="22.42578125" style="3" customWidth="1"/>
    <col min="7535" max="7535" width="13.85546875" style="3" customWidth="1"/>
    <col min="7536" max="7536" width="20.7109375" style="3" customWidth="1"/>
    <col min="7537" max="7537" width="18.140625" style="3" customWidth="1"/>
    <col min="7538" max="7538" width="14.85546875" style="3" bestFit="1" customWidth="1"/>
    <col min="7539" max="7539" width="11.42578125" style="3"/>
    <col min="7540" max="7540" width="17.42578125" style="3" customWidth="1"/>
    <col min="7541" max="7543" width="18.140625" style="3" customWidth="1"/>
    <col min="7544" max="7547" width="11.42578125" style="3"/>
    <col min="7548" max="7548" width="34" style="3" customWidth="1"/>
    <col min="7549" max="7549" width="9.5703125" style="3" customWidth="1"/>
    <col min="7550" max="7550" width="16.7109375" style="3" customWidth="1"/>
    <col min="7551" max="7551" width="55.140625" style="3" customWidth="1"/>
    <col min="7552" max="7552" width="22.5703125" style="3" customWidth="1"/>
    <col min="7553" max="7553" width="23" style="3" customWidth="1"/>
    <col min="7554" max="7554" width="22.85546875" style="3" customWidth="1"/>
    <col min="7555" max="7555" width="23.42578125" style="3" customWidth="1"/>
    <col min="7556" max="7556" width="28.7109375" style="3" customWidth="1"/>
    <col min="7557" max="7557" width="12.7109375" style="3" customWidth="1"/>
    <col min="7558" max="7558" width="11.42578125" style="3"/>
    <col min="7559" max="7559" width="25.28515625" style="3" customWidth="1"/>
    <col min="7560" max="7560" width="15.85546875" style="3" bestFit="1" customWidth="1"/>
    <col min="7561" max="7562" width="18" style="3" bestFit="1" customWidth="1"/>
    <col min="7563" max="7781" width="11.42578125" style="3"/>
    <col min="7782" max="7782" width="15.42578125" style="3" customWidth="1"/>
    <col min="7783" max="7783" width="9.5703125" style="3" customWidth="1"/>
    <col min="7784" max="7784" width="14.42578125" style="3" customWidth="1"/>
    <col min="7785" max="7785" width="49.85546875" style="3" customWidth="1"/>
    <col min="7786" max="7786" width="22.5703125" style="3" customWidth="1"/>
    <col min="7787" max="7787" width="23" style="3" customWidth="1"/>
    <col min="7788" max="7788" width="22.85546875" style="3" customWidth="1"/>
    <col min="7789" max="7789" width="23.42578125" style="3" customWidth="1"/>
    <col min="7790" max="7790" width="22.42578125" style="3" customWidth="1"/>
    <col min="7791" max="7791" width="13.85546875" style="3" customWidth="1"/>
    <col min="7792" max="7792" width="20.7109375" style="3" customWidth="1"/>
    <col min="7793" max="7793" width="18.140625" style="3" customWidth="1"/>
    <col min="7794" max="7794" width="14.85546875" style="3" bestFit="1" customWidth="1"/>
    <col min="7795" max="7795" width="11.42578125" style="3"/>
    <col min="7796" max="7796" width="17.42578125" style="3" customWidth="1"/>
    <col min="7797" max="7799" width="18.140625" style="3" customWidth="1"/>
    <col min="7800" max="7803" width="11.42578125" style="3"/>
    <col min="7804" max="7804" width="34" style="3" customWidth="1"/>
    <col min="7805" max="7805" width="9.5703125" style="3" customWidth="1"/>
    <col min="7806" max="7806" width="16.7109375" style="3" customWidth="1"/>
    <col min="7807" max="7807" width="55.140625" style="3" customWidth="1"/>
    <col min="7808" max="7808" width="22.5703125" style="3" customWidth="1"/>
    <col min="7809" max="7809" width="23" style="3" customWidth="1"/>
    <col min="7810" max="7810" width="22.85546875" style="3" customWidth="1"/>
    <col min="7811" max="7811" width="23.42578125" style="3" customWidth="1"/>
    <col min="7812" max="7812" width="28.7109375" style="3" customWidth="1"/>
    <col min="7813" max="7813" width="12.7109375" style="3" customWidth="1"/>
    <col min="7814" max="7814" width="11.42578125" style="3"/>
    <col min="7815" max="7815" width="25.28515625" style="3" customWidth="1"/>
    <col min="7816" max="7816" width="15.85546875" style="3" bestFit="1" customWidth="1"/>
    <col min="7817" max="7818" width="18" style="3" bestFit="1" customWidth="1"/>
    <col min="7819" max="8037" width="11.42578125" style="3"/>
    <col min="8038" max="8038" width="15.42578125" style="3" customWidth="1"/>
    <col min="8039" max="8039" width="9.5703125" style="3" customWidth="1"/>
    <col min="8040" max="8040" width="14.42578125" style="3" customWidth="1"/>
    <col min="8041" max="8041" width="49.85546875" style="3" customWidth="1"/>
    <col min="8042" max="8042" width="22.5703125" style="3" customWidth="1"/>
    <col min="8043" max="8043" width="23" style="3" customWidth="1"/>
    <col min="8044" max="8044" width="22.85546875" style="3" customWidth="1"/>
    <col min="8045" max="8045" width="23.42578125" style="3" customWidth="1"/>
    <col min="8046" max="8046" width="22.42578125" style="3" customWidth="1"/>
    <col min="8047" max="8047" width="13.85546875" style="3" customWidth="1"/>
    <col min="8048" max="8048" width="20.7109375" style="3" customWidth="1"/>
    <col min="8049" max="8049" width="18.140625" style="3" customWidth="1"/>
    <col min="8050" max="8050" width="14.85546875" style="3" bestFit="1" customWidth="1"/>
    <col min="8051" max="8051" width="11.42578125" style="3"/>
    <col min="8052" max="8052" width="17.42578125" style="3" customWidth="1"/>
    <col min="8053" max="8055" width="18.140625" style="3" customWidth="1"/>
    <col min="8056" max="8059" width="11.42578125" style="3"/>
    <col min="8060" max="8060" width="34" style="3" customWidth="1"/>
    <col min="8061" max="8061" width="9.5703125" style="3" customWidth="1"/>
    <col min="8062" max="8062" width="16.7109375" style="3" customWidth="1"/>
    <col min="8063" max="8063" width="55.140625" style="3" customWidth="1"/>
    <col min="8064" max="8064" width="22.5703125" style="3" customWidth="1"/>
    <col min="8065" max="8065" width="23" style="3" customWidth="1"/>
    <col min="8066" max="8066" width="22.85546875" style="3" customWidth="1"/>
    <col min="8067" max="8067" width="23.42578125" style="3" customWidth="1"/>
    <col min="8068" max="8068" width="28.7109375" style="3" customWidth="1"/>
    <col min="8069" max="8069" width="12.7109375" style="3" customWidth="1"/>
    <col min="8070" max="8070" width="11.42578125" style="3"/>
    <col min="8071" max="8071" width="25.28515625" style="3" customWidth="1"/>
    <col min="8072" max="8072" width="15.85546875" style="3" bestFit="1" customWidth="1"/>
    <col min="8073" max="8074" width="18" style="3" bestFit="1" customWidth="1"/>
    <col min="8075" max="8293" width="11.42578125" style="3"/>
    <col min="8294" max="8294" width="15.42578125" style="3" customWidth="1"/>
    <col min="8295" max="8295" width="9.5703125" style="3" customWidth="1"/>
    <col min="8296" max="8296" width="14.42578125" style="3" customWidth="1"/>
    <col min="8297" max="8297" width="49.85546875" style="3" customWidth="1"/>
    <col min="8298" max="8298" width="22.5703125" style="3" customWidth="1"/>
    <col min="8299" max="8299" width="23" style="3" customWidth="1"/>
    <col min="8300" max="8300" width="22.85546875" style="3" customWidth="1"/>
    <col min="8301" max="8301" width="23.42578125" style="3" customWidth="1"/>
    <col min="8302" max="8302" width="22.42578125" style="3" customWidth="1"/>
    <col min="8303" max="8303" width="13.85546875" style="3" customWidth="1"/>
    <col min="8304" max="8304" width="20.7109375" style="3" customWidth="1"/>
    <col min="8305" max="8305" width="18.140625" style="3" customWidth="1"/>
    <col min="8306" max="8306" width="14.85546875" style="3" bestFit="1" customWidth="1"/>
    <col min="8307" max="8307" width="11.42578125" style="3"/>
    <col min="8308" max="8308" width="17.42578125" style="3" customWidth="1"/>
    <col min="8309" max="8311" width="18.140625" style="3" customWidth="1"/>
    <col min="8312" max="8315" width="11.42578125" style="3"/>
    <col min="8316" max="8316" width="34" style="3" customWidth="1"/>
    <col min="8317" max="8317" width="9.5703125" style="3" customWidth="1"/>
    <col min="8318" max="8318" width="16.7109375" style="3" customWidth="1"/>
    <col min="8319" max="8319" width="55.140625" style="3" customWidth="1"/>
    <col min="8320" max="8320" width="22.5703125" style="3" customWidth="1"/>
    <col min="8321" max="8321" width="23" style="3" customWidth="1"/>
    <col min="8322" max="8322" width="22.85546875" style="3" customWidth="1"/>
    <col min="8323" max="8323" width="23.42578125" style="3" customWidth="1"/>
    <col min="8324" max="8324" width="28.7109375" style="3" customWidth="1"/>
    <col min="8325" max="8325" width="12.7109375" style="3" customWidth="1"/>
    <col min="8326" max="8326" width="11.42578125" style="3"/>
    <col min="8327" max="8327" width="25.28515625" style="3" customWidth="1"/>
    <col min="8328" max="8328" width="15.85546875" style="3" bestFit="1" customWidth="1"/>
    <col min="8329" max="8330" width="18" style="3" bestFit="1" customWidth="1"/>
    <col min="8331" max="8549" width="11.42578125" style="3"/>
    <col min="8550" max="8550" width="15.42578125" style="3" customWidth="1"/>
    <col min="8551" max="8551" width="9.5703125" style="3" customWidth="1"/>
    <col min="8552" max="8552" width="14.42578125" style="3" customWidth="1"/>
    <col min="8553" max="8553" width="49.85546875" style="3" customWidth="1"/>
    <col min="8554" max="8554" width="22.5703125" style="3" customWidth="1"/>
    <col min="8555" max="8555" width="23" style="3" customWidth="1"/>
    <col min="8556" max="8556" width="22.85546875" style="3" customWidth="1"/>
    <col min="8557" max="8557" width="23.42578125" style="3" customWidth="1"/>
    <col min="8558" max="8558" width="22.42578125" style="3" customWidth="1"/>
    <col min="8559" max="8559" width="13.85546875" style="3" customWidth="1"/>
    <col min="8560" max="8560" width="20.7109375" style="3" customWidth="1"/>
    <col min="8561" max="8561" width="18.140625" style="3" customWidth="1"/>
    <col min="8562" max="8562" width="14.85546875" style="3" bestFit="1" customWidth="1"/>
    <col min="8563" max="8563" width="11.42578125" style="3"/>
    <col min="8564" max="8564" width="17.42578125" style="3" customWidth="1"/>
    <col min="8565" max="8567" width="18.140625" style="3" customWidth="1"/>
    <col min="8568" max="8571" width="11.42578125" style="3"/>
    <col min="8572" max="8572" width="34" style="3" customWidth="1"/>
    <col min="8573" max="8573" width="9.5703125" style="3" customWidth="1"/>
    <col min="8574" max="8574" width="16.7109375" style="3" customWidth="1"/>
    <col min="8575" max="8575" width="55.140625" style="3" customWidth="1"/>
    <col min="8576" max="8576" width="22.5703125" style="3" customWidth="1"/>
    <col min="8577" max="8577" width="23" style="3" customWidth="1"/>
    <col min="8578" max="8578" width="22.85546875" style="3" customWidth="1"/>
    <col min="8579" max="8579" width="23.42578125" style="3" customWidth="1"/>
    <col min="8580" max="8580" width="28.7109375" style="3" customWidth="1"/>
    <col min="8581" max="8581" width="12.7109375" style="3" customWidth="1"/>
    <col min="8582" max="8582" width="11.42578125" style="3"/>
    <col min="8583" max="8583" width="25.28515625" style="3" customWidth="1"/>
    <col min="8584" max="8584" width="15.85546875" style="3" bestFit="1" customWidth="1"/>
    <col min="8585" max="8586" width="18" style="3" bestFit="1" customWidth="1"/>
    <col min="8587" max="8805" width="11.42578125" style="3"/>
    <col min="8806" max="8806" width="15.42578125" style="3" customWidth="1"/>
    <col min="8807" max="8807" width="9.5703125" style="3" customWidth="1"/>
    <col min="8808" max="8808" width="14.42578125" style="3" customWidth="1"/>
    <col min="8809" max="8809" width="49.85546875" style="3" customWidth="1"/>
    <col min="8810" max="8810" width="22.5703125" style="3" customWidth="1"/>
    <col min="8811" max="8811" width="23" style="3" customWidth="1"/>
    <col min="8812" max="8812" width="22.85546875" style="3" customWidth="1"/>
    <col min="8813" max="8813" width="23.42578125" style="3" customWidth="1"/>
    <col min="8814" max="8814" width="22.42578125" style="3" customWidth="1"/>
    <col min="8815" max="8815" width="13.85546875" style="3" customWidth="1"/>
    <col min="8816" max="8816" width="20.7109375" style="3" customWidth="1"/>
    <col min="8817" max="8817" width="18.140625" style="3" customWidth="1"/>
    <col min="8818" max="8818" width="14.85546875" style="3" bestFit="1" customWidth="1"/>
    <col min="8819" max="8819" width="11.42578125" style="3"/>
    <col min="8820" max="8820" width="17.42578125" style="3" customWidth="1"/>
    <col min="8821" max="8823" width="18.140625" style="3" customWidth="1"/>
    <col min="8824" max="8827" width="11.42578125" style="3"/>
    <col min="8828" max="8828" width="34" style="3" customWidth="1"/>
    <col min="8829" max="8829" width="9.5703125" style="3" customWidth="1"/>
    <col min="8830" max="8830" width="16.7109375" style="3" customWidth="1"/>
    <col min="8831" max="8831" width="55.140625" style="3" customWidth="1"/>
    <col min="8832" max="8832" width="22.5703125" style="3" customWidth="1"/>
    <col min="8833" max="8833" width="23" style="3" customWidth="1"/>
    <col min="8834" max="8834" width="22.85546875" style="3" customWidth="1"/>
    <col min="8835" max="8835" width="23.42578125" style="3" customWidth="1"/>
    <col min="8836" max="8836" width="28.7109375" style="3" customWidth="1"/>
    <col min="8837" max="8837" width="12.7109375" style="3" customWidth="1"/>
    <col min="8838" max="8838" width="11.42578125" style="3"/>
    <col min="8839" max="8839" width="25.28515625" style="3" customWidth="1"/>
    <col min="8840" max="8840" width="15.85546875" style="3" bestFit="1" customWidth="1"/>
    <col min="8841" max="8842" width="18" style="3" bestFit="1" customWidth="1"/>
    <col min="8843" max="9061" width="11.42578125" style="3"/>
    <col min="9062" max="9062" width="15.42578125" style="3" customWidth="1"/>
    <col min="9063" max="9063" width="9.5703125" style="3" customWidth="1"/>
    <col min="9064" max="9064" width="14.42578125" style="3" customWidth="1"/>
    <col min="9065" max="9065" width="49.85546875" style="3" customWidth="1"/>
    <col min="9066" max="9066" width="22.5703125" style="3" customWidth="1"/>
    <col min="9067" max="9067" width="23" style="3" customWidth="1"/>
    <col min="9068" max="9068" width="22.85546875" style="3" customWidth="1"/>
    <col min="9069" max="9069" width="23.42578125" style="3" customWidth="1"/>
    <col min="9070" max="9070" width="22.42578125" style="3" customWidth="1"/>
    <col min="9071" max="9071" width="13.85546875" style="3" customWidth="1"/>
    <col min="9072" max="9072" width="20.7109375" style="3" customWidth="1"/>
    <col min="9073" max="9073" width="18.140625" style="3" customWidth="1"/>
    <col min="9074" max="9074" width="14.85546875" style="3" bestFit="1" customWidth="1"/>
    <col min="9075" max="9075" width="11.42578125" style="3"/>
    <col min="9076" max="9076" width="17.42578125" style="3" customWidth="1"/>
    <col min="9077" max="9079" width="18.140625" style="3" customWidth="1"/>
    <col min="9080" max="9083" width="11.42578125" style="3"/>
    <col min="9084" max="9084" width="34" style="3" customWidth="1"/>
    <col min="9085" max="9085" width="9.5703125" style="3" customWidth="1"/>
    <col min="9086" max="9086" width="16.7109375" style="3" customWidth="1"/>
    <col min="9087" max="9087" width="55.140625" style="3" customWidth="1"/>
    <col min="9088" max="9088" width="22.5703125" style="3" customWidth="1"/>
    <col min="9089" max="9089" width="23" style="3" customWidth="1"/>
    <col min="9090" max="9090" width="22.85546875" style="3" customWidth="1"/>
    <col min="9091" max="9091" width="23.42578125" style="3" customWidth="1"/>
    <col min="9092" max="9092" width="28.7109375" style="3" customWidth="1"/>
    <col min="9093" max="9093" width="12.7109375" style="3" customWidth="1"/>
    <col min="9094" max="9094" width="11.42578125" style="3"/>
    <col min="9095" max="9095" width="25.28515625" style="3" customWidth="1"/>
    <col min="9096" max="9096" width="15.85546875" style="3" bestFit="1" customWidth="1"/>
    <col min="9097" max="9098" width="18" style="3" bestFit="1" customWidth="1"/>
    <col min="9099" max="9317" width="11.42578125" style="3"/>
    <col min="9318" max="9318" width="15.42578125" style="3" customWidth="1"/>
    <col min="9319" max="9319" width="9.5703125" style="3" customWidth="1"/>
    <col min="9320" max="9320" width="14.42578125" style="3" customWidth="1"/>
    <col min="9321" max="9321" width="49.85546875" style="3" customWidth="1"/>
    <col min="9322" max="9322" width="22.5703125" style="3" customWidth="1"/>
    <col min="9323" max="9323" width="23" style="3" customWidth="1"/>
    <col min="9324" max="9324" width="22.85546875" style="3" customWidth="1"/>
    <col min="9325" max="9325" width="23.42578125" style="3" customWidth="1"/>
    <col min="9326" max="9326" width="22.42578125" style="3" customWidth="1"/>
    <col min="9327" max="9327" width="13.85546875" style="3" customWidth="1"/>
    <col min="9328" max="9328" width="20.7109375" style="3" customWidth="1"/>
    <col min="9329" max="9329" width="18.140625" style="3" customWidth="1"/>
    <col min="9330" max="9330" width="14.85546875" style="3" bestFit="1" customWidth="1"/>
    <col min="9331" max="9331" width="11.42578125" style="3"/>
    <col min="9332" max="9332" width="17.42578125" style="3" customWidth="1"/>
    <col min="9333" max="9335" width="18.140625" style="3" customWidth="1"/>
    <col min="9336" max="9339" width="11.42578125" style="3"/>
    <col min="9340" max="9340" width="34" style="3" customWidth="1"/>
    <col min="9341" max="9341" width="9.5703125" style="3" customWidth="1"/>
    <col min="9342" max="9342" width="16.7109375" style="3" customWidth="1"/>
    <col min="9343" max="9343" width="55.140625" style="3" customWidth="1"/>
    <col min="9344" max="9344" width="22.5703125" style="3" customWidth="1"/>
    <col min="9345" max="9345" width="23" style="3" customWidth="1"/>
    <col min="9346" max="9346" width="22.85546875" style="3" customWidth="1"/>
    <col min="9347" max="9347" width="23.42578125" style="3" customWidth="1"/>
    <col min="9348" max="9348" width="28.7109375" style="3" customWidth="1"/>
    <col min="9349" max="9349" width="12.7109375" style="3" customWidth="1"/>
    <col min="9350" max="9350" width="11.42578125" style="3"/>
    <col min="9351" max="9351" width="25.28515625" style="3" customWidth="1"/>
    <col min="9352" max="9352" width="15.85546875" style="3" bestFit="1" customWidth="1"/>
    <col min="9353" max="9354" width="18" style="3" bestFit="1" customWidth="1"/>
    <col min="9355" max="9573" width="11.42578125" style="3"/>
    <col min="9574" max="9574" width="15.42578125" style="3" customWidth="1"/>
    <col min="9575" max="9575" width="9.5703125" style="3" customWidth="1"/>
    <col min="9576" max="9576" width="14.42578125" style="3" customWidth="1"/>
    <col min="9577" max="9577" width="49.85546875" style="3" customWidth="1"/>
    <col min="9578" max="9578" width="22.5703125" style="3" customWidth="1"/>
    <col min="9579" max="9579" width="23" style="3" customWidth="1"/>
    <col min="9580" max="9580" width="22.85546875" style="3" customWidth="1"/>
    <col min="9581" max="9581" width="23.42578125" style="3" customWidth="1"/>
    <col min="9582" max="9582" width="22.42578125" style="3" customWidth="1"/>
    <col min="9583" max="9583" width="13.85546875" style="3" customWidth="1"/>
    <col min="9584" max="9584" width="20.7109375" style="3" customWidth="1"/>
    <col min="9585" max="9585" width="18.140625" style="3" customWidth="1"/>
    <col min="9586" max="9586" width="14.85546875" style="3" bestFit="1" customWidth="1"/>
    <col min="9587" max="9587" width="11.42578125" style="3"/>
    <col min="9588" max="9588" width="17.42578125" style="3" customWidth="1"/>
    <col min="9589" max="9591" width="18.140625" style="3" customWidth="1"/>
    <col min="9592" max="9595" width="11.42578125" style="3"/>
    <col min="9596" max="9596" width="34" style="3" customWidth="1"/>
    <col min="9597" max="9597" width="9.5703125" style="3" customWidth="1"/>
    <col min="9598" max="9598" width="16.7109375" style="3" customWidth="1"/>
    <col min="9599" max="9599" width="55.140625" style="3" customWidth="1"/>
    <col min="9600" max="9600" width="22.5703125" style="3" customWidth="1"/>
    <col min="9601" max="9601" width="23" style="3" customWidth="1"/>
    <col min="9602" max="9602" width="22.85546875" style="3" customWidth="1"/>
    <col min="9603" max="9603" width="23.42578125" style="3" customWidth="1"/>
    <col min="9604" max="9604" width="28.7109375" style="3" customWidth="1"/>
    <col min="9605" max="9605" width="12.7109375" style="3" customWidth="1"/>
    <col min="9606" max="9606" width="11.42578125" style="3"/>
    <col min="9607" max="9607" width="25.28515625" style="3" customWidth="1"/>
    <col min="9608" max="9608" width="15.85546875" style="3" bestFit="1" customWidth="1"/>
    <col min="9609" max="9610" width="18" style="3" bestFit="1" customWidth="1"/>
    <col min="9611" max="9829" width="11.42578125" style="3"/>
    <col min="9830" max="9830" width="15.42578125" style="3" customWidth="1"/>
    <col min="9831" max="9831" width="9.5703125" style="3" customWidth="1"/>
    <col min="9832" max="9832" width="14.42578125" style="3" customWidth="1"/>
    <col min="9833" max="9833" width="49.85546875" style="3" customWidth="1"/>
    <col min="9834" max="9834" width="22.5703125" style="3" customWidth="1"/>
    <col min="9835" max="9835" width="23" style="3" customWidth="1"/>
    <col min="9836" max="9836" width="22.85546875" style="3" customWidth="1"/>
    <col min="9837" max="9837" width="23.42578125" style="3" customWidth="1"/>
    <col min="9838" max="9838" width="22.42578125" style="3" customWidth="1"/>
    <col min="9839" max="9839" width="13.85546875" style="3" customWidth="1"/>
    <col min="9840" max="9840" width="20.7109375" style="3" customWidth="1"/>
    <col min="9841" max="9841" width="18.140625" style="3" customWidth="1"/>
    <col min="9842" max="9842" width="14.85546875" style="3" bestFit="1" customWidth="1"/>
    <col min="9843" max="9843" width="11.42578125" style="3"/>
    <col min="9844" max="9844" width="17.42578125" style="3" customWidth="1"/>
    <col min="9845" max="9847" width="18.140625" style="3" customWidth="1"/>
    <col min="9848" max="9851" width="11.42578125" style="3"/>
    <col min="9852" max="9852" width="34" style="3" customWidth="1"/>
    <col min="9853" max="9853" width="9.5703125" style="3" customWidth="1"/>
    <col min="9854" max="9854" width="16.7109375" style="3" customWidth="1"/>
    <col min="9855" max="9855" width="55.140625" style="3" customWidth="1"/>
    <col min="9856" max="9856" width="22.5703125" style="3" customWidth="1"/>
    <col min="9857" max="9857" width="23" style="3" customWidth="1"/>
    <col min="9858" max="9858" width="22.85546875" style="3" customWidth="1"/>
    <col min="9859" max="9859" width="23.42578125" style="3" customWidth="1"/>
    <col min="9860" max="9860" width="28.7109375" style="3" customWidth="1"/>
    <col min="9861" max="9861" width="12.7109375" style="3" customWidth="1"/>
    <col min="9862" max="9862" width="11.42578125" style="3"/>
    <col min="9863" max="9863" width="25.28515625" style="3" customWidth="1"/>
    <col min="9864" max="9864" width="15.85546875" style="3" bestFit="1" customWidth="1"/>
    <col min="9865" max="9866" width="18" style="3" bestFit="1" customWidth="1"/>
    <col min="9867" max="10085" width="11.42578125" style="3"/>
    <col min="10086" max="10086" width="15.42578125" style="3" customWidth="1"/>
    <col min="10087" max="10087" width="9.5703125" style="3" customWidth="1"/>
    <col min="10088" max="10088" width="14.42578125" style="3" customWidth="1"/>
    <col min="10089" max="10089" width="49.85546875" style="3" customWidth="1"/>
    <col min="10090" max="10090" width="22.5703125" style="3" customWidth="1"/>
    <col min="10091" max="10091" width="23" style="3" customWidth="1"/>
    <col min="10092" max="10092" width="22.85546875" style="3" customWidth="1"/>
    <col min="10093" max="10093" width="23.42578125" style="3" customWidth="1"/>
    <col min="10094" max="10094" width="22.42578125" style="3" customWidth="1"/>
    <col min="10095" max="10095" width="13.85546875" style="3" customWidth="1"/>
    <col min="10096" max="10096" width="20.7109375" style="3" customWidth="1"/>
    <col min="10097" max="10097" width="18.140625" style="3" customWidth="1"/>
    <col min="10098" max="10098" width="14.85546875" style="3" bestFit="1" customWidth="1"/>
    <col min="10099" max="10099" width="11.42578125" style="3"/>
    <col min="10100" max="10100" width="17.42578125" style="3" customWidth="1"/>
    <col min="10101" max="10103" width="18.140625" style="3" customWidth="1"/>
    <col min="10104" max="10107" width="11.42578125" style="3"/>
    <col min="10108" max="10108" width="34" style="3" customWidth="1"/>
    <col min="10109" max="10109" width="9.5703125" style="3" customWidth="1"/>
    <col min="10110" max="10110" width="16.7109375" style="3" customWidth="1"/>
    <col min="10111" max="10111" width="55.140625" style="3" customWidth="1"/>
    <col min="10112" max="10112" width="22.5703125" style="3" customWidth="1"/>
    <col min="10113" max="10113" width="23" style="3" customWidth="1"/>
    <col min="10114" max="10114" width="22.85546875" style="3" customWidth="1"/>
    <col min="10115" max="10115" width="23.42578125" style="3" customWidth="1"/>
    <col min="10116" max="10116" width="28.7109375" style="3" customWidth="1"/>
    <col min="10117" max="10117" width="12.7109375" style="3" customWidth="1"/>
    <col min="10118" max="10118" width="11.42578125" style="3"/>
    <col min="10119" max="10119" width="25.28515625" style="3" customWidth="1"/>
    <col min="10120" max="10120" width="15.85546875" style="3" bestFit="1" customWidth="1"/>
    <col min="10121" max="10122" width="18" style="3" bestFit="1" customWidth="1"/>
    <col min="10123" max="10341" width="11.42578125" style="3"/>
    <col min="10342" max="10342" width="15.42578125" style="3" customWidth="1"/>
    <col min="10343" max="10343" width="9.5703125" style="3" customWidth="1"/>
    <col min="10344" max="10344" width="14.42578125" style="3" customWidth="1"/>
    <col min="10345" max="10345" width="49.85546875" style="3" customWidth="1"/>
    <col min="10346" max="10346" width="22.5703125" style="3" customWidth="1"/>
    <col min="10347" max="10347" width="23" style="3" customWidth="1"/>
    <col min="10348" max="10348" width="22.85546875" style="3" customWidth="1"/>
    <col min="10349" max="10349" width="23.42578125" style="3" customWidth="1"/>
    <col min="10350" max="10350" width="22.42578125" style="3" customWidth="1"/>
    <col min="10351" max="10351" width="13.85546875" style="3" customWidth="1"/>
    <col min="10352" max="10352" width="20.7109375" style="3" customWidth="1"/>
    <col min="10353" max="10353" width="18.140625" style="3" customWidth="1"/>
    <col min="10354" max="10354" width="14.85546875" style="3" bestFit="1" customWidth="1"/>
    <col min="10355" max="10355" width="11.42578125" style="3"/>
    <col min="10356" max="10356" width="17.42578125" style="3" customWidth="1"/>
    <col min="10357" max="10359" width="18.140625" style="3" customWidth="1"/>
    <col min="10360" max="10363" width="11.42578125" style="3"/>
    <col min="10364" max="10364" width="34" style="3" customWidth="1"/>
    <col min="10365" max="10365" width="9.5703125" style="3" customWidth="1"/>
    <col min="10366" max="10366" width="16.7109375" style="3" customWidth="1"/>
    <col min="10367" max="10367" width="55.140625" style="3" customWidth="1"/>
    <col min="10368" max="10368" width="22.5703125" style="3" customWidth="1"/>
    <col min="10369" max="10369" width="23" style="3" customWidth="1"/>
    <col min="10370" max="10370" width="22.85546875" style="3" customWidth="1"/>
    <col min="10371" max="10371" width="23.42578125" style="3" customWidth="1"/>
    <col min="10372" max="10372" width="28.7109375" style="3" customWidth="1"/>
    <col min="10373" max="10373" width="12.7109375" style="3" customWidth="1"/>
    <col min="10374" max="10374" width="11.42578125" style="3"/>
    <col min="10375" max="10375" width="25.28515625" style="3" customWidth="1"/>
    <col min="10376" max="10376" width="15.85546875" style="3" bestFit="1" customWidth="1"/>
    <col min="10377" max="10378" width="18" style="3" bestFit="1" customWidth="1"/>
    <col min="10379" max="10597" width="11.42578125" style="3"/>
    <col min="10598" max="10598" width="15.42578125" style="3" customWidth="1"/>
    <col min="10599" max="10599" width="9.5703125" style="3" customWidth="1"/>
    <col min="10600" max="10600" width="14.42578125" style="3" customWidth="1"/>
    <col min="10601" max="10601" width="49.85546875" style="3" customWidth="1"/>
    <col min="10602" max="10602" width="22.5703125" style="3" customWidth="1"/>
    <col min="10603" max="10603" width="23" style="3" customWidth="1"/>
    <col min="10604" max="10604" width="22.85546875" style="3" customWidth="1"/>
    <col min="10605" max="10605" width="23.42578125" style="3" customWidth="1"/>
    <col min="10606" max="10606" width="22.42578125" style="3" customWidth="1"/>
    <col min="10607" max="10607" width="13.85546875" style="3" customWidth="1"/>
    <col min="10608" max="10608" width="20.7109375" style="3" customWidth="1"/>
    <col min="10609" max="10609" width="18.140625" style="3" customWidth="1"/>
    <col min="10610" max="10610" width="14.85546875" style="3" bestFit="1" customWidth="1"/>
    <col min="10611" max="10611" width="11.42578125" style="3"/>
    <col min="10612" max="10612" width="17.42578125" style="3" customWidth="1"/>
    <col min="10613" max="10615" width="18.140625" style="3" customWidth="1"/>
    <col min="10616" max="10619" width="11.42578125" style="3"/>
    <col min="10620" max="10620" width="34" style="3" customWidth="1"/>
    <col min="10621" max="10621" width="9.5703125" style="3" customWidth="1"/>
    <col min="10622" max="10622" width="16.7109375" style="3" customWidth="1"/>
    <col min="10623" max="10623" width="55.140625" style="3" customWidth="1"/>
    <col min="10624" max="10624" width="22.5703125" style="3" customWidth="1"/>
    <col min="10625" max="10625" width="23" style="3" customWidth="1"/>
    <col min="10626" max="10626" width="22.85546875" style="3" customWidth="1"/>
    <col min="10627" max="10627" width="23.42578125" style="3" customWidth="1"/>
    <col min="10628" max="10628" width="28.7109375" style="3" customWidth="1"/>
    <col min="10629" max="10629" width="12.7109375" style="3" customWidth="1"/>
    <col min="10630" max="10630" width="11.42578125" style="3"/>
    <col min="10631" max="10631" width="25.28515625" style="3" customWidth="1"/>
    <col min="10632" max="10632" width="15.85546875" style="3" bestFit="1" customWidth="1"/>
    <col min="10633" max="10634" width="18" style="3" bestFit="1" customWidth="1"/>
    <col min="10635" max="10853" width="11.42578125" style="3"/>
    <col min="10854" max="10854" width="15.42578125" style="3" customWidth="1"/>
    <col min="10855" max="10855" width="9.5703125" style="3" customWidth="1"/>
    <col min="10856" max="10856" width="14.42578125" style="3" customWidth="1"/>
    <col min="10857" max="10857" width="49.85546875" style="3" customWidth="1"/>
    <col min="10858" max="10858" width="22.5703125" style="3" customWidth="1"/>
    <col min="10859" max="10859" width="23" style="3" customWidth="1"/>
    <col min="10860" max="10860" width="22.85546875" style="3" customWidth="1"/>
    <col min="10861" max="10861" width="23.42578125" style="3" customWidth="1"/>
    <col min="10862" max="10862" width="22.42578125" style="3" customWidth="1"/>
    <col min="10863" max="10863" width="13.85546875" style="3" customWidth="1"/>
    <col min="10864" max="10864" width="20.7109375" style="3" customWidth="1"/>
    <col min="10865" max="10865" width="18.140625" style="3" customWidth="1"/>
    <col min="10866" max="10866" width="14.85546875" style="3" bestFit="1" customWidth="1"/>
    <col min="10867" max="10867" width="11.42578125" style="3"/>
    <col min="10868" max="10868" width="17.42578125" style="3" customWidth="1"/>
    <col min="10869" max="10871" width="18.140625" style="3" customWidth="1"/>
    <col min="10872" max="10875" width="11.42578125" style="3"/>
    <col min="10876" max="10876" width="34" style="3" customWidth="1"/>
    <col min="10877" max="10877" width="9.5703125" style="3" customWidth="1"/>
    <col min="10878" max="10878" width="16.7109375" style="3" customWidth="1"/>
    <col min="10879" max="10879" width="55.140625" style="3" customWidth="1"/>
    <col min="10880" max="10880" width="22.5703125" style="3" customWidth="1"/>
    <col min="10881" max="10881" width="23" style="3" customWidth="1"/>
    <col min="10882" max="10882" width="22.85546875" style="3" customWidth="1"/>
    <col min="10883" max="10883" width="23.42578125" style="3" customWidth="1"/>
    <col min="10884" max="10884" width="28.7109375" style="3" customWidth="1"/>
    <col min="10885" max="10885" width="12.7109375" style="3" customWidth="1"/>
    <col min="10886" max="10886" width="11.42578125" style="3"/>
    <col min="10887" max="10887" width="25.28515625" style="3" customWidth="1"/>
    <col min="10888" max="10888" width="15.85546875" style="3" bestFit="1" customWidth="1"/>
    <col min="10889" max="10890" width="18" style="3" bestFit="1" customWidth="1"/>
    <col min="10891" max="11109" width="11.42578125" style="3"/>
    <col min="11110" max="11110" width="15.42578125" style="3" customWidth="1"/>
    <col min="11111" max="11111" width="9.5703125" style="3" customWidth="1"/>
    <col min="11112" max="11112" width="14.42578125" style="3" customWidth="1"/>
    <col min="11113" max="11113" width="49.85546875" style="3" customWidth="1"/>
    <col min="11114" max="11114" width="22.5703125" style="3" customWidth="1"/>
    <col min="11115" max="11115" width="23" style="3" customWidth="1"/>
    <col min="11116" max="11116" width="22.85546875" style="3" customWidth="1"/>
    <col min="11117" max="11117" width="23.42578125" style="3" customWidth="1"/>
    <col min="11118" max="11118" width="22.42578125" style="3" customWidth="1"/>
    <col min="11119" max="11119" width="13.85546875" style="3" customWidth="1"/>
    <col min="11120" max="11120" width="20.7109375" style="3" customWidth="1"/>
    <col min="11121" max="11121" width="18.140625" style="3" customWidth="1"/>
    <col min="11122" max="11122" width="14.85546875" style="3" bestFit="1" customWidth="1"/>
    <col min="11123" max="11123" width="11.42578125" style="3"/>
    <col min="11124" max="11124" width="17.42578125" style="3" customWidth="1"/>
    <col min="11125" max="11127" width="18.140625" style="3" customWidth="1"/>
    <col min="11128" max="11131" width="11.42578125" style="3"/>
    <col min="11132" max="11132" width="34" style="3" customWidth="1"/>
    <col min="11133" max="11133" width="9.5703125" style="3" customWidth="1"/>
    <col min="11134" max="11134" width="16.7109375" style="3" customWidth="1"/>
    <col min="11135" max="11135" width="55.140625" style="3" customWidth="1"/>
    <col min="11136" max="11136" width="22.5703125" style="3" customWidth="1"/>
    <col min="11137" max="11137" width="23" style="3" customWidth="1"/>
    <col min="11138" max="11138" width="22.85546875" style="3" customWidth="1"/>
    <col min="11139" max="11139" width="23.42578125" style="3" customWidth="1"/>
    <col min="11140" max="11140" width="28.7109375" style="3" customWidth="1"/>
    <col min="11141" max="11141" width="12.7109375" style="3" customWidth="1"/>
    <col min="11142" max="11142" width="11.42578125" style="3"/>
    <col min="11143" max="11143" width="25.28515625" style="3" customWidth="1"/>
    <col min="11144" max="11144" width="15.85546875" style="3" bestFit="1" customWidth="1"/>
    <col min="11145" max="11146" width="18" style="3" bestFit="1" customWidth="1"/>
    <col min="11147" max="11365" width="11.42578125" style="3"/>
    <col min="11366" max="11366" width="15.42578125" style="3" customWidth="1"/>
    <col min="11367" max="11367" width="9.5703125" style="3" customWidth="1"/>
    <col min="11368" max="11368" width="14.42578125" style="3" customWidth="1"/>
    <col min="11369" max="11369" width="49.85546875" style="3" customWidth="1"/>
    <col min="11370" max="11370" width="22.5703125" style="3" customWidth="1"/>
    <col min="11371" max="11371" width="23" style="3" customWidth="1"/>
    <col min="11372" max="11372" width="22.85546875" style="3" customWidth="1"/>
    <col min="11373" max="11373" width="23.42578125" style="3" customWidth="1"/>
    <col min="11374" max="11374" width="22.42578125" style="3" customWidth="1"/>
    <col min="11375" max="11375" width="13.85546875" style="3" customWidth="1"/>
    <col min="11376" max="11376" width="20.7109375" style="3" customWidth="1"/>
    <col min="11377" max="11377" width="18.140625" style="3" customWidth="1"/>
    <col min="11378" max="11378" width="14.85546875" style="3" bestFit="1" customWidth="1"/>
    <col min="11379" max="11379" width="11.42578125" style="3"/>
    <col min="11380" max="11380" width="17.42578125" style="3" customWidth="1"/>
    <col min="11381" max="11383" width="18.140625" style="3" customWidth="1"/>
    <col min="11384" max="11387" width="11.42578125" style="3"/>
    <col min="11388" max="11388" width="34" style="3" customWidth="1"/>
    <col min="11389" max="11389" width="9.5703125" style="3" customWidth="1"/>
    <col min="11390" max="11390" width="16.7109375" style="3" customWidth="1"/>
    <col min="11391" max="11391" width="55.140625" style="3" customWidth="1"/>
    <col min="11392" max="11392" width="22.5703125" style="3" customWidth="1"/>
    <col min="11393" max="11393" width="23" style="3" customWidth="1"/>
    <col min="11394" max="11394" width="22.85546875" style="3" customWidth="1"/>
    <col min="11395" max="11395" width="23.42578125" style="3" customWidth="1"/>
    <col min="11396" max="11396" width="28.7109375" style="3" customWidth="1"/>
    <col min="11397" max="11397" width="12.7109375" style="3" customWidth="1"/>
    <col min="11398" max="11398" width="11.42578125" style="3"/>
    <col min="11399" max="11399" width="25.28515625" style="3" customWidth="1"/>
    <col min="11400" max="11400" width="15.85546875" style="3" bestFit="1" customWidth="1"/>
    <col min="11401" max="11402" width="18" style="3" bestFit="1" customWidth="1"/>
    <col min="11403" max="11621" width="11.42578125" style="3"/>
    <col min="11622" max="11622" width="15.42578125" style="3" customWidth="1"/>
    <col min="11623" max="11623" width="9.5703125" style="3" customWidth="1"/>
    <col min="11624" max="11624" width="14.42578125" style="3" customWidth="1"/>
    <col min="11625" max="11625" width="49.85546875" style="3" customWidth="1"/>
    <col min="11626" max="11626" width="22.5703125" style="3" customWidth="1"/>
    <col min="11627" max="11627" width="23" style="3" customWidth="1"/>
    <col min="11628" max="11628" width="22.85546875" style="3" customWidth="1"/>
    <col min="11629" max="11629" width="23.42578125" style="3" customWidth="1"/>
    <col min="11630" max="11630" width="22.42578125" style="3" customWidth="1"/>
    <col min="11631" max="11631" width="13.85546875" style="3" customWidth="1"/>
    <col min="11632" max="11632" width="20.7109375" style="3" customWidth="1"/>
    <col min="11633" max="11633" width="18.140625" style="3" customWidth="1"/>
    <col min="11634" max="11634" width="14.85546875" style="3" bestFit="1" customWidth="1"/>
    <col min="11635" max="11635" width="11.42578125" style="3"/>
    <col min="11636" max="11636" width="17.42578125" style="3" customWidth="1"/>
    <col min="11637" max="11639" width="18.140625" style="3" customWidth="1"/>
    <col min="11640" max="11643" width="11.42578125" style="3"/>
    <col min="11644" max="11644" width="34" style="3" customWidth="1"/>
    <col min="11645" max="11645" width="9.5703125" style="3" customWidth="1"/>
    <col min="11646" max="11646" width="16.7109375" style="3" customWidth="1"/>
    <col min="11647" max="11647" width="55.140625" style="3" customWidth="1"/>
    <col min="11648" max="11648" width="22.5703125" style="3" customWidth="1"/>
    <col min="11649" max="11649" width="23" style="3" customWidth="1"/>
    <col min="11650" max="11650" width="22.85546875" style="3" customWidth="1"/>
    <col min="11651" max="11651" width="23.42578125" style="3" customWidth="1"/>
    <col min="11652" max="11652" width="28.7109375" style="3" customWidth="1"/>
    <col min="11653" max="11653" width="12.7109375" style="3" customWidth="1"/>
    <col min="11654" max="11654" width="11.42578125" style="3"/>
    <col min="11655" max="11655" width="25.28515625" style="3" customWidth="1"/>
    <col min="11656" max="11656" width="15.85546875" style="3" bestFit="1" customWidth="1"/>
    <col min="11657" max="11658" width="18" style="3" bestFit="1" customWidth="1"/>
    <col min="11659" max="11877" width="11.42578125" style="3"/>
    <col min="11878" max="11878" width="15.42578125" style="3" customWidth="1"/>
    <col min="11879" max="11879" width="9.5703125" style="3" customWidth="1"/>
    <col min="11880" max="11880" width="14.42578125" style="3" customWidth="1"/>
    <col min="11881" max="11881" width="49.85546875" style="3" customWidth="1"/>
    <col min="11882" max="11882" width="22.5703125" style="3" customWidth="1"/>
    <col min="11883" max="11883" width="23" style="3" customWidth="1"/>
    <col min="11884" max="11884" width="22.85546875" style="3" customWidth="1"/>
    <col min="11885" max="11885" width="23.42578125" style="3" customWidth="1"/>
    <col min="11886" max="11886" width="22.42578125" style="3" customWidth="1"/>
    <col min="11887" max="11887" width="13.85546875" style="3" customWidth="1"/>
    <col min="11888" max="11888" width="20.7109375" style="3" customWidth="1"/>
    <col min="11889" max="11889" width="18.140625" style="3" customWidth="1"/>
    <col min="11890" max="11890" width="14.85546875" style="3" bestFit="1" customWidth="1"/>
    <col min="11891" max="11891" width="11.42578125" style="3"/>
    <col min="11892" max="11892" width="17.42578125" style="3" customWidth="1"/>
    <col min="11893" max="11895" width="18.140625" style="3" customWidth="1"/>
    <col min="11896" max="11899" width="11.42578125" style="3"/>
    <col min="11900" max="11900" width="34" style="3" customWidth="1"/>
    <col min="11901" max="11901" width="9.5703125" style="3" customWidth="1"/>
    <col min="11902" max="11902" width="16.7109375" style="3" customWidth="1"/>
    <col min="11903" max="11903" width="55.140625" style="3" customWidth="1"/>
    <col min="11904" max="11904" width="22.5703125" style="3" customWidth="1"/>
    <col min="11905" max="11905" width="23" style="3" customWidth="1"/>
    <col min="11906" max="11906" width="22.85546875" style="3" customWidth="1"/>
    <col min="11907" max="11907" width="23.42578125" style="3" customWidth="1"/>
    <col min="11908" max="11908" width="28.7109375" style="3" customWidth="1"/>
    <col min="11909" max="11909" width="12.7109375" style="3" customWidth="1"/>
    <col min="11910" max="11910" width="11.42578125" style="3"/>
    <col min="11911" max="11911" width="25.28515625" style="3" customWidth="1"/>
    <col min="11912" max="11912" width="15.85546875" style="3" bestFit="1" customWidth="1"/>
    <col min="11913" max="11914" width="18" style="3" bestFit="1" customWidth="1"/>
    <col min="11915" max="12133" width="11.42578125" style="3"/>
    <col min="12134" max="12134" width="15.42578125" style="3" customWidth="1"/>
    <col min="12135" max="12135" width="9.5703125" style="3" customWidth="1"/>
    <col min="12136" max="12136" width="14.42578125" style="3" customWidth="1"/>
    <col min="12137" max="12137" width="49.85546875" style="3" customWidth="1"/>
    <col min="12138" max="12138" width="22.5703125" style="3" customWidth="1"/>
    <col min="12139" max="12139" width="23" style="3" customWidth="1"/>
    <col min="12140" max="12140" width="22.85546875" style="3" customWidth="1"/>
    <col min="12141" max="12141" width="23.42578125" style="3" customWidth="1"/>
    <col min="12142" max="12142" width="22.42578125" style="3" customWidth="1"/>
    <col min="12143" max="12143" width="13.85546875" style="3" customWidth="1"/>
    <col min="12144" max="12144" width="20.7109375" style="3" customWidth="1"/>
    <col min="12145" max="12145" width="18.140625" style="3" customWidth="1"/>
    <col min="12146" max="12146" width="14.85546875" style="3" bestFit="1" customWidth="1"/>
    <col min="12147" max="12147" width="11.42578125" style="3"/>
    <col min="12148" max="12148" width="17.42578125" style="3" customWidth="1"/>
    <col min="12149" max="12151" width="18.140625" style="3" customWidth="1"/>
    <col min="12152" max="12155" width="11.42578125" style="3"/>
    <col min="12156" max="12156" width="34" style="3" customWidth="1"/>
    <col min="12157" max="12157" width="9.5703125" style="3" customWidth="1"/>
    <col min="12158" max="12158" width="16.7109375" style="3" customWidth="1"/>
    <col min="12159" max="12159" width="55.140625" style="3" customWidth="1"/>
    <col min="12160" max="12160" width="22.5703125" style="3" customWidth="1"/>
    <col min="12161" max="12161" width="23" style="3" customWidth="1"/>
    <col min="12162" max="12162" width="22.85546875" style="3" customWidth="1"/>
    <col min="12163" max="12163" width="23.42578125" style="3" customWidth="1"/>
    <col min="12164" max="12164" width="28.7109375" style="3" customWidth="1"/>
    <col min="12165" max="12165" width="12.7109375" style="3" customWidth="1"/>
    <col min="12166" max="12166" width="11.42578125" style="3"/>
    <col min="12167" max="12167" width="25.28515625" style="3" customWidth="1"/>
    <col min="12168" max="12168" width="15.85546875" style="3" bestFit="1" customWidth="1"/>
    <col min="12169" max="12170" width="18" style="3" bestFit="1" customWidth="1"/>
    <col min="12171" max="12389" width="11.42578125" style="3"/>
    <col min="12390" max="12390" width="15.42578125" style="3" customWidth="1"/>
    <col min="12391" max="12391" width="9.5703125" style="3" customWidth="1"/>
    <col min="12392" max="12392" width="14.42578125" style="3" customWidth="1"/>
    <col min="12393" max="12393" width="49.85546875" style="3" customWidth="1"/>
    <col min="12394" max="12394" width="22.5703125" style="3" customWidth="1"/>
    <col min="12395" max="12395" width="23" style="3" customWidth="1"/>
    <col min="12396" max="12396" width="22.85546875" style="3" customWidth="1"/>
    <col min="12397" max="12397" width="23.42578125" style="3" customWidth="1"/>
    <col min="12398" max="12398" width="22.42578125" style="3" customWidth="1"/>
    <col min="12399" max="12399" width="13.85546875" style="3" customWidth="1"/>
    <col min="12400" max="12400" width="20.7109375" style="3" customWidth="1"/>
    <col min="12401" max="12401" width="18.140625" style="3" customWidth="1"/>
    <col min="12402" max="12402" width="14.85546875" style="3" bestFit="1" customWidth="1"/>
    <col min="12403" max="12403" width="11.42578125" style="3"/>
    <col min="12404" max="12404" width="17.42578125" style="3" customWidth="1"/>
    <col min="12405" max="12407" width="18.140625" style="3" customWidth="1"/>
    <col min="12408" max="12411" width="11.42578125" style="3"/>
    <col min="12412" max="12412" width="34" style="3" customWidth="1"/>
    <col min="12413" max="12413" width="9.5703125" style="3" customWidth="1"/>
    <col min="12414" max="12414" width="16.7109375" style="3" customWidth="1"/>
    <col min="12415" max="12415" width="55.140625" style="3" customWidth="1"/>
    <col min="12416" max="12416" width="22.5703125" style="3" customWidth="1"/>
    <col min="12417" max="12417" width="23" style="3" customWidth="1"/>
    <col min="12418" max="12418" width="22.85546875" style="3" customWidth="1"/>
    <col min="12419" max="12419" width="23.42578125" style="3" customWidth="1"/>
    <col min="12420" max="12420" width="28.7109375" style="3" customWidth="1"/>
    <col min="12421" max="12421" width="12.7109375" style="3" customWidth="1"/>
    <col min="12422" max="12422" width="11.42578125" style="3"/>
    <col min="12423" max="12423" width="25.28515625" style="3" customWidth="1"/>
    <col min="12424" max="12424" width="15.85546875" style="3" bestFit="1" customWidth="1"/>
    <col min="12425" max="12426" width="18" style="3" bestFit="1" customWidth="1"/>
    <col min="12427" max="12645" width="11.42578125" style="3"/>
    <col min="12646" max="12646" width="15.42578125" style="3" customWidth="1"/>
    <col min="12647" max="12647" width="9.5703125" style="3" customWidth="1"/>
    <col min="12648" max="12648" width="14.42578125" style="3" customWidth="1"/>
    <col min="12649" max="12649" width="49.85546875" style="3" customWidth="1"/>
    <col min="12650" max="12650" width="22.5703125" style="3" customWidth="1"/>
    <col min="12651" max="12651" width="23" style="3" customWidth="1"/>
    <col min="12652" max="12652" width="22.85546875" style="3" customWidth="1"/>
    <col min="12653" max="12653" width="23.42578125" style="3" customWidth="1"/>
    <col min="12654" max="12654" width="22.42578125" style="3" customWidth="1"/>
    <col min="12655" max="12655" width="13.85546875" style="3" customWidth="1"/>
    <col min="12656" max="12656" width="20.7109375" style="3" customWidth="1"/>
    <col min="12657" max="12657" width="18.140625" style="3" customWidth="1"/>
    <col min="12658" max="12658" width="14.85546875" style="3" bestFit="1" customWidth="1"/>
    <col min="12659" max="12659" width="11.42578125" style="3"/>
    <col min="12660" max="12660" width="17.42578125" style="3" customWidth="1"/>
    <col min="12661" max="12663" width="18.140625" style="3" customWidth="1"/>
    <col min="12664" max="12667" width="11.42578125" style="3"/>
    <col min="12668" max="12668" width="34" style="3" customWidth="1"/>
    <col min="12669" max="12669" width="9.5703125" style="3" customWidth="1"/>
    <col min="12670" max="12670" width="16.7109375" style="3" customWidth="1"/>
    <col min="12671" max="12671" width="55.140625" style="3" customWidth="1"/>
    <col min="12672" max="12672" width="22.5703125" style="3" customWidth="1"/>
    <col min="12673" max="12673" width="23" style="3" customWidth="1"/>
    <col min="12674" max="12674" width="22.85546875" style="3" customWidth="1"/>
    <col min="12675" max="12675" width="23.42578125" style="3" customWidth="1"/>
    <col min="12676" max="12676" width="28.7109375" style="3" customWidth="1"/>
    <col min="12677" max="12677" width="12.7109375" style="3" customWidth="1"/>
    <col min="12678" max="12678" width="11.42578125" style="3"/>
    <col min="12679" max="12679" width="25.28515625" style="3" customWidth="1"/>
    <col min="12680" max="12680" width="15.85546875" style="3" bestFit="1" customWidth="1"/>
    <col min="12681" max="12682" width="18" style="3" bestFit="1" customWidth="1"/>
    <col min="12683" max="12901" width="11.42578125" style="3"/>
    <col min="12902" max="12902" width="15.42578125" style="3" customWidth="1"/>
    <col min="12903" max="12903" width="9.5703125" style="3" customWidth="1"/>
    <col min="12904" max="12904" width="14.42578125" style="3" customWidth="1"/>
    <col min="12905" max="12905" width="49.85546875" style="3" customWidth="1"/>
    <col min="12906" max="12906" width="22.5703125" style="3" customWidth="1"/>
    <col min="12907" max="12907" width="23" style="3" customWidth="1"/>
    <col min="12908" max="12908" width="22.85546875" style="3" customWidth="1"/>
    <col min="12909" max="12909" width="23.42578125" style="3" customWidth="1"/>
    <col min="12910" max="12910" width="22.42578125" style="3" customWidth="1"/>
    <col min="12911" max="12911" width="13.85546875" style="3" customWidth="1"/>
    <col min="12912" max="12912" width="20.7109375" style="3" customWidth="1"/>
    <col min="12913" max="12913" width="18.140625" style="3" customWidth="1"/>
    <col min="12914" max="12914" width="14.85546875" style="3" bestFit="1" customWidth="1"/>
    <col min="12915" max="12915" width="11.42578125" style="3"/>
    <col min="12916" max="12916" width="17.42578125" style="3" customWidth="1"/>
    <col min="12917" max="12919" width="18.140625" style="3" customWidth="1"/>
    <col min="12920" max="12923" width="11.42578125" style="3"/>
    <col min="12924" max="12924" width="34" style="3" customWidth="1"/>
    <col min="12925" max="12925" width="9.5703125" style="3" customWidth="1"/>
    <col min="12926" max="12926" width="16.7109375" style="3" customWidth="1"/>
    <col min="12927" max="12927" width="55.140625" style="3" customWidth="1"/>
    <col min="12928" max="12928" width="22.5703125" style="3" customWidth="1"/>
    <col min="12929" max="12929" width="23" style="3" customWidth="1"/>
    <col min="12930" max="12930" width="22.85546875" style="3" customWidth="1"/>
    <col min="12931" max="12931" width="23.42578125" style="3" customWidth="1"/>
    <col min="12932" max="12932" width="28.7109375" style="3" customWidth="1"/>
    <col min="12933" max="12933" width="12.7109375" style="3" customWidth="1"/>
    <col min="12934" max="12934" width="11.42578125" style="3"/>
    <col min="12935" max="12935" width="25.28515625" style="3" customWidth="1"/>
    <col min="12936" max="12936" width="15.85546875" style="3" bestFit="1" customWidth="1"/>
    <col min="12937" max="12938" width="18" style="3" bestFit="1" customWidth="1"/>
    <col min="12939" max="13157" width="11.42578125" style="3"/>
    <col min="13158" max="13158" width="15.42578125" style="3" customWidth="1"/>
    <col min="13159" max="13159" width="9.5703125" style="3" customWidth="1"/>
    <col min="13160" max="13160" width="14.42578125" style="3" customWidth="1"/>
    <col min="13161" max="13161" width="49.85546875" style="3" customWidth="1"/>
    <col min="13162" max="13162" width="22.5703125" style="3" customWidth="1"/>
    <col min="13163" max="13163" width="23" style="3" customWidth="1"/>
    <col min="13164" max="13164" width="22.85546875" style="3" customWidth="1"/>
    <col min="13165" max="13165" width="23.42578125" style="3" customWidth="1"/>
    <col min="13166" max="13166" width="22.42578125" style="3" customWidth="1"/>
    <col min="13167" max="13167" width="13.85546875" style="3" customWidth="1"/>
    <col min="13168" max="13168" width="20.7109375" style="3" customWidth="1"/>
    <col min="13169" max="13169" width="18.140625" style="3" customWidth="1"/>
    <col min="13170" max="13170" width="14.85546875" style="3" bestFit="1" customWidth="1"/>
    <col min="13171" max="13171" width="11.42578125" style="3"/>
    <col min="13172" max="13172" width="17.42578125" style="3" customWidth="1"/>
    <col min="13173" max="13175" width="18.140625" style="3" customWidth="1"/>
    <col min="13176" max="13179" width="11.42578125" style="3"/>
    <col min="13180" max="13180" width="34" style="3" customWidth="1"/>
    <col min="13181" max="13181" width="9.5703125" style="3" customWidth="1"/>
    <col min="13182" max="13182" width="16.7109375" style="3" customWidth="1"/>
    <col min="13183" max="13183" width="55.140625" style="3" customWidth="1"/>
    <col min="13184" max="13184" width="22.5703125" style="3" customWidth="1"/>
    <col min="13185" max="13185" width="23" style="3" customWidth="1"/>
    <col min="13186" max="13186" width="22.85546875" style="3" customWidth="1"/>
    <col min="13187" max="13187" width="23.42578125" style="3" customWidth="1"/>
    <col min="13188" max="13188" width="28.7109375" style="3" customWidth="1"/>
    <col min="13189" max="13189" width="12.7109375" style="3" customWidth="1"/>
    <col min="13190" max="13190" width="11.42578125" style="3"/>
    <col min="13191" max="13191" width="25.28515625" style="3" customWidth="1"/>
    <col min="13192" max="13192" width="15.85546875" style="3" bestFit="1" customWidth="1"/>
    <col min="13193" max="13194" width="18" style="3" bestFit="1" customWidth="1"/>
    <col min="13195" max="13413" width="11.42578125" style="3"/>
    <col min="13414" max="13414" width="15.42578125" style="3" customWidth="1"/>
    <col min="13415" max="13415" width="9.5703125" style="3" customWidth="1"/>
    <col min="13416" max="13416" width="14.42578125" style="3" customWidth="1"/>
    <col min="13417" max="13417" width="49.85546875" style="3" customWidth="1"/>
    <col min="13418" max="13418" width="22.5703125" style="3" customWidth="1"/>
    <col min="13419" max="13419" width="23" style="3" customWidth="1"/>
    <col min="13420" max="13420" width="22.85546875" style="3" customWidth="1"/>
    <col min="13421" max="13421" width="23.42578125" style="3" customWidth="1"/>
    <col min="13422" max="13422" width="22.42578125" style="3" customWidth="1"/>
    <col min="13423" max="13423" width="13.85546875" style="3" customWidth="1"/>
    <col min="13424" max="13424" width="20.7109375" style="3" customWidth="1"/>
    <col min="13425" max="13425" width="18.140625" style="3" customWidth="1"/>
    <col min="13426" max="13426" width="14.85546875" style="3" bestFit="1" customWidth="1"/>
    <col min="13427" max="13427" width="11.42578125" style="3"/>
    <col min="13428" max="13428" width="17.42578125" style="3" customWidth="1"/>
    <col min="13429" max="13431" width="18.140625" style="3" customWidth="1"/>
    <col min="13432" max="13435" width="11.42578125" style="3"/>
    <col min="13436" max="13436" width="34" style="3" customWidth="1"/>
    <col min="13437" max="13437" width="9.5703125" style="3" customWidth="1"/>
    <col min="13438" max="13438" width="16.7109375" style="3" customWidth="1"/>
    <col min="13439" max="13439" width="55.140625" style="3" customWidth="1"/>
    <col min="13440" max="13440" width="22.5703125" style="3" customWidth="1"/>
    <col min="13441" max="13441" width="23" style="3" customWidth="1"/>
    <col min="13442" max="13442" width="22.85546875" style="3" customWidth="1"/>
    <col min="13443" max="13443" width="23.42578125" style="3" customWidth="1"/>
    <col min="13444" max="13444" width="28.7109375" style="3" customWidth="1"/>
    <col min="13445" max="13445" width="12.7109375" style="3" customWidth="1"/>
    <col min="13446" max="13446" width="11.42578125" style="3"/>
    <col min="13447" max="13447" width="25.28515625" style="3" customWidth="1"/>
    <col min="13448" max="13448" width="15.85546875" style="3" bestFit="1" customWidth="1"/>
    <col min="13449" max="13450" width="18" style="3" bestFit="1" customWidth="1"/>
    <col min="13451" max="13669" width="11.42578125" style="3"/>
    <col min="13670" max="13670" width="15.42578125" style="3" customWidth="1"/>
    <col min="13671" max="13671" width="9.5703125" style="3" customWidth="1"/>
    <col min="13672" max="13672" width="14.42578125" style="3" customWidth="1"/>
    <col min="13673" max="13673" width="49.85546875" style="3" customWidth="1"/>
    <col min="13674" max="13674" width="22.5703125" style="3" customWidth="1"/>
    <col min="13675" max="13675" width="23" style="3" customWidth="1"/>
    <col min="13676" max="13676" width="22.85546875" style="3" customWidth="1"/>
    <col min="13677" max="13677" width="23.42578125" style="3" customWidth="1"/>
    <col min="13678" max="13678" width="22.42578125" style="3" customWidth="1"/>
    <col min="13679" max="13679" width="13.85546875" style="3" customWidth="1"/>
    <col min="13680" max="13680" width="20.7109375" style="3" customWidth="1"/>
    <col min="13681" max="13681" width="18.140625" style="3" customWidth="1"/>
    <col min="13682" max="13682" width="14.85546875" style="3" bestFit="1" customWidth="1"/>
    <col min="13683" max="13683" width="11.42578125" style="3"/>
    <col min="13684" max="13684" width="17.42578125" style="3" customWidth="1"/>
    <col min="13685" max="13687" width="18.140625" style="3" customWidth="1"/>
    <col min="13688" max="13691" width="11.42578125" style="3"/>
    <col min="13692" max="13692" width="34" style="3" customWidth="1"/>
    <col min="13693" max="13693" width="9.5703125" style="3" customWidth="1"/>
    <col min="13694" max="13694" width="16.7109375" style="3" customWidth="1"/>
    <col min="13695" max="13695" width="55.140625" style="3" customWidth="1"/>
    <col min="13696" max="13696" width="22.5703125" style="3" customWidth="1"/>
    <col min="13697" max="13697" width="23" style="3" customWidth="1"/>
    <col min="13698" max="13698" width="22.85546875" style="3" customWidth="1"/>
    <col min="13699" max="13699" width="23.42578125" style="3" customWidth="1"/>
    <col min="13700" max="13700" width="28.7109375" style="3" customWidth="1"/>
    <col min="13701" max="13701" width="12.7109375" style="3" customWidth="1"/>
    <col min="13702" max="13702" width="11.42578125" style="3"/>
    <col min="13703" max="13703" width="25.28515625" style="3" customWidth="1"/>
    <col min="13704" max="13704" width="15.85546875" style="3" bestFit="1" customWidth="1"/>
    <col min="13705" max="13706" width="18" style="3" bestFit="1" customWidth="1"/>
    <col min="13707" max="13925" width="11.42578125" style="3"/>
    <col min="13926" max="13926" width="15.42578125" style="3" customWidth="1"/>
    <col min="13927" max="13927" width="9.5703125" style="3" customWidth="1"/>
    <col min="13928" max="13928" width="14.42578125" style="3" customWidth="1"/>
    <col min="13929" max="13929" width="49.85546875" style="3" customWidth="1"/>
    <col min="13930" max="13930" width="22.5703125" style="3" customWidth="1"/>
    <col min="13931" max="13931" width="23" style="3" customWidth="1"/>
    <col min="13932" max="13932" width="22.85546875" style="3" customWidth="1"/>
    <col min="13933" max="13933" width="23.42578125" style="3" customWidth="1"/>
    <col min="13934" max="13934" width="22.42578125" style="3" customWidth="1"/>
    <col min="13935" max="13935" width="13.85546875" style="3" customWidth="1"/>
    <col min="13936" max="13936" width="20.7109375" style="3" customWidth="1"/>
    <col min="13937" max="13937" width="18.140625" style="3" customWidth="1"/>
    <col min="13938" max="13938" width="14.85546875" style="3" bestFit="1" customWidth="1"/>
    <col min="13939" max="13939" width="11.42578125" style="3"/>
    <col min="13940" max="13940" width="17.42578125" style="3" customWidth="1"/>
    <col min="13941" max="13943" width="18.140625" style="3" customWidth="1"/>
    <col min="13944" max="13947" width="11.42578125" style="3"/>
    <col min="13948" max="13948" width="34" style="3" customWidth="1"/>
    <col min="13949" max="13949" width="9.5703125" style="3" customWidth="1"/>
    <col min="13950" max="13950" width="16.7109375" style="3" customWidth="1"/>
    <col min="13951" max="13951" width="55.140625" style="3" customWidth="1"/>
    <col min="13952" max="13952" width="22.5703125" style="3" customWidth="1"/>
    <col min="13953" max="13953" width="23" style="3" customWidth="1"/>
    <col min="13954" max="13954" width="22.85546875" style="3" customWidth="1"/>
    <col min="13955" max="13955" width="23.42578125" style="3" customWidth="1"/>
    <col min="13956" max="13956" width="28.7109375" style="3" customWidth="1"/>
    <col min="13957" max="13957" width="12.7109375" style="3" customWidth="1"/>
    <col min="13958" max="13958" width="11.42578125" style="3"/>
    <col min="13959" max="13959" width="25.28515625" style="3" customWidth="1"/>
    <col min="13960" max="13960" width="15.85546875" style="3" bestFit="1" customWidth="1"/>
    <col min="13961" max="13962" width="18" style="3" bestFit="1" customWidth="1"/>
    <col min="13963" max="14181" width="11.42578125" style="3"/>
    <col min="14182" max="14182" width="15.42578125" style="3" customWidth="1"/>
    <col min="14183" max="14183" width="9.5703125" style="3" customWidth="1"/>
    <col min="14184" max="14184" width="14.42578125" style="3" customWidth="1"/>
    <col min="14185" max="14185" width="49.85546875" style="3" customWidth="1"/>
    <col min="14186" max="14186" width="22.5703125" style="3" customWidth="1"/>
    <col min="14187" max="14187" width="23" style="3" customWidth="1"/>
    <col min="14188" max="14188" width="22.85546875" style="3" customWidth="1"/>
    <col min="14189" max="14189" width="23.42578125" style="3" customWidth="1"/>
    <col min="14190" max="14190" width="22.42578125" style="3" customWidth="1"/>
    <col min="14191" max="14191" width="13.85546875" style="3" customWidth="1"/>
    <col min="14192" max="14192" width="20.7109375" style="3" customWidth="1"/>
    <col min="14193" max="14193" width="18.140625" style="3" customWidth="1"/>
    <col min="14194" max="14194" width="14.85546875" style="3" bestFit="1" customWidth="1"/>
    <col min="14195" max="14195" width="11.42578125" style="3"/>
    <col min="14196" max="14196" width="17.42578125" style="3" customWidth="1"/>
    <col min="14197" max="14199" width="18.140625" style="3" customWidth="1"/>
    <col min="14200" max="14203" width="11.42578125" style="3"/>
    <col min="14204" max="14204" width="34" style="3" customWidth="1"/>
    <col min="14205" max="14205" width="9.5703125" style="3" customWidth="1"/>
    <col min="14206" max="14206" width="16.7109375" style="3" customWidth="1"/>
    <col min="14207" max="14207" width="55.140625" style="3" customWidth="1"/>
    <col min="14208" max="14208" width="22.5703125" style="3" customWidth="1"/>
    <col min="14209" max="14209" width="23" style="3" customWidth="1"/>
    <col min="14210" max="14210" width="22.85546875" style="3" customWidth="1"/>
    <col min="14211" max="14211" width="23.42578125" style="3" customWidth="1"/>
    <col min="14212" max="14212" width="28.7109375" style="3" customWidth="1"/>
    <col min="14213" max="14213" width="12.7109375" style="3" customWidth="1"/>
    <col min="14214" max="14214" width="11.42578125" style="3"/>
    <col min="14215" max="14215" width="25.28515625" style="3" customWidth="1"/>
    <col min="14216" max="14216" width="15.85546875" style="3" bestFit="1" customWidth="1"/>
    <col min="14217" max="14218" width="18" style="3" bestFit="1" customWidth="1"/>
    <col min="14219" max="14437" width="11.42578125" style="3"/>
    <col min="14438" max="14438" width="15.42578125" style="3" customWidth="1"/>
    <col min="14439" max="14439" width="9.5703125" style="3" customWidth="1"/>
    <col min="14440" max="14440" width="14.42578125" style="3" customWidth="1"/>
    <col min="14441" max="14441" width="49.85546875" style="3" customWidth="1"/>
    <col min="14442" max="14442" width="22.5703125" style="3" customWidth="1"/>
    <col min="14443" max="14443" width="23" style="3" customWidth="1"/>
    <col min="14444" max="14444" width="22.85546875" style="3" customWidth="1"/>
    <col min="14445" max="14445" width="23.42578125" style="3" customWidth="1"/>
    <col min="14446" max="14446" width="22.42578125" style="3" customWidth="1"/>
    <col min="14447" max="14447" width="13.85546875" style="3" customWidth="1"/>
    <col min="14448" max="14448" width="20.7109375" style="3" customWidth="1"/>
    <col min="14449" max="14449" width="18.140625" style="3" customWidth="1"/>
    <col min="14450" max="14450" width="14.85546875" style="3" bestFit="1" customWidth="1"/>
    <col min="14451" max="14451" width="11.42578125" style="3"/>
    <col min="14452" max="14452" width="17.42578125" style="3" customWidth="1"/>
    <col min="14453" max="14455" width="18.140625" style="3" customWidth="1"/>
    <col min="14456" max="14459" width="11.42578125" style="3"/>
    <col min="14460" max="14460" width="34" style="3" customWidth="1"/>
    <col min="14461" max="14461" width="9.5703125" style="3" customWidth="1"/>
    <col min="14462" max="14462" width="16.7109375" style="3" customWidth="1"/>
    <col min="14463" max="14463" width="55.140625" style="3" customWidth="1"/>
    <col min="14464" max="14464" width="22.5703125" style="3" customWidth="1"/>
    <col min="14465" max="14465" width="23" style="3" customWidth="1"/>
    <col min="14466" max="14466" width="22.85546875" style="3" customWidth="1"/>
    <col min="14467" max="14467" width="23.42578125" style="3" customWidth="1"/>
    <col min="14468" max="14468" width="28.7109375" style="3" customWidth="1"/>
    <col min="14469" max="14469" width="12.7109375" style="3" customWidth="1"/>
    <col min="14470" max="14470" width="11.42578125" style="3"/>
    <col min="14471" max="14471" width="25.28515625" style="3" customWidth="1"/>
    <col min="14472" max="14472" width="15.85546875" style="3" bestFit="1" customWidth="1"/>
    <col min="14473" max="14474" width="18" style="3" bestFit="1" customWidth="1"/>
    <col min="14475" max="14693" width="11.42578125" style="3"/>
    <col min="14694" max="14694" width="15.42578125" style="3" customWidth="1"/>
    <col min="14695" max="14695" width="9.5703125" style="3" customWidth="1"/>
    <col min="14696" max="14696" width="14.42578125" style="3" customWidth="1"/>
    <col min="14697" max="14697" width="49.85546875" style="3" customWidth="1"/>
    <col min="14698" max="14698" width="22.5703125" style="3" customWidth="1"/>
    <col min="14699" max="14699" width="23" style="3" customWidth="1"/>
    <col min="14700" max="14700" width="22.85546875" style="3" customWidth="1"/>
    <col min="14701" max="14701" width="23.42578125" style="3" customWidth="1"/>
    <col min="14702" max="14702" width="22.42578125" style="3" customWidth="1"/>
    <col min="14703" max="14703" width="13.85546875" style="3" customWidth="1"/>
    <col min="14704" max="14704" width="20.7109375" style="3" customWidth="1"/>
    <col min="14705" max="14705" width="18.140625" style="3" customWidth="1"/>
    <col min="14706" max="14706" width="14.85546875" style="3" bestFit="1" customWidth="1"/>
    <col min="14707" max="14707" width="11.42578125" style="3"/>
    <col min="14708" max="14708" width="17.42578125" style="3" customWidth="1"/>
    <col min="14709" max="14711" width="18.140625" style="3" customWidth="1"/>
    <col min="14712" max="14715" width="11.42578125" style="3"/>
    <col min="14716" max="14716" width="34" style="3" customWidth="1"/>
    <col min="14717" max="14717" width="9.5703125" style="3" customWidth="1"/>
    <col min="14718" max="14718" width="16.7109375" style="3" customWidth="1"/>
    <col min="14719" max="14719" width="55.140625" style="3" customWidth="1"/>
    <col min="14720" max="14720" width="22.5703125" style="3" customWidth="1"/>
    <col min="14721" max="14721" width="23" style="3" customWidth="1"/>
    <col min="14722" max="14722" width="22.85546875" style="3" customWidth="1"/>
    <col min="14723" max="14723" width="23.42578125" style="3" customWidth="1"/>
    <col min="14724" max="14724" width="28.7109375" style="3" customWidth="1"/>
    <col min="14725" max="14725" width="12.7109375" style="3" customWidth="1"/>
    <col min="14726" max="14726" width="11.42578125" style="3"/>
    <col min="14727" max="14727" width="25.28515625" style="3" customWidth="1"/>
    <col min="14728" max="14728" width="15.85546875" style="3" bestFit="1" customWidth="1"/>
    <col min="14729" max="14730" width="18" style="3" bestFit="1" customWidth="1"/>
    <col min="14731" max="14949" width="11.42578125" style="3"/>
    <col min="14950" max="14950" width="15.42578125" style="3" customWidth="1"/>
    <col min="14951" max="14951" width="9.5703125" style="3" customWidth="1"/>
    <col min="14952" max="14952" width="14.42578125" style="3" customWidth="1"/>
    <col min="14953" max="14953" width="49.85546875" style="3" customWidth="1"/>
    <col min="14954" max="14954" width="22.5703125" style="3" customWidth="1"/>
    <col min="14955" max="14955" width="23" style="3" customWidth="1"/>
    <col min="14956" max="14956" width="22.85546875" style="3" customWidth="1"/>
    <col min="14957" max="14957" width="23.42578125" style="3" customWidth="1"/>
    <col min="14958" max="14958" width="22.42578125" style="3" customWidth="1"/>
    <col min="14959" max="14959" width="13.85546875" style="3" customWidth="1"/>
    <col min="14960" max="14960" width="20.7109375" style="3" customWidth="1"/>
    <col min="14961" max="14961" width="18.140625" style="3" customWidth="1"/>
    <col min="14962" max="14962" width="14.85546875" style="3" bestFit="1" customWidth="1"/>
    <col min="14963" max="14963" width="11.42578125" style="3"/>
    <col min="14964" max="14964" width="17.42578125" style="3" customWidth="1"/>
    <col min="14965" max="14967" width="18.140625" style="3" customWidth="1"/>
    <col min="14968" max="14971" width="11.42578125" style="3"/>
    <col min="14972" max="14972" width="34" style="3" customWidth="1"/>
    <col min="14973" max="14973" width="9.5703125" style="3" customWidth="1"/>
    <col min="14974" max="14974" width="16.7109375" style="3" customWidth="1"/>
    <col min="14975" max="14975" width="55.140625" style="3" customWidth="1"/>
    <col min="14976" max="14976" width="22.5703125" style="3" customWidth="1"/>
    <col min="14977" max="14977" width="23" style="3" customWidth="1"/>
    <col min="14978" max="14978" width="22.85546875" style="3" customWidth="1"/>
    <col min="14979" max="14979" width="23.42578125" style="3" customWidth="1"/>
    <col min="14980" max="14980" width="28.7109375" style="3" customWidth="1"/>
    <col min="14981" max="14981" width="12.7109375" style="3" customWidth="1"/>
    <col min="14982" max="14982" width="11.42578125" style="3"/>
    <col min="14983" max="14983" width="25.28515625" style="3" customWidth="1"/>
    <col min="14984" max="14984" width="15.85546875" style="3" bestFit="1" customWidth="1"/>
    <col min="14985" max="14986" width="18" style="3" bestFit="1" customWidth="1"/>
    <col min="14987" max="15205" width="11.42578125" style="3"/>
    <col min="15206" max="15206" width="15.42578125" style="3" customWidth="1"/>
    <col min="15207" max="15207" width="9.5703125" style="3" customWidth="1"/>
    <col min="15208" max="15208" width="14.42578125" style="3" customWidth="1"/>
    <col min="15209" max="15209" width="49.85546875" style="3" customWidth="1"/>
    <col min="15210" max="15210" width="22.5703125" style="3" customWidth="1"/>
    <col min="15211" max="15211" width="23" style="3" customWidth="1"/>
    <col min="15212" max="15212" width="22.85546875" style="3" customWidth="1"/>
    <col min="15213" max="15213" width="23.42578125" style="3" customWidth="1"/>
    <col min="15214" max="15214" width="22.42578125" style="3" customWidth="1"/>
    <col min="15215" max="15215" width="13.85546875" style="3" customWidth="1"/>
    <col min="15216" max="15216" width="20.7109375" style="3" customWidth="1"/>
    <col min="15217" max="15217" width="18.140625" style="3" customWidth="1"/>
    <col min="15218" max="15218" width="14.85546875" style="3" bestFit="1" customWidth="1"/>
    <col min="15219" max="15219" width="11.42578125" style="3"/>
    <col min="15220" max="15220" width="17.42578125" style="3" customWidth="1"/>
    <col min="15221" max="15223" width="18.140625" style="3" customWidth="1"/>
    <col min="15224" max="15227" width="11.42578125" style="3"/>
    <col min="15228" max="15228" width="34" style="3" customWidth="1"/>
    <col min="15229" max="15229" width="9.5703125" style="3" customWidth="1"/>
    <col min="15230" max="15230" width="16.7109375" style="3" customWidth="1"/>
    <col min="15231" max="15231" width="55.140625" style="3" customWidth="1"/>
    <col min="15232" max="15232" width="22.5703125" style="3" customWidth="1"/>
    <col min="15233" max="15233" width="23" style="3" customWidth="1"/>
    <col min="15234" max="15234" width="22.85546875" style="3" customWidth="1"/>
    <col min="15235" max="15235" width="23.42578125" style="3" customWidth="1"/>
    <col min="15236" max="15236" width="28.7109375" style="3" customWidth="1"/>
    <col min="15237" max="15237" width="12.7109375" style="3" customWidth="1"/>
    <col min="15238" max="15238" width="11.42578125" style="3"/>
    <col min="15239" max="15239" width="25.28515625" style="3" customWidth="1"/>
    <col min="15240" max="15240" width="15.85546875" style="3" bestFit="1" customWidth="1"/>
    <col min="15241" max="15242" width="18" style="3" bestFit="1" customWidth="1"/>
    <col min="15243" max="15461" width="11.42578125" style="3"/>
    <col min="15462" max="15462" width="15.42578125" style="3" customWidth="1"/>
    <col min="15463" max="15463" width="9.5703125" style="3" customWidth="1"/>
    <col min="15464" max="15464" width="14.42578125" style="3" customWidth="1"/>
    <col min="15465" max="15465" width="49.85546875" style="3" customWidth="1"/>
    <col min="15466" max="15466" width="22.5703125" style="3" customWidth="1"/>
    <col min="15467" max="15467" width="23" style="3" customWidth="1"/>
    <col min="15468" max="15468" width="22.85546875" style="3" customWidth="1"/>
    <col min="15469" max="15469" width="23.42578125" style="3" customWidth="1"/>
    <col min="15470" max="15470" width="22.42578125" style="3" customWidth="1"/>
    <col min="15471" max="15471" width="13.85546875" style="3" customWidth="1"/>
    <col min="15472" max="15472" width="20.7109375" style="3" customWidth="1"/>
    <col min="15473" max="15473" width="18.140625" style="3" customWidth="1"/>
    <col min="15474" max="15474" width="14.85546875" style="3" bestFit="1" customWidth="1"/>
    <col min="15475" max="15475" width="11.42578125" style="3"/>
    <col min="15476" max="15476" width="17.42578125" style="3" customWidth="1"/>
    <col min="15477" max="15479" width="18.140625" style="3" customWidth="1"/>
    <col min="15480" max="15483" width="11.42578125" style="3"/>
    <col min="15484" max="15484" width="34" style="3" customWidth="1"/>
    <col min="15485" max="15485" width="9.5703125" style="3" customWidth="1"/>
    <col min="15486" max="15486" width="16.7109375" style="3" customWidth="1"/>
    <col min="15487" max="15487" width="55.140625" style="3" customWidth="1"/>
    <col min="15488" max="15488" width="22.5703125" style="3" customWidth="1"/>
    <col min="15489" max="15489" width="23" style="3" customWidth="1"/>
    <col min="15490" max="15490" width="22.85546875" style="3" customWidth="1"/>
    <col min="15491" max="15491" width="23.42578125" style="3" customWidth="1"/>
    <col min="15492" max="15492" width="28.7109375" style="3" customWidth="1"/>
    <col min="15493" max="15493" width="12.7109375" style="3" customWidth="1"/>
    <col min="15494" max="15494" width="11.42578125" style="3"/>
    <col min="15495" max="15495" width="25.28515625" style="3" customWidth="1"/>
    <col min="15496" max="15496" width="15.85546875" style="3" bestFit="1" customWidth="1"/>
    <col min="15497" max="15498" width="18" style="3" bestFit="1" customWidth="1"/>
    <col min="15499" max="15717" width="11.42578125" style="3"/>
    <col min="15718" max="15718" width="15.42578125" style="3" customWidth="1"/>
    <col min="15719" max="15719" width="9.5703125" style="3" customWidth="1"/>
    <col min="15720" max="15720" width="14.42578125" style="3" customWidth="1"/>
    <col min="15721" max="15721" width="49.85546875" style="3" customWidth="1"/>
    <col min="15722" max="15722" width="22.5703125" style="3" customWidth="1"/>
    <col min="15723" max="15723" width="23" style="3" customWidth="1"/>
    <col min="15724" max="15724" width="22.85546875" style="3" customWidth="1"/>
    <col min="15725" max="15725" width="23.42578125" style="3" customWidth="1"/>
    <col min="15726" max="15726" width="22.42578125" style="3" customWidth="1"/>
    <col min="15727" max="15727" width="13.85546875" style="3" customWidth="1"/>
    <col min="15728" max="15728" width="20.7109375" style="3" customWidth="1"/>
    <col min="15729" max="15729" width="18.140625" style="3" customWidth="1"/>
    <col min="15730" max="15730" width="14.85546875" style="3" bestFit="1" customWidth="1"/>
    <col min="15731" max="15731" width="11.42578125" style="3"/>
    <col min="15732" max="15732" width="17.42578125" style="3" customWidth="1"/>
    <col min="15733" max="15735" width="18.140625" style="3" customWidth="1"/>
    <col min="15736" max="15739" width="11.42578125" style="3"/>
    <col min="15740" max="15740" width="34" style="3" customWidth="1"/>
    <col min="15741" max="15741" width="9.5703125" style="3" customWidth="1"/>
    <col min="15742" max="15742" width="16.7109375" style="3" customWidth="1"/>
    <col min="15743" max="15743" width="55.140625" style="3" customWidth="1"/>
    <col min="15744" max="15744" width="22.5703125" style="3" customWidth="1"/>
    <col min="15745" max="15745" width="23" style="3" customWidth="1"/>
    <col min="15746" max="15746" width="22.85546875" style="3" customWidth="1"/>
    <col min="15747" max="15747" width="23.42578125" style="3" customWidth="1"/>
    <col min="15748" max="15748" width="28.7109375" style="3" customWidth="1"/>
    <col min="15749" max="15749" width="12.7109375" style="3" customWidth="1"/>
    <col min="15750" max="15750" width="11.42578125" style="3"/>
    <col min="15751" max="15751" width="25.28515625" style="3" customWidth="1"/>
    <col min="15752" max="15752" width="15.85546875" style="3" bestFit="1" customWidth="1"/>
    <col min="15753" max="15754" width="18" style="3" bestFit="1" customWidth="1"/>
    <col min="15755" max="15973" width="11.42578125" style="3"/>
    <col min="15974" max="15974" width="15.42578125" style="3" customWidth="1"/>
    <col min="15975" max="15975" width="9.5703125" style="3" customWidth="1"/>
    <col min="15976" max="15976" width="14.42578125" style="3" customWidth="1"/>
    <col min="15977" max="15977" width="49.85546875" style="3" customWidth="1"/>
    <col min="15978" max="15978" width="22.5703125" style="3" customWidth="1"/>
    <col min="15979" max="15979" width="23" style="3" customWidth="1"/>
    <col min="15980" max="15980" width="22.85546875" style="3" customWidth="1"/>
    <col min="15981" max="15981" width="23.42578125" style="3" customWidth="1"/>
    <col min="15982" max="15982" width="22.42578125" style="3" customWidth="1"/>
    <col min="15983" max="15983" width="13.85546875" style="3" customWidth="1"/>
    <col min="15984" max="15984" width="20.7109375" style="3" customWidth="1"/>
    <col min="15985" max="15985" width="18.140625" style="3" customWidth="1"/>
    <col min="15986" max="15986" width="14.85546875" style="3" bestFit="1" customWidth="1"/>
    <col min="15987" max="15987" width="11.42578125" style="3"/>
    <col min="15988" max="15988" width="17.42578125" style="3" customWidth="1"/>
    <col min="15989" max="15991" width="18.140625" style="3" customWidth="1"/>
    <col min="15992" max="15995" width="11.42578125" style="3"/>
    <col min="15996" max="15996" width="34" style="3" customWidth="1"/>
    <col min="15997" max="15997" width="9.5703125" style="3" customWidth="1"/>
    <col min="15998" max="15998" width="16.7109375" style="3" customWidth="1"/>
    <col min="15999" max="15999" width="55.140625" style="3" customWidth="1"/>
    <col min="16000" max="16000" width="22.5703125" style="3" customWidth="1"/>
    <col min="16001" max="16001" width="23" style="3" customWidth="1"/>
    <col min="16002" max="16002" width="22.85546875" style="3" customWidth="1"/>
    <col min="16003" max="16003" width="23.42578125" style="3" customWidth="1"/>
    <col min="16004" max="16004" width="28.7109375" style="3" customWidth="1"/>
    <col min="16005" max="16005" width="12.7109375" style="3" customWidth="1"/>
    <col min="16006" max="16006" width="11.42578125" style="3"/>
    <col min="16007" max="16007" width="25.28515625" style="3" customWidth="1"/>
    <col min="16008" max="16008" width="15.85546875" style="3" bestFit="1" customWidth="1"/>
    <col min="16009" max="16010" width="18" style="3" bestFit="1" customWidth="1"/>
    <col min="16011" max="16229" width="11.42578125" style="3"/>
    <col min="16230" max="16230" width="15.42578125" style="3" customWidth="1"/>
    <col min="16231" max="16231" width="9.5703125" style="3" customWidth="1"/>
    <col min="16232" max="16232" width="14.42578125" style="3" customWidth="1"/>
    <col min="16233" max="16233" width="49.85546875" style="3" customWidth="1"/>
    <col min="16234" max="16234" width="22.5703125" style="3" customWidth="1"/>
    <col min="16235" max="16235" width="23" style="3" customWidth="1"/>
    <col min="16236" max="16236" width="22.85546875" style="3" customWidth="1"/>
    <col min="16237" max="16237" width="23.42578125" style="3" customWidth="1"/>
    <col min="16238" max="16238" width="22.42578125" style="3" customWidth="1"/>
    <col min="16239" max="16239" width="13.85546875" style="3" customWidth="1"/>
    <col min="16240" max="16240" width="20.7109375" style="3" customWidth="1"/>
    <col min="16241" max="16241" width="18.140625" style="3" customWidth="1"/>
    <col min="16242" max="16242" width="14.85546875" style="3" bestFit="1" customWidth="1"/>
    <col min="16243" max="16243" width="11.42578125" style="3"/>
    <col min="16244" max="16244" width="17.42578125" style="3" customWidth="1"/>
    <col min="16245" max="16247" width="18.140625" style="3" customWidth="1"/>
    <col min="16248" max="16384" width="11.42578125" style="3"/>
  </cols>
  <sheetData>
    <row r="1" spans="1:30" s="1" customFormat="1" ht="23.25" x14ac:dyDescent="0.25">
      <c r="A1" s="312" t="s">
        <v>0</v>
      </c>
      <c r="B1" s="312"/>
      <c r="C1" s="312"/>
      <c r="D1" s="312"/>
      <c r="E1" s="312"/>
      <c r="F1" s="312"/>
      <c r="G1" s="312"/>
      <c r="H1" s="312"/>
      <c r="I1" s="312"/>
      <c r="J1" s="312"/>
      <c r="K1" s="312"/>
      <c r="L1" s="312"/>
      <c r="M1" s="312"/>
      <c r="N1" s="312"/>
      <c r="O1" s="312"/>
      <c r="P1" s="312"/>
      <c r="Q1" s="312"/>
      <c r="R1" s="312"/>
      <c r="S1" s="312"/>
      <c r="T1" s="312"/>
      <c r="U1" s="312"/>
      <c r="V1" s="312"/>
      <c r="W1" s="312"/>
      <c r="X1" s="312"/>
      <c r="Y1" s="312"/>
      <c r="Z1" s="312"/>
      <c r="AA1" s="312"/>
      <c r="AB1" s="312"/>
    </row>
    <row r="2" spans="1:30" s="1" customFormat="1" ht="24.95" customHeight="1" x14ac:dyDescent="0.25">
      <c r="A2" s="313" t="s">
        <v>1</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row>
    <row r="3" spans="1:30" ht="24.95" customHeight="1" x14ac:dyDescent="0.25">
      <c r="A3" s="314" t="s">
        <v>2</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row>
    <row r="4" spans="1:30" ht="15.75" customHeight="1" thickBot="1" x14ac:dyDescent="0.3">
      <c r="A4" s="4"/>
      <c r="E4" s="6"/>
      <c r="F4" s="7"/>
      <c r="I4" s="7"/>
      <c r="J4" s="7"/>
      <c r="K4" s="7"/>
      <c r="L4" s="7"/>
      <c r="M4" s="9"/>
      <c r="N4" s="10"/>
      <c r="O4" s="11"/>
      <c r="P4" s="11"/>
      <c r="Q4" s="4" t="s">
        <v>3</v>
      </c>
      <c r="R4" s="12"/>
      <c r="S4" s="13" t="s">
        <v>4</v>
      </c>
      <c r="T4" s="14" t="s">
        <v>5</v>
      </c>
      <c r="U4" s="15"/>
      <c r="W4" s="14"/>
      <c r="X4" s="17"/>
      <c r="Y4" s="17"/>
      <c r="Z4" s="17"/>
      <c r="AA4" s="17"/>
      <c r="AB4" s="17"/>
    </row>
    <row r="5" spans="1:30" ht="29.25" customHeight="1" x14ac:dyDescent="0.25">
      <c r="A5" s="315" t="s">
        <v>6</v>
      </c>
      <c r="B5" s="317" t="s">
        <v>7</v>
      </c>
      <c r="C5" s="317" t="s">
        <v>8</v>
      </c>
      <c r="D5" s="317" t="s">
        <v>9</v>
      </c>
      <c r="E5" s="317" t="s">
        <v>10</v>
      </c>
      <c r="F5" s="317" t="s">
        <v>11</v>
      </c>
      <c r="G5" s="317" t="s">
        <v>12</v>
      </c>
      <c r="H5" s="317"/>
      <c r="I5" s="317"/>
      <c r="J5" s="317"/>
      <c r="K5" s="317"/>
      <c r="L5" s="308" t="s">
        <v>13</v>
      </c>
      <c r="M5" s="310" t="s">
        <v>14</v>
      </c>
      <c r="N5" s="310" t="s">
        <v>15</v>
      </c>
      <c r="O5" s="306" t="s">
        <v>16</v>
      </c>
      <c r="P5" s="306" t="s">
        <v>17</v>
      </c>
      <c r="Q5" s="306" t="s">
        <v>18</v>
      </c>
      <c r="R5" s="306" t="s">
        <v>19</v>
      </c>
      <c r="S5" s="306" t="s">
        <v>20</v>
      </c>
      <c r="T5" s="306" t="s">
        <v>21</v>
      </c>
      <c r="U5" s="306" t="s">
        <v>22</v>
      </c>
      <c r="V5" s="306" t="s">
        <v>23</v>
      </c>
      <c r="W5" s="306" t="s">
        <v>24</v>
      </c>
      <c r="X5" s="319" t="s">
        <v>25</v>
      </c>
      <c r="Y5" s="319"/>
      <c r="Z5" s="319"/>
      <c r="AA5" s="319"/>
      <c r="AB5" s="320"/>
    </row>
    <row r="6" spans="1:30" ht="84.75" customHeight="1" thickBot="1" x14ac:dyDescent="0.3">
      <c r="A6" s="316"/>
      <c r="B6" s="318"/>
      <c r="C6" s="318"/>
      <c r="D6" s="318"/>
      <c r="E6" s="318"/>
      <c r="F6" s="318"/>
      <c r="G6" s="18" t="s">
        <v>26</v>
      </c>
      <c r="H6" s="18" t="s">
        <v>27</v>
      </c>
      <c r="I6" s="18" t="s">
        <v>28</v>
      </c>
      <c r="J6" s="18" t="s">
        <v>29</v>
      </c>
      <c r="K6" s="18" t="s">
        <v>30</v>
      </c>
      <c r="L6" s="309"/>
      <c r="M6" s="311"/>
      <c r="N6" s="311"/>
      <c r="O6" s="307"/>
      <c r="P6" s="307"/>
      <c r="Q6" s="307"/>
      <c r="R6" s="307"/>
      <c r="S6" s="307"/>
      <c r="T6" s="307"/>
      <c r="U6" s="307"/>
      <c r="V6" s="307"/>
      <c r="W6" s="307"/>
      <c r="X6" s="19" t="s">
        <v>31</v>
      </c>
      <c r="Y6" s="19" t="s">
        <v>32</v>
      </c>
      <c r="Z6" s="19" t="s">
        <v>33</v>
      </c>
      <c r="AA6" s="19" t="s">
        <v>34</v>
      </c>
      <c r="AB6" s="20" t="s">
        <v>35</v>
      </c>
    </row>
    <row r="7" spans="1:30" s="4" customFormat="1" ht="28.5" customHeight="1" thickBot="1" x14ac:dyDescent="0.3">
      <c r="A7" s="21" t="s">
        <v>36</v>
      </c>
      <c r="B7" s="22" t="s">
        <v>37</v>
      </c>
      <c r="C7" s="22">
        <v>10</v>
      </c>
      <c r="D7" s="22" t="s">
        <v>38</v>
      </c>
      <c r="E7" s="23" t="s">
        <v>39</v>
      </c>
      <c r="F7" s="24">
        <f>+F98</f>
        <v>10073090054</v>
      </c>
      <c r="G7" s="24">
        <f>+G98</f>
        <v>0</v>
      </c>
      <c r="H7" s="24">
        <f>+H98</f>
        <v>0</v>
      </c>
      <c r="I7" s="24">
        <f>+I98</f>
        <v>0</v>
      </c>
      <c r="J7" s="24">
        <f>+J98</f>
        <v>0</v>
      </c>
      <c r="K7" s="24">
        <f t="shared" ref="K7:K43" si="0">+G7-H7+I7-J7</f>
        <v>0</v>
      </c>
      <c r="L7" s="24">
        <f>+F7+K7</f>
        <v>10073090054</v>
      </c>
      <c r="M7" s="25">
        <f t="shared" ref="M7:M14" si="1">L7/$L$295</f>
        <v>1.2763735162215533E-3</v>
      </c>
      <c r="N7" s="24">
        <f t="shared" ref="N7:W7" si="2">+N98</f>
        <v>0</v>
      </c>
      <c r="O7" s="24">
        <f t="shared" si="2"/>
        <v>176207.83</v>
      </c>
      <c r="P7" s="24">
        <f t="shared" si="2"/>
        <v>10072913846.17</v>
      </c>
      <c r="Q7" s="24">
        <f t="shared" si="2"/>
        <v>176207.83</v>
      </c>
      <c r="R7" s="24">
        <f t="shared" si="2"/>
        <v>10072913846.17</v>
      </c>
      <c r="S7" s="24">
        <f t="shared" si="2"/>
        <v>0</v>
      </c>
      <c r="T7" s="24">
        <f t="shared" si="2"/>
        <v>0</v>
      </c>
      <c r="U7" s="24">
        <f t="shared" si="2"/>
        <v>176207.83</v>
      </c>
      <c r="V7" s="24">
        <f t="shared" si="2"/>
        <v>0</v>
      </c>
      <c r="W7" s="24">
        <f t="shared" si="2"/>
        <v>0</v>
      </c>
      <c r="X7" s="26">
        <f t="shared" ref="X7:X36" si="3">+Q7/L7</f>
        <v>1.7492927101354394E-5</v>
      </c>
      <c r="Y7" s="27">
        <f t="shared" ref="Y7:Y70" si="4">+T7/L7</f>
        <v>0</v>
      </c>
      <c r="Z7" s="27">
        <f>+V7/L7</f>
        <v>0</v>
      </c>
      <c r="AA7" s="27">
        <f>+T7/Q7</f>
        <v>0</v>
      </c>
      <c r="AB7" s="28" t="s">
        <v>40</v>
      </c>
    </row>
    <row r="8" spans="1:30" s="4" customFormat="1" ht="28.5" customHeight="1" thickBot="1" x14ac:dyDescent="0.3">
      <c r="A8" s="21" t="s">
        <v>36</v>
      </c>
      <c r="B8" s="22" t="s">
        <v>41</v>
      </c>
      <c r="C8" s="22">
        <v>20</v>
      </c>
      <c r="D8" s="22" t="s">
        <v>38</v>
      </c>
      <c r="E8" s="23" t="s">
        <v>39</v>
      </c>
      <c r="F8" s="24">
        <f>+F9+F38+F89+F102</f>
        <v>103864906976</v>
      </c>
      <c r="G8" s="24">
        <f>+G9+G38+G89+G102</f>
        <v>0</v>
      </c>
      <c r="H8" s="24">
        <f>+H9+H38+H89+H102</f>
        <v>0</v>
      </c>
      <c r="I8" s="24">
        <f>+I9+I38+I89+I102</f>
        <v>3000000</v>
      </c>
      <c r="J8" s="24">
        <f>+J9+J38+J89+J102</f>
        <v>3000000</v>
      </c>
      <c r="K8" s="24">
        <f t="shared" si="0"/>
        <v>0</v>
      </c>
      <c r="L8" s="24">
        <f>+F8+K8</f>
        <v>103864906976</v>
      </c>
      <c r="M8" s="25">
        <f t="shared" si="1"/>
        <v>1.3160848936949417E-2</v>
      </c>
      <c r="N8" s="24">
        <f t="shared" ref="N8:W8" si="5">+N9+N38+N89+N102</f>
        <v>10913069000</v>
      </c>
      <c r="O8" s="24">
        <f t="shared" si="5"/>
        <v>71736818767.880005</v>
      </c>
      <c r="P8" s="24">
        <f t="shared" si="5"/>
        <v>32128088208.120003</v>
      </c>
      <c r="Q8" s="24">
        <f t="shared" si="5"/>
        <v>16506008003.429998</v>
      </c>
      <c r="R8" s="24">
        <f t="shared" si="5"/>
        <v>87358898972.570007</v>
      </c>
      <c r="S8" s="24">
        <f t="shared" si="5"/>
        <v>55230810764.450005</v>
      </c>
      <c r="T8" s="24">
        <f t="shared" si="5"/>
        <v>5523152147.8899994</v>
      </c>
      <c r="U8" s="24">
        <f t="shared" si="5"/>
        <v>10982855855.540001</v>
      </c>
      <c r="V8" s="24">
        <f t="shared" si="5"/>
        <v>3543778176.8699999</v>
      </c>
      <c r="W8" s="29">
        <f t="shared" si="5"/>
        <v>1979373971.02</v>
      </c>
      <c r="X8" s="30">
        <f t="shared" si="3"/>
        <v>0.15891804541108415</v>
      </c>
      <c r="Y8" s="31">
        <f t="shared" si="4"/>
        <v>5.3176306691982408E-2</v>
      </c>
      <c r="Z8" s="31">
        <f>+V8/L8</f>
        <v>3.4119109909652723E-2</v>
      </c>
      <c r="AA8" s="31">
        <f>+T8/Q8</f>
        <v>0.33461465344874858</v>
      </c>
      <c r="AB8" s="32">
        <f>+V8/T8</f>
        <v>0.64162240727404618</v>
      </c>
    </row>
    <row r="9" spans="1:30" ht="27" customHeight="1" x14ac:dyDescent="0.25">
      <c r="A9" s="33" t="s">
        <v>42</v>
      </c>
      <c r="B9" s="34" t="s">
        <v>41</v>
      </c>
      <c r="C9" s="34">
        <v>20</v>
      </c>
      <c r="D9" s="34" t="s">
        <v>38</v>
      </c>
      <c r="E9" s="35" t="s">
        <v>43</v>
      </c>
      <c r="F9" s="36">
        <f>+F10</f>
        <v>61887034000</v>
      </c>
      <c r="G9" s="36">
        <f>+G10</f>
        <v>0</v>
      </c>
      <c r="H9" s="36">
        <f>+H10</f>
        <v>0</v>
      </c>
      <c r="I9" s="36">
        <f>+I10</f>
        <v>0</v>
      </c>
      <c r="J9" s="36">
        <f>+J10</f>
        <v>0</v>
      </c>
      <c r="K9" s="36">
        <f t="shared" si="0"/>
        <v>0</v>
      </c>
      <c r="L9" s="36">
        <f>+L10</f>
        <v>61887034000</v>
      </c>
      <c r="M9" s="37">
        <f t="shared" si="1"/>
        <v>7.8417814962088699E-3</v>
      </c>
      <c r="N9" s="36">
        <f t="shared" ref="N9:W9" si="6">+N10</f>
        <v>4848293000</v>
      </c>
      <c r="O9" s="36">
        <f t="shared" si="6"/>
        <v>57038741000</v>
      </c>
      <c r="P9" s="36">
        <f t="shared" si="6"/>
        <v>4848293000</v>
      </c>
      <c r="Q9" s="36">
        <f t="shared" si="6"/>
        <v>3939052876.5499997</v>
      </c>
      <c r="R9" s="36">
        <f t="shared" si="6"/>
        <v>57947981123.450005</v>
      </c>
      <c r="S9" s="36">
        <f t="shared" si="6"/>
        <v>53099688123.450005</v>
      </c>
      <c r="T9" s="36">
        <f t="shared" si="6"/>
        <v>3939052876.5499997</v>
      </c>
      <c r="U9" s="36">
        <f t="shared" si="6"/>
        <v>0</v>
      </c>
      <c r="V9" s="36">
        <f t="shared" si="6"/>
        <v>2922556008</v>
      </c>
      <c r="W9" s="36">
        <f t="shared" si="6"/>
        <v>1016496868.55</v>
      </c>
      <c r="X9" s="38">
        <f>+Q9/L9</f>
        <v>6.3649081591953482E-2</v>
      </c>
      <c r="Y9" s="38">
        <f>+T9/L9</f>
        <v>6.3649081591953482E-2</v>
      </c>
      <c r="Z9" s="38">
        <f>+V9/L9</f>
        <v>4.7224043860301983E-2</v>
      </c>
      <c r="AA9" s="38">
        <f>+T9/Q9</f>
        <v>1</v>
      </c>
      <c r="AB9" s="38">
        <f>+V9/T9</f>
        <v>0.74194383766681149</v>
      </c>
    </row>
    <row r="10" spans="1:30" ht="35.25" customHeight="1" x14ac:dyDescent="0.25">
      <c r="A10" s="39" t="s">
        <v>44</v>
      </c>
      <c r="B10" s="34" t="s">
        <v>41</v>
      </c>
      <c r="C10" s="34">
        <v>20</v>
      </c>
      <c r="D10" s="34" t="s">
        <v>38</v>
      </c>
      <c r="E10" s="40" t="s">
        <v>45</v>
      </c>
      <c r="F10" s="41">
        <f>+F11+F22+F30+F37</f>
        <v>61887034000</v>
      </c>
      <c r="G10" s="41">
        <f>+G11+G22+G30+G37</f>
        <v>0</v>
      </c>
      <c r="H10" s="41">
        <f>+H11+H22+H30+H37</f>
        <v>0</v>
      </c>
      <c r="I10" s="41">
        <f>+I11+I22+I30+I37</f>
        <v>0</v>
      </c>
      <c r="J10" s="41">
        <f>+J11+J22+J30+J37</f>
        <v>0</v>
      </c>
      <c r="K10" s="41">
        <f t="shared" si="0"/>
        <v>0</v>
      </c>
      <c r="L10" s="41">
        <f>+L11+L22+L30+L37</f>
        <v>61887034000</v>
      </c>
      <c r="M10" s="42">
        <f t="shared" si="1"/>
        <v>7.8417814962088699E-3</v>
      </c>
      <c r="N10" s="41">
        <f t="shared" ref="N10:W10" si="7">+N11+N22+N30+N37</f>
        <v>4848293000</v>
      </c>
      <c r="O10" s="41">
        <f t="shared" si="7"/>
        <v>57038741000</v>
      </c>
      <c r="P10" s="41">
        <f t="shared" si="7"/>
        <v>4848293000</v>
      </c>
      <c r="Q10" s="41">
        <f t="shared" si="7"/>
        <v>3939052876.5499997</v>
      </c>
      <c r="R10" s="41">
        <f t="shared" si="7"/>
        <v>57947981123.450005</v>
      </c>
      <c r="S10" s="41">
        <f t="shared" si="7"/>
        <v>53099688123.450005</v>
      </c>
      <c r="T10" s="41">
        <f t="shared" si="7"/>
        <v>3939052876.5499997</v>
      </c>
      <c r="U10" s="41">
        <f t="shared" si="7"/>
        <v>0</v>
      </c>
      <c r="V10" s="41">
        <f t="shared" si="7"/>
        <v>2922556008</v>
      </c>
      <c r="W10" s="41">
        <f t="shared" si="7"/>
        <v>1016496868.55</v>
      </c>
      <c r="X10" s="38">
        <f t="shared" ref="X10:X31" si="8">+Q10/L10</f>
        <v>6.3649081591953482E-2</v>
      </c>
      <c r="Y10" s="38">
        <f t="shared" ref="Y10:Y31" si="9">+T10/L10</f>
        <v>6.3649081591953482E-2</v>
      </c>
      <c r="Z10" s="38">
        <f t="shared" ref="Z10:Z21" si="10">+V10/L10</f>
        <v>4.7224043860301983E-2</v>
      </c>
      <c r="AA10" s="38">
        <f t="shared" ref="AA10:AA21" si="11">+T10/Q10</f>
        <v>1</v>
      </c>
      <c r="AB10" s="38">
        <f t="shared" ref="AB10:AB21" si="12">+V10/T10</f>
        <v>0.74194383766681149</v>
      </c>
    </row>
    <row r="11" spans="1:30" ht="27" customHeight="1" x14ac:dyDescent="0.25">
      <c r="A11" s="39" t="s">
        <v>46</v>
      </c>
      <c r="B11" s="34" t="s">
        <v>41</v>
      </c>
      <c r="C11" s="34">
        <v>20</v>
      </c>
      <c r="D11" s="34" t="s">
        <v>38</v>
      </c>
      <c r="E11" s="40" t="s">
        <v>47</v>
      </c>
      <c r="F11" s="41">
        <f>+F12</f>
        <v>39105875000</v>
      </c>
      <c r="G11" s="41">
        <f>+G12</f>
        <v>0</v>
      </c>
      <c r="H11" s="41">
        <f>+H12</f>
        <v>0</v>
      </c>
      <c r="I11" s="41">
        <f>+I12</f>
        <v>0</v>
      </c>
      <c r="J11" s="41">
        <f>+J12</f>
        <v>0</v>
      </c>
      <c r="K11" s="41">
        <f t="shared" si="0"/>
        <v>0</v>
      </c>
      <c r="L11" s="41">
        <f>+L12</f>
        <v>39105875000</v>
      </c>
      <c r="M11" s="42">
        <f t="shared" si="1"/>
        <v>4.9551530772674783E-3</v>
      </c>
      <c r="N11" s="41">
        <f t="shared" ref="N11:W11" si="13">+N12</f>
        <v>0</v>
      </c>
      <c r="O11" s="41">
        <f t="shared" si="13"/>
        <v>39105875000</v>
      </c>
      <c r="P11" s="41">
        <f t="shared" si="13"/>
        <v>0</v>
      </c>
      <c r="Q11" s="41">
        <f t="shared" si="13"/>
        <v>2625691651.4899998</v>
      </c>
      <c r="R11" s="41">
        <f t="shared" si="13"/>
        <v>36480183348.510002</v>
      </c>
      <c r="S11" s="41">
        <f t="shared" si="13"/>
        <v>36480183348.510002</v>
      </c>
      <c r="T11" s="41">
        <f t="shared" si="13"/>
        <v>2625691651.4899998</v>
      </c>
      <c r="U11" s="41">
        <f t="shared" si="13"/>
        <v>0</v>
      </c>
      <c r="V11" s="41">
        <f t="shared" si="13"/>
        <v>2624232075</v>
      </c>
      <c r="W11" s="41">
        <f t="shared" si="13"/>
        <v>1459576.4899999499</v>
      </c>
      <c r="X11" s="38">
        <f t="shared" si="8"/>
        <v>6.7143150523802361E-2</v>
      </c>
      <c r="Y11" s="38">
        <f t="shared" si="9"/>
        <v>6.7143150523802361E-2</v>
      </c>
      <c r="Z11" s="38">
        <f t="shared" si="10"/>
        <v>6.7105826809910271E-2</v>
      </c>
      <c r="AA11" s="38">
        <f t="shared" si="11"/>
        <v>1</v>
      </c>
      <c r="AB11" s="38">
        <f t="shared" si="12"/>
        <v>0.99944411732841076</v>
      </c>
    </row>
    <row r="12" spans="1:30" ht="27" customHeight="1" x14ac:dyDescent="0.25">
      <c r="A12" s="39" t="s">
        <v>48</v>
      </c>
      <c r="B12" s="34" t="s">
        <v>41</v>
      </c>
      <c r="C12" s="34">
        <v>20</v>
      </c>
      <c r="D12" s="34" t="s">
        <v>38</v>
      </c>
      <c r="E12" s="40" t="s">
        <v>49</v>
      </c>
      <c r="F12" s="41">
        <f>SUM(F13:F21)</f>
        <v>39105875000</v>
      </c>
      <c r="G12" s="41">
        <f>SUM(G13:G21)</f>
        <v>0</v>
      </c>
      <c r="H12" s="41">
        <f>SUM(H13:H21)</f>
        <v>0</v>
      </c>
      <c r="I12" s="41">
        <f>SUM(I13:I21)</f>
        <v>0</v>
      </c>
      <c r="J12" s="41">
        <f>SUM(J13:J21)</f>
        <v>0</v>
      </c>
      <c r="K12" s="41">
        <f t="shared" si="0"/>
        <v>0</v>
      </c>
      <c r="L12" s="41">
        <f>SUM(L13:L21)</f>
        <v>39105875000</v>
      </c>
      <c r="M12" s="42">
        <f t="shared" si="1"/>
        <v>4.9551530772674783E-3</v>
      </c>
      <c r="N12" s="41">
        <f t="shared" ref="N12:W12" si="14">SUM(N13:N21)</f>
        <v>0</v>
      </c>
      <c r="O12" s="41">
        <f t="shared" si="14"/>
        <v>39105875000</v>
      </c>
      <c r="P12" s="41">
        <f t="shared" si="14"/>
        <v>0</v>
      </c>
      <c r="Q12" s="41">
        <f t="shared" si="14"/>
        <v>2625691651.4899998</v>
      </c>
      <c r="R12" s="41">
        <f t="shared" si="14"/>
        <v>36480183348.510002</v>
      </c>
      <c r="S12" s="41">
        <f t="shared" si="14"/>
        <v>36480183348.510002</v>
      </c>
      <c r="T12" s="41">
        <f t="shared" si="14"/>
        <v>2625691651.4899998</v>
      </c>
      <c r="U12" s="41">
        <f t="shared" si="14"/>
        <v>0</v>
      </c>
      <c r="V12" s="41">
        <f t="shared" si="14"/>
        <v>2624232075</v>
      </c>
      <c r="W12" s="41">
        <f t="shared" si="14"/>
        <v>1459576.4899999499</v>
      </c>
      <c r="X12" s="38">
        <f t="shared" si="8"/>
        <v>6.7143150523802361E-2</v>
      </c>
      <c r="Y12" s="38">
        <f t="shared" si="9"/>
        <v>6.7143150523802361E-2</v>
      </c>
      <c r="Z12" s="38">
        <f t="shared" si="10"/>
        <v>6.7105826809910271E-2</v>
      </c>
      <c r="AA12" s="38">
        <f t="shared" si="11"/>
        <v>1</v>
      </c>
      <c r="AB12" s="38">
        <f t="shared" si="12"/>
        <v>0.99944411732841076</v>
      </c>
    </row>
    <row r="13" spans="1:30" ht="27" customHeight="1" x14ac:dyDescent="0.25">
      <c r="A13" s="43" t="s">
        <v>50</v>
      </c>
      <c r="B13" s="44" t="s">
        <v>41</v>
      </c>
      <c r="C13" s="44">
        <v>20</v>
      </c>
      <c r="D13" s="44" t="s">
        <v>38</v>
      </c>
      <c r="E13" s="45" t="s">
        <v>51</v>
      </c>
      <c r="F13" s="46">
        <v>27743250237</v>
      </c>
      <c r="G13" s="46">
        <v>0</v>
      </c>
      <c r="H13" s="46">
        <v>0</v>
      </c>
      <c r="I13" s="46">
        <v>0</v>
      </c>
      <c r="J13" s="46">
        <v>0</v>
      </c>
      <c r="K13" s="46">
        <f t="shared" si="0"/>
        <v>0</v>
      </c>
      <c r="L13" s="47">
        <f t="shared" ref="L13:L21" si="15">+F13+K13</f>
        <v>27743250237</v>
      </c>
      <c r="M13" s="42">
        <f t="shared" si="1"/>
        <v>3.5153810465888375E-3</v>
      </c>
      <c r="N13" s="46">
        <v>0</v>
      </c>
      <c r="O13" s="46">
        <v>27743250237</v>
      </c>
      <c r="P13" s="46">
        <f t="shared" ref="P13:P21" si="16">L13-O13</f>
        <v>0</v>
      </c>
      <c r="Q13" s="46">
        <v>2311202667.8099999</v>
      </c>
      <c r="R13" s="46">
        <f t="shared" ref="R13:R21" si="17">+L13-Q13</f>
        <v>25432047569.189999</v>
      </c>
      <c r="S13" s="46">
        <f t="shared" ref="S13:S21" si="18">O13-Q13</f>
        <v>25432047569.189999</v>
      </c>
      <c r="T13" s="46">
        <v>2311202667.8099999</v>
      </c>
      <c r="U13" s="46">
        <f t="shared" ref="U13:U21" si="19">+Q13-T13</f>
        <v>0</v>
      </c>
      <c r="V13" s="46">
        <v>2309953400</v>
      </c>
      <c r="W13" s="48">
        <f t="shared" ref="W13:W21" si="20">+T13-V13</f>
        <v>1249267.8099999428</v>
      </c>
      <c r="X13" s="49">
        <f t="shared" si="8"/>
        <v>8.3306845739640367E-2</v>
      </c>
      <c r="Y13" s="49">
        <f t="shared" si="9"/>
        <v>8.3306845739640367E-2</v>
      </c>
      <c r="Z13" s="49">
        <f t="shared" si="10"/>
        <v>8.3261816127056118E-2</v>
      </c>
      <c r="AA13" s="49">
        <f t="shared" si="11"/>
        <v>1</v>
      </c>
      <c r="AB13" s="49">
        <f t="shared" si="12"/>
        <v>0.99945947284182413</v>
      </c>
      <c r="AD13" s="50"/>
    </row>
    <row r="14" spans="1:30" ht="27" customHeight="1" x14ac:dyDescent="0.25">
      <c r="A14" s="43" t="s">
        <v>52</v>
      </c>
      <c r="B14" s="44" t="s">
        <v>41</v>
      </c>
      <c r="C14" s="44">
        <v>20</v>
      </c>
      <c r="D14" s="44" t="s">
        <v>38</v>
      </c>
      <c r="E14" s="45" t="s">
        <v>53</v>
      </c>
      <c r="F14" s="46">
        <v>2408972010</v>
      </c>
      <c r="G14" s="46">
        <v>0</v>
      </c>
      <c r="H14" s="46">
        <v>0</v>
      </c>
      <c r="I14" s="46">
        <v>0</v>
      </c>
      <c r="J14" s="46">
        <v>0</v>
      </c>
      <c r="K14" s="46">
        <f t="shared" si="0"/>
        <v>0</v>
      </c>
      <c r="L14" s="47">
        <f t="shared" si="15"/>
        <v>2408972010</v>
      </c>
      <c r="M14" s="51">
        <f t="shared" si="1"/>
        <v>3.0524377905884279E-4</v>
      </c>
      <c r="N14" s="46">
        <v>0</v>
      </c>
      <c r="O14" s="46">
        <v>2408972010</v>
      </c>
      <c r="P14" s="46">
        <f t="shared" si="16"/>
        <v>0</v>
      </c>
      <c r="Q14" s="46">
        <v>174794866</v>
      </c>
      <c r="R14" s="46">
        <f t="shared" si="17"/>
        <v>2234177144</v>
      </c>
      <c r="S14" s="46">
        <f t="shared" si="18"/>
        <v>2234177144</v>
      </c>
      <c r="T14" s="46">
        <v>174794866</v>
      </c>
      <c r="U14" s="46">
        <f t="shared" si="19"/>
        <v>0</v>
      </c>
      <c r="V14" s="46">
        <v>174794866</v>
      </c>
      <c r="W14" s="48">
        <f t="shared" si="20"/>
        <v>0</v>
      </c>
      <c r="X14" s="49">
        <f t="shared" si="8"/>
        <v>7.2559940619650459E-2</v>
      </c>
      <c r="Y14" s="49">
        <f t="shared" si="9"/>
        <v>7.2559940619650459E-2</v>
      </c>
      <c r="Z14" s="49">
        <f t="shared" si="10"/>
        <v>7.2559940619650459E-2</v>
      </c>
      <c r="AA14" s="49">
        <f t="shared" si="11"/>
        <v>1</v>
      </c>
      <c r="AB14" s="49">
        <f t="shared" si="12"/>
        <v>1</v>
      </c>
      <c r="AD14" s="50"/>
    </row>
    <row r="15" spans="1:30" ht="27" customHeight="1" x14ac:dyDescent="0.25">
      <c r="A15" s="43" t="s">
        <v>54</v>
      </c>
      <c r="B15" s="44" t="s">
        <v>41</v>
      </c>
      <c r="C15" s="44">
        <v>20</v>
      </c>
      <c r="D15" s="44" t="s">
        <v>38</v>
      </c>
      <c r="E15" s="45" t="s">
        <v>55</v>
      </c>
      <c r="F15" s="46">
        <v>2985660</v>
      </c>
      <c r="G15" s="46">
        <v>0</v>
      </c>
      <c r="H15" s="46">
        <v>0</v>
      </c>
      <c r="I15" s="46">
        <v>0</v>
      </c>
      <c r="J15" s="46">
        <v>0</v>
      </c>
      <c r="K15" s="46">
        <f t="shared" si="0"/>
        <v>0</v>
      </c>
      <c r="L15" s="47">
        <f t="shared" si="15"/>
        <v>2985660</v>
      </c>
      <c r="M15" s="52">
        <f>+L15/L295</f>
        <v>3.7831661704729586E-7</v>
      </c>
      <c r="N15" s="46">
        <v>0</v>
      </c>
      <c r="O15" s="46">
        <v>2985660</v>
      </c>
      <c r="P15" s="46">
        <f t="shared" si="16"/>
        <v>0</v>
      </c>
      <c r="Q15" s="46">
        <v>218247</v>
      </c>
      <c r="R15" s="46">
        <f t="shared" si="17"/>
        <v>2767413</v>
      </c>
      <c r="S15" s="46">
        <f t="shared" si="18"/>
        <v>2767413</v>
      </c>
      <c r="T15" s="46">
        <v>218247</v>
      </c>
      <c r="U15" s="46">
        <f t="shared" si="19"/>
        <v>0</v>
      </c>
      <c r="V15" s="46">
        <v>218247</v>
      </c>
      <c r="W15" s="48">
        <f t="shared" si="20"/>
        <v>0</v>
      </c>
      <c r="X15" s="49">
        <f t="shared" si="8"/>
        <v>7.3098410401720229E-2</v>
      </c>
      <c r="Y15" s="49">
        <f t="shared" si="9"/>
        <v>7.3098410401720229E-2</v>
      </c>
      <c r="Z15" s="49">
        <f t="shared" si="10"/>
        <v>7.3098410401720229E-2</v>
      </c>
      <c r="AA15" s="49">
        <f t="shared" si="11"/>
        <v>1</v>
      </c>
      <c r="AB15" s="49">
        <f t="shared" si="12"/>
        <v>1</v>
      </c>
      <c r="AD15" s="50"/>
    </row>
    <row r="16" spans="1:30" ht="27" customHeight="1" x14ac:dyDescent="0.25">
      <c r="A16" s="43" t="s">
        <v>56</v>
      </c>
      <c r="B16" s="44" t="s">
        <v>41</v>
      </c>
      <c r="C16" s="44">
        <v>20</v>
      </c>
      <c r="D16" s="44" t="s">
        <v>38</v>
      </c>
      <c r="E16" s="45" t="s">
        <v>57</v>
      </c>
      <c r="F16" s="46">
        <v>5040000</v>
      </c>
      <c r="G16" s="46">
        <v>0</v>
      </c>
      <c r="H16" s="46">
        <v>0</v>
      </c>
      <c r="I16" s="46">
        <v>0</v>
      </c>
      <c r="J16" s="46">
        <v>0</v>
      </c>
      <c r="K16" s="46">
        <f t="shared" si="0"/>
        <v>0</v>
      </c>
      <c r="L16" s="47">
        <f t="shared" si="15"/>
        <v>5040000</v>
      </c>
      <c r="M16" s="52">
        <f>+L16/L295</f>
        <v>6.3862454194997794E-7</v>
      </c>
      <c r="N16" s="46">
        <v>0</v>
      </c>
      <c r="O16" s="46">
        <v>5040000</v>
      </c>
      <c r="P16" s="46">
        <f t="shared" si="16"/>
        <v>0</v>
      </c>
      <c r="Q16" s="46">
        <v>421818</v>
      </c>
      <c r="R16" s="46">
        <f t="shared" si="17"/>
        <v>4618182</v>
      </c>
      <c r="S16" s="46">
        <f t="shared" si="18"/>
        <v>4618182</v>
      </c>
      <c r="T16" s="46">
        <v>421818</v>
      </c>
      <c r="U16" s="46">
        <f t="shared" si="19"/>
        <v>0</v>
      </c>
      <c r="V16" s="46">
        <v>421818</v>
      </c>
      <c r="W16" s="48">
        <f t="shared" si="20"/>
        <v>0</v>
      </c>
      <c r="X16" s="49">
        <f t="shared" si="8"/>
        <v>8.3694047619047612E-2</v>
      </c>
      <c r="Y16" s="49">
        <f t="shared" si="9"/>
        <v>8.3694047619047612E-2</v>
      </c>
      <c r="Z16" s="49">
        <f t="shared" si="10"/>
        <v>8.3694047619047612E-2</v>
      </c>
      <c r="AA16" s="49">
        <f t="shared" si="11"/>
        <v>1</v>
      </c>
      <c r="AB16" s="49">
        <f t="shared" si="12"/>
        <v>1</v>
      </c>
      <c r="AD16" s="50"/>
    </row>
    <row r="17" spans="1:30" ht="27" customHeight="1" x14ac:dyDescent="0.25">
      <c r="A17" s="43" t="s">
        <v>58</v>
      </c>
      <c r="B17" s="44" t="s">
        <v>41</v>
      </c>
      <c r="C17" s="44">
        <v>20</v>
      </c>
      <c r="D17" s="44" t="s">
        <v>38</v>
      </c>
      <c r="E17" s="45" t="s">
        <v>59</v>
      </c>
      <c r="F17" s="46">
        <v>1713900234</v>
      </c>
      <c r="G17" s="46">
        <v>0</v>
      </c>
      <c r="H17" s="46">
        <v>0</v>
      </c>
      <c r="I17" s="46">
        <v>0</v>
      </c>
      <c r="J17" s="46">
        <v>0</v>
      </c>
      <c r="K17" s="46">
        <f t="shared" si="0"/>
        <v>0</v>
      </c>
      <c r="L17" s="47">
        <f t="shared" si="15"/>
        <v>1713900234</v>
      </c>
      <c r="M17" s="51">
        <f t="shared" ref="M17:M29" si="21">L17/$L$295</f>
        <v>2.171703872790099E-4</v>
      </c>
      <c r="N17" s="46">
        <v>0</v>
      </c>
      <c r="O17" s="46">
        <v>1713900234</v>
      </c>
      <c r="P17" s="46">
        <f t="shared" si="16"/>
        <v>0</v>
      </c>
      <c r="Q17" s="46">
        <v>13785191</v>
      </c>
      <c r="R17" s="46">
        <f t="shared" si="17"/>
        <v>1700115043</v>
      </c>
      <c r="S17" s="46">
        <f t="shared" si="18"/>
        <v>1700115043</v>
      </c>
      <c r="T17" s="46">
        <v>13785191</v>
      </c>
      <c r="U17" s="46">
        <f t="shared" si="19"/>
        <v>0</v>
      </c>
      <c r="V17" s="46">
        <v>13785191</v>
      </c>
      <c r="W17" s="48">
        <f t="shared" si="20"/>
        <v>0</v>
      </c>
      <c r="X17" s="49">
        <f t="shared" si="8"/>
        <v>8.0431700320311647E-3</v>
      </c>
      <c r="Y17" s="49">
        <f t="shared" si="9"/>
        <v>8.0431700320311647E-3</v>
      </c>
      <c r="Z17" s="49">
        <f t="shared" si="10"/>
        <v>8.0431700320311647E-3</v>
      </c>
      <c r="AA17" s="49">
        <f t="shared" si="11"/>
        <v>1</v>
      </c>
      <c r="AB17" s="49">
        <f t="shared" si="12"/>
        <v>1</v>
      </c>
      <c r="AD17" s="50"/>
    </row>
    <row r="18" spans="1:30" ht="27" customHeight="1" x14ac:dyDescent="0.25">
      <c r="A18" s="43" t="s">
        <v>60</v>
      </c>
      <c r="B18" s="44" t="s">
        <v>41</v>
      </c>
      <c r="C18" s="44">
        <v>20</v>
      </c>
      <c r="D18" s="44" t="s">
        <v>38</v>
      </c>
      <c r="E18" s="45" t="s">
        <v>61</v>
      </c>
      <c r="F18" s="46">
        <v>1149297511</v>
      </c>
      <c r="G18" s="46">
        <v>0</v>
      </c>
      <c r="H18" s="46">
        <v>0</v>
      </c>
      <c r="I18" s="46">
        <v>0</v>
      </c>
      <c r="J18" s="46">
        <v>0</v>
      </c>
      <c r="K18" s="46">
        <f t="shared" si="0"/>
        <v>0</v>
      </c>
      <c r="L18" s="47">
        <f t="shared" si="15"/>
        <v>1149297511</v>
      </c>
      <c r="M18" s="51">
        <f t="shared" si="21"/>
        <v>1.4562888819972711E-4</v>
      </c>
      <c r="N18" s="46">
        <v>0</v>
      </c>
      <c r="O18" s="46">
        <v>1149297511</v>
      </c>
      <c r="P18" s="46">
        <f t="shared" si="16"/>
        <v>0</v>
      </c>
      <c r="Q18" s="46">
        <v>44622982</v>
      </c>
      <c r="R18" s="46">
        <f t="shared" si="17"/>
        <v>1104674529</v>
      </c>
      <c r="S18" s="46">
        <f t="shared" si="18"/>
        <v>1104674529</v>
      </c>
      <c r="T18" s="46">
        <v>44622982</v>
      </c>
      <c r="U18" s="46">
        <f t="shared" si="19"/>
        <v>0</v>
      </c>
      <c r="V18" s="46">
        <v>44622982</v>
      </c>
      <c r="W18" s="48">
        <f t="shared" si="20"/>
        <v>0</v>
      </c>
      <c r="X18" s="49">
        <f t="shared" si="8"/>
        <v>3.8826310483500215E-2</v>
      </c>
      <c r="Y18" s="49">
        <f t="shared" si="9"/>
        <v>3.8826310483500215E-2</v>
      </c>
      <c r="Z18" s="49">
        <f t="shared" si="10"/>
        <v>3.8826310483500215E-2</v>
      </c>
      <c r="AA18" s="49">
        <f t="shared" si="11"/>
        <v>1</v>
      </c>
      <c r="AB18" s="49">
        <f t="shared" si="12"/>
        <v>1</v>
      </c>
      <c r="AD18" s="50"/>
    </row>
    <row r="19" spans="1:30" ht="33.75" customHeight="1" x14ac:dyDescent="0.25">
      <c r="A19" s="43" t="s">
        <v>62</v>
      </c>
      <c r="B19" s="44" t="s">
        <v>41</v>
      </c>
      <c r="C19" s="44">
        <v>20</v>
      </c>
      <c r="D19" s="44" t="s">
        <v>38</v>
      </c>
      <c r="E19" s="45" t="s">
        <v>63</v>
      </c>
      <c r="F19" s="46">
        <v>153712847</v>
      </c>
      <c r="G19" s="46">
        <v>0</v>
      </c>
      <c r="H19" s="46">
        <v>0</v>
      </c>
      <c r="I19" s="46">
        <v>0</v>
      </c>
      <c r="J19" s="46">
        <v>0</v>
      </c>
      <c r="K19" s="46">
        <f t="shared" si="0"/>
        <v>0</v>
      </c>
      <c r="L19" s="47">
        <f t="shared" si="15"/>
        <v>153712847</v>
      </c>
      <c r="M19" s="53">
        <f t="shared" si="21"/>
        <v>1.9477142164127387E-5</v>
      </c>
      <c r="N19" s="46">
        <v>0</v>
      </c>
      <c r="O19" s="46">
        <v>153712847</v>
      </c>
      <c r="P19" s="46">
        <f t="shared" si="16"/>
        <v>0</v>
      </c>
      <c r="Q19" s="46">
        <v>0</v>
      </c>
      <c r="R19" s="46">
        <f t="shared" si="17"/>
        <v>153712847</v>
      </c>
      <c r="S19" s="46">
        <f t="shared" si="18"/>
        <v>153712847</v>
      </c>
      <c r="T19" s="46">
        <v>0</v>
      </c>
      <c r="U19" s="46">
        <f t="shared" si="19"/>
        <v>0</v>
      </c>
      <c r="V19" s="46">
        <v>0</v>
      </c>
      <c r="W19" s="48">
        <f t="shared" si="20"/>
        <v>0</v>
      </c>
      <c r="X19" s="54">
        <f t="shared" si="8"/>
        <v>0</v>
      </c>
      <c r="Y19" s="54">
        <f t="shared" si="9"/>
        <v>0</v>
      </c>
      <c r="Z19" s="54">
        <f t="shared" si="10"/>
        <v>0</v>
      </c>
      <c r="AA19" s="54" t="s">
        <v>40</v>
      </c>
      <c r="AB19" s="54" t="s">
        <v>40</v>
      </c>
      <c r="AD19" s="50"/>
    </row>
    <row r="20" spans="1:30" ht="27" customHeight="1" x14ac:dyDescent="0.25">
      <c r="A20" s="43" t="s">
        <v>64</v>
      </c>
      <c r="B20" s="44" t="s">
        <v>41</v>
      </c>
      <c r="C20" s="44">
        <v>20</v>
      </c>
      <c r="D20" s="44" t="s">
        <v>38</v>
      </c>
      <c r="E20" s="45" t="s">
        <v>65</v>
      </c>
      <c r="F20" s="46">
        <v>3392853271</v>
      </c>
      <c r="G20" s="46">
        <v>0</v>
      </c>
      <c r="H20" s="46">
        <v>0</v>
      </c>
      <c r="I20" s="46">
        <v>0</v>
      </c>
      <c r="J20" s="46">
        <v>0</v>
      </c>
      <c r="K20" s="46">
        <f t="shared" si="0"/>
        <v>0</v>
      </c>
      <c r="L20" s="47">
        <f t="shared" si="15"/>
        <v>3392853271</v>
      </c>
      <c r="M20" s="51">
        <f t="shared" si="21"/>
        <v>4.2991257263806729E-4</v>
      </c>
      <c r="N20" s="46">
        <v>0</v>
      </c>
      <c r="O20" s="46">
        <v>3392853271</v>
      </c>
      <c r="P20" s="46">
        <f t="shared" si="16"/>
        <v>0</v>
      </c>
      <c r="Q20" s="46">
        <v>254364</v>
      </c>
      <c r="R20" s="46">
        <f t="shared" si="17"/>
        <v>3392598907</v>
      </c>
      <c r="S20" s="46">
        <f t="shared" si="18"/>
        <v>3392598907</v>
      </c>
      <c r="T20" s="46">
        <v>254364</v>
      </c>
      <c r="U20" s="46">
        <f t="shared" si="19"/>
        <v>0</v>
      </c>
      <c r="V20" s="46">
        <v>180364</v>
      </c>
      <c r="W20" s="48">
        <f t="shared" si="20"/>
        <v>74000</v>
      </c>
      <c r="X20" s="49">
        <f t="shared" si="8"/>
        <v>7.4970527660050997E-5</v>
      </c>
      <c r="Y20" s="55">
        <f t="shared" si="9"/>
        <v>7.4970527660050997E-5</v>
      </c>
      <c r="Z20" s="55">
        <f t="shared" si="10"/>
        <v>5.3159976454519655E-5</v>
      </c>
      <c r="AA20" s="49">
        <f t="shared" si="11"/>
        <v>1</v>
      </c>
      <c r="AB20" s="49">
        <f t="shared" si="12"/>
        <v>0.70907832869431209</v>
      </c>
      <c r="AD20" s="50"/>
    </row>
    <row r="21" spans="1:30" ht="27" customHeight="1" x14ac:dyDescent="0.25">
      <c r="A21" s="43" t="s">
        <v>66</v>
      </c>
      <c r="B21" s="44" t="s">
        <v>41</v>
      </c>
      <c r="C21" s="44">
        <v>20</v>
      </c>
      <c r="D21" s="44" t="s">
        <v>38</v>
      </c>
      <c r="E21" s="45" t="s">
        <v>67</v>
      </c>
      <c r="F21" s="46">
        <v>2535863230</v>
      </c>
      <c r="G21" s="46">
        <v>0</v>
      </c>
      <c r="H21" s="46">
        <v>0</v>
      </c>
      <c r="I21" s="46">
        <v>0</v>
      </c>
      <c r="J21" s="46">
        <v>0</v>
      </c>
      <c r="K21" s="46">
        <f t="shared" si="0"/>
        <v>0</v>
      </c>
      <c r="L21" s="47">
        <f t="shared" si="15"/>
        <v>2535863230</v>
      </c>
      <c r="M21" s="51">
        <f t="shared" si="21"/>
        <v>3.2132232017986935E-4</v>
      </c>
      <c r="N21" s="46">
        <v>0</v>
      </c>
      <c r="O21" s="46">
        <v>2535863230</v>
      </c>
      <c r="P21" s="46">
        <f t="shared" si="16"/>
        <v>0</v>
      </c>
      <c r="Q21" s="46">
        <v>80391515.680000007</v>
      </c>
      <c r="R21" s="46">
        <f t="shared" si="17"/>
        <v>2455471714.3200002</v>
      </c>
      <c r="S21" s="46">
        <f t="shared" si="18"/>
        <v>2455471714.3200002</v>
      </c>
      <c r="T21" s="46">
        <v>80391515.680000007</v>
      </c>
      <c r="U21" s="46">
        <f t="shared" si="19"/>
        <v>0</v>
      </c>
      <c r="V21" s="46">
        <v>80255207</v>
      </c>
      <c r="W21" s="48">
        <f t="shared" si="20"/>
        <v>136308.68000000715</v>
      </c>
      <c r="X21" s="49">
        <f t="shared" si="8"/>
        <v>3.1701834203416407E-2</v>
      </c>
      <c r="Y21" s="49">
        <f t="shared" si="9"/>
        <v>3.1701834203416407E-2</v>
      </c>
      <c r="Z21" s="49">
        <f t="shared" si="10"/>
        <v>3.1648081824980759E-2</v>
      </c>
      <c r="AA21" s="49">
        <f t="shared" si="11"/>
        <v>1</v>
      </c>
      <c r="AB21" s="49">
        <f t="shared" si="12"/>
        <v>0.99830443948161662</v>
      </c>
      <c r="AD21" s="50"/>
    </row>
    <row r="22" spans="1:30" ht="22.5" customHeight="1" x14ac:dyDescent="0.25">
      <c r="A22" s="39" t="s">
        <v>68</v>
      </c>
      <c r="B22" s="34" t="s">
        <v>41</v>
      </c>
      <c r="C22" s="34">
        <v>20</v>
      </c>
      <c r="D22" s="34" t="s">
        <v>38</v>
      </c>
      <c r="E22" s="40" t="s">
        <v>69</v>
      </c>
      <c r="F22" s="41">
        <f>SUM(F23:F29)</f>
        <v>13647535000</v>
      </c>
      <c r="G22" s="41">
        <f>SUM(G23:G29)</f>
        <v>0</v>
      </c>
      <c r="H22" s="41">
        <f>SUM(H23:H29)</f>
        <v>0</v>
      </c>
      <c r="I22" s="41">
        <f>SUM(I23:I29)</f>
        <v>0</v>
      </c>
      <c r="J22" s="41">
        <f>SUM(J23:J29)</f>
        <v>0</v>
      </c>
      <c r="K22" s="41">
        <f t="shared" si="0"/>
        <v>0</v>
      </c>
      <c r="L22" s="41">
        <f>SUM(L23:L29)</f>
        <v>13647535000</v>
      </c>
      <c r="M22" s="42">
        <f t="shared" si="21"/>
        <v>1.729295791293907E-3</v>
      </c>
      <c r="N22" s="41">
        <f t="shared" ref="N22:W22" si="22">SUM(N23:N29)</f>
        <v>0</v>
      </c>
      <c r="O22" s="41">
        <f t="shared" si="22"/>
        <v>13647535000</v>
      </c>
      <c r="P22" s="41">
        <f t="shared" si="22"/>
        <v>0</v>
      </c>
      <c r="Q22" s="41">
        <f t="shared" si="22"/>
        <v>1016522492.0599999</v>
      </c>
      <c r="R22" s="41">
        <f t="shared" si="22"/>
        <v>12631012507.940001</v>
      </c>
      <c r="S22" s="41">
        <f t="shared" si="22"/>
        <v>12631012507.940001</v>
      </c>
      <c r="T22" s="41">
        <f t="shared" si="22"/>
        <v>1016522492.0599999</v>
      </c>
      <c r="U22" s="41">
        <f t="shared" si="22"/>
        <v>0</v>
      </c>
      <c r="V22" s="41">
        <f t="shared" si="22"/>
        <v>1485200</v>
      </c>
      <c r="W22" s="41">
        <f t="shared" si="22"/>
        <v>1015037292.0599999</v>
      </c>
      <c r="X22" s="38">
        <f t="shared" si="8"/>
        <v>7.4483963005773562E-2</v>
      </c>
      <c r="Y22" s="38">
        <f t="shared" si="9"/>
        <v>7.4483963005773562E-2</v>
      </c>
      <c r="Z22" s="38">
        <f>+V22/L22</f>
        <v>1.0882551317875352E-4</v>
      </c>
      <c r="AA22" s="38">
        <f>+T22/Q22</f>
        <v>1</v>
      </c>
      <c r="AB22" s="38">
        <f>+V22/T22</f>
        <v>1.4610596534762523E-3</v>
      </c>
    </row>
    <row r="23" spans="1:30" ht="33.75" customHeight="1" x14ac:dyDescent="0.25">
      <c r="A23" s="43" t="s">
        <v>70</v>
      </c>
      <c r="B23" s="44" t="s">
        <v>41</v>
      </c>
      <c r="C23" s="44">
        <v>20</v>
      </c>
      <c r="D23" s="44" t="s">
        <v>38</v>
      </c>
      <c r="E23" s="45" t="s">
        <v>71</v>
      </c>
      <c r="F23" s="46">
        <v>3978735557</v>
      </c>
      <c r="G23" s="46">
        <v>0</v>
      </c>
      <c r="H23" s="46">
        <v>0</v>
      </c>
      <c r="I23" s="46">
        <v>0</v>
      </c>
      <c r="J23" s="46">
        <v>0</v>
      </c>
      <c r="K23" s="46">
        <f t="shared" si="0"/>
        <v>0</v>
      </c>
      <c r="L23" s="47">
        <f t="shared" ref="L23:L29" si="23">+F23+K23</f>
        <v>3978735557</v>
      </c>
      <c r="M23" s="51">
        <f t="shared" si="21"/>
        <v>5.0415043107722522E-4</v>
      </c>
      <c r="N23" s="46">
        <v>0</v>
      </c>
      <c r="O23" s="46">
        <v>3978735557</v>
      </c>
      <c r="P23" s="46">
        <f t="shared" ref="P23:P29" si="24">L23-O23</f>
        <v>0</v>
      </c>
      <c r="Q23" s="46">
        <v>313340439.60000002</v>
      </c>
      <c r="R23" s="46">
        <f t="shared" ref="R23:R29" si="25">+L23-Q23</f>
        <v>3665395117.4000001</v>
      </c>
      <c r="S23" s="46">
        <f t="shared" ref="S23:S29" si="26">O23-Q23</f>
        <v>3665395117.4000001</v>
      </c>
      <c r="T23" s="46">
        <v>313340439.60000002</v>
      </c>
      <c r="U23" s="46">
        <f t="shared" ref="U23:U29" si="27">+Q23-T23</f>
        <v>0</v>
      </c>
      <c r="V23" s="46">
        <v>0</v>
      </c>
      <c r="W23" s="48">
        <f t="shared" ref="W23:W29" si="28">+T23-V23</f>
        <v>313340439.60000002</v>
      </c>
      <c r="X23" s="49">
        <f t="shared" si="8"/>
        <v>7.8753773682878628E-2</v>
      </c>
      <c r="Y23" s="49">
        <f t="shared" si="9"/>
        <v>7.8753773682878628E-2</v>
      </c>
      <c r="Z23" s="49">
        <f t="shared" ref="Z23:Z29" si="29">+V23/L23</f>
        <v>0</v>
      </c>
      <c r="AA23" s="49">
        <f t="shared" ref="AA23:AA29" si="30">+T23/Q23</f>
        <v>1</v>
      </c>
      <c r="AB23" s="49">
        <f t="shared" ref="AB23:AB29" si="31">+V23/T23</f>
        <v>0</v>
      </c>
    </row>
    <row r="24" spans="1:30" ht="29.25" customHeight="1" x14ac:dyDescent="0.25">
      <c r="A24" s="43" t="s">
        <v>72</v>
      </c>
      <c r="B24" s="44" t="s">
        <v>41</v>
      </c>
      <c r="C24" s="44">
        <v>20</v>
      </c>
      <c r="D24" s="44" t="s">
        <v>38</v>
      </c>
      <c r="E24" s="45" t="s">
        <v>73</v>
      </c>
      <c r="F24" s="46">
        <v>2822000568</v>
      </c>
      <c r="G24" s="46">
        <v>0</v>
      </c>
      <c r="H24" s="46">
        <v>0</v>
      </c>
      <c r="I24" s="46">
        <v>0</v>
      </c>
      <c r="J24" s="46">
        <v>0</v>
      </c>
      <c r="K24" s="46">
        <f t="shared" si="0"/>
        <v>0</v>
      </c>
      <c r="L24" s="47">
        <f t="shared" si="23"/>
        <v>2822000568</v>
      </c>
      <c r="M24" s="51">
        <f t="shared" si="21"/>
        <v>3.5757913097650347E-4</v>
      </c>
      <c r="N24" s="46">
        <v>0</v>
      </c>
      <c r="O24" s="46">
        <v>2822000568</v>
      </c>
      <c r="P24" s="46">
        <f t="shared" si="24"/>
        <v>0</v>
      </c>
      <c r="Q24" s="46">
        <v>223884052.40000001</v>
      </c>
      <c r="R24" s="46">
        <f t="shared" si="25"/>
        <v>2598116515.5999999</v>
      </c>
      <c r="S24" s="46">
        <f t="shared" si="26"/>
        <v>2598116515.5999999</v>
      </c>
      <c r="T24" s="46">
        <v>223884052.40000001</v>
      </c>
      <c r="U24" s="46">
        <f t="shared" si="27"/>
        <v>0</v>
      </c>
      <c r="V24" s="46">
        <v>1485200</v>
      </c>
      <c r="W24" s="48">
        <f t="shared" si="28"/>
        <v>222398852.40000001</v>
      </c>
      <c r="X24" s="49">
        <f t="shared" si="8"/>
        <v>7.9335225846063687E-2</v>
      </c>
      <c r="Y24" s="49">
        <f t="shared" si="9"/>
        <v>7.9335225846063687E-2</v>
      </c>
      <c r="Z24" s="49">
        <f t="shared" si="29"/>
        <v>5.2629330299978872E-4</v>
      </c>
      <c r="AA24" s="49">
        <f t="shared" si="30"/>
        <v>1</v>
      </c>
      <c r="AB24" s="49">
        <f t="shared" si="31"/>
        <v>6.6337909470500543E-3</v>
      </c>
    </row>
    <row r="25" spans="1:30" ht="27.75" customHeight="1" x14ac:dyDescent="0.25">
      <c r="A25" s="43" t="s">
        <v>74</v>
      </c>
      <c r="B25" s="44" t="s">
        <v>41</v>
      </c>
      <c r="C25" s="44">
        <v>20</v>
      </c>
      <c r="D25" s="44" t="s">
        <v>38</v>
      </c>
      <c r="E25" s="45" t="s">
        <v>75</v>
      </c>
      <c r="F25" s="46">
        <v>3569683789</v>
      </c>
      <c r="G25" s="46">
        <v>0</v>
      </c>
      <c r="H25" s="46">
        <v>0</v>
      </c>
      <c r="I25" s="46">
        <v>0</v>
      </c>
      <c r="J25" s="46">
        <v>0</v>
      </c>
      <c r="K25" s="46">
        <f t="shared" si="0"/>
        <v>0</v>
      </c>
      <c r="L25" s="47">
        <f t="shared" si="23"/>
        <v>3569683789</v>
      </c>
      <c r="M25" s="51">
        <f t="shared" si="21"/>
        <v>4.5231898306674335E-4</v>
      </c>
      <c r="N25" s="46">
        <v>0</v>
      </c>
      <c r="O25" s="46">
        <v>3569683789</v>
      </c>
      <c r="P25" s="46">
        <f t="shared" si="24"/>
        <v>0</v>
      </c>
      <c r="Q25" s="46">
        <v>235035179.66</v>
      </c>
      <c r="R25" s="46">
        <f t="shared" si="25"/>
        <v>3334648609.3400002</v>
      </c>
      <c r="S25" s="46">
        <f t="shared" si="26"/>
        <v>3334648609.3400002</v>
      </c>
      <c r="T25" s="46">
        <v>235035179.66</v>
      </c>
      <c r="U25" s="46">
        <f t="shared" si="27"/>
        <v>0</v>
      </c>
      <c r="V25" s="46">
        <v>0</v>
      </c>
      <c r="W25" s="48">
        <f t="shared" si="28"/>
        <v>235035179.66</v>
      </c>
      <c r="X25" s="49">
        <f t="shared" si="8"/>
        <v>6.5842016703065456E-2</v>
      </c>
      <c r="Y25" s="49">
        <f t="shared" si="9"/>
        <v>6.5842016703065456E-2</v>
      </c>
      <c r="Z25" s="49">
        <f t="shared" si="29"/>
        <v>0</v>
      </c>
      <c r="AA25" s="49">
        <f t="shared" si="30"/>
        <v>1</v>
      </c>
      <c r="AB25" s="49">
        <f t="shared" si="31"/>
        <v>0</v>
      </c>
    </row>
    <row r="26" spans="1:30" ht="30" customHeight="1" x14ac:dyDescent="0.25">
      <c r="A26" s="43" t="s">
        <v>76</v>
      </c>
      <c r="B26" s="44" t="s">
        <v>41</v>
      </c>
      <c r="C26" s="44">
        <v>20</v>
      </c>
      <c r="D26" s="44" t="s">
        <v>38</v>
      </c>
      <c r="E26" s="45" t="s">
        <v>77</v>
      </c>
      <c r="F26" s="46">
        <v>1382522206</v>
      </c>
      <c r="G26" s="46">
        <v>0</v>
      </c>
      <c r="H26" s="46">
        <v>0</v>
      </c>
      <c r="I26" s="46">
        <v>0</v>
      </c>
      <c r="J26" s="46">
        <v>0</v>
      </c>
      <c r="K26" s="46">
        <f t="shared" si="0"/>
        <v>0</v>
      </c>
      <c r="L26" s="47">
        <f t="shared" si="23"/>
        <v>1382522206</v>
      </c>
      <c r="M26" s="51">
        <f t="shared" si="21"/>
        <v>1.7518107352032202E-4</v>
      </c>
      <c r="N26" s="46">
        <v>0</v>
      </c>
      <c r="O26" s="46">
        <v>1382522206</v>
      </c>
      <c r="P26" s="46">
        <f t="shared" si="24"/>
        <v>0</v>
      </c>
      <c r="Q26" s="46">
        <v>102679106.40000001</v>
      </c>
      <c r="R26" s="46">
        <f t="shared" si="25"/>
        <v>1279843099.5999999</v>
      </c>
      <c r="S26" s="46">
        <f t="shared" si="26"/>
        <v>1279843099.5999999</v>
      </c>
      <c r="T26" s="46">
        <v>102679106.40000001</v>
      </c>
      <c r="U26" s="46">
        <f t="shared" si="27"/>
        <v>0</v>
      </c>
      <c r="V26" s="46">
        <v>0</v>
      </c>
      <c r="W26" s="48">
        <f t="shared" si="28"/>
        <v>102679106.40000001</v>
      </c>
      <c r="X26" s="49">
        <f t="shared" si="8"/>
        <v>7.4269408443772944E-2</v>
      </c>
      <c r="Y26" s="49">
        <f t="shared" si="9"/>
        <v>7.4269408443772944E-2</v>
      </c>
      <c r="Z26" s="49">
        <f t="shared" si="29"/>
        <v>0</v>
      </c>
      <c r="AA26" s="49">
        <f t="shared" si="30"/>
        <v>1</v>
      </c>
      <c r="AB26" s="49">
        <f t="shared" si="31"/>
        <v>0</v>
      </c>
    </row>
    <row r="27" spans="1:30" ht="36.75" customHeight="1" x14ac:dyDescent="0.25">
      <c r="A27" s="43" t="s">
        <v>78</v>
      </c>
      <c r="B27" s="44" t="s">
        <v>41</v>
      </c>
      <c r="C27" s="44">
        <v>20</v>
      </c>
      <c r="D27" s="44" t="s">
        <v>38</v>
      </c>
      <c r="E27" s="45" t="s">
        <v>79</v>
      </c>
      <c r="F27" s="46">
        <v>166286663</v>
      </c>
      <c r="G27" s="46">
        <v>0</v>
      </c>
      <c r="H27" s="46">
        <v>0</v>
      </c>
      <c r="I27" s="46">
        <v>0</v>
      </c>
      <c r="J27" s="46">
        <v>0</v>
      </c>
      <c r="K27" s="46">
        <f t="shared" si="0"/>
        <v>0</v>
      </c>
      <c r="L27" s="47">
        <f t="shared" si="23"/>
        <v>166286663</v>
      </c>
      <c r="M27" s="53">
        <f t="shared" si="21"/>
        <v>2.1070385712453438E-5</v>
      </c>
      <c r="N27" s="46">
        <v>0</v>
      </c>
      <c r="O27" s="46">
        <v>166286663</v>
      </c>
      <c r="P27" s="46">
        <f t="shared" si="24"/>
        <v>0</v>
      </c>
      <c r="Q27" s="46">
        <v>13222153.6</v>
      </c>
      <c r="R27" s="46">
        <f t="shared" si="25"/>
        <v>153064509.40000001</v>
      </c>
      <c r="S27" s="46">
        <f t="shared" si="26"/>
        <v>153064509.40000001</v>
      </c>
      <c r="T27" s="46">
        <v>13222153.6</v>
      </c>
      <c r="U27" s="46">
        <f t="shared" si="27"/>
        <v>0</v>
      </c>
      <c r="V27" s="46">
        <v>0</v>
      </c>
      <c r="W27" s="48">
        <f t="shared" si="28"/>
        <v>13222153.6</v>
      </c>
      <c r="X27" s="49">
        <f t="shared" si="8"/>
        <v>7.9514215761248397E-2</v>
      </c>
      <c r="Y27" s="49">
        <f t="shared" si="9"/>
        <v>7.9514215761248397E-2</v>
      </c>
      <c r="Z27" s="49">
        <f t="shared" si="29"/>
        <v>0</v>
      </c>
      <c r="AA27" s="49">
        <f t="shared" si="30"/>
        <v>1</v>
      </c>
      <c r="AB27" s="49">
        <f t="shared" si="31"/>
        <v>0</v>
      </c>
    </row>
    <row r="28" spans="1:30" ht="28.5" customHeight="1" x14ac:dyDescent="0.25">
      <c r="A28" s="43" t="s">
        <v>80</v>
      </c>
      <c r="B28" s="44" t="s">
        <v>41</v>
      </c>
      <c r="C28" s="44">
        <v>20</v>
      </c>
      <c r="D28" s="44" t="s">
        <v>38</v>
      </c>
      <c r="E28" s="45" t="s">
        <v>81</v>
      </c>
      <c r="F28" s="46">
        <v>1036936225</v>
      </c>
      <c r="G28" s="46">
        <v>0</v>
      </c>
      <c r="H28" s="46">
        <v>0</v>
      </c>
      <c r="I28" s="46">
        <v>0</v>
      </c>
      <c r="J28" s="46">
        <v>0</v>
      </c>
      <c r="K28" s="46">
        <f t="shared" si="0"/>
        <v>0</v>
      </c>
      <c r="L28" s="47">
        <f t="shared" si="23"/>
        <v>1036936225</v>
      </c>
      <c r="M28" s="51">
        <f t="shared" si="21"/>
        <v>1.3139145272261194E-4</v>
      </c>
      <c r="N28" s="46">
        <v>0</v>
      </c>
      <c r="O28" s="46">
        <v>1036936225</v>
      </c>
      <c r="P28" s="46">
        <f t="shared" si="24"/>
        <v>0</v>
      </c>
      <c r="Q28" s="46">
        <v>77013120.799999997</v>
      </c>
      <c r="R28" s="46">
        <f t="shared" si="25"/>
        <v>959923104.20000005</v>
      </c>
      <c r="S28" s="46">
        <f t="shared" si="26"/>
        <v>959923104.20000005</v>
      </c>
      <c r="T28" s="46">
        <v>77013120.799999997</v>
      </c>
      <c r="U28" s="46">
        <f t="shared" si="27"/>
        <v>0</v>
      </c>
      <c r="V28" s="46">
        <v>0</v>
      </c>
      <c r="W28" s="48">
        <f t="shared" si="28"/>
        <v>77013120.799999997</v>
      </c>
      <c r="X28" s="49">
        <f t="shared" si="8"/>
        <v>7.4269872093628508E-2</v>
      </c>
      <c r="Y28" s="49">
        <f t="shared" si="9"/>
        <v>7.4269872093628508E-2</v>
      </c>
      <c r="Z28" s="49">
        <f t="shared" si="29"/>
        <v>0</v>
      </c>
      <c r="AA28" s="49">
        <f t="shared" si="30"/>
        <v>1</v>
      </c>
      <c r="AB28" s="49">
        <f t="shared" si="31"/>
        <v>0</v>
      </c>
    </row>
    <row r="29" spans="1:30" ht="39.75" customHeight="1" x14ac:dyDescent="0.25">
      <c r="A29" s="43" t="s">
        <v>82</v>
      </c>
      <c r="B29" s="44" t="s">
        <v>41</v>
      </c>
      <c r="C29" s="44">
        <v>20</v>
      </c>
      <c r="D29" s="44" t="s">
        <v>38</v>
      </c>
      <c r="E29" s="45" t="s">
        <v>83</v>
      </c>
      <c r="F29" s="46">
        <v>691369992</v>
      </c>
      <c r="G29" s="46">
        <v>0</v>
      </c>
      <c r="H29" s="46">
        <v>0</v>
      </c>
      <c r="I29" s="46">
        <v>0</v>
      </c>
      <c r="J29" s="46">
        <v>0</v>
      </c>
      <c r="K29" s="46">
        <f t="shared" si="0"/>
        <v>0</v>
      </c>
      <c r="L29" s="47">
        <f t="shared" si="23"/>
        <v>691369992</v>
      </c>
      <c r="M29" s="51">
        <f t="shared" si="21"/>
        <v>8.7604334218047603E-5</v>
      </c>
      <c r="N29" s="46">
        <v>0</v>
      </c>
      <c r="O29" s="46">
        <v>691369992</v>
      </c>
      <c r="P29" s="46">
        <f t="shared" si="24"/>
        <v>0</v>
      </c>
      <c r="Q29" s="46">
        <v>51348439.600000001</v>
      </c>
      <c r="R29" s="46">
        <f t="shared" si="25"/>
        <v>640021552.39999998</v>
      </c>
      <c r="S29" s="46">
        <f t="shared" si="26"/>
        <v>640021552.39999998</v>
      </c>
      <c r="T29" s="46">
        <v>51348439.600000001</v>
      </c>
      <c r="U29" s="46">
        <f t="shared" si="27"/>
        <v>0</v>
      </c>
      <c r="V29" s="46">
        <v>0</v>
      </c>
      <c r="W29" s="48">
        <f t="shared" si="28"/>
        <v>51348439.600000001</v>
      </c>
      <c r="X29" s="49">
        <f t="shared" si="8"/>
        <v>7.4270564522852481E-2</v>
      </c>
      <c r="Y29" s="49">
        <f t="shared" si="9"/>
        <v>7.4270564522852481E-2</v>
      </c>
      <c r="Z29" s="49">
        <f t="shared" si="29"/>
        <v>0</v>
      </c>
      <c r="AA29" s="49">
        <f t="shared" si="30"/>
        <v>1</v>
      </c>
      <c r="AB29" s="49">
        <f t="shared" si="31"/>
        <v>0</v>
      </c>
    </row>
    <row r="30" spans="1:30" ht="41.25" customHeight="1" x14ac:dyDescent="0.25">
      <c r="A30" s="39" t="s">
        <v>84</v>
      </c>
      <c r="B30" s="34" t="s">
        <v>41</v>
      </c>
      <c r="C30" s="34">
        <v>20</v>
      </c>
      <c r="D30" s="34" t="s">
        <v>38</v>
      </c>
      <c r="E30" s="40" t="s">
        <v>85</v>
      </c>
      <c r="F30" s="41">
        <f>+F31+F35+F36</f>
        <v>4285331000</v>
      </c>
      <c r="G30" s="41">
        <f>+G31+G35+G36</f>
        <v>0</v>
      </c>
      <c r="H30" s="41">
        <f>+H31+H35+H36</f>
        <v>0</v>
      </c>
      <c r="I30" s="41">
        <f>+I31+I35+I36</f>
        <v>0</v>
      </c>
      <c r="J30" s="41">
        <f>+J31+J35+J36</f>
        <v>0</v>
      </c>
      <c r="K30" s="41">
        <f t="shared" si="0"/>
        <v>0</v>
      </c>
      <c r="L30" s="41">
        <f t="shared" ref="L30:W30" si="32">+L31+L35+L36</f>
        <v>4285331000</v>
      </c>
      <c r="M30" s="42">
        <f t="shared" si="32"/>
        <v>5.4299951328949214E-4</v>
      </c>
      <c r="N30" s="41">
        <f t="shared" si="32"/>
        <v>0</v>
      </c>
      <c r="O30" s="41">
        <f t="shared" si="32"/>
        <v>4285331000</v>
      </c>
      <c r="P30" s="41">
        <f t="shared" si="32"/>
        <v>0</v>
      </c>
      <c r="Q30" s="41">
        <f t="shared" si="32"/>
        <v>296838733</v>
      </c>
      <c r="R30" s="41">
        <f t="shared" si="32"/>
        <v>3988492267</v>
      </c>
      <c r="S30" s="41">
        <f t="shared" si="32"/>
        <v>3988492267</v>
      </c>
      <c r="T30" s="41">
        <f t="shared" si="32"/>
        <v>296838733</v>
      </c>
      <c r="U30" s="41">
        <f t="shared" si="32"/>
        <v>0</v>
      </c>
      <c r="V30" s="41">
        <f t="shared" si="32"/>
        <v>296838733</v>
      </c>
      <c r="W30" s="41">
        <f t="shared" si="32"/>
        <v>0</v>
      </c>
      <c r="X30" s="38">
        <f t="shared" si="8"/>
        <v>6.9268565952081654E-2</v>
      </c>
      <c r="Y30" s="38">
        <f t="shared" si="9"/>
        <v>6.9268565952081654E-2</v>
      </c>
      <c r="Z30" s="38">
        <f>+V30/L30</f>
        <v>6.9268565952081654E-2</v>
      </c>
      <c r="AA30" s="38">
        <f>+T30/Q30</f>
        <v>1</v>
      </c>
      <c r="AB30" s="38">
        <f>+V30/T30</f>
        <v>1</v>
      </c>
    </row>
    <row r="31" spans="1:30" s="4" customFormat="1" ht="39" customHeight="1" x14ac:dyDescent="0.25">
      <c r="A31" s="39" t="s">
        <v>86</v>
      </c>
      <c r="B31" s="34" t="s">
        <v>41</v>
      </c>
      <c r="C31" s="34">
        <v>20</v>
      </c>
      <c r="D31" s="34" t="s">
        <v>38</v>
      </c>
      <c r="E31" s="40" t="s">
        <v>87</v>
      </c>
      <c r="F31" s="41">
        <f>+F32+F33+F34</f>
        <v>2328193098</v>
      </c>
      <c r="G31" s="41">
        <f>+G32+G33+G34</f>
        <v>0</v>
      </c>
      <c r="H31" s="41">
        <f>+H32+H33+H34</f>
        <v>0</v>
      </c>
      <c r="I31" s="41">
        <f>+I32+I33+I34</f>
        <v>0</v>
      </c>
      <c r="J31" s="41">
        <f>+J32+J33+J34</f>
        <v>0</v>
      </c>
      <c r="K31" s="41">
        <f t="shared" si="0"/>
        <v>0</v>
      </c>
      <c r="L31" s="41">
        <f t="shared" ref="L31:W31" si="33">+L32+L33+L34</f>
        <v>2328193098</v>
      </c>
      <c r="M31" s="42">
        <f t="shared" si="33"/>
        <v>2.9500818467883931E-4</v>
      </c>
      <c r="N31" s="41">
        <f t="shared" si="33"/>
        <v>0</v>
      </c>
      <c r="O31" s="41">
        <f t="shared" si="33"/>
        <v>2328193098</v>
      </c>
      <c r="P31" s="41">
        <f t="shared" si="33"/>
        <v>0</v>
      </c>
      <c r="Q31" s="41">
        <f t="shared" si="33"/>
        <v>133967565</v>
      </c>
      <c r="R31" s="41">
        <f t="shared" si="33"/>
        <v>2194225533</v>
      </c>
      <c r="S31" s="41">
        <f t="shared" si="33"/>
        <v>2194225533</v>
      </c>
      <c r="T31" s="41">
        <f t="shared" si="33"/>
        <v>133967565</v>
      </c>
      <c r="U31" s="41">
        <f t="shared" si="33"/>
        <v>0</v>
      </c>
      <c r="V31" s="41">
        <f t="shared" si="33"/>
        <v>133967565</v>
      </c>
      <c r="W31" s="41">
        <f t="shared" si="33"/>
        <v>0</v>
      </c>
      <c r="X31" s="38">
        <f t="shared" si="8"/>
        <v>5.7541432072401068E-2</v>
      </c>
      <c r="Y31" s="38">
        <f t="shared" si="9"/>
        <v>5.7541432072401068E-2</v>
      </c>
      <c r="Z31" s="38">
        <f>+V31/L31</f>
        <v>5.7541432072401068E-2</v>
      </c>
      <c r="AA31" s="38">
        <f>+T31/Q31</f>
        <v>1</v>
      </c>
      <c r="AB31" s="38">
        <f>+V31/T31</f>
        <v>1</v>
      </c>
    </row>
    <row r="32" spans="1:30" ht="30.75" customHeight="1" x14ac:dyDescent="0.25">
      <c r="A32" s="43" t="s">
        <v>88</v>
      </c>
      <c r="B32" s="44" t="s">
        <v>41</v>
      </c>
      <c r="C32" s="44">
        <v>20</v>
      </c>
      <c r="D32" s="44" t="s">
        <v>38</v>
      </c>
      <c r="E32" s="45" t="s">
        <v>89</v>
      </c>
      <c r="F32" s="46">
        <v>655614150</v>
      </c>
      <c r="G32" s="46">
        <v>0</v>
      </c>
      <c r="H32" s="46">
        <v>0</v>
      </c>
      <c r="I32" s="46">
        <v>0</v>
      </c>
      <c r="J32" s="46">
        <v>0</v>
      </c>
      <c r="K32" s="46">
        <f t="shared" si="0"/>
        <v>0</v>
      </c>
      <c r="L32" s="47">
        <f t="shared" ref="L32:L37" si="34">+F32+K32</f>
        <v>655614150</v>
      </c>
      <c r="M32" s="51">
        <f t="shared" ref="M32:M50" si="35">L32/$L$295</f>
        <v>8.3073667904697243E-5</v>
      </c>
      <c r="N32" s="46">
        <v>0</v>
      </c>
      <c r="O32" s="46">
        <v>655614150</v>
      </c>
      <c r="P32" s="46">
        <f t="shared" ref="P32:P37" si="36">L32-O32</f>
        <v>0</v>
      </c>
      <c r="Q32" s="46">
        <v>0</v>
      </c>
      <c r="R32" s="56">
        <f t="shared" ref="R32:R37" si="37">+L32-Q32</f>
        <v>655614150</v>
      </c>
      <c r="S32" s="46">
        <f t="shared" ref="S32:S37" si="38">O32-Q32</f>
        <v>655614150</v>
      </c>
      <c r="T32" s="46">
        <v>0</v>
      </c>
      <c r="U32" s="46">
        <f t="shared" ref="U32:U37" si="39">+Q32-T32</f>
        <v>0</v>
      </c>
      <c r="V32" s="46">
        <v>0</v>
      </c>
      <c r="W32" s="48">
        <f t="shared" ref="W32:W37" si="40">+T32-V32</f>
        <v>0</v>
      </c>
      <c r="X32" s="57">
        <f t="shared" si="3"/>
        <v>0</v>
      </c>
      <c r="Y32" s="54">
        <f t="shared" si="4"/>
        <v>0</v>
      </c>
      <c r="Z32" s="54">
        <f t="shared" ref="Z32:Z95" si="41">+V32/L32</f>
        <v>0</v>
      </c>
      <c r="AA32" s="54" t="s">
        <v>40</v>
      </c>
      <c r="AB32" s="54" t="s">
        <v>40</v>
      </c>
    </row>
    <row r="33" spans="1:28" ht="30.75" customHeight="1" x14ac:dyDescent="0.25">
      <c r="A33" s="43" t="s">
        <v>90</v>
      </c>
      <c r="B33" s="44" t="s">
        <v>41</v>
      </c>
      <c r="C33" s="44">
        <v>20</v>
      </c>
      <c r="D33" s="44" t="s">
        <v>38</v>
      </c>
      <c r="E33" s="45" t="s">
        <v>91</v>
      </c>
      <c r="F33" s="46">
        <v>1499029826</v>
      </c>
      <c r="G33" s="46">
        <v>0</v>
      </c>
      <c r="H33" s="46">
        <v>0</v>
      </c>
      <c r="I33" s="46">
        <v>0</v>
      </c>
      <c r="J33" s="46">
        <v>0</v>
      </c>
      <c r="K33" s="46">
        <f t="shared" si="0"/>
        <v>0</v>
      </c>
      <c r="L33" s="47">
        <f t="shared" si="34"/>
        <v>1499029826</v>
      </c>
      <c r="M33" s="51">
        <f t="shared" si="35"/>
        <v>1.8994389603146927E-4</v>
      </c>
      <c r="N33" s="46">
        <v>0</v>
      </c>
      <c r="O33" s="46">
        <v>1499029826</v>
      </c>
      <c r="P33" s="46">
        <f t="shared" si="36"/>
        <v>0</v>
      </c>
      <c r="Q33" s="46">
        <v>126167694</v>
      </c>
      <c r="R33" s="56">
        <f t="shared" si="37"/>
        <v>1372862132</v>
      </c>
      <c r="S33" s="46">
        <f t="shared" si="38"/>
        <v>1372862132</v>
      </c>
      <c r="T33" s="46">
        <v>126167694</v>
      </c>
      <c r="U33" s="46">
        <f t="shared" si="39"/>
        <v>0</v>
      </c>
      <c r="V33" s="46">
        <v>126167694</v>
      </c>
      <c r="W33" s="48">
        <f t="shared" si="40"/>
        <v>0</v>
      </c>
      <c r="X33" s="58">
        <f t="shared" si="3"/>
        <v>8.4166233260791701E-2</v>
      </c>
      <c r="Y33" s="49">
        <f t="shared" si="4"/>
        <v>8.4166233260791701E-2</v>
      </c>
      <c r="Z33" s="49">
        <f t="shared" si="41"/>
        <v>8.4166233260791701E-2</v>
      </c>
      <c r="AA33" s="49">
        <f t="shared" ref="AA33:AA35" si="42">+T33/Q33</f>
        <v>1</v>
      </c>
      <c r="AB33" s="49">
        <f t="shared" ref="AB33:AB35" si="43">+V33/T33</f>
        <v>1</v>
      </c>
    </row>
    <row r="34" spans="1:28" ht="30.75" customHeight="1" x14ac:dyDescent="0.25">
      <c r="A34" s="43" t="s">
        <v>92</v>
      </c>
      <c r="B34" s="44" t="s">
        <v>41</v>
      </c>
      <c r="C34" s="44">
        <v>20</v>
      </c>
      <c r="D34" s="44" t="s">
        <v>38</v>
      </c>
      <c r="E34" s="45" t="s">
        <v>93</v>
      </c>
      <c r="F34" s="46">
        <v>173549122</v>
      </c>
      <c r="G34" s="46">
        <v>0</v>
      </c>
      <c r="H34" s="46">
        <v>0</v>
      </c>
      <c r="I34" s="46">
        <v>0</v>
      </c>
      <c r="J34" s="46">
        <v>0</v>
      </c>
      <c r="K34" s="46">
        <f t="shared" si="0"/>
        <v>0</v>
      </c>
      <c r="L34" s="47">
        <f t="shared" si="34"/>
        <v>173549122</v>
      </c>
      <c r="M34" s="53">
        <f t="shared" si="35"/>
        <v>2.1990620742672783E-5</v>
      </c>
      <c r="N34" s="46">
        <v>0</v>
      </c>
      <c r="O34" s="46">
        <v>173549122</v>
      </c>
      <c r="P34" s="46">
        <f t="shared" si="36"/>
        <v>0</v>
      </c>
      <c r="Q34" s="46">
        <v>7799871</v>
      </c>
      <c r="R34" s="46">
        <f t="shared" si="37"/>
        <v>165749251</v>
      </c>
      <c r="S34" s="46">
        <f t="shared" si="38"/>
        <v>165749251</v>
      </c>
      <c r="T34" s="46">
        <v>7799871</v>
      </c>
      <c r="U34" s="46">
        <f t="shared" si="39"/>
        <v>0</v>
      </c>
      <c r="V34" s="46">
        <v>7799871</v>
      </c>
      <c r="W34" s="48">
        <f t="shared" si="40"/>
        <v>0</v>
      </c>
      <c r="X34" s="58">
        <f t="shared" si="3"/>
        <v>4.4943304293985423E-2</v>
      </c>
      <c r="Y34" s="49">
        <f t="shared" si="4"/>
        <v>4.4943304293985423E-2</v>
      </c>
      <c r="Z34" s="49">
        <f t="shared" si="41"/>
        <v>4.4943304293985423E-2</v>
      </c>
      <c r="AA34" s="49">
        <f t="shared" si="42"/>
        <v>1</v>
      </c>
      <c r="AB34" s="49">
        <f t="shared" si="43"/>
        <v>1</v>
      </c>
    </row>
    <row r="35" spans="1:28" ht="30.75" customHeight="1" x14ac:dyDescent="0.25">
      <c r="A35" s="43" t="s">
        <v>94</v>
      </c>
      <c r="B35" s="44" t="s">
        <v>41</v>
      </c>
      <c r="C35" s="44">
        <v>20</v>
      </c>
      <c r="D35" s="44" t="s">
        <v>38</v>
      </c>
      <c r="E35" s="45" t="s">
        <v>95</v>
      </c>
      <c r="F35" s="59">
        <v>1809954480</v>
      </c>
      <c r="G35" s="46">
        <v>0</v>
      </c>
      <c r="H35" s="46">
        <v>0</v>
      </c>
      <c r="I35" s="46">
        <v>0</v>
      </c>
      <c r="J35" s="46">
        <v>0</v>
      </c>
      <c r="K35" s="46">
        <f t="shared" si="0"/>
        <v>0</v>
      </c>
      <c r="L35" s="47">
        <f t="shared" si="34"/>
        <v>1809954480</v>
      </c>
      <c r="M35" s="51">
        <f t="shared" si="35"/>
        <v>2.293415378452997E-4</v>
      </c>
      <c r="N35" s="46">
        <v>0</v>
      </c>
      <c r="O35" s="46">
        <v>1809954480</v>
      </c>
      <c r="P35" s="46">
        <f t="shared" si="36"/>
        <v>0</v>
      </c>
      <c r="Q35" s="46">
        <v>162871168</v>
      </c>
      <c r="R35" s="46">
        <f t="shared" si="37"/>
        <v>1647083312</v>
      </c>
      <c r="S35" s="46">
        <f t="shared" si="38"/>
        <v>1647083312</v>
      </c>
      <c r="T35" s="46">
        <v>162871168</v>
      </c>
      <c r="U35" s="46">
        <f t="shared" si="39"/>
        <v>0</v>
      </c>
      <c r="V35" s="46">
        <v>162871168</v>
      </c>
      <c r="W35" s="48">
        <f t="shared" si="40"/>
        <v>0</v>
      </c>
      <c r="X35" s="58">
        <f t="shared" si="3"/>
        <v>8.99863337999528E-2</v>
      </c>
      <c r="Y35" s="49">
        <f t="shared" si="4"/>
        <v>8.99863337999528E-2</v>
      </c>
      <c r="Z35" s="49">
        <f t="shared" si="41"/>
        <v>8.99863337999528E-2</v>
      </c>
      <c r="AA35" s="49">
        <f t="shared" si="42"/>
        <v>1</v>
      </c>
      <c r="AB35" s="49">
        <f t="shared" si="43"/>
        <v>1</v>
      </c>
    </row>
    <row r="36" spans="1:28" ht="30.75" customHeight="1" x14ac:dyDescent="0.25">
      <c r="A36" s="43" t="s">
        <v>96</v>
      </c>
      <c r="B36" s="44" t="s">
        <v>41</v>
      </c>
      <c r="C36" s="44">
        <v>20</v>
      </c>
      <c r="D36" s="44" t="s">
        <v>38</v>
      </c>
      <c r="E36" s="45" t="s">
        <v>97</v>
      </c>
      <c r="F36" s="59">
        <v>147183422</v>
      </c>
      <c r="G36" s="46">
        <v>0</v>
      </c>
      <c r="H36" s="46">
        <v>0</v>
      </c>
      <c r="I36" s="46">
        <v>0</v>
      </c>
      <c r="J36" s="46">
        <v>0</v>
      </c>
      <c r="K36" s="46">
        <f t="shared" si="0"/>
        <v>0</v>
      </c>
      <c r="L36" s="47">
        <f t="shared" si="34"/>
        <v>147183422</v>
      </c>
      <c r="M36" s="53">
        <f t="shared" si="35"/>
        <v>1.8649790765353233E-5</v>
      </c>
      <c r="N36" s="46">
        <v>0</v>
      </c>
      <c r="O36" s="46">
        <v>147183422</v>
      </c>
      <c r="P36" s="46">
        <f t="shared" si="36"/>
        <v>0</v>
      </c>
      <c r="Q36" s="46">
        <v>0</v>
      </c>
      <c r="R36" s="46">
        <f t="shared" si="37"/>
        <v>147183422</v>
      </c>
      <c r="S36" s="46">
        <f t="shared" si="38"/>
        <v>147183422</v>
      </c>
      <c r="T36" s="46">
        <v>0</v>
      </c>
      <c r="U36" s="46">
        <f t="shared" si="39"/>
        <v>0</v>
      </c>
      <c r="V36" s="46">
        <v>0</v>
      </c>
      <c r="W36" s="48">
        <f t="shared" si="40"/>
        <v>0</v>
      </c>
      <c r="X36" s="57">
        <f t="shared" si="3"/>
        <v>0</v>
      </c>
      <c r="Y36" s="54">
        <f t="shared" si="4"/>
        <v>0</v>
      </c>
      <c r="Z36" s="54">
        <f t="shared" si="41"/>
        <v>0</v>
      </c>
      <c r="AA36" s="54" t="s">
        <v>40</v>
      </c>
      <c r="AB36" s="54" t="s">
        <v>40</v>
      </c>
    </row>
    <row r="37" spans="1:28" s="4" customFormat="1" ht="38.25" customHeight="1" x14ac:dyDescent="0.25">
      <c r="A37" s="39" t="s">
        <v>98</v>
      </c>
      <c r="B37" s="34" t="s">
        <v>41</v>
      </c>
      <c r="C37" s="34">
        <v>20</v>
      </c>
      <c r="D37" s="34" t="s">
        <v>38</v>
      </c>
      <c r="E37" s="40" t="s">
        <v>99</v>
      </c>
      <c r="F37" s="60">
        <v>4848293000</v>
      </c>
      <c r="G37" s="60">
        <v>0</v>
      </c>
      <c r="H37" s="60">
        <v>0</v>
      </c>
      <c r="I37" s="60">
        <v>0</v>
      </c>
      <c r="J37" s="60">
        <v>0</v>
      </c>
      <c r="K37" s="41">
        <f t="shared" si="0"/>
        <v>0</v>
      </c>
      <c r="L37" s="41">
        <f t="shared" si="34"/>
        <v>4848293000</v>
      </c>
      <c r="M37" s="42">
        <f t="shared" si="35"/>
        <v>6.1433311435799291E-4</v>
      </c>
      <c r="N37" s="60">
        <v>4848293000</v>
      </c>
      <c r="O37" s="60">
        <v>0</v>
      </c>
      <c r="P37" s="62">
        <f t="shared" si="36"/>
        <v>4848293000</v>
      </c>
      <c r="Q37" s="60">
        <v>0</v>
      </c>
      <c r="R37" s="62">
        <f t="shared" si="37"/>
        <v>4848293000</v>
      </c>
      <c r="S37" s="62">
        <f t="shared" si="38"/>
        <v>0</v>
      </c>
      <c r="T37" s="60">
        <v>0</v>
      </c>
      <c r="U37" s="62">
        <f t="shared" si="39"/>
        <v>0</v>
      </c>
      <c r="V37" s="60">
        <v>0</v>
      </c>
      <c r="W37" s="63">
        <f t="shared" si="40"/>
        <v>0</v>
      </c>
      <c r="X37" s="64" t="s">
        <v>40</v>
      </c>
      <c r="Y37" s="65">
        <f t="shared" si="4"/>
        <v>0</v>
      </c>
      <c r="Z37" s="65">
        <f t="shared" si="41"/>
        <v>0</v>
      </c>
      <c r="AA37" s="65" t="s">
        <v>40</v>
      </c>
      <c r="AB37" s="65" t="s">
        <v>40</v>
      </c>
    </row>
    <row r="38" spans="1:28" ht="27.75" customHeight="1" x14ac:dyDescent="0.25">
      <c r="A38" s="39" t="s">
        <v>100</v>
      </c>
      <c r="B38" s="34" t="s">
        <v>41</v>
      </c>
      <c r="C38" s="34">
        <v>20</v>
      </c>
      <c r="D38" s="34" t="s">
        <v>38</v>
      </c>
      <c r="E38" s="40" t="s">
        <v>101</v>
      </c>
      <c r="F38" s="62">
        <f>+F39+F45</f>
        <v>20506538976</v>
      </c>
      <c r="G38" s="62">
        <f>+G39+G45</f>
        <v>0</v>
      </c>
      <c r="H38" s="62">
        <f>+H39+H45</f>
        <v>0</v>
      </c>
      <c r="I38" s="62">
        <f>+I39+I45</f>
        <v>3000000</v>
      </c>
      <c r="J38" s="62">
        <f>+J39+J45</f>
        <v>3000000</v>
      </c>
      <c r="K38" s="62">
        <f t="shared" si="0"/>
        <v>0</v>
      </c>
      <c r="L38" s="62">
        <f>+L39+L45</f>
        <v>20506538976</v>
      </c>
      <c r="M38" s="42">
        <f t="shared" si="35"/>
        <v>2.5984085437554304E-3</v>
      </c>
      <c r="N38" s="62">
        <f t="shared" ref="N38:W38" si="44">+N39+N45</f>
        <v>0</v>
      </c>
      <c r="O38" s="62">
        <f t="shared" si="44"/>
        <v>14493990767.879999</v>
      </c>
      <c r="P38" s="62">
        <f t="shared" si="44"/>
        <v>6012548208.1200008</v>
      </c>
      <c r="Q38" s="62">
        <f t="shared" si="44"/>
        <v>12533639373.879999</v>
      </c>
      <c r="R38" s="62">
        <f t="shared" si="44"/>
        <v>7972899602.1199999</v>
      </c>
      <c r="S38" s="62">
        <f t="shared" si="44"/>
        <v>1960351394</v>
      </c>
      <c r="T38" s="62">
        <f t="shared" si="44"/>
        <v>1568011906.3399999</v>
      </c>
      <c r="U38" s="62">
        <f t="shared" si="44"/>
        <v>10965627467.540001</v>
      </c>
      <c r="V38" s="62">
        <f t="shared" si="44"/>
        <v>605134803.87</v>
      </c>
      <c r="W38" s="62">
        <f t="shared" si="44"/>
        <v>962877102.47000003</v>
      </c>
      <c r="X38" s="38">
        <f t="shared" ref="X38:X101" si="45">+Q38/L38</f>
        <v>0.61120208478616744</v>
      </c>
      <c r="Y38" s="38">
        <f t="shared" si="4"/>
        <v>7.6463995615015087E-2</v>
      </c>
      <c r="Z38" s="38">
        <f t="shared" si="41"/>
        <v>2.9509358189513335E-2</v>
      </c>
      <c r="AA38" s="38">
        <f t="shared" ref="AA38" si="46">+T38/Q38</f>
        <v>0.1251042781402921</v>
      </c>
      <c r="AB38" s="38">
        <f t="shared" ref="AB38" si="47">+V38/T38</f>
        <v>0.38592487813596077</v>
      </c>
    </row>
    <row r="39" spans="1:28" ht="27.75" customHeight="1" x14ac:dyDescent="0.25">
      <c r="A39" s="39" t="s">
        <v>102</v>
      </c>
      <c r="B39" s="34" t="s">
        <v>41</v>
      </c>
      <c r="C39" s="34">
        <v>20</v>
      </c>
      <c r="D39" s="34" t="s">
        <v>38</v>
      </c>
      <c r="E39" s="40" t="s">
        <v>103</v>
      </c>
      <c r="F39" s="66">
        <f t="shared" ref="F39" si="48">+F40</f>
        <v>267000000</v>
      </c>
      <c r="G39" s="66">
        <f>+G40</f>
        <v>0</v>
      </c>
      <c r="H39" s="66">
        <f>+H40</f>
        <v>0</v>
      </c>
      <c r="I39" s="66">
        <f>+I40</f>
        <v>0</v>
      </c>
      <c r="J39" s="66">
        <f>+J40</f>
        <v>0</v>
      </c>
      <c r="K39" s="66">
        <f t="shared" si="0"/>
        <v>0</v>
      </c>
      <c r="L39" s="66">
        <f>+L40</f>
        <v>267000000</v>
      </c>
      <c r="M39" s="61">
        <f t="shared" si="35"/>
        <v>3.3831895377111926E-5</v>
      </c>
      <c r="N39" s="66">
        <f t="shared" ref="N39:W39" si="49">+N40</f>
        <v>0</v>
      </c>
      <c r="O39" s="66">
        <f t="shared" si="49"/>
        <v>1000000</v>
      </c>
      <c r="P39" s="66">
        <f t="shared" si="49"/>
        <v>266000000</v>
      </c>
      <c r="Q39" s="66">
        <f t="shared" si="49"/>
        <v>0</v>
      </c>
      <c r="R39" s="66">
        <f t="shared" si="49"/>
        <v>267000000</v>
      </c>
      <c r="S39" s="66">
        <f t="shared" si="49"/>
        <v>1000000</v>
      </c>
      <c r="T39" s="66">
        <f t="shared" si="49"/>
        <v>0</v>
      </c>
      <c r="U39" s="66">
        <f t="shared" si="49"/>
        <v>0</v>
      </c>
      <c r="V39" s="66">
        <f t="shared" si="49"/>
        <v>0</v>
      </c>
      <c r="W39" s="66">
        <f t="shared" si="49"/>
        <v>0</v>
      </c>
      <c r="X39" s="65">
        <f t="shared" si="45"/>
        <v>0</v>
      </c>
      <c r="Y39" s="65">
        <f t="shared" si="4"/>
        <v>0</v>
      </c>
      <c r="Z39" s="65">
        <f t="shared" si="41"/>
        <v>0</v>
      </c>
      <c r="AA39" s="65" t="s">
        <v>40</v>
      </c>
      <c r="AB39" s="65" t="s">
        <v>40</v>
      </c>
    </row>
    <row r="40" spans="1:28" ht="27.75" customHeight="1" x14ac:dyDescent="0.25">
      <c r="A40" s="39" t="s">
        <v>104</v>
      </c>
      <c r="B40" s="34" t="s">
        <v>41</v>
      </c>
      <c r="C40" s="34">
        <v>20</v>
      </c>
      <c r="D40" s="34" t="s">
        <v>38</v>
      </c>
      <c r="E40" s="40" t="s">
        <v>105</v>
      </c>
      <c r="F40" s="62">
        <f>+F43+F41</f>
        <v>267000000</v>
      </c>
      <c r="G40" s="62">
        <f>+G43+G41</f>
        <v>0</v>
      </c>
      <c r="H40" s="62">
        <f>+H43+H41</f>
        <v>0</v>
      </c>
      <c r="I40" s="62">
        <f>+I43+I41</f>
        <v>0</v>
      </c>
      <c r="J40" s="62">
        <f>+J43+J41</f>
        <v>0</v>
      </c>
      <c r="K40" s="62">
        <f t="shared" si="0"/>
        <v>0</v>
      </c>
      <c r="L40" s="62">
        <f>+L43+L41</f>
        <v>267000000</v>
      </c>
      <c r="M40" s="61">
        <f t="shared" si="35"/>
        <v>3.3831895377111926E-5</v>
      </c>
      <c r="N40" s="62">
        <f t="shared" ref="N40:W40" si="50">+N43+N41</f>
        <v>0</v>
      </c>
      <c r="O40" s="62">
        <f t="shared" si="50"/>
        <v>1000000</v>
      </c>
      <c r="P40" s="62">
        <f t="shared" si="50"/>
        <v>266000000</v>
      </c>
      <c r="Q40" s="62">
        <f t="shared" si="50"/>
        <v>0</v>
      </c>
      <c r="R40" s="62">
        <f t="shared" si="50"/>
        <v>267000000</v>
      </c>
      <c r="S40" s="62">
        <f t="shared" si="50"/>
        <v>1000000</v>
      </c>
      <c r="T40" s="62">
        <f t="shared" si="50"/>
        <v>0</v>
      </c>
      <c r="U40" s="62">
        <f t="shared" si="50"/>
        <v>0</v>
      </c>
      <c r="V40" s="62">
        <f t="shared" si="50"/>
        <v>0</v>
      </c>
      <c r="W40" s="62">
        <f t="shared" si="50"/>
        <v>0</v>
      </c>
      <c r="X40" s="65">
        <f t="shared" si="45"/>
        <v>0</v>
      </c>
      <c r="Y40" s="65">
        <f t="shared" si="4"/>
        <v>0</v>
      </c>
      <c r="Z40" s="65">
        <f t="shared" si="41"/>
        <v>0</v>
      </c>
      <c r="AA40" s="65" t="s">
        <v>40</v>
      </c>
      <c r="AB40" s="65" t="s">
        <v>40</v>
      </c>
    </row>
    <row r="41" spans="1:28" ht="39.75" customHeight="1" x14ac:dyDescent="0.25">
      <c r="A41" s="39" t="s">
        <v>106</v>
      </c>
      <c r="B41" s="34" t="s">
        <v>41</v>
      </c>
      <c r="C41" s="34">
        <v>20</v>
      </c>
      <c r="D41" s="34" t="s">
        <v>38</v>
      </c>
      <c r="E41" s="40" t="s">
        <v>107</v>
      </c>
      <c r="F41" s="62">
        <f>+F42</f>
        <v>12000000</v>
      </c>
      <c r="G41" s="62">
        <f>+G42</f>
        <v>0</v>
      </c>
      <c r="H41" s="62">
        <f>+H42</f>
        <v>0</v>
      </c>
      <c r="I41" s="62">
        <f>+I42</f>
        <v>0</v>
      </c>
      <c r="J41" s="62">
        <f>+J42</f>
        <v>0</v>
      </c>
      <c r="K41" s="62">
        <f t="shared" si="0"/>
        <v>0</v>
      </c>
      <c r="L41" s="62">
        <f>+L42</f>
        <v>12000000</v>
      </c>
      <c r="M41" s="67">
        <f t="shared" si="35"/>
        <v>1.5205346236904236E-6</v>
      </c>
      <c r="N41" s="62">
        <f t="shared" ref="N41:W41" si="51">+N42</f>
        <v>0</v>
      </c>
      <c r="O41" s="62">
        <f t="shared" si="51"/>
        <v>0</v>
      </c>
      <c r="P41" s="62">
        <f t="shared" si="51"/>
        <v>12000000</v>
      </c>
      <c r="Q41" s="62">
        <f t="shared" si="51"/>
        <v>0</v>
      </c>
      <c r="R41" s="62">
        <f t="shared" si="51"/>
        <v>12000000</v>
      </c>
      <c r="S41" s="62">
        <f t="shared" si="51"/>
        <v>0</v>
      </c>
      <c r="T41" s="62">
        <f t="shared" si="51"/>
        <v>0</v>
      </c>
      <c r="U41" s="62">
        <f t="shared" si="51"/>
        <v>0</v>
      </c>
      <c r="V41" s="62">
        <f t="shared" si="51"/>
        <v>0</v>
      </c>
      <c r="W41" s="62">
        <f t="shared" si="51"/>
        <v>0</v>
      </c>
      <c r="X41" s="65">
        <f t="shared" si="45"/>
        <v>0</v>
      </c>
      <c r="Y41" s="65">
        <f t="shared" si="4"/>
        <v>0</v>
      </c>
      <c r="Z41" s="65">
        <f t="shared" si="41"/>
        <v>0</v>
      </c>
      <c r="AA41" s="65" t="s">
        <v>40</v>
      </c>
      <c r="AB41" s="65" t="s">
        <v>40</v>
      </c>
    </row>
    <row r="42" spans="1:28" ht="36.75" customHeight="1" x14ac:dyDescent="0.25">
      <c r="A42" s="43" t="s">
        <v>108</v>
      </c>
      <c r="B42" s="44" t="s">
        <v>41</v>
      </c>
      <c r="C42" s="44">
        <v>20</v>
      </c>
      <c r="D42" s="44" t="s">
        <v>38</v>
      </c>
      <c r="E42" s="45" t="s">
        <v>109</v>
      </c>
      <c r="F42" s="46">
        <v>12000000</v>
      </c>
      <c r="G42" s="46">
        <v>0</v>
      </c>
      <c r="H42" s="46">
        <v>0</v>
      </c>
      <c r="I42" s="46">
        <v>0</v>
      </c>
      <c r="J42" s="46">
        <v>0</v>
      </c>
      <c r="K42" s="46">
        <f t="shared" si="0"/>
        <v>0</v>
      </c>
      <c r="L42" s="46">
        <f>+F42+K42</f>
        <v>12000000</v>
      </c>
      <c r="M42" s="52">
        <f t="shared" si="35"/>
        <v>1.5205346236904236E-6</v>
      </c>
      <c r="N42" s="46">
        <v>0</v>
      </c>
      <c r="O42" s="56">
        <v>0</v>
      </c>
      <c r="P42" s="46">
        <f>L42-O42</f>
        <v>12000000</v>
      </c>
      <c r="Q42" s="56">
        <v>0</v>
      </c>
      <c r="R42" s="46">
        <f>+L42-Q42</f>
        <v>12000000</v>
      </c>
      <c r="S42" s="46">
        <f>O42-Q42</f>
        <v>0</v>
      </c>
      <c r="T42" s="46">
        <v>0</v>
      </c>
      <c r="U42" s="46">
        <f>+Q42-T42</f>
        <v>0</v>
      </c>
      <c r="V42" s="46">
        <v>0</v>
      </c>
      <c r="W42" s="48">
        <f>+T42-V42</f>
        <v>0</v>
      </c>
      <c r="X42" s="54">
        <f t="shared" si="45"/>
        <v>0</v>
      </c>
      <c r="Y42" s="54">
        <f t="shared" si="4"/>
        <v>0</v>
      </c>
      <c r="Z42" s="54">
        <f t="shared" si="41"/>
        <v>0</v>
      </c>
      <c r="AA42" s="54" t="s">
        <v>40</v>
      </c>
      <c r="AB42" s="54" t="s">
        <v>40</v>
      </c>
    </row>
    <row r="43" spans="1:28" ht="27.75" customHeight="1" x14ac:dyDescent="0.25">
      <c r="A43" s="39" t="s">
        <v>110</v>
      </c>
      <c r="B43" s="34" t="s">
        <v>41</v>
      </c>
      <c r="C43" s="34">
        <v>20</v>
      </c>
      <c r="D43" s="34" t="s">
        <v>38</v>
      </c>
      <c r="E43" s="40" t="s">
        <v>111</v>
      </c>
      <c r="F43" s="62">
        <f>+F44</f>
        <v>255000000</v>
      </c>
      <c r="G43" s="62">
        <f>+G44</f>
        <v>0</v>
      </c>
      <c r="H43" s="62">
        <f>+H44</f>
        <v>0</v>
      </c>
      <c r="I43" s="62">
        <f>+I44</f>
        <v>0</v>
      </c>
      <c r="J43" s="62">
        <f>+J44</f>
        <v>0</v>
      </c>
      <c r="K43" s="62">
        <f t="shared" si="0"/>
        <v>0</v>
      </c>
      <c r="L43" s="62">
        <f>+L44</f>
        <v>255000000</v>
      </c>
      <c r="M43" s="61">
        <f t="shared" si="35"/>
        <v>3.2311360753421503E-5</v>
      </c>
      <c r="N43" s="62">
        <f t="shared" ref="N43:W43" si="52">+N44</f>
        <v>0</v>
      </c>
      <c r="O43" s="62">
        <f t="shared" si="52"/>
        <v>1000000</v>
      </c>
      <c r="P43" s="62">
        <f t="shared" si="52"/>
        <v>254000000</v>
      </c>
      <c r="Q43" s="62">
        <f t="shared" si="52"/>
        <v>0</v>
      </c>
      <c r="R43" s="62">
        <f t="shared" si="52"/>
        <v>255000000</v>
      </c>
      <c r="S43" s="62">
        <f t="shared" si="52"/>
        <v>1000000</v>
      </c>
      <c r="T43" s="62">
        <f t="shared" si="52"/>
        <v>0</v>
      </c>
      <c r="U43" s="62">
        <f t="shared" si="52"/>
        <v>0</v>
      </c>
      <c r="V43" s="62">
        <f t="shared" si="52"/>
        <v>0</v>
      </c>
      <c r="W43" s="62">
        <f t="shared" si="52"/>
        <v>0</v>
      </c>
      <c r="X43" s="65">
        <f t="shared" si="45"/>
        <v>0</v>
      </c>
      <c r="Y43" s="65">
        <f t="shared" si="4"/>
        <v>0</v>
      </c>
      <c r="Z43" s="65">
        <f t="shared" si="41"/>
        <v>0</v>
      </c>
      <c r="AA43" s="65" t="s">
        <v>40</v>
      </c>
      <c r="AB43" s="65" t="s">
        <v>40</v>
      </c>
    </row>
    <row r="44" spans="1:28" ht="44.25" customHeight="1" x14ac:dyDescent="0.25">
      <c r="A44" s="43" t="s">
        <v>112</v>
      </c>
      <c r="B44" s="44" t="s">
        <v>41</v>
      </c>
      <c r="C44" s="44">
        <v>20</v>
      </c>
      <c r="D44" s="44" t="s">
        <v>38</v>
      </c>
      <c r="E44" s="45" t="s">
        <v>113</v>
      </c>
      <c r="F44" s="46">
        <v>255000000</v>
      </c>
      <c r="G44" s="46">
        <v>0</v>
      </c>
      <c r="H44" s="46">
        <v>0</v>
      </c>
      <c r="I44" s="46">
        <v>0</v>
      </c>
      <c r="J44" s="46">
        <v>0</v>
      </c>
      <c r="K44" s="46"/>
      <c r="L44" s="46">
        <f>+F44+K44</f>
        <v>255000000</v>
      </c>
      <c r="M44" s="53">
        <f t="shared" si="35"/>
        <v>3.2311360753421503E-5</v>
      </c>
      <c r="N44" s="46">
        <v>0</v>
      </c>
      <c r="O44" s="56">
        <v>1000000</v>
      </c>
      <c r="P44" s="46">
        <f>L44-O44</f>
        <v>254000000</v>
      </c>
      <c r="Q44" s="56">
        <v>0</v>
      </c>
      <c r="R44" s="46">
        <f>+L44-Q44</f>
        <v>255000000</v>
      </c>
      <c r="S44" s="46">
        <f>O44-Q44</f>
        <v>1000000</v>
      </c>
      <c r="T44" s="46">
        <v>0</v>
      </c>
      <c r="U44" s="46">
        <f>+Q44-T44</f>
        <v>0</v>
      </c>
      <c r="V44" s="46">
        <v>0</v>
      </c>
      <c r="W44" s="48">
        <f>+T44-V44</f>
        <v>0</v>
      </c>
      <c r="X44" s="54">
        <f t="shared" si="45"/>
        <v>0</v>
      </c>
      <c r="Y44" s="54">
        <f t="shared" si="4"/>
        <v>0</v>
      </c>
      <c r="Z44" s="54">
        <f t="shared" si="41"/>
        <v>0</v>
      </c>
      <c r="AA44" s="54" t="s">
        <v>40</v>
      </c>
      <c r="AB44" s="54" t="s">
        <v>40</v>
      </c>
    </row>
    <row r="45" spans="1:28" ht="30" customHeight="1" x14ac:dyDescent="0.25">
      <c r="A45" s="39" t="s">
        <v>114</v>
      </c>
      <c r="B45" s="34" t="s">
        <v>41</v>
      </c>
      <c r="C45" s="34">
        <v>20</v>
      </c>
      <c r="D45" s="34" t="s">
        <v>38</v>
      </c>
      <c r="E45" s="40" t="s">
        <v>115</v>
      </c>
      <c r="F45" s="66">
        <f>+F46+F62</f>
        <v>20239538976</v>
      </c>
      <c r="G45" s="66">
        <f>+G46+G62</f>
        <v>0</v>
      </c>
      <c r="H45" s="66">
        <f>+H46+H62</f>
        <v>0</v>
      </c>
      <c r="I45" s="66">
        <f>+I46+I62</f>
        <v>3000000</v>
      </c>
      <c r="J45" s="66">
        <f>+J46+J62</f>
        <v>3000000</v>
      </c>
      <c r="K45" s="66">
        <f t="shared" ref="K45:K108" si="53">+G45-H45+I45-J45</f>
        <v>0</v>
      </c>
      <c r="L45" s="66">
        <f>+L46+L62</f>
        <v>20239538976</v>
      </c>
      <c r="M45" s="42">
        <f t="shared" si="35"/>
        <v>2.5645766483783183E-3</v>
      </c>
      <c r="N45" s="66">
        <f t="shared" ref="N45:W45" si="54">+N46+N62</f>
        <v>0</v>
      </c>
      <c r="O45" s="66">
        <f t="shared" si="54"/>
        <v>14492990767.879999</v>
      </c>
      <c r="P45" s="66">
        <f t="shared" si="54"/>
        <v>5746548208.1200008</v>
      </c>
      <c r="Q45" s="66">
        <f t="shared" si="54"/>
        <v>12533639373.879999</v>
      </c>
      <c r="R45" s="66">
        <f t="shared" si="54"/>
        <v>7705899602.1199999</v>
      </c>
      <c r="S45" s="66">
        <f t="shared" si="54"/>
        <v>1959351394</v>
      </c>
      <c r="T45" s="66">
        <f t="shared" si="54"/>
        <v>1568011906.3399999</v>
      </c>
      <c r="U45" s="66">
        <f t="shared" si="54"/>
        <v>10965627467.540001</v>
      </c>
      <c r="V45" s="66">
        <f t="shared" si="54"/>
        <v>605134803.87</v>
      </c>
      <c r="W45" s="66">
        <f t="shared" si="54"/>
        <v>962877102.47000003</v>
      </c>
      <c r="X45" s="65">
        <f t="shared" si="45"/>
        <v>0.6192650627438876</v>
      </c>
      <c r="Y45" s="65">
        <f t="shared" si="4"/>
        <v>7.7472708652076755E-2</v>
      </c>
      <c r="Z45" s="65">
        <f t="shared" si="41"/>
        <v>2.9898645645415514E-2</v>
      </c>
      <c r="AA45" s="65">
        <f t="shared" ref="AA45:AA49" si="55">+T45/Q45</f>
        <v>0.1251042781402921</v>
      </c>
      <c r="AB45" s="65">
        <f t="shared" ref="AB45" si="56">+V45/T45</f>
        <v>0.38592487813596077</v>
      </c>
    </row>
    <row r="46" spans="1:28" ht="24.75" customHeight="1" x14ac:dyDescent="0.25">
      <c r="A46" s="39" t="s">
        <v>116</v>
      </c>
      <c r="B46" s="34" t="s">
        <v>41</v>
      </c>
      <c r="C46" s="34">
        <v>20</v>
      </c>
      <c r="D46" s="34" t="s">
        <v>38</v>
      </c>
      <c r="E46" s="40" t="s">
        <v>117</v>
      </c>
      <c r="F46" s="62">
        <f>+F47+F51+F58</f>
        <v>339132398</v>
      </c>
      <c r="G46" s="62">
        <f>+G47+G51+G58</f>
        <v>0</v>
      </c>
      <c r="H46" s="62">
        <f>+H47+H51+H58</f>
        <v>0</v>
      </c>
      <c r="I46" s="62">
        <f>+I47+I51+I58</f>
        <v>0</v>
      </c>
      <c r="J46" s="62">
        <f>+J47+J51+J58</f>
        <v>0</v>
      </c>
      <c r="K46" s="62">
        <f t="shared" si="53"/>
        <v>0</v>
      </c>
      <c r="L46" s="62">
        <f>+L47+L51+L58</f>
        <v>339132398</v>
      </c>
      <c r="M46" s="42">
        <f t="shared" si="35"/>
        <v>4.2971879431180079E-5</v>
      </c>
      <c r="N46" s="62">
        <f t="shared" ref="N46:W46" si="57">+N47+N51+N58</f>
        <v>0</v>
      </c>
      <c r="O46" s="62">
        <f t="shared" si="57"/>
        <v>130332215</v>
      </c>
      <c r="P46" s="62">
        <f t="shared" si="57"/>
        <v>208800183</v>
      </c>
      <c r="Q46" s="62">
        <f t="shared" si="57"/>
        <v>113332215</v>
      </c>
      <c r="R46" s="62">
        <f t="shared" si="57"/>
        <v>225800183</v>
      </c>
      <c r="S46" s="62">
        <f t="shared" si="57"/>
        <v>17000000</v>
      </c>
      <c r="T46" s="62">
        <f t="shared" si="57"/>
        <v>0</v>
      </c>
      <c r="U46" s="62">
        <f t="shared" si="57"/>
        <v>113332215</v>
      </c>
      <c r="V46" s="62">
        <f t="shared" si="57"/>
        <v>0</v>
      </c>
      <c r="W46" s="62">
        <f t="shared" si="57"/>
        <v>0</v>
      </c>
      <c r="X46" s="65">
        <f t="shared" si="45"/>
        <v>0.33418280196278977</v>
      </c>
      <c r="Y46" s="65">
        <f t="shared" si="4"/>
        <v>0</v>
      </c>
      <c r="Z46" s="65">
        <f t="shared" si="41"/>
        <v>0</v>
      </c>
      <c r="AA46" s="65">
        <f t="shared" si="55"/>
        <v>0</v>
      </c>
      <c r="AB46" s="65" t="s">
        <v>40</v>
      </c>
    </row>
    <row r="47" spans="1:28" ht="54.75" customHeight="1" x14ac:dyDescent="0.25">
      <c r="A47" s="39" t="s">
        <v>118</v>
      </c>
      <c r="B47" s="34" t="s">
        <v>41</v>
      </c>
      <c r="C47" s="34">
        <v>20</v>
      </c>
      <c r="D47" s="34" t="s">
        <v>38</v>
      </c>
      <c r="E47" s="40" t="s">
        <v>119</v>
      </c>
      <c r="F47" s="62">
        <f>+F48+F49+F50</f>
        <v>55000000</v>
      </c>
      <c r="G47" s="62">
        <f>+G48+G49+G50</f>
        <v>0</v>
      </c>
      <c r="H47" s="62">
        <f>+H48+H49+H50</f>
        <v>0</v>
      </c>
      <c r="I47" s="62">
        <f>+I48+I49+I50</f>
        <v>0</v>
      </c>
      <c r="J47" s="62">
        <f>+J48+J49+J50</f>
        <v>0</v>
      </c>
      <c r="K47" s="62">
        <f t="shared" si="53"/>
        <v>0</v>
      </c>
      <c r="L47" s="62">
        <f>+L48+L49+L50</f>
        <v>55000000</v>
      </c>
      <c r="M47" s="61">
        <f t="shared" si="35"/>
        <v>6.9691170252477751E-6</v>
      </c>
      <c r="N47" s="62">
        <f t="shared" ref="N47:W47" si="58">+N48+N49+N50</f>
        <v>0</v>
      </c>
      <c r="O47" s="62">
        <f t="shared" si="58"/>
        <v>34165848</v>
      </c>
      <c r="P47" s="62">
        <f t="shared" si="58"/>
        <v>20834152</v>
      </c>
      <c r="Q47" s="62">
        <f t="shared" si="58"/>
        <v>29165848</v>
      </c>
      <c r="R47" s="62">
        <f t="shared" si="58"/>
        <v>25834152</v>
      </c>
      <c r="S47" s="62">
        <f t="shared" si="58"/>
        <v>5000000</v>
      </c>
      <c r="T47" s="62">
        <f t="shared" si="58"/>
        <v>0</v>
      </c>
      <c r="U47" s="62">
        <f t="shared" si="58"/>
        <v>29165848</v>
      </c>
      <c r="V47" s="62">
        <f t="shared" si="58"/>
        <v>0</v>
      </c>
      <c r="W47" s="62">
        <f t="shared" si="58"/>
        <v>0</v>
      </c>
      <c r="X47" s="65">
        <f t="shared" si="45"/>
        <v>0.5302881454545455</v>
      </c>
      <c r="Y47" s="65">
        <f t="shared" si="4"/>
        <v>0</v>
      </c>
      <c r="Z47" s="65">
        <f t="shared" si="41"/>
        <v>0</v>
      </c>
      <c r="AA47" s="65">
        <f t="shared" si="55"/>
        <v>0</v>
      </c>
      <c r="AB47" s="65" t="s">
        <v>40</v>
      </c>
    </row>
    <row r="48" spans="1:28" ht="50.25" customHeight="1" x14ac:dyDescent="0.25">
      <c r="A48" s="43" t="s">
        <v>120</v>
      </c>
      <c r="B48" s="44" t="s">
        <v>41</v>
      </c>
      <c r="C48" s="44">
        <v>20</v>
      </c>
      <c r="D48" s="44" t="s">
        <v>38</v>
      </c>
      <c r="E48" s="45" t="s">
        <v>121</v>
      </c>
      <c r="F48" s="46">
        <v>50000000</v>
      </c>
      <c r="G48" s="46">
        <v>0</v>
      </c>
      <c r="H48" s="46">
        <v>0</v>
      </c>
      <c r="I48" s="46">
        <v>0</v>
      </c>
      <c r="J48" s="46">
        <v>0</v>
      </c>
      <c r="K48" s="46">
        <f t="shared" si="53"/>
        <v>0</v>
      </c>
      <c r="L48" s="46">
        <f>+F48+K48</f>
        <v>50000000</v>
      </c>
      <c r="M48" s="53">
        <f t="shared" si="35"/>
        <v>6.3355609320434317E-6</v>
      </c>
      <c r="N48" s="46">
        <v>0</v>
      </c>
      <c r="O48" s="56">
        <v>32784605</v>
      </c>
      <c r="P48" s="46">
        <f>L48-O48</f>
        <v>17215395</v>
      </c>
      <c r="Q48" s="56">
        <v>28784605</v>
      </c>
      <c r="R48" s="46">
        <f>+L48-Q48</f>
        <v>21215395</v>
      </c>
      <c r="S48" s="46">
        <f>O48-Q48</f>
        <v>4000000</v>
      </c>
      <c r="T48" s="46">
        <v>0</v>
      </c>
      <c r="U48" s="46">
        <f>+Q48-T48</f>
        <v>28784605</v>
      </c>
      <c r="V48" s="46">
        <v>0</v>
      </c>
      <c r="W48" s="48">
        <f>+T48-V48</f>
        <v>0</v>
      </c>
      <c r="X48" s="69">
        <f t="shared" si="45"/>
        <v>0.57569210000000004</v>
      </c>
      <c r="Y48" s="54">
        <f t="shared" si="4"/>
        <v>0</v>
      </c>
      <c r="Z48" s="54">
        <f t="shared" si="41"/>
        <v>0</v>
      </c>
      <c r="AA48" s="54">
        <f t="shared" si="55"/>
        <v>0</v>
      </c>
      <c r="AB48" s="54" t="s">
        <v>40</v>
      </c>
    </row>
    <row r="49" spans="1:28" ht="36.75" customHeight="1" x14ac:dyDescent="0.25">
      <c r="A49" s="43" t="s">
        <v>122</v>
      </c>
      <c r="B49" s="44" t="s">
        <v>41</v>
      </c>
      <c r="C49" s="44">
        <v>20</v>
      </c>
      <c r="D49" s="44" t="s">
        <v>38</v>
      </c>
      <c r="E49" s="45" t="s">
        <v>123</v>
      </c>
      <c r="F49" s="46">
        <v>2000000</v>
      </c>
      <c r="G49" s="46">
        <v>0</v>
      </c>
      <c r="H49" s="46">
        <v>0</v>
      </c>
      <c r="I49" s="46">
        <v>0</v>
      </c>
      <c r="J49" s="46">
        <v>0</v>
      </c>
      <c r="K49" s="46">
        <f t="shared" si="53"/>
        <v>0</v>
      </c>
      <c r="L49" s="46">
        <f>+F49+K49</f>
        <v>2000000</v>
      </c>
      <c r="M49" s="68">
        <f t="shared" si="35"/>
        <v>2.5342243728173724E-7</v>
      </c>
      <c r="N49" s="46">
        <v>0</v>
      </c>
      <c r="O49" s="56">
        <v>1381243</v>
      </c>
      <c r="P49" s="46">
        <f>L49-O49</f>
        <v>618757</v>
      </c>
      <c r="Q49" s="56">
        <v>381243</v>
      </c>
      <c r="R49" s="46">
        <f>+L49-Q49</f>
        <v>1618757</v>
      </c>
      <c r="S49" s="46">
        <f>O49-Q49</f>
        <v>1000000</v>
      </c>
      <c r="T49" s="46">
        <v>0</v>
      </c>
      <c r="U49" s="46">
        <f>+Q49-T49</f>
        <v>381243</v>
      </c>
      <c r="V49" s="46">
        <v>0</v>
      </c>
      <c r="W49" s="48">
        <f>+T49-V49</f>
        <v>0</v>
      </c>
      <c r="X49" s="69">
        <f t="shared" si="45"/>
        <v>0.1906215</v>
      </c>
      <c r="Y49" s="54">
        <f t="shared" si="4"/>
        <v>0</v>
      </c>
      <c r="Z49" s="54">
        <f t="shared" si="41"/>
        <v>0</v>
      </c>
      <c r="AA49" s="54">
        <f t="shared" si="55"/>
        <v>0</v>
      </c>
      <c r="AB49" s="54" t="s">
        <v>40</v>
      </c>
    </row>
    <row r="50" spans="1:28" ht="43.5" customHeight="1" x14ac:dyDescent="0.25">
      <c r="A50" s="43" t="s">
        <v>124</v>
      </c>
      <c r="B50" s="44" t="s">
        <v>41</v>
      </c>
      <c r="C50" s="44">
        <v>20</v>
      </c>
      <c r="D50" s="44" t="s">
        <v>38</v>
      </c>
      <c r="E50" s="45" t="s">
        <v>125</v>
      </c>
      <c r="F50" s="46">
        <v>3000000</v>
      </c>
      <c r="G50" s="46">
        <v>0</v>
      </c>
      <c r="H50" s="46">
        <v>0</v>
      </c>
      <c r="I50" s="46">
        <v>0</v>
      </c>
      <c r="J50" s="46">
        <v>0</v>
      </c>
      <c r="K50" s="46">
        <f t="shared" si="53"/>
        <v>0</v>
      </c>
      <c r="L50" s="46">
        <f>+F50+K50</f>
        <v>3000000</v>
      </c>
      <c r="M50" s="68">
        <f t="shared" si="35"/>
        <v>3.8013365592260589E-7</v>
      </c>
      <c r="N50" s="46">
        <v>0</v>
      </c>
      <c r="O50" s="56">
        <v>0</v>
      </c>
      <c r="P50" s="46">
        <f>L50-O50</f>
        <v>3000000</v>
      </c>
      <c r="Q50" s="56">
        <v>0</v>
      </c>
      <c r="R50" s="46">
        <f>+L50-Q50</f>
        <v>3000000</v>
      </c>
      <c r="S50" s="46">
        <f>O50-Q50</f>
        <v>0</v>
      </c>
      <c r="T50" s="46">
        <v>0</v>
      </c>
      <c r="U50" s="46">
        <v>0</v>
      </c>
      <c r="V50" s="46">
        <v>0</v>
      </c>
      <c r="W50" s="48">
        <v>0</v>
      </c>
      <c r="X50" s="69">
        <f t="shared" si="45"/>
        <v>0</v>
      </c>
      <c r="Y50" s="54">
        <f t="shared" si="4"/>
        <v>0</v>
      </c>
      <c r="Z50" s="54">
        <f t="shared" si="41"/>
        <v>0</v>
      </c>
      <c r="AA50" s="54" t="s">
        <v>40</v>
      </c>
      <c r="AB50" s="54" t="s">
        <v>40</v>
      </c>
    </row>
    <row r="51" spans="1:28" ht="51" customHeight="1" x14ac:dyDescent="0.25">
      <c r="A51" s="70" t="s">
        <v>126</v>
      </c>
      <c r="B51" s="34" t="s">
        <v>41</v>
      </c>
      <c r="C51" s="34">
        <v>20</v>
      </c>
      <c r="D51" s="34" t="s">
        <v>38</v>
      </c>
      <c r="E51" s="40" t="s">
        <v>127</v>
      </c>
      <c r="F51" s="62">
        <f>+F52+F53+F55+F56+F57+F54</f>
        <v>270132398</v>
      </c>
      <c r="G51" s="62">
        <f>+G52+G53+G55+G56+G57+G54</f>
        <v>0</v>
      </c>
      <c r="H51" s="62">
        <f>+H52+H53+H55+H56+H57+H54</f>
        <v>0</v>
      </c>
      <c r="I51" s="62">
        <f>+I52+I53+I55+I56+I57+I54</f>
        <v>0</v>
      </c>
      <c r="J51" s="62">
        <f>+J52+J53+J55+J56+J57+J54</f>
        <v>0</v>
      </c>
      <c r="K51" s="62">
        <f t="shared" si="53"/>
        <v>0</v>
      </c>
      <c r="L51" s="62">
        <f t="shared" ref="L51:W51" si="59">+L52+L53+L55+L56+L57+L54</f>
        <v>270132398</v>
      </c>
      <c r="M51" s="245">
        <f t="shared" si="59"/>
        <v>3.4228805344960138E-5</v>
      </c>
      <c r="N51" s="62">
        <f t="shared" si="59"/>
        <v>0</v>
      </c>
      <c r="O51" s="62">
        <f t="shared" si="59"/>
        <v>93666367</v>
      </c>
      <c r="P51" s="62">
        <f t="shared" si="59"/>
        <v>176466031</v>
      </c>
      <c r="Q51" s="62">
        <f t="shared" si="59"/>
        <v>84166367</v>
      </c>
      <c r="R51" s="62">
        <f t="shared" si="59"/>
        <v>185966031</v>
      </c>
      <c r="S51" s="62">
        <f t="shared" si="59"/>
        <v>9500000</v>
      </c>
      <c r="T51" s="62">
        <f t="shared" si="59"/>
        <v>0</v>
      </c>
      <c r="U51" s="62">
        <f t="shared" si="59"/>
        <v>84166367</v>
      </c>
      <c r="V51" s="62">
        <f t="shared" si="59"/>
        <v>0</v>
      </c>
      <c r="W51" s="62">
        <f t="shared" si="59"/>
        <v>0</v>
      </c>
      <c r="X51" s="65">
        <f t="shared" si="45"/>
        <v>0.31157450058989222</v>
      </c>
      <c r="Y51" s="65">
        <f t="shared" si="4"/>
        <v>0</v>
      </c>
      <c r="Z51" s="65">
        <f t="shared" si="41"/>
        <v>0</v>
      </c>
      <c r="AA51" s="65">
        <f t="shared" ref="AA51:AA100" si="60">+T51/Q51</f>
        <v>0</v>
      </c>
      <c r="AB51" s="65" t="s">
        <v>40</v>
      </c>
    </row>
    <row r="52" spans="1:28" ht="44.25" customHeight="1" x14ac:dyDescent="0.25">
      <c r="A52" s="71" t="s">
        <v>128</v>
      </c>
      <c r="B52" s="44" t="s">
        <v>41</v>
      </c>
      <c r="C52" s="44">
        <v>20</v>
      </c>
      <c r="D52" s="44" t="s">
        <v>38</v>
      </c>
      <c r="E52" s="45" t="s">
        <v>129</v>
      </c>
      <c r="F52" s="46">
        <v>113000000</v>
      </c>
      <c r="G52" s="46">
        <v>0</v>
      </c>
      <c r="H52" s="46">
        <v>0</v>
      </c>
      <c r="I52" s="46">
        <v>0</v>
      </c>
      <c r="J52" s="46">
        <v>0</v>
      </c>
      <c r="K52" s="46">
        <f t="shared" si="53"/>
        <v>0</v>
      </c>
      <c r="L52" s="46">
        <f t="shared" ref="L52:L57" si="61">+F52+K52</f>
        <v>113000000</v>
      </c>
      <c r="M52" s="53">
        <f t="shared" ref="M52:M57" si="62">L52/$L$295</f>
        <v>1.4318367706418156E-5</v>
      </c>
      <c r="N52" s="46">
        <v>0</v>
      </c>
      <c r="O52" s="56">
        <v>21506607</v>
      </c>
      <c r="P52" s="46">
        <f t="shared" ref="P52:P57" si="63">L52-O52</f>
        <v>91493393</v>
      </c>
      <c r="Q52" s="56">
        <v>20506607</v>
      </c>
      <c r="R52" s="46">
        <f t="shared" ref="R52:R57" si="64">+L52-Q52</f>
        <v>92493393</v>
      </c>
      <c r="S52" s="46">
        <f t="shared" ref="S52:S57" si="65">O52-Q52</f>
        <v>1000000</v>
      </c>
      <c r="T52" s="46">
        <v>0</v>
      </c>
      <c r="U52" s="46">
        <f t="shared" ref="U52:U57" si="66">+Q52-T52</f>
        <v>20506607</v>
      </c>
      <c r="V52" s="46">
        <v>0</v>
      </c>
      <c r="W52" s="48">
        <f t="shared" ref="W52:W57" si="67">+T52-V52</f>
        <v>0</v>
      </c>
      <c r="X52" s="69">
        <f t="shared" si="45"/>
        <v>0.18147439823008849</v>
      </c>
      <c r="Y52" s="54">
        <f t="shared" si="4"/>
        <v>0</v>
      </c>
      <c r="Z52" s="54">
        <f t="shared" si="41"/>
        <v>0</v>
      </c>
      <c r="AA52" s="54">
        <f t="shared" si="60"/>
        <v>0</v>
      </c>
      <c r="AB52" s="54" t="s">
        <v>40</v>
      </c>
    </row>
    <row r="53" spans="1:28" ht="53.25" customHeight="1" x14ac:dyDescent="0.25">
      <c r="A53" s="71" t="s">
        <v>130</v>
      </c>
      <c r="B53" s="44" t="s">
        <v>41</v>
      </c>
      <c r="C53" s="44">
        <v>20</v>
      </c>
      <c r="D53" s="44" t="s">
        <v>38</v>
      </c>
      <c r="E53" s="45" t="s">
        <v>131</v>
      </c>
      <c r="F53" s="46">
        <v>83632398</v>
      </c>
      <c r="G53" s="46">
        <v>0</v>
      </c>
      <c r="H53" s="46">
        <v>0</v>
      </c>
      <c r="I53" s="46">
        <v>0</v>
      </c>
      <c r="J53" s="46">
        <v>0</v>
      </c>
      <c r="K53" s="46">
        <f t="shared" si="53"/>
        <v>0</v>
      </c>
      <c r="L53" s="46">
        <f t="shared" si="61"/>
        <v>83632398</v>
      </c>
      <c r="M53" s="53">
        <f t="shared" si="62"/>
        <v>1.0597163068438144E-5</v>
      </c>
      <c r="N53" s="46">
        <v>0</v>
      </c>
      <c r="O53" s="56">
        <v>50037520</v>
      </c>
      <c r="P53" s="46">
        <f t="shared" si="63"/>
        <v>33594878</v>
      </c>
      <c r="Q53" s="56">
        <v>43037520</v>
      </c>
      <c r="R53" s="46">
        <f t="shared" si="64"/>
        <v>40594878</v>
      </c>
      <c r="S53" s="46">
        <f t="shared" si="65"/>
        <v>7000000</v>
      </c>
      <c r="T53" s="46">
        <v>0</v>
      </c>
      <c r="U53" s="46">
        <f t="shared" si="66"/>
        <v>43037520</v>
      </c>
      <c r="V53" s="46">
        <v>0</v>
      </c>
      <c r="W53" s="48">
        <f t="shared" si="67"/>
        <v>0</v>
      </c>
      <c r="X53" s="69">
        <f t="shared" si="45"/>
        <v>0.51460344351240528</v>
      </c>
      <c r="Y53" s="54">
        <f t="shared" si="4"/>
        <v>0</v>
      </c>
      <c r="Z53" s="54">
        <f t="shared" si="41"/>
        <v>0</v>
      </c>
      <c r="AA53" s="54">
        <f t="shared" si="60"/>
        <v>0</v>
      </c>
      <c r="AB53" s="54" t="s">
        <v>40</v>
      </c>
    </row>
    <row r="54" spans="1:28" ht="38.25" customHeight="1" x14ac:dyDescent="0.25">
      <c r="A54" s="71" t="s">
        <v>132</v>
      </c>
      <c r="B54" s="44" t="s">
        <v>41</v>
      </c>
      <c r="C54" s="44">
        <v>20</v>
      </c>
      <c r="D54" s="44" t="s">
        <v>38</v>
      </c>
      <c r="E54" s="45" t="s">
        <v>133</v>
      </c>
      <c r="F54" s="46">
        <v>2500000</v>
      </c>
      <c r="G54" s="46">
        <v>0</v>
      </c>
      <c r="H54" s="46">
        <v>0</v>
      </c>
      <c r="I54" s="46">
        <v>0</v>
      </c>
      <c r="J54" s="46">
        <v>0</v>
      </c>
      <c r="K54" s="46">
        <f t="shared" si="53"/>
        <v>0</v>
      </c>
      <c r="L54" s="46">
        <f t="shared" si="61"/>
        <v>2500000</v>
      </c>
      <c r="M54" s="68">
        <f t="shared" si="62"/>
        <v>3.1677804660217157E-7</v>
      </c>
      <c r="N54" s="46">
        <v>0</v>
      </c>
      <c r="O54" s="56">
        <v>0</v>
      </c>
      <c r="P54" s="46">
        <f t="shared" si="63"/>
        <v>2500000</v>
      </c>
      <c r="Q54" s="56">
        <v>0</v>
      </c>
      <c r="R54" s="46">
        <f t="shared" si="64"/>
        <v>2500000</v>
      </c>
      <c r="S54" s="46">
        <f t="shared" si="65"/>
        <v>0</v>
      </c>
      <c r="T54" s="46">
        <v>0</v>
      </c>
      <c r="U54" s="46">
        <f t="shared" si="66"/>
        <v>0</v>
      </c>
      <c r="V54" s="46">
        <v>0</v>
      </c>
      <c r="W54" s="48">
        <f t="shared" si="67"/>
        <v>0</v>
      </c>
      <c r="X54" s="69">
        <f t="shared" si="45"/>
        <v>0</v>
      </c>
      <c r="Y54" s="54">
        <f t="shared" si="4"/>
        <v>0</v>
      </c>
      <c r="Z54" s="54">
        <f t="shared" si="41"/>
        <v>0</v>
      </c>
      <c r="AA54" s="54" t="s">
        <v>40</v>
      </c>
      <c r="AB54" s="54" t="s">
        <v>40</v>
      </c>
    </row>
    <row r="55" spans="1:28" ht="50.25" customHeight="1" x14ac:dyDescent="0.25">
      <c r="A55" s="71" t="s">
        <v>134</v>
      </c>
      <c r="B55" s="44" t="s">
        <v>41</v>
      </c>
      <c r="C55" s="44">
        <v>20</v>
      </c>
      <c r="D55" s="44" t="s">
        <v>38</v>
      </c>
      <c r="E55" s="45" t="s">
        <v>135</v>
      </c>
      <c r="F55" s="46">
        <v>7500000</v>
      </c>
      <c r="G55" s="46">
        <v>0</v>
      </c>
      <c r="H55" s="46">
        <v>0</v>
      </c>
      <c r="I55" s="46">
        <v>0</v>
      </c>
      <c r="J55" s="46">
        <v>0</v>
      </c>
      <c r="K55" s="46">
        <f t="shared" si="53"/>
        <v>0</v>
      </c>
      <c r="L55" s="46">
        <f t="shared" si="61"/>
        <v>7500000</v>
      </c>
      <c r="M55" s="52">
        <f t="shared" si="62"/>
        <v>9.503341398065147E-7</v>
      </c>
      <c r="N55" s="46">
        <v>0</v>
      </c>
      <c r="O55" s="56">
        <v>2240768</v>
      </c>
      <c r="P55" s="46">
        <f t="shared" si="63"/>
        <v>5259232</v>
      </c>
      <c r="Q55" s="56">
        <v>1740768</v>
      </c>
      <c r="R55" s="46">
        <f t="shared" si="64"/>
        <v>5759232</v>
      </c>
      <c r="S55" s="46">
        <f t="shared" si="65"/>
        <v>500000</v>
      </c>
      <c r="T55" s="46">
        <v>0</v>
      </c>
      <c r="U55" s="46">
        <f t="shared" si="66"/>
        <v>1740768</v>
      </c>
      <c r="V55" s="46">
        <v>0</v>
      </c>
      <c r="W55" s="48">
        <f t="shared" si="67"/>
        <v>0</v>
      </c>
      <c r="X55" s="69">
        <f t="shared" si="45"/>
        <v>0.23210239999999999</v>
      </c>
      <c r="Y55" s="54">
        <f t="shared" si="4"/>
        <v>0</v>
      </c>
      <c r="Z55" s="54">
        <f t="shared" si="41"/>
        <v>0</v>
      </c>
      <c r="AA55" s="54">
        <f t="shared" si="60"/>
        <v>0</v>
      </c>
      <c r="AB55" s="54" t="s">
        <v>40</v>
      </c>
    </row>
    <row r="56" spans="1:28" ht="38.25" customHeight="1" x14ac:dyDescent="0.25">
      <c r="A56" s="71" t="s">
        <v>136</v>
      </c>
      <c r="B56" s="44" t="s">
        <v>41</v>
      </c>
      <c r="C56" s="44">
        <v>20</v>
      </c>
      <c r="D56" s="44" t="s">
        <v>38</v>
      </c>
      <c r="E56" s="45" t="s">
        <v>137</v>
      </c>
      <c r="F56" s="46">
        <v>17500000</v>
      </c>
      <c r="G56" s="46">
        <v>0</v>
      </c>
      <c r="H56" s="46">
        <v>0</v>
      </c>
      <c r="I56" s="46">
        <v>0</v>
      </c>
      <c r="J56" s="46">
        <v>0</v>
      </c>
      <c r="K56" s="46">
        <f t="shared" si="53"/>
        <v>0</v>
      </c>
      <c r="L56" s="46">
        <f t="shared" si="61"/>
        <v>17500000</v>
      </c>
      <c r="M56" s="52">
        <f t="shared" si="62"/>
        <v>2.2174463262152009E-6</v>
      </c>
      <c r="N56" s="46">
        <v>0</v>
      </c>
      <c r="O56" s="56">
        <v>3235419</v>
      </c>
      <c r="P56" s="46">
        <f t="shared" si="63"/>
        <v>14264581</v>
      </c>
      <c r="Q56" s="56">
        <v>3235419</v>
      </c>
      <c r="R56" s="46">
        <f t="shared" si="64"/>
        <v>14264581</v>
      </c>
      <c r="S56" s="46">
        <f t="shared" si="65"/>
        <v>0</v>
      </c>
      <c r="T56" s="46">
        <v>0</v>
      </c>
      <c r="U56" s="46">
        <f t="shared" si="66"/>
        <v>3235419</v>
      </c>
      <c r="V56" s="46">
        <v>0</v>
      </c>
      <c r="W56" s="48">
        <f t="shared" si="67"/>
        <v>0</v>
      </c>
      <c r="X56" s="69">
        <f t="shared" si="45"/>
        <v>0.18488108571428571</v>
      </c>
      <c r="Y56" s="54">
        <f t="shared" si="4"/>
        <v>0</v>
      </c>
      <c r="Z56" s="54">
        <f t="shared" si="41"/>
        <v>0</v>
      </c>
      <c r="AA56" s="54">
        <f t="shared" si="60"/>
        <v>0</v>
      </c>
      <c r="AB56" s="54" t="s">
        <v>40</v>
      </c>
    </row>
    <row r="57" spans="1:28" ht="37.5" customHeight="1" x14ac:dyDescent="0.25">
      <c r="A57" s="71" t="s">
        <v>138</v>
      </c>
      <c r="B57" s="44" t="s">
        <v>41</v>
      </c>
      <c r="C57" s="44">
        <v>20</v>
      </c>
      <c r="D57" s="44" t="s">
        <v>38</v>
      </c>
      <c r="E57" s="45" t="s">
        <v>139</v>
      </c>
      <c r="F57" s="46">
        <v>46000000</v>
      </c>
      <c r="G57" s="46">
        <v>0</v>
      </c>
      <c r="H57" s="46">
        <v>0</v>
      </c>
      <c r="I57" s="46">
        <v>0</v>
      </c>
      <c r="J57" s="46">
        <v>0</v>
      </c>
      <c r="K57" s="46">
        <f t="shared" si="53"/>
        <v>0</v>
      </c>
      <c r="L57" s="46">
        <f t="shared" si="61"/>
        <v>46000000</v>
      </c>
      <c r="M57" s="53">
        <f t="shared" si="62"/>
        <v>5.8287160574799567E-6</v>
      </c>
      <c r="N57" s="46">
        <v>0</v>
      </c>
      <c r="O57" s="56">
        <v>16646053</v>
      </c>
      <c r="P57" s="46">
        <f t="shared" si="63"/>
        <v>29353947</v>
      </c>
      <c r="Q57" s="56">
        <v>15646053</v>
      </c>
      <c r="R57" s="46">
        <f t="shared" si="64"/>
        <v>30353947</v>
      </c>
      <c r="S57" s="46">
        <f t="shared" si="65"/>
        <v>1000000</v>
      </c>
      <c r="T57" s="46">
        <v>0</v>
      </c>
      <c r="U57" s="46">
        <f t="shared" si="66"/>
        <v>15646053</v>
      </c>
      <c r="V57" s="46">
        <v>0</v>
      </c>
      <c r="W57" s="48">
        <f t="shared" si="67"/>
        <v>0</v>
      </c>
      <c r="X57" s="69">
        <f t="shared" si="45"/>
        <v>0.34013158695652174</v>
      </c>
      <c r="Y57" s="54">
        <f t="shared" si="4"/>
        <v>0</v>
      </c>
      <c r="Z57" s="54">
        <f t="shared" si="41"/>
        <v>0</v>
      </c>
      <c r="AA57" s="54">
        <f t="shared" si="60"/>
        <v>0</v>
      </c>
      <c r="AB57" s="54" t="s">
        <v>40</v>
      </c>
    </row>
    <row r="58" spans="1:28" ht="49.5" customHeight="1" x14ac:dyDescent="0.25">
      <c r="A58" s="39" t="s">
        <v>140</v>
      </c>
      <c r="B58" s="34" t="s">
        <v>41</v>
      </c>
      <c r="C58" s="34">
        <v>20</v>
      </c>
      <c r="D58" s="34" t="s">
        <v>38</v>
      </c>
      <c r="E58" s="40" t="s">
        <v>141</v>
      </c>
      <c r="F58" s="62">
        <f>+F59+F60+F61</f>
        <v>14000000</v>
      </c>
      <c r="G58" s="62">
        <f>+G59+G60+G61</f>
        <v>0</v>
      </c>
      <c r="H58" s="62">
        <f>+H59+H60+H61</f>
        <v>0</v>
      </c>
      <c r="I58" s="62">
        <f>+I59+I60+I61</f>
        <v>0</v>
      </c>
      <c r="J58" s="62">
        <f>+J59+J60+J61</f>
        <v>0</v>
      </c>
      <c r="K58" s="62">
        <f t="shared" si="53"/>
        <v>0</v>
      </c>
      <c r="L58" s="62">
        <f t="shared" ref="L58:W58" si="68">+L59+L60+L61</f>
        <v>14000000</v>
      </c>
      <c r="M58" s="67">
        <f t="shared" si="68"/>
        <v>1.7739570609721606E-6</v>
      </c>
      <c r="N58" s="62">
        <f t="shared" si="68"/>
        <v>0</v>
      </c>
      <c r="O58" s="62">
        <f t="shared" si="68"/>
        <v>2500000</v>
      </c>
      <c r="P58" s="62">
        <f t="shared" si="68"/>
        <v>11500000</v>
      </c>
      <c r="Q58" s="62">
        <f t="shared" si="68"/>
        <v>0</v>
      </c>
      <c r="R58" s="62">
        <f t="shared" si="68"/>
        <v>14000000</v>
      </c>
      <c r="S58" s="62">
        <f t="shared" si="68"/>
        <v>2500000</v>
      </c>
      <c r="T58" s="62">
        <f t="shared" si="68"/>
        <v>0</v>
      </c>
      <c r="U58" s="62">
        <f t="shared" si="68"/>
        <v>0</v>
      </c>
      <c r="V58" s="62">
        <f t="shared" si="68"/>
        <v>0</v>
      </c>
      <c r="W58" s="62">
        <f t="shared" si="68"/>
        <v>0</v>
      </c>
      <c r="X58" s="65">
        <f t="shared" si="45"/>
        <v>0</v>
      </c>
      <c r="Y58" s="65">
        <f t="shared" si="4"/>
        <v>0</v>
      </c>
      <c r="Z58" s="65">
        <f t="shared" si="41"/>
        <v>0</v>
      </c>
      <c r="AA58" s="65" t="s">
        <v>40</v>
      </c>
      <c r="AB58" s="65" t="s">
        <v>40</v>
      </c>
    </row>
    <row r="59" spans="1:28" ht="45.75" customHeight="1" x14ac:dyDescent="0.25">
      <c r="A59" s="43" t="s">
        <v>142</v>
      </c>
      <c r="B59" s="44" t="s">
        <v>41</v>
      </c>
      <c r="C59" s="44">
        <v>20</v>
      </c>
      <c r="D59" s="44" t="s">
        <v>38</v>
      </c>
      <c r="E59" s="45" t="s">
        <v>143</v>
      </c>
      <c r="F59" s="46">
        <v>2000000</v>
      </c>
      <c r="G59" s="46">
        <v>0</v>
      </c>
      <c r="H59" s="46">
        <v>0</v>
      </c>
      <c r="I59" s="46">
        <v>0</v>
      </c>
      <c r="J59" s="46">
        <v>0</v>
      </c>
      <c r="K59" s="46">
        <f t="shared" si="53"/>
        <v>0</v>
      </c>
      <c r="L59" s="46">
        <f>+F59+K59</f>
        <v>2000000</v>
      </c>
      <c r="M59" s="68">
        <f>L59/$L$295</f>
        <v>2.5342243728173724E-7</v>
      </c>
      <c r="N59" s="46">
        <v>0</v>
      </c>
      <c r="O59" s="56">
        <v>0</v>
      </c>
      <c r="P59" s="46">
        <f>L59-O59</f>
        <v>2000000</v>
      </c>
      <c r="Q59" s="56">
        <v>0</v>
      </c>
      <c r="R59" s="46">
        <f>+L59-Q59</f>
        <v>2000000</v>
      </c>
      <c r="S59" s="46">
        <f>O59-Q59</f>
        <v>0</v>
      </c>
      <c r="T59" s="46">
        <v>0</v>
      </c>
      <c r="U59" s="46">
        <f>+Q59-T59</f>
        <v>0</v>
      </c>
      <c r="V59" s="46">
        <v>0</v>
      </c>
      <c r="W59" s="48">
        <f>+T59-V59</f>
        <v>0</v>
      </c>
      <c r="X59" s="54">
        <f t="shared" si="45"/>
        <v>0</v>
      </c>
      <c r="Y59" s="54">
        <f t="shared" si="4"/>
        <v>0</v>
      </c>
      <c r="Z59" s="54">
        <f t="shared" si="41"/>
        <v>0</v>
      </c>
      <c r="AA59" s="54" t="s">
        <v>40</v>
      </c>
      <c r="AB59" s="54" t="s">
        <v>40</v>
      </c>
    </row>
    <row r="60" spans="1:28" ht="36.75" customHeight="1" x14ac:dyDescent="0.25">
      <c r="A60" s="43" t="s">
        <v>144</v>
      </c>
      <c r="B60" s="44" t="s">
        <v>41</v>
      </c>
      <c r="C60" s="44">
        <v>20</v>
      </c>
      <c r="D60" s="44" t="s">
        <v>38</v>
      </c>
      <c r="E60" s="45" t="s">
        <v>145</v>
      </c>
      <c r="F60" s="46">
        <v>4000000</v>
      </c>
      <c r="G60" s="46">
        <v>0</v>
      </c>
      <c r="H60" s="46">
        <v>0</v>
      </c>
      <c r="I60" s="46">
        <v>0</v>
      </c>
      <c r="J60" s="46">
        <v>0</v>
      </c>
      <c r="K60" s="46">
        <f t="shared" si="53"/>
        <v>0</v>
      </c>
      <c r="L60" s="46">
        <f>+F60+K60</f>
        <v>4000000</v>
      </c>
      <c r="M60" s="68">
        <f>L60/$L$295</f>
        <v>5.0684487456347448E-7</v>
      </c>
      <c r="N60" s="46">
        <v>0</v>
      </c>
      <c r="O60" s="56">
        <v>1000000</v>
      </c>
      <c r="P60" s="46">
        <f>L60-O60</f>
        <v>3000000</v>
      </c>
      <c r="Q60" s="56">
        <v>0</v>
      </c>
      <c r="R60" s="46">
        <f>+L60-Q60</f>
        <v>4000000</v>
      </c>
      <c r="S60" s="46">
        <f>O60-Q60</f>
        <v>1000000</v>
      </c>
      <c r="T60" s="46">
        <v>0</v>
      </c>
      <c r="U60" s="46">
        <f>+Q60-T60</f>
        <v>0</v>
      </c>
      <c r="V60" s="46">
        <v>0</v>
      </c>
      <c r="W60" s="48">
        <f>+T60-V60</f>
        <v>0</v>
      </c>
      <c r="X60" s="54">
        <f t="shared" si="45"/>
        <v>0</v>
      </c>
      <c r="Y60" s="54">
        <f t="shared" si="4"/>
        <v>0</v>
      </c>
      <c r="Z60" s="54">
        <f t="shared" si="41"/>
        <v>0</v>
      </c>
      <c r="AA60" s="54" t="s">
        <v>40</v>
      </c>
      <c r="AB60" s="54" t="s">
        <v>40</v>
      </c>
    </row>
    <row r="61" spans="1:28" ht="48" customHeight="1" x14ac:dyDescent="0.25">
      <c r="A61" s="43" t="s">
        <v>146</v>
      </c>
      <c r="B61" s="44" t="s">
        <v>41</v>
      </c>
      <c r="C61" s="44">
        <v>20</v>
      </c>
      <c r="D61" s="44" t="s">
        <v>38</v>
      </c>
      <c r="E61" s="45" t="s">
        <v>147</v>
      </c>
      <c r="F61" s="46">
        <v>8000000</v>
      </c>
      <c r="G61" s="62">
        <f t="shared" ref="G61:J62" si="69">+G62+G73+G80+G86+G69</f>
        <v>0</v>
      </c>
      <c r="H61" s="62">
        <f t="shared" si="69"/>
        <v>0</v>
      </c>
      <c r="I61" s="46">
        <v>0</v>
      </c>
      <c r="J61" s="46">
        <v>0</v>
      </c>
      <c r="K61" s="46">
        <f t="shared" si="53"/>
        <v>0</v>
      </c>
      <c r="L61" s="46">
        <f>+F61+K61</f>
        <v>8000000</v>
      </c>
      <c r="M61" s="52">
        <f>L61/$L$295</f>
        <v>1.013689749126949E-6</v>
      </c>
      <c r="N61" s="46">
        <v>0</v>
      </c>
      <c r="O61" s="56">
        <v>1500000</v>
      </c>
      <c r="P61" s="46">
        <f>L61-O61</f>
        <v>6500000</v>
      </c>
      <c r="Q61" s="56">
        <v>0</v>
      </c>
      <c r="R61" s="46">
        <f>+L61-Q61</f>
        <v>8000000</v>
      </c>
      <c r="S61" s="46">
        <f>O61-Q61</f>
        <v>1500000</v>
      </c>
      <c r="T61" s="46">
        <v>0</v>
      </c>
      <c r="U61" s="46">
        <f>+Q61-T61</f>
        <v>0</v>
      </c>
      <c r="V61" s="46">
        <v>0</v>
      </c>
      <c r="W61" s="48">
        <f>+T61-V61</f>
        <v>0</v>
      </c>
      <c r="X61" s="54">
        <f t="shared" si="45"/>
        <v>0</v>
      </c>
      <c r="Y61" s="54">
        <f t="shared" si="4"/>
        <v>0</v>
      </c>
      <c r="Z61" s="54">
        <f t="shared" si="41"/>
        <v>0</v>
      </c>
      <c r="AA61" s="54" t="s">
        <v>40</v>
      </c>
      <c r="AB61" s="54" t="s">
        <v>40</v>
      </c>
    </row>
    <row r="62" spans="1:28" ht="37.5" customHeight="1" x14ac:dyDescent="0.25">
      <c r="A62" s="39" t="s">
        <v>148</v>
      </c>
      <c r="B62" s="34" t="s">
        <v>41</v>
      </c>
      <c r="C62" s="34">
        <v>20</v>
      </c>
      <c r="D62" s="34" t="s">
        <v>38</v>
      </c>
      <c r="E62" s="40" t="s">
        <v>149</v>
      </c>
      <c r="F62" s="62">
        <f>+F63+F74+F81+F87+F70</f>
        <v>19900406578</v>
      </c>
      <c r="G62" s="62">
        <f t="shared" si="69"/>
        <v>0</v>
      </c>
      <c r="H62" s="62">
        <f t="shared" si="69"/>
        <v>0</v>
      </c>
      <c r="I62" s="62">
        <f t="shared" si="69"/>
        <v>3000000</v>
      </c>
      <c r="J62" s="62">
        <f t="shared" si="69"/>
        <v>3000000</v>
      </c>
      <c r="K62" s="62">
        <f t="shared" si="53"/>
        <v>0</v>
      </c>
      <c r="L62" s="62">
        <f t="shared" ref="L62:W62" si="70">+L63+L74+L81+L87+L70</f>
        <v>19900406578</v>
      </c>
      <c r="M62" s="42">
        <f t="shared" si="70"/>
        <v>2.5216047689471379E-3</v>
      </c>
      <c r="N62" s="62">
        <f t="shared" si="70"/>
        <v>0</v>
      </c>
      <c r="O62" s="62">
        <f t="shared" si="70"/>
        <v>14362658552.879999</v>
      </c>
      <c r="P62" s="62">
        <f t="shared" si="70"/>
        <v>5537748025.1200008</v>
      </c>
      <c r="Q62" s="62">
        <f t="shared" si="70"/>
        <v>12420307158.879999</v>
      </c>
      <c r="R62" s="62">
        <f t="shared" si="70"/>
        <v>7480099419.1199999</v>
      </c>
      <c r="S62" s="62">
        <f t="shared" si="70"/>
        <v>1942351394</v>
      </c>
      <c r="T62" s="62">
        <f t="shared" si="70"/>
        <v>1568011906.3399999</v>
      </c>
      <c r="U62" s="62">
        <f t="shared" si="70"/>
        <v>10852295252.540001</v>
      </c>
      <c r="V62" s="62">
        <f t="shared" si="70"/>
        <v>605134803.87</v>
      </c>
      <c r="W62" s="62">
        <f t="shared" si="70"/>
        <v>962877102.47000003</v>
      </c>
      <c r="X62" s="38">
        <f t="shared" si="45"/>
        <v>0.62412328663730476</v>
      </c>
      <c r="Y62" s="38">
        <f t="shared" si="4"/>
        <v>7.8792958334501825E-2</v>
      </c>
      <c r="Z62" s="38">
        <f t="shared" si="41"/>
        <v>3.0408162843214449E-2</v>
      </c>
      <c r="AA62" s="38">
        <f t="shared" si="60"/>
        <v>0.12624582357602462</v>
      </c>
      <c r="AB62" s="38">
        <f t="shared" ref="AB62:AB72" si="71">+V62/T62</f>
        <v>0.38592487813596077</v>
      </c>
    </row>
    <row r="63" spans="1:28" ht="79.5" customHeight="1" x14ac:dyDescent="0.25">
      <c r="A63" s="39" t="s">
        <v>150</v>
      </c>
      <c r="B63" s="34" t="s">
        <v>41</v>
      </c>
      <c r="C63" s="34">
        <v>20</v>
      </c>
      <c r="D63" s="34" t="s">
        <v>38</v>
      </c>
      <c r="E63" s="40" t="s">
        <v>151</v>
      </c>
      <c r="F63" s="62">
        <f>+F64+F67+F68+F69+F66+F65</f>
        <v>1011449455</v>
      </c>
      <c r="G63" s="62">
        <f>+G64+G67+G68+G69+G66+G65</f>
        <v>0</v>
      </c>
      <c r="H63" s="62">
        <f>+H64+H67+H68+H69+H66+H65</f>
        <v>0</v>
      </c>
      <c r="I63" s="62">
        <f>+I64+I67+I68+I69+I66+I65</f>
        <v>0</v>
      </c>
      <c r="J63" s="62">
        <f>+J64+J67+J68+J69+J66+J65</f>
        <v>0</v>
      </c>
      <c r="K63" s="62">
        <f t="shared" si="53"/>
        <v>0</v>
      </c>
      <c r="L63" s="62">
        <f>+L64+L67+L68+L69+L66+L65</f>
        <v>1011449455</v>
      </c>
      <c r="M63" s="42">
        <f t="shared" ref="M63:M126" si="72">L63/$L$295</f>
        <v>1.2816199303669241E-4</v>
      </c>
      <c r="N63" s="62">
        <f t="shared" ref="N63:W63" si="73">+N64+N67+N68+N69+N66+N65</f>
        <v>0</v>
      </c>
      <c r="O63" s="62">
        <f t="shared" si="73"/>
        <v>942849455</v>
      </c>
      <c r="P63" s="62">
        <f t="shared" si="73"/>
        <v>68600000</v>
      </c>
      <c r="Q63" s="62">
        <f t="shared" si="73"/>
        <v>615341391</v>
      </c>
      <c r="R63" s="62">
        <f t="shared" si="73"/>
        <v>396108064</v>
      </c>
      <c r="S63" s="62">
        <f t="shared" si="73"/>
        <v>327508064</v>
      </c>
      <c r="T63" s="62">
        <f t="shared" si="73"/>
        <v>27744495</v>
      </c>
      <c r="U63" s="62">
        <f t="shared" si="73"/>
        <v>587596896</v>
      </c>
      <c r="V63" s="62">
        <f t="shared" si="73"/>
        <v>27744495</v>
      </c>
      <c r="W63" s="62">
        <f t="shared" si="73"/>
        <v>0</v>
      </c>
      <c r="X63" s="49">
        <f t="shared" si="45"/>
        <v>0.60837581943232155</v>
      </c>
      <c r="Y63" s="49">
        <f t="shared" si="4"/>
        <v>2.7430431508809305E-2</v>
      </c>
      <c r="Z63" s="49">
        <f t="shared" si="41"/>
        <v>2.7430431508809305E-2</v>
      </c>
      <c r="AA63" s="49">
        <f t="shared" si="60"/>
        <v>4.5087971337198739E-2</v>
      </c>
      <c r="AB63" s="49">
        <f t="shared" si="71"/>
        <v>1</v>
      </c>
    </row>
    <row r="64" spans="1:28" ht="42.75" customHeight="1" x14ac:dyDescent="0.25">
      <c r="A64" s="43" t="s">
        <v>152</v>
      </c>
      <c r="B64" s="44" t="s">
        <v>41</v>
      </c>
      <c r="C64" s="44">
        <v>20</v>
      </c>
      <c r="D64" s="44" t="s">
        <v>38</v>
      </c>
      <c r="E64" s="45" t="s">
        <v>153</v>
      </c>
      <c r="F64" s="46">
        <v>27000000</v>
      </c>
      <c r="G64" s="46">
        <v>0</v>
      </c>
      <c r="H64" s="46">
        <v>0</v>
      </c>
      <c r="I64" s="46">
        <v>0</v>
      </c>
      <c r="J64" s="46">
        <v>0</v>
      </c>
      <c r="K64" s="46">
        <f t="shared" si="53"/>
        <v>0</v>
      </c>
      <c r="L64" s="46">
        <f t="shared" ref="L64:L69" si="74">+F64+K64</f>
        <v>27000000</v>
      </c>
      <c r="M64" s="52">
        <f t="shared" si="72"/>
        <v>3.4212029033034529E-6</v>
      </c>
      <c r="N64" s="46">
        <v>0</v>
      </c>
      <c r="O64" s="56">
        <v>2400000</v>
      </c>
      <c r="P64" s="46">
        <f t="shared" ref="P64:P69" si="75">L64-O64</f>
        <v>24600000</v>
      </c>
      <c r="Q64" s="56">
        <v>0</v>
      </c>
      <c r="R64" s="46">
        <f t="shared" ref="R64:R69" si="76">+L64-Q64</f>
        <v>27000000</v>
      </c>
      <c r="S64" s="46">
        <f t="shared" ref="S64:S69" si="77">O64-Q64</f>
        <v>2400000</v>
      </c>
      <c r="T64" s="46">
        <v>0</v>
      </c>
      <c r="U64" s="46">
        <f t="shared" ref="U64:U69" si="78">+Q64-T64</f>
        <v>0</v>
      </c>
      <c r="V64" s="46">
        <v>0</v>
      </c>
      <c r="W64" s="48">
        <f t="shared" ref="W64:W69" si="79">+T64-V64</f>
        <v>0</v>
      </c>
      <c r="X64" s="54">
        <f t="shared" si="45"/>
        <v>0</v>
      </c>
      <c r="Y64" s="54">
        <f t="shared" si="4"/>
        <v>0</v>
      </c>
      <c r="Z64" s="54">
        <f t="shared" si="41"/>
        <v>0</v>
      </c>
      <c r="AA64" s="54" t="s">
        <v>40</v>
      </c>
      <c r="AB64" s="54" t="s">
        <v>40</v>
      </c>
    </row>
    <row r="65" spans="1:28" ht="42" customHeight="1" x14ac:dyDescent="0.25">
      <c r="A65" s="43" t="s">
        <v>154</v>
      </c>
      <c r="B65" s="44" t="s">
        <v>41</v>
      </c>
      <c r="C65" s="44">
        <v>20</v>
      </c>
      <c r="D65" s="44" t="s">
        <v>38</v>
      </c>
      <c r="E65" s="45" t="s">
        <v>155</v>
      </c>
      <c r="F65" s="46">
        <v>10000000</v>
      </c>
      <c r="G65" s="46">
        <v>0</v>
      </c>
      <c r="H65" s="46">
        <v>0</v>
      </c>
      <c r="I65" s="46">
        <v>0</v>
      </c>
      <c r="J65" s="46">
        <v>0</v>
      </c>
      <c r="K65" s="46">
        <f t="shared" si="53"/>
        <v>0</v>
      </c>
      <c r="L65" s="46">
        <f t="shared" si="74"/>
        <v>10000000</v>
      </c>
      <c r="M65" s="52">
        <f t="shared" si="72"/>
        <v>1.2671121864086863E-6</v>
      </c>
      <c r="N65" s="46">
        <v>0</v>
      </c>
      <c r="O65" s="56">
        <v>0</v>
      </c>
      <c r="P65" s="46">
        <f t="shared" si="75"/>
        <v>10000000</v>
      </c>
      <c r="Q65" s="56">
        <v>0</v>
      </c>
      <c r="R65" s="46">
        <f t="shared" si="76"/>
        <v>10000000</v>
      </c>
      <c r="S65" s="46">
        <f t="shared" si="77"/>
        <v>0</v>
      </c>
      <c r="T65" s="46">
        <v>0</v>
      </c>
      <c r="U65" s="46">
        <f t="shared" si="78"/>
        <v>0</v>
      </c>
      <c r="V65" s="46">
        <v>0</v>
      </c>
      <c r="W65" s="48">
        <f t="shared" si="79"/>
        <v>0</v>
      </c>
      <c r="X65" s="54">
        <f t="shared" si="45"/>
        <v>0</v>
      </c>
      <c r="Y65" s="54">
        <f t="shared" si="4"/>
        <v>0</v>
      </c>
      <c r="Z65" s="54">
        <f t="shared" si="41"/>
        <v>0</v>
      </c>
      <c r="AA65" s="54" t="s">
        <v>40</v>
      </c>
      <c r="AB65" s="54" t="s">
        <v>40</v>
      </c>
    </row>
    <row r="66" spans="1:28" ht="42" customHeight="1" x14ac:dyDescent="0.25">
      <c r="A66" s="43" t="s">
        <v>156</v>
      </c>
      <c r="B66" s="44" t="s">
        <v>41</v>
      </c>
      <c r="C66" s="44">
        <v>20</v>
      </c>
      <c r="D66" s="44" t="s">
        <v>38</v>
      </c>
      <c r="E66" s="45" t="s">
        <v>157</v>
      </c>
      <c r="F66" s="46">
        <v>7000000</v>
      </c>
      <c r="G66" s="46">
        <v>0</v>
      </c>
      <c r="H66" s="46">
        <v>0</v>
      </c>
      <c r="I66" s="46">
        <v>0</v>
      </c>
      <c r="J66" s="46">
        <v>0</v>
      </c>
      <c r="K66" s="46">
        <f t="shared" si="53"/>
        <v>0</v>
      </c>
      <c r="L66" s="46">
        <f t="shared" si="74"/>
        <v>7000000</v>
      </c>
      <c r="M66" s="52">
        <f t="shared" si="72"/>
        <v>8.8697853048608042E-7</v>
      </c>
      <c r="N66" s="46">
        <v>0</v>
      </c>
      <c r="O66" s="56">
        <v>0</v>
      </c>
      <c r="P66" s="46">
        <f t="shared" si="75"/>
        <v>7000000</v>
      </c>
      <c r="Q66" s="56">
        <v>0</v>
      </c>
      <c r="R66" s="46">
        <f t="shared" si="76"/>
        <v>7000000</v>
      </c>
      <c r="S66" s="46">
        <f t="shared" si="77"/>
        <v>0</v>
      </c>
      <c r="T66" s="46">
        <v>0</v>
      </c>
      <c r="U66" s="46">
        <f t="shared" si="78"/>
        <v>0</v>
      </c>
      <c r="V66" s="46">
        <v>0</v>
      </c>
      <c r="W66" s="48">
        <f t="shared" si="79"/>
        <v>0</v>
      </c>
      <c r="X66" s="54">
        <f t="shared" si="45"/>
        <v>0</v>
      </c>
      <c r="Y66" s="54">
        <f t="shared" si="4"/>
        <v>0</v>
      </c>
      <c r="Z66" s="54">
        <f t="shared" si="41"/>
        <v>0</v>
      </c>
      <c r="AA66" s="54" t="s">
        <v>40</v>
      </c>
      <c r="AB66" s="54" t="s">
        <v>40</v>
      </c>
    </row>
    <row r="67" spans="1:28" ht="42" customHeight="1" x14ac:dyDescent="0.25">
      <c r="A67" s="43" t="s">
        <v>158</v>
      </c>
      <c r="B67" s="44" t="s">
        <v>41</v>
      </c>
      <c r="C67" s="44">
        <v>20</v>
      </c>
      <c r="D67" s="44" t="s">
        <v>38</v>
      </c>
      <c r="E67" s="45" t="s">
        <v>159</v>
      </c>
      <c r="F67" s="46">
        <v>30000000</v>
      </c>
      <c r="G67" s="46">
        <v>0</v>
      </c>
      <c r="H67" s="46">
        <v>0</v>
      </c>
      <c r="I67" s="46">
        <v>0</v>
      </c>
      <c r="J67" s="46">
        <v>0</v>
      </c>
      <c r="K67" s="46">
        <f t="shared" si="53"/>
        <v>0</v>
      </c>
      <c r="L67" s="46">
        <f t="shared" si="74"/>
        <v>30000000</v>
      </c>
      <c r="M67" s="52">
        <f t="shared" si="72"/>
        <v>3.8013365592260588E-6</v>
      </c>
      <c r="N67" s="46">
        <v>0</v>
      </c>
      <c r="O67" s="56">
        <v>3000000</v>
      </c>
      <c r="P67" s="46">
        <f t="shared" si="75"/>
        <v>27000000</v>
      </c>
      <c r="Q67" s="56">
        <v>0</v>
      </c>
      <c r="R67" s="46">
        <f t="shared" si="76"/>
        <v>30000000</v>
      </c>
      <c r="S67" s="46">
        <f t="shared" si="77"/>
        <v>3000000</v>
      </c>
      <c r="T67" s="46">
        <v>0</v>
      </c>
      <c r="U67" s="46">
        <f t="shared" si="78"/>
        <v>0</v>
      </c>
      <c r="V67" s="46">
        <v>0</v>
      </c>
      <c r="W67" s="48">
        <f t="shared" si="79"/>
        <v>0</v>
      </c>
      <c r="X67" s="54">
        <f t="shared" si="45"/>
        <v>0</v>
      </c>
      <c r="Y67" s="54">
        <f t="shared" si="4"/>
        <v>0</v>
      </c>
      <c r="Z67" s="54">
        <f t="shared" si="41"/>
        <v>0</v>
      </c>
      <c r="AA67" s="54" t="s">
        <v>40</v>
      </c>
      <c r="AB67" s="54" t="s">
        <v>40</v>
      </c>
    </row>
    <row r="68" spans="1:28" ht="42" customHeight="1" x14ac:dyDescent="0.25">
      <c r="A68" s="43" t="s">
        <v>160</v>
      </c>
      <c r="B68" s="44" t="s">
        <v>41</v>
      </c>
      <c r="C68" s="44">
        <v>20</v>
      </c>
      <c r="D68" s="44" t="s">
        <v>38</v>
      </c>
      <c r="E68" s="45" t="s">
        <v>161</v>
      </c>
      <c r="F68" s="46">
        <v>587596896</v>
      </c>
      <c r="G68" s="46">
        <v>0</v>
      </c>
      <c r="H68" s="46">
        <v>0</v>
      </c>
      <c r="I68" s="46">
        <v>0</v>
      </c>
      <c r="J68" s="46">
        <v>0</v>
      </c>
      <c r="K68" s="46">
        <f t="shared" si="53"/>
        <v>0</v>
      </c>
      <c r="L68" s="46">
        <f t="shared" si="74"/>
        <v>587596896</v>
      </c>
      <c r="M68" s="51">
        <f t="shared" si="72"/>
        <v>7.445511876175174E-5</v>
      </c>
      <c r="N68" s="46">
        <v>0</v>
      </c>
      <c r="O68" s="56">
        <v>587596896</v>
      </c>
      <c r="P68" s="46">
        <f t="shared" si="75"/>
        <v>0</v>
      </c>
      <c r="Q68" s="56">
        <v>587596896</v>
      </c>
      <c r="R68" s="46">
        <f t="shared" si="76"/>
        <v>0</v>
      </c>
      <c r="S68" s="46">
        <f t="shared" si="77"/>
        <v>0</v>
      </c>
      <c r="T68" s="46">
        <v>0</v>
      </c>
      <c r="U68" s="46">
        <f t="shared" si="78"/>
        <v>587596896</v>
      </c>
      <c r="V68" s="46">
        <v>0</v>
      </c>
      <c r="W68" s="48">
        <f t="shared" si="79"/>
        <v>0</v>
      </c>
      <c r="X68" s="54">
        <f t="shared" si="45"/>
        <v>1</v>
      </c>
      <c r="Y68" s="54">
        <f t="shared" si="4"/>
        <v>0</v>
      </c>
      <c r="Z68" s="54">
        <f t="shared" si="41"/>
        <v>0</v>
      </c>
      <c r="AA68" s="54">
        <f t="shared" si="60"/>
        <v>0</v>
      </c>
      <c r="AB68" s="54" t="s">
        <v>40</v>
      </c>
    </row>
    <row r="69" spans="1:28" ht="42" customHeight="1" x14ac:dyDescent="0.25">
      <c r="A69" s="43" t="s">
        <v>162</v>
      </c>
      <c r="B69" s="44" t="s">
        <v>41</v>
      </c>
      <c r="C69" s="44">
        <v>20</v>
      </c>
      <c r="D69" s="44" t="s">
        <v>38</v>
      </c>
      <c r="E69" s="45" t="s">
        <v>163</v>
      </c>
      <c r="F69" s="46">
        <v>349852559</v>
      </c>
      <c r="G69" s="46">
        <v>0</v>
      </c>
      <c r="H69" s="46">
        <v>0</v>
      </c>
      <c r="I69" s="46">
        <v>0</v>
      </c>
      <c r="J69" s="46">
        <v>0</v>
      </c>
      <c r="K69" s="46">
        <f t="shared" si="53"/>
        <v>0</v>
      </c>
      <c r="L69" s="46">
        <f t="shared" si="74"/>
        <v>349852559</v>
      </c>
      <c r="M69" s="53">
        <f t="shared" si="72"/>
        <v>4.4330244095516394E-5</v>
      </c>
      <c r="N69" s="46">
        <v>0</v>
      </c>
      <c r="O69" s="56">
        <v>349852559</v>
      </c>
      <c r="P69" s="46">
        <f t="shared" si="75"/>
        <v>0</v>
      </c>
      <c r="Q69" s="56">
        <v>27744495</v>
      </c>
      <c r="R69" s="46">
        <f t="shared" si="76"/>
        <v>322108064</v>
      </c>
      <c r="S69" s="46">
        <f t="shared" si="77"/>
        <v>322108064</v>
      </c>
      <c r="T69" s="46">
        <v>27744495</v>
      </c>
      <c r="U69" s="46">
        <f t="shared" si="78"/>
        <v>0</v>
      </c>
      <c r="V69" s="46">
        <v>27744495</v>
      </c>
      <c r="W69" s="48">
        <f t="shared" si="79"/>
        <v>0</v>
      </c>
      <c r="X69" s="49">
        <f t="shared" si="45"/>
        <v>7.9303393061646868E-2</v>
      </c>
      <c r="Y69" s="49">
        <f t="shared" si="4"/>
        <v>7.9303393061646868E-2</v>
      </c>
      <c r="Z69" s="49">
        <f t="shared" si="41"/>
        <v>7.9303393061646868E-2</v>
      </c>
      <c r="AA69" s="49">
        <f t="shared" si="60"/>
        <v>1</v>
      </c>
      <c r="AB69" s="49">
        <f t="shared" si="71"/>
        <v>1</v>
      </c>
    </row>
    <row r="70" spans="1:28" ht="48" customHeight="1" x14ac:dyDescent="0.25">
      <c r="A70" s="39" t="s">
        <v>164</v>
      </c>
      <c r="B70" s="34" t="s">
        <v>41</v>
      </c>
      <c r="C70" s="34">
        <v>20</v>
      </c>
      <c r="D70" s="34" t="s">
        <v>38</v>
      </c>
      <c r="E70" s="40" t="s">
        <v>165</v>
      </c>
      <c r="F70" s="62">
        <f>+F71+F72+F73</f>
        <v>11018432425</v>
      </c>
      <c r="G70" s="62">
        <f>+G71+G72+G73</f>
        <v>0</v>
      </c>
      <c r="H70" s="62">
        <f>+H71+H72+H73</f>
        <v>0</v>
      </c>
      <c r="I70" s="62">
        <f>+I71+I72+I73</f>
        <v>0</v>
      </c>
      <c r="J70" s="62">
        <f>+J71+J72+J73</f>
        <v>3000000</v>
      </c>
      <c r="K70" s="62">
        <f t="shared" si="53"/>
        <v>-3000000</v>
      </c>
      <c r="L70" s="62">
        <f>+L71+L72+L73</f>
        <v>11015432425</v>
      </c>
      <c r="M70" s="42">
        <f t="shared" si="72"/>
        <v>1.3957788664278887E-3</v>
      </c>
      <c r="N70" s="62">
        <f t="shared" ref="N70:W70" si="80">+N71+N72+N73</f>
        <v>0</v>
      </c>
      <c r="O70" s="62">
        <f t="shared" si="80"/>
        <v>9771323534</v>
      </c>
      <c r="P70" s="62">
        <f t="shared" si="80"/>
        <v>1244108891</v>
      </c>
      <c r="Q70" s="62">
        <f t="shared" si="80"/>
        <v>9047064672</v>
      </c>
      <c r="R70" s="62">
        <f t="shared" si="80"/>
        <v>1968367753</v>
      </c>
      <c r="S70" s="62">
        <f t="shared" si="80"/>
        <v>724258862</v>
      </c>
      <c r="T70" s="62">
        <f t="shared" si="80"/>
        <v>1526960146.8699999</v>
      </c>
      <c r="U70" s="62">
        <f t="shared" si="80"/>
        <v>7520104525.1300001</v>
      </c>
      <c r="V70" s="62">
        <f t="shared" si="80"/>
        <v>572693715.87</v>
      </c>
      <c r="W70" s="62">
        <f t="shared" si="80"/>
        <v>954266431</v>
      </c>
      <c r="X70" s="38">
        <f t="shared" si="45"/>
        <v>0.82130817229356301</v>
      </c>
      <c r="Y70" s="38">
        <f t="shared" si="4"/>
        <v>0.13862008207725898</v>
      </c>
      <c r="Z70" s="38">
        <f t="shared" si="41"/>
        <v>5.1990125650468962E-2</v>
      </c>
      <c r="AA70" s="38">
        <f t="shared" si="60"/>
        <v>0.1687796210406044</v>
      </c>
      <c r="AB70" s="38">
        <f t="shared" si="71"/>
        <v>0.37505478911412427</v>
      </c>
    </row>
    <row r="71" spans="1:28" ht="42" customHeight="1" x14ac:dyDescent="0.25">
      <c r="A71" s="43" t="s">
        <v>166</v>
      </c>
      <c r="B71" s="44" t="s">
        <v>41</v>
      </c>
      <c r="C71" s="44">
        <v>20</v>
      </c>
      <c r="D71" s="44" t="s">
        <v>38</v>
      </c>
      <c r="E71" s="45" t="s">
        <v>167</v>
      </c>
      <c r="F71" s="46">
        <v>1952800255</v>
      </c>
      <c r="G71" s="46">
        <v>0</v>
      </c>
      <c r="H71" s="46">
        <v>0</v>
      </c>
      <c r="I71" s="46">
        <v>0</v>
      </c>
      <c r="J71" s="46">
        <v>0</v>
      </c>
      <c r="K71" s="46">
        <f t="shared" si="53"/>
        <v>0</v>
      </c>
      <c r="L71" s="46">
        <f>+F71+K71</f>
        <v>1952800255</v>
      </c>
      <c r="M71" s="51">
        <f t="shared" si="72"/>
        <v>2.4744170007324904E-4</v>
      </c>
      <c r="N71" s="46">
        <v>0</v>
      </c>
      <c r="O71" s="46">
        <v>1028698747</v>
      </c>
      <c r="P71" s="46">
        <f>L71-O71</f>
        <v>924101508</v>
      </c>
      <c r="Q71" s="46">
        <v>1028698747</v>
      </c>
      <c r="R71" s="46">
        <f>+L71-Q71</f>
        <v>924101508</v>
      </c>
      <c r="S71" s="46">
        <f>O71-Q71</f>
        <v>0</v>
      </c>
      <c r="T71" s="46">
        <v>1028698747</v>
      </c>
      <c r="U71" s="46">
        <f>+Q71-T71</f>
        <v>0</v>
      </c>
      <c r="V71" s="46">
        <v>74432316</v>
      </c>
      <c r="W71" s="48">
        <f>+T71-V71</f>
        <v>954266431</v>
      </c>
      <c r="X71" s="49">
        <f t="shared" si="45"/>
        <v>0.52678134610341909</v>
      </c>
      <c r="Y71" s="49">
        <f t="shared" ref="Y71:Y134" si="81">+T71/L71</f>
        <v>0.52678134610341909</v>
      </c>
      <c r="Z71" s="49">
        <f t="shared" si="41"/>
        <v>3.8115683265311742E-2</v>
      </c>
      <c r="AA71" s="49">
        <f t="shared" si="60"/>
        <v>1</v>
      </c>
      <c r="AB71" s="49">
        <f t="shared" si="71"/>
        <v>7.2355795335677611E-2</v>
      </c>
    </row>
    <row r="72" spans="1:28" ht="42" customHeight="1" x14ac:dyDescent="0.25">
      <c r="A72" s="43" t="s">
        <v>168</v>
      </c>
      <c r="B72" s="44" t="s">
        <v>41</v>
      </c>
      <c r="C72" s="44">
        <v>20</v>
      </c>
      <c r="D72" s="44" t="s">
        <v>38</v>
      </c>
      <c r="E72" s="45" t="s">
        <v>169</v>
      </c>
      <c r="F72" s="46">
        <v>9046632170</v>
      </c>
      <c r="G72" s="46">
        <v>0</v>
      </c>
      <c r="H72" s="46">
        <v>0</v>
      </c>
      <c r="I72" s="46">
        <v>0</v>
      </c>
      <c r="J72" s="46">
        <v>3000000</v>
      </c>
      <c r="K72" s="46">
        <f t="shared" si="53"/>
        <v>-3000000</v>
      </c>
      <c r="L72" s="46">
        <f>+F72+K72</f>
        <v>9043632170</v>
      </c>
      <c r="M72" s="51">
        <f t="shared" si="72"/>
        <v>1.1459296532004633E-3</v>
      </c>
      <c r="N72" s="46">
        <v>0</v>
      </c>
      <c r="O72" s="46">
        <v>8734791902</v>
      </c>
      <c r="P72" s="46">
        <f>L72-O72</f>
        <v>308840268</v>
      </c>
      <c r="Q72" s="46">
        <v>8010533040</v>
      </c>
      <c r="R72" s="46">
        <f>+L72-Q72</f>
        <v>1033099130</v>
      </c>
      <c r="S72" s="46">
        <f>O72-Q72</f>
        <v>724258862</v>
      </c>
      <c r="T72" s="46">
        <v>498261399.87</v>
      </c>
      <c r="U72" s="46">
        <f>+Q72-T72</f>
        <v>7512271640.1300001</v>
      </c>
      <c r="V72" s="46">
        <v>498261399.87</v>
      </c>
      <c r="W72" s="48">
        <f>+T72-V72</f>
        <v>0</v>
      </c>
      <c r="X72" s="49">
        <f t="shared" si="45"/>
        <v>0.88576502111319289</v>
      </c>
      <c r="Y72" s="49">
        <f t="shared" si="81"/>
        <v>5.5095274830267674E-2</v>
      </c>
      <c r="Z72" s="49">
        <f t="shared" si="41"/>
        <v>5.5095274830267674E-2</v>
      </c>
      <c r="AA72" s="49">
        <f t="shared" si="60"/>
        <v>6.2200779571342985E-2</v>
      </c>
      <c r="AB72" s="49">
        <f t="shared" si="71"/>
        <v>1</v>
      </c>
    </row>
    <row r="73" spans="1:28" ht="42" customHeight="1" x14ac:dyDescent="0.25">
      <c r="A73" s="43" t="s">
        <v>170</v>
      </c>
      <c r="B73" s="44" t="s">
        <v>41</v>
      </c>
      <c r="C73" s="44">
        <v>20</v>
      </c>
      <c r="D73" s="44" t="s">
        <v>38</v>
      </c>
      <c r="E73" s="45" t="s">
        <v>171</v>
      </c>
      <c r="F73" s="46">
        <v>19000000</v>
      </c>
      <c r="G73" s="46">
        <v>0</v>
      </c>
      <c r="H73" s="46">
        <v>0</v>
      </c>
      <c r="I73" s="46">
        <v>0</v>
      </c>
      <c r="J73" s="46">
        <v>0</v>
      </c>
      <c r="K73" s="46">
        <f t="shared" si="53"/>
        <v>0</v>
      </c>
      <c r="L73" s="46">
        <f>+F73+K73</f>
        <v>19000000</v>
      </c>
      <c r="M73" s="52">
        <f t="shared" si="72"/>
        <v>2.4075131541765038E-6</v>
      </c>
      <c r="N73" s="46">
        <v>0</v>
      </c>
      <c r="O73" s="46">
        <v>7832885</v>
      </c>
      <c r="P73" s="46">
        <f>L73-O73</f>
        <v>11167115</v>
      </c>
      <c r="Q73" s="46">
        <v>7832885</v>
      </c>
      <c r="R73" s="46">
        <f>+L73-Q73</f>
        <v>11167115</v>
      </c>
      <c r="S73" s="46">
        <f>O73-Q73</f>
        <v>0</v>
      </c>
      <c r="T73" s="46">
        <v>0</v>
      </c>
      <c r="U73" s="46">
        <f>+Q73-T73</f>
        <v>7832885</v>
      </c>
      <c r="V73" s="46">
        <v>0</v>
      </c>
      <c r="W73" s="48">
        <f>+T73-V73</f>
        <v>0</v>
      </c>
      <c r="X73" s="54">
        <f t="shared" si="45"/>
        <v>0.4122571052631579</v>
      </c>
      <c r="Y73" s="54">
        <f t="shared" si="81"/>
        <v>0</v>
      </c>
      <c r="Z73" s="54">
        <f t="shared" si="41"/>
        <v>0</v>
      </c>
      <c r="AA73" s="54">
        <f t="shared" si="60"/>
        <v>0</v>
      </c>
      <c r="AB73" s="54" t="s">
        <v>40</v>
      </c>
    </row>
    <row r="74" spans="1:28" ht="49.5" customHeight="1" x14ac:dyDescent="0.25">
      <c r="A74" s="39" t="s">
        <v>172</v>
      </c>
      <c r="B74" s="34" t="s">
        <v>41</v>
      </c>
      <c r="C74" s="34">
        <v>20</v>
      </c>
      <c r="D74" s="34" t="s">
        <v>38</v>
      </c>
      <c r="E74" s="40" t="s">
        <v>173</v>
      </c>
      <c r="F74" s="62">
        <f>SUM(F75:F80)</f>
        <v>7144524698</v>
      </c>
      <c r="G74" s="62">
        <f>SUM(G75:G80)</f>
        <v>0</v>
      </c>
      <c r="H74" s="62">
        <f>SUM(H75:H80)</f>
        <v>0</v>
      </c>
      <c r="I74" s="62">
        <f>SUM(I75:I80)</f>
        <v>3000000</v>
      </c>
      <c r="J74" s="62">
        <f>SUM(J75:J80)</f>
        <v>0</v>
      </c>
      <c r="K74" s="62">
        <f t="shared" si="53"/>
        <v>3000000</v>
      </c>
      <c r="L74" s="62">
        <f>SUM(L75:L80)</f>
        <v>7147524698</v>
      </c>
      <c r="M74" s="42">
        <f t="shared" si="72"/>
        <v>9.0567156474928654E-4</v>
      </c>
      <c r="N74" s="62">
        <f t="shared" ref="N74:W74" si="82">SUM(N75:N80)</f>
        <v>0</v>
      </c>
      <c r="O74" s="62">
        <f t="shared" si="82"/>
        <v>3488485563.8799996</v>
      </c>
      <c r="P74" s="62">
        <f t="shared" si="82"/>
        <v>3659039134.1200004</v>
      </c>
      <c r="Q74" s="62">
        <f t="shared" si="82"/>
        <v>2757887515.8799996</v>
      </c>
      <c r="R74" s="62">
        <f t="shared" si="82"/>
        <v>4389637182.1199999</v>
      </c>
      <c r="S74" s="62">
        <f t="shared" si="82"/>
        <v>730598048</v>
      </c>
      <c r="T74" s="62">
        <f t="shared" si="82"/>
        <v>13293684.469999999</v>
      </c>
      <c r="U74" s="62">
        <f t="shared" si="82"/>
        <v>2744593831.4099998</v>
      </c>
      <c r="V74" s="62">
        <f t="shared" si="82"/>
        <v>4683013</v>
      </c>
      <c r="W74" s="62">
        <f t="shared" si="82"/>
        <v>8610671.4699999988</v>
      </c>
      <c r="X74" s="38">
        <f t="shared" si="45"/>
        <v>0.38585211418041043</v>
      </c>
      <c r="Y74" s="38">
        <f t="shared" si="81"/>
        <v>1.8599004594863169E-3</v>
      </c>
      <c r="Z74" s="38">
        <f t="shared" si="41"/>
        <v>6.5519367863260236E-4</v>
      </c>
      <c r="AA74" s="38">
        <f t="shared" si="60"/>
        <v>4.8202417224975863E-3</v>
      </c>
      <c r="AB74" s="38">
        <f t="shared" ref="AB74:AB97" si="83">+V74/T74</f>
        <v>0.35227351834385762</v>
      </c>
    </row>
    <row r="75" spans="1:28" ht="41.25" customHeight="1" x14ac:dyDescent="0.25">
      <c r="A75" s="43" t="s">
        <v>174</v>
      </c>
      <c r="B75" s="44" t="s">
        <v>41</v>
      </c>
      <c r="C75" s="44">
        <v>20</v>
      </c>
      <c r="D75" s="44" t="s">
        <v>38</v>
      </c>
      <c r="E75" s="45" t="s">
        <v>175</v>
      </c>
      <c r="F75" s="46">
        <v>1583473232</v>
      </c>
      <c r="G75" s="46">
        <v>0</v>
      </c>
      <c r="H75" s="46">
        <v>0</v>
      </c>
      <c r="I75" s="46">
        <v>0</v>
      </c>
      <c r="J75" s="46">
        <v>0</v>
      </c>
      <c r="K75" s="46">
        <f t="shared" si="53"/>
        <v>0</v>
      </c>
      <c r="L75" s="46">
        <f t="shared" ref="L75:L80" si="84">+F75+K75</f>
        <v>1583473232</v>
      </c>
      <c r="M75" s="51">
        <f t="shared" si="72"/>
        <v>2.006438229119149E-4</v>
      </c>
      <c r="N75" s="46">
        <v>0</v>
      </c>
      <c r="O75" s="46">
        <v>955196927</v>
      </c>
      <c r="P75" s="46">
        <f t="shared" ref="P75:P80" si="85">L75-O75</f>
        <v>628276305</v>
      </c>
      <c r="Q75" s="46">
        <v>840800380</v>
      </c>
      <c r="R75" s="46">
        <f t="shared" ref="R75:R80" si="86">+L75-Q75</f>
        <v>742672852</v>
      </c>
      <c r="S75" s="46">
        <f t="shared" ref="S75:S80" si="87">O75-Q75</f>
        <v>114396547</v>
      </c>
      <c r="T75" s="46">
        <v>8602248</v>
      </c>
      <c r="U75" s="46">
        <f t="shared" ref="U75:U80" si="88">+Q75-T75</f>
        <v>832198132</v>
      </c>
      <c r="V75" s="46">
        <v>0</v>
      </c>
      <c r="W75" s="48">
        <f t="shared" ref="W75:W80" si="89">+T75-V75</f>
        <v>8602248</v>
      </c>
      <c r="X75" s="49">
        <f t="shared" si="45"/>
        <v>0.53098490268637522</v>
      </c>
      <c r="Y75" s="49">
        <f t="shared" si="81"/>
        <v>5.4325187354982707E-3</v>
      </c>
      <c r="Z75" s="49">
        <f t="shared" si="41"/>
        <v>0</v>
      </c>
      <c r="AA75" s="49">
        <f t="shared" si="60"/>
        <v>1.0231022968852607E-2</v>
      </c>
      <c r="AB75" s="49">
        <f t="shared" si="83"/>
        <v>0</v>
      </c>
    </row>
    <row r="76" spans="1:28" ht="39" customHeight="1" x14ac:dyDescent="0.25">
      <c r="A76" s="43" t="s">
        <v>176</v>
      </c>
      <c r="B76" s="44" t="s">
        <v>41</v>
      </c>
      <c r="C76" s="44">
        <v>20</v>
      </c>
      <c r="D76" s="44" t="s">
        <v>38</v>
      </c>
      <c r="E76" s="45" t="s">
        <v>177</v>
      </c>
      <c r="F76" s="46">
        <v>3205206795</v>
      </c>
      <c r="G76" s="46">
        <v>0</v>
      </c>
      <c r="H76" s="46">
        <v>0</v>
      </c>
      <c r="I76" s="46">
        <v>0</v>
      </c>
      <c r="J76" s="46">
        <v>0</v>
      </c>
      <c r="K76" s="46">
        <f t="shared" si="53"/>
        <v>0</v>
      </c>
      <c r="L76" s="46">
        <f t="shared" si="84"/>
        <v>3205206795</v>
      </c>
      <c r="M76" s="51">
        <f t="shared" si="72"/>
        <v>4.0613565899044279E-4</v>
      </c>
      <c r="N76" s="46">
        <v>0</v>
      </c>
      <c r="O76" s="46">
        <v>1265695353.5999999</v>
      </c>
      <c r="P76" s="46">
        <f t="shared" si="85"/>
        <v>1939511441.4000001</v>
      </c>
      <c r="Q76" s="46">
        <v>1189692823.5999999</v>
      </c>
      <c r="R76" s="46">
        <f t="shared" si="86"/>
        <v>2015513971.4000001</v>
      </c>
      <c r="S76" s="46">
        <f t="shared" si="87"/>
        <v>76002530</v>
      </c>
      <c r="T76" s="46">
        <v>8063.6</v>
      </c>
      <c r="U76" s="46">
        <f t="shared" si="88"/>
        <v>1189684760</v>
      </c>
      <c r="V76" s="46">
        <v>0</v>
      </c>
      <c r="W76" s="48">
        <f t="shared" si="89"/>
        <v>8063.6</v>
      </c>
      <c r="X76" s="49">
        <f t="shared" si="45"/>
        <v>0.37117505973588827</v>
      </c>
      <c r="Y76" s="72">
        <f t="shared" si="81"/>
        <v>2.5157815129366715E-6</v>
      </c>
      <c r="Z76" s="49">
        <f t="shared" si="41"/>
        <v>0</v>
      </c>
      <c r="AA76" s="49">
        <f t="shared" si="60"/>
        <v>6.7778840386711074E-6</v>
      </c>
      <c r="AB76" s="49">
        <f t="shared" si="83"/>
        <v>0</v>
      </c>
    </row>
    <row r="77" spans="1:28" ht="44.25" customHeight="1" x14ac:dyDescent="0.25">
      <c r="A77" s="43" t="s">
        <v>178</v>
      </c>
      <c r="B77" s="44" t="s">
        <v>41</v>
      </c>
      <c r="C77" s="44">
        <v>20</v>
      </c>
      <c r="D77" s="44" t="s">
        <v>38</v>
      </c>
      <c r="E77" s="45" t="s">
        <v>179</v>
      </c>
      <c r="F77" s="46">
        <v>126060430</v>
      </c>
      <c r="G77" s="46">
        <v>0</v>
      </c>
      <c r="H77" s="46">
        <v>0</v>
      </c>
      <c r="I77" s="46">
        <v>0</v>
      </c>
      <c r="J77" s="46">
        <v>0</v>
      </c>
      <c r="K77" s="46">
        <f t="shared" si="53"/>
        <v>0</v>
      </c>
      <c r="L77" s="46">
        <f t="shared" si="84"/>
        <v>126060430</v>
      </c>
      <c r="M77" s="53">
        <f t="shared" si="72"/>
        <v>1.5973270707691914E-5</v>
      </c>
      <c r="N77" s="46">
        <v>0</v>
      </c>
      <c r="O77" s="46">
        <v>70000359.870000005</v>
      </c>
      <c r="P77" s="46">
        <f t="shared" si="85"/>
        <v>56060070.129999995</v>
      </c>
      <c r="Q77" s="46">
        <v>4683372.87</v>
      </c>
      <c r="R77" s="46">
        <f t="shared" si="86"/>
        <v>121377057.13</v>
      </c>
      <c r="S77" s="46">
        <f t="shared" si="87"/>
        <v>65316987.000000007</v>
      </c>
      <c r="T77" s="46">
        <v>4683372.87</v>
      </c>
      <c r="U77" s="46">
        <f t="shared" si="88"/>
        <v>0</v>
      </c>
      <c r="V77" s="46">
        <v>4683013</v>
      </c>
      <c r="W77" s="48">
        <f t="shared" si="89"/>
        <v>359.87000000011176</v>
      </c>
      <c r="X77" s="49">
        <f t="shared" si="45"/>
        <v>3.7151807827404681E-2</v>
      </c>
      <c r="Y77" s="49">
        <f t="shared" si="81"/>
        <v>3.7151807827404681E-2</v>
      </c>
      <c r="Z77" s="49">
        <f t="shared" si="41"/>
        <v>3.7148953085436878E-2</v>
      </c>
      <c r="AA77" s="49">
        <f t="shared" si="60"/>
        <v>1</v>
      </c>
      <c r="AB77" s="49">
        <f t="shared" si="83"/>
        <v>0.99992316007928705</v>
      </c>
    </row>
    <row r="78" spans="1:28" ht="32.25" customHeight="1" x14ac:dyDescent="0.25">
      <c r="A78" s="43" t="s">
        <v>180</v>
      </c>
      <c r="B78" s="44" t="s">
        <v>41</v>
      </c>
      <c r="C78" s="44">
        <v>20</v>
      </c>
      <c r="D78" s="44" t="s">
        <v>38</v>
      </c>
      <c r="E78" s="45" t="s">
        <v>181</v>
      </c>
      <c r="F78" s="46">
        <v>1505880945</v>
      </c>
      <c r="G78" s="46">
        <v>0</v>
      </c>
      <c r="H78" s="46">
        <v>0</v>
      </c>
      <c r="I78" s="46">
        <v>0</v>
      </c>
      <c r="J78" s="46">
        <v>0</v>
      </c>
      <c r="K78" s="46">
        <f t="shared" si="53"/>
        <v>0</v>
      </c>
      <c r="L78" s="46">
        <f t="shared" si="84"/>
        <v>1505880945</v>
      </c>
      <c r="M78" s="51">
        <f t="shared" si="72"/>
        <v>1.9081200966901288E-4</v>
      </c>
      <c r="N78" s="46">
        <v>0</v>
      </c>
      <c r="O78" s="46">
        <v>835689627.40999997</v>
      </c>
      <c r="P78" s="46">
        <f t="shared" si="85"/>
        <v>670191317.59000003</v>
      </c>
      <c r="Q78" s="46">
        <v>363807643.41000003</v>
      </c>
      <c r="R78" s="46">
        <f t="shared" si="86"/>
        <v>1142073301.5899999</v>
      </c>
      <c r="S78" s="46">
        <f t="shared" si="87"/>
        <v>471881983.99999994</v>
      </c>
      <c r="T78" s="46">
        <v>0</v>
      </c>
      <c r="U78" s="46">
        <f t="shared" si="88"/>
        <v>363807643.41000003</v>
      </c>
      <c r="V78" s="46">
        <v>0</v>
      </c>
      <c r="W78" s="48">
        <f t="shared" si="89"/>
        <v>0</v>
      </c>
      <c r="X78" s="54">
        <f t="shared" si="45"/>
        <v>0.24159123908032454</v>
      </c>
      <c r="Y78" s="54">
        <f t="shared" si="81"/>
        <v>0</v>
      </c>
      <c r="Z78" s="54">
        <f t="shared" si="41"/>
        <v>0</v>
      </c>
      <c r="AA78" s="54">
        <f t="shared" si="60"/>
        <v>0</v>
      </c>
      <c r="AB78" s="54" t="s">
        <v>40</v>
      </c>
    </row>
    <row r="79" spans="1:28" ht="50.25" customHeight="1" x14ac:dyDescent="0.25">
      <c r="A79" s="43" t="s">
        <v>182</v>
      </c>
      <c r="B79" s="44" t="s">
        <v>41</v>
      </c>
      <c r="C79" s="44">
        <v>20</v>
      </c>
      <c r="D79" s="44" t="s">
        <v>38</v>
      </c>
      <c r="E79" s="45" t="s">
        <v>183</v>
      </c>
      <c r="F79" s="46">
        <v>365000000</v>
      </c>
      <c r="G79" s="46">
        <v>0</v>
      </c>
      <c r="H79" s="46">
        <v>0</v>
      </c>
      <c r="I79" s="46">
        <v>0</v>
      </c>
      <c r="J79" s="46">
        <v>0</v>
      </c>
      <c r="K79" s="46">
        <f t="shared" si="53"/>
        <v>0</v>
      </c>
      <c r="L79" s="46">
        <f t="shared" si="84"/>
        <v>365000000</v>
      </c>
      <c r="M79" s="53">
        <f t="shared" si="72"/>
        <v>4.6249594803917048E-5</v>
      </c>
      <c r="N79" s="46">
        <v>0</v>
      </c>
      <c r="O79" s="46">
        <v>0</v>
      </c>
      <c r="P79" s="46">
        <f t="shared" si="85"/>
        <v>365000000</v>
      </c>
      <c r="Q79" s="46">
        <v>0</v>
      </c>
      <c r="R79" s="46">
        <f t="shared" si="86"/>
        <v>365000000</v>
      </c>
      <c r="S79" s="46">
        <f t="shared" si="87"/>
        <v>0</v>
      </c>
      <c r="T79" s="46">
        <v>0</v>
      </c>
      <c r="U79" s="46">
        <f t="shared" si="88"/>
        <v>0</v>
      </c>
      <c r="V79" s="46">
        <v>0</v>
      </c>
      <c r="W79" s="48">
        <f t="shared" si="89"/>
        <v>0</v>
      </c>
      <c r="X79" s="54">
        <f t="shared" si="45"/>
        <v>0</v>
      </c>
      <c r="Y79" s="54">
        <f t="shared" si="81"/>
        <v>0</v>
      </c>
      <c r="Z79" s="54">
        <f t="shared" si="41"/>
        <v>0</v>
      </c>
      <c r="AA79" s="54" t="s">
        <v>40</v>
      </c>
      <c r="AB79" s="54" t="s">
        <v>40</v>
      </c>
    </row>
    <row r="80" spans="1:28" ht="49.5" customHeight="1" x14ac:dyDescent="0.25">
      <c r="A80" s="43" t="s">
        <v>184</v>
      </c>
      <c r="B80" s="44" t="s">
        <v>41</v>
      </c>
      <c r="C80" s="44">
        <v>20</v>
      </c>
      <c r="D80" s="44" t="s">
        <v>38</v>
      </c>
      <c r="E80" s="45" t="s">
        <v>185</v>
      </c>
      <c r="F80" s="46">
        <v>358903296</v>
      </c>
      <c r="G80" s="46">
        <v>0</v>
      </c>
      <c r="H80" s="46">
        <v>0</v>
      </c>
      <c r="I80" s="46">
        <v>3000000</v>
      </c>
      <c r="J80" s="46">
        <v>0</v>
      </c>
      <c r="K80" s="46">
        <f t="shared" si="53"/>
        <v>3000000</v>
      </c>
      <c r="L80" s="46">
        <f t="shared" si="84"/>
        <v>361903296</v>
      </c>
      <c r="M80" s="53">
        <f t="shared" si="72"/>
        <v>4.5857207666307E-5</v>
      </c>
      <c r="N80" s="46">
        <v>0</v>
      </c>
      <c r="O80" s="46">
        <v>361903296</v>
      </c>
      <c r="P80" s="46">
        <f t="shared" si="85"/>
        <v>0</v>
      </c>
      <c r="Q80" s="46">
        <v>358903296</v>
      </c>
      <c r="R80" s="46">
        <f t="shared" si="86"/>
        <v>3000000</v>
      </c>
      <c r="S80" s="46">
        <f t="shared" si="87"/>
        <v>3000000</v>
      </c>
      <c r="T80" s="46">
        <v>0</v>
      </c>
      <c r="U80" s="46">
        <f t="shared" si="88"/>
        <v>358903296</v>
      </c>
      <c r="V80" s="46">
        <v>0</v>
      </c>
      <c r="W80" s="48">
        <f t="shared" si="89"/>
        <v>0</v>
      </c>
      <c r="X80" s="54">
        <f t="shared" si="45"/>
        <v>0.9917104927389222</v>
      </c>
      <c r="Y80" s="54">
        <f t="shared" si="81"/>
        <v>0</v>
      </c>
      <c r="Z80" s="54">
        <f t="shared" si="41"/>
        <v>0</v>
      </c>
      <c r="AA80" s="54">
        <f t="shared" si="60"/>
        <v>0</v>
      </c>
      <c r="AB80" s="54" t="s">
        <v>40</v>
      </c>
    </row>
    <row r="81" spans="1:28" ht="41.25" customHeight="1" x14ac:dyDescent="0.25">
      <c r="A81" s="39" t="s">
        <v>186</v>
      </c>
      <c r="B81" s="34" t="s">
        <v>41</v>
      </c>
      <c r="C81" s="34">
        <v>20</v>
      </c>
      <c r="D81" s="34" t="s">
        <v>38</v>
      </c>
      <c r="E81" s="40" t="s">
        <v>187</v>
      </c>
      <c r="F81" s="62">
        <f>SUM(F82:F86)</f>
        <v>646000000</v>
      </c>
      <c r="G81" s="62">
        <f>SUM(G82:G86)</f>
        <v>0</v>
      </c>
      <c r="H81" s="62">
        <f>SUM(H82:H86)</f>
        <v>0</v>
      </c>
      <c r="I81" s="62">
        <f>SUM(I82:I86)</f>
        <v>0</v>
      </c>
      <c r="J81" s="62">
        <f>SUM(J82:J86)</f>
        <v>0</v>
      </c>
      <c r="K81" s="62">
        <f t="shared" si="53"/>
        <v>0</v>
      </c>
      <c r="L81" s="62">
        <f>SUM(L82:L86)</f>
        <v>646000000</v>
      </c>
      <c r="M81" s="42">
        <f t="shared" si="72"/>
        <v>8.1855447242001132E-5</v>
      </c>
      <c r="N81" s="62">
        <f t="shared" ref="N81:W81" si="90">SUM(N82:N86)</f>
        <v>0</v>
      </c>
      <c r="O81" s="62">
        <f t="shared" si="90"/>
        <v>154000000</v>
      </c>
      <c r="P81" s="62">
        <f t="shared" si="90"/>
        <v>492000000</v>
      </c>
      <c r="Q81" s="62">
        <f t="shared" si="90"/>
        <v>13580</v>
      </c>
      <c r="R81" s="62">
        <f t="shared" si="90"/>
        <v>645986420</v>
      </c>
      <c r="S81" s="62">
        <f t="shared" si="90"/>
        <v>153986420</v>
      </c>
      <c r="T81" s="62">
        <f t="shared" si="90"/>
        <v>13580</v>
      </c>
      <c r="U81" s="62">
        <f t="shared" si="90"/>
        <v>0</v>
      </c>
      <c r="V81" s="62">
        <f t="shared" si="90"/>
        <v>13580</v>
      </c>
      <c r="W81" s="62">
        <f t="shared" si="90"/>
        <v>0</v>
      </c>
      <c r="X81" s="73">
        <f t="shared" si="45"/>
        <v>2.1021671826625386E-5</v>
      </c>
      <c r="Y81" s="73">
        <f t="shared" si="81"/>
        <v>2.1021671826625386E-5</v>
      </c>
      <c r="Z81" s="73">
        <f t="shared" si="41"/>
        <v>2.1021671826625386E-5</v>
      </c>
      <c r="AA81" s="38">
        <f t="shared" si="60"/>
        <v>1</v>
      </c>
      <c r="AB81" s="38">
        <f t="shared" ref="AB81" si="91">+V81/T81</f>
        <v>1</v>
      </c>
    </row>
    <row r="82" spans="1:28" ht="39" customHeight="1" x14ac:dyDescent="0.25">
      <c r="A82" s="43" t="s">
        <v>188</v>
      </c>
      <c r="B82" s="44" t="s">
        <v>41</v>
      </c>
      <c r="C82" s="44">
        <v>20</v>
      </c>
      <c r="D82" s="44" t="s">
        <v>38</v>
      </c>
      <c r="E82" s="45" t="s">
        <v>189</v>
      </c>
      <c r="F82" s="46">
        <v>302000000</v>
      </c>
      <c r="G82" s="46">
        <v>0</v>
      </c>
      <c r="H82" s="46">
        <v>0</v>
      </c>
      <c r="I82" s="46">
        <v>0</v>
      </c>
      <c r="J82" s="46">
        <v>0</v>
      </c>
      <c r="K82" s="46">
        <f t="shared" si="53"/>
        <v>0</v>
      </c>
      <c r="L82" s="46">
        <f t="shared" ref="L82:L87" si="92">+F82+K82</f>
        <v>302000000</v>
      </c>
      <c r="M82" s="53">
        <f t="shared" si="72"/>
        <v>3.8266788029542325E-5</v>
      </c>
      <c r="N82" s="46">
        <v>0</v>
      </c>
      <c r="O82" s="46">
        <v>150000000</v>
      </c>
      <c r="P82" s="46">
        <f t="shared" ref="P82:P87" si="93">L82-O82</f>
        <v>152000000</v>
      </c>
      <c r="Q82" s="46">
        <v>0</v>
      </c>
      <c r="R82" s="46">
        <f t="shared" ref="R82:R87" si="94">+L82-Q82</f>
        <v>302000000</v>
      </c>
      <c r="S82" s="46">
        <f t="shared" ref="S82:S87" si="95">O82-Q82</f>
        <v>150000000</v>
      </c>
      <c r="T82" s="46">
        <v>0</v>
      </c>
      <c r="U82" s="46">
        <f t="shared" ref="U82:U87" si="96">+Q82-T82</f>
        <v>0</v>
      </c>
      <c r="V82" s="46">
        <v>0</v>
      </c>
      <c r="W82" s="48">
        <f t="shared" ref="W82:W86" si="97">+T82-V82</f>
        <v>0</v>
      </c>
      <c r="X82" s="54">
        <f t="shared" si="45"/>
        <v>0</v>
      </c>
      <c r="Y82" s="54">
        <f t="shared" si="81"/>
        <v>0</v>
      </c>
      <c r="Z82" s="54">
        <f t="shared" si="41"/>
        <v>0</v>
      </c>
      <c r="AA82" s="54" t="s">
        <v>40</v>
      </c>
      <c r="AB82" s="54" t="s">
        <v>40</v>
      </c>
    </row>
    <row r="83" spans="1:28" ht="48" customHeight="1" x14ac:dyDescent="0.25">
      <c r="A83" s="43" t="s">
        <v>190</v>
      </c>
      <c r="B83" s="44" t="s">
        <v>41</v>
      </c>
      <c r="C83" s="44">
        <v>20</v>
      </c>
      <c r="D83" s="44" t="s">
        <v>38</v>
      </c>
      <c r="E83" s="45" t="s">
        <v>191</v>
      </c>
      <c r="F83" s="46">
        <v>40000000</v>
      </c>
      <c r="G83" s="46">
        <v>0</v>
      </c>
      <c r="H83" s="46">
        <v>0</v>
      </c>
      <c r="I83" s="46">
        <v>0</v>
      </c>
      <c r="J83" s="46">
        <v>0</v>
      </c>
      <c r="K83" s="46">
        <f t="shared" si="53"/>
        <v>0</v>
      </c>
      <c r="L83" s="46">
        <f t="shared" si="92"/>
        <v>40000000</v>
      </c>
      <c r="M83" s="53">
        <f t="shared" si="72"/>
        <v>5.068448745634745E-6</v>
      </c>
      <c r="N83" s="46">
        <v>0</v>
      </c>
      <c r="O83" s="46">
        <v>0</v>
      </c>
      <c r="P83" s="46">
        <f t="shared" si="93"/>
        <v>40000000</v>
      </c>
      <c r="Q83" s="46">
        <v>0</v>
      </c>
      <c r="R83" s="46">
        <f t="shared" si="94"/>
        <v>40000000</v>
      </c>
      <c r="S83" s="46">
        <f t="shared" si="95"/>
        <v>0</v>
      </c>
      <c r="T83" s="46">
        <v>0</v>
      </c>
      <c r="U83" s="46">
        <f t="shared" si="96"/>
        <v>0</v>
      </c>
      <c r="V83" s="46">
        <v>0</v>
      </c>
      <c r="W83" s="48">
        <f t="shared" si="97"/>
        <v>0</v>
      </c>
      <c r="X83" s="54">
        <f t="shared" si="45"/>
        <v>0</v>
      </c>
      <c r="Y83" s="54">
        <f t="shared" si="81"/>
        <v>0</v>
      </c>
      <c r="Z83" s="54">
        <f t="shared" si="41"/>
        <v>0</v>
      </c>
      <c r="AA83" s="54" t="s">
        <v>40</v>
      </c>
      <c r="AB83" s="54" t="s">
        <v>40</v>
      </c>
    </row>
    <row r="84" spans="1:28" ht="62.25" customHeight="1" x14ac:dyDescent="0.25">
      <c r="A84" s="43" t="s">
        <v>192</v>
      </c>
      <c r="B84" s="44" t="s">
        <v>41</v>
      </c>
      <c r="C84" s="44">
        <v>20</v>
      </c>
      <c r="D84" s="44" t="s">
        <v>38</v>
      </c>
      <c r="E84" s="45" t="s">
        <v>193</v>
      </c>
      <c r="F84" s="46">
        <v>4000000</v>
      </c>
      <c r="G84" s="46">
        <v>0</v>
      </c>
      <c r="H84" s="46">
        <v>0</v>
      </c>
      <c r="I84" s="46">
        <v>0</v>
      </c>
      <c r="J84" s="46">
        <v>0</v>
      </c>
      <c r="K84" s="46">
        <f t="shared" si="53"/>
        <v>0</v>
      </c>
      <c r="L84" s="46">
        <f t="shared" si="92"/>
        <v>4000000</v>
      </c>
      <c r="M84" s="68">
        <f t="shared" si="72"/>
        <v>5.0684487456347448E-7</v>
      </c>
      <c r="N84" s="46">
        <v>0</v>
      </c>
      <c r="O84" s="46">
        <v>4000000</v>
      </c>
      <c r="P84" s="46">
        <f t="shared" si="93"/>
        <v>0</v>
      </c>
      <c r="Q84" s="46">
        <v>13580</v>
      </c>
      <c r="R84" s="46">
        <f t="shared" si="94"/>
        <v>3986420</v>
      </c>
      <c r="S84" s="46">
        <f t="shared" si="95"/>
        <v>3986420</v>
      </c>
      <c r="T84" s="46">
        <v>13580</v>
      </c>
      <c r="U84" s="46">
        <f t="shared" si="96"/>
        <v>0</v>
      </c>
      <c r="V84" s="46">
        <v>13580</v>
      </c>
      <c r="W84" s="48">
        <f t="shared" si="97"/>
        <v>0</v>
      </c>
      <c r="X84" s="49">
        <f t="shared" si="45"/>
        <v>3.395E-3</v>
      </c>
      <c r="Y84" s="49">
        <f t="shared" si="81"/>
        <v>3.395E-3</v>
      </c>
      <c r="Z84" s="49">
        <f t="shared" si="41"/>
        <v>3.395E-3</v>
      </c>
      <c r="AA84" s="49">
        <f t="shared" ref="AA84" si="98">+T84/Q84</f>
        <v>1</v>
      </c>
      <c r="AB84" s="49">
        <f t="shared" ref="AB84" si="99">+V84/T84</f>
        <v>1</v>
      </c>
    </row>
    <row r="85" spans="1:28" ht="41.25" customHeight="1" x14ac:dyDescent="0.25">
      <c r="A85" s="43" t="s">
        <v>194</v>
      </c>
      <c r="B85" s="44" t="s">
        <v>41</v>
      </c>
      <c r="C85" s="44">
        <v>20</v>
      </c>
      <c r="D85" s="44" t="s">
        <v>38</v>
      </c>
      <c r="E85" s="45" t="s">
        <v>195</v>
      </c>
      <c r="F85" s="46">
        <v>266100000</v>
      </c>
      <c r="G85" s="46">
        <v>0</v>
      </c>
      <c r="H85" s="46">
        <v>0</v>
      </c>
      <c r="I85" s="46">
        <v>0</v>
      </c>
      <c r="J85" s="46">
        <v>0</v>
      </c>
      <c r="K85" s="46">
        <f t="shared" si="53"/>
        <v>0</v>
      </c>
      <c r="L85" s="56">
        <f t="shared" si="92"/>
        <v>266100000</v>
      </c>
      <c r="M85" s="53">
        <f t="shared" si="72"/>
        <v>3.3717855280335144E-5</v>
      </c>
      <c r="N85" s="46">
        <v>0</v>
      </c>
      <c r="O85" s="46">
        <v>0</v>
      </c>
      <c r="P85" s="46">
        <f t="shared" si="93"/>
        <v>266100000</v>
      </c>
      <c r="Q85" s="46">
        <v>0</v>
      </c>
      <c r="R85" s="46">
        <f t="shared" si="94"/>
        <v>266100000</v>
      </c>
      <c r="S85" s="46">
        <f t="shared" si="95"/>
        <v>0</v>
      </c>
      <c r="T85" s="46">
        <v>0</v>
      </c>
      <c r="U85" s="46">
        <f t="shared" si="96"/>
        <v>0</v>
      </c>
      <c r="V85" s="46">
        <v>0</v>
      </c>
      <c r="W85" s="48">
        <f t="shared" si="97"/>
        <v>0</v>
      </c>
      <c r="X85" s="54">
        <f t="shared" si="45"/>
        <v>0</v>
      </c>
      <c r="Y85" s="54">
        <f t="shared" si="81"/>
        <v>0</v>
      </c>
      <c r="Z85" s="54">
        <f t="shared" si="41"/>
        <v>0</v>
      </c>
      <c r="AA85" s="54" t="s">
        <v>40</v>
      </c>
      <c r="AB85" s="54" t="s">
        <v>40</v>
      </c>
    </row>
    <row r="86" spans="1:28" ht="36.75" customHeight="1" x14ac:dyDescent="0.25">
      <c r="A86" s="43" t="s">
        <v>196</v>
      </c>
      <c r="B86" s="44" t="s">
        <v>41</v>
      </c>
      <c r="C86" s="44">
        <v>20</v>
      </c>
      <c r="D86" s="44" t="s">
        <v>38</v>
      </c>
      <c r="E86" s="45" t="s">
        <v>197</v>
      </c>
      <c r="F86" s="46">
        <v>33900000</v>
      </c>
      <c r="G86" s="46">
        <v>0</v>
      </c>
      <c r="H86" s="46">
        <v>0</v>
      </c>
      <c r="I86" s="46">
        <v>0</v>
      </c>
      <c r="J86" s="46">
        <v>0</v>
      </c>
      <c r="K86" s="46">
        <f t="shared" si="53"/>
        <v>0</v>
      </c>
      <c r="L86" s="56">
        <f t="shared" si="92"/>
        <v>33900000</v>
      </c>
      <c r="M86" s="52">
        <f t="shared" si="72"/>
        <v>4.2955103119254466E-6</v>
      </c>
      <c r="N86" s="46">
        <v>0</v>
      </c>
      <c r="O86" s="46">
        <v>0</v>
      </c>
      <c r="P86" s="46">
        <f t="shared" si="93"/>
        <v>33900000</v>
      </c>
      <c r="Q86" s="46">
        <v>0</v>
      </c>
      <c r="R86" s="46">
        <f t="shared" si="94"/>
        <v>33900000</v>
      </c>
      <c r="S86" s="46">
        <f t="shared" si="95"/>
        <v>0</v>
      </c>
      <c r="T86" s="46">
        <v>0</v>
      </c>
      <c r="U86" s="46">
        <f t="shared" si="96"/>
        <v>0</v>
      </c>
      <c r="V86" s="46">
        <v>0</v>
      </c>
      <c r="W86" s="48">
        <f t="shared" si="97"/>
        <v>0</v>
      </c>
      <c r="X86" s="54">
        <f t="shared" si="45"/>
        <v>0</v>
      </c>
      <c r="Y86" s="54">
        <f t="shared" si="81"/>
        <v>0</v>
      </c>
      <c r="Z86" s="54">
        <f t="shared" si="41"/>
        <v>0</v>
      </c>
      <c r="AA86" s="54" t="s">
        <v>40</v>
      </c>
      <c r="AB86" s="54" t="s">
        <v>40</v>
      </c>
    </row>
    <row r="87" spans="1:28" ht="26.25" customHeight="1" x14ac:dyDescent="0.25">
      <c r="A87" s="39" t="s">
        <v>198</v>
      </c>
      <c r="B87" s="34" t="s">
        <v>41</v>
      </c>
      <c r="C87" s="34">
        <v>20</v>
      </c>
      <c r="D87" s="34" t="s">
        <v>38</v>
      </c>
      <c r="E87" s="40" t="s">
        <v>199</v>
      </c>
      <c r="F87" s="62">
        <v>80000000</v>
      </c>
      <c r="G87" s="62">
        <v>0</v>
      </c>
      <c r="H87" s="62">
        <v>0</v>
      </c>
      <c r="I87" s="62">
        <v>0</v>
      </c>
      <c r="J87" s="62">
        <v>0</v>
      </c>
      <c r="K87" s="62">
        <f t="shared" si="53"/>
        <v>0</v>
      </c>
      <c r="L87" s="62">
        <f t="shared" si="92"/>
        <v>80000000</v>
      </c>
      <c r="M87" s="61">
        <f t="shared" si="72"/>
        <v>1.013689749126949E-5</v>
      </c>
      <c r="N87" s="62">
        <v>0</v>
      </c>
      <c r="O87" s="62">
        <v>6000000</v>
      </c>
      <c r="P87" s="62">
        <f t="shared" si="93"/>
        <v>74000000</v>
      </c>
      <c r="Q87" s="62">
        <v>0</v>
      </c>
      <c r="R87" s="62">
        <f t="shared" si="94"/>
        <v>80000000</v>
      </c>
      <c r="S87" s="62">
        <f t="shared" si="95"/>
        <v>6000000</v>
      </c>
      <c r="T87" s="62">
        <v>0</v>
      </c>
      <c r="U87" s="62">
        <f t="shared" si="96"/>
        <v>0</v>
      </c>
      <c r="V87" s="62">
        <v>0</v>
      </c>
      <c r="W87" s="62">
        <v>0</v>
      </c>
      <c r="X87" s="65">
        <f t="shared" si="45"/>
        <v>0</v>
      </c>
      <c r="Y87" s="65">
        <f t="shared" si="81"/>
        <v>0</v>
      </c>
      <c r="Z87" s="65">
        <f t="shared" si="41"/>
        <v>0</v>
      </c>
      <c r="AA87" s="65" t="s">
        <v>40</v>
      </c>
      <c r="AB87" s="65" t="s">
        <v>40</v>
      </c>
    </row>
    <row r="88" spans="1:28" ht="26.25" customHeight="1" x14ac:dyDescent="0.25">
      <c r="A88" s="39" t="s">
        <v>200</v>
      </c>
      <c r="B88" s="34" t="s">
        <v>37</v>
      </c>
      <c r="C88" s="34">
        <v>10</v>
      </c>
      <c r="D88" s="34" t="s">
        <v>38</v>
      </c>
      <c r="E88" s="40" t="s">
        <v>201</v>
      </c>
      <c r="F88" s="62">
        <f>+F99</f>
        <v>10073090054</v>
      </c>
      <c r="G88" s="62">
        <f>+G99</f>
        <v>0</v>
      </c>
      <c r="H88" s="62">
        <f>+H99</f>
        <v>0</v>
      </c>
      <c r="I88" s="62">
        <f>+I99</f>
        <v>0</v>
      </c>
      <c r="J88" s="62">
        <f>+J99</f>
        <v>0</v>
      </c>
      <c r="K88" s="62">
        <f t="shared" si="53"/>
        <v>0</v>
      </c>
      <c r="L88" s="62">
        <f>+L99</f>
        <v>10073090054</v>
      </c>
      <c r="M88" s="61">
        <f t="shared" si="72"/>
        <v>1.2763735162215533E-3</v>
      </c>
      <c r="N88" s="62">
        <f t="shared" ref="N88:V88" si="100">+N99</f>
        <v>0</v>
      </c>
      <c r="O88" s="62">
        <f t="shared" si="100"/>
        <v>176207.83</v>
      </c>
      <c r="P88" s="62">
        <f t="shared" si="100"/>
        <v>10072913846.17</v>
      </c>
      <c r="Q88" s="62">
        <f t="shared" si="100"/>
        <v>176207.83</v>
      </c>
      <c r="R88" s="62">
        <f t="shared" si="100"/>
        <v>10072913846.17</v>
      </c>
      <c r="S88" s="62">
        <f t="shared" si="100"/>
        <v>0</v>
      </c>
      <c r="T88" s="62">
        <f t="shared" si="100"/>
        <v>0</v>
      </c>
      <c r="U88" s="62">
        <f t="shared" si="100"/>
        <v>176207.83</v>
      </c>
      <c r="V88" s="62">
        <f t="shared" si="100"/>
        <v>0</v>
      </c>
      <c r="W88" s="62">
        <f t="shared" ref="W88" si="101">+W99</f>
        <v>0</v>
      </c>
      <c r="X88" s="65">
        <f t="shared" si="45"/>
        <v>1.7492927101354394E-5</v>
      </c>
      <c r="Y88" s="65">
        <f t="shared" si="81"/>
        <v>0</v>
      </c>
      <c r="Z88" s="65">
        <f t="shared" si="41"/>
        <v>0</v>
      </c>
      <c r="AA88" s="65">
        <f t="shared" si="60"/>
        <v>0</v>
      </c>
      <c r="AB88" s="65" t="s">
        <v>40</v>
      </c>
    </row>
    <row r="89" spans="1:28" ht="26.25" customHeight="1" x14ac:dyDescent="0.25">
      <c r="A89" s="39" t="s">
        <v>200</v>
      </c>
      <c r="B89" s="34" t="s">
        <v>41</v>
      </c>
      <c r="C89" s="34">
        <v>20</v>
      </c>
      <c r="D89" s="34" t="s">
        <v>38</v>
      </c>
      <c r="E89" s="40" t="s">
        <v>201</v>
      </c>
      <c r="F89" s="62">
        <f>+F90+F93</f>
        <v>6268863000</v>
      </c>
      <c r="G89" s="62">
        <f>+G90+G93</f>
        <v>0</v>
      </c>
      <c r="H89" s="62">
        <f>+H90+H93</f>
        <v>0</v>
      </c>
      <c r="I89" s="62">
        <f>+I90+I93</f>
        <v>0</v>
      </c>
      <c r="J89" s="62">
        <f>+J90+J93</f>
        <v>0</v>
      </c>
      <c r="K89" s="62">
        <f t="shared" si="53"/>
        <v>0</v>
      </c>
      <c r="L89" s="62">
        <f>+L90+L93</f>
        <v>6268863000</v>
      </c>
      <c r="M89" s="42">
        <f t="shared" si="72"/>
        <v>7.9433527022265162E-4</v>
      </c>
      <c r="N89" s="62">
        <f t="shared" ref="N89:V89" si="102">+N90+N93</f>
        <v>6064776000</v>
      </c>
      <c r="O89" s="62">
        <f t="shared" si="102"/>
        <v>204087000</v>
      </c>
      <c r="P89" s="62">
        <f t="shared" si="102"/>
        <v>6064776000</v>
      </c>
      <c r="Q89" s="62">
        <f t="shared" si="102"/>
        <v>33315753</v>
      </c>
      <c r="R89" s="62">
        <f t="shared" si="102"/>
        <v>6235547247</v>
      </c>
      <c r="S89" s="62">
        <f t="shared" si="102"/>
        <v>170771247</v>
      </c>
      <c r="T89" s="62">
        <f t="shared" si="102"/>
        <v>16087365</v>
      </c>
      <c r="U89" s="62">
        <f t="shared" si="102"/>
        <v>17228388</v>
      </c>
      <c r="V89" s="62">
        <f t="shared" si="102"/>
        <v>16087365</v>
      </c>
      <c r="W89" s="62">
        <f t="shared" ref="W89" si="103">+W90+W93</f>
        <v>0</v>
      </c>
      <c r="X89" s="38">
        <f t="shared" si="45"/>
        <v>5.3144809513304084E-3</v>
      </c>
      <c r="Y89" s="38">
        <f t="shared" si="81"/>
        <v>2.5662333025941067E-3</v>
      </c>
      <c r="Z89" s="38">
        <f t="shared" si="41"/>
        <v>2.5662333025941067E-3</v>
      </c>
      <c r="AA89" s="38">
        <f t="shared" si="60"/>
        <v>0.48287562343255458</v>
      </c>
      <c r="AB89" s="38">
        <f t="shared" si="83"/>
        <v>1</v>
      </c>
    </row>
    <row r="90" spans="1:28" ht="26.25" customHeight="1" x14ac:dyDescent="0.25">
      <c r="A90" s="39" t="s">
        <v>202</v>
      </c>
      <c r="B90" s="34" t="s">
        <v>41</v>
      </c>
      <c r="C90" s="34">
        <v>20</v>
      </c>
      <c r="D90" s="34" t="s">
        <v>38</v>
      </c>
      <c r="E90" s="40" t="s">
        <v>203</v>
      </c>
      <c r="F90" s="62">
        <f>+F91</f>
        <v>6064776000</v>
      </c>
      <c r="G90" s="62">
        <f t="shared" ref="G90:J91" si="104">+G91</f>
        <v>0</v>
      </c>
      <c r="H90" s="62">
        <f t="shared" si="104"/>
        <v>0</v>
      </c>
      <c r="I90" s="62">
        <f t="shared" si="104"/>
        <v>0</v>
      </c>
      <c r="J90" s="62">
        <f t="shared" si="104"/>
        <v>0</v>
      </c>
      <c r="K90" s="62">
        <f t="shared" si="53"/>
        <v>0</v>
      </c>
      <c r="L90" s="62">
        <f>+L91</f>
        <v>6064776000</v>
      </c>
      <c r="M90" s="42">
        <f t="shared" si="72"/>
        <v>7.6847515774389273E-4</v>
      </c>
      <c r="N90" s="62">
        <f t="shared" ref="N90:W91" si="105">+N91</f>
        <v>6064776000</v>
      </c>
      <c r="O90" s="62">
        <f t="shared" si="105"/>
        <v>0</v>
      </c>
      <c r="P90" s="62">
        <f t="shared" si="105"/>
        <v>6064776000</v>
      </c>
      <c r="Q90" s="62">
        <f t="shared" si="105"/>
        <v>0</v>
      </c>
      <c r="R90" s="62">
        <f t="shared" si="105"/>
        <v>6064776000</v>
      </c>
      <c r="S90" s="62">
        <f t="shared" si="105"/>
        <v>0</v>
      </c>
      <c r="T90" s="62">
        <f t="shared" si="105"/>
        <v>0</v>
      </c>
      <c r="U90" s="62">
        <f t="shared" si="105"/>
        <v>0</v>
      </c>
      <c r="V90" s="62">
        <f t="shared" si="105"/>
        <v>0</v>
      </c>
      <c r="W90" s="62">
        <f t="shared" si="105"/>
        <v>0</v>
      </c>
      <c r="X90" s="65">
        <f t="shared" si="45"/>
        <v>0</v>
      </c>
      <c r="Y90" s="65">
        <f t="shared" si="81"/>
        <v>0</v>
      </c>
      <c r="Z90" s="65">
        <f t="shared" si="41"/>
        <v>0</v>
      </c>
      <c r="AA90" s="65" t="s">
        <v>40</v>
      </c>
      <c r="AB90" s="65" t="s">
        <v>40</v>
      </c>
    </row>
    <row r="91" spans="1:28" ht="33.75" customHeight="1" x14ac:dyDescent="0.25">
      <c r="A91" s="39" t="s">
        <v>204</v>
      </c>
      <c r="B91" s="34" t="s">
        <v>41</v>
      </c>
      <c r="C91" s="34">
        <v>20</v>
      </c>
      <c r="D91" s="34" t="s">
        <v>38</v>
      </c>
      <c r="E91" s="40" t="s">
        <v>205</v>
      </c>
      <c r="F91" s="62">
        <f t="shared" ref="F91" si="106">+F92</f>
        <v>6064776000</v>
      </c>
      <c r="G91" s="62">
        <f t="shared" si="104"/>
        <v>0</v>
      </c>
      <c r="H91" s="62">
        <f t="shared" si="104"/>
        <v>0</v>
      </c>
      <c r="I91" s="62">
        <f t="shared" si="104"/>
        <v>0</v>
      </c>
      <c r="J91" s="62">
        <f t="shared" si="104"/>
        <v>0</v>
      </c>
      <c r="K91" s="62">
        <f t="shared" si="53"/>
        <v>0</v>
      </c>
      <c r="L91" s="62">
        <f>+L92</f>
        <v>6064776000</v>
      </c>
      <c r="M91" s="42">
        <f t="shared" si="72"/>
        <v>7.6847515774389273E-4</v>
      </c>
      <c r="N91" s="62">
        <f t="shared" si="105"/>
        <v>6064776000</v>
      </c>
      <c r="O91" s="62">
        <f t="shared" si="105"/>
        <v>0</v>
      </c>
      <c r="P91" s="62">
        <f t="shared" si="105"/>
        <v>6064776000</v>
      </c>
      <c r="Q91" s="62">
        <f t="shared" si="105"/>
        <v>0</v>
      </c>
      <c r="R91" s="62">
        <f t="shared" si="105"/>
        <v>6064776000</v>
      </c>
      <c r="S91" s="62">
        <f t="shared" si="105"/>
        <v>0</v>
      </c>
      <c r="T91" s="62">
        <f t="shared" si="105"/>
        <v>0</v>
      </c>
      <c r="U91" s="62">
        <f t="shared" si="105"/>
        <v>0</v>
      </c>
      <c r="V91" s="62">
        <f t="shared" si="105"/>
        <v>0</v>
      </c>
      <c r="W91" s="62">
        <f t="shared" si="105"/>
        <v>0</v>
      </c>
      <c r="X91" s="65">
        <f t="shared" si="45"/>
        <v>0</v>
      </c>
      <c r="Y91" s="65">
        <f t="shared" si="81"/>
        <v>0</v>
      </c>
      <c r="Z91" s="65">
        <f t="shared" si="41"/>
        <v>0</v>
      </c>
      <c r="AA91" s="65" t="s">
        <v>40</v>
      </c>
      <c r="AB91" s="65" t="s">
        <v>40</v>
      </c>
    </row>
    <row r="92" spans="1:28" ht="49.5" customHeight="1" x14ac:dyDescent="0.25">
      <c r="A92" s="43" t="s">
        <v>206</v>
      </c>
      <c r="B92" s="44" t="s">
        <v>41</v>
      </c>
      <c r="C92" s="44">
        <v>20</v>
      </c>
      <c r="D92" s="44" t="s">
        <v>38</v>
      </c>
      <c r="E92" s="45" t="s">
        <v>207</v>
      </c>
      <c r="F92" s="59">
        <v>6064776000</v>
      </c>
      <c r="G92" s="46">
        <v>0</v>
      </c>
      <c r="H92" s="46">
        <v>0</v>
      </c>
      <c r="I92" s="46">
        <v>0</v>
      </c>
      <c r="J92" s="46">
        <v>0</v>
      </c>
      <c r="K92" s="46">
        <f t="shared" si="53"/>
        <v>0</v>
      </c>
      <c r="L92" s="46">
        <f>+F92+K92</f>
        <v>6064776000</v>
      </c>
      <c r="M92" s="51">
        <f t="shared" si="72"/>
        <v>7.6847515774389273E-4</v>
      </c>
      <c r="N92" s="59">
        <v>6064776000</v>
      </c>
      <c r="O92" s="46">
        <v>0</v>
      </c>
      <c r="P92" s="46">
        <f>L92-O92</f>
        <v>6064776000</v>
      </c>
      <c r="Q92" s="46">
        <v>0</v>
      </c>
      <c r="R92" s="46">
        <f>+L92-Q92</f>
        <v>6064776000</v>
      </c>
      <c r="S92" s="46">
        <f>O92-Q92</f>
        <v>0</v>
      </c>
      <c r="T92" s="46">
        <v>0</v>
      </c>
      <c r="U92" s="46">
        <f>+Q92-T92</f>
        <v>0</v>
      </c>
      <c r="V92" s="46">
        <v>0</v>
      </c>
      <c r="W92" s="48">
        <f>+T92-V92</f>
        <v>0</v>
      </c>
      <c r="X92" s="54">
        <f t="shared" si="45"/>
        <v>0</v>
      </c>
      <c r="Y92" s="54">
        <f t="shared" si="81"/>
        <v>0</v>
      </c>
      <c r="Z92" s="54">
        <f t="shared" si="41"/>
        <v>0</v>
      </c>
      <c r="AA92" s="54" t="s">
        <v>40</v>
      </c>
      <c r="AB92" s="54" t="s">
        <v>40</v>
      </c>
    </row>
    <row r="93" spans="1:28" ht="31.5" customHeight="1" x14ac:dyDescent="0.25">
      <c r="A93" s="39" t="s">
        <v>208</v>
      </c>
      <c r="B93" s="34" t="s">
        <v>41</v>
      </c>
      <c r="C93" s="34">
        <v>20</v>
      </c>
      <c r="D93" s="34" t="s">
        <v>38</v>
      </c>
      <c r="E93" s="40" t="s">
        <v>209</v>
      </c>
      <c r="F93" s="62">
        <f t="shared" ref="F93:J94" si="107">+F94</f>
        <v>204087000</v>
      </c>
      <c r="G93" s="62">
        <f t="shared" si="107"/>
        <v>0</v>
      </c>
      <c r="H93" s="62">
        <f t="shared" si="107"/>
        <v>0</v>
      </c>
      <c r="I93" s="62">
        <f t="shared" si="107"/>
        <v>0</v>
      </c>
      <c r="J93" s="62">
        <f t="shared" si="107"/>
        <v>0</v>
      </c>
      <c r="K93" s="62">
        <f t="shared" si="53"/>
        <v>0</v>
      </c>
      <c r="L93" s="62">
        <f>+L94</f>
        <v>204087000</v>
      </c>
      <c r="M93" s="61">
        <f t="shared" si="72"/>
        <v>2.5860112478758956E-5</v>
      </c>
      <c r="N93" s="62">
        <f t="shared" ref="N93:W94" si="108">+N94</f>
        <v>0</v>
      </c>
      <c r="O93" s="62">
        <f t="shared" si="108"/>
        <v>204087000</v>
      </c>
      <c r="P93" s="62">
        <f t="shared" si="108"/>
        <v>0</v>
      </c>
      <c r="Q93" s="62">
        <f t="shared" si="108"/>
        <v>33315753</v>
      </c>
      <c r="R93" s="62">
        <f t="shared" si="108"/>
        <v>170771247</v>
      </c>
      <c r="S93" s="62">
        <f t="shared" si="108"/>
        <v>170771247</v>
      </c>
      <c r="T93" s="62">
        <f t="shared" si="108"/>
        <v>16087365</v>
      </c>
      <c r="U93" s="62">
        <f t="shared" si="108"/>
        <v>17228388</v>
      </c>
      <c r="V93" s="62">
        <f t="shared" si="108"/>
        <v>16087365</v>
      </c>
      <c r="W93" s="62">
        <f t="shared" si="108"/>
        <v>0</v>
      </c>
      <c r="X93" s="38">
        <f t="shared" si="45"/>
        <v>0.16324289641182438</v>
      </c>
      <c r="Y93" s="38">
        <f t="shared" si="81"/>
        <v>7.8826015375795616E-2</v>
      </c>
      <c r="Z93" s="38">
        <f t="shared" si="41"/>
        <v>7.8826015375795616E-2</v>
      </c>
      <c r="AA93" s="38">
        <f t="shared" si="60"/>
        <v>0.48287562343255458</v>
      </c>
      <c r="AB93" s="38">
        <f t="shared" si="83"/>
        <v>1</v>
      </c>
    </row>
    <row r="94" spans="1:28" ht="31.5" customHeight="1" x14ac:dyDescent="0.25">
      <c r="A94" s="39" t="s">
        <v>210</v>
      </c>
      <c r="B94" s="34" t="s">
        <v>41</v>
      </c>
      <c r="C94" s="34">
        <v>20</v>
      </c>
      <c r="D94" s="34" t="s">
        <v>38</v>
      </c>
      <c r="E94" s="40" t="s">
        <v>211</v>
      </c>
      <c r="F94" s="62">
        <f t="shared" si="107"/>
        <v>204087000</v>
      </c>
      <c r="G94" s="62">
        <f t="shared" si="107"/>
        <v>0</v>
      </c>
      <c r="H94" s="62">
        <f t="shared" si="107"/>
        <v>0</v>
      </c>
      <c r="I94" s="62">
        <f t="shared" si="107"/>
        <v>0</v>
      </c>
      <c r="J94" s="62">
        <f t="shared" si="107"/>
        <v>0</v>
      </c>
      <c r="K94" s="62">
        <f t="shared" si="53"/>
        <v>0</v>
      </c>
      <c r="L94" s="62">
        <f>+L95</f>
        <v>204087000</v>
      </c>
      <c r="M94" s="61">
        <f t="shared" si="72"/>
        <v>2.5860112478758956E-5</v>
      </c>
      <c r="N94" s="62">
        <f t="shared" si="108"/>
        <v>0</v>
      </c>
      <c r="O94" s="62">
        <f t="shared" si="108"/>
        <v>204087000</v>
      </c>
      <c r="P94" s="62">
        <f t="shared" si="108"/>
        <v>0</v>
      </c>
      <c r="Q94" s="62">
        <f t="shared" si="108"/>
        <v>33315753</v>
      </c>
      <c r="R94" s="62">
        <f t="shared" si="108"/>
        <v>170771247</v>
      </c>
      <c r="S94" s="62">
        <f t="shared" si="108"/>
        <v>170771247</v>
      </c>
      <c r="T94" s="62">
        <f t="shared" si="108"/>
        <v>16087365</v>
      </c>
      <c r="U94" s="62">
        <f t="shared" si="108"/>
        <v>17228388</v>
      </c>
      <c r="V94" s="62">
        <f t="shared" si="108"/>
        <v>16087365</v>
      </c>
      <c r="W94" s="62">
        <f t="shared" si="108"/>
        <v>0</v>
      </c>
      <c r="X94" s="38">
        <f t="shared" si="45"/>
        <v>0.16324289641182438</v>
      </c>
      <c r="Y94" s="38">
        <f t="shared" si="81"/>
        <v>7.8826015375795616E-2</v>
      </c>
      <c r="Z94" s="38">
        <f t="shared" si="41"/>
        <v>7.8826015375795616E-2</v>
      </c>
      <c r="AA94" s="38">
        <f t="shared" si="60"/>
        <v>0.48287562343255458</v>
      </c>
      <c r="AB94" s="38">
        <f t="shared" si="83"/>
        <v>1</v>
      </c>
    </row>
    <row r="95" spans="1:28" ht="34.5" customHeight="1" x14ac:dyDescent="0.25">
      <c r="A95" s="39" t="s">
        <v>212</v>
      </c>
      <c r="B95" s="34" t="s">
        <v>41</v>
      </c>
      <c r="C95" s="34">
        <v>20</v>
      </c>
      <c r="D95" s="34" t="s">
        <v>38</v>
      </c>
      <c r="E95" s="40" t="s">
        <v>213</v>
      </c>
      <c r="F95" s="62">
        <f>+F96+F97</f>
        <v>204087000</v>
      </c>
      <c r="G95" s="62">
        <f>+G96+G97</f>
        <v>0</v>
      </c>
      <c r="H95" s="62">
        <f>+H96+H97</f>
        <v>0</v>
      </c>
      <c r="I95" s="62">
        <f>+I96+I97</f>
        <v>0</v>
      </c>
      <c r="J95" s="62">
        <f>+J96+J97</f>
        <v>0</v>
      </c>
      <c r="K95" s="62">
        <f t="shared" si="53"/>
        <v>0</v>
      </c>
      <c r="L95" s="62">
        <f>+L96+L97</f>
        <v>204087000</v>
      </c>
      <c r="M95" s="61">
        <f t="shared" si="72"/>
        <v>2.5860112478758956E-5</v>
      </c>
      <c r="N95" s="62">
        <f t="shared" ref="N95:W95" si="109">+N96+N97</f>
        <v>0</v>
      </c>
      <c r="O95" s="62">
        <f t="shared" si="109"/>
        <v>204087000</v>
      </c>
      <c r="P95" s="62">
        <f t="shared" si="109"/>
        <v>0</v>
      </c>
      <c r="Q95" s="62">
        <f t="shared" si="109"/>
        <v>33315753</v>
      </c>
      <c r="R95" s="62">
        <f t="shared" si="109"/>
        <v>170771247</v>
      </c>
      <c r="S95" s="62">
        <f t="shared" si="109"/>
        <v>170771247</v>
      </c>
      <c r="T95" s="62">
        <f t="shared" si="109"/>
        <v>16087365</v>
      </c>
      <c r="U95" s="62">
        <f t="shared" si="109"/>
        <v>17228388</v>
      </c>
      <c r="V95" s="62">
        <f t="shared" si="109"/>
        <v>16087365</v>
      </c>
      <c r="W95" s="62">
        <f t="shared" si="109"/>
        <v>0</v>
      </c>
      <c r="X95" s="38">
        <f t="shared" si="45"/>
        <v>0.16324289641182438</v>
      </c>
      <c r="Y95" s="38">
        <f t="shared" si="81"/>
        <v>7.8826015375795616E-2</v>
      </c>
      <c r="Z95" s="38">
        <f t="shared" si="41"/>
        <v>7.8826015375795616E-2</v>
      </c>
      <c r="AA95" s="38">
        <f t="shared" si="60"/>
        <v>0.48287562343255458</v>
      </c>
      <c r="AB95" s="38">
        <f t="shared" si="83"/>
        <v>1</v>
      </c>
    </row>
    <row r="96" spans="1:28" ht="33.75" customHeight="1" x14ac:dyDescent="0.25">
      <c r="A96" s="43" t="s">
        <v>214</v>
      </c>
      <c r="B96" s="44" t="s">
        <v>41</v>
      </c>
      <c r="C96" s="44">
        <v>20</v>
      </c>
      <c r="D96" s="44" t="s">
        <v>38</v>
      </c>
      <c r="E96" s="45" t="s">
        <v>215</v>
      </c>
      <c r="F96" s="46">
        <v>73471320</v>
      </c>
      <c r="G96" s="46">
        <v>0</v>
      </c>
      <c r="H96" s="46">
        <v>0</v>
      </c>
      <c r="I96" s="46">
        <v>0</v>
      </c>
      <c r="J96" s="46">
        <v>0</v>
      </c>
      <c r="K96" s="46">
        <f t="shared" si="53"/>
        <v>0</v>
      </c>
      <c r="L96" s="46">
        <f>+F96+K96</f>
        <v>73471320</v>
      </c>
      <c r="M96" s="53">
        <f t="shared" si="72"/>
        <v>9.3096404923532243E-6</v>
      </c>
      <c r="N96" s="46">
        <v>0</v>
      </c>
      <c r="O96" s="46">
        <v>73471320</v>
      </c>
      <c r="P96" s="46">
        <f>L96-O96</f>
        <v>0</v>
      </c>
      <c r="Q96" s="46">
        <v>5037862</v>
      </c>
      <c r="R96" s="46">
        <f>+L96-Q96</f>
        <v>68433458</v>
      </c>
      <c r="S96" s="46">
        <f>O96-Q96</f>
        <v>68433458</v>
      </c>
      <c r="T96" s="46">
        <v>2197221</v>
      </c>
      <c r="U96" s="46">
        <f>+Q96-T96</f>
        <v>2840641</v>
      </c>
      <c r="V96" s="46">
        <v>2197221</v>
      </c>
      <c r="W96" s="48">
        <f>+T96-V96</f>
        <v>0</v>
      </c>
      <c r="X96" s="49">
        <f t="shared" si="45"/>
        <v>6.8569096077217617E-2</v>
      </c>
      <c r="Y96" s="49">
        <f t="shared" si="81"/>
        <v>2.9905832643268147E-2</v>
      </c>
      <c r="Z96" s="49">
        <f t="shared" ref="Z96:Z159" si="110">+V96/L96</f>
        <v>2.9905832643268147E-2</v>
      </c>
      <c r="AA96" s="49">
        <f t="shared" si="60"/>
        <v>0.43614156163864748</v>
      </c>
      <c r="AB96" s="49">
        <f t="shared" si="83"/>
        <v>1</v>
      </c>
    </row>
    <row r="97" spans="1:28" ht="37.5" customHeight="1" x14ac:dyDescent="0.25">
      <c r="A97" s="43" t="s">
        <v>216</v>
      </c>
      <c r="B97" s="44" t="s">
        <v>41</v>
      </c>
      <c r="C97" s="44">
        <v>20</v>
      </c>
      <c r="D97" s="44" t="s">
        <v>38</v>
      </c>
      <c r="E97" s="45" t="s">
        <v>217</v>
      </c>
      <c r="F97" s="46">
        <v>130615680</v>
      </c>
      <c r="G97" s="46">
        <v>0</v>
      </c>
      <c r="H97" s="46">
        <v>0</v>
      </c>
      <c r="I97" s="46">
        <v>0</v>
      </c>
      <c r="J97" s="46">
        <v>0</v>
      </c>
      <c r="K97" s="46">
        <f t="shared" si="53"/>
        <v>0</v>
      </c>
      <c r="L97" s="46">
        <f>+F97+K97</f>
        <v>130615680</v>
      </c>
      <c r="M97" s="53">
        <f t="shared" si="72"/>
        <v>1.6550471986405731E-5</v>
      </c>
      <c r="N97" s="46">
        <v>0</v>
      </c>
      <c r="O97" s="46">
        <v>130615680</v>
      </c>
      <c r="P97" s="46">
        <f>L97-O97</f>
        <v>0</v>
      </c>
      <c r="Q97" s="46">
        <v>28277891</v>
      </c>
      <c r="R97" s="46">
        <f>+L97-Q97</f>
        <v>102337789</v>
      </c>
      <c r="S97" s="46">
        <f>O97-Q97</f>
        <v>102337789</v>
      </c>
      <c r="T97" s="46">
        <v>13890144</v>
      </c>
      <c r="U97" s="46">
        <f>+Q97-T97</f>
        <v>14387747</v>
      </c>
      <c r="V97" s="46">
        <v>13890144</v>
      </c>
      <c r="W97" s="48">
        <f>+T97-V97</f>
        <v>0</v>
      </c>
      <c r="X97" s="49">
        <f t="shared" si="45"/>
        <v>0.21649690910004066</v>
      </c>
      <c r="Y97" s="49">
        <f t="shared" si="81"/>
        <v>0.10634361816284232</v>
      </c>
      <c r="Z97" s="49">
        <f t="shared" si="110"/>
        <v>0.10634361816284232</v>
      </c>
      <c r="AA97" s="49">
        <f t="shared" si="60"/>
        <v>0.49120155389240305</v>
      </c>
      <c r="AB97" s="49">
        <f t="shared" si="83"/>
        <v>1</v>
      </c>
    </row>
    <row r="98" spans="1:28" ht="29.25" customHeight="1" x14ac:dyDescent="0.25">
      <c r="A98" s="74" t="s">
        <v>218</v>
      </c>
      <c r="B98" s="75" t="s">
        <v>37</v>
      </c>
      <c r="C98" s="75">
        <v>10</v>
      </c>
      <c r="D98" s="75" t="s">
        <v>38</v>
      </c>
      <c r="E98" s="76" t="s">
        <v>219</v>
      </c>
      <c r="F98" s="77">
        <f>+F99</f>
        <v>10073090054</v>
      </c>
      <c r="G98" s="62">
        <f>+G99</f>
        <v>0</v>
      </c>
      <c r="H98" s="62">
        <f>+H99</f>
        <v>0</v>
      </c>
      <c r="I98" s="62">
        <f>+I99</f>
        <v>0</v>
      </c>
      <c r="J98" s="62">
        <f>+J99</f>
        <v>0</v>
      </c>
      <c r="K98" s="62">
        <f t="shared" si="53"/>
        <v>0</v>
      </c>
      <c r="L98" s="62">
        <f>+L99</f>
        <v>10073090054</v>
      </c>
      <c r="M98" s="42">
        <f t="shared" si="72"/>
        <v>1.2763735162215533E-3</v>
      </c>
      <c r="N98" s="62">
        <f t="shared" ref="N98:W98" si="111">+N99</f>
        <v>0</v>
      </c>
      <c r="O98" s="62">
        <f t="shared" si="111"/>
        <v>176207.83</v>
      </c>
      <c r="P98" s="62">
        <f t="shared" si="111"/>
        <v>10072913846.17</v>
      </c>
      <c r="Q98" s="62">
        <f t="shared" si="111"/>
        <v>176207.83</v>
      </c>
      <c r="R98" s="62">
        <f t="shared" si="111"/>
        <v>10072913846.17</v>
      </c>
      <c r="S98" s="62">
        <f t="shared" si="111"/>
        <v>0</v>
      </c>
      <c r="T98" s="62">
        <f t="shared" si="111"/>
        <v>0</v>
      </c>
      <c r="U98" s="62">
        <f t="shared" si="111"/>
        <v>176207.83</v>
      </c>
      <c r="V98" s="62">
        <f t="shared" si="111"/>
        <v>0</v>
      </c>
      <c r="W98" s="62">
        <f t="shared" si="111"/>
        <v>0</v>
      </c>
      <c r="X98" s="54">
        <f t="shared" si="45"/>
        <v>1.7492927101354394E-5</v>
      </c>
      <c r="Y98" s="54">
        <f t="shared" si="81"/>
        <v>0</v>
      </c>
      <c r="Z98" s="54">
        <f t="shared" si="110"/>
        <v>0</v>
      </c>
      <c r="AA98" s="54">
        <f t="shared" si="60"/>
        <v>0</v>
      </c>
      <c r="AB98" s="54" t="s">
        <v>40</v>
      </c>
    </row>
    <row r="99" spans="1:28" ht="29.25" customHeight="1" x14ac:dyDescent="0.25">
      <c r="A99" s="74" t="s">
        <v>220</v>
      </c>
      <c r="B99" s="75" t="s">
        <v>37</v>
      </c>
      <c r="C99" s="75">
        <v>10</v>
      </c>
      <c r="D99" s="75" t="s">
        <v>38</v>
      </c>
      <c r="E99" s="76" t="s">
        <v>221</v>
      </c>
      <c r="F99" s="77">
        <f>+F100+F101</f>
        <v>10073090054</v>
      </c>
      <c r="G99" s="62">
        <f>+G100+G101</f>
        <v>0</v>
      </c>
      <c r="H99" s="62">
        <f>+H100+H101</f>
        <v>0</v>
      </c>
      <c r="I99" s="62">
        <f>+I100+I101</f>
        <v>0</v>
      </c>
      <c r="J99" s="62">
        <f>+J100+J101</f>
        <v>0</v>
      </c>
      <c r="K99" s="62">
        <f t="shared" si="53"/>
        <v>0</v>
      </c>
      <c r="L99" s="62">
        <f>+L100+L101</f>
        <v>10073090054</v>
      </c>
      <c r="M99" s="42">
        <f t="shared" si="72"/>
        <v>1.2763735162215533E-3</v>
      </c>
      <c r="N99" s="62">
        <f t="shared" ref="N99:W99" si="112">+N100+N101</f>
        <v>0</v>
      </c>
      <c r="O99" s="62">
        <f t="shared" si="112"/>
        <v>176207.83</v>
      </c>
      <c r="P99" s="62">
        <f t="shared" si="112"/>
        <v>10072913846.17</v>
      </c>
      <c r="Q99" s="62">
        <f t="shared" si="112"/>
        <v>176207.83</v>
      </c>
      <c r="R99" s="62">
        <f t="shared" si="112"/>
        <v>10072913846.17</v>
      </c>
      <c r="S99" s="62">
        <f t="shared" si="112"/>
        <v>0</v>
      </c>
      <c r="T99" s="62">
        <f t="shared" si="112"/>
        <v>0</v>
      </c>
      <c r="U99" s="62">
        <f t="shared" si="112"/>
        <v>176207.83</v>
      </c>
      <c r="V99" s="62">
        <f t="shared" si="112"/>
        <v>0</v>
      </c>
      <c r="W99" s="62">
        <f t="shared" si="112"/>
        <v>0</v>
      </c>
      <c r="X99" s="54">
        <f t="shared" si="45"/>
        <v>1.7492927101354394E-5</v>
      </c>
      <c r="Y99" s="54">
        <f t="shared" si="81"/>
        <v>0</v>
      </c>
      <c r="Z99" s="54">
        <f t="shared" si="110"/>
        <v>0</v>
      </c>
      <c r="AA99" s="54">
        <f t="shared" si="60"/>
        <v>0</v>
      </c>
      <c r="AB99" s="54" t="s">
        <v>40</v>
      </c>
    </row>
    <row r="100" spans="1:28" ht="29.25" customHeight="1" x14ac:dyDescent="0.25">
      <c r="A100" s="78" t="s">
        <v>222</v>
      </c>
      <c r="B100" s="79" t="s">
        <v>37</v>
      </c>
      <c r="C100" s="79">
        <v>10</v>
      </c>
      <c r="D100" s="79" t="s">
        <v>38</v>
      </c>
      <c r="E100" s="80" t="s">
        <v>223</v>
      </c>
      <c r="F100" s="81">
        <v>5036545027</v>
      </c>
      <c r="G100" s="46">
        <v>0</v>
      </c>
      <c r="H100" s="46">
        <v>0</v>
      </c>
      <c r="I100" s="46">
        <v>0</v>
      </c>
      <c r="J100" s="46">
        <v>0</v>
      </c>
      <c r="K100" s="46">
        <f t="shared" si="53"/>
        <v>0</v>
      </c>
      <c r="L100" s="46">
        <f>+F100+K100</f>
        <v>5036545027</v>
      </c>
      <c r="M100" s="51">
        <f t="shared" si="72"/>
        <v>6.3818675811077663E-4</v>
      </c>
      <c r="N100" s="46">
        <v>0</v>
      </c>
      <c r="O100" s="46">
        <v>176207.83</v>
      </c>
      <c r="P100" s="46">
        <f>L100-O100</f>
        <v>5036368819.1700001</v>
      </c>
      <c r="Q100" s="46">
        <v>176207.83</v>
      </c>
      <c r="R100" s="46">
        <f>+L100-Q100</f>
        <v>5036368819.1700001</v>
      </c>
      <c r="S100" s="46">
        <f>O100-Q100</f>
        <v>0</v>
      </c>
      <c r="T100" s="46">
        <v>0</v>
      </c>
      <c r="U100" s="46">
        <f>+Q100-T100</f>
        <v>176207.83</v>
      </c>
      <c r="V100" s="46">
        <v>0</v>
      </c>
      <c r="W100" s="48">
        <f>+T100-V100</f>
        <v>0</v>
      </c>
      <c r="X100" s="54">
        <f t="shared" si="45"/>
        <v>3.4985854202708788E-5</v>
      </c>
      <c r="Y100" s="54">
        <f t="shared" si="81"/>
        <v>0</v>
      </c>
      <c r="Z100" s="54">
        <f t="shared" si="110"/>
        <v>0</v>
      </c>
      <c r="AA100" s="54">
        <f t="shared" si="60"/>
        <v>0</v>
      </c>
      <c r="AB100" s="54" t="s">
        <v>40</v>
      </c>
    </row>
    <row r="101" spans="1:28" ht="29.25" customHeight="1" x14ac:dyDescent="0.25">
      <c r="A101" s="78" t="s">
        <v>224</v>
      </c>
      <c r="B101" s="79" t="s">
        <v>37</v>
      </c>
      <c r="C101" s="79">
        <v>10</v>
      </c>
      <c r="D101" s="79" t="s">
        <v>38</v>
      </c>
      <c r="E101" s="80" t="s">
        <v>225</v>
      </c>
      <c r="F101" s="81">
        <v>5036545027</v>
      </c>
      <c r="G101" s="46">
        <v>0</v>
      </c>
      <c r="H101" s="46">
        <v>0</v>
      </c>
      <c r="I101" s="46">
        <v>0</v>
      </c>
      <c r="J101" s="46">
        <v>0</v>
      </c>
      <c r="K101" s="46">
        <f t="shared" si="53"/>
        <v>0</v>
      </c>
      <c r="L101" s="46">
        <f>+F101+K101</f>
        <v>5036545027</v>
      </c>
      <c r="M101" s="51">
        <f t="shared" si="72"/>
        <v>6.3818675811077663E-4</v>
      </c>
      <c r="N101" s="46">
        <v>0</v>
      </c>
      <c r="O101" s="46">
        <v>0</v>
      </c>
      <c r="P101" s="46">
        <f>L101-O101</f>
        <v>5036545027</v>
      </c>
      <c r="Q101" s="46">
        <v>0</v>
      </c>
      <c r="R101" s="46">
        <f>+L101-Q101</f>
        <v>5036545027</v>
      </c>
      <c r="S101" s="46">
        <f>O101-Q101</f>
        <v>0</v>
      </c>
      <c r="T101" s="46">
        <v>0</v>
      </c>
      <c r="U101" s="46">
        <f>+Q101-T101</f>
        <v>0</v>
      </c>
      <c r="V101" s="46">
        <v>0</v>
      </c>
      <c r="W101" s="48">
        <f>+T101-V101</f>
        <v>0</v>
      </c>
      <c r="X101" s="54">
        <f t="shared" si="45"/>
        <v>0</v>
      </c>
      <c r="Y101" s="54">
        <f t="shared" si="81"/>
        <v>0</v>
      </c>
      <c r="Z101" s="54">
        <f t="shared" si="110"/>
        <v>0</v>
      </c>
      <c r="AA101" s="54" t="s">
        <v>40</v>
      </c>
      <c r="AB101" s="54" t="s">
        <v>40</v>
      </c>
    </row>
    <row r="102" spans="1:28" ht="33" customHeight="1" x14ac:dyDescent="0.25">
      <c r="A102" s="39" t="s">
        <v>226</v>
      </c>
      <c r="B102" s="82" t="s">
        <v>41</v>
      </c>
      <c r="C102" s="82">
        <v>20</v>
      </c>
      <c r="D102" s="82" t="s">
        <v>38</v>
      </c>
      <c r="E102" s="40" t="s">
        <v>227</v>
      </c>
      <c r="F102" s="62">
        <f t="shared" ref="F102:J103" si="113">+F103</f>
        <v>15202471000</v>
      </c>
      <c r="G102" s="62">
        <f t="shared" si="113"/>
        <v>0</v>
      </c>
      <c r="H102" s="62">
        <f t="shared" si="113"/>
        <v>0</v>
      </c>
      <c r="I102" s="62">
        <f t="shared" si="113"/>
        <v>0</v>
      </c>
      <c r="J102" s="62">
        <f t="shared" si="113"/>
        <v>0</v>
      </c>
      <c r="K102" s="62">
        <f t="shared" si="53"/>
        <v>0</v>
      </c>
      <c r="L102" s="62">
        <f>+L103</f>
        <v>15202471000</v>
      </c>
      <c r="M102" s="42">
        <f t="shared" si="72"/>
        <v>1.9263236267624648E-3</v>
      </c>
      <c r="N102" s="62">
        <f t="shared" ref="N102:W103" si="114">+N103</f>
        <v>0</v>
      </c>
      <c r="O102" s="62">
        <f t="shared" si="114"/>
        <v>0</v>
      </c>
      <c r="P102" s="62">
        <f t="shared" si="114"/>
        <v>15202471000</v>
      </c>
      <c r="Q102" s="62">
        <f t="shared" si="114"/>
        <v>0</v>
      </c>
      <c r="R102" s="62">
        <f t="shared" si="114"/>
        <v>15202471000</v>
      </c>
      <c r="S102" s="62">
        <f t="shared" si="114"/>
        <v>0</v>
      </c>
      <c r="T102" s="62">
        <f t="shared" si="114"/>
        <v>0</v>
      </c>
      <c r="U102" s="62">
        <f t="shared" si="114"/>
        <v>0</v>
      </c>
      <c r="V102" s="62">
        <f t="shared" si="114"/>
        <v>0</v>
      </c>
      <c r="W102" s="62">
        <f t="shared" si="114"/>
        <v>0</v>
      </c>
      <c r="X102" s="65">
        <f t="shared" ref="X102:X165" si="115">+Q102/L102</f>
        <v>0</v>
      </c>
      <c r="Y102" s="65">
        <f t="shared" si="81"/>
        <v>0</v>
      </c>
      <c r="Z102" s="65">
        <f t="shared" si="110"/>
        <v>0</v>
      </c>
      <c r="AA102" s="65" t="s">
        <v>40</v>
      </c>
      <c r="AB102" s="65" t="s">
        <v>40</v>
      </c>
    </row>
    <row r="103" spans="1:28" ht="33" customHeight="1" x14ac:dyDescent="0.25">
      <c r="A103" s="39" t="s">
        <v>228</v>
      </c>
      <c r="B103" s="82" t="s">
        <v>41</v>
      </c>
      <c r="C103" s="82">
        <v>20</v>
      </c>
      <c r="D103" s="82" t="s">
        <v>38</v>
      </c>
      <c r="E103" s="40" t="s">
        <v>229</v>
      </c>
      <c r="F103" s="62">
        <f t="shared" si="113"/>
        <v>15202471000</v>
      </c>
      <c r="G103" s="62">
        <f t="shared" si="113"/>
        <v>0</v>
      </c>
      <c r="H103" s="62">
        <f t="shared" si="113"/>
        <v>0</v>
      </c>
      <c r="I103" s="62">
        <f t="shared" si="113"/>
        <v>0</v>
      </c>
      <c r="J103" s="62">
        <f t="shared" si="113"/>
        <v>0</v>
      </c>
      <c r="K103" s="62">
        <f t="shared" si="53"/>
        <v>0</v>
      </c>
      <c r="L103" s="62">
        <f>+L104</f>
        <v>15202471000</v>
      </c>
      <c r="M103" s="42">
        <f t="shared" si="72"/>
        <v>1.9263236267624648E-3</v>
      </c>
      <c r="N103" s="62">
        <f t="shared" si="114"/>
        <v>0</v>
      </c>
      <c r="O103" s="62">
        <f t="shared" si="114"/>
        <v>0</v>
      </c>
      <c r="P103" s="62">
        <f t="shared" si="114"/>
        <v>15202471000</v>
      </c>
      <c r="Q103" s="62">
        <f t="shared" si="114"/>
        <v>0</v>
      </c>
      <c r="R103" s="62">
        <f t="shared" si="114"/>
        <v>15202471000</v>
      </c>
      <c r="S103" s="62">
        <f t="shared" si="114"/>
        <v>0</v>
      </c>
      <c r="T103" s="62">
        <f t="shared" si="114"/>
        <v>0</v>
      </c>
      <c r="U103" s="62">
        <f t="shared" si="114"/>
        <v>0</v>
      </c>
      <c r="V103" s="62">
        <f t="shared" si="114"/>
        <v>0</v>
      </c>
      <c r="W103" s="62">
        <f t="shared" si="114"/>
        <v>0</v>
      </c>
      <c r="X103" s="65">
        <f t="shared" si="115"/>
        <v>0</v>
      </c>
      <c r="Y103" s="65">
        <f t="shared" si="81"/>
        <v>0</v>
      </c>
      <c r="Z103" s="65">
        <f t="shared" si="110"/>
        <v>0</v>
      </c>
      <c r="AA103" s="65" t="s">
        <v>40</v>
      </c>
      <c r="AB103" s="65" t="s">
        <v>40</v>
      </c>
    </row>
    <row r="104" spans="1:28" ht="28.5" customHeight="1" thickBot="1" x14ac:dyDescent="0.3">
      <c r="A104" s="83" t="s">
        <v>230</v>
      </c>
      <c r="B104" s="84" t="s">
        <v>41</v>
      </c>
      <c r="C104" s="84">
        <v>20</v>
      </c>
      <c r="D104" s="84" t="s">
        <v>38</v>
      </c>
      <c r="E104" s="85" t="s">
        <v>231</v>
      </c>
      <c r="F104" s="86">
        <v>15202471000</v>
      </c>
      <c r="G104" s="86">
        <v>0</v>
      </c>
      <c r="H104" s="86">
        <v>0</v>
      </c>
      <c r="I104" s="46">
        <v>0</v>
      </c>
      <c r="J104" s="86">
        <v>0</v>
      </c>
      <c r="K104" s="86">
        <f t="shared" si="53"/>
        <v>0</v>
      </c>
      <c r="L104" s="86">
        <f>+F104+K104</f>
        <v>15202471000</v>
      </c>
      <c r="M104" s="87">
        <f t="shared" si="72"/>
        <v>1.9263236267624648E-3</v>
      </c>
      <c r="N104" s="86">
        <v>0</v>
      </c>
      <c r="O104" s="46">
        <v>0</v>
      </c>
      <c r="P104" s="46">
        <f>L104-O104</f>
        <v>15202471000</v>
      </c>
      <c r="Q104" s="46">
        <v>0</v>
      </c>
      <c r="R104" s="86">
        <f>+L104-Q104</f>
        <v>15202471000</v>
      </c>
      <c r="S104" s="46">
        <f>O104-Q104</f>
        <v>0</v>
      </c>
      <c r="T104" s="46">
        <v>0</v>
      </c>
      <c r="U104" s="86">
        <f>+Q104-T104</f>
        <v>0</v>
      </c>
      <c r="V104" s="46">
        <v>0</v>
      </c>
      <c r="W104" s="88">
        <f>+T104-V104</f>
        <v>0</v>
      </c>
      <c r="X104" s="49">
        <f t="shared" si="115"/>
        <v>0</v>
      </c>
      <c r="Y104" s="49">
        <f t="shared" si="81"/>
        <v>0</v>
      </c>
      <c r="Z104" s="49">
        <f t="shared" si="110"/>
        <v>0</v>
      </c>
      <c r="AA104" s="49" t="s">
        <v>40</v>
      </c>
      <c r="AB104" s="49" t="s">
        <v>40</v>
      </c>
    </row>
    <row r="105" spans="1:28" s="4" customFormat="1" ht="28.5" customHeight="1" thickBot="1" x14ac:dyDescent="0.3">
      <c r="A105" s="21" t="s">
        <v>232</v>
      </c>
      <c r="B105" s="89" t="s">
        <v>37</v>
      </c>
      <c r="C105" s="90">
        <v>11</v>
      </c>
      <c r="D105" s="89" t="s">
        <v>233</v>
      </c>
      <c r="E105" s="23" t="s">
        <v>234</v>
      </c>
      <c r="F105" s="24">
        <f t="shared" ref="F105:J107" si="116">+F107</f>
        <v>142092023709</v>
      </c>
      <c r="G105" s="24">
        <f t="shared" si="116"/>
        <v>0</v>
      </c>
      <c r="H105" s="24">
        <f t="shared" si="116"/>
        <v>0</v>
      </c>
      <c r="I105" s="24">
        <f t="shared" si="116"/>
        <v>0</v>
      </c>
      <c r="J105" s="24">
        <f t="shared" si="116"/>
        <v>0</v>
      </c>
      <c r="K105" s="24">
        <f t="shared" si="53"/>
        <v>0</v>
      </c>
      <c r="L105" s="24">
        <f>+L107</f>
        <v>142092023709</v>
      </c>
      <c r="M105" s="25">
        <f t="shared" si="72"/>
        <v>1.8004653483314589E-2</v>
      </c>
      <c r="N105" s="24">
        <f t="shared" ref="N105:W107" si="117">+N107</f>
        <v>0</v>
      </c>
      <c r="O105" s="24">
        <f t="shared" si="117"/>
        <v>0</v>
      </c>
      <c r="P105" s="24">
        <f t="shared" si="117"/>
        <v>142092023709</v>
      </c>
      <c r="Q105" s="24">
        <f t="shared" si="117"/>
        <v>0</v>
      </c>
      <c r="R105" s="24">
        <f t="shared" si="117"/>
        <v>142092023709</v>
      </c>
      <c r="S105" s="24">
        <f t="shared" si="117"/>
        <v>0</v>
      </c>
      <c r="T105" s="24">
        <f t="shared" si="117"/>
        <v>0</v>
      </c>
      <c r="U105" s="24">
        <f t="shared" si="117"/>
        <v>0</v>
      </c>
      <c r="V105" s="24">
        <f t="shared" si="117"/>
        <v>0</v>
      </c>
      <c r="W105" s="24">
        <f t="shared" si="117"/>
        <v>0</v>
      </c>
      <c r="X105" s="26">
        <f t="shared" si="115"/>
        <v>0</v>
      </c>
      <c r="Y105" s="27">
        <f t="shared" si="81"/>
        <v>0</v>
      </c>
      <c r="Z105" s="27">
        <f t="shared" si="110"/>
        <v>0</v>
      </c>
      <c r="AA105" s="27" t="s">
        <v>40</v>
      </c>
      <c r="AB105" s="28" t="s">
        <v>40</v>
      </c>
    </row>
    <row r="106" spans="1:28" s="4" customFormat="1" ht="28.5" customHeight="1" thickBot="1" x14ac:dyDescent="0.3">
      <c r="A106" s="21" t="s">
        <v>232</v>
      </c>
      <c r="B106" s="89" t="s">
        <v>37</v>
      </c>
      <c r="C106" s="90">
        <v>11</v>
      </c>
      <c r="D106" s="89" t="s">
        <v>38</v>
      </c>
      <c r="E106" s="23" t="s">
        <v>234</v>
      </c>
      <c r="F106" s="24">
        <f t="shared" si="116"/>
        <v>2577909803112</v>
      </c>
      <c r="G106" s="24">
        <f t="shared" si="116"/>
        <v>0</v>
      </c>
      <c r="H106" s="24">
        <f t="shared" si="116"/>
        <v>0</v>
      </c>
      <c r="I106" s="24">
        <f t="shared" si="116"/>
        <v>0</v>
      </c>
      <c r="J106" s="24">
        <f t="shared" si="116"/>
        <v>0</v>
      </c>
      <c r="K106" s="24">
        <f t="shared" si="53"/>
        <v>0</v>
      </c>
      <c r="L106" s="24">
        <f>+L108</f>
        <v>2577909803112</v>
      </c>
      <c r="M106" s="25">
        <f t="shared" si="72"/>
        <v>0.32665009269856321</v>
      </c>
      <c r="N106" s="24">
        <f t="shared" si="117"/>
        <v>0</v>
      </c>
      <c r="O106" s="24">
        <f t="shared" si="117"/>
        <v>0</v>
      </c>
      <c r="P106" s="24">
        <f t="shared" si="117"/>
        <v>2577909803112</v>
      </c>
      <c r="Q106" s="24">
        <f t="shared" si="117"/>
        <v>0</v>
      </c>
      <c r="R106" s="24">
        <f t="shared" si="117"/>
        <v>2577909803112</v>
      </c>
      <c r="S106" s="24">
        <f t="shared" si="117"/>
        <v>0</v>
      </c>
      <c r="T106" s="24">
        <f t="shared" si="117"/>
        <v>0</v>
      </c>
      <c r="U106" s="24">
        <f t="shared" si="117"/>
        <v>0</v>
      </c>
      <c r="V106" s="24">
        <f t="shared" si="117"/>
        <v>0</v>
      </c>
      <c r="W106" s="24">
        <f t="shared" si="117"/>
        <v>0</v>
      </c>
      <c r="X106" s="26">
        <f t="shared" si="115"/>
        <v>0</v>
      </c>
      <c r="Y106" s="27">
        <f t="shared" si="81"/>
        <v>0</v>
      </c>
      <c r="Z106" s="27">
        <f t="shared" si="110"/>
        <v>0</v>
      </c>
      <c r="AA106" s="27" t="s">
        <v>40</v>
      </c>
      <c r="AB106" s="28" t="s">
        <v>40</v>
      </c>
    </row>
    <row r="107" spans="1:28" ht="23.25" customHeight="1" x14ac:dyDescent="0.25">
      <c r="A107" s="39" t="s">
        <v>235</v>
      </c>
      <c r="B107" s="34" t="s">
        <v>37</v>
      </c>
      <c r="C107" s="34">
        <v>11</v>
      </c>
      <c r="D107" s="34" t="s">
        <v>233</v>
      </c>
      <c r="E107" s="40" t="s">
        <v>236</v>
      </c>
      <c r="F107" s="63">
        <f t="shared" si="116"/>
        <v>142092023709</v>
      </c>
      <c r="G107" s="63">
        <f t="shared" si="116"/>
        <v>0</v>
      </c>
      <c r="H107" s="63">
        <f t="shared" si="116"/>
        <v>0</v>
      </c>
      <c r="I107" s="63">
        <f t="shared" si="116"/>
        <v>0</v>
      </c>
      <c r="J107" s="63">
        <f t="shared" si="116"/>
        <v>0</v>
      </c>
      <c r="K107" s="63">
        <f t="shared" si="53"/>
        <v>0</v>
      </c>
      <c r="L107" s="63">
        <f>+L109</f>
        <v>142092023709</v>
      </c>
      <c r="M107" s="42">
        <f t="shared" si="72"/>
        <v>1.8004653483314589E-2</v>
      </c>
      <c r="N107" s="63">
        <f t="shared" si="117"/>
        <v>0</v>
      </c>
      <c r="O107" s="63">
        <f t="shared" si="117"/>
        <v>0</v>
      </c>
      <c r="P107" s="63">
        <f t="shared" si="117"/>
        <v>142092023709</v>
      </c>
      <c r="Q107" s="63">
        <f t="shared" si="117"/>
        <v>0</v>
      </c>
      <c r="R107" s="63">
        <f t="shared" si="117"/>
        <v>142092023709</v>
      </c>
      <c r="S107" s="63">
        <f t="shared" si="117"/>
        <v>0</v>
      </c>
      <c r="T107" s="63">
        <f t="shared" si="117"/>
        <v>0</v>
      </c>
      <c r="U107" s="63">
        <f t="shared" si="117"/>
        <v>0</v>
      </c>
      <c r="V107" s="63">
        <f t="shared" si="117"/>
        <v>0</v>
      </c>
      <c r="W107" s="63">
        <f t="shared" si="117"/>
        <v>0</v>
      </c>
      <c r="X107" s="64">
        <f t="shared" si="115"/>
        <v>0</v>
      </c>
      <c r="Y107" s="64">
        <f t="shared" si="81"/>
        <v>0</v>
      </c>
      <c r="Z107" s="64">
        <f t="shared" si="110"/>
        <v>0</v>
      </c>
      <c r="AA107" s="64" t="s">
        <v>40</v>
      </c>
      <c r="AB107" s="64" t="s">
        <v>40</v>
      </c>
    </row>
    <row r="108" spans="1:28" ht="23.25" customHeight="1" x14ac:dyDescent="0.25">
      <c r="A108" s="39" t="s">
        <v>235</v>
      </c>
      <c r="B108" s="82" t="s">
        <v>37</v>
      </c>
      <c r="C108" s="82">
        <v>11</v>
      </c>
      <c r="D108" s="82" t="s">
        <v>38</v>
      </c>
      <c r="E108" s="40" t="s">
        <v>236</v>
      </c>
      <c r="F108" s="63">
        <f>+F112</f>
        <v>2577909803112</v>
      </c>
      <c r="G108" s="63">
        <f>+G112</f>
        <v>0</v>
      </c>
      <c r="H108" s="63">
        <f>+H112</f>
        <v>0</v>
      </c>
      <c r="I108" s="63">
        <f>+I112</f>
        <v>0</v>
      </c>
      <c r="J108" s="63">
        <f>+J112</f>
        <v>0</v>
      </c>
      <c r="K108" s="63">
        <f t="shared" si="53"/>
        <v>0</v>
      </c>
      <c r="L108" s="63">
        <f>+L112</f>
        <v>2577909803112</v>
      </c>
      <c r="M108" s="42">
        <f t="shared" si="72"/>
        <v>0.32665009269856321</v>
      </c>
      <c r="N108" s="63">
        <f t="shared" ref="N108:W108" si="118">+N112</f>
        <v>0</v>
      </c>
      <c r="O108" s="63">
        <f t="shared" si="118"/>
        <v>0</v>
      </c>
      <c r="P108" s="63">
        <f t="shared" si="118"/>
        <v>2577909803112</v>
      </c>
      <c r="Q108" s="63">
        <f t="shared" si="118"/>
        <v>0</v>
      </c>
      <c r="R108" s="63">
        <f t="shared" si="118"/>
        <v>2577909803112</v>
      </c>
      <c r="S108" s="63">
        <f t="shared" si="118"/>
        <v>0</v>
      </c>
      <c r="T108" s="63">
        <f t="shared" si="118"/>
        <v>0</v>
      </c>
      <c r="U108" s="63">
        <f t="shared" si="118"/>
        <v>0</v>
      </c>
      <c r="V108" s="63">
        <f t="shared" si="118"/>
        <v>0</v>
      </c>
      <c r="W108" s="63">
        <f t="shared" si="118"/>
        <v>0</v>
      </c>
      <c r="X108" s="64">
        <f t="shared" si="115"/>
        <v>0</v>
      </c>
      <c r="Y108" s="64">
        <f t="shared" si="81"/>
        <v>0</v>
      </c>
      <c r="Z108" s="64">
        <f t="shared" si="110"/>
        <v>0</v>
      </c>
      <c r="AA108" s="64" t="s">
        <v>40</v>
      </c>
      <c r="AB108" s="64" t="s">
        <v>40</v>
      </c>
    </row>
    <row r="109" spans="1:28" ht="23.25" customHeight="1" x14ac:dyDescent="0.25">
      <c r="A109" s="39" t="s">
        <v>237</v>
      </c>
      <c r="B109" s="34" t="s">
        <v>37</v>
      </c>
      <c r="C109" s="34">
        <v>11</v>
      </c>
      <c r="D109" s="34" t="s">
        <v>233</v>
      </c>
      <c r="E109" s="40" t="s">
        <v>238</v>
      </c>
      <c r="F109" s="63">
        <f t="shared" ref="F109:J110" si="119">+F110</f>
        <v>142092023709</v>
      </c>
      <c r="G109" s="63">
        <f t="shared" si="119"/>
        <v>0</v>
      </c>
      <c r="H109" s="63">
        <f t="shared" si="119"/>
        <v>0</v>
      </c>
      <c r="I109" s="63">
        <f t="shared" si="119"/>
        <v>0</v>
      </c>
      <c r="J109" s="63">
        <f t="shared" si="119"/>
        <v>0</v>
      </c>
      <c r="K109" s="63">
        <f t="shared" ref="K109:K166" si="120">+G109-H109+I109-J109</f>
        <v>0</v>
      </c>
      <c r="L109" s="63">
        <f>+L110</f>
        <v>142092023709</v>
      </c>
      <c r="M109" s="42">
        <f t="shared" si="72"/>
        <v>1.8004653483314589E-2</v>
      </c>
      <c r="N109" s="63">
        <f t="shared" ref="N109:W110" si="121">+N110</f>
        <v>0</v>
      </c>
      <c r="O109" s="63">
        <f t="shared" si="121"/>
        <v>0</v>
      </c>
      <c r="P109" s="63">
        <f t="shared" si="121"/>
        <v>142092023709</v>
      </c>
      <c r="Q109" s="63">
        <f t="shared" si="121"/>
        <v>0</v>
      </c>
      <c r="R109" s="63">
        <f t="shared" si="121"/>
        <v>142092023709</v>
      </c>
      <c r="S109" s="63">
        <f t="shared" si="121"/>
        <v>0</v>
      </c>
      <c r="T109" s="63">
        <f t="shared" si="121"/>
        <v>0</v>
      </c>
      <c r="U109" s="63">
        <f t="shared" si="121"/>
        <v>0</v>
      </c>
      <c r="V109" s="63">
        <f t="shared" si="121"/>
        <v>0</v>
      </c>
      <c r="W109" s="63">
        <f t="shared" si="121"/>
        <v>0</v>
      </c>
      <c r="X109" s="64">
        <f t="shared" si="115"/>
        <v>0</v>
      </c>
      <c r="Y109" s="64">
        <f t="shared" si="81"/>
        <v>0</v>
      </c>
      <c r="Z109" s="64">
        <f t="shared" si="110"/>
        <v>0</v>
      </c>
      <c r="AA109" s="64" t="s">
        <v>40</v>
      </c>
      <c r="AB109" s="64" t="s">
        <v>40</v>
      </c>
    </row>
    <row r="110" spans="1:28" s="4" customFormat="1" ht="23.25" customHeight="1" x14ac:dyDescent="0.25">
      <c r="A110" s="39" t="s">
        <v>239</v>
      </c>
      <c r="B110" s="34" t="s">
        <v>37</v>
      </c>
      <c r="C110" s="34">
        <v>11</v>
      </c>
      <c r="D110" s="34" t="s">
        <v>233</v>
      </c>
      <c r="E110" s="40" t="s">
        <v>240</v>
      </c>
      <c r="F110" s="63">
        <f t="shared" si="119"/>
        <v>142092023709</v>
      </c>
      <c r="G110" s="63">
        <f t="shared" si="119"/>
        <v>0</v>
      </c>
      <c r="H110" s="63">
        <f t="shared" si="119"/>
        <v>0</v>
      </c>
      <c r="I110" s="63">
        <f t="shared" si="119"/>
        <v>0</v>
      </c>
      <c r="J110" s="63">
        <f t="shared" si="119"/>
        <v>0</v>
      </c>
      <c r="K110" s="63">
        <f t="shared" si="120"/>
        <v>0</v>
      </c>
      <c r="L110" s="63">
        <f>+L111</f>
        <v>142092023709</v>
      </c>
      <c r="M110" s="42">
        <f t="shared" si="72"/>
        <v>1.8004653483314589E-2</v>
      </c>
      <c r="N110" s="63">
        <f t="shared" si="121"/>
        <v>0</v>
      </c>
      <c r="O110" s="63">
        <f t="shared" si="121"/>
        <v>0</v>
      </c>
      <c r="P110" s="63">
        <f t="shared" si="121"/>
        <v>142092023709</v>
      </c>
      <c r="Q110" s="63">
        <f t="shared" si="121"/>
        <v>0</v>
      </c>
      <c r="R110" s="63">
        <f t="shared" si="121"/>
        <v>142092023709</v>
      </c>
      <c r="S110" s="63">
        <f t="shared" si="121"/>
        <v>0</v>
      </c>
      <c r="T110" s="63">
        <f t="shared" si="121"/>
        <v>0</v>
      </c>
      <c r="U110" s="63">
        <f t="shared" si="121"/>
        <v>0</v>
      </c>
      <c r="V110" s="63">
        <f t="shared" si="121"/>
        <v>0</v>
      </c>
      <c r="W110" s="63">
        <f t="shared" si="121"/>
        <v>0</v>
      </c>
      <c r="X110" s="64">
        <f t="shared" si="115"/>
        <v>0</v>
      </c>
      <c r="Y110" s="64">
        <f t="shared" si="81"/>
        <v>0</v>
      </c>
      <c r="Z110" s="64">
        <f t="shared" si="110"/>
        <v>0</v>
      </c>
      <c r="AA110" s="64" t="s">
        <v>40</v>
      </c>
      <c r="AB110" s="64" t="s">
        <v>40</v>
      </c>
    </row>
    <row r="111" spans="1:28" ht="23.25" customHeight="1" x14ac:dyDescent="0.25">
      <c r="A111" s="43" t="s">
        <v>241</v>
      </c>
      <c r="B111" s="44" t="s">
        <v>37</v>
      </c>
      <c r="C111" s="44">
        <v>11</v>
      </c>
      <c r="D111" s="44" t="s">
        <v>233</v>
      </c>
      <c r="E111" s="45" t="s">
        <v>37</v>
      </c>
      <c r="F111" s="48">
        <v>142092023709</v>
      </c>
      <c r="G111" s="48">
        <v>0</v>
      </c>
      <c r="H111" s="48">
        <v>0</v>
      </c>
      <c r="I111" s="46">
        <v>0</v>
      </c>
      <c r="J111" s="48">
        <v>0</v>
      </c>
      <c r="K111" s="48">
        <f t="shared" si="120"/>
        <v>0</v>
      </c>
      <c r="L111" s="48">
        <f>+F111+K111</f>
        <v>142092023709</v>
      </c>
      <c r="M111" s="42">
        <f t="shared" si="72"/>
        <v>1.8004653483314589E-2</v>
      </c>
      <c r="N111" s="48">
        <v>0</v>
      </c>
      <c r="O111" s="46">
        <v>0</v>
      </c>
      <c r="P111" s="88">
        <f>L111-O111</f>
        <v>142092023709</v>
      </c>
      <c r="Q111" s="46">
        <v>0</v>
      </c>
      <c r="R111" s="88">
        <f>+L111-Q111</f>
        <v>142092023709</v>
      </c>
      <c r="S111" s="46">
        <f>O111-Q111</f>
        <v>0</v>
      </c>
      <c r="T111" s="46">
        <v>0</v>
      </c>
      <c r="U111" s="88">
        <f>+Q111-T111</f>
        <v>0</v>
      </c>
      <c r="V111" s="46">
        <v>0</v>
      </c>
      <c r="W111" s="88">
        <f>+T111-V111</f>
        <v>0</v>
      </c>
      <c r="X111" s="58">
        <f t="shared" si="115"/>
        <v>0</v>
      </c>
      <c r="Y111" s="58">
        <f t="shared" si="81"/>
        <v>0</v>
      </c>
      <c r="Z111" s="58">
        <f t="shared" si="110"/>
        <v>0</v>
      </c>
      <c r="AA111" s="58" t="s">
        <v>40</v>
      </c>
      <c r="AB111" s="58" t="s">
        <v>40</v>
      </c>
    </row>
    <row r="112" spans="1:28" ht="23.25" customHeight="1" x14ac:dyDescent="0.25">
      <c r="A112" s="39" t="s">
        <v>242</v>
      </c>
      <c r="B112" s="82" t="s">
        <v>37</v>
      </c>
      <c r="C112" s="82">
        <v>11</v>
      </c>
      <c r="D112" s="82" t="s">
        <v>38</v>
      </c>
      <c r="E112" s="40" t="s">
        <v>243</v>
      </c>
      <c r="F112" s="63">
        <f>+F113</f>
        <v>2577909803112</v>
      </c>
      <c r="G112" s="63">
        <f>+G113</f>
        <v>0</v>
      </c>
      <c r="H112" s="63">
        <f>+H113</f>
        <v>0</v>
      </c>
      <c r="I112" s="63">
        <f>+I113</f>
        <v>0</v>
      </c>
      <c r="J112" s="63">
        <f>+J113</f>
        <v>0</v>
      </c>
      <c r="K112" s="63">
        <f t="shared" si="120"/>
        <v>0</v>
      </c>
      <c r="L112" s="63">
        <f>+L113</f>
        <v>2577909803112</v>
      </c>
      <c r="M112" s="42">
        <f t="shared" si="72"/>
        <v>0.32665009269856321</v>
      </c>
      <c r="N112" s="63">
        <f t="shared" ref="N112:W112" si="122">+N113</f>
        <v>0</v>
      </c>
      <c r="O112" s="63">
        <f t="shared" si="122"/>
        <v>0</v>
      </c>
      <c r="P112" s="63">
        <f t="shared" si="122"/>
        <v>2577909803112</v>
      </c>
      <c r="Q112" s="63">
        <f t="shared" si="122"/>
        <v>0</v>
      </c>
      <c r="R112" s="63">
        <f t="shared" si="122"/>
        <v>2577909803112</v>
      </c>
      <c r="S112" s="63">
        <f t="shared" si="122"/>
        <v>0</v>
      </c>
      <c r="T112" s="63">
        <f t="shared" si="122"/>
        <v>0</v>
      </c>
      <c r="U112" s="63">
        <f t="shared" si="122"/>
        <v>0</v>
      </c>
      <c r="V112" s="63">
        <f t="shared" si="122"/>
        <v>0</v>
      </c>
      <c r="W112" s="63">
        <f t="shared" si="122"/>
        <v>0</v>
      </c>
      <c r="X112" s="64">
        <f t="shared" si="115"/>
        <v>0</v>
      </c>
      <c r="Y112" s="64">
        <f t="shared" si="81"/>
        <v>0</v>
      </c>
      <c r="Z112" s="64">
        <f t="shared" si="110"/>
        <v>0</v>
      </c>
      <c r="AA112" s="64" t="s">
        <v>40</v>
      </c>
      <c r="AB112" s="64" t="s">
        <v>40</v>
      </c>
    </row>
    <row r="113" spans="1:28" ht="23.25" customHeight="1" thickBot="1" x14ac:dyDescent="0.3">
      <c r="A113" s="83" t="s">
        <v>244</v>
      </c>
      <c r="B113" s="84" t="s">
        <v>37</v>
      </c>
      <c r="C113" s="84">
        <v>11</v>
      </c>
      <c r="D113" s="84" t="s">
        <v>38</v>
      </c>
      <c r="E113" s="85" t="s">
        <v>245</v>
      </c>
      <c r="F113" s="46">
        <v>2577909803112</v>
      </c>
      <c r="G113" s="88">
        <v>0</v>
      </c>
      <c r="H113" s="88">
        <v>0</v>
      </c>
      <c r="I113" s="88">
        <v>0</v>
      </c>
      <c r="J113" s="88">
        <v>0</v>
      </c>
      <c r="K113" s="88">
        <f t="shared" si="120"/>
        <v>0</v>
      </c>
      <c r="L113" s="88">
        <f>+F113+K113</f>
        <v>2577909803112</v>
      </c>
      <c r="M113" s="87">
        <f t="shared" si="72"/>
        <v>0.32665009269856321</v>
      </c>
      <c r="N113" s="88">
        <v>0</v>
      </c>
      <c r="O113" s="46"/>
      <c r="P113" s="88">
        <f>L113-O113</f>
        <v>2577909803112</v>
      </c>
      <c r="Q113" s="46">
        <v>0</v>
      </c>
      <c r="R113" s="88">
        <f>+L113-Q113</f>
        <v>2577909803112</v>
      </c>
      <c r="S113" s="46">
        <f>O113-Q113</f>
        <v>0</v>
      </c>
      <c r="T113" s="46">
        <v>0</v>
      </c>
      <c r="U113" s="88">
        <f>+Q113-T113</f>
        <v>0</v>
      </c>
      <c r="V113" s="46">
        <v>0</v>
      </c>
      <c r="W113" s="88">
        <f>+T113-V113</f>
        <v>0</v>
      </c>
      <c r="X113" s="58">
        <f t="shared" si="115"/>
        <v>0</v>
      </c>
      <c r="Y113" s="58">
        <f t="shared" si="81"/>
        <v>0</v>
      </c>
      <c r="Z113" s="58">
        <f t="shared" si="110"/>
        <v>0</v>
      </c>
      <c r="AA113" s="58" t="s">
        <v>40</v>
      </c>
      <c r="AB113" s="58" t="s">
        <v>40</v>
      </c>
    </row>
    <row r="114" spans="1:28" s="4" customFormat="1" ht="28.5" customHeight="1" thickBot="1" x14ac:dyDescent="0.3">
      <c r="A114" s="21" t="s">
        <v>246</v>
      </c>
      <c r="B114" s="89" t="s">
        <v>37</v>
      </c>
      <c r="C114" s="90">
        <v>10</v>
      </c>
      <c r="D114" s="89" t="s">
        <v>38</v>
      </c>
      <c r="E114" s="23" t="s">
        <v>247</v>
      </c>
      <c r="F114" s="24">
        <f>+F117+F223+F245+F255+F261</f>
        <v>4895916309483</v>
      </c>
      <c r="G114" s="24">
        <f>+G117+G223+G245+G255+G261</f>
        <v>0</v>
      </c>
      <c r="H114" s="24">
        <f>+H117+H223+H245+H255+H261</f>
        <v>0</v>
      </c>
      <c r="I114" s="24">
        <f>+I117+I223+I245+I255+I261</f>
        <v>0</v>
      </c>
      <c r="J114" s="24">
        <f>+J117+J223+J245+J255+J261</f>
        <v>0</v>
      </c>
      <c r="K114" s="24">
        <f t="shared" si="120"/>
        <v>0</v>
      </c>
      <c r="L114" s="24">
        <f>+L117+L223+L245+L255+L261</f>
        <v>4895916309483</v>
      </c>
      <c r="M114" s="25">
        <f t="shared" si="72"/>
        <v>0.62036752193829503</v>
      </c>
      <c r="N114" s="24">
        <f t="shared" ref="N114:W114" si="123">+N117+N223+N245+N255+N261</f>
        <v>0</v>
      </c>
      <c r="O114" s="24">
        <f t="shared" si="123"/>
        <v>3734059311236.7197</v>
      </c>
      <c r="P114" s="24">
        <f t="shared" si="123"/>
        <v>1161856998246.28</v>
      </c>
      <c r="Q114" s="24">
        <f t="shared" si="123"/>
        <v>3730287127622.7197</v>
      </c>
      <c r="R114" s="24">
        <f t="shared" si="123"/>
        <v>1165629181860.28</v>
      </c>
      <c r="S114" s="24">
        <f t="shared" si="123"/>
        <v>3772183614</v>
      </c>
      <c r="T114" s="24">
        <f t="shared" si="123"/>
        <v>266129.72000000003</v>
      </c>
      <c r="U114" s="24">
        <f t="shared" si="123"/>
        <v>3730286861493</v>
      </c>
      <c r="V114" s="24">
        <f t="shared" si="123"/>
        <v>0</v>
      </c>
      <c r="W114" s="24">
        <f t="shared" si="123"/>
        <v>266129.72000000003</v>
      </c>
      <c r="X114" s="30">
        <f t="shared" si="115"/>
        <v>0.76191807453845783</v>
      </c>
      <c r="Y114" s="91">
        <f t="shared" si="81"/>
        <v>5.4357489625492157E-8</v>
      </c>
      <c r="Z114" s="243">
        <f t="shared" si="110"/>
        <v>0</v>
      </c>
      <c r="AA114" s="91">
        <f t="shared" ref="AA114:AA177" si="124">+T114/Q114</f>
        <v>7.1342958569948537E-8</v>
      </c>
      <c r="AB114" s="267">
        <f t="shared" ref="AB114:AB118" si="125">+V114/T114</f>
        <v>0</v>
      </c>
    </row>
    <row r="115" spans="1:28" s="4" customFormat="1" ht="28.5" customHeight="1" thickBot="1" x14ac:dyDescent="0.3">
      <c r="A115" s="21" t="s">
        <v>246</v>
      </c>
      <c r="B115" s="89" t="s">
        <v>37</v>
      </c>
      <c r="C115" s="90">
        <v>13</v>
      </c>
      <c r="D115" s="89" t="s">
        <v>38</v>
      </c>
      <c r="E115" s="23" t="s">
        <v>247</v>
      </c>
      <c r="F115" s="24">
        <f>+F262</f>
        <v>15000000000</v>
      </c>
      <c r="G115" s="24">
        <f>+G262</f>
        <v>0</v>
      </c>
      <c r="H115" s="24">
        <f>+H262</f>
        <v>0</v>
      </c>
      <c r="I115" s="24">
        <f>+I262</f>
        <v>0</v>
      </c>
      <c r="J115" s="24">
        <f>+J262</f>
        <v>0</v>
      </c>
      <c r="K115" s="24">
        <f t="shared" si="120"/>
        <v>0</v>
      </c>
      <c r="L115" s="24">
        <f>+L262</f>
        <v>15000000000</v>
      </c>
      <c r="M115" s="25">
        <f t="shared" si="72"/>
        <v>1.9006682796130295E-3</v>
      </c>
      <c r="N115" s="24">
        <f t="shared" ref="N115:W115" si="126">+N262</f>
        <v>0</v>
      </c>
      <c r="O115" s="24">
        <f t="shared" si="126"/>
        <v>6405089410</v>
      </c>
      <c r="P115" s="24">
        <f t="shared" si="126"/>
        <v>8594910590</v>
      </c>
      <c r="Q115" s="24">
        <f t="shared" si="126"/>
        <v>6405089410</v>
      </c>
      <c r="R115" s="24">
        <f t="shared" si="126"/>
        <v>8594910590</v>
      </c>
      <c r="S115" s="24">
        <f t="shared" si="126"/>
        <v>0</v>
      </c>
      <c r="T115" s="24">
        <f t="shared" si="126"/>
        <v>0</v>
      </c>
      <c r="U115" s="24">
        <f t="shared" si="126"/>
        <v>6405089410</v>
      </c>
      <c r="V115" s="24">
        <f t="shared" si="126"/>
        <v>0</v>
      </c>
      <c r="W115" s="24">
        <f t="shared" si="126"/>
        <v>0</v>
      </c>
      <c r="X115" s="26">
        <f t="shared" si="115"/>
        <v>0.42700596066666668</v>
      </c>
      <c r="Y115" s="243">
        <f t="shared" si="81"/>
        <v>0</v>
      </c>
      <c r="Z115" s="243">
        <f t="shared" si="110"/>
        <v>0</v>
      </c>
      <c r="AA115" s="243">
        <f t="shared" si="124"/>
        <v>0</v>
      </c>
      <c r="AB115" s="267" t="s">
        <v>40</v>
      </c>
    </row>
    <row r="116" spans="1:28" s="4" customFormat="1" ht="28.5" customHeight="1" thickBot="1" x14ac:dyDescent="0.3">
      <c r="A116" s="21" t="s">
        <v>246</v>
      </c>
      <c r="B116" s="89" t="s">
        <v>41</v>
      </c>
      <c r="C116" s="90">
        <v>20</v>
      </c>
      <c r="D116" s="89" t="s">
        <v>38</v>
      </c>
      <c r="E116" s="23" t="s">
        <v>247</v>
      </c>
      <c r="F116" s="24">
        <f>+F233+F263</f>
        <v>147104900000</v>
      </c>
      <c r="G116" s="24">
        <f>+G233+G263</f>
        <v>0</v>
      </c>
      <c r="H116" s="24">
        <f>+H233+H263</f>
        <v>0</v>
      </c>
      <c r="I116" s="24">
        <f>+I233+I263</f>
        <v>0</v>
      </c>
      <c r="J116" s="24">
        <f>+J233+J263</f>
        <v>0</v>
      </c>
      <c r="K116" s="24">
        <f t="shared" si="120"/>
        <v>0</v>
      </c>
      <c r="L116" s="24">
        <f>+L233+L263</f>
        <v>147104900000</v>
      </c>
      <c r="M116" s="25">
        <f t="shared" si="72"/>
        <v>1.8639841147043115E-2</v>
      </c>
      <c r="N116" s="24">
        <f t="shared" ref="N116:W116" si="127">+N233+N263</f>
        <v>0</v>
      </c>
      <c r="O116" s="24">
        <f t="shared" si="127"/>
        <v>81634316548</v>
      </c>
      <c r="P116" s="24">
        <f t="shared" si="127"/>
        <v>65470583452</v>
      </c>
      <c r="Q116" s="24">
        <f t="shared" si="127"/>
        <v>81304982763</v>
      </c>
      <c r="R116" s="24">
        <f t="shared" si="127"/>
        <v>65799917237</v>
      </c>
      <c r="S116" s="24">
        <f t="shared" si="127"/>
        <v>329333785</v>
      </c>
      <c r="T116" s="24">
        <f>+T233+T263</f>
        <v>65280</v>
      </c>
      <c r="U116" s="24">
        <f t="shared" si="127"/>
        <v>81304917483</v>
      </c>
      <c r="V116" s="24">
        <f t="shared" si="127"/>
        <v>0</v>
      </c>
      <c r="W116" s="24">
        <f t="shared" si="127"/>
        <v>65280</v>
      </c>
      <c r="X116" s="30">
        <f t="shared" si="115"/>
        <v>0.5527007106017543</v>
      </c>
      <c r="Y116" s="91">
        <f t="shared" si="81"/>
        <v>4.4376495956286974E-7</v>
      </c>
      <c r="Z116" s="243">
        <f t="shared" si="110"/>
        <v>0</v>
      </c>
      <c r="AA116" s="268">
        <f t="shared" si="124"/>
        <v>8.0290282073225409E-7</v>
      </c>
      <c r="AB116" s="267">
        <f t="shared" si="125"/>
        <v>0</v>
      </c>
    </row>
    <row r="117" spans="1:28" ht="24" customHeight="1" x14ac:dyDescent="0.25">
      <c r="A117" s="33" t="s">
        <v>248</v>
      </c>
      <c r="B117" s="92" t="s">
        <v>37</v>
      </c>
      <c r="C117" s="92">
        <v>10</v>
      </c>
      <c r="D117" s="92" t="s">
        <v>38</v>
      </c>
      <c r="E117" s="35" t="s">
        <v>249</v>
      </c>
      <c r="F117" s="93">
        <f>+F118</f>
        <v>4811194871576</v>
      </c>
      <c r="G117" s="93">
        <f>+G118</f>
        <v>0</v>
      </c>
      <c r="H117" s="93">
        <f>+H118</f>
        <v>0</v>
      </c>
      <c r="I117" s="93">
        <f>+I118</f>
        <v>0</v>
      </c>
      <c r="J117" s="93">
        <f>+J118</f>
        <v>0</v>
      </c>
      <c r="K117" s="93">
        <f t="shared" si="120"/>
        <v>0</v>
      </c>
      <c r="L117" s="93">
        <f>+L118</f>
        <v>4811194871576</v>
      </c>
      <c r="M117" s="37">
        <f t="shared" si="72"/>
        <v>0.60963236529609244</v>
      </c>
      <c r="N117" s="93">
        <f t="shared" ref="N117:W117" si="128">+N118</f>
        <v>0</v>
      </c>
      <c r="O117" s="93">
        <f t="shared" si="128"/>
        <v>3674703124868.6899</v>
      </c>
      <c r="P117" s="93">
        <f t="shared" si="128"/>
        <v>1136491746707.3101</v>
      </c>
      <c r="Q117" s="93">
        <f t="shared" si="128"/>
        <v>3672820816884.6899</v>
      </c>
      <c r="R117" s="93">
        <f t="shared" si="128"/>
        <v>1138374054691.3101</v>
      </c>
      <c r="S117" s="93">
        <f t="shared" si="128"/>
        <v>1882307984</v>
      </c>
      <c r="T117" s="93">
        <f t="shared" si="128"/>
        <v>231885.69</v>
      </c>
      <c r="U117" s="93">
        <f t="shared" si="128"/>
        <v>3672820584999</v>
      </c>
      <c r="V117" s="93">
        <f t="shared" si="128"/>
        <v>0</v>
      </c>
      <c r="W117" s="93">
        <f t="shared" si="128"/>
        <v>231885.69</v>
      </c>
      <c r="X117" s="38">
        <f t="shared" si="115"/>
        <v>0.76339057446691749</v>
      </c>
      <c r="Y117" s="94">
        <f t="shared" si="81"/>
        <v>4.8197110320755178E-8</v>
      </c>
      <c r="Z117" s="147">
        <f t="shared" si="110"/>
        <v>0</v>
      </c>
      <c r="AA117" s="106">
        <f t="shared" si="124"/>
        <v>6.3135584761983272E-8</v>
      </c>
      <c r="AB117" s="147">
        <f t="shared" si="125"/>
        <v>0</v>
      </c>
    </row>
    <row r="118" spans="1:28" ht="24" customHeight="1" x14ac:dyDescent="0.25">
      <c r="A118" s="39" t="s">
        <v>250</v>
      </c>
      <c r="B118" s="34" t="s">
        <v>37</v>
      </c>
      <c r="C118" s="34">
        <v>10</v>
      </c>
      <c r="D118" s="34" t="s">
        <v>38</v>
      </c>
      <c r="E118" s="40" t="s">
        <v>251</v>
      </c>
      <c r="F118" s="62">
        <f>+F119+F123+F127+F131+F135+F139+F143+F147+F151+F155+F159+F163+F167+F171+F175+F179+F183+F187+F191+F195+F199+F203+F207+F211+F215+F219</f>
        <v>4811194871576</v>
      </c>
      <c r="G118" s="62">
        <f>+G119+G123+G127+G131+G135+G139+G143+G147+G151+G155+G159+G163+G167+G171+G175+G179+G183+G187+G191+G195+G199+G203+G207+G211+G215+G219</f>
        <v>0</v>
      </c>
      <c r="H118" s="62">
        <f>+H119+H123+H127+H131+H135+H139+H143+H147+H151+H155+H159+H163+H167+H171+H175+H179+H183+H187+H191+H195+H199+H203+H207+H211+H215+H219</f>
        <v>0</v>
      </c>
      <c r="I118" s="62">
        <f>+I119+I123+I127+I131+I135+I139+I143+I147+I151+I155+I159+I163+I167+I171+I175+I179+I183+I187+I191+I195+I199+I203+I207+I211+I215+I219</f>
        <v>0</v>
      </c>
      <c r="J118" s="62">
        <f>+J119+J123+J127+J131+J135+J139+J143+J147+J151+J155+J159+J163+J167+J171+J175+J179+J183+J187+J191+J195+J199+J203+J207+J211+J215+J219</f>
        <v>0</v>
      </c>
      <c r="K118" s="62">
        <f t="shared" si="120"/>
        <v>0</v>
      </c>
      <c r="L118" s="62">
        <f>+L119+L123+L127+L131+L135+L139+L143+L147+L151+L155+L159+L163+L167+L171+L175+L179+L183+L187+L191+L195+L199+L203+L207+L211+L215+L219</f>
        <v>4811194871576</v>
      </c>
      <c r="M118" s="42">
        <f t="shared" si="72"/>
        <v>0.60963236529609244</v>
      </c>
      <c r="N118" s="62">
        <f t="shared" ref="N118:W118" si="129">+N119+N123+N127+N131+N135+N139+N143+N147+N151+N155+N159+N163+N167+N171+N175+N179+N183+N187+N191+N195+N199+N203+N207+N211+N215+N219</f>
        <v>0</v>
      </c>
      <c r="O118" s="62">
        <f t="shared" si="129"/>
        <v>3674703124868.6899</v>
      </c>
      <c r="P118" s="62">
        <f t="shared" si="129"/>
        <v>1136491746707.3101</v>
      </c>
      <c r="Q118" s="62">
        <f t="shared" si="129"/>
        <v>3672820816884.6899</v>
      </c>
      <c r="R118" s="62">
        <f t="shared" si="129"/>
        <v>1138374054691.3101</v>
      </c>
      <c r="S118" s="62">
        <f t="shared" si="129"/>
        <v>1882307984</v>
      </c>
      <c r="T118" s="62">
        <f t="shared" si="129"/>
        <v>231885.69</v>
      </c>
      <c r="U118" s="62">
        <f t="shared" si="129"/>
        <v>3672820584999</v>
      </c>
      <c r="V118" s="62">
        <f t="shared" si="129"/>
        <v>0</v>
      </c>
      <c r="W118" s="62">
        <f t="shared" si="129"/>
        <v>231885.69</v>
      </c>
      <c r="X118" s="38">
        <f t="shared" si="115"/>
        <v>0.76339057446691749</v>
      </c>
      <c r="Y118" s="94">
        <f t="shared" si="81"/>
        <v>4.8197110320755178E-8</v>
      </c>
      <c r="Z118" s="147">
        <f t="shared" si="110"/>
        <v>0</v>
      </c>
      <c r="AA118" s="106">
        <f t="shared" si="124"/>
        <v>6.3135584761983272E-8</v>
      </c>
      <c r="AB118" s="147">
        <f t="shared" si="125"/>
        <v>0</v>
      </c>
    </row>
    <row r="119" spans="1:28" ht="54" customHeight="1" x14ac:dyDescent="0.25">
      <c r="A119" s="39" t="s">
        <v>252</v>
      </c>
      <c r="B119" s="34" t="s">
        <v>37</v>
      </c>
      <c r="C119" s="34">
        <v>10</v>
      </c>
      <c r="D119" s="34" t="s">
        <v>38</v>
      </c>
      <c r="E119" s="40" t="s">
        <v>253</v>
      </c>
      <c r="F119" s="62">
        <f t="shared" ref="F119:J121" si="130">+F120</f>
        <v>214344555873</v>
      </c>
      <c r="G119" s="62">
        <f t="shared" si="130"/>
        <v>0</v>
      </c>
      <c r="H119" s="62">
        <f t="shared" si="130"/>
        <v>0</v>
      </c>
      <c r="I119" s="62">
        <f t="shared" si="130"/>
        <v>0</v>
      </c>
      <c r="J119" s="62">
        <f t="shared" si="130"/>
        <v>0</v>
      </c>
      <c r="K119" s="62">
        <f t="shared" si="120"/>
        <v>0</v>
      </c>
      <c r="L119" s="62">
        <f>+L120</f>
        <v>214344555873</v>
      </c>
      <c r="M119" s="42">
        <f t="shared" si="72"/>
        <v>2.7159859883703584E-2</v>
      </c>
      <c r="N119" s="62">
        <f t="shared" ref="N119:W121" si="131">+N120</f>
        <v>0</v>
      </c>
      <c r="O119" s="62">
        <f t="shared" si="131"/>
        <v>189713379685</v>
      </c>
      <c r="P119" s="62">
        <f t="shared" si="131"/>
        <v>24631176188</v>
      </c>
      <c r="Q119" s="62">
        <f t="shared" si="131"/>
        <v>189713379685</v>
      </c>
      <c r="R119" s="62">
        <f t="shared" si="131"/>
        <v>24631176188</v>
      </c>
      <c r="S119" s="62">
        <f t="shared" si="131"/>
        <v>0</v>
      </c>
      <c r="T119" s="62">
        <f t="shared" si="131"/>
        <v>0</v>
      </c>
      <c r="U119" s="62">
        <f t="shared" si="131"/>
        <v>189713379685</v>
      </c>
      <c r="V119" s="62">
        <f t="shared" si="131"/>
        <v>0</v>
      </c>
      <c r="W119" s="62">
        <f t="shared" si="131"/>
        <v>0</v>
      </c>
      <c r="X119" s="65">
        <f t="shared" si="115"/>
        <v>0.88508606580801585</v>
      </c>
      <c r="Y119" s="65">
        <f t="shared" si="81"/>
        <v>0</v>
      </c>
      <c r="Z119" s="65">
        <f t="shared" si="110"/>
        <v>0</v>
      </c>
      <c r="AA119" s="65">
        <f t="shared" si="124"/>
        <v>0</v>
      </c>
      <c r="AB119" s="65" t="s">
        <v>40</v>
      </c>
    </row>
    <row r="120" spans="1:28" ht="54" customHeight="1" x14ac:dyDescent="0.25">
      <c r="A120" s="39" t="s">
        <v>254</v>
      </c>
      <c r="B120" s="34" t="s">
        <v>37</v>
      </c>
      <c r="C120" s="34">
        <v>10</v>
      </c>
      <c r="D120" s="34" t="s">
        <v>38</v>
      </c>
      <c r="E120" s="40" t="s">
        <v>253</v>
      </c>
      <c r="F120" s="62">
        <f t="shared" si="130"/>
        <v>214344555873</v>
      </c>
      <c r="G120" s="62">
        <f t="shared" si="130"/>
        <v>0</v>
      </c>
      <c r="H120" s="62">
        <f t="shared" si="130"/>
        <v>0</v>
      </c>
      <c r="I120" s="62">
        <f t="shared" si="130"/>
        <v>0</v>
      </c>
      <c r="J120" s="62">
        <f t="shared" si="130"/>
        <v>0</v>
      </c>
      <c r="K120" s="62">
        <f t="shared" si="120"/>
        <v>0</v>
      </c>
      <c r="L120" s="62">
        <f>+L121</f>
        <v>214344555873</v>
      </c>
      <c r="M120" s="42">
        <f t="shared" si="72"/>
        <v>2.7159859883703584E-2</v>
      </c>
      <c r="N120" s="62">
        <f t="shared" si="131"/>
        <v>0</v>
      </c>
      <c r="O120" s="62">
        <f t="shared" si="131"/>
        <v>189713379685</v>
      </c>
      <c r="P120" s="62">
        <f t="shared" si="131"/>
        <v>24631176188</v>
      </c>
      <c r="Q120" s="62">
        <f t="shared" si="131"/>
        <v>189713379685</v>
      </c>
      <c r="R120" s="62">
        <f t="shared" si="131"/>
        <v>24631176188</v>
      </c>
      <c r="S120" s="62">
        <f t="shared" si="131"/>
        <v>0</v>
      </c>
      <c r="T120" s="62">
        <f t="shared" si="131"/>
        <v>0</v>
      </c>
      <c r="U120" s="62">
        <f t="shared" si="131"/>
        <v>189713379685</v>
      </c>
      <c r="V120" s="62">
        <f t="shared" si="131"/>
        <v>0</v>
      </c>
      <c r="W120" s="62">
        <f t="shared" si="131"/>
        <v>0</v>
      </c>
      <c r="X120" s="65">
        <f t="shared" si="115"/>
        <v>0.88508606580801585</v>
      </c>
      <c r="Y120" s="65">
        <f t="shared" si="81"/>
        <v>0</v>
      </c>
      <c r="Z120" s="65">
        <f t="shared" si="110"/>
        <v>0</v>
      </c>
      <c r="AA120" s="65">
        <f t="shared" si="124"/>
        <v>0</v>
      </c>
      <c r="AB120" s="65" t="s">
        <v>40</v>
      </c>
    </row>
    <row r="121" spans="1:28" ht="30" customHeight="1" x14ac:dyDescent="0.25">
      <c r="A121" s="39" t="s">
        <v>255</v>
      </c>
      <c r="B121" s="34" t="s">
        <v>37</v>
      </c>
      <c r="C121" s="34">
        <v>10</v>
      </c>
      <c r="D121" s="34" t="s">
        <v>38</v>
      </c>
      <c r="E121" s="40" t="s">
        <v>256</v>
      </c>
      <c r="F121" s="62">
        <f t="shared" si="130"/>
        <v>214344555873</v>
      </c>
      <c r="G121" s="62">
        <f t="shared" si="130"/>
        <v>0</v>
      </c>
      <c r="H121" s="62">
        <f t="shared" si="130"/>
        <v>0</v>
      </c>
      <c r="I121" s="62">
        <f t="shared" si="130"/>
        <v>0</v>
      </c>
      <c r="J121" s="62">
        <f t="shared" si="130"/>
        <v>0</v>
      </c>
      <c r="K121" s="62">
        <f t="shared" si="120"/>
        <v>0</v>
      </c>
      <c r="L121" s="62">
        <f>+L122</f>
        <v>214344555873</v>
      </c>
      <c r="M121" s="42">
        <f t="shared" si="72"/>
        <v>2.7159859883703584E-2</v>
      </c>
      <c r="N121" s="62">
        <f t="shared" si="131"/>
        <v>0</v>
      </c>
      <c r="O121" s="62">
        <f t="shared" si="131"/>
        <v>189713379685</v>
      </c>
      <c r="P121" s="62">
        <f t="shared" si="131"/>
        <v>24631176188</v>
      </c>
      <c r="Q121" s="62">
        <f t="shared" si="131"/>
        <v>189713379685</v>
      </c>
      <c r="R121" s="62">
        <f t="shared" si="131"/>
        <v>24631176188</v>
      </c>
      <c r="S121" s="62">
        <f t="shared" si="131"/>
        <v>0</v>
      </c>
      <c r="T121" s="62">
        <f t="shared" si="131"/>
        <v>0</v>
      </c>
      <c r="U121" s="62">
        <f t="shared" si="131"/>
        <v>189713379685</v>
      </c>
      <c r="V121" s="62">
        <f t="shared" si="131"/>
        <v>0</v>
      </c>
      <c r="W121" s="62">
        <f t="shared" si="131"/>
        <v>0</v>
      </c>
      <c r="X121" s="65">
        <f t="shared" si="115"/>
        <v>0.88508606580801585</v>
      </c>
      <c r="Y121" s="65">
        <f t="shared" si="81"/>
        <v>0</v>
      </c>
      <c r="Z121" s="65">
        <f t="shared" si="110"/>
        <v>0</v>
      </c>
      <c r="AA121" s="65">
        <f t="shared" si="124"/>
        <v>0</v>
      </c>
      <c r="AB121" s="65" t="s">
        <v>40</v>
      </c>
    </row>
    <row r="122" spans="1:28" ht="30" customHeight="1" x14ac:dyDescent="0.25">
      <c r="A122" s="43" t="s">
        <v>257</v>
      </c>
      <c r="B122" s="44" t="s">
        <v>37</v>
      </c>
      <c r="C122" s="44">
        <v>10</v>
      </c>
      <c r="D122" s="44" t="s">
        <v>38</v>
      </c>
      <c r="E122" s="45" t="s">
        <v>258</v>
      </c>
      <c r="F122" s="46">
        <v>214344555873</v>
      </c>
      <c r="G122" s="46">
        <v>0</v>
      </c>
      <c r="H122" s="46">
        <v>0</v>
      </c>
      <c r="I122" s="46">
        <v>0</v>
      </c>
      <c r="J122" s="46">
        <v>0</v>
      </c>
      <c r="K122" s="46">
        <f t="shared" si="120"/>
        <v>0</v>
      </c>
      <c r="L122" s="46">
        <f>+F122+K122</f>
        <v>214344555873</v>
      </c>
      <c r="M122" s="51">
        <f t="shared" si="72"/>
        <v>2.7159859883703584E-2</v>
      </c>
      <c r="N122" s="46">
        <v>0</v>
      </c>
      <c r="O122" s="46">
        <v>189713379685</v>
      </c>
      <c r="P122" s="46">
        <f>L122-O122</f>
        <v>24631176188</v>
      </c>
      <c r="Q122" s="46">
        <v>189713379685</v>
      </c>
      <c r="R122" s="46">
        <f>+L122-Q122</f>
        <v>24631176188</v>
      </c>
      <c r="S122" s="46">
        <f>O122-Q122</f>
        <v>0</v>
      </c>
      <c r="T122" s="46">
        <v>0</v>
      </c>
      <c r="U122" s="46">
        <f>+Q122-T122</f>
        <v>189713379685</v>
      </c>
      <c r="V122" s="46">
        <v>0</v>
      </c>
      <c r="W122" s="48">
        <f>+T122-V122</f>
        <v>0</v>
      </c>
      <c r="X122" s="54">
        <f t="shared" si="115"/>
        <v>0.88508606580801585</v>
      </c>
      <c r="Y122" s="54">
        <f t="shared" si="81"/>
        <v>0</v>
      </c>
      <c r="Z122" s="54">
        <f t="shared" si="110"/>
        <v>0</v>
      </c>
      <c r="AA122" s="54">
        <f t="shared" si="124"/>
        <v>0</v>
      </c>
      <c r="AB122" s="54" t="s">
        <v>40</v>
      </c>
    </row>
    <row r="123" spans="1:28" ht="49.5" customHeight="1" x14ac:dyDescent="0.25">
      <c r="A123" s="39" t="s">
        <v>259</v>
      </c>
      <c r="B123" s="34" t="s">
        <v>37</v>
      </c>
      <c r="C123" s="34">
        <v>10</v>
      </c>
      <c r="D123" s="34" t="s">
        <v>38</v>
      </c>
      <c r="E123" s="40" t="s">
        <v>260</v>
      </c>
      <c r="F123" s="62">
        <f t="shared" ref="F123:J125" si="132">+F124</f>
        <v>3195851089</v>
      </c>
      <c r="G123" s="62">
        <f t="shared" si="132"/>
        <v>0</v>
      </c>
      <c r="H123" s="62">
        <f t="shared" si="132"/>
        <v>0</v>
      </c>
      <c r="I123" s="62">
        <f t="shared" si="132"/>
        <v>0</v>
      </c>
      <c r="J123" s="62">
        <f t="shared" si="132"/>
        <v>0</v>
      </c>
      <c r="K123" s="62">
        <f t="shared" si="120"/>
        <v>0</v>
      </c>
      <c r="L123" s="62">
        <f>+L124</f>
        <v>3195851089</v>
      </c>
      <c r="M123" s="42">
        <f t="shared" si="72"/>
        <v>4.0495018608193714E-4</v>
      </c>
      <c r="N123" s="62">
        <f t="shared" ref="N123:W125" si="133">+N124</f>
        <v>0</v>
      </c>
      <c r="O123" s="62">
        <f t="shared" si="133"/>
        <v>3195851089</v>
      </c>
      <c r="P123" s="62">
        <f t="shared" si="133"/>
        <v>0</v>
      </c>
      <c r="Q123" s="62">
        <f t="shared" si="133"/>
        <v>3195851089</v>
      </c>
      <c r="R123" s="62">
        <f t="shared" si="133"/>
        <v>0</v>
      </c>
      <c r="S123" s="62">
        <f t="shared" si="133"/>
        <v>0</v>
      </c>
      <c r="T123" s="62">
        <f t="shared" si="133"/>
        <v>0</v>
      </c>
      <c r="U123" s="62">
        <f t="shared" si="133"/>
        <v>3195851089</v>
      </c>
      <c r="V123" s="62">
        <f t="shared" si="133"/>
        <v>0</v>
      </c>
      <c r="W123" s="62">
        <f t="shared" si="133"/>
        <v>0</v>
      </c>
      <c r="X123" s="65">
        <f t="shared" si="115"/>
        <v>1</v>
      </c>
      <c r="Y123" s="65">
        <f t="shared" si="81"/>
        <v>0</v>
      </c>
      <c r="Z123" s="65">
        <f t="shared" si="110"/>
        <v>0</v>
      </c>
      <c r="AA123" s="65">
        <f t="shared" si="124"/>
        <v>0</v>
      </c>
      <c r="AB123" s="65" t="s">
        <v>40</v>
      </c>
    </row>
    <row r="124" spans="1:28" ht="49.5" customHeight="1" x14ac:dyDescent="0.25">
      <c r="A124" s="39" t="s">
        <v>261</v>
      </c>
      <c r="B124" s="34" t="s">
        <v>37</v>
      </c>
      <c r="C124" s="34">
        <v>10</v>
      </c>
      <c r="D124" s="34" t="s">
        <v>38</v>
      </c>
      <c r="E124" s="95" t="s">
        <v>260</v>
      </c>
      <c r="F124" s="62">
        <f t="shared" si="132"/>
        <v>3195851089</v>
      </c>
      <c r="G124" s="62">
        <f t="shared" si="132"/>
        <v>0</v>
      </c>
      <c r="H124" s="62">
        <f t="shared" si="132"/>
        <v>0</v>
      </c>
      <c r="I124" s="62">
        <f t="shared" si="132"/>
        <v>0</v>
      </c>
      <c r="J124" s="62">
        <f t="shared" si="132"/>
        <v>0</v>
      </c>
      <c r="K124" s="62">
        <f t="shared" si="120"/>
        <v>0</v>
      </c>
      <c r="L124" s="62">
        <f>+L125</f>
        <v>3195851089</v>
      </c>
      <c r="M124" s="42">
        <f t="shared" si="72"/>
        <v>4.0495018608193714E-4</v>
      </c>
      <c r="N124" s="62">
        <f t="shared" si="133"/>
        <v>0</v>
      </c>
      <c r="O124" s="62">
        <f t="shared" si="133"/>
        <v>3195851089</v>
      </c>
      <c r="P124" s="62">
        <f t="shared" si="133"/>
        <v>0</v>
      </c>
      <c r="Q124" s="62">
        <f t="shared" si="133"/>
        <v>3195851089</v>
      </c>
      <c r="R124" s="62">
        <f t="shared" si="133"/>
        <v>0</v>
      </c>
      <c r="S124" s="62">
        <f t="shared" si="133"/>
        <v>0</v>
      </c>
      <c r="T124" s="62">
        <f t="shared" si="133"/>
        <v>0</v>
      </c>
      <c r="U124" s="62">
        <f t="shared" si="133"/>
        <v>3195851089</v>
      </c>
      <c r="V124" s="62">
        <f t="shared" si="133"/>
        <v>0</v>
      </c>
      <c r="W124" s="62">
        <f t="shared" si="133"/>
        <v>0</v>
      </c>
      <c r="X124" s="65">
        <f t="shared" si="115"/>
        <v>1</v>
      </c>
      <c r="Y124" s="65">
        <f t="shared" si="81"/>
        <v>0</v>
      </c>
      <c r="Z124" s="65">
        <f t="shared" si="110"/>
        <v>0</v>
      </c>
      <c r="AA124" s="65">
        <f t="shared" si="124"/>
        <v>0</v>
      </c>
      <c r="AB124" s="65" t="s">
        <v>40</v>
      </c>
    </row>
    <row r="125" spans="1:28" ht="32.25" customHeight="1" x14ac:dyDescent="0.25">
      <c r="A125" s="39" t="s">
        <v>262</v>
      </c>
      <c r="B125" s="34" t="s">
        <v>37</v>
      </c>
      <c r="C125" s="34">
        <v>10</v>
      </c>
      <c r="D125" s="34" t="s">
        <v>38</v>
      </c>
      <c r="E125" s="40" t="s">
        <v>256</v>
      </c>
      <c r="F125" s="62">
        <f t="shared" si="132"/>
        <v>3195851089</v>
      </c>
      <c r="G125" s="62">
        <f t="shared" si="132"/>
        <v>0</v>
      </c>
      <c r="H125" s="62">
        <f t="shared" si="132"/>
        <v>0</v>
      </c>
      <c r="I125" s="62">
        <f t="shared" si="132"/>
        <v>0</v>
      </c>
      <c r="J125" s="62">
        <f t="shared" si="132"/>
        <v>0</v>
      </c>
      <c r="K125" s="62">
        <f t="shared" si="120"/>
        <v>0</v>
      </c>
      <c r="L125" s="62">
        <f>+L126</f>
        <v>3195851089</v>
      </c>
      <c r="M125" s="42">
        <f t="shared" si="72"/>
        <v>4.0495018608193714E-4</v>
      </c>
      <c r="N125" s="62">
        <f t="shared" si="133"/>
        <v>0</v>
      </c>
      <c r="O125" s="62">
        <f t="shared" si="133"/>
        <v>3195851089</v>
      </c>
      <c r="P125" s="62">
        <f t="shared" si="133"/>
        <v>0</v>
      </c>
      <c r="Q125" s="62">
        <f t="shared" si="133"/>
        <v>3195851089</v>
      </c>
      <c r="R125" s="62">
        <f t="shared" si="133"/>
        <v>0</v>
      </c>
      <c r="S125" s="62">
        <f t="shared" si="133"/>
        <v>0</v>
      </c>
      <c r="T125" s="62">
        <f t="shared" si="133"/>
        <v>0</v>
      </c>
      <c r="U125" s="62">
        <f t="shared" si="133"/>
        <v>3195851089</v>
      </c>
      <c r="V125" s="62">
        <f t="shared" si="133"/>
        <v>0</v>
      </c>
      <c r="W125" s="62">
        <f t="shared" si="133"/>
        <v>0</v>
      </c>
      <c r="X125" s="65">
        <f t="shared" si="115"/>
        <v>1</v>
      </c>
      <c r="Y125" s="65">
        <f t="shared" si="81"/>
        <v>0</v>
      </c>
      <c r="Z125" s="65">
        <f t="shared" si="110"/>
        <v>0</v>
      </c>
      <c r="AA125" s="65">
        <f t="shared" si="124"/>
        <v>0</v>
      </c>
      <c r="AB125" s="65" t="s">
        <v>40</v>
      </c>
    </row>
    <row r="126" spans="1:28" ht="30" customHeight="1" x14ac:dyDescent="0.25">
      <c r="A126" s="43" t="s">
        <v>263</v>
      </c>
      <c r="B126" s="44" t="s">
        <v>37</v>
      </c>
      <c r="C126" s="44">
        <v>10</v>
      </c>
      <c r="D126" s="44" t="s">
        <v>38</v>
      </c>
      <c r="E126" s="45" t="s">
        <v>258</v>
      </c>
      <c r="F126" s="46">
        <v>3195851089</v>
      </c>
      <c r="G126" s="46">
        <v>0</v>
      </c>
      <c r="H126" s="46">
        <v>0</v>
      </c>
      <c r="I126" s="46">
        <v>0</v>
      </c>
      <c r="J126" s="46">
        <v>0</v>
      </c>
      <c r="K126" s="46">
        <f t="shared" si="120"/>
        <v>0</v>
      </c>
      <c r="L126" s="46">
        <f>+F126+K126</f>
        <v>3195851089</v>
      </c>
      <c r="M126" s="51">
        <f t="shared" si="72"/>
        <v>4.0495018608193714E-4</v>
      </c>
      <c r="N126" s="46">
        <v>0</v>
      </c>
      <c r="O126" s="46">
        <v>3195851089</v>
      </c>
      <c r="P126" s="46">
        <f>L126-O126</f>
        <v>0</v>
      </c>
      <c r="Q126" s="46">
        <v>3195851089</v>
      </c>
      <c r="R126" s="46">
        <f>+L126-Q126</f>
        <v>0</v>
      </c>
      <c r="S126" s="46">
        <f>O126-Q126</f>
        <v>0</v>
      </c>
      <c r="T126" s="46">
        <v>0</v>
      </c>
      <c r="U126" s="46">
        <f>+Q126-T126</f>
        <v>3195851089</v>
      </c>
      <c r="V126" s="46">
        <v>0</v>
      </c>
      <c r="W126" s="48">
        <f>+T126-V126</f>
        <v>0</v>
      </c>
      <c r="X126" s="54">
        <f t="shared" si="115"/>
        <v>1</v>
      </c>
      <c r="Y126" s="54">
        <f t="shared" si="81"/>
        <v>0</v>
      </c>
      <c r="Z126" s="54">
        <f t="shared" si="110"/>
        <v>0</v>
      </c>
      <c r="AA126" s="54">
        <f t="shared" si="124"/>
        <v>0</v>
      </c>
      <c r="AB126" s="54" t="s">
        <v>40</v>
      </c>
    </row>
    <row r="127" spans="1:28" ht="87" customHeight="1" x14ac:dyDescent="0.25">
      <c r="A127" s="39" t="s">
        <v>264</v>
      </c>
      <c r="B127" s="34" t="s">
        <v>37</v>
      </c>
      <c r="C127" s="34">
        <v>10</v>
      </c>
      <c r="D127" s="34" t="s">
        <v>38</v>
      </c>
      <c r="E127" s="40" t="s">
        <v>265</v>
      </c>
      <c r="F127" s="62">
        <f t="shared" ref="F127:J129" si="134">+F128</f>
        <v>251619519992</v>
      </c>
      <c r="G127" s="62">
        <f t="shared" si="134"/>
        <v>0</v>
      </c>
      <c r="H127" s="62">
        <f t="shared" si="134"/>
        <v>0</v>
      </c>
      <c r="I127" s="62">
        <f t="shared" si="134"/>
        <v>0</v>
      </c>
      <c r="J127" s="62">
        <f t="shared" si="134"/>
        <v>0</v>
      </c>
      <c r="K127" s="62">
        <f t="shared" si="120"/>
        <v>0</v>
      </c>
      <c r="L127" s="62">
        <f>+L128</f>
        <v>251619519992</v>
      </c>
      <c r="M127" s="42">
        <f t="shared" ref="M127:M190" si="135">L127/$L$295</f>
        <v>3.1883016012016728E-2</v>
      </c>
      <c r="N127" s="62">
        <f t="shared" ref="N127:W129" si="136">+N128</f>
        <v>0</v>
      </c>
      <c r="O127" s="62">
        <f t="shared" si="136"/>
        <v>218925372998</v>
      </c>
      <c r="P127" s="62">
        <f t="shared" si="136"/>
        <v>32694146994</v>
      </c>
      <c r="Q127" s="62">
        <f t="shared" si="136"/>
        <v>218925372998</v>
      </c>
      <c r="R127" s="62">
        <f t="shared" si="136"/>
        <v>32694146994</v>
      </c>
      <c r="S127" s="62">
        <f t="shared" si="136"/>
        <v>0</v>
      </c>
      <c r="T127" s="62">
        <f t="shared" si="136"/>
        <v>0</v>
      </c>
      <c r="U127" s="62">
        <f t="shared" si="136"/>
        <v>218925372998</v>
      </c>
      <c r="V127" s="62">
        <f t="shared" si="136"/>
        <v>0</v>
      </c>
      <c r="W127" s="62">
        <f t="shared" si="136"/>
        <v>0</v>
      </c>
      <c r="X127" s="65">
        <f t="shared" si="115"/>
        <v>0.87006514043489358</v>
      </c>
      <c r="Y127" s="65">
        <f t="shared" si="81"/>
        <v>0</v>
      </c>
      <c r="Z127" s="65">
        <f t="shared" si="110"/>
        <v>0</v>
      </c>
      <c r="AA127" s="65">
        <f t="shared" si="124"/>
        <v>0</v>
      </c>
      <c r="AB127" s="65" t="s">
        <v>40</v>
      </c>
    </row>
    <row r="128" spans="1:28" ht="84" customHeight="1" x14ac:dyDescent="0.25">
      <c r="A128" s="39" t="s">
        <v>266</v>
      </c>
      <c r="B128" s="34" t="s">
        <v>37</v>
      </c>
      <c r="C128" s="34">
        <v>10</v>
      </c>
      <c r="D128" s="34" t="s">
        <v>38</v>
      </c>
      <c r="E128" s="40" t="s">
        <v>265</v>
      </c>
      <c r="F128" s="62">
        <f t="shared" si="134"/>
        <v>251619519992</v>
      </c>
      <c r="G128" s="62">
        <f t="shared" si="134"/>
        <v>0</v>
      </c>
      <c r="H128" s="62">
        <f t="shared" si="134"/>
        <v>0</v>
      </c>
      <c r="I128" s="62">
        <f t="shared" si="134"/>
        <v>0</v>
      </c>
      <c r="J128" s="62">
        <f t="shared" si="134"/>
        <v>0</v>
      </c>
      <c r="K128" s="62">
        <f t="shared" si="120"/>
        <v>0</v>
      </c>
      <c r="L128" s="62">
        <f>+L129</f>
        <v>251619519992</v>
      </c>
      <c r="M128" s="42">
        <f t="shared" si="135"/>
        <v>3.1883016012016728E-2</v>
      </c>
      <c r="N128" s="62">
        <f t="shared" si="136"/>
        <v>0</v>
      </c>
      <c r="O128" s="62">
        <f t="shared" si="136"/>
        <v>218925372998</v>
      </c>
      <c r="P128" s="62">
        <f t="shared" si="136"/>
        <v>32694146994</v>
      </c>
      <c r="Q128" s="62">
        <f t="shared" si="136"/>
        <v>218925372998</v>
      </c>
      <c r="R128" s="62">
        <f t="shared" si="136"/>
        <v>32694146994</v>
      </c>
      <c r="S128" s="62">
        <f t="shared" si="136"/>
        <v>0</v>
      </c>
      <c r="T128" s="62">
        <f t="shared" si="136"/>
        <v>0</v>
      </c>
      <c r="U128" s="62">
        <f t="shared" si="136"/>
        <v>218925372998</v>
      </c>
      <c r="V128" s="62">
        <f t="shared" si="136"/>
        <v>0</v>
      </c>
      <c r="W128" s="62">
        <f t="shared" si="136"/>
        <v>0</v>
      </c>
      <c r="X128" s="65">
        <f t="shared" si="115"/>
        <v>0.87006514043489358</v>
      </c>
      <c r="Y128" s="65">
        <f t="shared" si="81"/>
        <v>0</v>
      </c>
      <c r="Z128" s="65">
        <f t="shared" si="110"/>
        <v>0</v>
      </c>
      <c r="AA128" s="65">
        <f t="shared" si="124"/>
        <v>0</v>
      </c>
      <c r="AB128" s="65" t="s">
        <v>40</v>
      </c>
    </row>
    <row r="129" spans="1:28" ht="32.25" customHeight="1" x14ac:dyDescent="0.25">
      <c r="A129" s="39" t="s">
        <v>267</v>
      </c>
      <c r="B129" s="34" t="s">
        <v>37</v>
      </c>
      <c r="C129" s="34">
        <v>10</v>
      </c>
      <c r="D129" s="34" t="s">
        <v>38</v>
      </c>
      <c r="E129" s="40" t="s">
        <v>268</v>
      </c>
      <c r="F129" s="62">
        <f t="shared" si="134"/>
        <v>251619519992</v>
      </c>
      <c r="G129" s="62">
        <f t="shared" si="134"/>
        <v>0</v>
      </c>
      <c r="H129" s="62">
        <f t="shared" si="134"/>
        <v>0</v>
      </c>
      <c r="I129" s="62">
        <f t="shared" si="134"/>
        <v>0</v>
      </c>
      <c r="J129" s="62">
        <f t="shared" si="134"/>
        <v>0</v>
      </c>
      <c r="K129" s="62">
        <f t="shared" si="120"/>
        <v>0</v>
      </c>
      <c r="L129" s="62">
        <f>+L130</f>
        <v>251619519992</v>
      </c>
      <c r="M129" s="42">
        <f t="shared" si="135"/>
        <v>3.1883016012016728E-2</v>
      </c>
      <c r="N129" s="62">
        <f t="shared" si="136"/>
        <v>0</v>
      </c>
      <c r="O129" s="62">
        <f t="shared" si="136"/>
        <v>218925372998</v>
      </c>
      <c r="P129" s="62">
        <f t="shared" si="136"/>
        <v>32694146994</v>
      </c>
      <c r="Q129" s="62">
        <f t="shared" si="136"/>
        <v>218925372998</v>
      </c>
      <c r="R129" s="62">
        <f t="shared" si="136"/>
        <v>32694146994</v>
      </c>
      <c r="S129" s="62">
        <f t="shared" si="136"/>
        <v>0</v>
      </c>
      <c r="T129" s="62">
        <f t="shared" si="136"/>
        <v>0</v>
      </c>
      <c r="U129" s="62">
        <f t="shared" si="136"/>
        <v>218925372998</v>
      </c>
      <c r="V129" s="62">
        <f t="shared" si="136"/>
        <v>0</v>
      </c>
      <c r="W129" s="62">
        <f t="shared" si="136"/>
        <v>0</v>
      </c>
      <c r="X129" s="65">
        <f t="shared" si="115"/>
        <v>0.87006514043489358</v>
      </c>
      <c r="Y129" s="65">
        <f t="shared" si="81"/>
        <v>0</v>
      </c>
      <c r="Z129" s="65">
        <f t="shared" si="110"/>
        <v>0</v>
      </c>
      <c r="AA129" s="65">
        <f t="shared" si="124"/>
        <v>0</v>
      </c>
      <c r="AB129" s="65" t="s">
        <v>40</v>
      </c>
    </row>
    <row r="130" spans="1:28" ht="30" customHeight="1" x14ac:dyDescent="0.25">
      <c r="A130" s="43" t="s">
        <v>269</v>
      </c>
      <c r="B130" s="44" t="s">
        <v>37</v>
      </c>
      <c r="C130" s="44">
        <v>10</v>
      </c>
      <c r="D130" s="44" t="s">
        <v>38</v>
      </c>
      <c r="E130" s="45" t="s">
        <v>258</v>
      </c>
      <c r="F130" s="46">
        <v>251619519992</v>
      </c>
      <c r="G130" s="46">
        <v>0</v>
      </c>
      <c r="H130" s="46">
        <v>0</v>
      </c>
      <c r="I130" s="46">
        <v>0</v>
      </c>
      <c r="J130" s="46">
        <v>0</v>
      </c>
      <c r="K130" s="46">
        <f t="shared" si="120"/>
        <v>0</v>
      </c>
      <c r="L130" s="46">
        <f>+F130+K130</f>
        <v>251619519992</v>
      </c>
      <c r="M130" s="51">
        <f t="shared" si="135"/>
        <v>3.1883016012016728E-2</v>
      </c>
      <c r="N130" s="46">
        <v>0</v>
      </c>
      <c r="O130" s="46">
        <v>218925372998</v>
      </c>
      <c r="P130" s="46">
        <f>L130-O130</f>
        <v>32694146994</v>
      </c>
      <c r="Q130" s="46">
        <v>218925372998</v>
      </c>
      <c r="R130" s="46">
        <f>+L130-Q130</f>
        <v>32694146994</v>
      </c>
      <c r="S130" s="46">
        <f>O130-Q130</f>
        <v>0</v>
      </c>
      <c r="T130" s="46">
        <v>0</v>
      </c>
      <c r="U130" s="46">
        <f>+Q130-T130</f>
        <v>218925372998</v>
      </c>
      <c r="V130" s="46">
        <v>0</v>
      </c>
      <c r="W130" s="48">
        <f>+T130-V130</f>
        <v>0</v>
      </c>
      <c r="X130" s="54">
        <f t="shared" si="115"/>
        <v>0.87006514043489358</v>
      </c>
      <c r="Y130" s="54">
        <f t="shared" si="81"/>
        <v>0</v>
      </c>
      <c r="Z130" s="54">
        <f t="shared" si="110"/>
        <v>0</v>
      </c>
      <c r="AA130" s="54">
        <f t="shared" si="124"/>
        <v>0</v>
      </c>
      <c r="AB130" s="54" t="s">
        <v>40</v>
      </c>
    </row>
    <row r="131" spans="1:28" ht="80.25" customHeight="1" x14ac:dyDescent="0.25">
      <c r="A131" s="39" t="s">
        <v>270</v>
      </c>
      <c r="B131" s="34" t="s">
        <v>37</v>
      </c>
      <c r="C131" s="34">
        <v>10</v>
      </c>
      <c r="D131" s="34" t="s">
        <v>38</v>
      </c>
      <c r="E131" s="95" t="s">
        <v>271</v>
      </c>
      <c r="F131" s="62">
        <f t="shared" ref="F131:J133" si="137">+F132</f>
        <v>189200764831</v>
      </c>
      <c r="G131" s="62">
        <f t="shared" si="137"/>
        <v>0</v>
      </c>
      <c r="H131" s="62">
        <f t="shared" si="137"/>
        <v>0</v>
      </c>
      <c r="I131" s="62">
        <f t="shared" si="137"/>
        <v>0</v>
      </c>
      <c r="J131" s="62">
        <f t="shared" si="137"/>
        <v>0</v>
      </c>
      <c r="K131" s="62">
        <f t="shared" si="120"/>
        <v>0</v>
      </c>
      <c r="L131" s="62">
        <f>+L132</f>
        <v>189200764831</v>
      </c>
      <c r="M131" s="42">
        <f t="shared" si="135"/>
        <v>2.397385947952041E-2</v>
      </c>
      <c r="N131" s="62">
        <f t="shared" ref="N131:W133" si="138">+N132</f>
        <v>0</v>
      </c>
      <c r="O131" s="62">
        <f t="shared" si="138"/>
        <v>167458960592</v>
      </c>
      <c r="P131" s="62">
        <f t="shared" si="138"/>
        <v>21741804239</v>
      </c>
      <c r="Q131" s="62">
        <f t="shared" si="138"/>
        <v>167458960592</v>
      </c>
      <c r="R131" s="62">
        <f t="shared" si="138"/>
        <v>21741804239</v>
      </c>
      <c r="S131" s="62">
        <f t="shared" si="138"/>
        <v>0</v>
      </c>
      <c r="T131" s="62">
        <f t="shared" si="138"/>
        <v>0</v>
      </c>
      <c r="U131" s="62">
        <f t="shared" si="138"/>
        <v>167458960592</v>
      </c>
      <c r="V131" s="62">
        <f t="shared" si="138"/>
        <v>0</v>
      </c>
      <c r="W131" s="62">
        <f t="shared" si="138"/>
        <v>0</v>
      </c>
      <c r="X131" s="65">
        <f t="shared" si="115"/>
        <v>0.88508606580728966</v>
      </c>
      <c r="Y131" s="65">
        <f t="shared" si="81"/>
        <v>0</v>
      </c>
      <c r="Z131" s="65">
        <f t="shared" si="110"/>
        <v>0</v>
      </c>
      <c r="AA131" s="65">
        <f t="shared" si="124"/>
        <v>0</v>
      </c>
      <c r="AB131" s="65" t="s">
        <v>40</v>
      </c>
    </row>
    <row r="132" spans="1:28" ht="80.25" customHeight="1" x14ac:dyDescent="0.25">
      <c r="A132" s="39" t="s">
        <v>272</v>
      </c>
      <c r="B132" s="34" t="s">
        <v>37</v>
      </c>
      <c r="C132" s="34">
        <v>10</v>
      </c>
      <c r="D132" s="34" t="s">
        <v>38</v>
      </c>
      <c r="E132" s="95" t="s">
        <v>271</v>
      </c>
      <c r="F132" s="62">
        <f t="shared" si="137"/>
        <v>189200764831</v>
      </c>
      <c r="G132" s="62">
        <f t="shared" si="137"/>
        <v>0</v>
      </c>
      <c r="H132" s="62">
        <f t="shared" si="137"/>
        <v>0</v>
      </c>
      <c r="I132" s="62">
        <f t="shared" si="137"/>
        <v>0</v>
      </c>
      <c r="J132" s="62">
        <f t="shared" si="137"/>
        <v>0</v>
      </c>
      <c r="K132" s="62">
        <f t="shared" si="120"/>
        <v>0</v>
      </c>
      <c r="L132" s="62">
        <f>+L133</f>
        <v>189200764831</v>
      </c>
      <c r="M132" s="42">
        <f t="shared" si="135"/>
        <v>2.397385947952041E-2</v>
      </c>
      <c r="N132" s="62">
        <f t="shared" si="138"/>
        <v>0</v>
      </c>
      <c r="O132" s="62">
        <f t="shared" si="138"/>
        <v>167458960592</v>
      </c>
      <c r="P132" s="62">
        <f t="shared" si="138"/>
        <v>21741804239</v>
      </c>
      <c r="Q132" s="62">
        <f t="shared" si="138"/>
        <v>167458960592</v>
      </c>
      <c r="R132" s="62">
        <f t="shared" si="138"/>
        <v>21741804239</v>
      </c>
      <c r="S132" s="62">
        <f t="shared" si="138"/>
        <v>0</v>
      </c>
      <c r="T132" s="62">
        <f t="shared" si="138"/>
        <v>0</v>
      </c>
      <c r="U132" s="62">
        <f t="shared" si="138"/>
        <v>167458960592</v>
      </c>
      <c r="V132" s="62">
        <f t="shared" si="138"/>
        <v>0</v>
      </c>
      <c r="W132" s="62">
        <f t="shared" si="138"/>
        <v>0</v>
      </c>
      <c r="X132" s="65">
        <f t="shared" si="115"/>
        <v>0.88508606580728966</v>
      </c>
      <c r="Y132" s="65">
        <f t="shared" si="81"/>
        <v>0</v>
      </c>
      <c r="Z132" s="65">
        <f t="shared" si="110"/>
        <v>0</v>
      </c>
      <c r="AA132" s="65">
        <f t="shared" si="124"/>
        <v>0</v>
      </c>
      <c r="AB132" s="65" t="s">
        <v>40</v>
      </c>
    </row>
    <row r="133" spans="1:28" ht="28.5" customHeight="1" x14ac:dyDescent="0.25">
      <c r="A133" s="39" t="s">
        <v>273</v>
      </c>
      <c r="B133" s="34" t="s">
        <v>37</v>
      </c>
      <c r="C133" s="34">
        <v>10</v>
      </c>
      <c r="D133" s="34" t="s">
        <v>38</v>
      </c>
      <c r="E133" s="40" t="s">
        <v>268</v>
      </c>
      <c r="F133" s="62">
        <f t="shared" si="137"/>
        <v>189200764831</v>
      </c>
      <c r="G133" s="62">
        <f t="shared" si="137"/>
        <v>0</v>
      </c>
      <c r="H133" s="62">
        <f t="shared" si="137"/>
        <v>0</v>
      </c>
      <c r="I133" s="62">
        <f t="shared" si="137"/>
        <v>0</v>
      </c>
      <c r="J133" s="62">
        <f t="shared" si="137"/>
        <v>0</v>
      </c>
      <c r="K133" s="62">
        <f t="shared" si="120"/>
        <v>0</v>
      </c>
      <c r="L133" s="62">
        <f>+L134</f>
        <v>189200764831</v>
      </c>
      <c r="M133" s="42">
        <f t="shared" si="135"/>
        <v>2.397385947952041E-2</v>
      </c>
      <c r="N133" s="62">
        <f t="shared" si="138"/>
        <v>0</v>
      </c>
      <c r="O133" s="62">
        <f t="shared" si="138"/>
        <v>167458960592</v>
      </c>
      <c r="P133" s="62">
        <f t="shared" si="138"/>
        <v>21741804239</v>
      </c>
      <c r="Q133" s="62">
        <f t="shared" si="138"/>
        <v>167458960592</v>
      </c>
      <c r="R133" s="62">
        <f t="shared" si="138"/>
        <v>21741804239</v>
      </c>
      <c r="S133" s="62">
        <f t="shared" si="138"/>
        <v>0</v>
      </c>
      <c r="T133" s="62">
        <f t="shared" si="138"/>
        <v>0</v>
      </c>
      <c r="U133" s="62">
        <f t="shared" si="138"/>
        <v>167458960592</v>
      </c>
      <c r="V133" s="62">
        <f t="shared" si="138"/>
        <v>0</v>
      </c>
      <c r="W133" s="62">
        <f t="shared" si="138"/>
        <v>0</v>
      </c>
      <c r="X133" s="65">
        <f t="shared" si="115"/>
        <v>0.88508606580728966</v>
      </c>
      <c r="Y133" s="65">
        <f t="shared" si="81"/>
        <v>0</v>
      </c>
      <c r="Z133" s="65">
        <f t="shared" si="110"/>
        <v>0</v>
      </c>
      <c r="AA133" s="65">
        <f t="shared" si="124"/>
        <v>0</v>
      </c>
      <c r="AB133" s="65" t="s">
        <v>40</v>
      </c>
    </row>
    <row r="134" spans="1:28" ht="30" customHeight="1" x14ac:dyDescent="0.25">
      <c r="A134" s="43" t="s">
        <v>274</v>
      </c>
      <c r="B134" s="44" t="s">
        <v>37</v>
      </c>
      <c r="C134" s="44">
        <v>10</v>
      </c>
      <c r="D134" s="44" t="s">
        <v>38</v>
      </c>
      <c r="E134" s="45" t="s">
        <v>258</v>
      </c>
      <c r="F134" s="46">
        <v>189200764831</v>
      </c>
      <c r="G134" s="46">
        <v>0</v>
      </c>
      <c r="H134" s="46">
        <v>0</v>
      </c>
      <c r="I134" s="46">
        <v>0</v>
      </c>
      <c r="J134" s="46">
        <v>0</v>
      </c>
      <c r="K134" s="46">
        <f t="shared" si="120"/>
        <v>0</v>
      </c>
      <c r="L134" s="46">
        <f>+F134+K134</f>
        <v>189200764831</v>
      </c>
      <c r="M134" s="51">
        <f t="shared" si="135"/>
        <v>2.397385947952041E-2</v>
      </c>
      <c r="N134" s="46">
        <v>0</v>
      </c>
      <c r="O134" s="46">
        <v>167458960592</v>
      </c>
      <c r="P134" s="46">
        <f>L134-O134</f>
        <v>21741804239</v>
      </c>
      <c r="Q134" s="46">
        <v>167458960592</v>
      </c>
      <c r="R134" s="46">
        <f>+L134-Q134</f>
        <v>21741804239</v>
      </c>
      <c r="S134" s="46">
        <f>O134-Q134</f>
        <v>0</v>
      </c>
      <c r="T134" s="46">
        <v>0</v>
      </c>
      <c r="U134" s="46">
        <f>+Q134-T134</f>
        <v>167458960592</v>
      </c>
      <c r="V134" s="46">
        <v>0</v>
      </c>
      <c r="W134" s="48">
        <f>+T134-V134</f>
        <v>0</v>
      </c>
      <c r="X134" s="54">
        <f t="shared" si="115"/>
        <v>0.88508606580728966</v>
      </c>
      <c r="Y134" s="54">
        <f t="shared" si="81"/>
        <v>0</v>
      </c>
      <c r="Z134" s="54">
        <f t="shared" si="110"/>
        <v>0</v>
      </c>
      <c r="AA134" s="54">
        <f t="shared" si="124"/>
        <v>0</v>
      </c>
      <c r="AB134" s="54" t="s">
        <v>40</v>
      </c>
    </row>
    <row r="135" spans="1:28" ht="61.5" customHeight="1" x14ac:dyDescent="0.25">
      <c r="A135" s="39" t="s">
        <v>275</v>
      </c>
      <c r="B135" s="34" t="s">
        <v>37</v>
      </c>
      <c r="C135" s="34">
        <v>10</v>
      </c>
      <c r="D135" s="34" t="s">
        <v>38</v>
      </c>
      <c r="E135" s="40" t="s">
        <v>276</v>
      </c>
      <c r="F135" s="62">
        <f t="shared" ref="F135:J137" si="139">+F136</f>
        <v>274975644415</v>
      </c>
      <c r="G135" s="62">
        <f t="shared" si="139"/>
        <v>0</v>
      </c>
      <c r="H135" s="62">
        <f t="shared" si="139"/>
        <v>0</v>
      </c>
      <c r="I135" s="62">
        <f t="shared" si="139"/>
        <v>0</v>
      </c>
      <c r="J135" s="62">
        <f t="shared" si="139"/>
        <v>0</v>
      </c>
      <c r="K135" s="62">
        <f t="shared" si="120"/>
        <v>0</v>
      </c>
      <c r="L135" s="62">
        <f>+L136</f>
        <v>274975644415</v>
      </c>
      <c r="M135" s="42">
        <f t="shared" si="135"/>
        <v>3.4842499000382811E-2</v>
      </c>
      <c r="N135" s="62">
        <f t="shared" ref="N135:W137" si="140">+N136</f>
        <v>0</v>
      </c>
      <c r="O135" s="62">
        <f t="shared" si="140"/>
        <v>224181653018</v>
      </c>
      <c r="P135" s="62">
        <f t="shared" si="140"/>
        <v>50793991397</v>
      </c>
      <c r="Q135" s="62">
        <f t="shared" si="140"/>
        <v>224181653018</v>
      </c>
      <c r="R135" s="62">
        <f t="shared" si="140"/>
        <v>50793991397</v>
      </c>
      <c r="S135" s="62">
        <f t="shared" si="140"/>
        <v>0</v>
      </c>
      <c r="T135" s="62">
        <f t="shared" si="140"/>
        <v>0</v>
      </c>
      <c r="U135" s="62">
        <f t="shared" si="140"/>
        <v>224181653018</v>
      </c>
      <c r="V135" s="62">
        <f t="shared" si="140"/>
        <v>0</v>
      </c>
      <c r="W135" s="62">
        <f t="shared" si="140"/>
        <v>0</v>
      </c>
      <c r="X135" s="65">
        <f t="shared" si="115"/>
        <v>0.81527821671238465</v>
      </c>
      <c r="Y135" s="65">
        <f t="shared" ref="Y135:Y198" si="141">+T135/L135</f>
        <v>0</v>
      </c>
      <c r="Z135" s="65">
        <f t="shared" si="110"/>
        <v>0</v>
      </c>
      <c r="AA135" s="65">
        <f t="shared" si="124"/>
        <v>0</v>
      </c>
      <c r="AB135" s="65" t="s">
        <v>40</v>
      </c>
    </row>
    <row r="136" spans="1:28" ht="61.5" customHeight="1" x14ac:dyDescent="0.25">
      <c r="A136" s="39" t="s">
        <v>277</v>
      </c>
      <c r="B136" s="34" t="s">
        <v>37</v>
      </c>
      <c r="C136" s="34">
        <v>10</v>
      </c>
      <c r="D136" s="34" t="s">
        <v>38</v>
      </c>
      <c r="E136" s="95" t="s">
        <v>276</v>
      </c>
      <c r="F136" s="62">
        <f t="shared" si="139"/>
        <v>274975644415</v>
      </c>
      <c r="G136" s="62">
        <f t="shared" si="139"/>
        <v>0</v>
      </c>
      <c r="H136" s="62">
        <f t="shared" si="139"/>
        <v>0</v>
      </c>
      <c r="I136" s="62">
        <f t="shared" si="139"/>
        <v>0</v>
      </c>
      <c r="J136" s="62">
        <f t="shared" si="139"/>
        <v>0</v>
      </c>
      <c r="K136" s="62">
        <f t="shared" si="120"/>
        <v>0</v>
      </c>
      <c r="L136" s="62">
        <f>+L137</f>
        <v>274975644415</v>
      </c>
      <c r="M136" s="42">
        <f t="shared" si="135"/>
        <v>3.4842499000382811E-2</v>
      </c>
      <c r="N136" s="62">
        <f t="shared" si="140"/>
        <v>0</v>
      </c>
      <c r="O136" s="62">
        <f t="shared" si="140"/>
        <v>224181653018</v>
      </c>
      <c r="P136" s="62">
        <f t="shared" si="140"/>
        <v>50793991397</v>
      </c>
      <c r="Q136" s="62">
        <f t="shared" si="140"/>
        <v>224181653018</v>
      </c>
      <c r="R136" s="62">
        <f t="shared" si="140"/>
        <v>50793991397</v>
      </c>
      <c r="S136" s="62">
        <f t="shared" si="140"/>
        <v>0</v>
      </c>
      <c r="T136" s="62">
        <f t="shared" si="140"/>
        <v>0</v>
      </c>
      <c r="U136" s="62">
        <f t="shared" si="140"/>
        <v>224181653018</v>
      </c>
      <c r="V136" s="62">
        <f t="shared" si="140"/>
        <v>0</v>
      </c>
      <c r="W136" s="62">
        <f t="shared" si="140"/>
        <v>0</v>
      </c>
      <c r="X136" s="65">
        <f t="shared" si="115"/>
        <v>0.81527821671238465</v>
      </c>
      <c r="Y136" s="65">
        <f t="shared" si="141"/>
        <v>0</v>
      </c>
      <c r="Z136" s="65">
        <f t="shared" si="110"/>
        <v>0</v>
      </c>
      <c r="AA136" s="65">
        <f t="shared" si="124"/>
        <v>0</v>
      </c>
      <c r="AB136" s="65" t="s">
        <v>40</v>
      </c>
    </row>
    <row r="137" spans="1:28" ht="35.25" customHeight="1" x14ac:dyDescent="0.25">
      <c r="A137" s="39" t="s">
        <v>278</v>
      </c>
      <c r="B137" s="34" t="s">
        <v>37</v>
      </c>
      <c r="C137" s="34">
        <v>10</v>
      </c>
      <c r="D137" s="34" t="s">
        <v>38</v>
      </c>
      <c r="E137" s="40" t="s">
        <v>268</v>
      </c>
      <c r="F137" s="62">
        <f t="shared" si="139"/>
        <v>274975644415</v>
      </c>
      <c r="G137" s="62">
        <f t="shared" si="139"/>
        <v>0</v>
      </c>
      <c r="H137" s="62">
        <f t="shared" si="139"/>
        <v>0</v>
      </c>
      <c r="I137" s="62">
        <f t="shared" si="139"/>
        <v>0</v>
      </c>
      <c r="J137" s="62">
        <f t="shared" si="139"/>
        <v>0</v>
      </c>
      <c r="K137" s="62">
        <f t="shared" si="120"/>
        <v>0</v>
      </c>
      <c r="L137" s="62">
        <f>+L138</f>
        <v>274975644415</v>
      </c>
      <c r="M137" s="42">
        <f t="shared" si="135"/>
        <v>3.4842499000382811E-2</v>
      </c>
      <c r="N137" s="62">
        <f t="shared" si="140"/>
        <v>0</v>
      </c>
      <c r="O137" s="62">
        <f t="shared" si="140"/>
        <v>224181653018</v>
      </c>
      <c r="P137" s="62">
        <f t="shared" si="140"/>
        <v>50793991397</v>
      </c>
      <c r="Q137" s="62">
        <f t="shared" si="140"/>
        <v>224181653018</v>
      </c>
      <c r="R137" s="62">
        <f t="shared" si="140"/>
        <v>50793991397</v>
      </c>
      <c r="S137" s="62">
        <f t="shared" si="140"/>
        <v>0</v>
      </c>
      <c r="T137" s="62">
        <f t="shared" si="140"/>
        <v>0</v>
      </c>
      <c r="U137" s="62">
        <f t="shared" si="140"/>
        <v>224181653018</v>
      </c>
      <c r="V137" s="62">
        <f t="shared" si="140"/>
        <v>0</v>
      </c>
      <c r="W137" s="62">
        <f t="shared" si="140"/>
        <v>0</v>
      </c>
      <c r="X137" s="65">
        <f t="shared" si="115"/>
        <v>0.81527821671238465</v>
      </c>
      <c r="Y137" s="65">
        <f t="shared" si="141"/>
        <v>0</v>
      </c>
      <c r="Z137" s="65">
        <f t="shared" si="110"/>
        <v>0</v>
      </c>
      <c r="AA137" s="65">
        <f t="shared" si="124"/>
        <v>0</v>
      </c>
      <c r="AB137" s="65" t="s">
        <v>40</v>
      </c>
    </row>
    <row r="138" spans="1:28" ht="30" customHeight="1" x14ac:dyDescent="0.25">
      <c r="A138" s="43" t="s">
        <v>279</v>
      </c>
      <c r="B138" s="44" t="s">
        <v>37</v>
      </c>
      <c r="C138" s="44">
        <v>10</v>
      </c>
      <c r="D138" s="44" t="s">
        <v>38</v>
      </c>
      <c r="E138" s="45" t="s">
        <v>258</v>
      </c>
      <c r="F138" s="46">
        <v>274975644415</v>
      </c>
      <c r="G138" s="46">
        <v>0</v>
      </c>
      <c r="H138" s="46">
        <v>0</v>
      </c>
      <c r="I138" s="46">
        <v>0</v>
      </c>
      <c r="J138" s="46">
        <v>0</v>
      </c>
      <c r="K138" s="46">
        <f t="shared" si="120"/>
        <v>0</v>
      </c>
      <c r="L138" s="46">
        <f>+F138+K138</f>
        <v>274975644415</v>
      </c>
      <c r="M138" s="51">
        <f t="shared" si="135"/>
        <v>3.4842499000382811E-2</v>
      </c>
      <c r="N138" s="46">
        <v>0</v>
      </c>
      <c r="O138" s="46">
        <v>224181653018</v>
      </c>
      <c r="P138" s="46">
        <f>L138-O138</f>
        <v>50793991397</v>
      </c>
      <c r="Q138" s="46">
        <v>224181653018</v>
      </c>
      <c r="R138" s="46">
        <f>+L138-Q138</f>
        <v>50793991397</v>
      </c>
      <c r="S138" s="46">
        <f>O138-Q138</f>
        <v>0</v>
      </c>
      <c r="T138" s="46">
        <v>0</v>
      </c>
      <c r="U138" s="46">
        <f>+Q138-T138</f>
        <v>224181653018</v>
      </c>
      <c r="V138" s="46">
        <v>0</v>
      </c>
      <c r="W138" s="48">
        <f>+T138-V138</f>
        <v>0</v>
      </c>
      <c r="X138" s="54">
        <f t="shared" si="115"/>
        <v>0.81527821671238465</v>
      </c>
      <c r="Y138" s="54">
        <f t="shared" si="141"/>
        <v>0</v>
      </c>
      <c r="Z138" s="54">
        <f t="shared" si="110"/>
        <v>0</v>
      </c>
      <c r="AA138" s="54">
        <f t="shared" si="124"/>
        <v>0</v>
      </c>
      <c r="AB138" s="54" t="s">
        <v>40</v>
      </c>
    </row>
    <row r="139" spans="1:28" ht="81.75" customHeight="1" x14ac:dyDescent="0.25">
      <c r="A139" s="39" t="s">
        <v>280</v>
      </c>
      <c r="B139" s="34" t="s">
        <v>37</v>
      </c>
      <c r="C139" s="34">
        <v>10</v>
      </c>
      <c r="D139" s="34" t="s">
        <v>38</v>
      </c>
      <c r="E139" s="40" t="s">
        <v>281</v>
      </c>
      <c r="F139" s="62">
        <f t="shared" ref="F139:J141" si="142">+F140</f>
        <v>266893075907</v>
      </c>
      <c r="G139" s="62">
        <f t="shared" si="142"/>
        <v>0</v>
      </c>
      <c r="H139" s="62">
        <f t="shared" si="142"/>
        <v>0</v>
      </c>
      <c r="I139" s="62">
        <f t="shared" si="142"/>
        <v>0</v>
      </c>
      <c r="J139" s="62">
        <f t="shared" si="142"/>
        <v>0</v>
      </c>
      <c r="K139" s="62">
        <f t="shared" si="120"/>
        <v>0</v>
      </c>
      <c r="L139" s="62">
        <f>+L140</f>
        <v>266893075907</v>
      </c>
      <c r="M139" s="42">
        <f t="shared" si="135"/>
        <v>3.3818346894985828E-2</v>
      </c>
      <c r="N139" s="62">
        <f t="shared" ref="N139:W141" si="143">+N140</f>
        <v>0</v>
      </c>
      <c r="O139" s="62">
        <f t="shared" si="143"/>
        <v>195519818885</v>
      </c>
      <c r="P139" s="62">
        <f t="shared" si="143"/>
        <v>71373257022</v>
      </c>
      <c r="Q139" s="62">
        <f t="shared" si="143"/>
        <v>195519818885</v>
      </c>
      <c r="R139" s="62">
        <f t="shared" si="143"/>
        <v>71373257022</v>
      </c>
      <c r="S139" s="62">
        <f t="shared" si="143"/>
        <v>0</v>
      </c>
      <c r="T139" s="62">
        <f t="shared" si="143"/>
        <v>0</v>
      </c>
      <c r="U139" s="62">
        <f t="shared" si="143"/>
        <v>195519818885</v>
      </c>
      <c r="V139" s="62">
        <f t="shared" si="143"/>
        <v>0</v>
      </c>
      <c r="W139" s="62">
        <f t="shared" si="143"/>
        <v>0</v>
      </c>
      <c r="X139" s="65">
        <f t="shared" si="115"/>
        <v>0.73257733727468333</v>
      </c>
      <c r="Y139" s="65">
        <f t="shared" si="141"/>
        <v>0</v>
      </c>
      <c r="Z139" s="65">
        <f t="shared" si="110"/>
        <v>0</v>
      </c>
      <c r="AA139" s="65">
        <f t="shared" si="124"/>
        <v>0</v>
      </c>
      <c r="AB139" s="65" t="s">
        <v>40</v>
      </c>
    </row>
    <row r="140" spans="1:28" ht="78.75" customHeight="1" x14ac:dyDescent="0.25">
      <c r="A140" s="39" t="s">
        <v>282</v>
      </c>
      <c r="B140" s="34" t="s">
        <v>37</v>
      </c>
      <c r="C140" s="34">
        <v>10</v>
      </c>
      <c r="D140" s="34" t="s">
        <v>38</v>
      </c>
      <c r="E140" s="40" t="s">
        <v>281</v>
      </c>
      <c r="F140" s="62">
        <f t="shared" si="142"/>
        <v>266893075907</v>
      </c>
      <c r="G140" s="62">
        <f t="shared" si="142"/>
        <v>0</v>
      </c>
      <c r="H140" s="62">
        <f t="shared" si="142"/>
        <v>0</v>
      </c>
      <c r="I140" s="62">
        <f t="shared" si="142"/>
        <v>0</v>
      </c>
      <c r="J140" s="62">
        <f t="shared" si="142"/>
        <v>0</v>
      </c>
      <c r="K140" s="62">
        <f t="shared" si="120"/>
        <v>0</v>
      </c>
      <c r="L140" s="62">
        <f>+L141</f>
        <v>266893075907</v>
      </c>
      <c r="M140" s="42">
        <f t="shared" si="135"/>
        <v>3.3818346894985828E-2</v>
      </c>
      <c r="N140" s="62">
        <f t="shared" si="143"/>
        <v>0</v>
      </c>
      <c r="O140" s="62">
        <f t="shared" si="143"/>
        <v>195519818885</v>
      </c>
      <c r="P140" s="62">
        <f t="shared" si="143"/>
        <v>71373257022</v>
      </c>
      <c r="Q140" s="62">
        <f t="shared" si="143"/>
        <v>195519818885</v>
      </c>
      <c r="R140" s="62">
        <f t="shared" si="143"/>
        <v>71373257022</v>
      </c>
      <c r="S140" s="62">
        <f t="shared" si="143"/>
        <v>0</v>
      </c>
      <c r="T140" s="62">
        <f t="shared" si="143"/>
        <v>0</v>
      </c>
      <c r="U140" s="62">
        <f t="shared" si="143"/>
        <v>195519818885</v>
      </c>
      <c r="V140" s="62">
        <f t="shared" si="143"/>
        <v>0</v>
      </c>
      <c r="W140" s="62">
        <f t="shared" si="143"/>
        <v>0</v>
      </c>
      <c r="X140" s="65">
        <f t="shared" si="115"/>
        <v>0.73257733727468333</v>
      </c>
      <c r="Y140" s="65">
        <f t="shared" si="141"/>
        <v>0</v>
      </c>
      <c r="Z140" s="65">
        <f t="shared" si="110"/>
        <v>0</v>
      </c>
      <c r="AA140" s="65">
        <f t="shared" si="124"/>
        <v>0</v>
      </c>
      <c r="AB140" s="65" t="s">
        <v>40</v>
      </c>
    </row>
    <row r="141" spans="1:28" ht="40.5" customHeight="1" x14ac:dyDescent="0.25">
      <c r="A141" s="39" t="s">
        <v>283</v>
      </c>
      <c r="B141" s="34" t="s">
        <v>37</v>
      </c>
      <c r="C141" s="34">
        <v>10</v>
      </c>
      <c r="D141" s="34" t="s">
        <v>38</v>
      </c>
      <c r="E141" s="40" t="s">
        <v>268</v>
      </c>
      <c r="F141" s="62">
        <f t="shared" si="142"/>
        <v>266893075907</v>
      </c>
      <c r="G141" s="62">
        <f t="shared" si="142"/>
        <v>0</v>
      </c>
      <c r="H141" s="62">
        <f t="shared" si="142"/>
        <v>0</v>
      </c>
      <c r="I141" s="62">
        <f t="shared" si="142"/>
        <v>0</v>
      </c>
      <c r="J141" s="62">
        <f t="shared" si="142"/>
        <v>0</v>
      </c>
      <c r="K141" s="62">
        <f t="shared" si="120"/>
        <v>0</v>
      </c>
      <c r="L141" s="62">
        <f>+L142</f>
        <v>266893075907</v>
      </c>
      <c r="M141" s="42">
        <f t="shared" si="135"/>
        <v>3.3818346894985828E-2</v>
      </c>
      <c r="N141" s="62">
        <f t="shared" si="143"/>
        <v>0</v>
      </c>
      <c r="O141" s="62">
        <f t="shared" si="143"/>
        <v>195519818885</v>
      </c>
      <c r="P141" s="62">
        <f t="shared" si="143"/>
        <v>71373257022</v>
      </c>
      <c r="Q141" s="62">
        <f t="shared" si="143"/>
        <v>195519818885</v>
      </c>
      <c r="R141" s="62">
        <f t="shared" si="143"/>
        <v>71373257022</v>
      </c>
      <c r="S141" s="62">
        <f t="shared" si="143"/>
        <v>0</v>
      </c>
      <c r="T141" s="62">
        <f t="shared" si="143"/>
        <v>0</v>
      </c>
      <c r="U141" s="62">
        <f t="shared" si="143"/>
        <v>195519818885</v>
      </c>
      <c r="V141" s="62">
        <f t="shared" si="143"/>
        <v>0</v>
      </c>
      <c r="W141" s="62">
        <f t="shared" si="143"/>
        <v>0</v>
      </c>
      <c r="X141" s="65">
        <f t="shared" si="115"/>
        <v>0.73257733727468333</v>
      </c>
      <c r="Y141" s="65">
        <f t="shared" si="141"/>
        <v>0</v>
      </c>
      <c r="Z141" s="65">
        <f t="shared" si="110"/>
        <v>0</v>
      </c>
      <c r="AA141" s="65">
        <f t="shared" si="124"/>
        <v>0</v>
      </c>
      <c r="AB141" s="65" t="s">
        <v>40</v>
      </c>
    </row>
    <row r="142" spans="1:28" ht="30" customHeight="1" x14ac:dyDescent="0.25">
      <c r="A142" s="43" t="s">
        <v>284</v>
      </c>
      <c r="B142" s="44" t="s">
        <v>37</v>
      </c>
      <c r="C142" s="44">
        <v>10</v>
      </c>
      <c r="D142" s="44" t="s">
        <v>38</v>
      </c>
      <c r="E142" s="45" t="s">
        <v>258</v>
      </c>
      <c r="F142" s="46">
        <v>266893075907</v>
      </c>
      <c r="G142" s="46">
        <v>0</v>
      </c>
      <c r="H142" s="46">
        <v>0</v>
      </c>
      <c r="I142" s="46">
        <v>0</v>
      </c>
      <c r="J142" s="46">
        <v>0</v>
      </c>
      <c r="K142" s="46">
        <f t="shared" si="120"/>
        <v>0</v>
      </c>
      <c r="L142" s="46">
        <f>+F142+K142</f>
        <v>266893075907</v>
      </c>
      <c r="M142" s="51">
        <f t="shared" si="135"/>
        <v>3.3818346894985828E-2</v>
      </c>
      <c r="N142" s="46">
        <v>0</v>
      </c>
      <c r="O142" s="46">
        <v>195519818885</v>
      </c>
      <c r="P142" s="46">
        <f>L142-O142</f>
        <v>71373257022</v>
      </c>
      <c r="Q142" s="46">
        <v>195519818885</v>
      </c>
      <c r="R142" s="46">
        <f>+L142-Q142</f>
        <v>71373257022</v>
      </c>
      <c r="S142" s="46">
        <f>O142-Q142</f>
        <v>0</v>
      </c>
      <c r="T142" s="46">
        <v>0</v>
      </c>
      <c r="U142" s="46">
        <f>+Q142-T142</f>
        <v>195519818885</v>
      </c>
      <c r="V142" s="46">
        <v>0</v>
      </c>
      <c r="W142" s="48">
        <f>+T142-V142</f>
        <v>0</v>
      </c>
      <c r="X142" s="54">
        <f t="shared" si="115"/>
        <v>0.73257733727468333</v>
      </c>
      <c r="Y142" s="54">
        <f t="shared" si="141"/>
        <v>0</v>
      </c>
      <c r="Z142" s="54">
        <f t="shared" si="110"/>
        <v>0</v>
      </c>
      <c r="AA142" s="54">
        <f t="shared" si="124"/>
        <v>0</v>
      </c>
      <c r="AB142" s="54" t="s">
        <v>40</v>
      </c>
    </row>
    <row r="143" spans="1:28" ht="72.75" customHeight="1" x14ac:dyDescent="0.25">
      <c r="A143" s="39" t="s">
        <v>285</v>
      </c>
      <c r="B143" s="34" t="s">
        <v>37</v>
      </c>
      <c r="C143" s="34">
        <v>10</v>
      </c>
      <c r="D143" s="34" t="s">
        <v>38</v>
      </c>
      <c r="E143" s="40" t="s">
        <v>286</v>
      </c>
      <c r="F143" s="62">
        <f t="shared" ref="F143:J145" si="144">+F144</f>
        <v>192137774875</v>
      </c>
      <c r="G143" s="62">
        <f t="shared" si="144"/>
        <v>0</v>
      </c>
      <c r="H143" s="62">
        <f t="shared" si="144"/>
        <v>0</v>
      </c>
      <c r="I143" s="62">
        <f t="shared" si="144"/>
        <v>0</v>
      </c>
      <c r="J143" s="62">
        <f t="shared" si="144"/>
        <v>0</v>
      </c>
      <c r="K143" s="62">
        <f t="shared" si="120"/>
        <v>0</v>
      </c>
      <c r="L143" s="62">
        <f>+L144</f>
        <v>192137774875</v>
      </c>
      <c r="M143" s="42">
        <f t="shared" si="135"/>
        <v>2.4346011601356122E-2</v>
      </c>
      <c r="N143" s="62">
        <f t="shared" ref="N143:W145" si="145">+N144</f>
        <v>0</v>
      </c>
      <c r="O143" s="62">
        <f t="shared" si="145"/>
        <v>121374341606</v>
      </c>
      <c r="P143" s="62">
        <f t="shared" si="145"/>
        <v>70763433269</v>
      </c>
      <c r="Q143" s="62">
        <f t="shared" si="145"/>
        <v>121374341606</v>
      </c>
      <c r="R143" s="62">
        <f t="shared" si="145"/>
        <v>70763433269</v>
      </c>
      <c r="S143" s="62">
        <f t="shared" si="145"/>
        <v>0</v>
      </c>
      <c r="T143" s="62">
        <f t="shared" si="145"/>
        <v>0</v>
      </c>
      <c r="U143" s="62">
        <f t="shared" si="145"/>
        <v>121374341606</v>
      </c>
      <c r="V143" s="62">
        <f t="shared" si="145"/>
        <v>0</v>
      </c>
      <c r="W143" s="62">
        <f t="shared" si="145"/>
        <v>0</v>
      </c>
      <c r="X143" s="65">
        <f t="shared" si="115"/>
        <v>0.63170473211196021</v>
      </c>
      <c r="Y143" s="65">
        <f t="shared" si="141"/>
        <v>0</v>
      </c>
      <c r="Z143" s="65">
        <f t="shared" si="110"/>
        <v>0</v>
      </c>
      <c r="AA143" s="65">
        <f t="shared" si="124"/>
        <v>0</v>
      </c>
      <c r="AB143" s="65" t="s">
        <v>40</v>
      </c>
    </row>
    <row r="144" spans="1:28" ht="72.75" customHeight="1" x14ac:dyDescent="0.25">
      <c r="A144" s="39" t="s">
        <v>287</v>
      </c>
      <c r="B144" s="34" t="s">
        <v>37</v>
      </c>
      <c r="C144" s="34">
        <v>10</v>
      </c>
      <c r="D144" s="34" t="s">
        <v>38</v>
      </c>
      <c r="E144" s="95" t="s">
        <v>286</v>
      </c>
      <c r="F144" s="62">
        <f t="shared" si="144"/>
        <v>192137774875</v>
      </c>
      <c r="G144" s="62">
        <f t="shared" si="144"/>
        <v>0</v>
      </c>
      <c r="H144" s="62">
        <f t="shared" si="144"/>
        <v>0</v>
      </c>
      <c r="I144" s="62">
        <f t="shared" si="144"/>
        <v>0</v>
      </c>
      <c r="J144" s="62">
        <f t="shared" si="144"/>
        <v>0</v>
      </c>
      <c r="K144" s="62">
        <f t="shared" si="120"/>
        <v>0</v>
      </c>
      <c r="L144" s="62">
        <f>+L145</f>
        <v>192137774875</v>
      </c>
      <c r="M144" s="42">
        <f t="shared" si="135"/>
        <v>2.4346011601356122E-2</v>
      </c>
      <c r="N144" s="62">
        <f t="shared" si="145"/>
        <v>0</v>
      </c>
      <c r="O144" s="62">
        <f t="shared" si="145"/>
        <v>121374341606</v>
      </c>
      <c r="P144" s="62">
        <f t="shared" si="145"/>
        <v>70763433269</v>
      </c>
      <c r="Q144" s="62">
        <f t="shared" si="145"/>
        <v>121374341606</v>
      </c>
      <c r="R144" s="62">
        <f t="shared" si="145"/>
        <v>70763433269</v>
      </c>
      <c r="S144" s="62">
        <f t="shared" si="145"/>
        <v>0</v>
      </c>
      <c r="T144" s="62">
        <f t="shared" si="145"/>
        <v>0</v>
      </c>
      <c r="U144" s="62">
        <f t="shared" si="145"/>
        <v>121374341606</v>
      </c>
      <c r="V144" s="62">
        <f t="shared" si="145"/>
        <v>0</v>
      </c>
      <c r="W144" s="62">
        <f t="shared" si="145"/>
        <v>0</v>
      </c>
      <c r="X144" s="65">
        <f t="shared" si="115"/>
        <v>0.63170473211196021</v>
      </c>
      <c r="Y144" s="65">
        <f t="shared" si="141"/>
        <v>0</v>
      </c>
      <c r="Z144" s="65">
        <f t="shared" si="110"/>
        <v>0</v>
      </c>
      <c r="AA144" s="65">
        <f t="shared" si="124"/>
        <v>0</v>
      </c>
      <c r="AB144" s="65" t="s">
        <v>40</v>
      </c>
    </row>
    <row r="145" spans="1:28" ht="32.25" customHeight="1" x14ac:dyDescent="0.25">
      <c r="A145" s="39" t="s">
        <v>288</v>
      </c>
      <c r="B145" s="34" t="s">
        <v>37</v>
      </c>
      <c r="C145" s="34">
        <v>10</v>
      </c>
      <c r="D145" s="34" t="s">
        <v>38</v>
      </c>
      <c r="E145" s="40" t="s">
        <v>268</v>
      </c>
      <c r="F145" s="62">
        <f t="shared" si="144"/>
        <v>192137774875</v>
      </c>
      <c r="G145" s="62">
        <f t="shared" si="144"/>
        <v>0</v>
      </c>
      <c r="H145" s="62">
        <f t="shared" si="144"/>
        <v>0</v>
      </c>
      <c r="I145" s="62">
        <f t="shared" si="144"/>
        <v>0</v>
      </c>
      <c r="J145" s="62">
        <f t="shared" si="144"/>
        <v>0</v>
      </c>
      <c r="K145" s="62">
        <f t="shared" si="120"/>
        <v>0</v>
      </c>
      <c r="L145" s="62">
        <f>+L146</f>
        <v>192137774875</v>
      </c>
      <c r="M145" s="42">
        <f t="shared" si="135"/>
        <v>2.4346011601356122E-2</v>
      </c>
      <c r="N145" s="62">
        <f t="shared" si="145"/>
        <v>0</v>
      </c>
      <c r="O145" s="62">
        <f t="shared" si="145"/>
        <v>121374341606</v>
      </c>
      <c r="P145" s="62">
        <f t="shared" si="145"/>
        <v>70763433269</v>
      </c>
      <c r="Q145" s="62">
        <f t="shared" si="145"/>
        <v>121374341606</v>
      </c>
      <c r="R145" s="62">
        <f t="shared" si="145"/>
        <v>70763433269</v>
      </c>
      <c r="S145" s="62">
        <f t="shared" si="145"/>
        <v>0</v>
      </c>
      <c r="T145" s="62">
        <f t="shared" si="145"/>
        <v>0</v>
      </c>
      <c r="U145" s="62">
        <f t="shared" si="145"/>
        <v>121374341606</v>
      </c>
      <c r="V145" s="62">
        <f t="shared" si="145"/>
        <v>0</v>
      </c>
      <c r="W145" s="62">
        <f t="shared" si="145"/>
        <v>0</v>
      </c>
      <c r="X145" s="65">
        <f t="shared" si="115"/>
        <v>0.63170473211196021</v>
      </c>
      <c r="Y145" s="65">
        <f t="shared" si="141"/>
        <v>0</v>
      </c>
      <c r="Z145" s="65">
        <f t="shared" si="110"/>
        <v>0</v>
      </c>
      <c r="AA145" s="65">
        <f t="shared" si="124"/>
        <v>0</v>
      </c>
      <c r="AB145" s="65" t="s">
        <v>40</v>
      </c>
    </row>
    <row r="146" spans="1:28" ht="30" customHeight="1" x14ac:dyDescent="0.25">
      <c r="A146" s="43" t="s">
        <v>289</v>
      </c>
      <c r="B146" s="44" t="s">
        <v>37</v>
      </c>
      <c r="C146" s="44">
        <v>10</v>
      </c>
      <c r="D146" s="44" t="s">
        <v>38</v>
      </c>
      <c r="E146" s="45" t="s">
        <v>258</v>
      </c>
      <c r="F146" s="46">
        <v>192137774875</v>
      </c>
      <c r="G146" s="46">
        <v>0</v>
      </c>
      <c r="H146" s="46">
        <v>0</v>
      </c>
      <c r="I146" s="46">
        <v>0</v>
      </c>
      <c r="J146" s="46">
        <v>0</v>
      </c>
      <c r="K146" s="46">
        <f t="shared" si="120"/>
        <v>0</v>
      </c>
      <c r="L146" s="46">
        <f>+F146+K146</f>
        <v>192137774875</v>
      </c>
      <c r="M146" s="51">
        <f t="shared" si="135"/>
        <v>2.4346011601356122E-2</v>
      </c>
      <c r="N146" s="46">
        <v>0</v>
      </c>
      <c r="O146" s="46">
        <v>121374341606</v>
      </c>
      <c r="P146" s="46">
        <f>L146-O146</f>
        <v>70763433269</v>
      </c>
      <c r="Q146" s="46">
        <v>121374341606</v>
      </c>
      <c r="R146" s="46">
        <f>+L146-Q146</f>
        <v>70763433269</v>
      </c>
      <c r="S146" s="46">
        <f>O146-Q146</f>
        <v>0</v>
      </c>
      <c r="T146" s="46">
        <v>0</v>
      </c>
      <c r="U146" s="46">
        <f>+Q146-T146</f>
        <v>121374341606</v>
      </c>
      <c r="V146" s="46">
        <v>0</v>
      </c>
      <c r="W146" s="48">
        <f>+T146-V146</f>
        <v>0</v>
      </c>
      <c r="X146" s="54">
        <f t="shared" si="115"/>
        <v>0.63170473211196021</v>
      </c>
      <c r="Y146" s="54">
        <f t="shared" si="141"/>
        <v>0</v>
      </c>
      <c r="Z146" s="54">
        <f t="shared" si="110"/>
        <v>0</v>
      </c>
      <c r="AA146" s="54">
        <f t="shared" si="124"/>
        <v>0</v>
      </c>
      <c r="AB146" s="54" t="s">
        <v>40</v>
      </c>
    </row>
    <row r="147" spans="1:28" ht="87" customHeight="1" x14ac:dyDescent="0.25">
      <c r="A147" s="39" t="s">
        <v>290</v>
      </c>
      <c r="B147" s="34" t="s">
        <v>37</v>
      </c>
      <c r="C147" s="34">
        <v>10</v>
      </c>
      <c r="D147" s="34" t="s">
        <v>38</v>
      </c>
      <c r="E147" s="40" t="s">
        <v>291</v>
      </c>
      <c r="F147" s="62">
        <f t="shared" ref="F147:J149" si="146">+F148</f>
        <v>207433599602</v>
      </c>
      <c r="G147" s="62">
        <f t="shared" si="146"/>
        <v>0</v>
      </c>
      <c r="H147" s="62">
        <f t="shared" si="146"/>
        <v>0</v>
      </c>
      <c r="I147" s="62">
        <f t="shared" si="146"/>
        <v>0</v>
      </c>
      <c r="J147" s="62">
        <f t="shared" si="146"/>
        <v>0</v>
      </c>
      <c r="K147" s="62">
        <f t="shared" si="120"/>
        <v>0</v>
      </c>
      <c r="L147" s="62">
        <f>+L148</f>
        <v>207433599602</v>
      </c>
      <c r="M147" s="42">
        <f t="shared" si="135"/>
        <v>2.6284164192631423E-2</v>
      </c>
      <c r="N147" s="62">
        <f t="shared" ref="N147:W149" si="147">+N148</f>
        <v>0</v>
      </c>
      <c r="O147" s="62">
        <f t="shared" si="147"/>
        <v>129511913718</v>
      </c>
      <c r="P147" s="62">
        <f t="shared" si="147"/>
        <v>77921685884</v>
      </c>
      <c r="Q147" s="62">
        <f t="shared" si="147"/>
        <v>129511913718</v>
      </c>
      <c r="R147" s="62">
        <f t="shared" si="147"/>
        <v>77921685884</v>
      </c>
      <c r="S147" s="62">
        <f t="shared" si="147"/>
        <v>0</v>
      </c>
      <c r="T147" s="62">
        <f t="shared" si="147"/>
        <v>0</v>
      </c>
      <c r="U147" s="62">
        <f t="shared" si="147"/>
        <v>129511913718</v>
      </c>
      <c r="V147" s="62">
        <f t="shared" si="147"/>
        <v>0</v>
      </c>
      <c r="W147" s="62">
        <f t="shared" si="147"/>
        <v>0</v>
      </c>
      <c r="X147" s="65">
        <f t="shared" si="115"/>
        <v>0.62435359539868529</v>
      </c>
      <c r="Y147" s="65">
        <f t="shared" si="141"/>
        <v>0</v>
      </c>
      <c r="Z147" s="65">
        <f t="shared" si="110"/>
        <v>0</v>
      </c>
      <c r="AA147" s="65">
        <f t="shared" si="124"/>
        <v>0</v>
      </c>
      <c r="AB147" s="65" t="s">
        <v>40</v>
      </c>
    </row>
    <row r="148" spans="1:28" ht="85.5" customHeight="1" x14ac:dyDescent="0.25">
      <c r="A148" s="39" t="s">
        <v>292</v>
      </c>
      <c r="B148" s="34" t="s">
        <v>37</v>
      </c>
      <c r="C148" s="34">
        <v>10</v>
      </c>
      <c r="D148" s="34" t="s">
        <v>38</v>
      </c>
      <c r="E148" s="95" t="s">
        <v>291</v>
      </c>
      <c r="F148" s="62">
        <f t="shared" si="146"/>
        <v>207433599602</v>
      </c>
      <c r="G148" s="62">
        <f t="shared" si="146"/>
        <v>0</v>
      </c>
      <c r="H148" s="62">
        <f t="shared" si="146"/>
        <v>0</v>
      </c>
      <c r="I148" s="62">
        <f t="shared" si="146"/>
        <v>0</v>
      </c>
      <c r="J148" s="62">
        <f t="shared" si="146"/>
        <v>0</v>
      </c>
      <c r="K148" s="62">
        <f t="shared" si="120"/>
        <v>0</v>
      </c>
      <c r="L148" s="62">
        <f>+L149</f>
        <v>207433599602</v>
      </c>
      <c r="M148" s="42">
        <f t="shared" si="135"/>
        <v>2.6284164192631423E-2</v>
      </c>
      <c r="N148" s="62">
        <f t="shared" si="147"/>
        <v>0</v>
      </c>
      <c r="O148" s="62">
        <f t="shared" si="147"/>
        <v>129511913718</v>
      </c>
      <c r="P148" s="62">
        <f t="shared" si="147"/>
        <v>77921685884</v>
      </c>
      <c r="Q148" s="62">
        <f t="shared" si="147"/>
        <v>129511913718</v>
      </c>
      <c r="R148" s="62">
        <f t="shared" si="147"/>
        <v>77921685884</v>
      </c>
      <c r="S148" s="62">
        <f t="shared" si="147"/>
        <v>0</v>
      </c>
      <c r="T148" s="62">
        <f t="shared" si="147"/>
        <v>0</v>
      </c>
      <c r="U148" s="62">
        <f t="shared" si="147"/>
        <v>129511913718</v>
      </c>
      <c r="V148" s="62">
        <f t="shared" si="147"/>
        <v>0</v>
      </c>
      <c r="W148" s="62">
        <f t="shared" si="147"/>
        <v>0</v>
      </c>
      <c r="X148" s="65">
        <f t="shared" si="115"/>
        <v>0.62435359539868529</v>
      </c>
      <c r="Y148" s="65">
        <f t="shared" si="141"/>
        <v>0</v>
      </c>
      <c r="Z148" s="65">
        <f t="shared" si="110"/>
        <v>0</v>
      </c>
      <c r="AA148" s="65">
        <f t="shared" si="124"/>
        <v>0</v>
      </c>
      <c r="AB148" s="65" t="s">
        <v>40</v>
      </c>
    </row>
    <row r="149" spans="1:28" ht="31.5" customHeight="1" x14ac:dyDescent="0.25">
      <c r="A149" s="39" t="s">
        <v>293</v>
      </c>
      <c r="B149" s="34" t="s">
        <v>37</v>
      </c>
      <c r="C149" s="34">
        <v>10</v>
      </c>
      <c r="D149" s="34" t="s">
        <v>38</v>
      </c>
      <c r="E149" s="40" t="s">
        <v>268</v>
      </c>
      <c r="F149" s="62">
        <f t="shared" si="146"/>
        <v>207433599602</v>
      </c>
      <c r="G149" s="62">
        <f t="shared" si="146"/>
        <v>0</v>
      </c>
      <c r="H149" s="62">
        <f t="shared" si="146"/>
        <v>0</v>
      </c>
      <c r="I149" s="62">
        <f t="shared" si="146"/>
        <v>0</v>
      </c>
      <c r="J149" s="62">
        <f t="shared" si="146"/>
        <v>0</v>
      </c>
      <c r="K149" s="62">
        <f t="shared" si="120"/>
        <v>0</v>
      </c>
      <c r="L149" s="62">
        <f>+L150</f>
        <v>207433599602</v>
      </c>
      <c r="M149" s="42">
        <f t="shared" si="135"/>
        <v>2.6284164192631423E-2</v>
      </c>
      <c r="N149" s="62">
        <f t="shared" si="147"/>
        <v>0</v>
      </c>
      <c r="O149" s="62">
        <f t="shared" si="147"/>
        <v>129511913718</v>
      </c>
      <c r="P149" s="62">
        <f t="shared" si="147"/>
        <v>77921685884</v>
      </c>
      <c r="Q149" s="62">
        <f t="shared" si="147"/>
        <v>129511913718</v>
      </c>
      <c r="R149" s="62">
        <f t="shared" si="147"/>
        <v>77921685884</v>
      </c>
      <c r="S149" s="62">
        <f t="shared" si="147"/>
        <v>0</v>
      </c>
      <c r="T149" s="62">
        <f t="shared" si="147"/>
        <v>0</v>
      </c>
      <c r="U149" s="62">
        <f t="shared" si="147"/>
        <v>129511913718</v>
      </c>
      <c r="V149" s="62">
        <f t="shared" si="147"/>
        <v>0</v>
      </c>
      <c r="W149" s="62">
        <f t="shared" si="147"/>
        <v>0</v>
      </c>
      <c r="X149" s="65">
        <f t="shared" si="115"/>
        <v>0.62435359539868529</v>
      </c>
      <c r="Y149" s="65">
        <f t="shared" si="141"/>
        <v>0</v>
      </c>
      <c r="Z149" s="65">
        <f t="shared" si="110"/>
        <v>0</v>
      </c>
      <c r="AA149" s="65">
        <f t="shared" si="124"/>
        <v>0</v>
      </c>
      <c r="AB149" s="65" t="s">
        <v>40</v>
      </c>
    </row>
    <row r="150" spans="1:28" ht="30" customHeight="1" x14ac:dyDescent="0.25">
      <c r="A150" s="43" t="s">
        <v>294</v>
      </c>
      <c r="B150" s="44" t="s">
        <v>37</v>
      </c>
      <c r="C150" s="44">
        <v>10</v>
      </c>
      <c r="D150" s="44" t="s">
        <v>38</v>
      </c>
      <c r="E150" s="45" t="s">
        <v>258</v>
      </c>
      <c r="F150" s="46">
        <v>207433599602</v>
      </c>
      <c r="G150" s="46">
        <v>0</v>
      </c>
      <c r="H150" s="46">
        <v>0</v>
      </c>
      <c r="I150" s="46">
        <v>0</v>
      </c>
      <c r="J150" s="46">
        <v>0</v>
      </c>
      <c r="K150" s="46">
        <f t="shared" si="120"/>
        <v>0</v>
      </c>
      <c r="L150" s="46">
        <f>+F150+K150</f>
        <v>207433599602</v>
      </c>
      <c r="M150" s="51">
        <f t="shared" si="135"/>
        <v>2.6284164192631423E-2</v>
      </c>
      <c r="N150" s="46">
        <v>0</v>
      </c>
      <c r="O150" s="46">
        <v>129511913718</v>
      </c>
      <c r="P150" s="46">
        <f>L150-O150</f>
        <v>77921685884</v>
      </c>
      <c r="Q150" s="46">
        <v>129511913718</v>
      </c>
      <c r="R150" s="46">
        <f>+L150-Q150</f>
        <v>77921685884</v>
      </c>
      <c r="S150" s="46">
        <f>O150-Q150</f>
        <v>0</v>
      </c>
      <c r="T150" s="46">
        <v>0</v>
      </c>
      <c r="U150" s="46">
        <f>+Q150-T150</f>
        <v>129511913718</v>
      </c>
      <c r="V150" s="46">
        <v>0</v>
      </c>
      <c r="W150" s="48">
        <f>+T150-V150</f>
        <v>0</v>
      </c>
      <c r="X150" s="54">
        <f t="shared" si="115"/>
        <v>0.62435359539868529</v>
      </c>
      <c r="Y150" s="54">
        <f t="shared" si="141"/>
        <v>0</v>
      </c>
      <c r="Z150" s="54">
        <f t="shared" si="110"/>
        <v>0</v>
      </c>
      <c r="AA150" s="54">
        <f t="shared" si="124"/>
        <v>0</v>
      </c>
      <c r="AB150" s="54" t="s">
        <v>40</v>
      </c>
    </row>
    <row r="151" spans="1:28" ht="65.25" customHeight="1" x14ac:dyDescent="0.25">
      <c r="A151" s="39" t="s">
        <v>295</v>
      </c>
      <c r="B151" s="34" t="s">
        <v>37</v>
      </c>
      <c r="C151" s="34">
        <v>10</v>
      </c>
      <c r="D151" s="34" t="s">
        <v>38</v>
      </c>
      <c r="E151" s="40" t="s">
        <v>296</v>
      </c>
      <c r="F151" s="62">
        <f t="shared" ref="F151:J153" si="148">+F152</f>
        <v>231731619930</v>
      </c>
      <c r="G151" s="62">
        <f t="shared" si="148"/>
        <v>0</v>
      </c>
      <c r="H151" s="62">
        <f t="shared" si="148"/>
        <v>0</v>
      </c>
      <c r="I151" s="62">
        <f t="shared" si="148"/>
        <v>0</v>
      </c>
      <c r="J151" s="62">
        <f t="shared" si="148"/>
        <v>0</v>
      </c>
      <c r="K151" s="62">
        <f t="shared" si="120"/>
        <v>0</v>
      </c>
      <c r="L151" s="62">
        <f>+L152</f>
        <v>231731619930</v>
      </c>
      <c r="M151" s="42">
        <f t="shared" si="135"/>
        <v>2.9362995958952899E-2</v>
      </c>
      <c r="N151" s="62">
        <f t="shared" ref="N151:W153" si="149">+N152</f>
        <v>0</v>
      </c>
      <c r="O151" s="62">
        <f t="shared" si="149"/>
        <v>142803800035</v>
      </c>
      <c r="P151" s="62">
        <f t="shared" si="149"/>
        <v>88927819895</v>
      </c>
      <c r="Q151" s="62">
        <f t="shared" si="149"/>
        <v>142803800035</v>
      </c>
      <c r="R151" s="62">
        <f t="shared" si="149"/>
        <v>88927819895</v>
      </c>
      <c r="S151" s="62">
        <f t="shared" si="149"/>
        <v>0</v>
      </c>
      <c r="T151" s="62">
        <f t="shared" si="149"/>
        <v>0</v>
      </c>
      <c r="U151" s="62">
        <f t="shared" si="149"/>
        <v>142803800035</v>
      </c>
      <c r="V151" s="62">
        <f t="shared" si="149"/>
        <v>0</v>
      </c>
      <c r="W151" s="62">
        <f t="shared" si="149"/>
        <v>0</v>
      </c>
      <c r="X151" s="65">
        <f t="shared" si="115"/>
        <v>0.61624650135418402</v>
      </c>
      <c r="Y151" s="65">
        <f t="shared" si="141"/>
        <v>0</v>
      </c>
      <c r="Z151" s="65">
        <f t="shared" si="110"/>
        <v>0</v>
      </c>
      <c r="AA151" s="65">
        <f t="shared" si="124"/>
        <v>0</v>
      </c>
      <c r="AB151" s="65" t="s">
        <v>40</v>
      </c>
    </row>
    <row r="152" spans="1:28" ht="63.75" customHeight="1" x14ac:dyDescent="0.25">
      <c r="A152" s="39" t="s">
        <v>297</v>
      </c>
      <c r="B152" s="34" t="s">
        <v>37</v>
      </c>
      <c r="C152" s="34">
        <v>10</v>
      </c>
      <c r="D152" s="34" t="s">
        <v>38</v>
      </c>
      <c r="E152" s="95" t="s">
        <v>296</v>
      </c>
      <c r="F152" s="62">
        <f t="shared" si="148"/>
        <v>231731619930</v>
      </c>
      <c r="G152" s="62">
        <f t="shared" si="148"/>
        <v>0</v>
      </c>
      <c r="H152" s="62">
        <f t="shared" si="148"/>
        <v>0</v>
      </c>
      <c r="I152" s="62">
        <f t="shared" si="148"/>
        <v>0</v>
      </c>
      <c r="J152" s="62">
        <f t="shared" si="148"/>
        <v>0</v>
      </c>
      <c r="K152" s="62">
        <f t="shared" si="120"/>
        <v>0</v>
      </c>
      <c r="L152" s="62">
        <f>+L153</f>
        <v>231731619930</v>
      </c>
      <c r="M152" s="42">
        <f t="shared" si="135"/>
        <v>2.9362995958952899E-2</v>
      </c>
      <c r="N152" s="62">
        <f t="shared" si="149"/>
        <v>0</v>
      </c>
      <c r="O152" s="62">
        <f t="shared" si="149"/>
        <v>142803800035</v>
      </c>
      <c r="P152" s="62">
        <f t="shared" si="149"/>
        <v>88927819895</v>
      </c>
      <c r="Q152" s="62">
        <f t="shared" si="149"/>
        <v>142803800035</v>
      </c>
      <c r="R152" s="62">
        <f t="shared" si="149"/>
        <v>88927819895</v>
      </c>
      <c r="S152" s="62">
        <f t="shared" si="149"/>
        <v>0</v>
      </c>
      <c r="T152" s="62">
        <f t="shared" si="149"/>
        <v>0</v>
      </c>
      <c r="U152" s="62">
        <f t="shared" si="149"/>
        <v>142803800035</v>
      </c>
      <c r="V152" s="62">
        <f t="shared" si="149"/>
        <v>0</v>
      </c>
      <c r="W152" s="62">
        <f t="shared" si="149"/>
        <v>0</v>
      </c>
      <c r="X152" s="65">
        <f t="shared" si="115"/>
        <v>0.61624650135418402</v>
      </c>
      <c r="Y152" s="65">
        <f t="shared" si="141"/>
        <v>0</v>
      </c>
      <c r="Z152" s="65">
        <f t="shared" si="110"/>
        <v>0</v>
      </c>
      <c r="AA152" s="65">
        <f t="shared" si="124"/>
        <v>0</v>
      </c>
      <c r="AB152" s="65" t="s">
        <v>40</v>
      </c>
    </row>
    <row r="153" spans="1:28" ht="38.25" customHeight="1" x14ac:dyDescent="0.25">
      <c r="A153" s="39" t="s">
        <v>298</v>
      </c>
      <c r="B153" s="34" t="s">
        <v>37</v>
      </c>
      <c r="C153" s="34">
        <v>10</v>
      </c>
      <c r="D153" s="34" t="s">
        <v>38</v>
      </c>
      <c r="E153" s="40" t="s">
        <v>268</v>
      </c>
      <c r="F153" s="62">
        <f t="shared" si="148"/>
        <v>231731619930</v>
      </c>
      <c r="G153" s="62">
        <f t="shared" si="148"/>
        <v>0</v>
      </c>
      <c r="H153" s="62">
        <f t="shared" si="148"/>
        <v>0</v>
      </c>
      <c r="I153" s="62">
        <f t="shared" si="148"/>
        <v>0</v>
      </c>
      <c r="J153" s="62">
        <f t="shared" si="148"/>
        <v>0</v>
      </c>
      <c r="K153" s="62">
        <f t="shared" si="120"/>
        <v>0</v>
      </c>
      <c r="L153" s="62">
        <f>+L154</f>
        <v>231731619930</v>
      </c>
      <c r="M153" s="42">
        <f t="shared" si="135"/>
        <v>2.9362995958952899E-2</v>
      </c>
      <c r="N153" s="62">
        <f t="shared" si="149"/>
        <v>0</v>
      </c>
      <c r="O153" s="62">
        <f t="shared" si="149"/>
        <v>142803800035</v>
      </c>
      <c r="P153" s="62">
        <f t="shared" si="149"/>
        <v>88927819895</v>
      </c>
      <c r="Q153" s="62">
        <f t="shared" si="149"/>
        <v>142803800035</v>
      </c>
      <c r="R153" s="62">
        <f t="shared" si="149"/>
        <v>88927819895</v>
      </c>
      <c r="S153" s="62">
        <f t="shared" si="149"/>
        <v>0</v>
      </c>
      <c r="T153" s="62">
        <f t="shared" si="149"/>
        <v>0</v>
      </c>
      <c r="U153" s="62">
        <f t="shared" si="149"/>
        <v>142803800035</v>
      </c>
      <c r="V153" s="62">
        <f t="shared" si="149"/>
        <v>0</v>
      </c>
      <c r="W153" s="62">
        <f t="shared" si="149"/>
        <v>0</v>
      </c>
      <c r="X153" s="65">
        <f t="shared" si="115"/>
        <v>0.61624650135418402</v>
      </c>
      <c r="Y153" s="65">
        <f t="shared" si="141"/>
        <v>0</v>
      </c>
      <c r="Z153" s="65">
        <f t="shared" si="110"/>
        <v>0</v>
      </c>
      <c r="AA153" s="65">
        <f t="shared" si="124"/>
        <v>0</v>
      </c>
      <c r="AB153" s="65" t="s">
        <v>40</v>
      </c>
    </row>
    <row r="154" spans="1:28" ht="30" customHeight="1" x14ac:dyDescent="0.25">
      <c r="A154" s="43" t="s">
        <v>299</v>
      </c>
      <c r="B154" s="44" t="s">
        <v>37</v>
      </c>
      <c r="C154" s="44">
        <v>10</v>
      </c>
      <c r="D154" s="44" t="s">
        <v>38</v>
      </c>
      <c r="E154" s="45" t="s">
        <v>258</v>
      </c>
      <c r="F154" s="46">
        <v>231731619930</v>
      </c>
      <c r="G154" s="46">
        <v>0</v>
      </c>
      <c r="H154" s="46">
        <v>0</v>
      </c>
      <c r="I154" s="46">
        <v>0</v>
      </c>
      <c r="J154" s="46">
        <v>0</v>
      </c>
      <c r="K154" s="46">
        <f t="shared" si="120"/>
        <v>0</v>
      </c>
      <c r="L154" s="46">
        <f>+F154+K154</f>
        <v>231731619930</v>
      </c>
      <c r="M154" s="51">
        <f t="shared" si="135"/>
        <v>2.9362995958952899E-2</v>
      </c>
      <c r="N154" s="46">
        <v>0</v>
      </c>
      <c r="O154" s="46">
        <v>142803800035</v>
      </c>
      <c r="P154" s="46">
        <f>L154-O154</f>
        <v>88927819895</v>
      </c>
      <c r="Q154" s="46">
        <v>142803800035</v>
      </c>
      <c r="R154" s="46">
        <f>+L154-Q154</f>
        <v>88927819895</v>
      </c>
      <c r="S154" s="46">
        <f>O154-Q154</f>
        <v>0</v>
      </c>
      <c r="T154" s="46">
        <v>0</v>
      </c>
      <c r="U154" s="46">
        <f>+Q154-T154</f>
        <v>142803800035</v>
      </c>
      <c r="V154" s="46">
        <v>0</v>
      </c>
      <c r="W154" s="48">
        <f>+T154-V154</f>
        <v>0</v>
      </c>
      <c r="X154" s="54">
        <f t="shared" si="115"/>
        <v>0.61624650135418402</v>
      </c>
      <c r="Y154" s="54">
        <f t="shared" si="141"/>
        <v>0</v>
      </c>
      <c r="Z154" s="54">
        <f t="shared" si="110"/>
        <v>0</v>
      </c>
      <c r="AA154" s="54">
        <f t="shared" si="124"/>
        <v>0</v>
      </c>
      <c r="AB154" s="54" t="s">
        <v>40</v>
      </c>
    </row>
    <row r="155" spans="1:28" ht="49.5" customHeight="1" x14ac:dyDescent="0.25">
      <c r="A155" s="96" t="s">
        <v>300</v>
      </c>
      <c r="B155" s="34" t="s">
        <v>37</v>
      </c>
      <c r="C155" s="34">
        <v>10</v>
      </c>
      <c r="D155" s="34" t="s">
        <v>38</v>
      </c>
      <c r="E155" s="40" t="s">
        <v>301</v>
      </c>
      <c r="F155" s="62">
        <f t="shared" ref="F155:J156" si="150">+F156</f>
        <v>12761000000</v>
      </c>
      <c r="G155" s="62">
        <f t="shared" si="150"/>
        <v>0</v>
      </c>
      <c r="H155" s="62">
        <f t="shared" si="150"/>
        <v>0</v>
      </c>
      <c r="I155" s="62">
        <f t="shared" si="150"/>
        <v>0</v>
      </c>
      <c r="J155" s="62">
        <f t="shared" si="150"/>
        <v>0</v>
      </c>
      <c r="K155" s="62">
        <f t="shared" si="120"/>
        <v>0</v>
      </c>
      <c r="L155" s="62">
        <f>+L156</f>
        <v>12761000000</v>
      </c>
      <c r="M155" s="42">
        <f t="shared" si="135"/>
        <v>1.6169618610761246E-3</v>
      </c>
      <c r="N155" s="62">
        <f t="shared" ref="N155:W156" si="151">+N156</f>
        <v>0</v>
      </c>
      <c r="O155" s="62">
        <f t="shared" si="151"/>
        <v>6534220429</v>
      </c>
      <c r="P155" s="62">
        <f t="shared" si="151"/>
        <v>6226779571</v>
      </c>
      <c r="Q155" s="62">
        <f t="shared" si="151"/>
        <v>4651912445</v>
      </c>
      <c r="R155" s="62">
        <f t="shared" si="151"/>
        <v>8109087555</v>
      </c>
      <c r="S155" s="62">
        <f t="shared" si="151"/>
        <v>1882307984</v>
      </c>
      <c r="T155" s="62">
        <f t="shared" si="151"/>
        <v>116100</v>
      </c>
      <c r="U155" s="62">
        <f t="shared" si="151"/>
        <v>4651796345</v>
      </c>
      <c r="V155" s="62">
        <f t="shared" si="151"/>
        <v>0</v>
      </c>
      <c r="W155" s="62">
        <f t="shared" si="151"/>
        <v>116100</v>
      </c>
      <c r="X155" s="38">
        <f t="shared" si="115"/>
        <v>0.36454137175769924</v>
      </c>
      <c r="Y155" s="97">
        <f t="shared" si="141"/>
        <v>9.0980330695086589E-6</v>
      </c>
      <c r="Z155" s="38">
        <f t="shared" si="110"/>
        <v>0</v>
      </c>
      <c r="AA155" s="38">
        <f t="shared" si="124"/>
        <v>2.4957477461723809E-5</v>
      </c>
      <c r="AB155" s="38">
        <f t="shared" ref="AB155:AB158" si="152">+V155/T155</f>
        <v>0</v>
      </c>
    </row>
    <row r="156" spans="1:28" ht="49.5" customHeight="1" x14ac:dyDescent="0.25">
      <c r="A156" s="39" t="s">
        <v>302</v>
      </c>
      <c r="B156" s="34" t="s">
        <v>37</v>
      </c>
      <c r="C156" s="34">
        <v>10</v>
      </c>
      <c r="D156" s="34" t="s">
        <v>38</v>
      </c>
      <c r="E156" s="40" t="s">
        <v>301</v>
      </c>
      <c r="F156" s="62">
        <f t="shared" si="150"/>
        <v>12761000000</v>
      </c>
      <c r="G156" s="62">
        <f t="shared" si="150"/>
        <v>0</v>
      </c>
      <c r="H156" s="62">
        <f t="shared" si="150"/>
        <v>0</v>
      </c>
      <c r="I156" s="62">
        <f t="shared" si="150"/>
        <v>0</v>
      </c>
      <c r="J156" s="62">
        <f t="shared" si="150"/>
        <v>0</v>
      </c>
      <c r="K156" s="62">
        <f t="shared" si="120"/>
        <v>0</v>
      </c>
      <c r="L156" s="62">
        <f>+L157</f>
        <v>12761000000</v>
      </c>
      <c r="M156" s="42">
        <f t="shared" si="135"/>
        <v>1.6169618610761246E-3</v>
      </c>
      <c r="N156" s="62">
        <f t="shared" si="151"/>
        <v>0</v>
      </c>
      <c r="O156" s="62">
        <f t="shared" si="151"/>
        <v>6534220429</v>
      </c>
      <c r="P156" s="62">
        <f t="shared" si="151"/>
        <v>6226779571</v>
      </c>
      <c r="Q156" s="62">
        <f t="shared" si="151"/>
        <v>4651912445</v>
      </c>
      <c r="R156" s="62">
        <f t="shared" si="151"/>
        <v>8109087555</v>
      </c>
      <c r="S156" s="62">
        <f t="shared" si="151"/>
        <v>1882307984</v>
      </c>
      <c r="T156" s="62">
        <f t="shared" si="151"/>
        <v>116100</v>
      </c>
      <c r="U156" s="62">
        <f t="shared" si="151"/>
        <v>4651796345</v>
      </c>
      <c r="V156" s="62">
        <f t="shared" si="151"/>
        <v>0</v>
      </c>
      <c r="W156" s="62">
        <f t="shared" si="151"/>
        <v>116100</v>
      </c>
      <c r="X156" s="38">
        <f t="shared" si="115"/>
        <v>0.36454137175769924</v>
      </c>
      <c r="Y156" s="97">
        <f t="shared" si="141"/>
        <v>9.0980330695086589E-6</v>
      </c>
      <c r="Z156" s="38">
        <f t="shared" si="110"/>
        <v>0</v>
      </c>
      <c r="AA156" s="38">
        <f t="shared" si="124"/>
        <v>2.4957477461723809E-5</v>
      </c>
      <c r="AB156" s="38">
        <f t="shared" si="152"/>
        <v>0</v>
      </c>
    </row>
    <row r="157" spans="1:28" ht="49.5" customHeight="1" x14ac:dyDescent="0.25">
      <c r="A157" s="39" t="s">
        <v>303</v>
      </c>
      <c r="B157" s="34" t="s">
        <v>37</v>
      </c>
      <c r="C157" s="34">
        <v>10</v>
      </c>
      <c r="D157" s="34" t="s">
        <v>38</v>
      </c>
      <c r="E157" s="40" t="s">
        <v>304</v>
      </c>
      <c r="F157" s="62">
        <f>SUM(F158:F158)</f>
        <v>12761000000</v>
      </c>
      <c r="G157" s="62">
        <f>SUM(G158:G158)</f>
        <v>0</v>
      </c>
      <c r="H157" s="62">
        <f>SUM(H158:H158)</f>
        <v>0</v>
      </c>
      <c r="I157" s="62">
        <f>SUM(I158:I158)</f>
        <v>0</v>
      </c>
      <c r="J157" s="62">
        <f>SUM(J158:J158)</f>
        <v>0</v>
      </c>
      <c r="K157" s="62">
        <f t="shared" si="120"/>
        <v>0</v>
      </c>
      <c r="L157" s="62">
        <f>SUM(L158:L158)</f>
        <v>12761000000</v>
      </c>
      <c r="M157" s="42">
        <f t="shared" si="135"/>
        <v>1.6169618610761246E-3</v>
      </c>
      <c r="N157" s="62">
        <f t="shared" ref="N157:W157" si="153">SUM(N158:N158)</f>
        <v>0</v>
      </c>
      <c r="O157" s="62">
        <f t="shared" si="153"/>
        <v>6534220429</v>
      </c>
      <c r="P157" s="62">
        <f t="shared" si="153"/>
        <v>6226779571</v>
      </c>
      <c r="Q157" s="62">
        <f t="shared" si="153"/>
        <v>4651912445</v>
      </c>
      <c r="R157" s="62">
        <f t="shared" si="153"/>
        <v>8109087555</v>
      </c>
      <c r="S157" s="62">
        <f t="shared" si="153"/>
        <v>1882307984</v>
      </c>
      <c r="T157" s="62">
        <f t="shared" si="153"/>
        <v>116100</v>
      </c>
      <c r="U157" s="62">
        <f t="shared" si="153"/>
        <v>4651796345</v>
      </c>
      <c r="V157" s="62">
        <f t="shared" si="153"/>
        <v>0</v>
      </c>
      <c r="W157" s="62">
        <f t="shared" si="153"/>
        <v>116100</v>
      </c>
      <c r="X157" s="38">
        <f t="shared" si="115"/>
        <v>0.36454137175769924</v>
      </c>
      <c r="Y157" s="97">
        <f t="shared" si="141"/>
        <v>9.0980330695086589E-6</v>
      </c>
      <c r="Z157" s="38">
        <f t="shared" si="110"/>
        <v>0</v>
      </c>
      <c r="AA157" s="38">
        <f t="shared" si="124"/>
        <v>2.4957477461723809E-5</v>
      </c>
      <c r="AB157" s="38">
        <f t="shared" si="152"/>
        <v>0</v>
      </c>
    </row>
    <row r="158" spans="1:28" ht="30" customHeight="1" x14ac:dyDescent="0.25">
      <c r="A158" s="43" t="s">
        <v>305</v>
      </c>
      <c r="B158" s="44" t="s">
        <v>37</v>
      </c>
      <c r="C158" s="44">
        <v>10</v>
      </c>
      <c r="D158" s="44" t="s">
        <v>38</v>
      </c>
      <c r="E158" s="45" t="s">
        <v>258</v>
      </c>
      <c r="F158" s="46">
        <v>12761000000</v>
      </c>
      <c r="G158" s="46">
        <v>0</v>
      </c>
      <c r="H158" s="46">
        <v>0</v>
      </c>
      <c r="I158" s="46">
        <v>0</v>
      </c>
      <c r="J158" s="46">
        <v>0</v>
      </c>
      <c r="K158" s="46">
        <f t="shared" si="120"/>
        <v>0</v>
      </c>
      <c r="L158" s="46">
        <f>+F158+K158</f>
        <v>12761000000</v>
      </c>
      <c r="M158" s="51">
        <f t="shared" si="135"/>
        <v>1.6169618610761246E-3</v>
      </c>
      <c r="N158" s="46">
        <v>0</v>
      </c>
      <c r="O158" s="56">
        <v>6534220429</v>
      </c>
      <c r="P158" s="46">
        <f>L158-O158</f>
        <v>6226779571</v>
      </c>
      <c r="Q158" s="46">
        <v>4651912445</v>
      </c>
      <c r="R158" s="46">
        <f>+L158-Q158</f>
        <v>8109087555</v>
      </c>
      <c r="S158" s="46">
        <f>O158-Q158</f>
        <v>1882307984</v>
      </c>
      <c r="T158" s="46">
        <v>116100</v>
      </c>
      <c r="U158" s="46">
        <f>+Q158-T158</f>
        <v>4651796345</v>
      </c>
      <c r="V158" s="46">
        <v>0</v>
      </c>
      <c r="W158" s="48">
        <f>+T158-V158</f>
        <v>116100</v>
      </c>
      <c r="X158" s="49">
        <f t="shared" si="115"/>
        <v>0.36454137175769924</v>
      </c>
      <c r="Y158" s="98">
        <f t="shared" si="141"/>
        <v>9.0980330695086589E-6</v>
      </c>
      <c r="Z158" s="49">
        <f t="shared" si="110"/>
        <v>0</v>
      </c>
      <c r="AA158" s="49">
        <f t="shared" si="124"/>
        <v>2.4957477461723809E-5</v>
      </c>
      <c r="AB158" s="49">
        <f t="shared" si="152"/>
        <v>0</v>
      </c>
    </row>
    <row r="159" spans="1:28" ht="69.75" customHeight="1" x14ac:dyDescent="0.25">
      <c r="A159" s="39" t="s">
        <v>306</v>
      </c>
      <c r="B159" s="34" t="s">
        <v>37</v>
      </c>
      <c r="C159" s="34">
        <v>10</v>
      </c>
      <c r="D159" s="34" t="s">
        <v>38</v>
      </c>
      <c r="E159" s="40" t="s">
        <v>307</v>
      </c>
      <c r="F159" s="62">
        <f t="shared" ref="F159:J161" si="154">+F160</f>
        <v>246157631169</v>
      </c>
      <c r="G159" s="62">
        <f t="shared" si="154"/>
        <v>0</v>
      </c>
      <c r="H159" s="62">
        <f t="shared" si="154"/>
        <v>0</v>
      </c>
      <c r="I159" s="62">
        <f t="shared" si="154"/>
        <v>0</v>
      </c>
      <c r="J159" s="62">
        <f t="shared" si="154"/>
        <v>0</v>
      </c>
      <c r="K159" s="62">
        <f t="shared" si="120"/>
        <v>0</v>
      </c>
      <c r="L159" s="62">
        <f>+L160</f>
        <v>246157631169</v>
      </c>
      <c r="M159" s="42">
        <f t="shared" si="135"/>
        <v>3.1190933423173459E-2</v>
      </c>
      <c r="N159" s="62">
        <f t="shared" ref="N159:W161" si="155">+N160</f>
        <v>0</v>
      </c>
      <c r="O159" s="62">
        <f t="shared" si="155"/>
        <v>181243825733</v>
      </c>
      <c r="P159" s="62">
        <f t="shared" si="155"/>
        <v>64913805436</v>
      </c>
      <c r="Q159" s="62">
        <f t="shared" si="155"/>
        <v>181243825733</v>
      </c>
      <c r="R159" s="62">
        <f t="shared" si="155"/>
        <v>64913805436</v>
      </c>
      <c r="S159" s="62">
        <f t="shared" si="155"/>
        <v>0</v>
      </c>
      <c r="T159" s="62">
        <f t="shared" si="155"/>
        <v>0</v>
      </c>
      <c r="U159" s="62">
        <f t="shared" si="155"/>
        <v>181243825733</v>
      </c>
      <c r="V159" s="62">
        <f t="shared" si="155"/>
        <v>0</v>
      </c>
      <c r="W159" s="62">
        <f t="shared" si="155"/>
        <v>0</v>
      </c>
      <c r="X159" s="65">
        <f t="shared" si="115"/>
        <v>0.73629172035932822</v>
      </c>
      <c r="Y159" s="65">
        <f t="shared" si="141"/>
        <v>0</v>
      </c>
      <c r="Z159" s="65">
        <f t="shared" si="110"/>
        <v>0</v>
      </c>
      <c r="AA159" s="65">
        <f t="shared" si="124"/>
        <v>0</v>
      </c>
      <c r="AB159" s="65" t="s">
        <v>40</v>
      </c>
    </row>
    <row r="160" spans="1:28" ht="70.5" customHeight="1" x14ac:dyDescent="0.25">
      <c r="A160" s="39" t="s">
        <v>308</v>
      </c>
      <c r="B160" s="34" t="s">
        <v>37</v>
      </c>
      <c r="C160" s="34">
        <v>10</v>
      </c>
      <c r="D160" s="34" t="s">
        <v>38</v>
      </c>
      <c r="E160" s="95" t="s">
        <v>307</v>
      </c>
      <c r="F160" s="62">
        <f t="shared" si="154"/>
        <v>246157631169</v>
      </c>
      <c r="G160" s="62">
        <f t="shared" si="154"/>
        <v>0</v>
      </c>
      <c r="H160" s="62">
        <f t="shared" si="154"/>
        <v>0</v>
      </c>
      <c r="I160" s="62">
        <f t="shared" si="154"/>
        <v>0</v>
      </c>
      <c r="J160" s="62">
        <f t="shared" si="154"/>
        <v>0</v>
      </c>
      <c r="K160" s="62">
        <f t="shared" si="120"/>
        <v>0</v>
      </c>
      <c r="L160" s="62">
        <f>+L161</f>
        <v>246157631169</v>
      </c>
      <c r="M160" s="42">
        <f t="shared" si="135"/>
        <v>3.1190933423173459E-2</v>
      </c>
      <c r="N160" s="62">
        <f t="shared" si="155"/>
        <v>0</v>
      </c>
      <c r="O160" s="62">
        <f t="shared" si="155"/>
        <v>181243825733</v>
      </c>
      <c r="P160" s="62">
        <f t="shared" si="155"/>
        <v>64913805436</v>
      </c>
      <c r="Q160" s="62">
        <f t="shared" si="155"/>
        <v>181243825733</v>
      </c>
      <c r="R160" s="62">
        <f t="shared" si="155"/>
        <v>64913805436</v>
      </c>
      <c r="S160" s="62">
        <f t="shared" si="155"/>
        <v>0</v>
      </c>
      <c r="T160" s="62">
        <f t="shared" si="155"/>
        <v>0</v>
      </c>
      <c r="U160" s="62">
        <f t="shared" si="155"/>
        <v>181243825733</v>
      </c>
      <c r="V160" s="62">
        <f t="shared" si="155"/>
        <v>0</v>
      </c>
      <c r="W160" s="62">
        <f t="shared" si="155"/>
        <v>0</v>
      </c>
      <c r="X160" s="65">
        <f t="shared" si="115"/>
        <v>0.73629172035932822</v>
      </c>
      <c r="Y160" s="65">
        <f t="shared" si="141"/>
        <v>0</v>
      </c>
      <c r="Z160" s="65">
        <f t="shared" ref="Z160:Z223" si="156">+V160/L160</f>
        <v>0</v>
      </c>
      <c r="AA160" s="65">
        <f t="shared" si="124"/>
        <v>0</v>
      </c>
      <c r="AB160" s="65" t="s">
        <v>40</v>
      </c>
    </row>
    <row r="161" spans="1:28" ht="29.25" customHeight="1" x14ac:dyDescent="0.25">
      <c r="A161" s="39" t="s">
        <v>309</v>
      </c>
      <c r="B161" s="34" t="s">
        <v>37</v>
      </c>
      <c r="C161" s="34">
        <v>10</v>
      </c>
      <c r="D161" s="34" t="s">
        <v>38</v>
      </c>
      <c r="E161" s="40" t="s">
        <v>268</v>
      </c>
      <c r="F161" s="62">
        <f t="shared" si="154"/>
        <v>246157631169</v>
      </c>
      <c r="G161" s="62">
        <f t="shared" si="154"/>
        <v>0</v>
      </c>
      <c r="H161" s="62">
        <f t="shared" si="154"/>
        <v>0</v>
      </c>
      <c r="I161" s="62">
        <f t="shared" si="154"/>
        <v>0</v>
      </c>
      <c r="J161" s="62">
        <f t="shared" si="154"/>
        <v>0</v>
      </c>
      <c r="K161" s="62">
        <f t="shared" si="120"/>
        <v>0</v>
      </c>
      <c r="L161" s="62">
        <f>+L162</f>
        <v>246157631169</v>
      </c>
      <c r="M161" s="42">
        <f t="shared" si="135"/>
        <v>3.1190933423173459E-2</v>
      </c>
      <c r="N161" s="62">
        <f t="shared" si="155"/>
        <v>0</v>
      </c>
      <c r="O161" s="62">
        <f t="shared" si="155"/>
        <v>181243825733</v>
      </c>
      <c r="P161" s="62">
        <f t="shared" si="155"/>
        <v>64913805436</v>
      </c>
      <c r="Q161" s="62">
        <f t="shared" si="155"/>
        <v>181243825733</v>
      </c>
      <c r="R161" s="62">
        <f t="shared" si="155"/>
        <v>64913805436</v>
      </c>
      <c r="S161" s="62">
        <f t="shared" si="155"/>
        <v>0</v>
      </c>
      <c r="T161" s="62">
        <f t="shared" si="155"/>
        <v>0</v>
      </c>
      <c r="U161" s="62">
        <f t="shared" si="155"/>
        <v>181243825733</v>
      </c>
      <c r="V161" s="62">
        <f t="shared" si="155"/>
        <v>0</v>
      </c>
      <c r="W161" s="62">
        <f t="shared" si="155"/>
        <v>0</v>
      </c>
      <c r="X161" s="65">
        <f t="shared" si="115"/>
        <v>0.73629172035932822</v>
      </c>
      <c r="Y161" s="65">
        <f t="shared" si="141"/>
        <v>0</v>
      </c>
      <c r="Z161" s="65">
        <f t="shared" si="156"/>
        <v>0</v>
      </c>
      <c r="AA161" s="65">
        <f t="shared" si="124"/>
        <v>0</v>
      </c>
      <c r="AB161" s="65" t="s">
        <v>40</v>
      </c>
    </row>
    <row r="162" spans="1:28" ht="30" customHeight="1" x14ac:dyDescent="0.25">
      <c r="A162" s="43" t="s">
        <v>310</v>
      </c>
      <c r="B162" s="44" t="s">
        <v>37</v>
      </c>
      <c r="C162" s="44">
        <v>10</v>
      </c>
      <c r="D162" s="44" t="s">
        <v>38</v>
      </c>
      <c r="E162" s="45" t="s">
        <v>258</v>
      </c>
      <c r="F162" s="46">
        <v>246157631169</v>
      </c>
      <c r="G162" s="46">
        <v>0</v>
      </c>
      <c r="H162" s="46">
        <v>0</v>
      </c>
      <c r="I162" s="46">
        <v>0</v>
      </c>
      <c r="J162" s="46">
        <v>0</v>
      </c>
      <c r="K162" s="46">
        <f t="shared" si="120"/>
        <v>0</v>
      </c>
      <c r="L162" s="46">
        <f>+F162+K162</f>
        <v>246157631169</v>
      </c>
      <c r="M162" s="42">
        <f t="shared" si="135"/>
        <v>3.1190933423173459E-2</v>
      </c>
      <c r="N162" s="46">
        <v>0</v>
      </c>
      <c r="O162" s="46">
        <v>181243825733</v>
      </c>
      <c r="P162" s="46">
        <f>L162-O162</f>
        <v>64913805436</v>
      </c>
      <c r="Q162" s="46">
        <v>181243825733</v>
      </c>
      <c r="R162" s="46">
        <f>+L162-Q162</f>
        <v>64913805436</v>
      </c>
      <c r="S162" s="46">
        <f>O162-Q162</f>
        <v>0</v>
      </c>
      <c r="T162" s="46">
        <v>0</v>
      </c>
      <c r="U162" s="46">
        <f>+Q162-T162</f>
        <v>181243825733</v>
      </c>
      <c r="V162" s="46">
        <v>0</v>
      </c>
      <c r="W162" s="48">
        <f>+T162-V162</f>
        <v>0</v>
      </c>
      <c r="X162" s="54">
        <f t="shared" si="115"/>
        <v>0.73629172035932822</v>
      </c>
      <c r="Y162" s="54">
        <f t="shared" si="141"/>
        <v>0</v>
      </c>
      <c r="Z162" s="54">
        <f t="shared" si="156"/>
        <v>0</v>
      </c>
      <c r="AA162" s="54">
        <f t="shared" si="124"/>
        <v>0</v>
      </c>
      <c r="AB162" s="54" t="s">
        <v>40</v>
      </c>
    </row>
    <row r="163" spans="1:28" ht="49.5" customHeight="1" x14ac:dyDescent="0.25">
      <c r="A163" s="39" t="s">
        <v>311</v>
      </c>
      <c r="B163" s="34" t="s">
        <v>37</v>
      </c>
      <c r="C163" s="34">
        <v>10</v>
      </c>
      <c r="D163" s="34" t="s">
        <v>38</v>
      </c>
      <c r="E163" s="40" t="s">
        <v>312</v>
      </c>
      <c r="F163" s="62">
        <f t="shared" ref="F163:J165" si="157">+F164</f>
        <v>283126047866</v>
      </c>
      <c r="G163" s="62">
        <f t="shared" si="157"/>
        <v>0</v>
      </c>
      <c r="H163" s="62">
        <f t="shared" si="157"/>
        <v>0</v>
      </c>
      <c r="I163" s="62">
        <f t="shared" si="157"/>
        <v>0</v>
      </c>
      <c r="J163" s="62">
        <f t="shared" si="157"/>
        <v>0</v>
      </c>
      <c r="K163" s="62">
        <f t="shared" si="120"/>
        <v>0</v>
      </c>
      <c r="L163" s="62">
        <f>+L164</f>
        <v>283126047866</v>
      </c>
      <c r="M163" s="42">
        <f t="shared" si="135"/>
        <v>3.5875246554073766E-2</v>
      </c>
      <c r="N163" s="62">
        <f t="shared" ref="N163:W165" si="158">+N164</f>
        <v>0</v>
      </c>
      <c r="O163" s="62">
        <f t="shared" si="158"/>
        <v>217578018008</v>
      </c>
      <c r="P163" s="62">
        <f t="shared" si="158"/>
        <v>65548029858</v>
      </c>
      <c r="Q163" s="62">
        <f t="shared" si="158"/>
        <v>217578018008</v>
      </c>
      <c r="R163" s="62">
        <f t="shared" si="158"/>
        <v>65548029858</v>
      </c>
      <c r="S163" s="62">
        <f t="shared" si="158"/>
        <v>0</v>
      </c>
      <c r="T163" s="62">
        <f t="shared" si="158"/>
        <v>0</v>
      </c>
      <c r="U163" s="62">
        <f t="shared" si="158"/>
        <v>217578018008</v>
      </c>
      <c r="V163" s="62">
        <f t="shared" si="158"/>
        <v>0</v>
      </c>
      <c r="W163" s="62">
        <f t="shared" si="158"/>
        <v>0</v>
      </c>
      <c r="X163" s="65">
        <f t="shared" si="115"/>
        <v>0.76848463660601418</v>
      </c>
      <c r="Y163" s="65">
        <f t="shared" si="141"/>
        <v>0</v>
      </c>
      <c r="Z163" s="65">
        <f t="shared" si="156"/>
        <v>0</v>
      </c>
      <c r="AA163" s="65">
        <f t="shared" si="124"/>
        <v>0</v>
      </c>
      <c r="AB163" s="65" t="s">
        <v>40</v>
      </c>
    </row>
    <row r="164" spans="1:28" ht="49.5" customHeight="1" x14ac:dyDescent="0.25">
      <c r="A164" s="39" t="s">
        <v>313</v>
      </c>
      <c r="B164" s="34" t="s">
        <v>37</v>
      </c>
      <c r="C164" s="34">
        <v>10</v>
      </c>
      <c r="D164" s="34" t="s">
        <v>38</v>
      </c>
      <c r="E164" s="40" t="s">
        <v>312</v>
      </c>
      <c r="F164" s="62">
        <f t="shared" si="157"/>
        <v>283126047866</v>
      </c>
      <c r="G164" s="62">
        <f t="shared" si="157"/>
        <v>0</v>
      </c>
      <c r="H164" s="62">
        <f t="shared" si="157"/>
        <v>0</v>
      </c>
      <c r="I164" s="62">
        <f t="shared" si="157"/>
        <v>0</v>
      </c>
      <c r="J164" s="62">
        <f t="shared" si="157"/>
        <v>0</v>
      </c>
      <c r="K164" s="62">
        <f t="shared" si="120"/>
        <v>0</v>
      </c>
      <c r="L164" s="62">
        <f>+L165</f>
        <v>283126047866</v>
      </c>
      <c r="M164" s="42">
        <f t="shared" si="135"/>
        <v>3.5875246554073766E-2</v>
      </c>
      <c r="N164" s="62">
        <f t="shared" si="158"/>
        <v>0</v>
      </c>
      <c r="O164" s="62">
        <f t="shared" si="158"/>
        <v>217578018008</v>
      </c>
      <c r="P164" s="62">
        <f t="shared" si="158"/>
        <v>65548029858</v>
      </c>
      <c r="Q164" s="62">
        <f t="shared" si="158"/>
        <v>217578018008</v>
      </c>
      <c r="R164" s="62">
        <f t="shared" si="158"/>
        <v>65548029858</v>
      </c>
      <c r="S164" s="62">
        <f t="shared" si="158"/>
        <v>0</v>
      </c>
      <c r="T164" s="62">
        <f t="shared" si="158"/>
        <v>0</v>
      </c>
      <c r="U164" s="62">
        <f t="shared" si="158"/>
        <v>217578018008</v>
      </c>
      <c r="V164" s="62">
        <f t="shared" si="158"/>
        <v>0</v>
      </c>
      <c r="W164" s="62">
        <f t="shared" si="158"/>
        <v>0</v>
      </c>
      <c r="X164" s="65">
        <f t="shared" si="115"/>
        <v>0.76848463660601418</v>
      </c>
      <c r="Y164" s="65">
        <f t="shared" si="141"/>
        <v>0</v>
      </c>
      <c r="Z164" s="65">
        <f t="shared" si="156"/>
        <v>0</v>
      </c>
      <c r="AA164" s="65">
        <f t="shared" si="124"/>
        <v>0</v>
      </c>
      <c r="AB164" s="65" t="s">
        <v>40</v>
      </c>
    </row>
    <row r="165" spans="1:28" ht="32.25" customHeight="1" x14ac:dyDescent="0.25">
      <c r="A165" s="39" t="s">
        <v>314</v>
      </c>
      <c r="B165" s="34" t="s">
        <v>37</v>
      </c>
      <c r="C165" s="34">
        <v>10</v>
      </c>
      <c r="D165" s="34" t="s">
        <v>38</v>
      </c>
      <c r="E165" s="40" t="s">
        <v>268</v>
      </c>
      <c r="F165" s="62">
        <f t="shared" si="157"/>
        <v>283126047866</v>
      </c>
      <c r="G165" s="62">
        <f t="shared" si="157"/>
        <v>0</v>
      </c>
      <c r="H165" s="62">
        <f t="shared" si="157"/>
        <v>0</v>
      </c>
      <c r="I165" s="62">
        <f t="shared" si="157"/>
        <v>0</v>
      </c>
      <c r="J165" s="62">
        <f t="shared" si="157"/>
        <v>0</v>
      </c>
      <c r="K165" s="62">
        <f t="shared" si="120"/>
        <v>0</v>
      </c>
      <c r="L165" s="62">
        <f>+L166</f>
        <v>283126047866</v>
      </c>
      <c r="M165" s="42">
        <f t="shared" si="135"/>
        <v>3.5875246554073766E-2</v>
      </c>
      <c r="N165" s="62">
        <f t="shared" si="158"/>
        <v>0</v>
      </c>
      <c r="O165" s="62">
        <f t="shared" si="158"/>
        <v>217578018008</v>
      </c>
      <c r="P165" s="62">
        <f t="shared" si="158"/>
        <v>65548029858</v>
      </c>
      <c r="Q165" s="62">
        <f t="shared" si="158"/>
        <v>217578018008</v>
      </c>
      <c r="R165" s="62">
        <f t="shared" si="158"/>
        <v>65548029858</v>
      </c>
      <c r="S165" s="62">
        <f t="shared" si="158"/>
        <v>0</v>
      </c>
      <c r="T165" s="62">
        <f t="shared" si="158"/>
        <v>0</v>
      </c>
      <c r="U165" s="62">
        <f t="shared" si="158"/>
        <v>217578018008</v>
      </c>
      <c r="V165" s="62">
        <f t="shared" si="158"/>
        <v>0</v>
      </c>
      <c r="W165" s="62">
        <f t="shared" si="158"/>
        <v>0</v>
      </c>
      <c r="X165" s="65">
        <f t="shared" si="115"/>
        <v>0.76848463660601418</v>
      </c>
      <c r="Y165" s="65">
        <f t="shared" si="141"/>
        <v>0</v>
      </c>
      <c r="Z165" s="65">
        <f t="shared" si="156"/>
        <v>0</v>
      </c>
      <c r="AA165" s="65">
        <f t="shared" si="124"/>
        <v>0</v>
      </c>
      <c r="AB165" s="65" t="s">
        <v>40</v>
      </c>
    </row>
    <row r="166" spans="1:28" ht="30" customHeight="1" x14ac:dyDescent="0.25">
      <c r="A166" s="43" t="s">
        <v>315</v>
      </c>
      <c r="B166" s="44" t="s">
        <v>37</v>
      </c>
      <c r="C166" s="44">
        <v>10</v>
      </c>
      <c r="D166" s="44" t="s">
        <v>38</v>
      </c>
      <c r="E166" s="45" t="s">
        <v>258</v>
      </c>
      <c r="F166" s="46">
        <v>283126047866</v>
      </c>
      <c r="G166" s="46">
        <v>0</v>
      </c>
      <c r="H166" s="46">
        <v>0</v>
      </c>
      <c r="I166" s="46">
        <v>0</v>
      </c>
      <c r="J166" s="46">
        <v>0</v>
      </c>
      <c r="K166" s="46">
        <f t="shared" si="120"/>
        <v>0</v>
      </c>
      <c r="L166" s="46">
        <f>+F166+K166</f>
        <v>283126047866</v>
      </c>
      <c r="M166" s="51">
        <f t="shared" si="135"/>
        <v>3.5875246554073766E-2</v>
      </c>
      <c r="N166" s="46">
        <v>0</v>
      </c>
      <c r="O166" s="46">
        <v>217578018008</v>
      </c>
      <c r="P166" s="46">
        <f>L166-O166</f>
        <v>65548029858</v>
      </c>
      <c r="Q166" s="46">
        <v>217578018008</v>
      </c>
      <c r="R166" s="46">
        <f>+L166-Q166</f>
        <v>65548029858</v>
      </c>
      <c r="S166" s="46">
        <f>O166-Q166</f>
        <v>0</v>
      </c>
      <c r="T166" s="46">
        <v>0</v>
      </c>
      <c r="U166" s="46">
        <f>+Q166-T166</f>
        <v>217578018008</v>
      </c>
      <c r="V166" s="46">
        <v>0</v>
      </c>
      <c r="W166" s="48">
        <f>+T166-V166</f>
        <v>0</v>
      </c>
      <c r="X166" s="54">
        <f t="shared" ref="X166:X229" si="159">+Q166/L166</f>
        <v>0.76848463660601418</v>
      </c>
      <c r="Y166" s="54">
        <f t="shared" si="141"/>
        <v>0</v>
      </c>
      <c r="Z166" s="54">
        <f t="shared" si="156"/>
        <v>0</v>
      </c>
      <c r="AA166" s="54">
        <f t="shared" si="124"/>
        <v>0</v>
      </c>
      <c r="AB166" s="54" t="s">
        <v>40</v>
      </c>
    </row>
    <row r="167" spans="1:28" ht="66.75" customHeight="1" x14ac:dyDescent="0.25">
      <c r="A167" s="39" t="s">
        <v>316</v>
      </c>
      <c r="B167" s="34" t="s">
        <v>37</v>
      </c>
      <c r="C167" s="34">
        <v>10</v>
      </c>
      <c r="D167" s="34" t="s">
        <v>38</v>
      </c>
      <c r="E167" s="40" t="s">
        <v>317</v>
      </c>
      <c r="F167" s="62">
        <f t="shared" ref="F167:L169" si="160">+F168</f>
        <v>143699497948</v>
      </c>
      <c r="G167" s="62">
        <f t="shared" si="160"/>
        <v>0</v>
      </c>
      <c r="H167" s="62">
        <f t="shared" si="160"/>
        <v>0</v>
      </c>
      <c r="I167" s="62">
        <f t="shared" si="160"/>
        <v>0</v>
      </c>
      <c r="J167" s="62">
        <f t="shared" si="160"/>
        <v>0</v>
      </c>
      <c r="K167" s="62">
        <f t="shared" si="160"/>
        <v>0</v>
      </c>
      <c r="L167" s="62">
        <f t="shared" si="160"/>
        <v>143699497948</v>
      </c>
      <c r="M167" s="42">
        <f t="shared" si="135"/>
        <v>1.8208338503072082E-2</v>
      </c>
      <c r="N167" s="62">
        <f t="shared" ref="N167:W169" si="161">+N168</f>
        <v>0</v>
      </c>
      <c r="O167" s="62">
        <f t="shared" si="161"/>
        <v>127207862717</v>
      </c>
      <c r="P167" s="62">
        <f t="shared" si="161"/>
        <v>16491635231</v>
      </c>
      <c r="Q167" s="62">
        <f t="shared" si="161"/>
        <v>127207862717</v>
      </c>
      <c r="R167" s="62">
        <f t="shared" si="161"/>
        <v>16491635231</v>
      </c>
      <c r="S167" s="62">
        <f t="shared" si="161"/>
        <v>0</v>
      </c>
      <c r="T167" s="62">
        <f t="shared" si="161"/>
        <v>0</v>
      </c>
      <c r="U167" s="62">
        <f t="shared" si="161"/>
        <v>127207862717</v>
      </c>
      <c r="V167" s="62">
        <f t="shared" si="161"/>
        <v>0</v>
      </c>
      <c r="W167" s="62">
        <f t="shared" si="161"/>
        <v>0</v>
      </c>
      <c r="X167" s="65">
        <f t="shared" si="159"/>
        <v>0.88523526201206515</v>
      </c>
      <c r="Y167" s="65">
        <f t="shared" si="141"/>
        <v>0</v>
      </c>
      <c r="Z167" s="65">
        <f t="shared" si="156"/>
        <v>0</v>
      </c>
      <c r="AA167" s="65">
        <f t="shared" si="124"/>
        <v>0</v>
      </c>
      <c r="AB167" s="65" t="s">
        <v>40</v>
      </c>
    </row>
    <row r="168" spans="1:28" ht="66.75" customHeight="1" x14ac:dyDescent="0.25">
      <c r="A168" s="39" t="s">
        <v>318</v>
      </c>
      <c r="B168" s="34" t="s">
        <v>37</v>
      </c>
      <c r="C168" s="34">
        <v>10</v>
      </c>
      <c r="D168" s="34" t="s">
        <v>38</v>
      </c>
      <c r="E168" s="95" t="s">
        <v>317</v>
      </c>
      <c r="F168" s="62">
        <f t="shared" si="160"/>
        <v>143699497948</v>
      </c>
      <c r="G168" s="62">
        <f t="shared" si="160"/>
        <v>0</v>
      </c>
      <c r="H168" s="62">
        <f t="shared" si="160"/>
        <v>0</v>
      </c>
      <c r="I168" s="62">
        <f t="shared" si="160"/>
        <v>0</v>
      </c>
      <c r="J168" s="62">
        <f t="shared" si="160"/>
        <v>0</v>
      </c>
      <c r="K168" s="62">
        <f t="shared" si="160"/>
        <v>0</v>
      </c>
      <c r="L168" s="62">
        <f t="shared" si="160"/>
        <v>143699497948</v>
      </c>
      <c r="M168" s="42">
        <f t="shared" si="135"/>
        <v>1.8208338503072082E-2</v>
      </c>
      <c r="N168" s="62">
        <f t="shared" si="161"/>
        <v>0</v>
      </c>
      <c r="O168" s="62">
        <f t="shared" si="161"/>
        <v>127207862717</v>
      </c>
      <c r="P168" s="62">
        <f t="shared" si="161"/>
        <v>16491635231</v>
      </c>
      <c r="Q168" s="62">
        <f t="shared" si="161"/>
        <v>127207862717</v>
      </c>
      <c r="R168" s="62">
        <f t="shared" si="161"/>
        <v>16491635231</v>
      </c>
      <c r="S168" s="62">
        <f t="shared" si="161"/>
        <v>0</v>
      </c>
      <c r="T168" s="62">
        <f t="shared" si="161"/>
        <v>0</v>
      </c>
      <c r="U168" s="62">
        <f t="shared" si="161"/>
        <v>127207862717</v>
      </c>
      <c r="V168" s="62">
        <f t="shared" si="161"/>
        <v>0</v>
      </c>
      <c r="W168" s="62">
        <f t="shared" si="161"/>
        <v>0</v>
      </c>
      <c r="X168" s="65">
        <f t="shared" si="159"/>
        <v>0.88523526201206515</v>
      </c>
      <c r="Y168" s="65">
        <f t="shared" si="141"/>
        <v>0</v>
      </c>
      <c r="Z168" s="65">
        <f t="shared" si="156"/>
        <v>0</v>
      </c>
      <c r="AA168" s="65">
        <f t="shared" si="124"/>
        <v>0</v>
      </c>
      <c r="AB168" s="65" t="s">
        <v>40</v>
      </c>
    </row>
    <row r="169" spans="1:28" ht="38.25" customHeight="1" x14ac:dyDescent="0.25">
      <c r="A169" s="39" t="s">
        <v>319</v>
      </c>
      <c r="B169" s="34" t="s">
        <v>37</v>
      </c>
      <c r="C169" s="34">
        <v>10</v>
      </c>
      <c r="D169" s="34" t="s">
        <v>38</v>
      </c>
      <c r="E169" s="40" t="s">
        <v>268</v>
      </c>
      <c r="F169" s="62">
        <f t="shared" si="160"/>
        <v>143699497948</v>
      </c>
      <c r="G169" s="62">
        <f t="shared" si="160"/>
        <v>0</v>
      </c>
      <c r="H169" s="62">
        <f t="shared" si="160"/>
        <v>0</v>
      </c>
      <c r="I169" s="62">
        <f t="shared" si="160"/>
        <v>0</v>
      </c>
      <c r="J169" s="62">
        <f t="shared" si="160"/>
        <v>0</v>
      </c>
      <c r="K169" s="62">
        <f t="shared" si="160"/>
        <v>0</v>
      </c>
      <c r="L169" s="62">
        <f t="shared" si="160"/>
        <v>143699497948</v>
      </c>
      <c r="M169" s="42">
        <f t="shared" si="135"/>
        <v>1.8208338503072082E-2</v>
      </c>
      <c r="N169" s="62">
        <f t="shared" si="161"/>
        <v>0</v>
      </c>
      <c r="O169" s="62">
        <f t="shared" si="161"/>
        <v>127207862717</v>
      </c>
      <c r="P169" s="62">
        <f t="shared" si="161"/>
        <v>16491635231</v>
      </c>
      <c r="Q169" s="62">
        <f t="shared" si="161"/>
        <v>127207862717</v>
      </c>
      <c r="R169" s="62">
        <f t="shared" si="161"/>
        <v>16491635231</v>
      </c>
      <c r="S169" s="62">
        <f t="shared" si="161"/>
        <v>0</v>
      </c>
      <c r="T169" s="62">
        <f t="shared" si="161"/>
        <v>0</v>
      </c>
      <c r="U169" s="62">
        <f t="shared" si="161"/>
        <v>127207862717</v>
      </c>
      <c r="V169" s="62">
        <f t="shared" si="161"/>
        <v>0</v>
      </c>
      <c r="W169" s="62">
        <f t="shared" si="161"/>
        <v>0</v>
      </c>
      <c r="X169" s="65">
        <f t="shared" si="159"/>
        <v>0.88523526201206515</v>
      </c>
      <c r="Y169" s="65">
        <f t="shared" si="141"/>
        <v>0</v>
      </c>
      <c r="Z169" s="65">
        <f t="shared" si="156"/>
        <v>0</v>
      </c>
      <c r="AA169" s="65">
        <f t="shared" si="124"/>
        <v>0</v>
      </c>
      <c r="AB169" s="65" t="s">
        <v>40</v>
      </c>
    </row>
    <row r="170" spans="1:28" ht="30" customHeight="1" x14ac:dyDescent="0.25">
      <c r="A170" s="43" t="s">
        <v>320</v>
      </c>
      <c r="B170" s="44" t="s">
        <v>37</v>
      </c>
      <c r="C170" s="44">
        <v>10</v>
      </c>
      <c r="D170" s="44" t="s">
        <v>38</v>
      </c>
      <c r="E170" s="45" t="s">
        <v>258</v>
      </c>
      <c r="F170" s="46">
        <v>143699497948</v>
      </c>
      <c r="G170" s="46">
        <v>0</v>
      </c>
      <c r="H170" s="46">
        <v>0</v>
      </c>
      <c r="I170" s="46">
        <v>0</v>
      </c>
      <c r="J170" s="46">
        <v>0</v>
      </c>
      <c r="K170" s="46">
        <f t="shared" ref="K170:K200" si="162">+G170-H170+I170-J170</f>
        <v>0</v>
      </c>
      <c r="L170" s="46">
        <f>+F170+K170</f>
        <v>143699497948</v>
      </c>
      <c r="M170" s="51">
        <f t="shared" si="135"/>
        <v>1.8208338503072082E-2</v>
      </c>
      <c r="N170" s="46">
        <v>0</v>
      </c>
      <c r="O170" s="46">
        <v>127207862717</v>
      </c>
      <c r="P170" s="46">
        <f>L170-O170</f>
        <v>16491635231</v>
      </c>
      <c r="Q170" s="46">
        <v>127207862717</v>
      </c>
      <c r="R170" s="46">
        <f>+L170-Q170</f>
        <v>16491635231</v>
      </c>
      <c r="S170" s="46">
        <f>O170-Q170</f>
        <v>0</v>
      </c>
      <c r="T170" s="46">
        <v>0</v>
      </c>
      <c r="U170" s="46">
        <f>+Q170-T170</f>
        <v>127207862717</v>
      </c>
      <c r="V170" s="46">
        <v>0</v>
      </c>
      <c r="W170" s="48">
        <f>+T170-V170</f>
        <v>0</v>
      </c>
      <c r="X170" s="54">
        <f t="shared" si="159"/>
        <v>0.88523526201206515</v>
      </c>
      <c r="Y170" s="54">
        <f t="shared" si="141"/>
        <v>0</v>
      </c>
      <c r="Z170" s="54">
        <f t="shared" si="156"/>
        <v>0</v>
      </c>
      <c r="AA170" s="54">
        <f t="shared" si="124"/>
        <v>0</v>
      </c>
      <c r="AB170" s="54" t="s">
        <v>40</v>
      </c>
    </row>
    <row r="171" spans="1:28" ht="67.5" customHeight="1" x14ac:dyDescent="0.25">
      <c r="A171" s="39" t="s">
        <v>321</v>
      </c>
      <c r="B171" s="34" t="s">
        <v>37</v>
      </c>
      <c r="C171" s="34">
        <v>10</v>
      </c>
      <c r="D171" s="34" t="s">
        <v>38</v>
      </c>
      <c r="E171" s="40" t="s">
        <v>322</v>
      </c>
      <c r="F171" s="62">
        <f t="shared" ref="F171:J173" si="163">+F172</f>
        <v>59469726833</v>
      </c>
      <c r="G171" s="62">
        <f t="shared" si="163"/>
        <v>0</v>
      </c>
      <c r="H171" s="62">
        <f t="shared" si="163"/>
        <v>0</v>
      </c>
      <c r="I171" s="62">
        <f t="shared" si="163"/>
        <v>0</v>
      </c>
      <c r="J171" s="62">
        <f t="shared" si="163"/>
        <v>0</v>
      </c>
      <c r="K171" s="62">
        <f t="shared" si="162"/>
        <v>0</v>
      </c>
      <c r="L171" s="62">
        <f>+L172</f>
        <v>59469726833</v>
      </c>
      <c r="M171" s="42">
        <f t="shared" si="135"/>
        <v>7.5354815592489953E-3</v>
      </c>
      <c r="N171" s="62">
        <f t="shared" ref="N171:W173" si="164">+N172</f>
        <v>0</v>
      </c>
      <c r="O171" s="62">
        <f t="shared" si="164"/>
        <v>48079893039</v>
      </c>
      <c r="P171" s="62">
        <f t="shared" si="164"/>
        <v>11389833794</v>
      </c>
      <c r="Q171" s="62">
        <f t="shared" si="164"/>
        <v>48079893039</v>
      </c>
      <c r="R171" s="62">
        <f t="shared" si="164"/>
        <v>11389833794</v>
      </c>
      <c r="S171" s="62">
        <f t="shared" si="164"/>
        <v>0</v>
      </c>
      <c r="T171" s="62">
        <f t="shared" si="164"/>
        <v>0</v>
      </c>
      <c r="U171" s="62">
        <f t="shared" si="164"/>
        <v>48079893039</v>
      </c>
      <c r="V171" s="62">
        <f t="shared" si="164"/>
        <v>0</v>
      </c>
      <c r="W171" s="62">
        <f t="shared" si="164"/>
        <v>0</v>
      </c>
      <c r="X171" s="65">
        <f t="shared" si="159"/>
        <v>0.80847677632714909</v>
      </c>
      <c r="Y171" s="65">
        <f t="shared" si="141"/>
        <v>0</v>
      </c>
      <c r="Z171" s="65">
        <f t="shared" si="156"/>
        <v>0</v>
      </c>
      <c r="AA171" s="65">
        <f t="shared" si="124"/>
        <v>0</v>
      </c>
      <c r="AB171" s="65" t="s">
        <v>40</v>
      </c>
    </row>
    <row r="172" spans="1:28" ht="67.5" customHeight="1" x14ac:dyDescent="0.25">
      <c r="A172" s="39" t="s">
        <v>323</v>
      </c>
      <c r="B172" s="34" t="s">
        <v>37</v>
      </c>
      <c r="C172" s="34">
        <v>10</v>
      </c>
      <c r="D172" s="34" t="s">
        <v>38</v>
      </c>
      <c r="E172" s="95" t="s">
        <v>322</v>
      </c>
      <c r="F172" s="62">
        <f t="shared" si="163"/>
        <v>59469726833</v>
      </c>
      <c r="G172" s="62">
        <f t="shared" si="163"/>
        <v>0</v>
      </c>
      <c r="H172" s="62">
        <f t="shared" si="163"/>
        <v>0</v>
      </c>
      <c r="I172" s="62">
        <f t="shared" si="163"/>
        <v>0</v>
      </c>
      <c r="J172" s="62">
        <f t="shared" si="163"/>
        <v>0</v>
      </c>
      <c r="K172" s="62">
        <f t="shared" si="162"/>
        <v>0</v>
      </c>
      <c r="L172" s="62">
        <f>+L173</f>
        <v>59469726833</v>
      </c>
      <c r="M172" s="42">
        <f t="shared" si="135"/>
        <v>7.5354815592489953E-3</v>
      </c>
      <c r="N172" s="62">
        <f t="shared" si="164"/>
        <v>0</v>
      </c>
      <c r="O172" s="62">
        <f t="shared" si="164"/>
        <v>48079893039</v>
      </c>
      <c r="P172" s="62">
        <f t="shared" si="164"/>
        <v>11389833794</v>
      </c>
      <c r="Q172" s="62">
        <f t="shared" si="164"/>
        <v>48079893039</v>
      </c>
      <c r="R172" s="62">
        <f t="shared" si="164"/>
        <v>11389833794</v>
      </c>
      <c r="S172" s="62">
        <f t="shared" si="164"/>
        <v>0</v>
      </c>
      <c r="T172" s="62">
        <f t="shared" si="164"/>
        <v>0</v>
      </c>
      <c r="U172" s="62">
        <f t="shared" si="164"/>
        <v>48079893039</v>
      </c>
      <c r="V172" s="62">
        <f t="shared" si="164"/>
        <v>0</v>
      </c>
      <c r="W172" s="62">
        <f t="shared" si="164"/>
        <v>0</v>
      </c>
      <c r="X172" s="65">
        <f t="shared" si="159"/>
        <v>0.80847677632714909</v>
      </c>
      <c r="Y172" s="65">
        <f t="shared" si="141"/>
        <v>0</v>
      </c>
      <c r="Z172" s="65">
        <f t="shared" si="156"/>
        <v>0</v>
      </c>
      <c r="AA172" s="65">
        <f t="shared" si="124"/>
        <v>0</v>
      </c>
      <c r="AB172" s="65" t="s">
        <v>40</v>
      </c>
    </row>
    <row r="173" spans="1:28" ht="32.25" customHeight="1" x14ac:dyDescent="0.25">
      <c r="A173" s="39" t="s">
        <v>324</v>
      </c>
      <c r="B173" s="34" t="s">
        <v>37</v>
      </c>
      <c r="C173" s="34">
        <v>10</v>
      </c>
      <c r="D173" s="34" t="s">
        <v>38</v>
      </c>
      <c r="E173" s="40" t="s">
        <v>268</v>
      </c>
      <c r="F173" s="62">
        <f t="shared" si="163"/>
        <v>59469726833</v>
      </c>
      <c r="G173" s="62">
        <f t="shared" si="163"/>
        <v>0</v>
      </c>
      <c r="H173" s="62">
        <f t="shared" si="163"/>
        <v>0</v>
      </c>
      <c r="I173" s="62">
        <f t="shared" si="163"/>
        <v>0</v>
      </c>
      <c r="J173" s="62">
        <f t="shared" si="163"/>
        <v>0</v>
      </c>
      <c r="K173" s="62">
        <f t="shared" si="162"/>
        <v>0</v>
      </c>
      <c r="L173" s="62">
        <f>+L174</f>
        <v>59469726833</v>
      </c>
      <c r="M173" s="42">
        <f t="shared" si="135"/>
        <v>7.5354815592489953E-3</v>
      </c>
      <c r="N173" s="62">
        <f t="shared" si="164"/>
        <v>0</v>
      </c>
      <c r="O173" s="62">
        <f t="shared" si="164"/>
        <v>48079893039</v>
      </c>
      <c r="P173" s="62">
        <f t="shared" si="164"/>
        <v>11389833794</v>
      </c>
      <c r="Q173" s="62">
        <f t="shared" si="164"/>
        <v>48079893039</v>
      </c>
      <c r="R173" s="62">
        <f t="shared" si="164"/>
        <v>11389833794</v>
      </c>
      <c r="S173" s="62">
        <f t="shared" si="164"/>
        <v>0</v>
      </c>
      <c r="T173" s="62">
        <f t="shared" si="164"/>
        <v>0</v>
      </c>
      <c r="U173" s="62">
        <f t="shared" si="164"/>
        <v>48079893039</v>
      </c>
      <c r="V173" s="62">
        <f t="shared" si="164"/>
        <v>0</v>
      </c>
      <c r="W173" s="62">
        <f t="shared" si="164"/>
        <v>0</v>
      </c>
      <c r="X173" s="65">
        <f t="shared" si="159"/>
        <v>0.80847677632714909</v>
      </c>
      <c r="Y173" s="65">
        <f t="shared" si="141"/>
        <v>0</v>
      </c>
      <c r="Z173" s="65">
        <f t="shared" si="156"/>
        <v>0</v>
      </c>
      <c r="AA173" s="65">
        <f t="shared" si="124"/>
        <v>0</v>
      </c>
      <c r="AB173" s="65" t="s">
        <v>40</v>
      </c>
    </row>
    <row r="174" spans="1:28" ht="30" customHeight="1" x14ac:dyDescent="0.25">
      <c r="A174" s="43" t="s">
        <v>325</v>
      </c>
      <c r="B174" s="44" t="s">
        <v>37</v>
      </c>
      <c r="C174" s="44">
        <v>10</v>
      </c>
      <c r="D174" s="44" t="s">
        <v>38</v>
      </c>
      <c r="E174" s="45" t="s">
        <v>258</v>
      </c>
      <c r="F174" s="46">
        <v>59469726833</v>
      </c>
      <c r="G174" s="46">
        <v>0</v>
      </c>
      <c r="H174" s="46">
        <v>0</v>
      </c>
      <c r="I174" s="46">
        <v>0</v>
      </c>
      <c r="J174" s="46">
        <v>0</v>
      </c>
      <c r="K174" s="46">
        <f t="shared" si="162"/>
        <v>0</v>
      </c>
      <c r="L174" s="46">
        <f>+F174+K174</f>
        <v>59469726833</v>
      </c>
      <c r="M174" s="51">
        <f t="shared" si="135"/>
        <v>7.5354815592489953E-3</v>
      </c>
      <c r="N174" s="46">
        <v>0</v>
      </c>
      <c r="O174" s="46">
        <v>48079893039</v>
      </c>
      <c r="P174" s="46">
        <f>L174-O174</f>
        <v>11389833794</v>
      </c>
      <c r="Q174" s="46">
        <v>48079893039</v>
      </c>
      <c r="R174" s="46">
        <f>+L174-Q174</f>
        <v>11389833794</v>
      </c>
      <c r="S174" s="46">
        <f>O174-Q174</f>
        <v>0</v>
      </c>
      <c r="T174" s="46">
        <v>0</v>
      </c>
      <c r="U174" s="46">
        <f>+Q174-T174</f>
        <v>48079893039</v>
      </c>
      <c r="V174" s="46">
        <v>0</v>
      </c>
      <c r="W174" s="48">
        <f>+T174-V174</f>
        <v>0</v>
      </c>
      <c r="X174" s="54">
        <f t="shared" si="159"/>
        <v>0.80847677632714909</v>
      </c>
      <c r="Y174" s="54">
        <f t="shared" si="141"/>
        <v>0</v>
      </c>
      <c r="Z174" s="54">
        <f t="shared" si="156"/>
        <v>0</v>
      </c>
      <c r="AA174" s="54">
        <f t="shared" si="124"/>
        <v>0</v>
      </c>
      <c r="AB174" s="54" t="s">
        <v>40</v>
      </c>
    </row>
    <row r="175" spans="1:28" ht="95.25" customHeight="1" x14ac:dyDescent="0.25">
      <c r="A175" s="39" t="s">
        <v>326</v>
      </c>
      <c r="B175" s="34" t="s">
        <v>37</v>
      </c>
      <c r="C175" s="34">
        <v>10</v>
      </c>
      <c r="D175" s="34" t="s">
        <v>38</v>
      </c>
      <c r="E175" s="40" t="s">
        <v>327</v>
      </c>
      <c r="F175" s="62">
        <f t="shared" ref="F175:J177" si="165">+F176</f>
        <v>185783723137</v>
      </c>
      <c r="G175" s="62">
        <f t="shared" si="165"/>
        <v>0</v>
      </c>
      <c r="H175" s="62">
        <f t="shared" si="165"/>
        <v>0</v>
      </c>
      <c r="I175" s="62">
        <f t="shared" si="165"/>
        <v>0</v>
      </c>
      <c r="J175" s="62">
        <f t="shared" si="165"/>
        <v>0</v>
      </c>
      <c r="K175" s="62">
        <f t="shared" si="162"/>
        <v>0</v>
      </c>
      <c r="L175" s="62">
        <f>+L176</f>
        <v>185783723137</v>
      </c>
      <c r="M175" s="42">
        <f t="shared" si="135"/>
        <v>2.3540881962327009E-2</v>
      </c>
      <c r="N175" s="62">
        <f t="shared" ref="N175:W177" si="166">+N176</f>
        <v>0</v>
      </c>
      <c r="O175" s="62">
        <f t="shared" si="166"/>
        <v>141736621594</v>
      </c>
      <c r="P175" s="62">
        <f t="shared" si="166"/>
        <v>44047101543</v>
      </c>
      <c r="Q175" s="62">
        <f t="shared" si="166"/>
        <v>141736621594</v>
      </c>
      <c r="R175" s="62">
        <f t="shared" si="166"/>
        <v>44047101543</v>
      </c>
      <c r="S175" s="62">
        <f t="shared" si="166"/>
        <v>0</v>
      </c>
      <c r="T175" s="62">
        <f t="shared" si="166"/>
        <v>0</v>
      </c>
      <c r="U175" s="62">
        <f t="shared" si="166"/>
        <v>141736621594</v>
      </c>
      <c r="V175" s="62">
        <f t="shared" si="166"/>
        <v>0</v>
      </c>
      <c r="W175" s="62">
        <f t="shared" si="166"/>
        <v>0</v>
      </c>
      <c r="X175" s="65">
        <f t="shared" si="159"/>
        <v>0.76291194514107707</v>
      </c>
      <c r="Y175" s="65">
        <f t="shared" si="141"/>
        <v>0</v>
      </c>
      <c r="Z175" s="65">
        <f t="shared" si="156"/>
        <v>0</v>
      </c>
      <c r="AA175" s="65">
        <f t="shared" si="124"/>
        <v>0</v>
      </c>
      <c r="AB175" s="65" t="s">
        <v>40</v>
      </c>
    </row>
    <row r="176" spans="1:28" ht="95.25" customHeight="1" x14ac:dyDescent="0.25">
      <c r="A176" s="39" t="s">
        <v>328</v>
      </c>
      <c r="B176" s="34" t="s">
        <v>37</v>
      </c>
      <c r="C176" s="34">
        <v>10</v>
      </c>
      <c r="D176" s="34" t="s">
        <v>38</v>
      </c>
      <c r="E176" s="95" t="s">
        <v>327</v>
      </c>
      <c r="F176" s="62">
        <f t="shared" si="165"/>
        <v>185783723137</v>
      </c>
      <c r="G176" s="62">
        <f t="shared" si="165"/>
        <v>0</v>
      </c>
      <c r="H176" s="62">
        <f t="shared" si="165"/>
        <v>0</v>
      </c>
      <c r="I176" s="62">
        <f t="shared" si="165"/>
        <v>0</v>
      </c>
      <c r="J176" s="62">
        <f t="shared" si="165"/>
        <v>0</v>
      </c>
      <c r="K176" s="62">
        <f t="shared" si="162"/>
        <v>0</v>
      </c>
      <c r="L176" s="62">
        <f>+L177</f>
        <v>185783723137</v>
      </c>
      <c r="M176" s="42">
        <f t="shared" si="135"/>
        <v>2.3540881962327009E-2</v>
      </c>
      <c r="N176" s="62">
        <f t="shared" si="166"/>
        <v>0</v>
      </c>
      <c r="O176" s="62">
        <f t="shared" si="166"/>
        <v>141736621594</v>
      </c>
      <c r="P176" s="62">
        <f t="shared" si="166"/>
        <v>44047101543</v>
      </c>
      <c r="Q176" s="62">
        <f t="shared" si="166"/>
        <v>141736621594</v>
      </c>
      <c r="R176" s="62">
        <f t="shared" si="166"/>
        <v>44047101543</v>
      </c>
      <c r="S176" s="62">
        <f t="shared" si="166"/>
        <v>0</v>
      </c>
      <c r="T176" s="62">
        <f t="shared" si="166"/>
        <v>0</v>
      </c>
      <c r="U176" s="62">
        <f t="shared" si="166"/>
        <v>141736621594</v>
      </c>
      <c r="V176" s="62">
        <f t="shared" si="166"/>
        <v>0</v>
      </c>
      <c r="W176" s="62">
        <f t="shared" si="166"/>
        <v>0</v>
      </c>
      <c r="X176" s="65">
        <f t="shared" si="159"/>
        <v>0.76291194514107707</v>
      </c>
      <c r="Y176" s="65">
        <f t="shared" si="141"/>
        <v>0</v>
      </c>
      <c r="Z176" s="65">
        <f t="shared" si="156"/>
        <v>0</v>
      </c>
      <c r="AA176" s="65">
        <f t="shared" si="124"/>
        <v>0</v>
      </c>
      <c r="AB176" s="65" t="s">
        <v>40</v>
      </c>
    </row>
    <row r="177" spans="1:28" ht="33" customHeight="1" x14ac:dyDescent="0.25">
      <c r="A177" s="39" t="s">
        <v>329</v>
      </c>
      <c r="B177" s="34" t="s">
        <v>37</v>
      </c>
      <c r="C177" s="34">
        <v>10</v>
      </c>
      <c r="D177" s="34" t="s">
        <v>38</v>
      </c>
      <c r="E177" s="40" t="s">
        <v>268</v>
      </c>
      <c r="F177" s="62">
        <f t="shared" si="165"/>
        <v>185783723137</v>
      </c>
      <c r="G177" s="62">
        <f t="shared" si="165"/>
        <v>0</v>
      </c>
      <c r="H177" s="62">
        <f t="shared" si="165"/>
        <v>0</v>
      </c>
      <c r="I177" s="62">
        <f t="shared" si="165"/>
        <v>0</v>
      </c>
      <c r="J177" s="62">
        <f t="shared" si="165"/>
        <v>0</v>
      </c>
      <c r="K177" s="62">
        <f t="shared" si="162"/>
        <v>0</v>
      </c>
      <c r="L177" s="62">
        <f>+L178</f>
        <v>185783723137</v>
      </c>
      <c r="M177" s="42">
        <f t="shared" si="135"/>
        <v>2.3540881962327009E-2</v>
      </c>
      <c r="N177" s="62">
        <f t="shared" si="166"/>
        <v>0</v>
      </c>
      <c r="O177" s="62">
        <f t="shared" si="166"/>
        <v>141736621594</v>
      </c>
      <c r="P177" s="62">
        <f t="shared" si="166"/>
        <v>44047101543</v>
      </c>
      <c r="Q177" s="62">
        <f t="shared" si="166"/>
        <v>141736621594</v>
      </c>
      <c r="R177" s="62">
        <f t="shared" si="166"/>
        <v>44047101543</v>
      </c>
      <c r="S177" s="62">
        <f t="shared" si="166"/>
        <v>0</v>
      </c>
      <c r="T177" s="62">
        <f t="shared" si="166"/>
        <v>0</v>
      </c>
      <c r="U177" s="62">
        <f t="shared" si="166"/>
        <v>141736621594</v>
      </c>
      <c r="V177" s="62">
        <f t="shared" si="166"/>
        <v>0</v>
      </c>
      <c r="W177" s="62">
        <f t="shared" si="166"/>
        <v>0</v>
      </c>
      <c r="X177" s="65">
        <f t="shared" si="159"/>
        <v>0.76291194514107707</v>
      </c>
      <c r="Y177" s="65">
        <f t="shared" si="141"/>
        <v>0</v>
      </c>
      <c r="Z177" s="65">
        <f t="shared" si="156"/>
        <v>0</v>
      </c>
      <c r="AA177" s="65">
        <f t="shared" si="124"/>
        <v>0</v>
      </c>
      <c r="AB177" s="65" t="s">
        <v>40</v>
      </c>
    </row>
    <row r="178" spans="1:28" ht="30" customHeight="1" x14ac:dyDescent="0.25">
      <c r="A178" s="43" t="s">
        <v>330</v>
      </c>
      <c r="B178" s="44" t="s">
        <v>37</v>
      </c>
      <c r="C178" s="44">
        <v>10</v>
      </c>
      <c r="D178" s="44" t="s">
        <v>38</v>
      </c>
      <c r="E178" s="45" t="s">
        <v>258</v>
      </c>
      <c r="F178" s="46">
        <v>185783723137</v>
      </c>
      <c r="G178" s="46">
        <v>0</v>
      </c>
      <c r="H178" s="46">
        <v>0</v>
      </c>
      <c r="I178" s="46">
        <v>0</v>
      </c>
      <c r="J178" s="46">
        <v>0</v>
      </c>
      <c r="K178" s="46">
        <f t="shared" si="162"/>
        <v>0</v>
      </c>
      <c r="L178" s="46">
        <f>+F178+K178</f>
        <v>185783723137</v>
      </c>
      <c r="M178" s="51">
        <f t="shared" si="135"/>
        <v>2.3540881962327009E-2</v>
      </c>
      <c r="N178" s="46">
        <v>0</v>
      </c>
      <c r="O178" s="46">
        <v>141736621594</v>
      </c>
      <c r="P178" s="46">
        <f>L178-O178</f>
        <v>44047101543</v>
      </c>
      <c r="Q178" s="46">
        <v>141736621594</v>
      </c>
      <c r="R178" s="46">
        <f>+L178-Q178</f>
        <v>44047101543</v>
      </c>
      <c r="S178" s="46">
        <f>O178-Q178</f>
        <v>0</v>
      </c>
      <c r="T178" s="46">
        <v>0</v>
      </c>
      <c r="U178" s="46">
        <f>+Q178-T178</f>
        <v>141736621594</v>
      </c>
      <c r="V178" s="46">
        <v>0</v>
      </c>
      <c r="W178" s="48">
        <f>+T178-V178</f>
        <v>0</v>
      </c>
      <c r="X178" s="54">
        <f t="shared" si="159"/>
        <v>0.76291194514107707</v>
      </c>
      <c r="Y178" s="54">
        <f t="shared" si="141"/>
        <v>0</v>
      </c>
      <c r="Z178" s="54">
        <f t="shared" si="156"/>
        <v>0</v>
      </c>
      <c r="AA178" s="54">
        <f t="shared" ref="AA178:AA241" si="167">+T178/Q178</f>
        <v>0</v>
      </c>
      <c r="AB178" s="54" t="s">
        <v>40</v>
      </c>
    </row>
    <row r="179" spans="1:28" ht="53.25" customHeight="1" x14ac:dyDescent="0.25">
      <c r="A179" s="39" t="s">
        <v>331</v>
      </c>
      <c r="B179" s="34" t="s">
        <v>37</v>
      </c>
      <c r="C179" s="34">
        <v>10</v>
      </c>
      <c r="D179" s="34" t="s">
        <v>38</v>
      </c>
      <c r="E179" s="40" t="s">
        <v>332</v>
      </c>
      <c r="F179" s="62">
        <f t="shared" ref="F179:J181" si="168">+F180</f>
        <v>157227907719</v>
      </c>
      <c r="G179" s="62">
        <f t="shared" si="168"/>
        <v>0</v>
      </c>
      <c r="H179" s="62">
        <f t="shared" si="168"/>
        <v>0</v>
      </c>
      <c r="I179" s="62">
        <f t="shared" si="168"/>
        <v>0</v>
      </c>
      <c r="J179" s="62">
        <f t="shared" si="168"/>
        <v>0</v>
      </c>
      <c r="K179" s="62">
        <f t="shared" si="162"/>
        <v>0</v>
      </c>
      <c r="L179" s="62">
        <f>+L180</f>
        <v>157227907719</v>
      </c>
      <c r="M179" s="42">
        <f t="shared" si="135"/>
        <v>1.9922539791428526E-2</v>
      </c>
      <c r="N179" s="62">
        <f t="shared" ref="N179:W181" si="169">+N180</f>
        <v>0</v>
      </c>
      <c r="O179" s="62">
        <f t="shared" si="169"/>
        <v>100468422969</v>
      </c>
      <c r="P179" s="62">
        <f t="shared" si="169"/>
        <v>56759484750</v>
      </c>
      <c r="Q179" s="62">
        <f t="shared" si="169"/>
        <v>100468422969</v>
      </c>
      <c r="R179" s="62">
        <f t="shared" si="169"/>
        <v>56759484750</v>
      </c>
      <c r="S179" s="62">
        <f t="shared" si="169"/>
        <v>0</v>
      </c>
      <c r="T179" s="62">
        <f t="shared" si="169"/>
        <v>0</v>
      </c>
      <c r="U179" s="62">
        <f t="shared" si="169"/>
        <v>100468422969</v>
      </c>
      <c r="V179" s="62">
        <f t="shared" si="169"/>
        <v>0</v>
      </c>
      <c r="W179" s="62">
        <f t="shared" si="169"/>
        <v>0</v>
      </c>
      <c r="X179" s="65">
        <f t="shared" si="159"/>
        <v>0.63899866395575666</v>
      </c>
      <c r="Y179" s="65">
        <f t="shared" si="141"/>
        <v>0</v>
      </c>
      <c r="Z179" s="65">
        <f t="shared" si="156"/>
        <v>0</v>
      </c>
      <c r="AA179" s="65">
        <f t="shared" si="167"/>
        <v>0</v>
      </c>
      <c r="AB179" s="65" t="s">
        <v>40</v>
      </c>
    </row>
    <row r="180" spans="1:28" ht="53.25" customHeight="1" x14ac:dyDescent="0.25">
      <c r="A180" s="39" t="s">
        <v>333</v>
      </c>
      <c r="B180" s="34" t="s">
        <v>37</v>
      </c>
      <c r="C180" s="34">
        <v>10</v>
      </c>
      <c r="D180" s="34" t="s">
        <v>38</v>
      </c>
      <c r="E180" s="95" t="s">
        <v>332</v>
      </c>
      <c r="F180" s="62">
        <f t="shared" si="168"/>
        <v>157227907719</v>
      </c>
      <c r="G180" s="62">
        <f t="shared" si="168"/>
        <v>0</v>
      </c>
      <c r="H180" s="62">
        <f t="shared" si="168"/>
        <v>0</v>
      </c>
      <c r="I180" s="62">
        <f t="shared" si="168"/>
        <v>0</v>
      </c>
      <c r="J180" s="62">
        <f t="shared" si="168"/>
        <v>0</v>
      </c>
      <c r="K180" s="62">
        <f t="shared" si="162"/>
        <v>0</v>
      </c>
      <c r="L180" s="62">
        <f>+L181</f>
        <v>157227907719</v>
      </c>
      <c r="M180" s="42">
        <f t="shared" si="135"/>
        <v>1.9922539791428526E-2</v>
      </c>
      <c r="N180" s="62">
        <f t="shared" si="169"/>
        <v>0</v>
      </c>
      <c r="O180" s="62">
        <f t="shared" si="169"/>
        <v>100468422969</v>
      </c>
      <c r="P180" s="62">
        <f t="shared" si="169"/>
        <v>56759484750</v>
      </c>
      <c r="Q180" s="62">
        <f t="shared" si="169"/>
        <v>100468422969</v>
      </c>
      <c r="R180" s="62">
        <f t="shared" si="169"/>
        <v>56759484750</v>
      </c>
      <c r="S180" s="62">
        <f t="shared" si="169"/>
        <v>0</v>
      </c>
      <c r="T180" s="62">
        <f t="shared" si="169"/>
        <v>0</v>
      </c>
      <c r="U180" s="62">
        <f t="shared" si="169"/>
        <v>100468422969</v>
      </c>
      <c r="V180" s="62">
        <f t="shared" si="169"/>
        <v>0</v>
      </c>
      <c r="W180" s="62">
        <f t="shared" si="169"/>
        <v>0</v>
      </c>
      <c r="X180" s="65">
        <f t="shared" si="159"/>
        <v>0.63899866395575666</v>
      </c>
      <c r="Y180" s="65">
        <f t="shared" si="141"/>
        <v>0</v>
      </c>
      <c r="Z180" s="65">
        <f t="shared" si="156"/>
        <v>0</v>
      </c>
      <c r="AA180" s="65">
        <f t="shared" si="167"/>
        <v>0</v>
      </c>
      <c r="AB180" s="65" t="s">
        <v>40</v>
      </c>
    </row>
    <row r="181" spans="1:28" ht="38.25" customHeight="1" x14ac:dyDescent="0.25">
      <c r="A181" s="39" t="s">
        <v>334</v>
      </c>
      <c r="B181" s="34" t="s">
        <v>37</v>
      </c>
      <c r="C181" s="34">
        <v>10</v>
      </c>
      <c r="D181" s="34" t="s">
        <v>38</v>
      </c>
      <c r="E181" s="40" t="s">
        <v>268</v>
      </c>
      <c r="F181" s="62">
        <f t="shared" si="168"/>
        <v>157227907719</v>
      </c>
      <c r="G181" s="62">
        <f t="shared" si="168"/>
        <v>0</v>
      </c>
      <c r="H181" s="62">
        <f t="shared" si="168"/>
        <v>0</v>
      </c>
      <c r="I181" s="62">
        <f t="shared" si="168"/>
        <v>0</v>
      </c>
      <c r="J181" s="62">
        <f t="shared" si="168"/>
        <v>0</v>
      </c>
      <c r="K181" s="62">
        <f t="shared" si="162"/>
        <v>0</v>
      </c>
      <c r="L181" s="62">
        <f>+L182</f>
        <v>157227907719</v>
      </c>
      <c r="M181" s="42">
        <f t="shared" si="135"/>
        <v>1.9922539791428526E-2</v>
      </c>
      <c r="N181" s="62">
        <f t="shared" si="169"/>
        <v>0</v>
      </c>
      <c r="O181" s="62">
        <f t="shared" si="169"/>
        <v>100468422969</v>
      </c>
      <c r="P181" s="62">
        <f t="shared" si="169"/>
        <v>56759484750</v>
      </c>
      <c r="Q181" s="62">
        <f t="shared" si="169"/>
        <v>100468422969</v>
      </c>
      <c r="R181" s="62">
        <f t="shared" si="169"/>
        <v>56759484750</v>
      </c>
      <c r="S181" s="62">
        <f t="shared" si="169"/>
        <v>0</v>
      </c>
      <c r="T181" s="62">
        <f t="shared" si="169"/>
        <v>0</v>
      </c>
      <c r="U181" s="62">
        <f t="shared" si="169"/>
        <v>100468422969</v>
      </c>
      <c r="V181" s="62">
        <f t="shared" si="169"/>
        <v>0</v>
      </c>
      <c r="W181" s="62">
        <f t="shared" si="169"/>
        <v>0</v>
      </c>
      <c r="X181" s="65">
        <f t="shared" si="159"/>
        <v>0.63899866395575666</v>
      </c>
      <c r="Y181" s="65">
        <f t="shared" si="141"/>
        <v>0</v>
      </c>
      <c r="Z181" s="65">
        <f t="shared" si="156"/>
        <v>0</v>
      </c>
      <c r="AA181" s="65">
        <f t="shared" si="167"/>
        <v>0</v>
      </c>
      <c r="AB181" s="65" t="s">
        <v>40</v>
      </c>
    </row>
    <row r="182" spans="1:28" ht="38.25" customHeight="1" x14ac:dyDescent="0.25">
      <c r="A182" s="43" t="s">
        <v>335</v>
      </c>
      <c r="B182" s="99" t="s">
        <v>37</v>
      </c>
      <c r="C182" s="44">
        <v>10</v>
      </c>
      <c r="D182" s="44" t="s">
        <v>38</v>
      </c>
      <c r="E182" s="45" t="s">
        <v>258</v>
      </c>
      <c r="F182" s="46">
        <v>157227907719</v>
      </c>
      <c r="G182" s="46">
        <v>0</v>
      </c>
      <c r="H182" s="46">
        <v>0</v>
      </c>
      <c r="I182" s="46">
        <v>0</v>
      </c>
      <c r="J182" s="46">
        <v>0</v>
      </c>
      <c r="K182" s="46">
        <f t="shared" si="162"/>
        <v>0</v>
      </c>
      <c r="L182" s="46">
        <f>+F182+K182</f>
        <v>157227907719</v>
      </c>
      <c r="M182" s="51">
        <f t="shared" si="135"/>
        <v>1.9922539791428526E-2</v>
      </c>
      <c r="N182" s="46">
        <v>0</v>
      </c>
      <c r="O182" s="46">
        <v>100468422969</v>
      </c>
      <c r="P182" s="46">
        <f>L182-O182</f>
        <v>56759484750</v>
      </c>
      <c r="Q182" s="46">
        <v>100468422969</v>
      </c>
      <c r="R182" s="46">
        <f>+L182-Q182</f>
        <v>56759484750</v>
      </c>
      <c r="S182" s="46">
        <f>O182-Q182</f>
        <v>0</v>
      </c>
      <c r="T182" s="46">
        <v>0</v>
      </c>
      <c r="U182" s="46">
        <f>+Q182-T182</f>
        <v>100468422969</v>
      </c>
      <c r="V182" s="46">
        <v>0</v>
      </c>
      <c r="W182" s="48">
        <f>+T182-V182</f>
        <v>0</v>
      </c>
      <c r="X182" s="54">
        <f t="shared" si="159"/>
        <v>0.63899866395575666</v>
      </c>
      <c r="Y182" s="54">
        <f t="shared" si="141"/>
        <v>0</v>
      </c>
      <c r="Z182" s="54">
        <f t="shared" si="156"/>
        <v>0</v>
      </c>
      <c r="AA182" s="54">
        <f t="shared" si="167"/>
        <v>0</v>
      </c>
      <c r="AB182" s="54" t="s">
        <v>40</v>
      </c>
    </row>
    <row r="183" spans="1:28" ht="69" customHeight="1" x14ac:dyDescent="0.25">
      <c r="A183" s="39" t="s">
        <v>336</v>
      </c>
      <c r="B183" s="34" t="s">
        <v>37</v>
      </c>
      <c r="C183" s="34">
        <v>10</v>
      </c>
      <c r="D183" s="34" t="s">
        <v>38</v>
      </c>
      <c r="E183" s="40" t="s">
        <v>337</v>
      </c>
      <c r="F183" s="62">
        <f t="shared" ref="F183:J185" si="170">+F184</f>
        <v>242320270178</v>
      </c>
      <c r="G183" s="62">
        <f t="shared" si="170"/>
        <v>0</v>
      </c>
      <c r="H183" s="62">
        <f t="shared" si="170"/>
        <v>0</v>
      </c>
      <c r="I183" s="62">
        <f t="shared" si="170"/>
        <v>0</v>
      </c>
      <c r="J183" s="62">
        <f t="shared" si="170"/>
        <v>0</v>
      </c>
      <c r="K183" s="62">
        <f t="shared" si="162"/>
        <v>0</v>
      </c>
      <c r="L183" s="62">
        <f>+L184</f>
        <v>242320270178</v>
      </c>
      <c r="M183" s="42">
        <f t="shared" si="135"/>
        <v>3.0704696735638918E-2</v>
      </c>
      <c r="N183" s="62">
        <f t="shared" ref="N183:W185" si="171">+N184</f>
        <v>0</v>
      </c>
      <c r="O183" s="62">
        <f t="shared" si="171"/>
        <v>145080481919</v>
      </c>
      <c r="P183" s="62">
        <f t="shared" si="171"/>
        <v>97239788259</v>
      </c>
      <c r="Q183" s="62">
        <f t="shared" si="171"/>
        <v>145080481919</v>
      </c>
      <c r="R183" s="62">
        <f t="shared" si="171"/>
        <v>97239788259</v>
      </c>
      <c r="S183" s="62">
        <f t="shared" si="171"/>
        <v>0</v>
      </c>
      <c r="T183" s="62">
        <f t="shared" si="171"/>
        <v>0</v>
      </c>
      <c r="U183" s="62">
        <f t="shared" si="171"/>
        <v>145080481919</v>
      </c>
      <c r="V183" s="62">
        <f t="shared" si="171"/>
        <v>0</v>
      </c>
      <c r="W183" s="62">
        <f t="shared" si="171"/>
        <v>0</v>
      </c>
      <c r="X183" s="65">
        <f t="shared" si="159"/>
        <v>0.59871376757886974</v>
      </c>
      <c r="Y183" s="65">
        <f t="shared" si="141"/>
        <v>0</v>
      </c>
      <c r="Z183" s="65">
        <f t="shared" si="156"/>
        <v>0</v>
      </c>
      <c r="AA183" s="65">
        <f t="shared" si="167"/>
        <v>0</v>
      </c>
      <c r="AB183" s="65" t="s">
        <v>40</v>
      </c>
    </row>
    <row r="184" spans="1:28" ht="69" customHeight="1" x14ac:dyDescent="0.25">
      <c r="A184" s="39" t="s">
        <v>338</v>
      </c>
      <c r="B184" s="34" t="s">
        <v>37</v>
      </c>
      <c r="C184" s="34">
        <v>10</v>
      </c>
      <c r="D184" s="34" t="s">
        <v>38</v>
      </c>
      <c r="E184" s="95" t="s">
        <v>337</v>
      </c>
      <c r="F184" s="62">
        <f t="shared" si="170"/>
        <v>242320270178</v>
      </c>
      <c r="G184" s="62">
        <f t="shared" si="170"/>
        <v>0</v>
      </c>
      <c r="H184" s="62">
        <f t="shared" si="170"/>
        <v>0</v>
      </c>
      <c r="I184" s="62">
        <f t="shared" si="170"/>
        <v>0</v>
      </c>
      <c r="J184" s="62">
        <f t="shared" si="170"/>
        <v>0</v>
      </c>
      <c r="K184" s="62">
        <f t="shared" si="162"/>
        <v>0</v>
      </c>
      <c r="L184" s="62">
        <f>+L185</f>
        <v>242320270178</v>
      </c>
      <c r="M184" s="42">
        <f t="shared" si="135"/>
        <v>3.0704696735638918E-2</v>
      </c>
      <c r="N184" s="62">
        <f t="shared" si="171"/>
        <v>0</v>
      </c>
      <c r="O184" s="62">
        <f t="shared" si="171"/>
        <v>145080481919</v>
      </c>
      <c r="P184" s="62">
        <f t="shared" si="171"/>
        <v>97239788259</v>
      </c>
      <c r="Q184" s="62">
        <f t="shared" si="171"/>
        <v>145080481919</v>
      </c>
      <c r="R184" s="62">
        <f t="shared" si="171"/>
        <v>97239788259</v>
      </c>
      <c r="S184" s="62">
        <f t="shared" si="171"/>
        <v>0</v>
      </c>
      <c r="T184" s="62">
        <f t="shared" si="171"/>
        <v>0</v>
      </c>
      <c r="U184" s="62">
        <f t="shared" si="171"/>
        <v>145080481919</v>
      </c>
      <c r="V184" s="62">
        <f t="shared" si="171"/>
        <v>0</v>
      </c>
      <c r="W184" s="62">
        <f t="shared" si="171"/>
        <v>0</v>
      </c>
      <c r="X184" s="65">
        <f t="shared" si="159"/>
        <v>0.59871376757886974</v>
      </c>
      <c r="Y184" s="65">
        <f t="shared" si="141"/>
        <v>0</v>
      </c>
      <c r="Z184" s="65">
        <f t="shared" si="156"/>
        <v>0</v>
      </c>
      <c r="AA184" s="65">
        <f t="shared" si="167"/>
        <v>0</v>
      </c>
      <c r="AB184" s="65" t="s">
        <v>40</v>
      </c>
    </row>
    <row r="185" spans="1:28" ht="29.25" customHeight="1" x14ac:dyDescent="0.25">
      <c r="A185" s="39" t="s">
        <v>339</v>
      </c>
      <c r="B185" s="34" t="s">
        <v>37</v>
      </c>
      <c r="C185" s="34">
        <v>10</v>
      </c>
      <c r="D185" s="34" t="s">
        <v>38</v>
      </c>
      <c r="E185" s="40" t="s">
        <v>268</v>
      </c>
      <c r="F185" s="62">
        <f t="shared" si="170"/>
        <v>242320270178</v>
      </c>
      <c r="G185" s="62">
        <f t="shared" si="170"/>
        <v>0</v>
      </c>
      <c r="H185" s="62">
        <f t="shared" si="170"/>
        <v>0</v>
      </c>
      <c r="I185" s="62">
        <f t="shared" si="170"/>
        <v>0</v>
      </c>
      <c r="J185" s="62">
        <f t="shared" si="170"/>
        <v>0</v>
      </c>
      <c r="K185" s="62">
        <f t="shared" si="162"/>
        <v>0</v>
      </c>
      <c r="L185" s="62">
        <f>+L186</f>
        <v>242320270178</v>
      </c>
      <c r="M185" s="42">
        <f t="shared" si="135"/>
        <v>3.0704696735638918E-2</v>
      </c>
      <c r="N185" s="62">
        <f t="shared" si="171"/>
        <v>0</v>
      </c>
      <c r="O185" s="62">
        <f t="shared" si="171"/>
        <v>145080481919</v>
      </c>
      <c r="P185" s="62">
        <f t="shared" si="171"/>
        <v>97239788259</v>
      </c>
      <c r="Q185" s="62">
        <f t="shared" si="171"/>
        <v>145080481919</v>
      </c>
      <c r="R185" s="62">
        <f t="shared" si="171"/>
        <v>97239788259</v>
      </c>
      <c r="S185" s="62">
        <f t="shared" si="171"/>
        <v>0</v>
      </c>
      <c r="T185" s="62">
        <f t="shared" si="171"/>
        <v>0</v>
      </c>
      <c r="U185" s="62">
        <f t="shared" si="171"/>
        <v>145080481919</v>
      </c>
      <c r="V185" s="62">
        <f t="shared" si="171"/>
        <v>0</v>
      </c>
      <c r="W185" s="62">
        <f t="shared" si="171"/>
        <v>0</v>
      </c>
      <c r="X185" s="65">
        <f t="shared" si="159"/>
        <v>0.59871376757886974</v>
      </c>
      <c r="Y185" s="65">
        <f t="shared" si="141"/>
        <v>0</v>
      </c>
      <c r="Z185" s="65">
        <f t="shared" si="156"/>
        <v>0</v>
      </c>
      <c r="AA185" s="65">
        <f t="shared" si="167"/>
        <v>0</v>
      </c>
      <c r="AB185" s="65" t="s">
        <v>40</v>
      </c>
    </row>
    <row r="186" spans="1:28" ht="30" customHeight="1" x14ac:dyDescent="0.25">
      <c r="A186" s="43" t="s">
        <v>340</v>
      </c>
      <c r="B186" s="44" t="s">
        <v>37</v>
      </c>
      <c r="C186" s="44">
        <v>10</v>
      </c>
      <c r="D186" s="44" t="s">
        <v>38</v>
      </c>
      <c r="E186" s="45" t="s">
        <v>258</v>
      </c>
      <c r="F186" s="46">
        <v>242320270178</v>
      </c>
      <c r="G186" s="46">
        <v>0</v>
      </c>
      <c r="H186" s="46">
        <v>0</v>
      </c>
      <c r="I186" s="46">
        <v>0</v>
      </c>
      <c r="J186" s="46">
        <v>0</v>
      </c>
      <c r="K186" s="46">
        <f t="shared" si="162"/>
        <v>0</v>
      </c>
      <c r="L186" s="46">
        <f>+F186+K186</f>
        <v>242320270178</v>
      </c>
      <c r="M186" s="51">
        <f t="shared" si="135"/>
        <v>3.0704696735638918E-2</v>
      </c>
      <c r="N186" s="46">
        <v>0</v>
      </c>
      <c r="O186" s="46">
        <v>145080481919</v>
      </c>
      <c r="P186" s="46">
        <f>L186-O186</f>
        <v>97239788259</v>
      </c>
      <c r="Q186" s="46">
        <v>145080481919</v>
      </c>
      <c r="R186" s="46">
        <f>+L186-Q186</f>
        <v>97239788259</v>
      </c>
      <c r="S186" s="46">
        <f>O186-Q186</f>
        <v>0</v>
      </c>
      <c r="T186" s="46">
        <v>0</v>
      </c>
      <c r="U186" s="46">
        <f>+Q186-T186</f>
        <v>145080481919</v>
      </c>
      <c r="V186" s="46">
        <v>0</v>
      </c>
      <c r="W186" s="48">
        <f>+T186-V186</f>
        <v>0</v>
      </c>
      <c r="X186" s="54">
        <f t="shared" si="159"/>
        <v>0.59871376757886974</v>
      </c>
      <c r="Y186" s="54">
        <f t="shared" si="141"/>
        <v>0</v>
      </c>
      <c r="Z186" s="54">
        <f t="shared" si="156"/>
        <v>0</v>
      </c>
      <c r="AA186" s="54">
        <f t="shared" si="167"/>
        <v>0</v>
      </c>
      <c r="AB186" s="54" t="s">
        <v>40</v>
      </c>
    </row>
    <row r="187" spans="1:28" ht="64.5" customHeight="1" x14ac:dyDescent="0.25">
      <c r="A187" s="39" t="s">
        <v>341</v>
      </c>
      <c r="B187" s="34" t="s">
        <v>37</v>
      </c>
      <c r="C187" s="34">
        <v>10</v>
      </c>
      <c r="D187" s="34" t="s">
        <v>38</v>
      </c>
      <c r="E187" s="40" t="s">
        <v>342</v>
      </c>
      <c r="F187" s="62">
        <f t="shared" ref="F187:J189" si="172">+F188</f>
        <v>291500728983</v>
      </c>
      <c r="G187" s="62">
        <f t="shared" si="172"/>
        <v>0</v>
      </c>
      <c r="H187" s="62">
        <f t="shared" si="172"/>
        <v>0</v>
      </c>
      <c r="I187" s="62">
        <f t="shared" si="172"/>
        <v>0</v>
      </c>
      <c r="J187" s="62">
        <f t="shared" si="172"/>
        <v>0</v>
      </c>
      <c r="K187" s="62">
        <f t="shared" si="162"/>
        <v>0</v>
      </c>
      <c r="L187" s="62">
        <f>+L188</f>
        <v>291500728983</v>
      </c>
      <c r="M187" s="42">
        <f t="shared" si="135"/>
        <v>3.6936412604137506E-2</v>
      </c>
      <c r="N187" s="62">
        <f t="shared" ref="N187:W189" si="173">+N188</f>
        <v>0</v>
      </c>
      <c r="O187" s="62">
        <f t="shared" si="173"/>
        <v>210227634054</v>
      </c>
      <c r="P187" s="62">
        <f t="shared" si="173"/>
        <v>81273094929</v>
      </c>
      <c r="Q187" s="62">
        <f t="shared" si="173"/>
        <v>210227634054</v>
      </c>
      <c r="R187" s="62">
        <f t="shared" si="173"/>
        <v>81273094929</v>
      </c>
      <c r="S187" s="62">
        <f t="shared" si="173"/>
        <v>0</v>
      </c>
      <c r="T187" s="62">
        <f t="shared" si="173"/>
        <v>0</v>
      </c>
      <c r="U187" s="62">
        <f t="shared" si="173"/>
        <v>210227634054</v>
      </c>
      <c r="V187" s="62">
        <f t="shared" si="173"/>
        <v>0</v>
      </c>
      <c r="W187" s="62">
        <f t="shared" si="173"/>
        <v>0</v>
      </c>
      <c r="X187" s="65">
        <f t="shared" si="159"/>
        <v>0.72119076610014321</v>
      </c>
      <c r="Y187" s="65">
        <f t="shared" si="141"/>
        <v>0</v>
      </c>
      <c r="Z187" s="65">
        <f t="shared" si="156"/>
        <v>0</v>
      </c>
      <c r="AA187" s="65">
        <f t="shared" si="167"/>
        <v>0</v>
      </c>
      <c r="AB187" s="65" t="s">
        <v>40</v>
      </c>
    </row>
    <row r="188" spans="1:28" ht="64.5" customHeight="1" x14ac:dyDescent="0.25">
      <c r="A188" s="39" t="s">
        <v>343</v>
      </c>
      <c r="B188" s="34" t="s">
        <v>37</v>
      </c>
      <c r="C188" s="34">
        <v>10</v>
      </c>
      <c r="D188" s="34" t="s">
        <v>38</v>
      </c>
      <c r="E188" s="95" t="s">
        <v>342</v>
      </c>
      <c r="F188" s="62">
        <f t="shared" si="172"/>
        <v>291500728983</v>
      </c>
      <c r="G188" s="62">
        <f t="shared" si="172"/>
        <v>0</v>
      </c>
      <c r="H188" s="62">
        <f t="shared" si="172"/>
        <v>0</v>
      </c>
      <c r="I188" s="62">
        <f t="shared" si="172"/>
        <v>0</v>
      </c>
      <c r="J188" s="62">
        <f t="shared" si="172"/>
        <v>0</v>
      </c>
      <c r="K188" s="62">
        <f t="shared" si="162"/>
        <v>0</v>
      </c>
      <c r="L188" s="62">
        <f>+L189</f>
        <v>291500728983</v>
      </c>
      <c r="M188" s="42">
        <f t="shared" si="135"/>
        <v>3.6936412604137506E-2</v>
      </c>
      <c r="N188" s="62">
        <f t="shared" si="173"/>
        <v>0</v>
      </c>
      <c r="O188" s="62">
        <f t="shared" si="173"/>
        <v>210227634054</v>
      </c>
      <c r="P188" s="62">
        <f t="shared" si="173"/>
        <v>81273094929</v>
      </c>
      <c r="Q188" s="62">
        <f t="shared" si="173"/>
        <v>210227634054</v>
      </c>
      <c r="R188" s="62">
        <f t="shared" si="173"/>
        <v>81273094929</v>
      </c>
      <c r="S188" s="62">
        <f t="shared" si="173"/>
        <v>0</v>
      </c>
      <c r="T188" s="62">
        <f t="shared" si="173"/>
        <v>0</v>
      </c>
      <c r="U188" s="62">
        <f t="shared" si="173"/>
        <v>210227634054</v>
      </c>
      <c r="V188" s="62">
        <f t="shared" si="173"/>
        <v>0</v>
      </c>
      <c r="W188" s="62">
        <f t="shared" si="173"/>
        <v>0</v>
      </c>
      <c r="X188" s="65">
        <f t="shared" si="159"/>
        <v>0.72119076610014321</v>
      </c>
      <c r="Y188" s="65">
        <f t="shared" si="141"/>
        <v>0</v>
      </c>
      <c r="Z188" s="65">
        <f t="shared" si="156"/>
        <v>0</v>
      </c>
      <c r="AA188" s="65">
        <f t="shared" si="167"/>
        <v>0</v>
      </c>
      <c r="AB188" s="65" t="s">
        <v>40</v>
      </c>
    </row>
    <row r="189" spans="1:28" ht="32.25" customHeight="1" x14ac:dyDescent="0.25">
      <c r="A189" s="39" t="s">
        <v>344</v>
      </c>
      <c r="B189" s="34" t="s">
        <v>37</v>
      </c>
      <c r="C189" s="34">
        <v>10</v>
      </c>
      <c r="D189" s="34" t="s">
        <v>38</v>
      </c>
      <c r="E189" s="40" t="s">
        <v>268</v>
      </c>
      <c r="F189" s="62">
        <f t="shared" si="172"/>
        <v>291500728983</v>
      </c>
      <c r="G189" s="62">
        <f t="shared" si="172"/>
        <v>0</v>
      </c>
      <c r="H189" s="62">
        <f t="shared" si="172"/>
        <v>0</v>
      </c>
      <c r="I189" s="62">
        <f t="shared" si="172"/>
        <v>0</v>
      </c>
      <c r="J189" s="62">
        <f t="shared" si="172"/>
        <v>0</v>
      </c>
      <c r="K189" s="62">
        <f t="shared" si="162"/>
        <v>0</v>
      </c>
      <c r="L189" s="62">
        <f>+L190</f>
        <v>291500728983</v>
      </c>
      <c r="M189" s="42">
        <f t="shared" si="135"/>
        <v>3.6936412604137506E-2</v>
      </c>
      <c r="N189" s="62">
        <f t="shared" si="173"/>
        <v>0</v>
      </c>
      <c r="O189" s="62">
        <f t="shared" si="173"/>
        <v>210227634054</v>
      </c>
      <c r="P189" s="62">
        <f t="shared" si="173"/>
        <v>81273094929</v>
      </c>
      <c r="Q189" s="62">
        <f t="shared" si="173"/>
        <v>210227634054</v>
      </c>
      <c r="R189" s="62">
        <f t="shared" si="173"/>
        <v>81273094929</v>
      </c>
      <c r="S189" s="62">
        <f t="shared" si="173"/>
        <v>0</v>
      </c>
      <c r="T189" s="62">
        <f t="shared" si="173"/>
        <v>0</v>
      </c>
      <c r="U189" s="62">
        <f t="shared" si="173"/>
        <v>210227634054</v>
      </c>
      <c r="V189" s="62">
        <f t="shared" si="173"/>
        <v>0</v>
      </c>
      <c r="W189" s="62">
        <f t="shared" si="173"/>
        <v>0</v>
      </c>
      <c r="X189" s="65">
        <f t="shared" si="159"/>
        <v>0.72119076610014321</v>
      </c>
      <c r="Y189" s="65">
        <f t="shared" si="141"/>
        <v>0</v>
      </c>
      <c r="Z189" s="65">
        <f t="shared" si="156"/>
        <v>0</v>
      </c>
      <c r="AA189" s="65">
        <f t="shared" si="167"/>
        <v>0</v>
      </c>
      <c r="AB189" s="65" t="s">
        <v>40</v>
      </c>
    </row>
    <row r="190" spans="1:28" ht="30" customHeight="1" x14ac:dyDescent="0.25">
      <c r="A190" s="43" t="s">
        <v>345</v>
      </c>
      <c r="B190" s="44" t="s">
        <v>37</v>
      </c>
      <c r="C190" s="44">
        <v>10</v>
      </c>
      <c r="D190" s="44" t="s">
        <v>38</v>
      </c>
      <c r="E190" s="45" t="s">
        <v>258</v>
      </c>
      <c r="F190" s="46">
        <v>291500728983</v>
      </c>
      <c r="G190" s="46">
        <v>0</v>
      </c>
      <c r="H190" s="46">
        <v>0</v>
      </c>
      <c r="I190" s="46">
        <v>0</v>
      </c>
      <c r="J190" s="46">
        <v>0</v>
      </c>
      <c r="K190" s="46">
        <f t="shared" si="162"/>
        <v>0</v>
      </c>
      <c r="L190" s="46">
        <f>+F190+K190</f>
        <v>291500728983</v>
      </c>
      <c r="M190" s="51">
        <f t="shared" si="135"/>
        <v>3.6936412604137506E-2</v>
      </c>
      <c r="N190" s="46">
        <v>0</v>
      </c>
      <c r="O190" s="46">
        <v>210227634054</v>
      </c>
      <c r="P190" s="46">
        <f>L190-O190</f>
        <v>81273094929</v>
      </c>
      <c r="Q190" s="46">
        <v>210227634054</v>
      </c>
      <c r="R190" s="46">
        <f>+L190-Q190</f>
        <v>81273094929</v>
      </c>
      <c r="S190" s="46">
        <f>O190-Q190</f>
        <v>0</v>
      </c>
      <c r="T190" s="46">
        <v>0</v>
      </c>
      <c r="U190" s="46">
        <f>+Q190-T190</f>
        <v>210227634054</v>
      </c>
      <c r="V190" s="46">
        <v>0</v>
      </c>
      <c r="W190" s="48">
        <f>+T190-V190</f>
        <v>0</v>
      </c>
      <c r="X190" s="49">
        <f t="shared" si="159"/>
        <v>0.72119076610014321</v>
      </c>
      <c r="Y190" s="49">
        <f t="shared" si="141"/>
        <v>0</v>
      </c>
      <c r="Z190" s="49">
        <f t="shared" si="156"/>
        <v>0</v>
      </c>
      <c r="AA190" s="49">
        <f t="shared" si="167"/>
        <v>0</v>
      </c>
      <c r="AB190" s="49" t="s">
        <v>40</v>
      </c>
    </row>
    <row r="191" spans="1:28" ht="70.5" customHeight="1" x14ac:dyDescent="0.25">
      <c r="A191" s="39" t="s">
        <v>346</v>
      </c>
      <c r="B191" s="34" t="s">
        <v>37</v>
      </c>
      <c r="C191" s="34">
        <v>10</v>
      </c>
      <c r="D191" s="34" t="s">
        <v>38</v>
      </c>
      <c r="E191" s="40" t="s">
        <v>347</v>
      </c>
      <c r="F191" s="62">
        <f t="shared" ref="F191:J193" si="174">+F192</f>
        <v>152661368237</v>
      </c>
      <c r="G191" s="62">
        <f t="shared" si="174"/>
        <v>0</v>
      </c>
      <c r="H191" s="62">
        <f t="shared" si="174"/>
        <v>0</v>
      </c>
      <c r="I191" s="62">
        <f t="shared" si="174"/>
        <v>0</v>
      </c>
      <c r="J191" s="62">
        <f t="shared" si="174"/>
        <v>0</v>
      </c>
      <c r="K191" s="62">
        <f t="shared" si="162"/>
        <v>0</v>
      </c>
      <c r="L191" s="62">
        <f>+L192</f>
        <v>152661368237</v>
      </c>
      <c r="M191" s="42">
        <f t="shared" ref="M191:M254" si="175">L191/$L$295</f>
        <v>1.9343908008692665E-2</v>
      </c>
      <c r="N191" s="62">
        <f t="shared" ref="N191:W193" si="176">+N192</f>
        <v>0</v>
      </c>
      <c r="O191" s="62">
        <f t="shared" si="176"/>
        <v>89528985124</v>
      </c>
      <c r="P191" s="62">
        <f t="shared" si="176"/>
        <v>63132383113</v>
      </c>
      <c r="Q191" s="62">
        <f t="shared" si="176"/>
        <v>89528985124</v>
      </c>
      <c r="R191" s="62">
        <f t="shared" si="176"/>
        <v>63132383113</v>
      </c>
      <c r="S191" s="62">
        <f t="shared" si="176"/>
        <v>0</v>
      </c>
      <c r="T191" s="62">
        <f t="shared" si="176"/>
        <v>0</v>
      </c>
      <c r="U191" s="62">
        <f t="shared" si="176"/>
        <v>89528985124</v>
      </c>
      <c r="V191" s="62">
        <f t="shared" si="176"/>
        <v>0</v>
      </c>
      <c r="W191" s="62">
        <f t="shared" si="176"/>
        <v>0</v>
      </c>
      <c r="X191" s="65">
        <f t="shared" si="159"/>
        <v>0.5864547537986835</v>
      </c>
      <c r="Y191" s="65">
        <f t="shared" si="141"/>
        <v>0</v>
      </c>
      <c r="Z191" s="65">
        <f t="shared" si="156"/>
        <v>0</v>
      </c>
      <c r="AA191" s="65">
        <f t="shared" si="167"/>
        <v>0</v>
      </c>
      <c r="AB191" s="65" t="s">
        <v>40</v>
      </c>
    </row>
    <row r="192" spans="1:28" ht="70.5" customHeight="1" x14ac:dyDescent="0.25">
      <c r="A192" s="39" t="s">
        <v>348</v>
      </c>
      <c r="B192" s="34" t="s">
        <v>37</v>
      </c>
      <c r="C192" s="34">
        <v>10</v>
      </c>
      <c r="D192" s="34" t="s">
        <v>38</v>
      </c>
      <c r="E192" s="95" t="s">
        <v>347</v>
      </c>
      <c r="F192" s="62">
        <f t="shared" si="174"/>
        <v>152661368237</v>
      </c>
      <c r="G192" s="62">
        <f t="shared" si="174"/>
        <v>0</v>
      </c>
      <c r="H192" s="62">
        <f t="shared" si="174"/>
        <v>0</v>
      </c>
      <c r="I192" s="62">
        <f t="shared" si="174"/>
        <v>0</v>
      </c>
      <c r="J192" s="62">
        <f t="shared" si="174"/>
        <v>0</v>
      </c>
      <c r="K192" s="62">
        <f t="shared" si="162"/>
        <v>0</v>
      </c>
      <c r="L192" s="62">
        <f>+L193</f>
        <v>152661368237</v>
      </c>
      <c r="M192" s="42">
        <f t="shared" si="175"/>
        <v>1.9343908008692665E-2</v>
      </c>
      <c r="N192" s="62">
        <f t="shared" si="176"/>
        <v>0</v>
      </c>
      <c r="O192" s="62">
        <f t="shared" si="176"/>
        <v>89528985124</v>
      </c>
      <c r="P192" s="62">
        <f t="shared" si="176"/>
        <v>63132383113</v>
      </c>
      <c r="Q192" s="62">
        <f t="shared" si="176"/>
        <v>89528985124</v>
      </c>
      <c r="R192" s="62">
        <f t="shared" si="176"/>
        <v>63132383113</v>
      </c>
      <c r="S192" s="62">
        <f t="shared" si="176"/>
        <v>0</v>
      </c>
      <c r="T192" s="62">
        <f t="shared" si="176"/>
        <v>0</v>
      </c>
      <c r="U192" s="62">
        <f t="shared" si="176"/>
        <v>89528985124</v>
      </c>
      <c r="V192" s="62">
        <f t="shared" si="176"/>
        <v>0</v>
      </c>
      <c r="W192" s="62">
        <f t="shared" si="176"/>
        <v>0</v>
      </c>
      <c r="X192" s="65">
        <f t="shared" si="159"/>
        <v>0.5864547537986835</v>
      </c>
      <c r="Y192" s="65">
        <f t="shared" si="141"/>
        <v>0</v>
      </c>
      <c r="Z192" s="65">
        <f t="shared" si="156"/>
        <v>0</v>
      </c>
      <c r="AA192" s="65">
        <f t="shared" si="167"/>
        <v>0</v>
      </c>
      <c r="AB192" s="65" t="s">
        <v>40</v>
      </c>
    </row>
    <row r="193" spans="1:28" ht="32.25" customHeight="1" x14ac:dyDescent="0.25">
      <c r="A193" s="39" t="s">
        <v>349</v>
      </c>
      <c r="B193" s="34" t="s">
        <v>37</v>
      </c>
      <c r="C193" s="34">
        <v>10</v>
      </c>
      <c r="D193" s="34" t="s">
        <v>38</v>
      </c>
      <c r="E193" s="40" t="s">
        <v>268</v>
      </c>
      <c r="F193" s="62">
        <f t="shared" si="174"/>
        <v>152661368237</v>
      </c>
      <c r="G193" s="62">
        <f t="shared" si="174"/>
        <v>0</v>
      </c>
      <c r="H193" s="62">
        <f t="shared" si="174"/>
        <v>0</v>
      </c>
      <c r="I193" s="62">
        <f t="shared" si="174"/>
        <v>0</v>
      </c>
      <c r="J193" s="62">
        <f t="shared" si="174"/>
        <v>0</v>
      </c>
      <c r="K193" s="62">
        <f t="shared" si="162"/>
        <v>0</v>
      </c>
      <c r="L193" s="62">
        <f>+L194</f>
        <v>152661368237</v>
      </c>
      <c r="M193" s="42">
        <f t="shared" si="175"/>
        <v>1.9343908008692665E-2</v>
      </c>
      <c r="N193" s="62">
        <f t="shared" si="176"/>
        <v>0</v>
      </c>
      <c r="O193" s="62">
        <f t="shared" si="176"/>
        <v>89528985124</v>
      </c>
      <c r="P193" s="62">
        <f t="shared" si="176"/>
        <v>63132383113</v>
      </c>
      <c r="Q193" s="62">
        <f t="shared" si="176"/>
        <v>89528985124</v>
      </c>
      <c r="R193" s="62">
        <f t="shared" si="176"/>
        <v>63132383113</v>
      </c>
      <c r="S193" s="62">
        <f t="shared" si="176"/>
        <v>0</v>
      </c>
      <c r="T193" s="62">
        <f t="shared" si="176"/>
        <v>0</v>
      </c>
      <c r="U193" s="62">
        <f t="shared" si="176"/>
        <v>89528985124</v>
      </c>
      <c r="V193" s="62">
        <f t="shared" si="176"/>
        <v>0</v>
      </c>
      <c r="W193" s="62">
        <f t="shared" si="176"/>
        <v>0</v>
      </c>
      <c r="X193" s="65">
        <f t="shared" si="159"/>
        <v>0.5864547537986835</v>
      </c>
      <c r="Y193" s="65">
        <f t="shared" si="141"/>
        <v>0</v>
      </c>
      <c r="Z193" s="65">
        <f t="shared" si="156"/>
        <v>0</v>
      </c>
      <c r="AA193" s="65">
        <f t="shared" si="167"/>
        <v>0</v>
      </c>
      <c r="AB193" s="65" t="s">
        <v>40</v>
      </c>
    </row>
    <row r="194" spans="1:28" ht="30" customHeight="1" x14ac:dyDescent="0.25">
      <c r="A194" s="43" t="s">
        <v>350</v>
      </c>
      <c r="B194" s="44" t="s">
        <v>37</v>
      </c>
      <c r="C194" s="44">
        <v>10</v>
      </c>
      <c r="D194" s="44" t="s">
        <v>38</v>
      </c>
      <c r="E194" s="45" t="s">
        <v>258</v>
      </c>
      <c r="F194" s="46">
        <v>152661368237</v>
      </c>
      <c r="G194" s="46">
        <v>0</v>
      </c>
      <c r="H194" s="46">
        <v>0</v>
      </c>
      <c r="I194" s="46">
        <v>0</v>
      </c>
      <c r="J194" s="46">
        <v>0</v>
      </c>
      <c r="K194" s="46">
        <f t="shared" si="162"/>
        <v>0</v>
      </c>
      <c r="L194" s="46">
        <f>+F194+K194</f>
        <v>152661368237</v>
      </c>
      <c r="M194" s="51">
        <f t="shared" si="175"/>
        <v>1.9343908008692665E-2</v>
      </c>
      <c r="N194" s="46">
        <v>0</v>
      </c>
      <c r="O194" s="46">
        <v>89528985124</v>
      </c>
      <c r="P194" s="46">
        <f>L194-O194</f>
        <v>63132383113</v>
      </c>
      <c r="Q194" s="46">
        <v>89528985124</v>
      </c>
      <c r="R194" s="46">
        <f>+L194-Q194</f>
        <v>63132383113</v>
      </c>
      <c r="S194" s="46">
        <f>O194-Q194</f>
        <v>0</v>
      </c>
      <c r="T194" s="46">
        <v>0</v>
      </c>
      <c r="U194" s="46">
        <f>+Q194-T194</f>
        <v>89528985124</v>
      </c>
      <c r="V194" s="46">
        <v>0</v>
      </c>
      <c r="W194" s="48">
        <f>+T194-V194</f>
        <v>0</v>
      </c>
      <c r="X194" s="54">
        <f t="shared" si="159"/>
        <v>0.5864547537986835</v>
      </c>
      <c r="Y194" s="54">
        <f t="shared" si="141"/>
        <v>0</v>
      </c>
      <c r="Z194" s="54">
        <f t="shared" si="156"/>
        <v>0</v>
      </c>
      <c r="AA194" s="54">
        <f t="shared" si="167"/>
        <v>0</v>
      </c>
      <c r="AB194" s="54" t="s">
        <v>40</v>
      </c>
    </row>
    <row r="195" spans="1:28" ht="70.5" customHeight="1" x14ac:dyDescent="0.25">
      <c r="A195" s="39" t="s">
        <v>351</v>
      </c>
      <c r="B195" s="34" t="s">
        <v>37</v>
      </c>
      <c r="C195" s="34">
        <v>10</v>
      </c>
      <c r="D195" s="34" t="s">
        <v>38</v>
      </c>
      <c r="E195" s="40" t="s">
        <v>352</v>
      </c>
      <c r="F195" s="62">
        <f t="shared" ref="F195:J197" si="177">+F196</f>
        <v>358538368230</v>
      </c>
      <c r="G195" s="62">
        <f t="shared" si="177"/>
        <v>0</v>
      </c>
      <c r="H195" s="62">
        <f t="shared" si="177"/>
        <v>0</v>
      </c>
      <c r="I195" s="62">
        <f t="shared" si="177"/>
        <v>0</v>
      </c>
      <c r="J195" s="62">
        <f t="shared" si="177"/>
        <v>0</v>
      </c>
      <c r="K195" s="62">
        <f t="shared" si="162"/>
        <v>0</v>
      </c>
      <c r="L195" s="62">
        <f>+L196</f>
        <v>358538368230</v>
      </c>
      <c r="M195" s="42">
        <f t="shared" si="175"/>
        <v>4.5430833567931796E-2</v>
      </c>
      <c r="N195" s="62">
        <f t="shared" ref="N195:W197" si="178">+N196</f>
        <v>0</v>
      </c>
      <c r="O195" s="62">
        <f t="shared" si="178"/>
        <v>267289408386</v>
      </c>
      <c r="P195" s="62">
        <f t="shared" si="178"/>
        <v>91248959844</v>
      </c>
      <c r="Q195" s="62">
        <f t="shared" si="178"/>
        <v>267289408386</v>
      </c>
      <c r="R195" s="62">
        <f t="shared" si="178"/>
        <v>91248959844</v>
      </c>
      <c r="S195" s="62">
        <f t="shared" si="178"/>
        <v>0</v>
      </c>
      <c r="T195" s="62">
        <f t="shared" si="178"/>
        <v>0</v>
      </c>
      <c r="U195" s="62">
        <f t="shared" si="178"/>
        <v>267289408386</v>
      </c>
      <c r="V195" s="62">
        <f t="shared" si="178"/>
        <v>0</v>
      </c>
      <c r="W195" s="62">
        <f t="shared" si="178"/>
        <v>0</v>
      </c>
      <c r="X195" s="65">
        <f t="shared" si="159"/>
        <v>0.74549736393772958</v>
      </c>
      <c r="Y195" s="65">
        <f t="shared" si="141"/>
        <v>0</v>
      </c>
      <c r="Z195" s="65">
        <f t="shared" si="156"/>
        <v>0</v>
      </c>
      <c r="AA195" s="65">
        <f t="shared" si="167"/>
        <v>0</v>
      </c>
      <c r="AB195" s="65" t="s">
        <v>40</v>
      </c>
    </row>
    <row r="196" spans="1:28" ht="70.5" customHeight="1" x14ac:dyDescent="0.25">
      <c r="A196" s="39" t="s">
        <v>353</v>
      </c>
      <c r="B196" s="34" t="s">
        <v>37</v>
      </c>
      <c r="C196" s="34">
        <v>10</v>
      </c>
      <c r="D196" s="34" t="s">
        <v>38</v>
      </c>
      <c r="E196" s="95" t="s">
        <v>352</v>
      </c>
      <c r="F196" s="62">
        <f t="shared" si="177"/>
        <v>358538368230</v>
      </c>
      <c r="G196" s="62">
        <f t="shared" si="177"/>
        <v>0</v>
      </c>
      <c r="H196" s="62">
        <f t="shared" si="177"/>
        <v>0</v>
      </c>
      <c r="I196" s="62">
        <f t="shared" si="177"/>
        <v>0</v>
      </c>
      <c r="J196" s="62">
        <f t="shared" si="177"/>
        <v>0</v>
      </c>
      <c r="K196" s="62">
        <f t="shared" si="162"/>
        <v>0</v>
      </c>
      <c r="L196" s="62">
        <f>+L197</f>
        <v>358538368230</v>
      </c>
      <c r="M196" s="42">
        <f t="shared" si="175"/>
        <v>4.5430833567931796E-2</v>
      </c>
      <c r="N196" s="62">
        <f t="shared" si="178"/>
        <v>0</v>
      </c>
      <c r="O196" s="62">
        <f t="shared" si="178"/>
        <v>267289408386</v>
      </c>
      <c r="P196" s="62">
        <f t="shared" si="178"/>
        <v>91248959844</v>
      </c>
      <c r="Q196" s="62">
        <f t="shared" si="178"/>
        <v>267289408386</v>
      </c>
      <c r="R196" s="62">
        <f t="shared" si="178"/>
        <v>91248959844</v>
      </c>
      <c r="S196" s="62">
        <f t="shared" si="178"/>
        <v>0</v>
      </c>
      <c r="T196" s="62">
        <f t="shared" si="178"/>
        <v>0</v>
      </c>
      <c r="U196" s="62">
        <f t="shared" si="178"/>
        <v>267289408386</v>
      </c>
      <c r="V196" s="62">
        <f t="shared" si="178"/>
        <v>0</v>
      </c>
      <c r="W196" s="62">
        <f t="shared" si="178"/>
        <v>0</v>
      </c>
      <c r="X196" s="65">
        <f t="shared" si="159"/>
        <v>0.74549736393772958</v>
      </c>
      <c r="Y196" s="65">
        <f t="shared" si="141"/>
        <v>0</v>
      </c>
      <c r="Z196" s="65">
        <f t="shared" si="156"/>
        <v>0</v>
      </c>
      <c r="AA196" s="65">
        <f t="shared" si="167"/>
        <v>0</v>
      </c>
      <c r="AB196" s="65" t="s">
        <v>40</v>
      </c>
    </row>
    <row r="197" spans="1:28" ht="34.5" customHeight="1" x14ac:dyDescent="0.25">
      <c r="A197" s="39" t="s">
        <v>354</v>
      </c>
      <c r="B197" s="34" t="s">
        <v>37</v>
      </c>
      <c r="C197" s="34">
        <v>10</v>
      </c>
      <c r="D197" s="34" t="s">
        <v>38</v>
      </c>
      <c r="E197" s="40" t="s">
        <v>268</v>
      </c>
      <c r="F197" s="62">
        <f t="shared" si="177"/>
        <v>358538368230</v>
      </c>
      <c r="G197" s="62">
        <f t="shared" si="177"/>
        <v>0</v>
      </c>
      <c r="H197" s="62">
        <f t="shared" si="177"/>
        <v>0</v>
      </c>
      <c r="I197" s="62">
        <f t="shared" si="177"/>
        <v>0</v>
      </c>
      <c r="J197" s="62">
        <f t="shared" si="177"/>
        <v>0</v>
      </c>
      <c r="K197" s="62">
        <f t="shared" si="162"/>
        <v>0</v>
      </c>
      <c r="L197" s="62">
        <f>+L198</f>
        <v>358538368230</v>
      </c>
      <c r="M197" s="42">
        <f t="shared" si="175"/>
        <v>4.5430833567931796E-2</v>
      </c>
      <c r="N197" s="62">
        <f t="shared" si="178"/>
        <v>0</v>
      </c>
      <c r="O197" s="62">
        <f t="shared" si="178"/>
        <v>267289408386</v>
      </c>
      <c r="P197" s="62">
        <f t="shared" si="178"/>
        <v>91248959844</v>
      </c>
      <c r="Q197" s="62">
        <f t="shared" si="178"/>
        <v>267289408386</v>
      </c>
      <c r="R197" s="62">
        <f t="shared" si="178"/>
        <v>91248959844</v>
      </c>
      <c r="S197" s="62">
        <f t="shared" si="178"/>
        <v>0</v>
      </c>
      <c r="T197" s="62">
        <f t="shared" si="178"/>
        <v>0</v>
      </c>
      <c r="U197" s="62">
        <f t="shared" si="178"/>
        <v>267289408386</v>
      </c>
      <c r="V197" s="62">
        <f t="shared" si="178"/>
        <v>0</v>
      </c>
      <c r="W197" s="62">
        <f t="shared" si="178"/>
        <v>0</v>
      </c>
      <c r="X197" s="65">
        <f t="shared" si="159"/>
        <v>0.74549736393772958</v>
      </c>
      <c r="Y197" s="65">
        <f t="shared" si="141"/>
        <v>0</v>
      </c>
      <c r="Z197" s="65">
        <f t="shared" si="156"/>
        <v>0</v>
      </c>
      <c r="AA197" s="65">
        <f t="shared" si="167"/>
        <v>0</v>
      </c>
      <c r="AB197" s="65" t="s">
        <v>40</v>
      </c>
    </row>
    <row r="198" spans="1:28" ht="30" customHeight="1" x14ac:dyDescent="0.25">
      <c r="A198" s="43" t="s">
        <v>355</v>
      </c>
      <c r="B198" s="44" t="s">
        <v>37</v>
      </c>
      <c r="C198" s="44">
        <v>10</v>
      </c>
      <c r="D198" s="44" t="s">
        <v>38</v>
      </c>
      <c r="E198" s="45" t="s">
        <v>258</v>
      </c>
      <c r="F198" s="46">
        <v>358538368230</v>
      </c>
      <c r="G198" s="46">
        <v>0</v>
      </c>
      <c r="H198" s="46">
        <v>0</v>
      </c>
      <c r="I198" s="46">
        <v>0</v>
      </c>
      <c r="J198" s="46">
        <v>0</v>
      </c>
      <c r="K198" s="46">
        <f t="shared" si="162"/>
        <v>0</v>
      </c>
      <c r="L198" s="46">
        <f>+F198+K198</f>
        <v>358538368230</v>
      </c>
      <c r="M198" s="51">
        <f t="shared" si="175"/>
        <v>4.5430833567931796E-2</v>
      </c>
      <c r="N198" s="46">
        <v>0</v>
      </c>
      <c r="O198" s="46">
        <v>267289408386</v>
      </c>
      <c r="P198" s="46">
        <f>L198-O198</f>
        <v>91248959844</v>
      </c>
      <c r="Q198" s="46">
        <v>267289408386</v>
      </c>
      <c r="R198" s="46">
        <f>+L198-Q198</f>
        <v>91248959844</v>
      </c>
      <c r="S198" s="46">
        <f>O198-Q198</f>
        <v>0</v>
      </c>
      <c r="T198" s="46">
        <v>0</v>
      </c>
      <c r="U198" s="46">
        <f>+Q198-T198</f>
        <v>267289408386</v>
      </c>
      <c r="V198" s="46">
        <v>0</v>
      </c>
      <c r="W198" s="48">
        <f>+T198-V198</f>
        <v>0</v>
      </c>
      <c r="X198" s="54">
        <f t="shared" si="159"/>
        <v>0.74549736393772958</v>
      </c>
      <c r="Y198" s="54">
        <f t="shared" si="141"/>
        <v>0</v>
      </c>
      <c r="Z198" s="54">
        <f t="shared" si="156"/>
        <v>0</v>
      </c>
      <c r="AA198" s="54">
        <f t="shared" si="167"/>
        <v>0</v>
      </c>
      <c r="AB198" s="54" t="s">
        <v>40</v>
      </c>
    </row>
    <row r="199" spans="1:28" ht="65.25" customHeight="1" x14ac:dyDescent="0.25">
      <c r="A199" s="39" t="s">
        <v>356</v>
      </c>
      <c r="B199" s="34" t="s">
        <v>37</v>
      </c>
      <c r="C199" s="34">
        <v>10</v>
      </c>
      <c r="D199" s="34" t="s">
        <v>38</v>
      </c>
      <c r="E199" s="40" t="s">
        <v>357</v>
      </c>
      <c r="F199" s="62">
        <f t="shared" ref="F199:J201" si="179">+F200</f>
        <v>115560588109</v>
      </c>
      <c r="G199" s="62">
        <f t="shared" si="179"/>
        <v>0</v>
      </c>
      <c r="H199" s="62">
        <f t="shared" si="179"/>
        <v>0</v>
      </c>
      <c r="I199" s="62">
        <f t="shared" si="179"/>
        <v>0</v>
      </c>
      <c r="J199" s="62">
        <f t="shared" si="179"/>
        <v>0</v>
      </c>
      <c r="K199" s="62">
        <f t="shared" si="162"/>
        <v>0</v>
      </c>
      <c r="L199" s="62">
        <f>+L200</f>
        <v>115560588109</v>
      </c>
      <c r="M199" s="42">
        <f t="shared" si="175"/>
        <v>1.4642822946146862E-2</v>
      </c>
      <c r="N199" s="62">
        <f t="shared" ref="N199:W201" si="180">+N200</f>
        <v>0</v>
      </c>
      <c r="O199" s="62">
        <f t="shared" si="180"/>
        <v>90602694750</v>
      </c>
      <c r="P199" s="62">
        <f t="shared" si="180"/>
        <v>24957893359</v>
      </c>
      <c r="Q199" s="62">
        <f t="shared" si="180"/>
        <v>90602694750</v>
      </c>
      <c r="R199" s="62">
        <f t="shared" si="180"/>
        <v>24957893359</v>
      </c>
      <c r="S199" s="62">
        <f t="shared" si="180"/>
        <v>0</v>
      </c>
      <c r="T199" s="62">
        <f t="shared" si="180"/>
        <v>0</v>
      </c>
      <c r="U199" s="62">
        <f t="shared" si="180"/>
        <v>90602694750</v>
      </c>
      <c r="V199" s="62">
        <f t="shared" si="180"/>
        <v>0</v>
      </c>
      <c r="W199" s="62">
        <f t="shared" si="180"/>
        <v>0</v>
      </c>
      <c r="X199" s="65">
        <f t="shared" si="159"/>
        <v>0.78402763634727257</v>
      </c>
      <c r="Y199" s="65">
        <f t="shared" ref="Y199:Y262" si="181">+T199/L199</f>
        <v>0</v>
      </c>
      <c r="Z199" s="65">
        <f t="shared" si="156"/>
        <v>0</v>
      </c>
      <c r="AA199" s="65">
        <f t="shared" si="167"/>
        <v>0</v>
      </c>
      <c r="AB199" s="65" t="s">
        <v>40</v>
      </c>
    </row>
    <row r="200" spans="1:28" ht="65.25" customHeight="1" x14ac:dyDescent="0.25">
      <c r="A200" s="39" t="s">
        <v>358</v>
      </c>
      <c r="B200" s="34" t="s">
        <v>37</v>
      </c>
      <c r="C200" s="34">
        <v>10</v>
      </c>
      <c r="D200" s="34" t="s">
        <v>38</v>
      </c>
      <c r="E200" s="95" t="s">
        <v>357</v>
      </c>
      <c r="F200" s="62">
        <f t="shared" si="179"/>
        <v>115560588109</v>
      </c>
      <c r="G200" s="62">
        <f t="shared" si="179"/>
        <v>0</v>
      </c>
      <c r="H200" s="62">
        <f t="shared" si="179"/>
        <v>0</v>
      </c>
      <c r="I200" s="62">
        <f t="shared" si="179"/>
        <v>0</v>
      </c>
      <c r="J200" s="62">
        <f t="shared" si="179"/>
        <v>0</v>
      </c>
      <c r="K200" s="62">
        <f t="shared" si="162"/>
        <v>0</v>
      </c>
      <c r="L200" s="62">
        <f>+L201</f>
        <v>115560588109</v>
      </c>
      <c r="M200" s="42">
        <f t="shared" si="175"/>
        <v>1.4642822946146862E-2</v>
      </c>
      <c r="N200" s="62">
        <f t="shared" si="180"/>
        <v>0</v>
      </c>
      <c r="O200" s="62">
        <f t="shared" si="180"/>
        <v>90602694750</v>
      </c>
      <c r="P200" s="62">
        <f t="shared" si="180"/>
        <v>24957893359</v>
      </c>
      <c r="Q200" s="62">
        <f t="shared" si="180"/>
        <v>90602694750</v>
      </c>
      <c r="R200" s="62">
        <f t="shared" si="180"/>
        <v>24957893359</v>
      </c>
      <c r="S200" s="62">
        <f t="shared" si="180"/>
        <v>0</v>
      </c>
      <c r="T200" s="62">
        <f t="shared" si="180"/>
        <v>0</v>
      </c>
      <c r="U200" s="62">
        <f t="shared" si="180"/>
        <v>90602694750</v>
      </c>
      <c r="V200" s="62">
        <f t="shared" si="180"/>
        <v>0</v>
      </c>
      <c r="W200" s="62">
        <f t="shared" si="180"/>
        <v>0</v>
      </c>
      <c r="X200" s="65">
        <f t="shared" si="159"/>
        <v>0.78402763634727257</v>
      </c>
      <c r="Y200" s="65">
        <f t="shared" si="181"/>
        <v>0</v>
      </c>
      <c r="Z200" s="65">
        <f t="shared" si="156"/>
        <v>0</v>
      </c>
      <c r="AA200" s="65">
        <f t="shared" si="167"/>
        <v>0</v>
      </c>
      <c r="AB200" s="65" t="s">
        <v>40</v>
      </c>
    </row>
    <row r="201" spans="1:28" ht="38.25" customHeight="1" x14ac:dyDescent="0.25">
      <c r="A201" s="39" t="s">
        <v>359</v>
      </c>
      <c r="B201" s="34" t="s">
        <v>37</v>
      </c>
      <c r="C201" s="34">
        <v>10</v>
      </c>
      <c r="D201" s="34" t="s">
        <v>38</v>
      </c>
      <c r="E201" s="40" t="s">
        <v>268</v>
      </c>
      <c r="F201" s="62">
        <f t="shared" si="179"/>
        <v>115560588109</v>
      </c>
      <c r="G201" s="62">
        <f t="shared" si="179"/>
        <v>0</v>
      </c>
      <c r="H201" s="62">
        <f t="shared" si="179"/>
        <v>0</v>
      </c>
      <c r="I201" s="62">
        <f t="shared" si="179"/>
        <v>0</v>
      </c>
      <c r="J201" s="62">
        <f t="shared" si="179"/>
        <v>0</v>
      </c>
      <c r="K201" s="62">
        <f>+K202</f>
        <v>0</v>
      </c>
      <c r="L201" s="62">
        <f>+L202</f>
        <v>115560588109</v>
      </c>
      <c r="M201" s="42">
        <f t="shared" si="175"/>
        <v>1.4642822946146862E-2</v>
      </c>
      <c r="N201" s="62">
        <f t="shared" si="180"/>
        <v>0</v>
      </c>
      <c r="O201" s="62">
        <f t="shared" si="180"/>
        <v>90602694750</v>
      </c>
      <c r="P201" s="62">
        <f t="shared" si="180"/>
        <v>24957893359</v>
      </c>
      <c r="Q201" s="62">
        <f t="shared" si="180"/>
        <v>90602694750</v>
      </c>
      <c r="R201" s="62">
        <f t="shared" si="180"/>
        <v>24957893359</v>
      </c>
      <c r="S201" s="62">
        <f t="shared" si="180"/>
        <v>0</v>
      </c>
      <c r="T201" s="62">
        <f t="shared" si="180"/>
        <v>0</v>
      </c>
      <c r="U201" s="62">
        <f t="shared" si="180"/>
        <v>90602694750</v>
      </c>
      <c r="V201" s="62">
        <f t="shared" si="180"/>
        <v>0</v>
      </c>
      <c r="W201" s="62">
        <f t="shared" si="180"/>
        <v>0</v>
      </c>
      <c r="X201" s="65">
        <f t="shared" si="159"/>
        <v>0.78402763634727257</v>
      </c>
      <c r="Y201" s="65">
        <f t="shared" si="181"/>
        <v>0</v>
      </c>
      <c r="Z201" s="65">
        <f t="shared" si="156"/>
        <v>0</v>
      </c>
      <c r="AA201" s="65">
        <f t="shared" si="167"/>
        <v>0</v>
      </c>
      <c r="AB201" s="65" t="s">
        <v>40</v>
      </c>
    </row>
    <row r="202" spans="1:28" ht="30" customHeight="1" x14ac:dyDescent="0.25">
      <c r="A202" s="43" t="s">
        <v>360</v>
      </c>
      <c r="B202" s="44" t="s">
        <v>37</v>
      </c>
      <c r="C202" s="44">
        <v>10</v>
      </c>
      <c r="D202" s="44" t="s">
        <v>38</v>
      </c>
      <c r="E202" s="45" t="s">
        <v>258</v>
      </c>
      <c r="F202" s="46">
        <v>115560588109</v>
      </c>
      <c r="G202" s="46">
        <v>0</v>
      </c>
      <c r="H202" s="46">
        <v>0</v>
      </c>
      <c r="I202" s="46">
        <v>0</v>
      </c>
      <c r="J202" s="46">
        <v>0</v>
      </c>
      <c r="K202" s="46">
        <f t="shared" ref="K202:K210" si="182">+G202-H202+I202-J202</f>
        <v>0</v>
      </c>
      <c r="L202" s="46">
        <f>+F202+K202</f>
        <v>115560588109</v>
      </c>
      <c r="M202" s="51">
        <f t="shared" si="175"/>
        <v>1.4642822946146862E-2</v>
      </c>
      <c r="N202" s="46">
        <v>0</v>
      </c>
      <c r="O202" s="46">
        <v>90602694750</v>
      </c>
      <c r="P202" s="46">
        <f>L202-O202</f>
        <v>24957893359</v>
      </c>
      <c r="Q202" s="46">
        <v>90602694750</v>
      </c>
      <c r="R202" s="46">
        <f>+L202-Q202</f>
        <v>24957893359</v>
      </c>
      <c r="S202" s="46">
        <f>O202-Q202</f>
        <v>0</v>
      </c>
      <c r="T202" s="46">
        <v>0</v>
      </c>
      <c r="U202" s="46">
        <f>+Q202-T202</f>
        <v>90602694750</v>
      </c>
      <c r="V202" s="46">
        <v>0</v>
      </c>
      <c r="W202" s="48">
        <f>+T202-V202</f>
        <v>0</v>
      </c>
      <c r="X202" s="54">
        <f t="shared" si="159"/>
        <v>0.78402763634727257</v>
      </c>
      <c r="Y202" s="54">
        <f t="shared" si="181"/>
        <v>0</v>
      </c>
      <c r="Z202" s="54">
        <f t="shared" si="156"/>
        <v>0</v>
      </c>
      <c r="AA202" s="54">
        <f t="shared" si="167"/>
        <v>0</v>
      </c>
      <c r="AB202" s="54" t="s">
        <v>40</v>
      </c>
    </row>
    <row r="203" spans="1:28" ht="64.5" customHeight="1" x14ac:dyDescent="0.25">
      <c r="A203" s="39" t="s">
        <v>361</v>
      </c>
      <c r="B203" s="34" t="s">
        <v>37</v>
      </c>
      <c r="C203" s="34">
        <v>10</v>
      </c>
      <c r="D203" s="34" t="s">
        <v>38</v>
      </c>
      <c r="E203" s="40" t="s">
        <v>362</v>
      </c>
      <c r="F203" s="62">
        <f t="shared" ref="F203:J205" si="183">+F204</f>
        <v>354209260659</v>
      </c>
      <c r="G203" s="62">
        <f t="shared" si="183"/>
        <v>0</v>
      </c>
      <c r="H203" s="62">
        <f t="shared" si="183"/>
        <v>0</v>
      </c>
      <c r="I203" s="62">
        <f t="shared" si="183"/>
        <v>0</v>
      </c>
      <c r="J203" s="62">
        <f t="shared" si="183"/>
        <v>0</v>
      </c>
      <c r="K203" s="62">
        <f t="shared" si="182"/>
        <v>0</v>
      </c>
      <c r="L203" s="62">
        <f>+L204</f>
        <v>354209260659</v>
      </c>
      <c r="M203" s="42">
        <f t="shared" si="175"/>
        <v>4.4882287071982975E-2</v>
      </c>
      <c r="N203" s="62">
        <f t="shared" ref="N203:W205" si="184">+N204</f>
        <v>0</v>
      </c>
      <c r="O203" s="62">
        <f t="shared" si="184"/>
        <v>286640298555</v>
      </c>
      <c r="P203" s="62">
        <f t="shared" si="184"/>
        <v>67568962104</v>
      </c>
      <c r="Q203" s="62">
        <f t="shared" si="184"/>
        <v>286640298555</v>
      </c>
      <c r="R203" s="62">
        <f t="shared" si="184"/>
        <v>67568962104</v>
      </c>
      <c r="S203" s="62">
        <f t="shared" si="184"/>
        <v>0</v>
      </c>
      <c r="T203" s="62">
        <f t="shared" si="184"/>
        <v>0</v>
      </c>
      <c r="U203" s="62">
        <f t="shared" si="184"/>
        <v>286640298555</v>
      </c>
      <c r="V203" s="62">
        <f t="shared" si="184"/>
        <v>0</v>
      </c>
      <c r="W203" s="62">
        <f t="shared" si="184"/>
        <v>0</v>
      </c>
      <c r="X203" s="65">
        <f t="shared" si="159"/>
        <v>0.80923999000396218</v>
      </c>
      <c r="Y203" s="65">
        <f t="shared" si="181"/>
        <v>0</v>
      </c>
      <c r="Z203" s="65">
        <f t="shared" si="156"/>
        <v>0</v>
      </c>
      <c r="AA203" s="65">
        <f t="shared" si="167"/>
        <v>0</v>
      </c>
      <c r="AB203" s="65" t="s">
        <v>40</v>
      </c>
    </row>
    <row r="204" spans="1:28" ht="64.5" customHeight="1" x14ac:dyDescent="0.25">
      <c r="A204" s="39" t="s">
        <v>363</v>
      </c>
      <c r="B204" s="34" t="s">
        <v>37</v>
      </c>
      <c r="C204" s="34">
        <v>10</v>
      </c>
      <c r="D204" s="34" t="s">
        <v>38</v>
      </c>
      <c r="E204" s="40" t="s">
        <v>362</v>
      </c>
      <c r="F204" s="62">
        <f t="shared" si="183"/>
        <v>354209260659</v>
      </c>
      <c r="G204" s="62">
        <f t="shared" si="183"/>
        <v>0</v>
      </c>
      <c r="H204" s="62">
        <f t="shared" si="183"/>
        <v>0</v>
      </c>
      <c r="I204" s="62">
        <f t="shared" si="183"/>
        <v>0</v>
      </c>
      <c r="J204" s="62">
        <f t="shared" si="183"/>
        <v>0</v>
      </c>
      <c r="K204" s="62">
        <f t="shared" si="182"/>
        <v>0</v>
      </c>
      <c r="L204" s="62">
        <f>+L205</f>
        <v>354209260659</v>
      </c>
      <c r="M204" s="42">
        <f t="shared" si="175"/>
        <v>4.4882287071982975E-2</v>
      </c>
      <c r="N204" s="62">
        <f t="shared" si="184"/>
        <v>0</v>
      </c>
      <c r="O204" s="62">
        <f t="shared" si="184"/>
        <v>286640298555</v>
      </c>
      <c r="P204" s="62">
        <f t="shared" si="184"/>
        <v>67568962104</v>
      </c>
      <c r="Q204" s="62">
        <f t="shared" si="184"/>
        <v>286640298555</v>
      </c>
      <c r="R204" s="62">
        <f t="shared" si="184"/>
        <v>67568962104</v>
      </c>
      <c r="S204" s="62">
        <f t="shared" si="184"/>
        <v>0</v>
      </c>
      <c r="T204" s="62">
        <f t="shared" si="184"/>
        <v>0</v>
      </c>
      <c r="U204" s="62">
        <f t="shared" si="184"/>
        <v>286640298555</v>
      </c>
      <c r="V204" s="62">
        <f t="shared" si="184"/>
        <v>0</v>
      </c>
      <c r="W204" s="62">
        <f t="shared" si="184"/>
        <v>0</v>
      </c>
      <c r="X204" s="65">
        <f t="shared" si="159"/>
        <v>0.80923999000396218</v>
      </c>
      <c r="Y204" s="65">
        <f t="shared" si="181"/>
        <v>0</v>
      </c>
      <c r="Z204" s="65">
        <f t="shared" si="156"/>
        <v>0</v>
      </c>
      <c r="AA204" s="65">
        <f t="shared" si="167"/>
        <v>0</v>
      </c>
      <c r="AB204" s="65" t="s">
        <v>40</v>
      </c>
    </row>
    <row r="205" spans="1:28" ht="38.25" customHeight="1" x14ac:dyDescent="0.25">
      <c r="A205" s="39" t="s">
        <v>364</v>
      </c>
      <c r="B205" s="34" t="s">
        <v>37</v>
      </c>
      <c r="C205" s="34">
        <v>10</v>
      </c>
      <c r="D205" s="34" t="s">
        <v>38</v>
      </c>
      <c r="E205" s="40" t="s">
        <v>268</v>
      </c>
      <c r="F205" s="62">
        <f t="shared" si="183"/>
        <v>354209260659</v>
      </c>
      <c r="G205" s="62">
        <f t="shared" si="183"/>
        <v>0</v>
      </c>
      <c r="H205" s="62">
        <f t="shared" si="183"/>
        <v>0</v>
      </c>
      <c r="I205" s="62">
        <f t="shared" si="183"/>
        <v>0</v>
      </c>
      <c r="J205" s="62">
        <f t="shared" si="183"/>
        <v>0</v>
      </c>
      <c r="K205" s="62">
        <f t="shared" si="182"/>
        <v>0</v>
      </c>
      <c r="L205" s="62">
        <f>+L206</f>
        <v>354209260659</v>
      </c>
      <c r="M205" s="42">
        <f t="shared" si="175"/>
        <v>4.4882287071982975E-2</v>
      </c>
      <c r="N205" s="62">
        <f t="shared" si="184"/>
        <v>0</v>
      </c>
      <c r="O205" s="62">
        <f t="shared" si="184"/>
        <v>286640298555</v>
      </c>
      <c r="P205" s="62">
        <f t="shared" si="184"/>
        <v>67568962104</v>
      </c>
      <c r="Q205" s="62">
        <f t="shared" si="184"/>
        <v>286640298555</v>
      </c>
      <c r="R205" s="62">
        <f t="shared" si="184"/>
        <v>67568962104</v>
      </c>
      <c r="S205" s="62">
        <f t="shared" si="184"/>
        <v>0</v>
      </c>
      <c r="T205" s="62">
        <f t="shared" si="184"/>
        <v>0</v>
      </c>
      <c r="U205" s="62">
        <f t="shared" si="184"/>
        <v>286640298555</v>
      </c>
      <c r="V205" s="62">
        <f t="shared" si="184"/>
        <v>0</v>
      </c>
      <c r="W205" s="62">
        <f t="shared" si="184"/>
        <v>0</v>
      </c>
      <c r="X205" s="65">
        <f t="shared" si="159"/>
        <v>0.80923999000396218</v>
      </c>
      <c r="Y205" s="65">
        <f t="shared" si="181"/>
        <v>0</v>
      </c>
      <c r="Z205" s="65">
        <f t="shared" si="156"/>
        <v>0</v>
      </c>
      <c r="AA205" s="65">
        <f t="shared" si="167"/>
        <v>0</v>
      </c>
      <c r="AB205" s="65" t="s">
        <v>40</v>
      </c>
    </row>
    <row r="206" spans="1:28" ht="30" customHeight="1" x14ac:dyDescent="0.25">
      <c r="A206" s="43" t="s">
        <v>365</v>
      </c>
      <c r="B206" s="44" t="s">
        <v>37</v>
      </c>
      <c r="C206" s="44">
        <v>10</v>
      </c>
      <c r="D206" s="44" t="s">
        <v>38</v>
      </c>
      <c r="E206" s="45" t="s">
        <v>258</v>
      </c>
      <c r="F206" s="46">
        <v>354209260659</v>
      </c>
      <c r="G206" s="46">
        <v>0</v>
      </c>
      <c r="H206" s="46">
        <v>0</v>
      </c>
      <c r="I206" s="46">
        <v>0</v>
      </c>
      <c r="J206" s="46">
        <v>0</v>
      </c>
      <c r="K206" s="46">
        <f t="shared" si="182"/>
        <v>0</v>
      </c>
      <c r="L206" s="46">
        <f>+F206+K206</f>
        <v>354209260659</v>
      </c>
      <c r="M206" s="51">
        <f t="shared" si="175"/>
        <v>4.4882287071982975E-2</v>
      </c>
      <c r="N206" s="46">
        <v>0</v>
      </c>
      <c r="O206" s="46">
        <v>286640298555</v>
      </c>
      <c r="P206" s="46">
        <f>L206-O206</f>
        <v>67568962104</v>
      </c>
      <c r="Q206" s="46">
        <v>286640298555</v>
      </c>
      <c r="R206" s="46">
        <f>+L206-Q206</f>
        <v>67568962104</v>
      </c>
      <c r="S206" s="46">
        <f>O206-Q206</f>
        <v>0</v>
      </c>
      <c r="T206" s="46">
        <v>0</v>
      </c>
      <c r="U206" s="46">
        <f>+Q206-T206</f>
        <v>286640298555</v>
      </c>
      <c r="V206" s="46">
        <v>0</v>
      </c>
      <c r="W206" s="48">
        <f>+T206-V206</f>
        <v>0</v>
      </c>
      <c r="X206" s="54">
        <f t="shared" si="159"/>
        <v>0.80923999000396218</v>
      </c>
      <c r="Y206" s="54">
        <f t="shared" si="181"/>
        <v>0</v>
      </c>
      <c r="Z206" s="54">
        <f t="shared" si="156"/>
        <v>0</v>
      </c>
      <c r="AA206" s="54">
        <f t="shared" si="167"/>
        <v>0</v>
      </c>
      <c r="AB206" s="54" t="s">
        <v>40</v>
      </c>
    </row>
    <row r="207" spans="1:28" ht="71.25" customHeight="1" x14ac:dyDescent="0.25">
      <c r="A207" s="39" t="s">
        <v>366</v>
      </c>
      <c r="B207" s="34" t="s">
        <v>37</v>
      </c>
      <c r="C207" s="34">
        <v>10</v>
      </c>
      <c r="D207" s="34" t="s">
        <v>38</v>
      </c>
      <c r="E207" s="40" t="s">
        <v>367</v>
      </c>
      <c r="F207" s="62">
        <f t="shared" ref="F207:J209" si="185">+F208</f>
        <v>53006481523</v>
      </c>
      <c r="G207" s="62">
        <f t="shared" si="185"/>
        <v>0</v>
      </c>
      <c r="H207" s="62">
        <f t="shared" si="185"/>
        <v>0</v>
      </c>
      <c r="I207" s="62">
        <f t="shared" si="185"/>
        <v>0</v>
      </c>
      <c r="J207" s="62">
        <f t="shared" si="185"/>
        <v>0</v>
      </c>
      <c r="K207" s="62">
        <f t="shared" si="182"/>
        <v>0</v>
      </c>
      <c r="L207" s="62">
        <f>+L208</f>
        <v>53006481523</v>
      </c>
      <c r="M207" s="42">
        <f t="shared" si="175"/>
        <v>6.7165158696440158E-3</v>
      </c>
      <c r="N207" s="62">
        <f t="shared" ref="N207:W209" si="186">+N208</f>
        <v>0</v>
      </c>
      <c r="O207" s="62">
        <f t="shared" si="186"/>
        <v>46618509423</v>
      </c>
      <c r="P207" s="62">
        <f t="shared" si="186"/>
        <v>6387972100</v>
      </c>
      <c r="Q207" s="62">
        <f t="shared" si="186"/>
        <v>46618509423</v>
      </c>
      <c r="R207" s="62">
        <f t="shared" si="186"/>
        <v>6387972100</v>
      </c>
      <c r="S207" s="62">
        <f t="shared" si="186"/>
        <v>0</v>
      </c>
      <c r="T207" s="62">
        <f t="shared" si="186"/>
        <v>0</v>
      </c>
      <c r="U207" s="62">
        <f t="shared" si="186"/>
        <v>46618509423</v>
      </c>
      <c r="V207" s="62">
        <f t="shared" si="186"/>
        <v>0</v>
      </c>
      <c r="W207" s="62">
        <f t="shared" si="186"/>
        <v>0</v>
      </c>
      <c r="X207" s="65">
        <f t="shared" si="159"/>
        <v>0.87948696241556423</v>
      </c>
      <c r="Y207" s="65">
        <f t="shared" si="181"/>
        <v>0</v>
      </c>
      <c r="Z207" s="65">
        <f t="shared" si="156"/>
        <v>0</v>
      </c>
      <c r="AA207" s="65">
        <f t="shared" si="167"/>
        <v>0</v>
      </c>
      <c r="AB207" s="65" t="s">
        <v>40</v>
      </c>
    </row>
    <row r="208" spans="1:28" ht="71.25" customHeight="1" x14ac:dyDescent="0.25">
      <c r="A208" s="39" t="s">
        <v>368</v>
      </c>
      <c r="B208" s="34" t="s">
        <v>37</v>
      </c>
      <c r="C208" s="34">
        <v>10</v>
      </c>
      <c r="D208" s="34" t="s">
        <v>38</v>
      </c>
      <c r="E208" s="95" t="s">
        <v>367</v>
      </c>
      <c r="F208" s="62">
        <f t="shared" si="185"/>
        <v>53006481523</v>
      </c>
      <c r="G208" s="62">
        <f t="shared" si="185"/>
        <v>0</v>
      </c>
      <c r="H208" s="62">
        <f t="shared" si="185"/>
        <v>0</v>
      </c>
      <c r="I208" s="62">
        <f t="shared" si="185"/>
        <v>0</v>
      </c>
      <c r="J208" s="62">
        <f t="shared" si="185"/>
        <v>0</v>
      </c>
      <c r="K208" s="62">
        <f t="shared" si="182"/>
        <v>0</v>
      </c>
      <c r="L208" s="62">
        <f>+L209</f>
        <v>53006481523</v>
      </c>
      <c r="M208" s="42">
        <f t="shared" si="175"/>
        <v>6.7165158696440158E-3</v>
      </c>
      <c r="N208" s="62">
        <f t="shared" si="186"/>
        <v>0</v>
      </c>
      <c r="O208" s="62">
        <f t="shared" si="186"/>
        <v>46618509423</v>
      </c>
      <c r="P208" s="62">
        <f t="shared" si="186"/>
        <v>6387972100</v>
      </c>
      <c r="Q208" s="62">
        <f t="shared" si="186"/>
        <v>46618509423</v>
      </c>
      <c r="R208" s="62">
        <f t="shared" si="186"/>
        <v>6387972100</v>
      </c>
      <c r="S208" s="62">
        <f t="shared" si="186"/>
        <v>0</v>
      </c>
      <c r="T208" s="62">
        <f t="shared" si="186"/>
        <v>0</v>
      </c>
      <c r="U208" s="62">
        <f t="shared" si="186"/>
        <v>46618509423</v>
      </c>
      <c r="V208" s="62">
        <f t="shared" si="186"/>
        <v>0</v>
      </c>
      <c r="W208" s="62">
        <f t="shared" si="186"/>
        <v>0</v>
      </c>
      <c r="X208" s="65">
        <f t="shared" si="159"/>
        <v>0.87948696241556423</v>
      </c>
      <c r="Y208" s="65">
        <f t="shared" si="181"/>
        <v>0</v>
      </c>
      <c r="Z208" s="65">
        <f t="shared" si="156"/>
        <v>0</v>
      </c>
      <c r="AA208" s="65">
        <f t="shared" si="167"/>
        <v>0</v>
      </c>
      <c r="AB208" s="65" t="s">
        <v>40</v>
      </c>
    </row>
    <row r="209" spans="1:28" ht="30.75" customHeight="1" x14ac:dyDescent="0.25">
      <c r="A209" s="39" t="s">
        <v>369</v>
      </c>
      <c r="B209" s="34" t="s">
        <v>37</v>
      </c>
      <c r="C209" s="34">
        <v>10</v>
      </c>
      <c r="D209" s="34" t="s">
        <v>38</v>
      </c>
      <c r="E209" s="40" t="s">
        <v>268</v>
      </c>
      <c r="F209" s="62">
        <f t="shared" si="185"/>
        <v>53006481523</v>
      </c>
      <c r="G209" s="62">
        <f t="shared" si="185"/>
        <v>0</v>
      </c>
      <c r="H209" s="62">
        <f t="shared" si="185"/>
        <v>0</v>
      </c>
      <c r="I209" s="62">
        <f t="shared" si="185"/>
        <v>0</v>
      </c>
      <c r="J209" s="62">
        <f t="shared" si="185"/>
        <v>0</v>
      </c>
      <c r="K209" s="62">
        <f t="shared" si="182"/>
        <v>0</v>
      </c>
      <c r="L209" s="62">
        <f>+L210</f>
        <v>53006481523</v>
      </c>
      <c r="M209" s="42">
        <f t="shared" si="175"/>
        <v>6.7165158696440158E-3</v>
      </c>
      <c r="N209" s="62">
        <f t="shared" si="186"/>
        <v>0</v>
      </c>
      <c r="O209" s="62">
        <f t="shared" si="186"/>
        <v>46618509423</v>
      </c>
      <c r="P209" s="62">
        <f t="shared" si="186"/>
        <v>6387972100</v>
      </c>
      <c r="Q209" s="62">
        <f t="shared" si="186"/>
        <v>46618509423</v>
      </c>
      <c r="R209" s="62">
        <f t="shared" si="186"/>
        <v>6387972100</v>
      </c>
      <c r="S209" s="62">
        <f t="shared" si="186"/>
        <v>0</v>
      </c>
      <c r="T209" s="62">
        <f t="shared" si="186"/>
        <v>0</v>
      </c>
      <c r="U209" s="62">
        <f t="shared" si="186"/>
        <v>46618509423</v>
      </c>
      <c r="V209" s="62">
        <f t="shared" si="186"/>
        <v>0</v>
      </c>
      <c r="W209" s="62">
        <f t="shared" si="186"/>
        <v>0</v>
      </c>
      <c r="X209" s="65">
        <f t="shared" si="159"/>
        <v>0.87948696241556423</v>
      </c>
      <c r="Y209" s="65">
        <f t="shared" si="181"/>
        <v>0</v>
      </c>
      <c r="Z209" s="65">
        <f t="shared" si="156"/>
        <v>0</v>
      </c>
      <c r="AA209" s="65">
        <f t="shared" si="167"/>
        <v>0</v>
      </c>
      <c r="AB209" s="65" t="s">
        <v>40</v>
      </c>
    </row>
    <row r="210" spans="1:28" ht="30" customHeight="1" x14ac:dyDescent="0.25">
      <c r="A210" s="43" t="s">
        <v>370</v>
      </c>
      <c r="B210" s="44" t="s">
        <v>37</v>
      </c>
      <c r="C210" s="44">
        <v>10</v>
      </c>
      <c r="D210" s="44" t="s">
        <v>38</v>
      </c>
      <c r="E210" s="45" t="s">
        <v>258</v>
      </c>
      <c r="F210" s="46">
        <v>53006481523</v>
      </c>
      <c r="G210" s="46">
        <v>0</v>
      </c>
      <c r="H210" s="46">
        <v>0</v>
      </c>
      <c r="I210" s="46">
        <v>0</v>
      </c>
      <c r="J210" s="46">
        <v>0</v>
      </c>
      <c r="K210" s="46">
        <f t="shared" si="182"/>
        <v>0</v>
      </c>
      <c r="L210" s="46">
        <f>+F210+K210</f>
        <v>53006481523</v>
      </c>
      <c r="M210" s="51">
        <f t="shared" si="175"/>
        <v>6.7165158696440158E-3</v>
      </c>
      <c r="N210" s="46">
        <v>0</v>
      </c>
      <c r="O210" s="46">
        <v>46618509423</v>
      </c>
      <c r="P210" s="46">
        <f>L210-O210</f>
        <v>6387972100</v>
      </c>
      <c r="Q210" s="46">
        <v>46618509423</v>
      </c>
      <c r="R210" s="46">
        <f>+L210-Q210</f>
        <v>6387972100</v>
      </c>
      <c r="S210" s="46">
        <f>O210-Q210</f>
        <v>0</v>
      </c>
      <c r="T210" s="46">
        <v>0</v>
      </c>
      <c r="U210" s="46">
        <f>+Q210-T210</f>
        <v>46618509423</v>
      </c>
      <c r="V210" s="46">
        <v>0</v>
      </c>
      <c r="W210" s="48">
        <f>+T210-V210</f>
        <v>0</v>
      </c>
      <c r="X210" s="54">
        <f t="shared" si="159"/>
        <v>0.87948696241556423</v>
      </c>
      <c r="Y210" s="54">
        <f t="shared" si="181"/>
        <v>0</v>
      </c>
      <c r="Z210" s="54">
        <f t="shared" si="156"/>
        <v>0</v>
      </c>
      <c r="AA210" s="54">
        <f t="shared" si="167"/>
        <v>0</v>
      </c>
      <c r="AB210" s="54" t="s">
        <v>40</v>
      </c>
    </row>
    <row r="211" spans="1:28" s="4" customFormat="1" ht="73.5" customHeight="1" x14ac:dyDescent="0.25">
      <c r="A211" s="96" t="s">
        <v>371</v>
      </c>
      <c r="B211" s="100" t="s">
        <v>37</v>
      </c>
      <c r="C211" s="34">
        <v>10</v>
      </c>
      <c r="D211" s="34" t="s">
        <v>38</v>
      </c>
      <c r="E211" s="95" t="s">
        <v>372</v>
      </c>
      <c r="F211" s="60">
        <f>+F212</f>
        <v>2450000000</v>
      </c>
      <c r="G211" s="60">
        <f t="shared" ref="G211:L213" si="187">+G212</f>
        <v>0</v>
      </c>
      <c r="H211" s="60">
        <f t="shared" si="187"/>
        <v>0</v>
      </c>
      <c r="I211" s="60">
        <f t="shared" si="187"/>
        <v>0</v>
      </c>
      <c r="J211" s="60">
        <f t="shared" si="187"/>
        <v>0</v>
      </c>
      <c r="K211" s="60">
        <f t="shared" si="187"/>
        <v>0</v>
      </c>
      <c r="L211" s="60">
        <f t="shared" si="187"/>
        <v>2450000000</v>
      </c>
      <c r="M211" s="42">
        <f t="shared" si="175"/>
        <v>3.1044248567012816E-4</v>
      </c>
      <c r="N211" s="60">
        <f t="shared" ref="N211:W213" si="188">+N212</f>
        <v>0</v>
      </c>
      <c r="O211" s="60">
        <f t="shared" si="188"/>
        <v>1991292071.6900001</v>
      </c>
      <c r="P211" s="60">
        <f t="shared" si="188"/>
        <v>458707928.30999994</v>
      </c>
      <c r="Q211" s="60">
        <f t="shared" si="188"/>
        <v>1991292071.6900001</v>
      </c>
      <c r="R211" s="60">
        <f t="shared" si="188"/>
        <v>458707928.30999994</v>
      </c>
      <c r="S211" s="60">
        <f t="shared" si="188"/>
        <v>0</v>
      </c>
      <c r="T211" s="60">
        <f t="shared" si="188"/>
        <v>115785.69</v>
      </c>
      <c r="U211" s="60">
        <f t="shared" si="188"/>
        <v>1991176286</v>
      </c>
      <c r="V211" s="60">
        <f t="shared" si="188"/>
        <v>0</v>
      </c>
      <c r="W211" s="60">
        <f t="shared" si="188"/>
        <v>115785.69</v>
      </c>
      <c r="X211" s="38">
        <f t="shared" si="159"/>
        <v>0.81277227415918374</v>
      </c>
      <c r="Y211" s="101">
        <f t="shared" si="181"/>
        <v>4.7259465306122452E-5</v>
      </c>
      <c r="Z211" s="38">
        <f t="shared" si="156"/>
        <v>0</v>
      </c>
      <c r="AA211" s="38">
        <f t="shared" si="167"/>
        <v>5.814601064610941E-5</v>
      </c>
      <c r="AB211" s="38">
        <f t="shared" ref="AB211:AB266" si="189">+V211/T211</f>
        <v>0</v>
      </c>
    </row>
    <row r="212" spans="1:28" s="4" customFormat="1" ht="57" customHeight="1" x14ac:dyDescent="0.25">
      <c r="A212" s="96" t="s">
        <v>373</v>
      </c>
      <c r="B212" s="100" t="s">
        <v>37</v>
      </c>
      <c r="C212" s="34">
        <v>10</v>
      </c>
      <c r="D212" s="34" t="s">
        <v>38</v>
      </c>
      <c r="E212" s="95" t="s">
        <v>372</v>
      </c>
      <c r="F212" s="60">
        <f>+F213</f>
        <v>2450000000</v>
      </c>
      <c r="G212" s="60">
        <f t="shared" si="187"/>
        <v>0</v>
      </c>
      <c r="H212" s="60">
        <f t="shared" si="187"/>
        <v>0</v>
      </c>
      <c r="I212" s="60">
        <f t="shared" si="187"/>
        <v>0</v>
      </c>
      <c r="J212" s="60">
        <f t="shared" si="187"/>
        <v>0</v>
      </c>
      <c r="K212" s="60">
        <f t="shared" si="187"/>
        <v>0</v>
      </c>
      <c r="L212" s="60">
        <f t="shared" si="187"/>
        <v>2450000000</v>
      </c>
      <c r="M212" s="42">
        <f t="shared" si="175"/>
        <v>3.1044248567012816E-4</v>
      </c>
      <c r="N212" s="60">
        <f t="shared" si="188"/>
        <v>0</v>
      </c>
      <c r="O212" s="60">
        <f t="shared" si="188"/>
        <v>1991292071.6900001</v>
      </c>
      <c r="P212" s="60">
        <f t="shared" si="188"/>
        <v>458707928.30999994</v>
      </c>
      <c r="Q212" s="60">
        <f t="shared" si="188"/>
        <v>1991292071.6900001</v>
      </c>
      <c r="R212" s="60">
        <f t="shared" si="188"/>
        <v>458707928.30999994</v>
      </c>
      <c r="S212" s="60">
        <f t="shared" si="188"/>
        <v>0</v>
      </c>
      <c r="T212" s="60">
        <f t="shared" si="188"/>
        <v>115785.69</v>
      </c>
      <c r="U212" s="60">
        <f t="shared" si="188"/>
        <v>1991176286</v>
      </c>
      <c r="V212" s="60">
        <f t="shared" si="188"/>
        <v>0</v>
      </c>
      <c r="W212" s="60">
        <f t="shared" si="188"/>
        <v>115785.69</v>
      </c>
      <c r="X212" s="38">
        <f t="shared" si="159"/>
        <v>0.81277227415918374</v>
      </c>
      <c r="Y212" s="101">
        <f t="shared" si="181"/>
        <v>4.7259465306122452E-5</v>
      </c>
      <c r="Z212" s="38">
        <f t="shared" si="156"/>
        <v>0</v>
      </c>
      <c r="AA212" s="38">
        <f t="shared" si="167"/>
        <v>5.814601064610941E-5</v>
      </c>
      <c r="AB212" s="38">
        <f t="shared" si="189"/>
        <v>0</v>
      </c>
    </row>
    <row r="213" spans="1:28" ht="45" customHeight="1" x14ac:dyDescent="0.25">
      <c r="A213" s="96" t="s">
        <v>374</v>
      </c>
      <c r="B213" s="100" t="s">
        <v>37</v>
      </c>
      <c r="C213" s="34">
        <v>10</v>
      </c>
      <c r="D213" s="34" t="s">
        <v>38</v>
      </c>
      <c r="E213" s="95" t="s">
        <v>268</v>
      </c>
      <c r="F213" s="60">
        <f>+F214</f>
        <v>2450000000</v>
      </c>
      <c r="G213" s="60">
        <f t="shared" si="187"/>
        <v>0</v>
      </c>
      <c r="H213" s="60">
        <f t="shared" si="187"/>
        <v>0</v>
      </c>
      <c r="I213" s="60">
        <f t="shared" si="187"/>
        <v>0</v>
      </c>
      <c r="J213" s="60">
        <f t="shared" si="187"/>
        <v>0</v>
      </c>
      <c r="K213" s="60">
        <f t="shared" si="187"/>
        <v>0</v>
      </c>
      <c r="L213" s="60">
        <f t="shared" si="187"/>
        <v>2450000000</v>
      </c>
      <c r="M213" s="42">
        <f t="shared" si="175"/>
        <v>3.1044248567012816E-4</v>
      </c>
      <c r="N213" s="60">
        <f t="shared" si="188"/>
        <v>0</v>
      </c>
      <c r="O213" s="60">
        <f t="shared" si="188"/>
        <v>1991292071.6900001</v>
      </c>
      <c r="P213" s="60">
        <f t="shared" si="188"/>
        <v>458707928.30999994</v>
      </c>
      <c r="Q213" s="60">
        <f t="shared" si="188"/>
        <v>1991292071.6900001</v>
      </c>
      <c r="R213" s="60">
        <f t="shared" si="188"/>
        <v>458707928.30999994</v>
      </c>
      <c r="S213" s="60">
        <f t="shared" si="188"/>
        <v>0</v>
      </c>
      <c r="T213" s="60">
        <f t="shared" si="188"/>
        <v>115785.69</v>
      </c>
      <c r="U213" s="60">
        <f t="shared" si="188"/>
        <v>1991176286</v>
      </c>
      <c r="V213" s="60">
        <f t="shared" si="188"/>
        <v>0</v>
      </c>
      <c r="W213" s="60">
        <f t="shared" si="188"/>
        <v>115785.69</v>
      </c>
      <c r="X213" s="38">
        <f t="shared" si="159"/>
        <v>0.81277227415918374</v>
      </c>
      <c r="Y213" s="101">
        <f t="shared" si="181"/>
        <v>4.7259465306122452E-5</v>
      </c>
      <c r="Z213" s="38">
        <f t="shared" si="156"/>
        <v>0</v>
      </c>
      <c r="AA213" s="38">
        <f t="shared" si="167"/>
        <v>5.814601064610941E-5</v>
      </c>
      <c r="AB213" s="38">
        <f t="shared" si="189"/>
        <v>0</v>
      </c>
    </row>
    <row r="214" spans="1:28" ht="41.25" customHeight="1" x14ac:dyDescent="0.25">
      <c r="A214" s="102" t="s">
        <v>375</v>
      </c>
      <c r="B214" s="103" t="s">
        <v>37</v>
      </c>
      <c r="C214" s="44">
        <v>10</v>
      </c>
      <c r="D214" s="44" t="s">
        <v>38</v>
      </c>
      <c r="E214" s="45" t="s">
        <v>258</v>
      </c>
      <c r="F214" s="46">
        <v>2450000000</v>
      </c>
      <c r="G214" s="59">
        <v>0</v>
      </c>
      <c r="H214" s="59">
        <v>0</v>
      </c>
      <c r="I214" s="59">
        <v>0</v>
      </c>
      <c r="J214" s="59">
        <v>0</v>
      </c>
      <c r="K214" s="59">
        <f t="shared" ref="K214:K277" si="190">+G214-H214+I214-J214</f>
        <v>0</v>
      </c>
      <c r="L214" s="46">
        <f>+F214+K214</f>
        <v>2450000000</v>
      </c>
      <c r="M214" s="51">
        <f t="shared" si="175"/>
        <v>3.1044248567012816E-4</v>
      </c>
      <c r="N214" s="46">
        <v>0</v>
      </c>
      <c r="O214" s="46">
        <v>1991292071.6900001</v>
      </c>
      <c r="P214" s="59">
        <f>L214-O214</f>
        <v>458707928.30999994</v>
      </c>
      <c r="Q214" s="46">
        <v>1991292071.6900001</v>
      </c>
      <c r="R214" s="59">
        <f>+L214-Q214</f>
        <v>458707928.30999994</v>
      </c>
      <c r="S214" s="46">
        <f>O214-Q214</f>
        <v>0</v>
      </c>
      <c r="T214" s="59">
        <v>115785.69</v>
      </c>
      <c r="U214" s="46">
        <f>+Q214-T214</f>
        <v>1991176286</v>
      </c>
      <c r="V214" s="59">
        <v>0</v>
      </c>
      <c r="W214" s="48">
        <f>+T214-V214</f>
        <v>115785.69</v>
      </c>
      <c r="X214" s="49">
        <f t="shared" si="159"/>
        <v>0.81277227415918374</v>
      </c>
      <c r="Y214" s="98">
        <f t="shared" si="181"/>
        <v>4.7259465306122452E-5</v>
      </c>
      <c r="Z214" s="49">
        <f t="shared" si="156"/>
        <v>0</v>
      </c>
      <c r="AA214" s="49">
        <f t="shared" si="167"/>
        <v>5.814601064610941E-5</v>
      </c>
      <c r="AB214" s="49">
        <f t="shared" si="189"/>
        <v>0</v>
      </c>
    </row>
    <row r="215" spans="1:28" s="4" customFormat="1" ht="81" customHeight="1" x14ac:dyDescent="0.25">
      <c r="A215" s="96" t="s">
        <v>376</v>
      </c>
      <c r="B215" s="100" t="s">
        <v>37</v>
      </c>
      <c r="C215" s="34">
        <v>10</v>
      </c>
      <c r="D215" s="34" t="s">
        <v>38</v>
      </c>
      <c r="E215" s="95" t="s">
        <v>377</v>
      </c>
      <c r="F215" s="60">
        <f>+F216</f>
        <v>187318076171</v>
      </c>
      <c r="G215" s="60">
        <f t="shared" ref="G215:J217" si="191">+G216</f>
        <v>0</v>
      </c>
      <c r="H215" s="60">
        <f t="shared" si="191"/>
        <v>0</v>
      </c>
      <c r="I215" s="60">
        <f t="shared" si="191"/>
        <v>0</v>
      </c>
      <c r="J215" s="60">
        <f t="shared" si="191"/>
        <v>0</v>
      </c>
      <c r="K215" s="60">
        <f t="shared" si="190"/>
        <v>0</v>
      </c>
      <c r="L215" s="60">
        <f>+L216</f>
        <v>187318076171</v>
      </c>
      <c r="M215" s="42">
        <f t="shared" si="175"/>
        <v>2.3735301705090465E-2</v>
      </c>
      <c r="N215" s="60">
        <f t="shared" ref="N215:W217" si="192">+N216</f>
        <v>0</v>
      </c>
      <c r="O215" s="60">
        <f t="shared" si="192"/>
        <v>187318076171</v>
      </c>
      <c r="P215" s="60">
        <f t="shared" si="192"/>
        <v>0</v>
      </c>
      <c r="Q215" s="60">
        <f t="shared" si="192"/>
        <v>187318076171</v>
      </c>
      <c r="R215" s="60">
        <f t="shared" si="192"/>
        <v>0</v>
      </c>
      <c r="S215" s="60">
        <f t="shared" si="192"/>
        <v>0</v>
      </c>
      <c r="T215" s="60">
        <f t="shared" si="192"/>
        <v>0</v>
      </c>
      <c r="U215" s="60">
        <f t="shared" si="192"/>
        <v>187318076171</v>
      </c>
      <c r="V215" s="60">
        <f t="shared" si="192"/>
        <v>0</v>
      </c>
      <c r="W215" s="60">
        <f t="shared" si="192"/>
        <v>0</v>
      </c>
      <c r="X215" s="65">
        <f t="shared" si="159"/>
        <v>1</v>
      </c>
      <c r="Y215" s="65">
        <f t="shared" si="181"/>
        <v>0</v>
      </c>
      <c r="Z215" s="65">
        <f t="shared" si="156"/>
        <v>0</v>
      </c>
      <c r="AA215" s="65">
        <f t="shared" si="167"/>
        <v>0</v>
      </c>
      <c r="AB215" s="65" t="s">
        <v>40</v>
      </c>
    </row>
    <row r="216" spans="1:28" s="4" customFormat="1" ht="75" customHeight="1" x14ac:dyDescent="0.25">
      <c r="A216" s="96" t="s">
        <v>378</v>
      </c>
      <c r="B216" s="100" t="s">
        <v>37</v>
      </c>
      <c r="C216" s="34">
        <v>10</v>
      </c>
      <c r="D216" s="34" t="s">
        <v>38</v>
      </c>
      <c r="E216" s="95" t="s">
        <v>377</v>
      </c>
      <c r="F216" s="60">
        <f>+F217</f>
        <v>187318076171</v>
      </c>
      <c r="G216" s="60">
        <f t="shared" si="191"/>
        <v>0</v>
      </c>
      <c r="H216" s="60">
        <f t="shared" si="191"/>
        <v>0</v>
      </c>
      <c r="I216" s="60">
        <f t="shared" si="191"/>
        <v>0</v>
      </c>
      <c r="J216" s="60">
        <f t="shared" si="191"/>
        <v>0</v>
      </c>
      <c r="K216" s="60">
        <f t="shared" si="190"/>
        <v>0</v>
      </c>
      <c r="L216" s="60">
        <f>+L217</f>
        <v>187318076171</v>
      </c>
      <c r="M216" s="42">
        <f t="shared" si="175"/>
        <v>2.3735301705090465E-2</v>
      </c>
      <c r="N216" s="60">
        <f t="shared" si="192"/>
        <v>0</v>
      </c>
      <c r="O216" s="60">
        <f t="shared" si="192"/>
        <v>187318076171</v>
      </c>
      <c r="P216" s="60">
        <f t="shared" si="192"/>
        <v>0</v>
      </c>
      <c r="Q216" s="60">
        <f t="shared" si="192"/>
        <v>187318076171</v>
      </c>
      <c r="R216" s="60">
        <f t="shared" si="192"/>
        <v>0</v>
      </c>
      <c r="S216" s="60">
        <f t="shared" si="192"/>
        <v>0</v>
      </c>
      <c r="T216" s="60">
        <f t="shared" si="192"/>
        <v>0</v>
      </c>
      <c r="U216" s="60">
        <f t="shared" si="192"/>
        <v>187318076171</v>
      </c>
      <c r="V216" s="60">
        <f t="shared" si="192"/>
        <v>0</v>
      </c>
      <c r="W216" s="60">
        <f t="shared" si="192"/>
        <v>0</v>
      </c>
      <c r="X216" s="65">
        <f t="shared" si="159"/>
        <v>1</v>
      </c>
      <c r="Y216" s="65">
        <f t="shared" si="181"/>
        <v>0</v>
      </c>
      <c r="Z216" s="65">
        <f t="shared" si="156"/>
        <v>0</v>
      </c>
      <c r="AA216" s="65">
        <f t="shared" si="167"/>
        <v>0</v>
      </c>
      <c r="AB216" s="65" t="s">
        <v>40</v>
      </c>
    </row>
    <row r="217" spans="1:28" ht="45" customHeight="1" x14ac:dyDescent="0.25">
      <c r="A217" s="96" t="s">
        <v>379</v>
      </c>
      <c r="B217" s="100" t="s">
        <v>37</v>
      </c>
      <c r="C217" s="34">
        <v>10</v>
      </c>
      <c r="D217" s="34" t="s">
        <v>38</v>
      </c>
      <c r="E217" s="95" t="s">
        <v>268</v>
      </c>
      <c r="F217" s="60">
        <f>+F218</f>
        <v>187318076171</v>
      </c>
      <c r="G217" s="60">
        <f t="shared" si="191"/>
        <v>0</v>
      </c>
      <c r="H217" s="60">
        <f t="shared" si="191"/>
        <v>0</v>
      </c>
      <c r="I217" s="60">
        <f t="shared" si="191"/>
        <v>0</v>
      </c>
      <c r="J217" s="60">
        <f t="shared" si="191"/>
        <v>0</v>
      </c>
      <c r="K217" s="60">
        <f t="shared" si="190"/>
        <v>0</v>
      </c>
      <c r="L217" s="60">
        <f>+L218</f>
        <v>187318076171</v>
      </c>
      <c r="M217" s="42">
        <f t="shared" si="175"/>
        <v>2.3735301705090465E-2</v>
      </c>
      <c r="N217" s="60">
        <f t="shared" si="192"/>
        <v>0</v>
      </c>
      <c r="O217" s="60">
        <f t="shared" si="192"/>
        <v>187318076171</v>
      </c>
      <c r="P217" s="60">
        <f t="shared" si="192"/>
        <v>0</v>
      </c>
      <c r="Q217" s="60">
        <f t="shared" si="192"/>
        <v>187318076171</v>
      </c>
      <c r="R217" s="60">
        <f t="shared" si="192"/>
        <v>0</v>
      </c>
      <c r="S217" s="60">
        <f t="shared" si="192"/>
        <v>0</v>
      </c>
      <c r="T217" s="60">
        <f t="shared" si="192"/>
        <v>0</v>
      </c>
      <c r="U217" s="60">
        <f t="shared" si="192"/>
        <v>187318076171</v>
      </c>
      <c r="V217" s="60">
        <f t="shared" si="192"/>
        <v>0</v>
      </c>
      <c r="W217" s="60">
        <f t="shared" si="192"/>
        <v>0</v>
      </c>
      <c r="X217" s="65">
        <f t="shared" si="159"/>
        <v>1</v>
      </c>
      <c r="Y217" s="65">
        <f t="shared" si="181"/>
        <v>0</v>
      </c>
      <c r="Z217" s="65">
        <f t="shared" si="156"/>
        <v>0</v>
      </c>
      <c r="AA217" s="65">
        <f t="shared" si="167"/>
        <v>0</v>
      </c>
      <c r="AB217" s="65" t="s">
        <v>40</v>
      </c>
    </row>
    <row r="218" spans="1:28" ht="41.25" customHeight="1" x14ac:dyDescent="0.25">
      <c r="A218" s="102" t="s">
        <v>380</v>
      </c>
      <c r="B218" s="103" t="s">
        <v>37</v>
      </c>
      <c r="C218" s="44">
        <v>10</v>
      </c>
      <c r="D218" s="44" t="s">
        <v>38</v>
      </c>
      <c r="E218" s="45" t="s">
        <v>258</v>
      </c>
      <c r="F218" s="46">
        <v>187318076171</v>
      </c>
      <c r="G218" s="59">
        <v>0</v>
      </c>
      <c r="H218" s="59">
        <v>0</v>
      </c>
      <c r="I218" s="59">
        <v>0</v>
      </c>
      <c r="J218" s="59">
        <v>0</v>
      </c>
      <c r="K218" s="59">
        <f t="shared" si="190"/>
        <v>0</v>
      </c>
      <c r="L218" s="46">
        <f>+F218+K218</f>
        <v>187318076171</v>
      </c>
      <c r="M218" s="51">
        <f t="shared" si="175"/>
        <v>2.3735301705090465E-2</v>
      </c>
      <c r="N218" s="46">
        <v>0</v>
      </c>
      <c r="O218" s="46">
        <v>187318076171</v>
      </c>
      <c r="P218" s="59">
        <f>L218-O218</f>
        <v>0</v>
      </c>
      <c r="Q218" s="46">
        <v>187318076171</v>
      </c>
      <c r="R218" s="59">
        <f>+L218-Q218</f>
        <v>0</v>
      </c>
      <c r="S218" s="46">
        <f>O218-Q218</f>
        <v>0</v>
      </c>
      <c r="T218" s="59">
        <v>0</v>
      </c>
      <c r="U218" s="46">
        <f>+Q218-T218</f>
        <v>187318076171</v>
      </c>
      <c r="V218" s="59">
        <v>0</v>
      </c>
      <c r="W218" s="48">
        <f>+T218-V218</f>
        <v>0</v>
      </c>
      <c r="X218" s="54">
        <f t="shared" si="159"/>
        <v>1</v>
      </c>
      <c r="Y218" s="54">
        <f t="shared" si="181"/>
        <v>0</v>
      </c>
      <c r="Z218" s="54">
        <f t="shared" si="156"/>
        <v>0</v>
      </c>
      <c r="AA218" s="54">
        <f t="shared" si="167"/>
        <v>0</v>
      </c>
      <c r="AB218" s="54" t="s">
        <v>40</v>
      </c>
    </row>
    <row r="219" spans="1:28" s="4" customFormat="1" ht="81" customHeight="1" x14ac:dyDescent="0.25">
      <c r="A219" s="96" t="s">
        <v>381</v>
      </c>
      <c r="B219" s="100" t="s">
        <v>37</v>
      </c>
      <c r="C219" s="34">
        <v>10</v>
      </c>
      <c r="D219" s="34" t="s">
        <v>38</v>
      </c>
      <c r="E219" s="95" t="s">
        <v>382</v>
      </c>
      <c r="F219" s="60">
        <f>+F220</f>
        <v>133871788300</v>
      </c>
      <c r="G219" s="60">
        <f t="shared" ref="G219:J221" si="193">+G220</f>
        <v>0</v>
      </c>
      <c r="H219" s="60">
        <f t="shared" si="193"/>
        <v>0</v>
      </c>
      <c r="I219" s="60">
        <f t="shared" si="193"/>
        <v>0</v>
      </c>
      <c r="J219" s="60">
        <f t="shared" si="193"/>
        <v>0</v>
      </c>
      <c r="K219" s="60">
        <f t="shared" si="190"/>
        <v>0</v>
      </c>
      <c r="L219" s="60">
        <f>+L220</f>
        <v>133871788300</v>
      </c>
      <c r="M219" s="42">
        <f t="shared" si="175"/>
        <v>1.6963057437125378E-2</v>
      </c>
      <c r="N219" s="60">
        <f t="shared" ref="N219:W221" si="194">+N220</f>
        <v>0</v>
      </c>
      <c r="O219" s="60">
        <f t="shared" si="194"/>
        <v>133871788300</v>
      </c>
      <c r="P219" s="60">
        <f t="shared" si="194"/>
        <v>0</v>
      </c>
      <c r="Q219" s="60">
        <f t="shared" si="194"/>
        <v>133871788300</v>
      </c>
      <c r="R219" s="60">
        <f t="shared" si="194"/>
        <v>0</v>
      </c>
      <c r="S219" s="60">
        <f t="shared" si="194"/>
        <v>0</v>
      </c>
      <c r="T219" s="60">
        <f t="shared" si="194"/>
        <v>0</v>
      </c>
      <c r="U219" s="60">
        <f t="shared" si="194"/>
        <v>133871788300</v>
      </c>
      <c r="V219" s="60">
        <f t="shared" si="194"/>
        <v>0</v>
      </c>
      <c r="W219" s="60">
        <f t="shared" si="194"/>
        <v>0</v>
      </c>
      <c r="X219" s="65">
        <f t="shared" si="159"/>
        <v>1</v>
      </c>
      <c r="Y219" s="65">
        <f t="shared" si="181"/>
        <v>0</v>
      </c>
      <c r="Z219" s="65">
        <f t="shared" si="156"/>
        <v>0</v>
      </c>
      <c r="AA219" s="65">
        <f t="shared" si="167"/>
        <v>0</v>
      </c>
      <c r="AB219" s="65" t="s">
        <v>40</v>
      </c>
    </row>
    <row r="220" spans="1:28" s="4" customFormat="1" ht="75" customHeight="1" x14ac:dyDescent="0.25">
      <c r="A220" s="96" t="s">
        <v>383</v>
      </c>
      <c r="B220" s="100" t="s">
        <v>37</v>
      </c>
      <c r="C220" s="34">
        <v>10</v>
      </c>
      <c r="D220" s="34" t="s">
        <v>38</v>
      </c>
      <c r="E220" s="95" t="s">
        <v>382</v>
      </c>
      <c r="F220" s="60">
        <f>+F221</f>
        <v>133871788300</v>
      </c>
      <c r="G220" s="60">
        <f t="shared" si="193"/>
        <v>0</v>
      </c>
      <c r="H220" s="60">
        <f t="shared" si="193"/>
        <v>0</v>
      </c>
      <c r="I220" s="60">
        <f t="shared" si="193"/>
        <v>0</v>
      </c>
      <c r="J220" s="60">
        <f t="shared" si="193"/>
        <v>0</v>
      </c>
      <c r="K220" s="60">
        <f t="shared" si="190"/>
        <v>0</v>
      </c>
      <c r="L220" s="60">
        <f>+L221</f>
        <v>133871788300</v>
      </c>
      <c r="M220" s="42">
        <f t="shared" si="175"/>
        <v>1.6963057437125378E-2</v>
      </c>
      <c r="N220" s="60">
        <f t="shared" si="194"/>
        <v>0</v>
      </c>
      <c r="O220" s="60">
        <f t="shared" si="194"/>
        <v>133871788300</v>
      </c>
      <c r="P220" s="60">
        <f t="shared" si="194"/>
        <v>0</v>
      </c>
      <c r="Q220" s="60">
        <f t="shared" si="194"/>
        <v>133871788300</v>
      </c>
      <c r="R220" s="60">
        <f t="shared" si="194"/>
        <v>0</v>
      </c>
      <c r="S220" s="60">
        <f t="shared" si="194"/>
        <v>0</v>
      </c>
      <c r="T220" s="60">
        <f t="shared" si="194"/>
        <v>0</v>
      </c>
      <c r="U220" s="60">
        <f t="shared" si="194"/>
        <v>133871788300</v>
      </c>
      <c r="V220" s="60">
        <f t="shared" si="194"/>
        <v>0</v>
      </c>
      <c r="W220" s="60">
        <f t="shared" si="194"/>
        <v>0</v>
      </c>
      <c r="X220" s="65">
        <f t="shared" si="159"/>
        <v>1</v>
      </c>
      <c r="Y220" s="65">
        <f t="shared" si="181"/>
        <v>0</v>
      </c>
      <c r="Z220" s="65">
        <f t="shared" si="156"/>
        <v>0</v>
      </c>
      <c r="AA220" s="65">
        <f t="shared" si="167"/>
        <v>0</v>
      </c>
      <c r="AB220" s="65" t="s">
        <v>40</v>
      </c>
    </row>
    <row r="221" spans="1:28" ht="45" customHeight="1" x14ac:dyDescent="0.25">
      <c r="A221" s="96" t="s">
        <v>384</v>
      </c>
      <c r="B221" s="100" t="s">
        <v>37</v>
      </c>
      <c r="C221" s="34">
        <v>10</v>
      </c>
      <c r="D221" s="34" t="s">
        <v>38</v>
      </c>
      <c r="E221" s="95" t="s">
        <v>268</v>
      </c>
      <c r="F221" s="60">
        <f>+F222</f>
        <v>133871788300</v>
      </c>
      <c r="G221" s="60">
        <f t="shared" si="193"/>
        <v>0</v>
      </c>
      <c r="H221" s="60">
        <f t="shared" si="193"/>
        <v>0</v>
      </c>
      <c r="I221" s="60">
        <f t="shared" si="193"/>
        <v>0</v>
      </c>
      <c r="J221" s="60">
        <f t="shared" si="193"/>
        <v>0</v>
      </c>
      <c r="K221" s="60">
        <f t="shared" si="190"/>
        <v>0</v>
      </c>
      <c r="L221" s="60">
        <f>+L222</f>
        <v>133871788300</v>
      </c>
      <c r="M221" s="42">
        <f t="shared" si="175"/>
        <v>1.6963057437125378E-2</v>
      </c>
      <c r="N221" s="60">
        <f t="shared" si="194"/>
        <v>0</v>
      </c>
      <c r="O221" s="60">
        <f t="shared" si="194"/>
        <v>133871788300</v>
      </c>
      <c r="P221" s="60">
        <f t="shared" si="194"/>
        <v>0</v>
      </c>
      <c r="Q221" s="60">
        <f t="shared" si="194"/>
        <v>133871788300</v>
      </c>
      <c r="R221" s="60">
        <f t="shared" si="194"/>
        <v>0</v>
      </c>
      <c r="S221" s="60">
        <f t="shared" si="194"/>
        <v>0</v>
      </c>
      <c r="T221" s="60">
        <f t="shared" si="194"/>
        <v>0</v>
      </c>
      <c r="U221" s="60">
        <f t="shared" si="194"/>
        <v>133871788300</v>
      </c>
      <c r="V221" s="60">
        <f t="shared" si="194"/>
        <v>0</v>
      </c>
      <c r="W221" s="60">
        <f t="shared" si="194"/>
        <v>0</v>
      </c>
      <c r="X221" s="65">
        <f t="shared" si="159"/>
        <v>1</v>
      </c>
      <c r="Y221" s="65">
        <f t="shared" si="181"/>
        <v>0</v>
      </c>
      <c r="Z221" s="65">
        <f t="shared" si="156"/>
        <v>0</v>
      </c>
      <c r="AA221" s="65">
        <f t="shared" si="167"/>
        <v>0</v>
      </c>
      <c r="AB221" s="65" t="s">
        <v>40</v>
      </c>
    </row>
    <row r="222" spans="1:28" ht="41.25" customHeight="1" x14ac:dyDescent="0.25">
      <c r="A222" s="102" t="s">
        <v>385</v>
      </c>
      <c r="B222" s="103" t="s">
        <v>37</v>
      </c>
      <c r="C222" s="44">
        <v>10</v>
      </c>
      <c r="D222" s="44" t="s">
        <v>38</v>
      </c>
      <c r="E222" s="45" t="s">
        <v>258</v>
      </c>
      <c r="F222" s="46">
        <v>133871788300</v>
      </c>
      <c r="G222" s="59">
        <v>0</v>
      </c>
      <c r="H222" s="59">
        <v>0</v>
      </c>
      <c r="I222" s="59">
        <v>0</v>
      </c>
      <c r="J222" s="59">
        <v>0</v>
      </c>
      <c r="K222" s="59">
        <f t="shared" si="190"/>
        <v>0</v>
      </c>
      <c r="L222" s="46">
        <f>+F222+K222</f>
        <v>133871788300</v>
      </c>
      <c r="M222" s="51">
        <f t="shared" si="175"/>
        <v>1.6963057437125378E-2</v>
      </c>
      <c r="N222" s="46">
        <v>0</v>
      </c>
      <c r="O222" s="46">
        <v>133871788300</v>
      </c>
      <c r="P222" s="59">
        <f>L222-O222</f>
        <v>0</v>
      </c>
      <c r="Q222" s="46">
        <v>133871788300</v>
      </c>
      <c r="R222" s="59">
        <f>+L222-Q222</f>
        <v>0</v>
      </c>
      <c r="S222" s="46">
        <f>O222-Q222</f>
        <v>0</v>
      </c>
      <c r="T222" s="59">
        <v>0</v>
      </c>
      <c r="U222" s="46">
        <f>+Q222-T222</f>
        <v>133871788300</v>
      </c>
      <c r="V222" s="59">
        <v>0</v>
      </c>
      <c r="W222" s="48">
        <f>+T222-V222</f>
        <v>0</v>
      </c>
      <c r="X222" s="54">
        <f t="shared" si="159"/>
        <v>1</v>
      </c>
      <c r="Y222" s="54">
        <f t="shared" si="181"/>
        <v>0</v>
      </c>
      <c r="Z222" s="54">
        <f t="shared" si="156"/>
        <v>0</v>
      </c>
      <c r="AA222" s="54">
        <f t="shared" si="167"/>
        <v>0</v>
      </c>
      <c r="AB222" s="54" t="s">
        <v>40</v>
      </c>
    </row>
    <row r="223" spans="1:28" ht="35.25" customHeight="1" x14ac:dyDescent="0.25">
      <c r="A223" s="39" t="s">
        <v>386</v>
      </c>
      <c r="B223" s="34" t="s">
        <v>37</v>
      </c>
      <c r="C223" s="34">
        <v>10</v>
      </c>
      <c r="D223" s="34" t="s">
        <v>38</v>
      </c>
      <c r="E223" s="95" t="s">
        <v>387</v>
      </c>
      <c r="F223" s="62">
        <f>+F224</f>
        <v>5210000000</v>
      </c>
      <c r="G223" s="62">
        <f>+G224</f>
        <v>0</v>
      </c>
      <c r="H223" s="62">
        <f>+H224</f>
        <v>0</v>
      </c>
      <c r="I223" s="62">
        <f>+I224</f>
        <v>0</v>
      </c>
      <c r="J223" s="62">
        <f>+J224</f>
        <v>0</v>
      </c>
      <c r="K223" s="62">
        <f t="shared" si="190"/>
        <v>0</v>
      </c>
      <c r="L223" s="62">
        <f>+L224</f>
        <v>5210000000</v>
      </c>
      <c r="M223" s="42">
        <f t="shared" si="175"/>
        <v>6.6016544911892553E-4</v>
      </c>
      <c r="N223" s="62">
        <f t="shared" ref="N223:W223" si="195">+N224</f>
        <v>0</v>
      </c>
      <c r="O223" s="62">
        <f t="shared" si="195"/>
        <v>961197796</v>
      </c>
      <c r="P223" s="62">
        <f t="shared" si="195"/>
        <v>4248802204</v>
      </c>
      <c r="Q223" s="62">
        <f t="shared" si="195"/>
        <v>815636797</v>
      </c>
      <c r="R223" s="62">
        <f t="shared" si="195"/>
        <v>4394363203</v>
      </c>
      <c r="S223" s="62">
        <f t="shared" si="195"/>
        <v>145560999</v>
      </c>
      <c r="T223" s="62">
        <f t="shared" si="195"/>
        <v>23480</v>
      </c>
      <c r="U223" s="62">
        <f t="shared" si="195"/>
        <v>815613317</v>
      </c>
      <c r="V223" s="62">
        <f t="shared" si="195"/>
        <v>0</v>
      </c>
      <c r="W223" s="62">
        <f t="shared" si="195"/>
        <v>23480</v>
      </c>
      <c r="X223" s="38">
        <f t="shared" si="159"/>
        <v>0.15655216833013436</v>
      </c>
      <c r="Y223" s="97">
        <f t="shared" si="181"/>
        <v>4.5067178502879079E-6</v>
      </c>
      <c r="Z223" s="38">
        <f t="shared" si="156"/>
        <v>0</v>
      </c>
      <c r="AA223" s="38">
        <f t="shared" si="167"/>
        <v>2.8787323090819307E-5</v>
      </c>
      <c r="AB223" s="38">
        <f t="shared" si="189"/>
        <v>0</v>
      </c>
    </row>
    <row r="224" spans="1:28" ht="33" customHeight="1" x14ac:dyDescent="0.25">
      <c r="A224" s="39" t="s">
        <v>388</v>
      </c>
      <c r="B224" s="34" t="s">
        <v>37</v>
      </c>
      <c r="C224" s="34">
        <v>10</v>
      </c>
      <c r="D224" s="34" t="s">
        <v>38</v>
      </c>
      <c r="E224" s="40" t="s">
        <v>251</v>
      </c>
      <c r="F224" s="62">
        <f>+F225+F229</f>
        <v>5210000000</v>
      </c>
      <c r="G224" s="62">
        <f>+G225+G229</f>
        <v>0</v>
      </c>
      <c r="H224" s="62">
        <f>+H225+H229</f>
        <v>0</v>
      </c>
      <c r="I224" s="62">
        <f>+I225+I229</f>
        <v>0</v>
      </c>
      <c r="J224" s="62">
        <f>+J225+J229</f>
        <v>0</v>
      </c>
      <c r="K224" s="62">
        <f t="shared" si="190"/>
        <v>0</v>
      </c>
      <c r="L224" s="62">
        <f>+L225+L229</f>
        <v>5210000000</v>
      </c>
      <c r="M224" s="42">
        <f t="shared" si="175"/>
        <v>6.6016544911892553E-4</v>
      </c>
      <c r="N224" s="62">
        <f t="shared" ref="N224:W224" si="196">+N225+N229</f>
        <v>0</v>
      </c>
      <c r="O224" s="62">
        <f t="shared" si="196"/>
        <v>961197796</v>
      </c>
      <c r="P224" s="62">
        <f t="shared" si="196"/>
        <v>4248802204</v>
      </c>
      <c r="Q224" s="62">
        <f t="shared" si="196"/>
        <v>815636797</v>
      </c>
      <c r="R224" s="62">
        <f t="shared" si="196"/>
        <v>4394363203</v>
      </c>
      <c r="S224" s="62">
        <f t="shared" si="196"/>
        <v>145560999</v>
      </c>
      <c r="T224" s="62">
        <f t="shared" si="196"/>
        <v>23480</v>
      </c>
      <c r="U224" s="62">
        <f t="shared" si="196"/>
        <v>815613317</v>
      </c>
      <c r="V224" s="62">
        <f t="shared" si="196"/>
        <v>0</v>
      </c>
      <c r="W224" s="62">
        <f t="shared" si="196"/>
        <v>23480</v>
      </c>
      <c r="X224" s="38">
        <f t="shared" si="159"/>
        <v>0.15655216833013436</v>
      </c>
      <c r="Y224" s="97">
        <f t="shared" si="181"/>
        <v>4.5067178502879079E-6</v>
      </c>
      <c r="Z224" s="38">
        <f t="shared" ref="Z224:Z287" si="197">+V224/L224</f>
        <v>0</v>
      </c>
      <c r="AA224" s="38">
        <f t="shared" si="167"/>
        <v>2.8787323090819307E-5</v>
      </c>
      <c r="AB224" s="38">
        <f t="shared" si="189"/>
        <v>0</v>
      </c>
    </row>
    <row r="225" spans="1:28" ht="51.75" customHeight="1" x14ac:dyDescent="0.25">
      <c r="A225" s="39" t="s">
        <v>389</v>
      </c>
      <c r="B225" s="34" t="s">
        <v>37</v>
      </c>
      <c r="C225" s="34">
        <v>10</v>
      </c>
      <c r="D225" s="34" t="s">
        <v>38</v>
      </c>
      <c r="E225" s="40" t="s">
        <v>390</v>
      </c>
      <c r="F225" s="62">
        <f t="shared" ref="F225:J227" si="198">+F226</f>
        <v>2210000000</v>
      </c>
      <c r="G225" s="62">
        <f t="shared" si="198"/>
        <v>0</v>
      </c>
      <c r="H225" s="62">
        <f t="shared" si="198"/>
        <v>0</v>
      </c>
      <c r="I225" s="62">
        <f t="shared" si="198"/>
        <v>0</v>
      </c>
      <c r="J225" s="62">
        <f t="shared" si="198"/>
        <v>0</v>
      </c>
      <c r="K225" s="62">
        <f t="shared" si="190"/>
        <v>0</v>
      </c>
      <c r="L225" s="62">
        <f>+L226</f>
        <v>2210000000</v>
      </c>
      <c r="M225" s="42">
        <f t="shared" si="175"/>
        <v>2.8003179319631969E-4</v>
      </c>
      <c r="N225" s="62">
        <f t="shared" ref="N225:W227" si="199">+N226</f>
        <v>0</v>
      </c>
      <c r="O225" s="62">
        <f t="shared" si="199"/>
        <v>961197796</v>
      </c>
      <c r="P225" s="62">
        <f t="shared" si="199"/>
        <v>1248802204</v>
      </c>
      <c r="Q225" s="62">
        <f t="shared" si="199"/>
        <v>815636797</v>
      </c>
      <c r="R225" s="62">
        <f t="shared" si="199"/>
        <v>1394363203</v>
      </c>
      <c r="S225" s="62">
        <f t="shared" si="199"/>
        <v>145560999</v>
      </c>
      <c r="T225" s="62">
        <f t="shared" si="199"/>
        <v>23480</v>
      </c>
      <c r="U225" s="62">
        <f t="shared" si="199"/>
        <v>815613317</v>
      </c>
      <c r="V225" s="62">
        <f t="shared" si="199"/>
        <v>0</v>
      </c>
      <c r="W225" s="62">
        <f t="shared" si="199"/>
        <v>23480</v>
      </c>
      <c r="X225" s="38">
        <f t="shared" si="159"/>
        <v>0.36906642398190043</v>
      </c>
      <c r="Y225" s="101">
        <f t="shared" si="181"/>
        <v>1.0624434389140271E-5</v>
      </c>
      <c r="Z225" s="38">
        <f t="shared" si="197"/>
        <v>0</v>
      </c>
      <c r="AA225" s="38">
        <f t="shared" si="167"/>
        <v>2.8787323090819307E-5</v>
      </c>
      <c r="AB225" s="38">
        <f t="shared" si="189"/>
        <v>0</v>
      </c>
    </row>
    <row r="226" spans="1:28" ht="51.75" customHeight="1" x14ac:dyDescent="0.25">
      <c r="A226" s="39" t="s">
        <v>391</v>
      </c>
      <c r="B226" s="34" t="s">
        <v>37</v>
      </c>
      <c r="C226" s="34">
        <v>10</v>
      </c>
      <c r="D226" s="34" t="s">
        <v>38</v>
      </c>
      <c r="E226" s="40" t="s">
        <v>390</v>
      </c>
      <c r="F226" s="62">
        <f t="shared" si="198"/>
        <v>2210000000</v>
      </c>
      <c r="G226" s="62">
        <f t="shared" si="198"/>
        <v>0</v>
      </c>
      <c r="H226" s="62">
        <f t="shared" si="198"/>
        <v>0</v>
      </c>
      <c r="I226" s="62">
        <f t="shared" si="198"/>
        <v>0</v>
      </c>
      <c r="J226" s="62">
        <f t="shared" si="198"/>
        <v>0</v>
      </c>
      <c r="K226" s="62">
        <f t="shared" si="190"/>
        <v>0</v>
      </c>
      <c r="L226" s="62">
        <f>+L227</f>
        <v>2210000000</v>
      </c>
      <c r="M226" s="42">
        <f t="shared" si="175"/>
        <v>2.8003179319631969E-4</v>
      </c>
      <c r="N226" s="62">
        <f t="shared" si="199"/>
        <v>0</v>
      </c>
      <c r="O226" s="62">
        <f t="shared" si="199"/>
        <v>961197796</v>
      </c>
      <c r="P226" s="62">
        <f t="shared" si="199"/>
        <v>1248802204</v>
      </c>
      <c r="Q226" s="62">
        <f t="shared" si="199"/>
        <v>815636797</v>
      </c>
      <c r="R226" s="62">
        <f t="shared" si="199"/>
        <v>1394363203</v>
      </c>
      <c r="S226" s="62">
        <f t="shared" si="199"/>
        <v>145560999</v>
      </c>
      <c r="T226" s="62">
        <f t="shared" si="199"/>
        <v>23480</v>
      </c>
      <c r="U226" s="62">
        <f t="shared" si="199"/>
        <v>815613317</v>
      </c>
      <c r="V226" s="62">
        <f t="shared" si="199"/>
        <v>0</v>
      </c>
      <c r="W226" s="62">
        <f t="shared" si="199"/>
        <v>23480</v>
      </c>
      <c r="X226" s="38">
        <f t="shared" si="159"/>
        <v>0.36906642398190043</v>
      </c>
      <c r="Y226" s="101">
        <f t="shared" si="181"/>
        <v>1.0624434389140271E-5</v>
      </c>
      <c r="Z226" s="38">
        <f t="shared" si="197"/>
        <v>0</v>
      </c>
      <c r="AA226" s="38">
        <f t="shared" si="167"/>
        <v>2.8787323090819307E-5</v>
      </c>
      <c r="AB226" s="38">
        <f t="shared" si="189"/>
        <v>0</v>
      </c>
    </row>
    <row r="227" spans="1:28" ht="29.25" customHeight="1" x14ac:dyDescent="0.25">
      <c r="A227" s="39" t="s">
        <v>392</v>
      </c>
      <c r="B227" s="34" t="s">
        <v>37</v>
      </c>
      <c r="C227" s="34">
        <v>10</v>
      </c>
      <c r="D227" s="34" t="s">
        <v>38</v>
      </c>
      <c r="E227" s="95" t="s">
        <v>393</v>
      </c>
      <c r="F227" s="62">
        <f t="shared" si="198"/>
        <v>2210000000</v>
      </c>
      <c r="G227" s="62">
        <f t="shared" si="198"/>
        <v>0</v>
      </c>
      <c r="H227" s="62">
        <f t="shared" si="198"/>
        <v>0</v>
      </c>
      <c r="I227" s="62">
        <f t="shared" si="198"/>
        <v>0</v>
      </c>
      <c r="J227" s="62">
        <f t="shared" si="198"/>
        <v>0</v>
      </c>
      <c r="K227" s="62">
        <f t="shared" si="190"/>
        <v>0</v>
      </c>
      <c r="L227" s="62">
        <f>+L228</f>
        <v>2210000000</v>
      </c>
      <c r="M227" s="42">
        <f t="shared" si="175"/>
        <v>2.8003179319631969E-4</v>
      </c>
      <c r="N227" s="62">
        <f t="shared" si="199"/>
        <v>0</v>
      </c>
      <c r="O227" s="62">
        <f t="shared" si="199"/>
        <v>961197796</v>
      </c>
      <c r="P227" s="62">
        <f t="shared" si="199"/>
        <v>1248802204</v>
      </c>
      <c r="Q227" s="62">
        <f t="shared" si="199"/>
        <v>815636797</v>
      </c>
      <c r="R227" s="62">
        <f t="shared" si="199"/>
        <v>1394363203</v>
      </c>
      <c r="S227" s="62">
        <f t="shared" si="199"/>
        <v>145560999</v>
      </c>
      <c r="T227" s="62">
        <f t="shared" si="199"/>
        <v>23480</v>
      </c>
      <c r="U227" s="62">
        <f t="shared" si="199"/>
        <v>815613317</v>
      </c>
      <c r="V227" s="62">
        <f t="shared" si="199"/>
        <v>0</v>
      </c>
      <c r="W227" s="62">
        <f t="shared" si="199"/>
        <v>23480</v>
      </c>
      <c r="X227" s="38">
        <f t="shared" si="159"/>
        <v>0.36906642398190043</v>
      </c>
      <c r="Y227" s="101">
        <f t="shared" si="181"/>
        <v>1.0624434389140271E-5</v>
      </c>
      <c r="Z227" s="38">
        <f t="shared" si="197"/>
        <v>0</v>
      </c>
      <c r="AA227" s="38">
        <f t="shared" si="167"/>
        <v>2.8787323090819307E-5</v>
      </c>
      <c r="AB227" s="38">
        <f t="shared" si="189"/>
        <v>0</v>
      </c>
    </row>
    <row r="228" spans="1:28" ht="30" customHeight="1" x14ac:dyDescent="0.25">
      <c r="A228" s="43" t="s">
        <v>394</v>
      </c>
      <c r="B228" s="44" t="s">
        <v>37</v>
      </c>
      <c r="C228" s="44">
        <v>10</v>
      </c>
      <c r="D228" s="44" t="s">
        <v>38</v>
      </c>
      <c r="E228" s="45" t="s">
        <v>258</v>
      </c>
      <c r="F228" s="46">
        <v>2210000000</v>
      </c>
      <c r="G228" s="46">
        <v>0</v>
      </c>
      <c r="H228" s="46">
        <v>0</v>
      </c>
      <c r="I228" s="46">
        <v>0</v>
      </c>
      <c r="J228" s="46">
        <v>0</v>
      </c>
      <c r="K228" s="46">
        <f t="shared" si="190"/>
        <v>0</v>
      </c>
      <c r="L228" s="46">
        <f>+F228+K228</f>
        <v>2210000000</v>
      </c>
      <c r="M228" s="51">
        <f t="shared" si="175"/>
        <v>2.8003179319631969E-4</v>
      </c>
      <c r="N228" s="46">
        <v>0</v>
      </c>
      <c r="O228" s="46">
        <v>961197796</v>
      </c>
      <c r="P228" s="46">
        <f>L228-O228</f>
        <v>1248802204</v>
      </c>
      <c r="Q228" s="46">
        <v>815636797</v>
      </c>
      <c r="R228" s="46">
        <f>+L228-Q228</f>
        <v>1394363203</v>
      </c>
      <c r="S228" s="46">
        <f>O228-Q228</f>
        <v>145560999</v>
      </c>
      <c r="T228" s="46">
        <v>23480</v>
      </c>
      <c r="U228" s="46">
        <f>+Q228-T228</f>
        <v>815613317</v>
      </c>
      <c r="V228" s="46">
        <v>0</v>
      </c>
      <c r="W228" s="48">
        <f>+T228-V228</f>
        <v>23480</v>
      </c>
      <c r="X228" s="49">
        <f t="shared" si="159"/>
        <v>0.36906642398190043</v>
      </c>
      <c r="Y228" s="98">
        <f t="shared" si="181"/>
        <v>1.0624434389140271E-5</v>
      </c>
      <c r="Z228" s="49">
        <f t="shared" si="197"/>
        <v>0</v>
      </c>
      <c r="AA228" s="49">
        <f t="shared" si="167"/>
        <v>2.8787323090819307E-5</v>
      </c>
      <c r="AB228" s="49">
        <f t="shared" si="189"/>
        <v>0</v>
      </c>
    </row>
    <row r="229" spans="1:28" ht="51.75" customHeight="1" x14ac:dyDescent="0.25">
      <c r="A229" s="39" t="s">
        <v>395</v>
      </c>
      <c r="B229" s="34" t="s">
        <v>37</v>
      </c>
      <c r="C229" s="34">
        <v>10</v>
      </c>
      <c r="D229" s="34" t="s">
        <v>38</v>
      </c>
      <c r="E229" s="40" t="s">
        <v>396</v>
      </c>
      <c r="F229" s="62">
        <f t="shared" ref="F229:J231" si="200">+F230</f>
        <v>3000000000</v>
      </c>
      <c r="G229" s="62">
        <f t="shared" si="200"/>
        <v>0</v>
      </c>
      <c r="H229" s="62">
        <f t="shared" si="200"/>
        <v>0</v>
      </c>
      <c r="I229" s="62">
        <f t="shared" si="200"/>
        <v>0</v>
      </c>
      <c r="J229" s="62">
        <f t="shared" si="200"/>
        <v>0</v>
      </c>
      <c r="K229" s="62">
        <f t="shared" si="190"/>
        <v>0</v>
      </c>
      <c r="L229" s="62">
        <f>+L230</f>
        <v>3000000000</v>
      </c>
      <c r="M229" s="42">
        <f t="shared" si="175"/>
        <v>3.8013365592260589E-4</v>
      </c>
      <c r="N229" s="62">
        <f t="shared" ref="N229:W231" si="201">+N230</f>
        <v>0</v>
      </c>
      <c r="O229" s="62">
        <f t="shared" si="201"/>
        <v>0</v>
      </c>
      <c r="P229" s="62">
        <f t="shared" si="201"/>
        <v>3000000000</v>
      </c>
      <c r="Q229" s="62">
        <f t="shared" si="201"/>
        <v>0</v>
      </c>
      <c r="R229" s="62">
        <f t="shared" si="201"/>
        <v>3000000000</v>
      </c>
      <c r="S229" s="62">
        <f t="shared" si="201"/>
        <v>0</v>
      </c>
      <c r="T229" s="62">
        <f t="shared" si="201"/>
        <v>0</v>
      </c>
      <c r="U229" s="62">
        <f t="shared" si="201"/>
        <v>0</v>
      </c>
      <c r="V229" s="62">
        <f t="shared" si="201"/>
        <v>0</v>
      </c>
      <c r="W229" s="62">
        <f t="shared" si="201"/>
        <v>0</v>
      </c>
      <c r="X229" s="65">
        <f t="shared" si="159"/>
        <v>0</v>
      </c>
      <c r="Y229" s="65">
        <f t="shared" si="181"/>
        <v>0</v>
      </c>
      <c r="Z229" s="65">
        <f t="shared" si="197"/>
        <v>0</v>
      </c>
      <c r="AA229" s="65" t="s">
        <v>40</v>
      </c>
      <c r="AB229" s="65" t="s">
        <v>40</v>
      </c>
    </row>
    <row r="230" spans="1:28" ht="51.75" customHeight="1" x14ac:dyDescent="0.25">
      <c r="A230" s="39" t="s">
        <v>397</v>
      </c>
      <c r="B230" s="34" t="s">
        <v>37</v>
      </c>
      <c r="C230" s="34">
        <v>10</v>
      </c>
      <c r="D230" s="34" t="s">
        <v>38</v>
      </c>
      <c r="E230" s="40" t="s">
        <v>398</v>
      </c>
      <c r="F230" s="62">
        <f t="shared" si="200"/>
        <v>3000000000</v>
      </c>
      <c r="G230" s="62">
        <f t="shared" si="200"/>
        <v>0</v>
      </c>
      <c r="H230" s="62">
        <f t="shared" si="200"/>
        <v>0</v>
      </c>
      <c r="I230" s="62">
        <f t="shared" si="200"/>
        <v>0</v>
      </c>
      <c r="J230" s="62">
        <f t="shared" si="200"/>
        <v>0</v>
      </c>
      <c r="K230" s="62">
        <f t="shared" si="190"/>
        <v>0</v>
      </c>
      <c r="L230" s="62">
        <f>+L231</f>
        <v>3000000000</v>
      </c>
      <c r="M230" s="42">
        <f t="shared" si="175"/>
        <v>3.8013365592260589E-4</v>
      </c>
      <c r="N230" s="62">
        <f t="shared" si="201"/>
        <v>0</v>
      </c>
      <c r="O230" s="62">
        <f t="shared" si="201"/>
        <v>0</v>
      </c>
      <c r="P230" s="62">
        <f t="shared" si="201"/>
        <v>3000000000</v>
      </c>
      <c r="Q230" s="62">
        <f t="shared" si="201"/>
        <v>0</v>
      </c>
      <c r="R230" s="62">
        <f t="shared" si="201"/>
        <v>3000000000</v>
      </c>
      <c r="S230" s="62">
        <f t="shared" si="201"/>
        <v>0</v>
      </c>
      <c r="T230" s="62">
        <f t="shared" si="201"/>
        <v>0</v>
      </c>
      <c r="U230" s="62">
        <f t="shared" si="201"/>
        <v>0</v>
      </c>
      <c r="V230" s="62">
        <f t="shared" si="201"/>
        <v>0</v>
      </c>
      <c r="W230" s="62">
        <f t="shared" si="201"/>
        <v>0</v>
      </c>
      <c r="X230" s="65">
        <f t="shared" ref="X230:X293" si="202">+Q230/L230</f>
        <v>0</v>
      </c>
      <c r="Y230" s="65">
        <f t="shared" si="181"/>
        <v>0</v>
      </c>
      <c r="Z230" s="65">
        <f t="shared" si="197"/>
        <v>0</v>
      </c>
      <c r="AA230" s="65" t="s">
        <v>40</v>
      </c>
      <c r="AB230" s="65" t="s">
        <v>40</v>
      </c>
    </row>
    <row r="231" spans="1:28" ht="29.25" customHeight="1" x14ac:dyDescent="0.25">
      <c r="A231" s="39" t="s">
        <v>399</v>
      </c>
      <c r="B231" s="34" t="s">
        <v>37</v>
      </c>
      <c r="C231" s="34">
        <v>10</v>
      </c>
      <c r="D231" s="34" t="s">
        <v>38</v>
      </c>
      <c r="E231" s="95" t="s">
        <v>393</v>
      </c>
      <c r="F231" s="62">
        <f t="shared" si="200"/>
        <v>3000000000</v>
      </c>
      <c r="G231" s="62">
        <f t="shared" si="200"/>
        <v>0</v>
      </c>
      <c r="H231" s="62">
        <f t="shared" si="200"/>
        <v>0</v>
      </c>
      <c r="I231" s="62">
        <f t="shared" si="200"/>
        <v>0</v>
      </c>
      <c r="J231" s="62">
        <f t="shared" si="200"/>
        <v>0</v>
      </c>
      <c r="K231" s="62">
        <f t="shared" si="190"/>
        <v>0</v>
      </c>
      <c r="L231" s="62">
        <f>+L232</f>
        <v>3000000000</v>
      </c>
      <c r="M231" s="42">
        <f t="shared" si="175"/>
        <v>3.8013365592260589E-4</v>
      </c>
      <c r="N231" s="62">
        <f t="shared" si="201"/>
        <v>0</v>
      </c>
      <c r="O231" s="62">
        <f t="shared" si="201"/>
        <v>0</v>
      </c>
      <c r="P231" s="62">
        <f t="shared" si="201"/>
        <v>3000000000</v>
      </c>
      <c r="Q231" s="62">
        <f t="shared" si="201"/>
        <v>0</v>
      </c>
      <c r="R231" s="62">
        <f t="shared" si="201"/>
        <v>3000000000</v>
      </c>
      <c r="S231" s="62">
        <f t="shared" si="201"/>
        <v>0</v>
      </c>
      <c r="T231" s="62">
        <f t="shared" si="201"/>
        <v>0</v>
      </c>
      <c r="U231" s="62">
        <f t="shared" si="201"/>
        <v>0</v>
      </c>
      <c r="V231" s="62">
        <f t="shared" si="201"/>
        <v>0</v>
      </c>
      <c r="W231" s="62">
        <f t="shared" si="201"/>
        <v>0</v>
      </c>
      <c r="X231" s="65">
        <f t="shared" si="202"/>
        <v>0</v>
      </c>
      <c r="Y231" s="65">
        <f t="shared" si="181"/>
        <v>0</v>
      </c>
      <c r="Z231" s="65">
        <f t="shared" si="197"/>
        <v>0</v>
      </c>
      <c r="AA231" s="65" t="s">
        <v>40</v>
      </c>
      <c r="AB231" s="65" t="s">
        <v>40</v>
      </c>
    </row>
    <row r="232" spans="1:28" ht="30" customHeight="1" x14ac:dyDescent="0.25">
      <c r="A232" s="43" t="s">
        <v>400</v>
      </c>
      <c r="B232" s="44" t="s">
        <v>37</v>
      </c>
      <c r="C232" s="44">
        <v>10</v>
      </c>
      <c r="D232" s="44" t="s">
        <v>38</v>
      </c>
      <c r="E232" s="45" t="s">
        <v>258</v>
      </c>
      <c r="F232" s="46">
        <v>3000000000</v>
      </c>
      <c r="G232" s="46">
        <v>0</v>
      </c>
      <c r="H232" s="46">
        <v>0</v>
      </c>
      <c r="I232" s="46">
        <v>0</v>
      </c>
      <c r="J232" s="46">
        <v>0</v>
      </c>
      <c r="K232" s="46">
        <f t="shared" si="190"/>
        <v>0</v>
      </c>
      <c r="L232" s="46">
        <f>+F232+K232</f>
        <v>3000000000</v>
      </c>
      <c r="M232" s="51">
        <f t="shared" si="175"/>
        <v>3.8013365592260589E-4</v>
      </c>
      <c r="N232" s="46">
        <v>0</v>
      </c>
      <c r="O232" s="46">
        <v>0</v>
      </c>
      <c r="P232" s="46">
        <f>L232-O232</f>
        <v>3000000000</v>
      </c>
      <c r="Q232" s="46">
        <v>0</v>
      </c>
      <c r="R232" s="46">
        <f>+L232-Q232</f>
        <v>3000000000</v>
      </c>
      <c r="S232" s="46">
        <f>O232-Q232</f>
        <v>0</v>
      </c>
      <c r="T232" s="46">
        <v>0</v>
      </c>
      <c r="U232" s="46">
        <f>+Q232-T232</f>
        <v>0</v>
      </c>
      <c r="V232" s="46">
        <v>0</v>
      </c>
      <c r="W232" s="48">
        <f>+T232-V232</f>
        <v>0</v>
      </c>
      <c r="X232" s="54">
        <f t="shared" si="202"/>
        <v>0</v>
      </c>
      <c r="Y232" s="54">
        <f t="shared" si="181"/>
        <v>0</v>
      </c>
      <c r="Z232" s="54">
        <f t="shared" si="197"/>
        <v>0</v>
      </c>
      <c r="AA232" s="54" t="s">
        <v>40</v>
      </c>
      <c r="AB232" s="54" t="s">
        <v>40</v>
      </c>
    </row>
    <row r="233" spans="1:28" ht="29.25" customHeight="1" x14ac:dyDescent="0.25">
      <c r="A233" s="39" t="s">
        <v>401</v>
      </c>
      <c r="B233" s="34" t="s">
        <v>41</v>
      </c>
      <c r="C233" s="34">
        <v>20</v>
      </c>
      <c r="D233" s="34" t="s">
        <v>38</v>
      </c>
      <c r="E233" s="40" t="s">
        <v>402</v>
      </c>
      <c r="F233" s="62">
        <f>+F234</f>
        <v>125768894272</v>
      </c>
      <c r="G233" s="62">
        <f>+G234</f>
        <v>0</v>
      </c>
      <c r="H233" s="62">
        <f>+H234</f>
        <v>0</v>
      </c>
      <c r="I233" s="62">
        <f>+I234</f>
        <v>0</v>
      </c>
      <c r="J233" s="62">
        <f>+J234</f>
        <v>0</v>
      </c>
      <c r="K233" s="62">
        <f t="shared" si="190"/>
        <v>0</v>
      </c>
      <c r="L233" s="62">
        <f>+L234</f>
        <v>125768894272</v>
      </c>
      <c r="M233" s="42">
        <f t="shared" si="175"/>
        <v>1.5936329860319683E-2</v>
      </c>
      <c r="N233" s="62">
        <f t="shared" ref="N233:W233" si="203">+N234</f>
        <v>0</v>
      </c>
      <c r="O233" s="62">
        <f t="shared" si="203"/>
        <v>79744826356</v>
      </c>
      <c r="P233" s="62">
        <f t="shared" si="203"/>
        <v>46024067916</v>
      </c>
      <c r="Q233" s="62">
        <f t="shared" si="203"/>
        <v>79624794712</v>
      </c>
      <c r="R233" s="62">
        <f t="shared" si="203"/>
        <v>46144099560</v>
      </c>
      <c r="S233" s="62">
        <f t="shared" si="203"/>
        <v>120031644</v>
      </c>
      <c r="T233" s="62">
        <f t="shared" si="203"/>
        <v>2880</v>
      </c>
      <c r="U233" s="62">
        <f t="shared" si="203"/>
        <v>79624791832</v>
      </c>
      <c r="V233" s="62">
        <f t="shared" si="203"/>
        <v>0</v>
      </c>
      <c r="W233" s="62">
        <f t="shared" si="203"/>
        <v>2880</v>
      </c>
      <c r="X233" s="38">
        <f t="shared" si="202"/>
        <v>0.63310403715401764</v>
      </c>
      <c r="Y233" s="104">
        <f t="shared" si="181"/>
        <v>2.2899143835767791E-8</v>
      </c>
      <c r="Z233" s="38">
        <f t="shared" si="197"/>
        <v>0</v>
      </c>
      <c r="AA233" s="38">
        <f t="shared" si="167"/>
        <v>3.6169637993000242E-8</v>
      </c>
      <c r="AB233" s="38">
        <f t="shared" si="189"/>
        <v>0</v>
      </c>
    </row>
    <row r="234" spans="1:28" ht="29.25" customHeight="1" x14ac:dyDescent="0.25">
      <c r="A234" s="39" t="s">
        <v>403</v>
      </c>
      <c r="B234" s="34" t="s">
        <v>41</v>
      </c>
      <c r="C234" s="34">
        <v>20</v>
      </c>
      <c r="D234" s="34" t="s">
        <v>38</v>
      </c>
      <c r="E234" s="40" t="s">
        <v>251</v>
      </c>
      <c r="F234" s="62">
        <f>+F235+F241</f>
        <v>125768894272</v>
      </c>
      <c r="G234" s="62">
        <f>+G235+G241</f>
        <v>0</v>
      </c>
      <c r="H234" s="62">
        <f>+H235+H241</f>
        <v>0</v>
      </c>
      <c r="I234" s="62">
        <f>+I235+I241</f>
        <v>0</v>
      </c>
      <c r="J234" s="62">
        <f>+J235+J241</f>
        <v>0</v>
      </c>
      <c r="K234" s="62">
        <f t="shared" si="190"/>
        <v>0</v>
      </c>
      <c r="L234" s="62">
        <f>+L235+L241</f>
        <v>125768894272</v>
      </c>
      <c r="M234" s="42">
        <f t="shared" si="175"/>
        <v>1.5936329860319683E-2</v>
      </c>
      <c r="N234" s="62">
        <f t="shared" ref="N234:U234" si="204">+N235+N241</f>
        <v>0</v>
      </c>
      <c r="O234" s="62">
        <f t="shared" si="204"/>
        <v>79744826356</v>
      </c>
      <c r="P234" s="62">
        <f t="shared" si="204"/>
        <v>46024067916</v>
      </c>
      <c r="Q234" s="62">
        <f t="shared" si="204"/>
        <v>79624794712</v>
      </c>
      <c r="R234" s="62">
        <f t="shared" si="204"/>
        <v>46144099560</v>
      </c>
      <c r="S234" s="62">
        <f t="shared" si="204"/>
        <v>120031644</v>
      </c>
      <c r="T234" s="62">
        <f t="shared" si="204"/>
        <v>2880</v>
      </c>
      <c r="U234" s="62">
        <f t="shared" si="204"/>
        <v>79624791832</v>
      </c>
      <c r="V234" s="62">
        <f>+V235</f>
        <v>0</v>
      </c>
      <c r="W234" s="62">
        <f t="shared" ref="W234" si="205">+W235+W241</f>
        <v>2880</v>
      </c>
      <c r="X234" s="38">
        <f t="shared" si="202"/>
        <v>0.63310403715401764</v>
      </c>
      <c r="Y234" s="104">
        <f t="shared" si="181"/>
        <v>2.2899143835767791E-8</v>
      </c>
      <c r="Z234" s="38">
        <f t="shared" si="197"/>
        <v>0</v>
      </c>
      <c r="AA234" s="38">
        <f t="shared" si="167"/>
        <v>3.6169637993000242E-8</v>
      </c>
      <c r="AB234" s="38">
        <f t="shared" si="189"/>
        <v>0</v>
      </c>
    </row>
    <row r="235" spans="1:28" ht="49.5" customHeight="1" x14ac:dyDescent="0.25">
      <c r="A235" s="39" t="s">
        <v>404</v>
      </c>
      <c r="B235" s="34" t="s">
        <v>41</v>
      </c>
      <c r="C235" s="34">
        <v>20</v>
      </c>
      <c r="D235" s="34" t="s">
        <v>38</v>
      </c>
      <c r="E235" s="95" t="s">
        <v>405</v>
      </c>
      <c r="F235" s="62">
        <f>+F236</f>
        <v>124596460713</v>
      </c>
      <c r="G235" s="62">
        <f>+G236</f>
        <v>0</v>
      </c>
      <c r="H235" s="62">
        <f>+H236</f>
        <v>0</v>
      </c>
      <c r="I235" s="62">
        <f>+I236</f>
        <v>0</v>
      </c>
      <c r="J235" s="62">
        <f>+J236</f>
        <v>0</v>
      </c>
      <c r="K235" s="62">
        <f t="shared" si="190"/>
        <v>0</v>
      </c>
      <c r="L235" s="62">
        <f>+L236</f>
        <v>124596460713</v>
      </c>
      <c r="M235" s="42">
        <f t="shared" si="175"/>
        <v>1.5787769375283343E-2</v>
      </c>
      <c r="N235" s="62">
        <f t="shared" ref="N235:W235" si="206">+N236</f>
        <v>0</v>
      </c>
      <c r="O235" s="62">
        <f t="shared" si="206"/>
        <v>79216047480</v>
      </c>
      <c r="P235" s="62">
        <f t="shared" si="206"/>
        <v>45380413233</v>
      </c>
      <c r="Q235" s="62">
        <f t="shared" si="206"/>
        <v>79216047480</v>
      </c>
      <c r="R235" s="62">
        <f t="shared" si="206"/>
        <v>45380413233</v>
      </c>
      <c r="S235" s="62">
        <f t="shared" si="206"/>
        <v>0</v>
      </c>
      <c r="T235" s="62">
        <f t="shared" si="206"/>
        <v>0</v>
      </c>
      <c r="U235" s="62">
        <f t="shared" si="206"/>
        <v>79216047480</v>
      </c>
      <c r="V235" s="62">
        <f>+V236</f>
        <v>0</v>
      </c>
      <c r="W235" s="62">
        <f t="shared" si="206"/>
        <v>0</v>
      </c>
      <c r="X235" s="65">
        <f t="shared" si="202"/>
        <v>0.63578088034514169</v>
      </c>
      <c r="Y235" s="65">
        <f t="shared" si="181"/>
        <v>0</v>
      </c>
      <c r="Z235" s="65">
        <f t="shared" si="197"/>
        <v>0</v>
      </c>
      <c r="AA235" s="65">
        <f t="shared" si="167"/>
        <v>0</v>
      </c>
      <c r="AB235" s="65" t="s">
        <v>40</v>
      </c>
    </row>
    <row r="236" spans="1:28" ht="49.5" customHeight="1" x14ac:dyDescent="0.25">
      <c r="A236" s="39" t="s">
        <v>406</v>
      </c>
      <c r="B236" s="34" t="s">
        <v>41</v>
      </c>
      <c r="C236" s="34">
        <v>20</v>
      </c>
      <c r="D236" s="34" t="s">
        <v>38</v>
      </c>
      <c r="E236" s="40" t="s">
        <v>405</v>
      </c>
      <c r="F236" s="62">
        <f>+F237+F239</f>
        <v>124596460713</v>
      </c>
      <c r="G236" s="62">
        <f>+G237+G239</f>
        <v>0</v>
      </c>
      <c r="H236" s="62">
        <f>+H237+H239</f>
        <v>0</v>
      </c>
      <c r="I236" s="62">
        <f>+I237+I239</f>
        <v>0</v>
      </c>
      <c r="J236" s="62">
        <f>+J237+J239</f>
        <v>0</v>
      </c>
      <c r="K236" s="62">
        <f t="shared" si="190"/>
        <v>0</v>
      </c>
      <c r="L236" s="62">
        <f>+L237+L239</f>
        <v>124596460713</v>
      </c>
      <c r="M236" s="42">
        <f t="shared" si="175"/>
        <v>1.5787769375283343E-2</v>
      </c>
      <c r="N236" s="62">
        <f t="shared" ref="N236:W236" si="207">+N237+N239</f>
        <v>0</v>
      </c>
      <c r="O236" s="62">
        <f t="shared" si="207"/>
        <v>79216047480</v>
      </c>
      <c r="P236" s="62">
        <f t="shared" si="207"/>
        <v>45380413233</v>
      </c>
      <c r="Q236" s="62">
        <f t="shared" si="207"/>
        <v>79216047480</v>
      </c>
      <c r="R236" s="62">
        <f t="shared" si="207"/>
        <v>45380413233</v>
      </c>
      <c r="S236" s="62">
        <f t="shared" si="207"/>
        <v>0</v>
      </c>
      <c r="T236" s="62">
        <f t="shared" si="207"/>
        <v>0</v>
      </c>
      <c r="U236" s="62">
        <f t="shared" si="207"/>
        <v>79216047480</v>
      </c>
      <c r="V236" s="62">
        <f t="shared" si="207"/>
        <v>0</v>
      </c>
      <c r="W236" s="62">
        <f t="shared" si="207"/>
        <v>0</v>
      </c>
      <c r="X236" s="65">
        <f t="shared" si="202"/>
        <v>0.63578088034514169</v>
      </c>
      <c r="Y236" s="65">
        <f t="shared" si="181"/>
        <v>0</v>
      </c>
      <c r="Z236" s="65">
        <f t="shared" si="197"/>
        <v>0</v>
      </c>
      <c r="AA236" s="65">
        <f t="shared" si="167"/>
        <v>0</v>
      </c>
      <c r="AB236" s="65" t="s">
        <v>40</v>
      </c>
    </row>
    <row r="237" spans="1:28" ht="36.75" customHeight="1" x14ac:dyDescent="0.25">
      <c r="A237" s="39" t="s">
        <v>407</v>
      </c>
      <c r="B237" s="34" t="s">
        <v>41</v>
      </c>
      <c r="C237" s="34">
        <v>20</v>
      </c>
      <c r="D237" s="34" t="s">
        <v>38</v>
      </c>
      <c r="E237" s="40" t="s">
        <v>408</v>
      </c>
      <c r="F237" s="62">
        <f>+F238</f>
        <v>108096582879</v>
      </c>
      <c r="G237" s="62">
        <f>+G238</f>
        <v>0</v>
      </c>
      <c r="H237" s="62">
        <f>+H238</f>
        <v>0</v>
      </c>
      <c r="I237" s="62">
        <f>+I238</f>
        <v>0</v>
      </c>
      <c r="J237" s="62">
        <f>+J238</f>
        <v>0</v>
      </c>
      <c r="K237" s="62">
        <f t="shared" si="190"/>
        <v>0</v>
      </c>
      <c r="L237" s="62">
        <f>+L238</f>
        <v>108096582879</v>
      </c>
      <c r="M237" s="42">
        <f t="shared" si="175"/>
        <v>1.3697049747511746E-2</v>
      </c>
      <c r="N237" s="62">
        <f t="shared" ref="N237:W237" si="208">+N238</f>
        <v>0</v>
      </c>
      <c r="O237" s="62">
        <f t="shared" si="208"/>
        <v>77037066546</v>
      </c>
      <c r="P237" s="62">
        <f t="shared" si="208"/>
        <v>31059516333</v>
      </c>
      <c r="Q237" s="62">
        <f t="shared" si="208"/>
        <v>77037066546</v>
      </c>
      <c r="R237" s="62">
        <f t="shared" si="208"/>
        <v>31059516333</v>
      </c>
      <c r="S237" s="62">
        <f t="shared" si="208"/>
        <v>0</v>
      </c>
      <c r="T237" s="62">
        <f t="shared" si="208"/>
        <v>0</v>
      </c>
      <c r="U237" s="62">
        <f t="shared" si="208"/>
        <v>77037066546</v>
      </c>
      <c r="V237" s="62">
        <f t="shared" si="208"/>
        <v>0</v>
      </c>
      <c r="W237" s="62">
        <f t="shared" si="208"/>
        <v>0</v>
      </c>
      <c r="X237" s="65">
        <f t="shared" si="202"/>
        <v>0.7126688420135624</v>
      </c>
      <c r="Y237" s="65">
        <f t="shared" si="181"/>
        <v>0</v>
      </c>
      <c r="Z237" s="65">
        <f t="shared" si="197"/>
        <v>0</v>
      </c>
      <c r="AA237" s="65">
        <f t="shared" si="167"/>
        <v>0</v>
      </c>
      <c r="AB237" s="65" t="s">
        <v>40</v>
      </c>
    </row>
    <row r="238" spans="1:28" ht="30" customHeight="1" x14ac:dyDescent="0.25">
      <c r="A238" s="43" t="s">
        <v>409</v>
      </c>
      <c r="B238" s="44" t="s">
        <v>41</v>
      </c>
      <c r="C238" s="44">
        <v>20</v>
      </c>
      <c r="D238" s="44" t="s">
        <v>38</v>
      </c>
      <c r="E238" s="45" t="s">
        <v>258</v>
      </c>
      <c r="F238" s="46">
        <v>108096582879</v>
      </c>
      <c r="G238" s="46">
        <v>0</v>
      </c>
      <c r="H238" s="46">
        <v>0</v>
      </c>
      <c r="I238" s="46"/>
      <c r="J238" s="46">
        <v>0</v>
      </c>
      <c r="K238" s="46">
        <f t="shared" si="190"/>
        <v>0</v>
      </c>
      <c r="L238" s="46">
        <f>+F238+K238</f>
        <v>108096582879</v>
      </c>
      <c r="M238" s="51">
        <f t="shared" si="175"/>
        <v>1.3697049747511746E-2</v>
      </c>
      <c r="N238" s="46">
        <v>0</v>
      </c>
      <c r="O238" s="46">
        <v>77037066546</v>
      </c>
      <c r="P238" s="46">
        <f>L238-O238</f>
        <v>31059516333</v>
      </c>
      <c r="Q238" s="46">
        <v>77037066546</v>
      </c>
      <c r="R238" s="46">
        <f>+L238-Q238</f>
        <v>31059516333</v>
      </c>
      <c r="S238" s="46">
        <f>O238-Q238</f>
        <v>0</v>
      </c>
      <c r="T238" s="46">
        <v>0</v>
      </c>
      <c r="U238" s="46">
        <f>+Q238-T238</f>
        <v>77037066546</v>
      </c>
      <c r="V238" s="46">
        <v>0</v>
      </c>
      <c r="W238" s="48">
        <f>+T238-V238</f>
        <v>0</v>
      </c>
      <c r="X238" s="54">
        <f t="shared" si="202"/>
        <v>0.7126688420135624</v>
      </c>
      <c r="Y238" s="54">
        <f t="shared" si="181"/>
        <v>0</v>
      </c>
      <c r="Z238" s="54">
        <f t="shared" si="197"/>
        <v>0</v>
      </c>
      <c r="AA238" s="54">
        <f t="shared" si="167"/>
        <v>0</v>
      </c>
      <c r="AB238" s="54" t="s">
        <v>40</v>
      </c>
    </row>
    <row r="239" spans="1:28" ht="36.75" customHeight="1" x14ac:dyDescent="0.25">
      <c r="A239" s="39" t="s">
        <v>410</v>
      </c>
      <c r="B239" s="34" t="s">
        <v>41</v>
      </c>
      <c r="C239" s="34">
        <v>20</v>
      </c>
      <c r="D239" s="34" t="s">
        <v>38</v>
      </c>
      <c r="E239" s="40" t="s">
        <v>411</v>
      </c>
      <c r="F239" s="62">
        <f>+F240</f>
        <v>16499877834</v>
      </c>
      <c r="G239" s="62">
        <f>+G240</f>
        <v>0</v>
      </c>
      <c r="H239" s="62">
        <f>+H240</f>
        <v>0</v>
      </c>
      <c r="I239" s="62">
        <f>+I240</f>
        <v>0</v>
      </c>
      <c r="J239" s="62">
        <f>+J240</f>
        <v>0</v>
      </c>
      <c r="K239" s="62">
        <f t="shared" si="190"/>
        <v>0</v>
      </c>
      <c r="L239" s="62">
        <f>+L240</f>
        <v>16499877834</v>
      </c>
      <c r="M239" s="42">
        <f t="shared" si="175"/>
        <v>2.090719627771596E-3</v>
      </c>
      <c r="N239" s="62">
        <f t="shared" ref="N239:W239" si="209">+N240</f>
        <v>0</v>
      </c>
      <c r="O239" s="62">
        <f t="shared" si="209"/>
        <v>2178980934</v>
      </c>
      <c r="P239" s="62">
        <f t="shared" si="209"/>
        <v>14320896900</v>
      </c>
      <c r="Q239" s="62">
        <f t="shared" si="209"/>
        <v>2178980934</v>
      </c>
      <c r="R239" s="62">
        <f t="shared" si="209"/>
        <v>14320896900</v>
      </c>
      <c r="S239" s="62">
        <f t="shared" si="209"/>
        <v>0</v>
      </c>
      <c r="T239" s="62">
        <f t="shared" si="209"/>
        <v>0</v>
      </c>
      <c r="U239" s="62">
        <f t="shared" si="209"/>
        <v>2178980934</v>
      </c>
      <c r="V239" s="62">
        <f t="shared" si="209"/>
        <v>0</v>
      </c>
      <c r="W239" s="62">
        <f t="shared" si="209"/>
        <v>0</v>
      </c>
      <c r="X239" s="65">
        <f t="shared" si="202"/>
        <v>0.13206042832086584</v>
      </c>
      <c r="Y239" s="65">
        <f t="shared" si="181"/>
        <v>0</v>
      </c>
      <c r="Z239" s="65">
        <f t="shared" si="197"/>
        <v>0</v>
      </c>
      <c r="AA239" s="65">
        <f t="shared" si="167"/>
        <v>0</v>
      </c>
      <c r="AB239" s="65" t="s">
        <v>40</v>
      </c>
    </row>
    <row r="240" spans="1:28" ht="30" customHeight="1" x14ac:dyDescent="0.25">
      <c r="A240" s="43" t="s">
        <v>412</v>
      </c>
      <c r="B240" s="44" t="s">
        <v>41</v>
      </c>
      <c r="C240" s="44">
        <v>20</v>
      </c>
      <c r="D240" s="44" t="s">
        <v>38</v>
      </c>
      <c r="E240" s="45" t="s">
        <v>258</v>
      </c>
      <c r="F240" s="46">
        <v>16499877834</v>
      </c>
      <c r="G240" s="46">
        <v>0</v>
      </c>
      <c r="H240" s="46">
        <v>0</v>
      </c>
      <c r="I240" s="46">
        <v>0</v>
      </c>
      <c r="J240" s="46"/>
      <c r="K240" s="46">
        <f t="shared" si="190"/>
        <v>0</v>
      </c>
      <c r="L240" s="46">
        <f>+F240+K240</f>
        <v>16499877834</v>
      </c>
      <c r="M240" s="42">
        <f t="shared" si="175"/>
        <v>2.090719627771596E-3</v>
      </c>
      <c r="N240" s="46">
        <v>0</v>
      </c>
      <c r="O240" s="46">
        <v>2178980934</v>
      </c>
      <c r="P240" s="46">
        <f>L240-O240</f>
        <v>14320896900</v>
      </c>
      <c r="Q240" s="46">
        <v>2178980934</v>
      </c>
      <c r="R240" s="46">
        <f>+L240-Q240</f>
        <v>14320896900</v>
      </c>
      <c r="S240" s="46">
        <f>O240-Q240</f>
        <v>0</v>
      </c>
      <c r="T240" s="46">
        <v>0</v>
      </c>
      <c r="U240" s="46">
        <f>+Q240-T240</f>
        <v>2178980934</v>
      </c>
      <c r="V240" s="46">
        <v>0</v>
      </c>
      <c r="W240" s="48">
        <f>+T240-V240</f>
        <v>0</v>
      </c>
      <c r="X240" s="54">
        <f t="shared" si="202"/>
        <v>0.13206042832086584</v>
      </c>
      <c r="Y240" s="54">
        <f t="shared" si="181"/>
        <v>0</v>
      </c>
      <c r="Z240" s="54">
        <f t="shared" si="197"/>
        <v>0</v>
      </c>
      <c r="AA240" s="54">
        <f t="shared" si="167"/>
        <v>0</v>
      </c>
      <c r="AB240" s="54" t="s">
        <v>40</v>
      </c>
    </row>
    <row r="241" spans="1:28" ht="39" customHeight="1" x14ac:dyDescent="0.25">
      <c r="A241" s="39" t="s">
        <v>413</v>
      </c>
      <c r="B241" s="34" t="s">
        <v>41</v>
      </c>
      <c r="C241" s="34">
        <v>20</v>
      </c>
      <c r="D241" s="34" t="s">
        <v>38</v>
      </c>
      <c r="E241" s="40" t="s">
        <v>414</v>
      </c>
      <c r="F241" s="62">
        <f t="shared" ref="F241:J243" si="210">+F242</f>
        <v>1172433559</v>
      </c>
      <c r="G241" s="62">
        <f t="shared" si="210"/>
        <v>0</v>
      </c>
      <c r="H241" s="62">
        <f t="shared" si="210"/>
        <v>0</v>
      </c>
      <c r="I241" s="62">
        <f t="shared" si="210"/>
        <v>0</v>
      </c>
      <c r="J241" s="62">
        <f t="shared" si="210"/>
        <v>0</v>
      </c>
      <c r="K241" s="62">
        <f t="shared" si="190"/>
        <v>0</v>
      </c>
      <c r="L241" s="62">
        <f>+L242</f>
        <v>1172433559</v>
      </c>
      <c r="M241" s="42">
        <f t="shared" si="175"/>
        <v>1.4856048503634076E-4</v>
      </c>
      <c r="N241" s="62">
        <f t="shared" ref="N241:W243" si="211">+N242</f>
        <v>0</v>
      </c>
      <c r="O241" s="62">
        <f t="shared" si="211"/>
        <v>528778876</v>
      </c>
      <c r="P241" s="62">
        <f t="shared" si="211"/>
        <v>643654683</v>
      </c>
      <c r="Q241" s="62">
        <f t="shared" si="211"/>
        <v>408747232</v>
      </c>
      <c r="R241" s="62">
        <f t="shared" si="211"/>
        <v>763686327</v>
      </c>
      <c r="S241" s="62">
        <f t="shared" si="211"/>
        <v>120031644</v>
      </c>
      <c r="T241" s="62">
        <f t="shared" si="211"/>
        <v>2880</v>
      </c>
      <c r="U241" s="62">
        <f t="shared" si="211"/>
        <v>408744352</v>
      </c>
      <c r="V241" s="62">
        <f t="shared" si="211"/>
        <v>0</v>
      </c>
      <c r="W241" s="62">
        <f t="shared" si="211"/>
        <v>2880</v>
      </c>
      <c r="X241" s="38">
        <f t="shared" si="202"/>
        <v>0.34863146731199973</v>
      </c>
      <c r="Y241" s="97">
        <f t="shared" si="181"/>
        <v>2.4564291749345942E-6</v>
      </c>
      <c r="Z241" s="38">
        <f t="shared" si="197"/>
        <v>0</v>
      </c>
      <c r="AA241" s="38">
        <f t="shared" si="167"/>
        <v>7.0459192736502736E-6</v>
      </c>
      <c r="AB241" s="38">
        <f t="shared" si="189"/>
        <v>0</v>
      </c>
    </row>
    <row r="242" spans="1:28" ht="39" customHeight="1" x14ac:dyDescent="0.25">
      <c r="A242" s="39" t="s">
        <v>415</v>
      </c>
      <c r="B242" s="34" t="s">
        <v>41</v>
      </c>
      <c r="C242" s="34">
        <v>20</v>
      </c>
      <c r="D242" s="34" t="s">
        <v>38</v>
      </c>
      <c r="E242" s="40" t="s">
        <v>414</v>
      </c>
      <c r="F242" s="62">
        <f t="shared" si="210"/>
        <v>1172433559</v>
      </c>
      <c r="G242" s="62">
        <f t="shared" si="210"/>
        <v>0</v>
      </c>
      <c r="H242" s="62">
        <f t="shared" si="210"/>
        <v>0</v>
      </c>
      <c r="I242" s="62">
        <f t="shared" si="210"/>
        <v>0</v>
      </c>
      <c r="J242" s="62">
        <f t="shared" si="210"/>
        <v>0</v>
      </c>
      <c r="K242" s="62">
        <f t="shared" si="190"/>
        <v>0</v>
      </c>
      <c r="L242" s="62">
        <f>+L243</f>
        <v>1172433559</v>
      </c>
      <c r="M242" s="42">
        <f t="shared" si="175"/>
        <v>1.4856048503634076E-4</v>
      </c>
      <c r="N242" s="62">
        <f t="shared" si="211"/>
        <v>0</v>
      </c>
      <c r="O242" s="62">
        <f t="shared" si="211"/>
        <v>528778876</v>
      </c>
      <c r="P242" s="62">
        <f t="shared" si="211"/>
        <v>643654683</v>
      </c>
      <c r="Q242" s="62">
        <f t="shared" si="211"/>
        <v>408747232</v>
      </c>
      <c r="R242" s="62">
        <f t="shared" si="211"/>
        <v>763686327</v>
      </c>
      <c r="S242" s="62">
        <f t="shared" si="211"/>
        <v>120031644</v>
      </c>
      <c r="T242" s="62">
        <f t="shared" si="211"/>
        <v>2880</v>
      </c>
      <c r="U242" s="62">
        <f t="shared" si="211"/>
        <v>408744352</v>
      </c>
      <c r="V242" s="62">
        <f t="shared" si="211"/>
        <v>0</v>
      </c>
      <c r="W242" s="62">
        <f t="shared" si="211"/>
        <v>2880</v>
      </c>
      <c r="X242" s="38">
        <f t="shared" si="202"/>
        <v>0.34863146731199973</v>
      </c>
      <c r="Y242" s="97">
        <f t="shared" si="181"/>
        <v>2.4564291749345942E-6</v>
      </c>
      <c r="Z242" s="38">
        <f t="shared" si="197"/>
        <v>0</v>
      </c>
      <c r="AA242" s="38">
        <f t="shared" ref="AA242:AA246" si="212">+T242/Q242</f>
        <v>7.0459192736502736E-6</v>
      </c>
      <c r="AB242" s="38">
        <f t="shared" si="189"/>
        <v>0</v>
      </c>
    </row>
    <row r="243" spans="1:28" ht="39" customHeight="1" x14ac:dyDescent="0.25">
      <c r="A243" s="39" t="s">
        <v>416</v>
      </c>
      <c r="B243" s="34" t="s">
        <v>41</v>
      </c>
      <c r="C243" s="34">
        <v>20</v>
      </c>
      <c r="D243" s="34" t="s">
        <v>38</v>
      </c>
      <c r="E243" s="40" t="s">
        <v>393</v>
      </c>
      <c r="F243" s="41">
        <f t="shared" si="210"/>
        <v>1172433559</v>
      </c>
      <c r="G243" s="41">
        <f t="shared" si="210"/>
        <v>0</v>
      </c>
      <c r="H243" s="41">
        <f t="shared" si="210"/>
        <v>0</v>
      </c>
      <c r="I243" s="41">
        <f t="shared" si="210"/>
        <v>0</v>
      </c>
      <c r="J243" s="41">
        <f t="shared" si="210"/>
        <v>0</v>
      </c>
      <c r="K243" s="41">
        <f t="shared" si="190"/>
        <v>0</v>
      </c>
      <c r="L243" s="41">
        <f>+L244</f>
        <v>1172433559</v>
      </c>
      <c r="M243" s="42">
        <f t="shared" si="175"/>
        <v>1.4856048503634076E-4</v>
      </c>
      <c r="N243" s="41">
        <f t="shared" si="211"/>
        <v>0</v>
      </c>
      <c r="O243" s="41">
        <f t="shared" si="211"/>
        <v>528778876</v>
      </c>
      <c r="P243" s="41">
        <f t="shared" si="211"/>
        <v>643654683</v>
      </c>
      <c r="Q243" s="41">
        <f t="shared" si="211"/>
        <v>408747232</v>
      </c>
      <c r="R243" s="41">
        <f t="shared" si="211"/>
        <v>763686327</v>
      </c>
      <c r="S243" s="41">
        <f t="shared" si="211"/>
        <v>120031644</v>
      </c>
      <c r="T243" s="41">
        <f t="shared" si="211"/>
        <v>2880</v>
      </c>
      <c r="U243" s="41">
        <f t="shared" si="211"/>
        <v>408744352</v>
      </c>
      <c r="V243" s="41">
        <f t="shared" si="211"/>
        <v>0</v>
      </c>
      <c r="W243" s="41">
        <f t="shared" si="211"/>
        <v>2880</v>
      </c>
      <c r="X243" s="38">
        <f t="shared" si="202"/>
        <v>0.34863146731199973</v>
      </c>
      <c r="Y243" s="97">
        <f t="shared" si="181"/>
        <v>2.4564291749345942E-6</v>
      </c>
      <c r="Z243" s="38">
        <f t="shared" si="197"/>
        <v>0</v>
      </c>
      <c r="AA243" s="38">
        <f t="shared" si="212"/>
        <v>7.0459192736502736E-6</v>
      </c>
      <c r="AB243" s="38">
        <f t="shared" si="189"/>
        <v>0</v>
      </c>
    </row>
    <row r="244" spans="1:28" ht="30" customHeight="1" x14ac:dyDescent="0.25">
      <c r="A244" s="43" t="s">
        <v>417</v>
      </c>
      <c r="B244" s="44" t="s">
        <v>41</v>
      </c>
      <c r="C244" s="44">
        <v>20</v>
      </c>
      <c r="D244" s="44" t="s">
        <v>38</v>
      </c>
      <c r="E244" s="45" t="s">
        <v>258</v>
      </c>
      <c r="F244" s="46">
        <v>1172433559</v>
      </c>
      <c r="G244" s="46">
        <v>0</v>
      </c>
      <c r="H244" s="46">
        <v>0</v>
      </c>
      <c r="I244" s="46">
        <v>0</v>
      </c>
      <c r="J244" s="46">
        <v>0</v>
      </c>
      <c r="K244" s="46">
        <f t="shared" si="190"/>
        <v>0</v>
      </c>
      <c r="L244" s="46">
        <f>+F244+K244</f>
        <v>1172433559</v>
      </c>
      <c r="M244" s="51">
        <f t="shared" si="175"/>
        <v>1.4856048503634076E-4</v>
      </c>
      <c r="N244" s="46">
        <v>0</v>
      </c>
      <c r="O244" s="46">
        <v>528778876</v>
      </c>
      <c r="P244" s="46">
        <f>L244-O244</f>
        <v>643654683</v>
      </c>
      <c r="Q244" s="46">
        <v>408747232</v>
      </c>
      <c r="R244" s="46">
        <f>+L244-Q244</f>
        <v>763686327</v>
      </c>
      <c r="S244" s="46">
        <f>O244-Q244</f>
        <v>120031644</v>
      </c>
      <c r="T244" s="46">
        <v>2880</v>
      </c>
      <c r="U244" s="46">
        <f>+Q244-T244</f>
        <v>408744352</v>
      </c>
      <c r="V244" s="46">
        <v>0</v>
      </c>
      <c r="W244" s="48">
        <f>+T244-V244</f>
        <v>2880</v>
      </c>
      <c r="X244" s="49">
        <f t="shared" si="202"/>
        <v>0.34863146731199973</v>
      </c>
      <c r="Y244" s="72">
        <f t="shared" si="181"/>
        <v>2.4564291749345942E-6</v>
      </c>
      <c r="Z244" s="49">
        <f t="shared" si="197"/>
        <v>0</v>
      </c>
      <c r="AA244" s="49">
        <f t="shared" si="212"/>
        <v>7.0459192736502736E-6</v>
      </c>
      <c r="AB244" s="49">
        <f t="shared" si="189"/>
        <v>0</v>
      </c>
    </row>
    <row r="245" spans="1:28" ht="34.5" customHeight="1" x14ac:dyDescent="0.25">
      <c r="A245" s="39" t="s">
        <v>418</v>
      </c>
      <c r="B245" s="34" t="s">
        <v>37</v>
      </c>
      <c r="C245" s="34">
        <v>10</v>
      </c>
      <c r="D245" s="34" t="s">
        <v>38</v>
      </c>
      <c r="E245" s="40" t="s">
        <v>419</v>
      </c>
      <c r="F245" s="60">
        <f>+F246</f>
        <v>3746000000</v>
      </c>
      <c r="G245" s="60">
        <f>+G246</f>
        <v>0</v>
      </c>
      <c r="H245" s="60">
        <f>+H246</f>
        <v>0</v>
      </c>
      <c r="I245" s="60">
        <f>+I246</f>
        <v>0</v>
      </c>
      <c r="J245" s="60">
        <f>+J246</f>
        <v>0</v>
      </c>
      <c r="K245" s="60">
        <f t="shared" si="190"/>
        <v>0</v>
      </c>
      <c r="L245" s="60">
        <f>+L246</f>
        <v>3746000000</v>
      </c>
      <c r="M245" s="42">
        <f t="shared" si="175"/>
        <v>4.7466022502869388E-4</v>
      </c>
      <c r="N245" s="60">
        <f t="shared" ref="N245:W245" si="213">+N246</f>
        <v>0</v>
      </c>
      <c r="O245" s="60">
        <f t="shared" si="213"/>
        <v>1220843066</v>
      </c>
      <c r="P245" s="60">
        <f t="shared" si="213"/>
        <v>2525156934</v>
      </c>
      <c r="Q245" s="60">
        <f t="shared" si="213"/>
        <v>899626565</v>
      </c>
      <c r="R245" s="60">
        <f t="shared" si="213"/>
        <v>2846373435</v>
      </c>
      <c r="S245" s="60">
        <f t="shared" si="213"/>
        <v>321216501</v>
      </c>
      <c r="T245" s="60">
        <f t="shared" si="213"/>
        <v>6140</v>
      </c>
      <c r="U245" s="60">
        <f t="shared" si="213"/>
        <v>899620425</v>
      </c>
      <c r="V245" s="60">
        <f t="shared" si="213"/>
        <v>0</v>
      </c>
      <c r="W245" s="60">
        <f t="shared" si="213"/>
        <v>6140</v>
      </c>
      <c r="X245" s="38">
        <f t="shared" si="202"/>
        <v>0.24015658435664708</v>
      </c>
      <c r="Y245" s="97">
        <f t="shared" si="181"/>
        <v>1.6390816871329419E-6</v>
      </c>
      <c r="Z245" s="38">
        <f t="shared" si="197"/>
        <v>0</v>
      </c>
      <c r="AA245" s="38">
        <f t="shared" si="212"/>
        <v>6.8250541267642532E-6</v>
      </c>
      <c r="AB245" s="38">
        <f t="shared" si="189"/>
        <v>0</v>
      </c>
    </row>
    <row r="246" spans="1:28" ht="34.5" customHeight="1" x14ac:dyDescent="0.25">
      <c r="A246" s="39" t="s">
        <v>420</v>
      </c>
      <c r="B246" s="34" t="s">
        <v>37</v>
      </c>
      <c r="C246" s="34">
        <v>10</v>
      </c>
      <c r="D246" s="34" t="s">
        <v>38</v>
      </c>
      <c r="E246" s="95" t="s">
        <v>251</v>
      </c>
      <c r="F246" s="60">
        <f>+F247+F251</f>
        <v>3746000000</v>
      </c>
      <c r="G246" s="60">
        <f>+G247+G251</f>
        <v>0</v>
      </c>
      <c r="H246" s="60">
        <f>+H247+H251</f>
        <v>0</v>
      </c>
      <c r="I246" s="60">
        <f>+I247+I251</f>
        <v>0</v>
      </c>
      <c r="J246" s="60">
        <f>+J247+J251</f>
        <v>0</v>
      </c>
      <c r="K246" s="60">
        <f t="shared" si="190"/>
        <v>0</v>
      </c>
      <c r="L246" s="60">
        <f>+L247+L251</f>
        <v>3746000000</v>
      </c>
      <c r="M246" s="42">
        <f t="shared" si="175"/>
        <v>4.7466022502869388E-4</v>
      </c>
      <c r="N246" s="60">
        <f t="shared" ref="N246:W246" si="214">+N247+N251</f>
        <v>0</v>
      </c>
      <c r="O246" s="60">
        <f t="shared" si="214"/>
        <v>1220843066</v>
      </c>
      <c r="P246" s="60">
        <f t="shared" si="214"/>
        <v>2525156934</v>
      </c>
      <c r="Q246" s="60">
        <f t="shared" si="214"/>
        <v>899626565</v>
      </c>
      <c r="R246" s="60">
        <f t="shared" si="214"/>
        <v>2846373435</v>
      </c>
      <c r="S246" s="60">
        <f t="shared" si="214"/>
        <v>321216501</v>
      </c>
      <c r="T246" s="60">
        <f t="shared" si="214"/>
        <v>6140</v>
      </c>
      <c r="U246" s="60">
        <f t="shared" si="214"/>
        <v>899620425</v>
      </c>
      <c r="V246" s="60">
        <f t="shared" si="214"/>
        <v>0</v>
      </c>
      <c r="W246" s="60">
        <f t="shared" si="214"/>
        <v>6140</v>
      </c>
      <c r="X246" s="38">
        <f t="shared" si="202"/>
        <v>0.24015658435664708</v>
      </c>
      <c r="Y246" s="97">
        <f t="shared" si="181"/>
        <v>1.6390816871329419E-6</v>
      </c>
      <c r="Z246" s="38">
        <f t="shared" si="197"/>
        <v>0</v>
      </c>
      <c r="AA246" s="38">
        <f t="shared" si="212"/>
        <v>6.8250541267642532E-6</v>
      </c>
      <c r="AB246" s="38">
        <f t="shared" si="189"/>
        <v>0</v>
      </c>
    </row>
    <row r="247" spans="1:28" ht="34.5" customHeight="1" x14ac:dyDescent="0.25">
      <c r="A247" s="39" t="s">
        <v>421</v>
      </c>
      <c r="B247" s="34" t="s">
        <v>37</v>
      </c>
      <c r="C247" s="34">
        <v>10</v>
      </c>
      <c r="D247" s="34" t="s">
        <v>38</v>
      </c>
      <c r="E247" s="40" t="s">
        <v>422</v>
      </c>
      <c r="F247" s="60">
        <f>F248</f>
        <v>700000000</v>
      </c>
      <c r="G247" s="60">
        <f>G248</f>
        <v>0</v>
      </c>
      <c r="H247" s="60">
        <f>H248</f>
        <v>0</v>
      </c>
      <c r="I247" s="60">
        <f>I248</f>
        <v>0</v>
      </c>
      <c r="J247" s="60">
        <f>J248</f>
        <v>0</v>
      </c>
      <c r="K247" s="60">
        <f t="shared" si="190"/>
        <v>0</v>
      </c>
      <c r="L247" s="60">
        <f>L248</f>
        <v>700000000</v>
      </c>
      <c r="M247" s="42">
        <f t="shared" si="175"/>
        <v>8.8697853048608037E-5</v>
      </c>
      <c r="N247" s="60">
        <f t="shared" ref="N247:W247" si="215">N248</f>
        <v>0</v>
      </c>
      <c r="O247" s="60">
        <f t="shared" si="215"/>
        <v>0</v>
      </c>
      <c r="P247" s="60">
        <f t="shared" si="215"/>
        <v>700000000</v>
      </c>
      <c r="Q247" s="60">
        <f t="shared" si="215"/>
        <v>0</v>
      </c>
      <c r="R247" s="60">
        <f t="shared" si="215"/>
        <v>700000000</v>
      </c>
      <c r="S247" s="60">
        <f t="shared" si="215"/>
        <v>0</v>
      </c>
      <c r="T247" s="60">
        <f t="shared" si="215"/>
        <v>0</v>
      </c>
      <c r="U247" s="60">
        <f t="shared" si="215"/>
        <v>0</v>
      </c>
      <c r="V247" s="60">
        <f t="shared" si="215"/>
        <v>0</v>
      </c>
      <c r="W247" s="60">
        <f t="shared" si="215"/>
        <v>0</v>
      </c>
      <c r="X247" s="65">
        <f t="shared" si="202"/>
        <v>0</v>
      </c>
      <c r="Y247" s="65">
        <f t="shared" si="181"/>
        <v>0</v>
      </c>
      <c r="Z247" s="65">
        <f t="shared" si="197"/>
        <v>0</v>
      </c>
      <c r="AA247" s="65" t="s">
        <v>40</v>
      </c>
      <c r="AB247" s="65" t="s">
        <v>40</v>
      </c>
    </row>
    <row r="248" spans="1:28" ht="43.5" customHeight="1" x14ac:dyDescent="0.25">
      <c r="A248" s="39" t="s">
        <v>423</v>
      </c>
      <c r="B248" s="34" t="s">
        <v>37</v>
      </c>
      <c r="C248" s="34">
        <v>10</v>
      </c>
      <c r="D248" s="34" t="s">
        <v>38</v>
      </c>
      <c r="E248" s="40" t="s">
        <v>422</v>
      </c>
      <c r="F248" s="60">
        <f t="shared" ref="F248:J249" si="216">+F249</f>
        <v>700000000</v>
      </c>
      <c r="G248" s="60">
        <f t="shared" si="216"/>
        <v>0</v>
      </c>
      <c r="H248" s="60">
        <f t="shared" si="216"/>
        <v>0</v>
      </c>
      <c r="I248" s="60">
        <f t="shared" si="216"/>
        <v>0</v>
      </c>
      <c r="J248" s="60">
        <f t="shared" si="216"/>
        <v>0</v>
      </c>
      <c r="K248" s="60">
        <f t="shared" si="190"/>
        <v>0</v>
      </c>
      <c r="L248" s="60">
        <f>+L249</f>
        <v>700000000</v>
      </c>
      <c r="M248" s="42">
        <f t="shared" si="175"/>
        <v>8.8697853048608037E-5</v>
      </c>
      <c r="N248" s="60">
        <f t="shared" ref="N248:W249" si="217">+N249</f>
        <v>0</v>
      </c>
      <c r="O248" s="60">
        <f t="shared" si="217"/>
        <v>0</v>
      </c>
      <c r="P248" s="60">
        <f t="shared" si="217"/>
        <v>700000000</v>
      </c>
      <c r="Q248" s="60">
        <f t="shared" si="217"/>
        <v>0</v>
      </c>
      <c r="R248" s="60">
        <f t="shared" si="217"/>
        <v>700000000</v>
      </c>
      <c r="S248" s="60">
        <f t="shared" si="217"/>
        <v>0</v>
      </c>
      <c r="T248" s="60">
        <f t="shared" si="217"/>
        <v>0</v>
      </c>
      <c r="U248" s="60">
        <f t="shared" si="217"/>
        <v>0</v>
      </c>
      <c r="V248" s="60">
        <f t="shared" si="217"/>
        <v>0</v>
      </c>
      <c r="W248" s="60">
        <f t="shared" si="217"/>
        <v>0</v>
      </c>
      <c r="X248" s="65">
        <f t="shared" si="202"/>
        <v>0</v>
      </c>
      <c r="Y248" s="65">
        <f t="shared" si="181"/>
        <v>0</v>
      </c>
      <c r="Z248" s="65">
        <f t="shared" si="197"/>
        <v>0</v>
      </c>
      <c r="AA248" s="65" t="s">
        <v>40</v>
      </c>
      <c r="AB248" s="65" t="s">
        <v>40</v>
      </c>
    </row>
    <row r="249" spans="1:28" ht="33.75" customHeight="1" x14ac:dyDescent="0.25">
      <c r="A249" s="39" t="s">
        <v>424</v>
      </c>
      <c r="B249" s="34" t="s">
        <v>37</v>
      </c>
      <c r="C249" s="34">
        <v>10</v>
      </c>
      <c r="D249" s="34" t="s">
        <v>38</v>
      </c>
      <c r="E249" s="40" t="s">
        <v>425</v>
      </c>
      <c r="F249" s="60">
        <f t="shared" si="216"/>
        <v>700000000</v>
      </c>
      <c r="G249" s="60">
        <f t="shared" si="216"/>
        <v>0</v>
      </c>
      <c r="H249" s="60">
        <f t="shared" si="216"/>
        <v>0</v>
      </c>
      <c r="I249" s="60">
        <f t="shared" si="216"/>
        <v>0</v>
      </c>
      <c r="J249" s="60">
        <f t="shared" si="216"/>
        <v>0</v>
      </c>
      <c r="K249" s="60">
        <f t="shared" si="190"/>
        <v>0</v>
      </c>
      <c r="L249" s="60">
        <f>+L250</f>
        <v>700000000</v>
      </c>
      <c r="M249" s="42">
        <f t="shared" si="175"/>
        <v>8.8697853048608037E-5</v>
      </c>
      <c r="N249" s="60">
        <f t="shared" si="217"/>
        <v>0</v>
      </c>
      <c r="O249" s="60">
        <f t="shared" si="217"/>
        <v>0</v>
      </c>
      <c r="P249" s="60">
        <f t="shared" si="217"/>
        <v>700000000</v>
      </c>
      <c r="Q249" s="60">
        <f t="shared" si="217"/>
        <v>0</v>
      </c>
      <c r="R249" s="60">
        <f t="shared" si="217"/>
        <v>700000000</v>
      </c>
      <c r="S249" s="60">
        <f t="shared" si="217"/>
        <v>0</v>
      </c>
      <c r="T249" s="60">
        <f t="shared" si="217"/>
        <v>0</v>
      </c>
      <c r="U249" s="60">
        <f t="shared" si="217"/>
        <v>0</v>
      </c>
      <c r="V249" s="60">
        <f t="shared" si="217"/>
        <v>0</v>
      </c>
      <c r="W249" s="60">
        <f t="shared" si="217"/>
        <v>0</v>
      </c>
      <c r="X249" s="65">
        <f t="shared" si="202"/>
        <v>0</v>
      </c>
      <c r="Y249" s="65">
        <f t="shared" si="181"/>
        <v>0</v>
      </c>
      <c r="Z249" s="65">
        <f t="shared" si="197"/>
        <v>0</v>
      </c>
      <c r="AA249" s="65" t="s">
        <v>40</v>
      </c>
      <c r="AB249" s="65" t="s">
        <v>40</v>
      </c>
    </row>
    <row r="250" spans="1:28" ht="41.25" customHeight="1" x14ac:dyDescent="0.25">
      <c r="A250" s="43" t="s">
        <v>426</v>
      </c>
      <c r="B250" s="44" t="s">
        <v>37</v>
      </c>
      <c r="C250" s="44">
        <v>10</v>
      </c>
      <c r="D250" s="44" t="s">
        <v>38</v>
      </c>
      <c r="E250" s="45" t="s">
        <v>258</v>
      </c>
      <c r="F250" s="46">
        <v>700000000</v>
      </c>
      <c r="G250" s="46">
        <v>0</v>
      </c>
      <c r="H250" s="46">
        <v>0</v>
      </c>
      <c r="I250" s="46">
        <v>0</v>
      </c>
      <c r="J250" s="46">
        <v>0</v>
      </c>
      <c r="K250" s="46">
        <f t="shared" si="190"/>
        <v>0</v>
      </c>
      <c r="L250" s="46">
        <f>+F250+K250</f>
        <v>700000000</v>
      </c>
      <c r="M250" s="51">
        <f t="shared" si="175"/>
        <v>8.8697853048608037E-5</v>
      </c>
      <c r="N250" s="46">
        <v>0</v>
      </c>
      <c r="O250" s="46">
        <v>0</v>
      </c>
      <c r="P250" s="46">
        <f>L250-O250</f>
        <v>700000000</v>
      </c>
      <c r="Q250" s="46">
        <v>0</v>
      </c>
      <c r="R250" s="46">
        <f>+L250-Q250</f>
        <v>700000000</v>
      </c>
      <c r="S250" s="46">
        <f>O250-Q250</f>
        <v>0</v>
      </c>
      <c r="T250" s="46">
        <v>0</v>
      </c>
      <c r="U250" s="46">
        <f>+Q250-T250</f>
        <v>0</v>
      </c>
      <c r="V250" s="46">
        <v>0</v>
      </c>
      <c r="W250" s="48">
        <f>+T250-V250</f>
        <v>0</v>
      </c>
      <c r="X250" s="54">
        <f t="shared" si="202"/>
        <v>0</v>
      </c>
      <c r="Y250" s="54">
        <f t="shared" si="181"/>
        <v>0</v>
      </c>
      <c r="Z250" s="54">
        <f t="shared" si="197"/>
        <v>0</v>
      </c>
      <c r="AA250" s="54" t="s">
        <v>40</v>
      </c>
      <c r="AB250" s="54" t="s">
        <v>40</v>
      </c>
    </row>
    <row r="251" spans="1:28" ht="49.5" customHeight="1" x14ac:dyDescent="0.25">
      <c r="A251" s="39" t="s">
        <v>427</v>
      </c>
      <c r="B251" s="34" t="s">
        <v>37</v>
      </c>
      <c r="C251" s="34">
        <v>10</v>
      </c>
      <c r="D251" s="34" t="s">
        <v>38</v>
      </c>
      <c r="E251" s="40" t="s">
        <v>428</v>
      </c>
      <c r="F251" s="62">
        <f t="shared" ref="F251:J253" si="218">+F252</f>
        <v>3046000000</v>
      </c>
      <c r="G251" s="62">
        <f t="shared" si="218"/>
        <v>0</v>
      </c>
      <c r="H251" s="62">
        <f t="shared" si="218"/>
        <v>0</v>
      </c>
      <c r="I251" s="62">
        <f t="shared" si="218"/>
        <v>0</v>
      </c>
      <c r="J251" s="62">
        <f t="shared" si="218"/>
        <v>0</v>
      </c>
      <c r="K251" s="62">
        <f t="shared" si="190"/>
        <v>0</v>
      </c>
      <c r="L251" s="62">
        <f>+L252</f>
        <v>3046000000</v>
      </c>
      <c r="M251" s="42">
        <f t="shared" si="175"/>
        <v>3.8596237198008584E-4</v>
      </c>
      <c r="N251" s="62">
        <f t="shared" ref="N251:W253" si="219">+N252</f>
        <v>0</v>
      </c>
      <c r="O251" s="62">
        <f t="shared" si="219"/>
        <v>1220843066</v>
      </c>
      <c r="P251" s="62">
        <f t="shared" si="219"/>
        <v>1825156934</v>
      </c>
      <c r="Q251" s="62">
        <f t="shared" si="219"/>
        <v>899626565</v>
      </c>
      <c r="R251" s="62">
        <f t="shared" si="219"/>
        <v>2146373435</v>
      </c>
      <c r="S251" s="62">
        <f t="shared" si="219"/>
        <v>321216501</v>
      </c>
      <c r="T251" s="62">
        <f t="shared" si="219"/>
        <v>6140</v>
      </c>
      <c r="U251" s="62">
        <f t="shared" si="219"/>
        <v>899620425</v>
      </c>
      <c r="V251" s="62">
        <f t="shared" si="219"/>
        <v>0</v>
      </c>
      <c r="W251" s="62">
        <f t="shared" si="219"/>
        <v>6140</v>
      </c>
      <c r="X251" s="38">
        <f t="shared" si="202"/>
        <v>0.29534686966513463</v>
      </c>
      <c r="Y251" s="97">
        <f t="shared" si="181"/>
        <v>2.0157583716349309E-6</v>
      </c>
      <c r="Z251" s="38">
        <f t="shared" si="197"/>
        <v>0</v>
      </c>
      <c r="AA251" s="38">
        <f t="shared" ref="AA251:AA295" si="220">+T251/Q251</f>
        <v>6.8250541267642532E-6</v>
      </c>
      <c r="AB251" s="38">
        <f t="shared" si="189"/>
        <v>0</v>
      </c>
    </row>
    <row r="252" spans="1:28" ht="49.5" customHeight="1" x14ac:dyDescent="0.25">
      <c r="A252" s="39" t="s">
        <v>429</v>
      </c>
      <c r="B252" s="34" t="s">
        <v>37</v>
      </c>
      <c r="C252" s="34">
        <v>10</v>
      </c>
      <c r="D252" s="34" t="s">
        <v>38</v>
      </c>
      <c r="E252" s="40" t="s">
        <v>428</v>
      </c>
      <c r="F252" s="62">
        <f t="shared" si="218"/>
        <v>3046000000</v>
      </c>
      <c r="G252" s="62">
        <f t="shared" si="218"/>
        <v>0</v>
      </c>
      <c r="H252" s="62">
        <f t="shared" si="218"/>
        <v>0</v>
      </c>
      <c r="I252" s="62">
        <f t="shared" si="218"/>
        <v>0</v>
      </c>
      <c r="J252" s="62">
        <f t="shared" si="218"/>
        <v>0</v>
      </c>
      <c r="K252" s="62">
        <f t="shared" si="190"/>
        <v>0</v>
      </c>
      <c r="L252" s="62">
        <f>+L253</f>
        <v>3046000000</v>
      </c>
      <c r="M252" s="42">
        <f t="shared" si="175"/>
        <v>3.8596237198008584E-4</v>
      </c>
      <c r="N252" s="62">
        <f t="shared" si="219"/>
        <v>0</v>
      </c>
      <c r="O252" s="62">
        <f t="shared" si="219"/>
        <v>1220843066</v>
      </c>
      <c r="P252" s="62">
        <f t="shared" si="219"/>
        <v>1825156934</v>
      </c>
      <c r="Q252" s="62">
        <f t="shared" si="219"/>
        <v>899626565</v>
      </c>
      <c r="R252" s="62">
        <f t="shared" si="219"/>
        <v>2146373435</v>
      </c>
      <c r="S252" s="62">
        <f t="shared" si="219"/>
        <v>321216501</v>
      </c>
      <c r="T252" s="62">
        <f t="shared" si="219"/>
        <v>6140</v>
      </c>
      <c r="U252" s="62">
        <f t="shared" si="219"/>
        <v>899620425</v>
      </c>
      <c r="V252" s="62">
        <f t="shared" si="219"/>
        <v>0</v>
      </c>
      <c r="W252" s="62">
        <f t="shared" si="219"/>
        <v>6140</v>
      </c>
      <c r="X252" s="38">
        <f t="shared" si="202"/>
        <v>0.29534686966513463</v>
      </c>
      <c r="Y252" s="97">
        <f t="shared" si="181"/>
        <v>2.0157583716349309E-6</v>
      </c>
      <c r="Z252" s="38">
        <f t="shared" si="197"/>
        <v>0</v>
      </c>
      <c r="AA252" s="38">
        <f t="shared" si="220"/>
        <v>6.8250541267642532E-6</v>
      </c>
      <c r="AB252" s="38">
        <f t="shared" si="189"/>
        <v>0</v>
      </c>
    </row>
    <row r="253" spans="1:28" ht="34.5" customHeight="1" x14ac:dyDescent="0.25">
      <c r="A253" s="39" t="s">
        <v>430</v>
      </c>
      <c r="B253" s="34" t="s">
        <v>37</v>
      </c>
      <c r="C253" s="34">
        <v>10</v>
      </c>
      <c r="D253" s="34" t="s">
        <v>38</v>
      </c>
      <c r="E253" s="40" t="s">
        <v>393</v>
      </c>
      <c r="F253" s="62">
        <f t="shared" si="218"/>
        <v>3046000000</v>
      </c>
      <c r="G253" s="62">
        <f t="shared" si="218"/>
        <v>0</v>
      </c>
      <c r="H253" s="62">
        <f t="shared" si="218"/>
        <v>0</v>
      </c>
      <c r="I253" s="62">
        <f t="shared" si="218"/>
        <v>0</v>
      </c>
      <c r="J253" s="62">
        <f t="shared" si="218"/>
        <v>0</v>
      </c>
      <c r="K253" s="62">
        <f t="shared" si="190"/>
        <v>0</v>
      </c>
      <c r="L253" s="62">
        <f>+L254</f>
        <v>3046000000</v>
      </c>
      <c r="M253" s="42">
        <f t="shared" si="175"/>
        <v>3.8596237198008584E-4</v>
      </c>
      <c r="N253" s="62">
        <f t="shared" si="219"/>
        <v>0</v>
      </c>
      <c r="O253" s="62">
        <f t="shared" si="219"/>
        <v>1220843066</v>
      </c>
      <c r="P253" s="62">
        <f t="shared" si="219"/>
        <v>1825156934</v>
      </c>
      <c r="Q253" s="62">
        <f t="shared" si="219"/>
        <v>899626565</v>
      </c>
      <c r="R253" s="62">
        <f t="shared" si="219"/>
        <v>2146373435</v>
      </c>
      <c r="S253" s="62">
        <f t="shared" si="219"/>
        <v>321216501</v>
      </c>
      <c r="T253" s="62">
        <f t="shared" si="219"/>
        <v>6140</v>
      </c>
      <c r="U253" s="62">
        <f t="shared" si="219"/>
        <v>899620425</v>
      </c>
      <c r="V253" s="62">
        <f t="shared" si="219"/>
        <v>0</v>
      </c>
      <c r="W253" s="62">
        <f t="shared" si="219"/>
        <v>6140</v>
      </c>
      <c r="X253" s="38">
        <f t="shared" si="202"/>
        <v>0.29534686966513463</v>
      </c>
      <c r="Y253" s="97">
        <f t="shared" si="181"/>
        <v>2.0157583716349309E-6</v>
      </c>
      <c r="Z253" s="38">
        <f t="shared" si="197"/>
        <v>0</v>
      </c>
      <c r="AA253" s="38">
        <f t="shared" si="220"/>
        <v>6.8250541267642532E-6</v>
      </c>
      <c r="AB253" s="38">
        <f t="shared" si="189"/>
        <v>0</v>
      </c>
    </row>
    <row r="254" spans="1:28" ht="30" customHeight="1" x14ac:dyDescent="0.25">
      <c r="A254" s="43" t="s">
        <v>431</v>
      </c>
      <c r="B254" s="44" t="s">
        <v>37</v>
      </c>
      <c r="C254" s="44">
        <v>10</v>
      </c>
      <c r="D254" s="44" t="s">
        <v>38</v>
      </c>
      <c r="E254" s="45" t="s">
        <v>258</v>
      </c>
      <c r="F254" s="46">
        <v>3046000000</v>
      </c>
      <c r="G254" s="46">
        <v>0</v>
      </c>
      <c r="H254" s="46">
        <v>0</v>
      </c>
      <c r="I254" s="46">
        <v>0</v>
      </c>
      <c r="J254" s="46">
        <v>0</v>
      </c>
      <c r="K254" s="46">
        <f t="shared" si="190"/>
        <v>0</v>
      </c>
      <c r="L254" s="46">
        <f>+F254+K254</f>
        <v>3046000000</v>
      </c>
      <c r="M254" s="51">
        <f t="shared" si="175"/>
        <v>3.8596237198008584E-4</v>
      </c>
      <c r="N254" s="46">
        <v>0</v>
      </c>
      <c r="O254" s="46">
        <v>1220843066</v>
      </c>
      <c r="P254" s="46">
        <f>L254-O254</f>
        <v>1825156934</v>
      </c>
      <c r="Q254" s="46">
        <v>899626565</v>
      </c>
      <c r="R254" s="46">
        <f>+L254-Q254</f>
        <v>2146373435</v>
      </c>
      <c r="S254" s="46">
        <f>O254-Q254</f>
        <v>321216501</v>
      </c>
      <c r="T254" s="46">
        <v>6140</v>
      </c>
      <c r="U254" s="46">
        <f>+Q254-T254</f>
        <v>899620425</v>
      </c>
      <c r="V254" s="46">
        <v>0</v>
      </c>
      <c r="W254" s="48">
        <f>+T254-V254</f>
        <v>6140</v>
      </c>
      <c r="X254" s="49">
        <f t="shared" si="202"/>
        <v>0.29534686966513463</v>
      </c>
      <c r="Y254" s="72">
        <f t="shared" si="181"/>
        <v>2.0157583716349309E-6</v>
      </c>
      <c r="Z254" s="49">
        <f t="shared" si="197"/>
        <v>0</v>
      </c>
      <c r="AA254" s="49">
        <f t="shared" si="220"/>
        <v>6.8250541267642532E-6</v>
      </c>
      <c r="AB254" s="49">
        <f t="shared" si="189"/>
        <v>0</v>
      </c>
    </row>
    <row r="255" spans="1:28" ht="34.5" customHeight="1" x14ac:dyDescent="0.25">
      <c r="A255" s="39" t="s">
        <v>432</v>
      </c>
      <c r="B255" s="34" t="s">
        <v>37</v>
      </c>
      <c r="C255" s="34">
        <v>10</v>
      </c>
      <c r="D255" s="34" t="s">
        <v>38</v>
      </c>
      <c r="E255" s="40" t="s">
        <v>433</v>
      </c>
      <c r="F255" s="60">
        <f t="shared" ref="F255:J259" si="221">+F256</f>
        <v>49596199265</v>
      </c>
      <c r="G255" s="60">
        <f t="shared" si="221"/>
        <v>0</v>
      </c>
      <c r="H255" s="60">
        <f t="shared" si="221"/>
        <v>0</v>
      </c>
      <c r="I255" s="60">
        <f t="shared" si="221"/>
        <v>0</v>
      </c>
      <c r="J255" s="60">
        <f t="shared" si="221"/>
        <v>0</v>
      </c>
      <c r="K255" s="60">
        <f t="shared" si="190"/>
        <v>0</v>
      </c>
      <c r="L255" s="60">
        <f>+L256</f>
        <v>49596199265</v>
      </c>
      <c r="M255" s="42">
        <f t="shared" ref="M255:M295" si="222">L255/$L$295</f>
        <v>6.2843948488235032E-3</v>
      </c>
      <c r="N255" s="60">
        <f t="shared" ref="N255:W259" si="223">+N256</f>
        <v>0</v>
      </c>
      <c r="O255" s="60">
        <f t="shared" si="223"/>
        <v>49596199265</v>
      </c>
      <c r="P255" s="60">
        <f t="shared" si="223"/>
        <v>0</v>
      </c>
      <c r="Q255" s="60">
        <f t="shared" si="223"/>
        <v>49596199265</v>
      </c>
      <c r="R255" s="60">
        <f t="shared" si="223"/>
        <v>0</v>
      </c>
      <c r="S255" s="60">
        <f t="shared" si="223"/>
        <v>0</v>
      </c>
      <c r="T255" s="60">
        <f t="shared" si="223"/>
        <v>0</v>
      </c>
      <c r="U255" s="60">
        <f t="shared" si="223"/>
        <v>49596199265</v>
      </c>
      <c r="V255" s="60">
        <f t="shared" si="223"/>
        <v>0</v>
      </c>
      <c r="W255" s="60">
        <f t="shared" si="223"/>
        <v>0</v>
      </c>
      <c r="X255" s="65">
        <f t="shared" si="202"/>
        <v>1</v>
      </c>
      <c r="Y255" s="65">
        <f t="shared" si="181"/>
        <v>0</v>
      </c>
      <c r="Z255" s="65">
        <f t="shared" si="197"/>
        <v>0</v>
      </c>
      <c r="AA255" s="65">
        <f t="shared" si="220"/>
        <v>0</v>
      </c>
      <c r="AB255" s="65" t="s">
        <v>40</v>
      </c>
    </row>
    <row r="256" spans="1:28" ht="34.5" customHeight="1" x14ac:dyDescent="0.25">
      <c r="A256" s="39" t="s">
        <v>434</v>
      </c>
      <c r="B256" s="34" t="s">
        <v>37</v>
      </c>
      <c r="C256" s="34">
        <v>10</v>
      </c>
      <c r="D256" s="34" t="s">
        <v>38</v>
      </c>
      <c r="E256" s="95" t="s">
        <v>251</v>
      </c>
      <c r="F256" s="60">
        <f t="shared" si="221"/>
        <v>49596199265</v>
      </c>
      <c r="G256" s="60">
        <f t="shared" si="221"/>
        <v>0</v>
      </c>
      <c r="H256" s="60">
        <f t="shared" si="221"/>
        <v>0</v>
      </c>
      <c r="I256" s="60">
        <f t="shared" si="221"/>
        <v>0</v>
      </c>
      <c r="J256" s="60">
        <f t="shared" si="221"/>
        <v>0</v>
      </c>
      <c r="K256" s="60">
        <f t="shared" si="190"/>
        <v>0</v>
      </c>
      <c r="L256" s="60">
        <f>+L257</f>
        <v>49596199265</v>
      </c>
      <c r="M256" s="42">
        <f t="shared" si="222"/>
        <v>6.2843948488235032E-3</v>
      </c>
      <c r="N256" s="60">
        <f t="shared" si="223"/>
        <v>0</v>
      </c>
      <c r="O256" s="60">
        <f t="shared" si="223"/>
        <v>49596199265</v>
      </c>
      <c r="P256" s="60">
        <f t="shared" si="223"/>
        <v>0</v>
      </c>
      <c r="Q256" s="60">
        <f t="shared" si="223"/>
        <v>49596199265</v>
      </c>
      <c r="R256" s="60">
        <f t="shared" si="223"/>
        <v>0</v>
      </c>
      <c r="S256" s="60">
        <f t="shared" si="223"/>
        <v>0</v>
      </c>
      <c r="T256" s="60">
        <f t="shared" si="223"/>
        <v>0</v>
      </c>
      <c r="U256" s="60">
        <f t="shared" si="223"/>
        <v>49596199265</v>
      </c>
      <c r="V256" s="60">
        <f t="shared" si="223"/>
        <v>0</v>
      </c>
      <c r="W256" s="60">
        <f t="shared" si="223"/>
        <v>0</v>
      </c>
      <c r="X256" s="65">
        <f t="shared" si="202"/>
        <v>1</v>
      </c>
      <c r="Y256" s="65">
        <f t="shared" si="181"/>
        <v>0</v>
      </c>
      <c r="Z256" s="65">
        <f t="shared" si="197"/>
        <v>0</v>
      </c>
      <c r="AA256" s="65">
        <f t="shared" si="220"/>
        <v>0</v>
      </c>
      <c r="AB256" s="65" t="s">
        <v>40</v>
      </c>
    </row>
    <row r="257" spans="1:28" ht="34.5" customHeight="1" x14ac:dyDescent="0.25">
      <c r="A257" s="39" t="s">
        <v>435</v>
      </c>
      <c r="B257" s="34" t="s">
        <v>37</v>
      </c>
      <c r="C257" s="34">
        <v>10</v>
      </c>
      <c r="D257" s="34" t="s">
        <v>38</v>
      </c>
      <c r="E257" s="40" t="s">
        <v>436</v>
      </c>
      <c r="F257" s="60">
        <f>+F258</f>
        <v>49596199265</v>
      </c>
      <c r="G257" s="60">
        <f t="shared" si="221"/>
        <v>0</v>
      </c>
      <c r="H257" s="60">
        <f t="shared" si="221"/>
        <v>0</v>
      </c>
      <c r="I257" s="60">
        <f t="shared" si="221"/>
        <v>0</v>
      </c>
      <c r="J257" s="60">
        <f t="shared" si="221"/>
        <v>0</v>
      </c>
      <c r="K257" s="60">
        <f t="shared" si="190"/>
        <v>0</v>
      </c>
      <c r="L257" s="60">
        <f>+L258</f>
        <v>49596199265</v>
      </c>
      <c r="M257" s="42">
        <f t="shared" si="222"/>
        <v>6.2843948488235032E-3</v>
      </c>
      <c r="N257" s="60">
        <f t="shared" si="223"/>
        <v>0</v>
      </c>
      <c r="O257" s="60">
        <f t="shared" si="223"/>
        <v>49596199265</v>
      </c>
      <c r="P257" s="60">
        <f t="shared" si="223"/>
        <v>0</v>
      </c>
      <c r="Q257" s="60">
        <f t="shared" si="223"/>
        <v>49596199265</v>
      </c>
      <c r="R257" s="60">
        <f t="shared" si="223"/>
        <v>0</v>
      </c>
      <c r="S257" s="60">
        <f t="shared" si="223"/>
        <v>0</v>
      </c>
      <c r="T257" s="60">
        <f t="shared" si="223"/>
        <v>0</v>
      </c>
      <c r="U257" s="60">
        <f t="shared" si="223"/>
        <v>49596199265</v>
      </c>
      <c r="V257" s="60">
        <f t="shared" si="223"/>
        <v>0</v>
      </c>
      <c r="W257" s="60">
        <f t="shared" si="223"/>
        <v>0</v>
      </c>
      <c r="X257" s="65">
        <f t="shared" si="202"/>
        <v>1</v>
      </c>
      <c r="Y257" s="65">
        <f t="shared" si="181"/>
        <v>0</v>
      </c>
      <c r="Z257" s="65">
        <f t="shared" si="197"/>
        <v>0</v>
      </c>
      <c r="AA257" s="65">
        <f t="shared" si="220"/>
        <v>0</v>
      </c>
      <c r="AB257" s="65" t="s">
        <v>40</v>
      </c>
    </row>
    <row r="258" spans="1:28" ht="43.5" customHeight="1" x14ac:dyDescent="0.25">
      <c r="A258" s="39" t="s">
        <v>437</v>
      </c>
      <c r="B258" s="34" t="s">
        <v>37</v>
      </c>
      <c r="C258" s="34">
        <v>10</v>
      </c>
      <c r="D258" s="34" t="s">
        <v>38</v>
      </c>
      <c r="E258" s="40" t="s">
        <v>436</v>
      </c>
      <c r="F258" s="60">
        <f t="shared" ref="F258:F259" si="224">+F259</f>
        <v>49596199265</v>
      </c>
      <c r="G258" s="60">
        <f t="shared" si="221"/>
        <v>0</v>
      </c>
      <c r="H258" s="60">
        <f t="shared" si="221"/>
        <v>0</v>
      </c>
      <c r="I258" s="60">
        <f t="shared" si="221"/>
        <v>0</v>
      </c>
      <c r="J258" s="60">
        <f t="shared" si="221"/>
        <v>0</v>
      </c>
      <c r="K258" s="60">
        <f t="shared" si="190"/>
        <v>0</v>
      </c>
      <c r="L258" s="60">
        <f>+L259</f>
        <v>49596199265</v>
      </c>
      <c r="M258" s="42">
        <f t="shared" si="222"/>
        <v>6.2843948488235032E-3</v>
      </c>
      <c r="N258" s="60">
        <f t="shared" si="223"/>
        <v>0</v>
      </c>
      <c r="O258" s="60">
        <f t="shared" si="223"/>
        <v>49596199265</v>
      </c>
      <c r="P258" s="60">
        <f t="shared" si="223"/>
        <v>0</v>
      </c>
      <c r="Q258" s="60">
        <f t="shared" si="223"/>
        <v>49596199265</v>
      </c>
      <c r="R258" s="60">
        <f t="shared" si="223"/>
        <v>0</v>
      </c>
      <c r="S258" s="60">
        <f t="shared" si="223"/>
        <v>0</v>
      </c>
      <c r="T258" s="60">
        <f t="shared" si="223"/>
        <v>0</v>
      </c>
      <c r="U258" s="60">
        <f t="shared" si="223"/>
        <v>49596199265</v>
      </c>
      <c r="V258" s="60">
        <f t="shared" si="223"/>
        <v>0</v>
      </c>
      <c r="W258" s="60">
        <f t="shared" si="223"/>
        <v>0</v>
      </c>
      <c r="X258" s="65">
        <f t="shared" si="202"/>
        <v>1</v>
      </c>
      <c r="Y258" s="65">
        <f t="shared" si="181"/>
        <v>0</v>
      </c>
      <c r="Z258" s="65">
        <f t="shared" si="197"/>
        <v>0</v>
      </c>
      <c r="AA258" s="65">
        <f t="shared" si="220"/>
        <v>0</v>
      </c>
      <c r="AB258" s="65" t="s">
        <v>40</v>
      </c>
    </row>
    <row r="259" spans="1:28" ht="33.75" customHeight="1" x14ac:dyDescent="0.25">
      <c r="A259" s="39" t="s">
        <v>438</v>
      </c>
      <c r="B259" s="34" t="s">
        <v>37</v>
      </c>
      <c r="C259" s="34">
        <v>10</v>
      </c>
      <c r="D259" s="34" t="s">
        <v>38</v>
      </c>
      <c r="E259" s="40" t="s">
        <v>439</v>
      </c>
      <c r="F259" s="60">
        <f t="shared" si="224"/>
        <v>49596199265</v>
      </c>
      <c r="G259" s="60">
        <f t="shared" si="221"/>
        <v>0</v>
      </c>
      <c r="H259" s="60">
        <f t="shared" si="221"/>
        <v>0</v>
      </c>
      <c r="I259" s="60">
        <f t="shared" si="221"/>
        <v>0</v>
      </c>
      <c r="J259" s="60">
        <f t="shared" si="221"/>
        <v>0</v>
      </c>
      <c r="K259" s="60">
        <f t="shared" si="190"/>
        <v>0</v>
      </c>
      <c r="L259" s="60">
        <f>+L260</f>
        <v>49596199265</v>
      </c>
      <c r="M259" s="42">
        <f t="shared" si="222"/>
        <v>6.2843948488235032E-3</v>
      </c>
      <c r="N259" s="60">
        <f t="shared" si="223"/>
        <v>0</v>
      </c>
      <c r="O259" s="60">
        <f t="shared" si="223"/>
        <v>49596199265</v>
      </c>
      <c r="P259" s="60">
        <f t="shared" si="223"/>
        <v>0</v>
      </c>
      <c r="Q259" s="60">
        <f t="shared" si="223"/>
        <v>49596199265</v>
      </c>
      <c r="R259" s="60">
        <f t="shared" si="223"/>
        <v>0</v>
      </c>
      <c r="S259" s="60">
        <f t="shared" si="223"/>
        <v>0</v>
      </c>
      <c r="T259" s="60">
        <f t="shared" si="223"/>
        <v>0</v>
      </c>
      <c r="U259" s="60">
        <f t="shared" si="223"/>
        <v>49596199265</v>
      </c>
      <c r="V259" s="60">
        <f t="shared" si="223"/>
        <v>0</v>
      </c>
      <c r="W259" s="60">
        <f t="shared" si="223"/>
        <v>0</v>
      </c>
      <c r="X259" s="65">
        <f t="shared" si="202"/>
        <v>1</v>
      </c>
      <c r="Y259" s="65">
        <f t="shared" si="181"/>
        <v>0</v>
      </c>
      <c r="Z259" s="65">
        <f t="shared" si="197"/>
        <v>0</v>
      </c>
      <c r="AA259" s="65">
        <f t="shared" si="220"/>
        <v>0</v>
      </c>
      <c r="AB259" s="65" t="s">
        <v>40</v>
      </c>
    </row>
    <row r="260" spans="1:28" ht="41.25" customHeight="1" x14ac:dyDescent="0.25">
      <c r="A260" s="43" t="s">
        <v>440</v>
      </c>
      <c r="B260" s="44" t="s">
        <v>37</v>
      </c>
      <c r="C260" s="44">
        <v>10</v>
      </c>
      <c r="D260" s="44" t="s">
        <v>38</v>
      </c>
      <c r="E260" s="45" t="s">
        <v>258</v>
      </c>
      <c r="F260" s="46">
        <v>49596199265</v>
      </c>
      <c r="G260" s="46">
        <v>0</v>
      </c>
      <c r="H260" s="46">
        <v>0</v>
      </c>
      <c r="I260" s="46">
        <v>0</v>
      </c>
      <c r="J260" s="46">
        <v>0</v>
      </c>
      <c r="K260" s="46">
        <f t="shared" si="190"/>
        <v>0</v>
      </c>
      <c r="L260" s="46">
        <f>+F260+K260</f>
        <v>49596199265</v>
      </c>
      <c r="M260" s="51">
        <f t="shared" si="222"/>
        <v>6.2843948488235032E-3</v>
      </c>
      <c r="N260" s="46">
        <v>0</v>
      </c>
      <c r="O260" s="46">
        <v>49596199265</v>
      </c>
      <c r="P260" s="46">
        <f>L260-O260</f>
        <v>0</v>
      </c>
      <c r="Q260" s="46">
        <v>49596199265</v>
      </c>
      <c r="R260" s="46">
        <f>+L260-Q260</f>
        <v>0</v>
      </c>
      <c r="S260" s="46">
        <f>O260-Q260</f>
        <v>0</v>
      </c>
      <c r="T260" s="46">
        <v>0</v>
      </c>
      <c r="U260" s="46">
        <f>+Q260-T260</f>
        <v>49596199265</v>
      </c>
      <c r="V260" s="46">
        <v>0</v>
      </c>
      <c r="W260" s="48">
        <f>+T260-V260</f>
        <v>0</v>
      </c>
      <c r="X260" s="54">
        <f t="shared" si="202"/>
        <v>1</v>
      </c>
      <c r="Y260" s="54">
        <f t="shared" si="181"/>
        <v>0</v>
      </c>
      <c r="Z260" s="54">
        <f t="shared" si="197"/>
        <v>0</v>
      </c>
      <c r="AA260" s="54">
        <f t="shared" si="220"/>
        <v>0</v>
      </c>
      <c r="AB260" s="54" t="s">
        <v>40</v>
      </c>
    </row>
    <row r="261" spans="1:28" ht="34.5" customHeight="1" x14ac:dyDescent="0.25">
      <c r="A261" s="105" t="s">
        <v>441</v>
      </c>
      <c r="B261" s="100" t="s">
        <v>37</v>
      </c>
      <c r="C261" s="34">
        <v>10</v>
      </c>
      <c r="D261" s="34" t="s">
        <v>38</v>
      </c>
      <c r="E261" s="95" t="s">
        <v>442</v>
      </c>
      <c r="F261" s="66">
        <f>+F264</f>
        <v>26169238642</v>
      </c>
      <c r="G261" s="66">
        <f t="shared" ref="G261:J263" si="225">+G264</f>
        <v>0</v>
      </c>
      <c r="H261" s="66">
        <f t="shared" si="225"/>
        <v>0</v>
      </c>
      <c r="I261" s="66">
        <f t="shared" si="225"/>
        <v>0</v>
      </c>
      <c r="J261" s="66">
        <f t="shared" si="225"/>
        <v>0</v>
      </c>
      <c r="K261" s="66">
        <f t="shared" si="190"/>
        <v>0</v>
      </c>
      <c r="L261" s="66">
        <f>+L264</f>
        <v>26169238642</v>
      </c>
      <c r="M261" s="42">
        <f t="shared" si="222"/>
        <v>3.3159361192315303E-3</v>
      </c>
      <c r="N261" s="66">
        <f t="shared" ref="N261:W263" si="226">+N264</f>
        <v>0</v>
      </c>
      <c r="O261" s="66">
        <f t="shared" si="226"/>
        <v>7577946241.0299997</v>
      </c>
      <c r="P261" s="66">
        <f t="shared" si="226"/>
        <v>18591292400.970001</v>
      </c>
      <c r="Q261" s="66">
        <f t="shared" si="226"/>
        <v>6154848111.0299997</v>
      </c>
      <c r="R261" s="66">
        <f t="shared" si="226"/>
        <v>20014390530.970001</v>
      </c>
      <c r="S261" s="66">
        <f t="shared" si="226"/>
        <v>1423098130</v>
      </c>
      <c r="T261" s="66">
        <f t="shared" si="226"/>
        <v>4624.0300000000007</v>
      </c>
      <c r="U261" s="66">
        <f t="shared" si="226"/>
        <v>6154843487</v>
      </c>
      <c r="V261" s="66">
        <f t="shared" si="226"/>
        <v>0</v>
      </c>
      <c r="W261" s="66">
        <f t="shared" si="226"/>
        <v>4624.0300000000007</v>
      </c>
      <c r="X261" s="38">
        <f t="shared" si="202"/>
        <v>0.23519400756091741</v>
      </c>
      <c r="Y261" s="106">
        <f t="shared" si="181"/>
        <v>1.766971543672929E-7</v>
      </c>
      <c r="Z261" s="38">
        <f t="shared" si="197"/>
        <v>0</v>
      </c>
      <c r="AA261" s="38">
        <f t="shared" si="220"/>
        <v>7.5128255264550786E-7</v>
      </c>
      <c r="AB261" s="38">
        <f t="shared" si="189"/>
        <v>0</v>
      </c>
    </row>
    <row r="262" spans="1:28" ht="34.5" customHeight="1" x14ac:dyDescent="0.25">
      <c r="A262" s="105" t="s">
        <v>441</v>
      </c>
      <c r="B262" s="100" t="s">
        <v>37</v>
      </c>
      <c r="C262" s="34">
        <v>13</v>
      </c>
      <c r="D262" s="34" t="s">
        <v>38</v>
      </c>
      <c r="E262" s="95" t="s">
        <v>442</v>
      </c>
      <c r="F262" s="66">
        <f>+F265</f>
        <v>15000000000</v>
      </c>
      <c r="G262" s="66">
        <f t="shared" si="225"/>
        <v>0</v>
      </c>
      <c r="H262" s="66">
        <f t="shared" si="225"/>
        <v>0</v>
      </c>
      <c r="I262" s="66">
        <f t="shared" si="225"/>
        <v>0</v>
      </c>
      <c r="J262" s="66">
        <f t="shared" si="225"/>
        <v>0</v>
      </c>
      <c r="K262" s="66">
        <f t="shared" si="190"/>
        <v>0</v>
      </c>
      <c r="L262" s="66">
        <f>+L265</f>
        <v>15000000000</v>
      </c>
      <c r="M262" s="42">
        <f t="shared" si="222"/>
        <v>1.9006682796130295E-3</v>
      </c>
      <c r="N262" s="66">
        <f t="shared" si="226"/>
        <v>0</v>
      </c>
      <c r="O262" s="66">
        <f t="shared" si="226"/>
        <v>6405089410</v>
      </c>
      <c r="P262" s="66">
        <f t="shared" si="226"/>
        <v>8594910590</v>
      </c>
      <c r="Q262" s="66">
        <f t="shared" si="226"/>
        <v>6405089410</v>
      </c>
      <c r="R262" s="66">
        <f t="shared" si="226"/>
        <v>8594910590</v>
      </c>
      <c r="S262" s="66">
        <f t="shared" si="226"/>
        <v>0</v>
      </c>
      <c r="T262" s="66">
        <f t="shared" si="226"/>
        <v>0</v>
      </c>
      <c r="U262" s="66">
        <f t="shared" si="226"/>
        <v>6405089410</v>
      </c>
      <c r="V262" s="66">
        <f t="shared" si="226"/>
        <v>0</v>
      </c>
      <c r="W262" s="66">
        <f t="shared" si="226"/>
        <v>0</v>
      </c>
      <c r="X262" s="65">
        <f t="shared" si="202"/>
        <v>0.42700596066666668</v>
      </c>
      <c r="Y262" s="65">
        <f t="shared" si="181"/>
        <v>0</v>
      </c>
      <c r="Z262" s="65">
        <f t="shared" si="197"/>
        <v>0</v>
      </c>
      <c r="AA262" s="65">
        <f t="shared" si="220"/>
        <v>0</v>
      </c>
      <c r="AB262" s="65" t="s">
        <v>40</v>
      </c>
    </row>
    <row r="263" spans="1:28" ht="34.5" customHeight="1" x14ac:dyDescent="0.25">
      <c r="A263" s="105" t="s">
        <v>441</v>
      </c>
      <c r="B263" s="100" t="s">
        <v>41</v>
      </c>
      <c r="C263" s="34">
        <v>20</v>
      </c>
      <c r="D263" s="34" t="s">
        <v>38</v>
      </c>
      <c r="E263" s="95" t="s">
        <v>442</v>
      </c>
      <c r="F263" s="60">
        <f>+F266</f>
        <v>21336005728</v>
      </c>
      <c r="G263" s="60">
        <f t="shared" si="225"/>
        <v>0</v>
      </c>
      <c r="H263" s="60">
        <f t="shared" si="225"/>
        <v>0</v>
      </c>
      <c r="I263" s="60">
        <f t="shared" si="225"/>
        <v>0</v>
      </c>
      <c r="J263" s="60">
        <f t="shared" si="225"/>
        <v>0</v>
      </c>
      <c r="K263" s="66">
        <f t="shared" si="190"/>
        <v>0</v>
      </c>
      <c r="L263" s="60">
        <f>+L266</f>
        <v>21336005728</v>
      </c>
      <c r="M263" s="42">
        <f t="shared" si="222"/>
        <v>2.7035112867234336E-3</v>
      </c>
      <c r="N263" s="60">
        <f t="shared" si="226"/>
        <v>0</v>
      </c>
      <c r="O263" s="60">
        <f t="shared" si="226"/>
        <v>1889490192</v>
      </c>
      <c r="P263" s="60">
        <f t="shared" si="226"/>
        <v>19446515536</v>
      </c>
      <c r="Q263" s="60">
        <f t="shared" si="226"/>
        <v>1680188051</v>
      </c>
      <c r="R263" s="60">
        <f t="shared" si="226"/>
        <v>19655817677</v>
      </c>
      <c r="S263" s="60">
        <f t="shared" si="226"/>
        <v>209302141</v>
      </c>
      <c r="T263" s="60">
        <f t="shared" si="226"/>
        <v>62400</v>
      </c>
      <c r="U263" s="60">
        <f t="shared" si="226"/>
        <v>1680125651</v>
      </c>
      <c r="V263" s="60">
        <f t="shared" si="226"/>
        <v>0</v>
      </c>
      <c r="W263" s="60">
        <f t="shared" si="226"/>
        <v>62400</v>
      </c>
      <c r="X263" s="38">
        <f t="shared" si="202"/>
        <v>7.8748950127765921E-2</v>
      </c>
      <c r="Y263" s="97">
        <f t="shared" ref="Y263:Y295" si="227">+T263/L263</f>
        <v>2.9246336355314273E-6</v>
      </c>
      <c r="Z263" s="38">
        <f t="shared" si="197"/>
        <v>0</v>
      </c>
      <c r="AA263" s="38">
        <f t="shared" si="220"/>
        <v>3.7138700018049348E-5</v>
      </c>
      <c r="AB263" s="38">
        <f t="shared" si="189"/>
        <v>0</v>
      </c>
    </row>
    <row r="264" spans="1:28" ht="34.5" customHeight="1" x14ac:dyDescent="0.25">
      <c r="A264" s="105" t="s">
        <v>443</v>
      </c>
      <c r="B264" s="100" t="s">
        <v>37</v>
      </c>
      <c r="C264" s="34">
        <v>10</v>
      </c>
      <c r="D264" s="34" t="s">
        <v>38</v>
      </c>
      <c r="E264" s="95" t="s">
        <v>251</v>
      </c>
      <c r="F264" s="66">
        <f>+F267+F271+F287+F291</f>
        <v>26169238642</v>
      </c>
      <c r="G264" s="66">
        <f>+G267+G271+G287+G291</f>
        <v>0</v>
      </c>
      <c r="H264" s="66">
        <f>+H267+H271+H287+H291</f>
        <v>0</v>
      </c>
      <c r="I264" s="66">
        <f>+I267+I271+I287+I291</f>
        <v>0</v>
      </c>
      <c r="J264" s="66">
        <f>+J267+J271+J287+J291</f>
        <v>0</v>
      </c>
      <c r="K264" s="66">
        <f t="shared" si="190"/>
        <v>0</v>
      </c>
      <c r="L264" s="66">
        <f>+L267+L271+L287+L291</f>
        <v>26169238642</v>
      </c>
      <c r="M264" s="42">
        <f t="shared" si="222"/>
        <v>3.3159361192315303E-3</v>
      </c>
      <c r="N264" s="66">
        <f t="shared" ref="N264:W264" si="228">+N267+N271+N287+N291</f>
        <v>0</v>
      </c>
      <c r="O264" s="66">
        <f t="shared" si="228"/>
        <v>7577946241.0299997</v>
      </c>
      <c r="P264" s="66">
        <f t="shared" si="228"/>
        <v>18591292400.970001</v>
      </c>
      <c r="Q264" s="66">
        <f t="shared" si="228"/>
        <v>6154848111.0299997</v>
      </c>
      <c r="R264" s="66">
        <f t="shared" si="228"/>
        <v>20014390530.970001</v>
      </c>
      <c r="S264" s="66">
        <f t="shared" si="228"/>
        <v>1423098130</v>
      </c>
      <c r="T264" s="66">
        <f t="shared" si="228"/>
        <v>4624.0300000000007</v>
      </c>
      <c r="U264" s="66">
        <f t="shared" si="228"/>
        <v>6154843487</v>
      </c>
      <c r="V264" s="66">
        <f t="shared" si="228"/>
        <v>0</v>
      </c>
      <c r="W264" s="66">
        <f t="shared" si="228"/>
        <v>4624.0300000000007</v>
      </c>
      <c r="X264" s="38">
        <f t="shared" si="202"/>
        <v>0.23519400756091741</v>
      </c>
      <c r="Y264" s="106">
        <f t="shared" si="227"/>
        <v>1.766971543672929E-7</v>
      </c>
      <c r="Z264" s="38">
        <f t="shared" si="197"/>
        <v>0</v>
      </c>
      <c r="AA264" s="38">
        <f t="shared" si="220"/>
        <v>7.5128255264550786E-7</v>
      </c>
      <c r="AB264" s="38">
        <f t="shared" si="189"/>
        <v>0</v>
      </c>
    </row>
    <row r="265" spans="1:28" ht="34.5" customHeight="1" x14ac:dyDescent="0.25">
      <c r="A265" s="105" t="s">
        <v>443</v>
      </c>
      <c r="B265" s="100" t="s">
        <v>37</v>
      </c>
      <c r="C265" s="34">
        <v>13</v>
      </c>
      <c r="D265" s="34" t="s">
        <v>38</v>
      </c>
      <c r="E265" s="95" t="s">
        <v>251</v>
      </c>
      <c r="F265" s="66">
        <f>+F272</f>
        <v>15000000000</v>
      </c>
      <c r="G265" s="66">
        <f t="shared" ref="G265:J266" si="229">+G272</f>
        <v>0</v>
      </c>
      <c r="H265" s="66">
        <f t="shared" si="229"/>
        <v>0</v>
      </c>
      <c r="I265" s="66">
        <f t="shared" si="229"/>
        <v>0</v>
      </c>
      <c r="J265" s="66">
        <f t="shared" si="229"/>
        <v>0</v>
      </c>
      <c r="K265" s="66">
        <f t="shared" si="190"/>
        <v>0</v>
      </c>
      <c r="L265" s="66">
        <f>+L272</f>
        <v>15000000000</v>
      </c>
      <c r="M265" s="42">
        <f t="shared" si="222"/>
        <v>1.9006682796130295E-3</v>
      </c>
      <c r="N265" s="66">
        <f t="shared" ref="N265:W266" si="230">+N272</f>
        <v>0</v>
      </c>
      <c r="O265" s="66">
        <f t="shared" si="230"/>
        <v>6405089410</v>
      </c>
      <c r="P265" s="66">
        <f t="shared" si="230"/>
        <v>8594910590</v>
      </c>
      <c r="Q265" s="66">
        <f t="shared" si="230"/>
        <v>6405089410</v>
      </c>
      <c r="R265" s="66">
        <f t="shared" si="230"/>
        <v>8594910590</v>
      </c>
      <c r="S265" s="66">
        <f t="shared" si="230"/>
        <v>0</v>
      </c>
      <c r="T265" s="66">
        <f t="shared" si="230"/>
        <v>0</v>
      </c>
      <c r="U265" s="66">
        <f t="shared" si="230"/>
        <v>6405089410</v>
      </c>
      <c r="V265" s="66">
        <f t="shared" si="230"/>
        <v>0</v>
      </c>
      <c r="W265" s="66">
        <f t="shared" si="230"/>
        <v>0</v>
      </c>
      <c r="X265" s="65">
        <f t="shared" si="202"/>
        <v>0.42700596066666668</v>
      </c>
      <c r="Y265" s="65">
        <f t="shared" si="227"/>
        <v>0</v>
      </c>
      <c r="Z265" s="65">
        <f t="shared" si="197"/>
        <v>0</v>
      </c>
      <c r="AA265" s="65">
        <f t="shared" si="220"/>
        <v>0</v>
      </c>
      <c r="AB265" s="65" t="s">
        <v>40</v>
      </c>
    </row>
    <row r="266" spans="1:28" ht="34.5" customHeight="1" x14ac:dyDescent="0.25">
      <c r="A266" s="105" t="s">
        <v>443</v>
      </c>
      <c r="B266" s="100" t="s">
        <v>41</v>
      </c>
      <c r="C266" s="34">
        <v>20</v>
      </c>
      <c r="D266" s="34" t="s">
        <v>38</v>
      </c>
      <c r="E266" s="95" t="s">
        <v>251</v>
      </c>
      <c r="F266" s="66">
        <f>+F273</f>
        <v>21336005728</v>
      </c>
      <c r="G266" s="66">
        <f t="shared" si="229"/>
        <v>0</v>
      </c>
      <c r="H266" s="66">
        <f t="shared" si="229"/>
        <v>0</v>
      </c>
      <c r="I266" s="66">
        <f t="shared" si="229"/>
        <v>0</v>
      </c>
      <c r="J266" s="66">
        <f t="shared" si="229"/>
        <v>0</v>
      </c>
      <c r="K266" s="66">
        <f t="shared" si="190"/>
        <v>0</v>
      </c>
      <c r="L266" s="66">
        <f>+L273</f>
        <v>21336005728</v>
      </c>
      <c r="M266" s="42">
        <f t="shared" si="222"/>
        <v>2.7035112867234336E-3</v>
      </c>
      <c r="N266" s="66">
        <f t="shared" si="230"/>
        <v>0</v>
      </c>
      <c r="O266" s="66">
        <f t="shared" si="230"/>
        <v>1889490192</v>
      </c>
      <c r="P266" s="66">
        <f t="shared" si="230"/>
        <v>19446515536</v>
      </c>
      <c r="Q266" s="66">
        <f t="shared" si="230"/>
        <v>1680188051</v>
      </c>
      <c r="R266" s="66">
        <f t="shared" si="230"/>
        <v>19655817677</v>
      </c>
      <c r="S266" s="66">
        <f t="shared" si="230"/>
        <v>209302141</v>
      </c>
      <c r="T266" s="66">
        <f t="shared" si="230"/>
        <v>62400</v>
      </c>
      <c r="U266" s="66">
        <f t="shared" si="230"/>
        <v>1680125651</v>
      </c>
      <c r="V266" s="66">
        <f t="shared" si="230"/>
        <v>0</v>
      </c>
      <c r="W266" s="66">
        <f t="shared" si="230"/>
        <v>62400</v>
      </c>
      <c r="X266" s="38">
        <f t="shared" si="202"/>
        <v>7.8748950127765921E-2</v>
      </c>
      <c r="Y266" s="97">
        <f t="shared" si="227"/>
        <v>2.9246336355314273E-6</v>
      </c>
      <c r="Z266" s="38">
        <f t="shared" si="197"/>
        <v>0</v>
      </c>
      <c r="AA266" s="38">
        <f t="shared" si="220"/>
        <v>3.7138700018049348E-5</v>
      </c>
      <c r="AB266" s="38">
        <f t="shared" si="189"/>
        <v>0</v>
      </c>
    </row>
    <row r="267" spans="1:28" ht="66" customHeight="1" x14ac:dyDescent="0.25">
      <c r="A267" s="96" t="s">
        <v>444</v>
      </c>
      <c r="B267" s="100" t="s">
        <v>37</v>
      </c>
      <c r="C267" s="34">
        <v>10</v>
      </c>
      <c r="D267" s="34" t="s">
        <v>38</v>
      </c>
      <c r="E267" s="95" t="s">
        <v>445</v>
      </c>
      <c r="F267" s="66">
        <f t="shared" ref="F267:J269" si="231">+F268</f>
        <v>50000000</v>
      </c>
      <c r="G267" s="66">
        <f t="shared" si="231"/>
        <v>0</v>
      </c>
      <c r="H267" s="66">
        <f t="shared" si="231"/>
        <v>0</v>
      </c>
      <c r="I267" s="66">
        <f t="shared" si="231"/>
        <v>0</v>
      </c>
      <c r="J267" s="66">
        <f t="shared" si="231"/>
        <v>0</v>
      </c>
      <c r="K267" s="66">
        <f t="shared" si="190"/>
        <v>0</v>
      </c>
      <c r="L267" s="66">
        <f>+L268</f>
        <v>50000000</v>
      </c>
      <c r="M267" s="61">
        <f t="shared" si="222"/>
        <v>6.3355609320434317E-6</v>
      </c>
      <c r="N267" s="66">
        <f t="shared" ref="N267:W269" si="232">+N268</f>
        <v>0</v>
      </c>
      <c r="O267" s="66">
        <f t="shared" si="232"/>
        <v>15638314</v>
      </c>
      <c r="P267" s="66">
        <f t="shared" si="232"/>
        <v>34361686</v>
      </c>
      <c r="Q267" s="66">
        <f t="shared" si="232"/>
        <v>15638314</v>
      </c>
      <c r="R267" s="66">
        <f t="shared" si="232"/>
        <v>34361686</v>
      </c>
      <c r="S267" s="66">
        <f t="shared" si="232"/>
        <v>0</v>
      </c>
      <c r="T267" s="66">
        <f t="shared" si="232"/>
        <v>0</v>
      </c>
      <c r="U267" s="66">
        <f t="shared" si="232"/>
        <v>15638314</v>
      </c>
      <c r="V267" s="66">
        <f t="shared" si="232"/>
        <v>0</v>
      </c>
      <c r="W267" s="66">
        <f t="shared" si="232"/>
        <v>0</v>
      </c>
      <c r="X267" s="65">
        <f t="shared" si="202"/>
        <v>0.31276628000000001</v>
      </c>
      <c r="Y267" s="65">
        <f t="shared" si="227"/>
        <v>0</v>
      </c>
      <c r="Z267" s="65">
        <f t="shared" si="197"/>
        <v>0</v>
      </c>
      <c r="AA267" s="65">
        <f t="shared" si="220"/>
        <v>0</v>
      </c>
      <c r="AB267" s="65" t="s">
        <v>40</v>
      </c>
    </row>
    <row r="268" spans="1:28" ht="49.5" customHeight="1" x14ac:dyDescent="0.25">
      <c r="A268" s="96" t="s">
        <v>446</v>
      </c>
      <c r="B268" s="100" t="s">
        <v>37</v>
      </c>
      <c r="C268" s="34">
        <v>10</v>
      </c>
      <c r="D268" s="34" t="s">
        <v>38</v>
      </c>
      <c r="E268" s="95" t="s">
        <v>445</v>
      </c>
      <c r="F268" s="66">
        <f t="shared" si="231"/>
        <v>50000000</v>
      </c>
      <c r="G268" s="66">
        <f t="shared" si="231"/>
        <v>0</v>
      </c>
      <c r="H268" s="66">
        <f t="shared" si="231"/>
        <v>0</v>
      </c>
      <c r="I268" s="66">
        <f t="shared" si="231"/>
        <v>0</v>
      </c>
      <c r="J268" s="66">
        <f t="shared" si="231"/>
        <v>0</v>
      </c>
      <c r="K268" s="66">
        <f t="shared" si="190"/>
        <v>0</v>
      </c>
      <c r="L268" s="66">
        <f>+L269</f>
        <v>50000000</v>
      </c>
      <c r="M268" s="61">
        <f t="shared" si="222"/>
        <v>6.3355609320434317E-6</v>
      </c>
      <c r="N268" s="66">
        <f t="shared" si="232"/>
        <v>0</v>
      </c>
      <c r="O268" s="66">
        <f t="shared" si="232"/>
        <v>15638314</v>
      </c>
      <c r="P268" s="66">
        <f t="shared" si="232"/>
        <v>34361686</v>
      </c>
      <c r="Q268" s="66">
        <f t="shared" si="232"/>
        <v>15638314</v>
      </c>
      <c r="R268" s="66">
        <f t="shared" si="232"/>
        <v>34361686</v>
      </c>
      <c r="S268" s="66">
        <f t="shared" si="232"/>
        <v>0</v>
      </c>
      <c r="T268" s="66">
        <f t="shared" si="232"/>
        <v>0</v>
      </c>
      <c r="U268" s="66">
        <f t="shared" si="232"/>
        <v>15638314</v>
      </c>
      <c r="V268" s="66">
        <f t="shared" si="232"/>
        <v>0</v>
      </c>
      <c r="W268" s="66">
        <f t="shared" si="232"/>
        <v>0</v>
      </c>
      <c r="X268" s="65">
        <f t="shared" si="202"/>
        <v>0.31276628000000001</v>
      </c>
      <c r="Y268" s="65">
        <f t="shared" si="227"/>
        <v>0</v>
      </c>
      <c r="Z268" s="65">
        <f t="shared" si="197"/>
        <v>0</v>
      </c>
      <c r="AA268" s="65">
        <f t="shared" si="220"/>
        <v>0</v>
      </c>
      <c r="AB268" s="65" t="s">
        <v>40</v>
      </c>
    </row>
    <row r="269" spans="1:28" ht="35.25" customHeight="1" x14ac:dyDescent="0.25">
      <c r="A269" s="96" t="s">
        <v>447</v>
      </c>
      <c r="B269" s="100" t="s">
        <v>37</v>
      </c>
      <c r="C269" s="34">
        <v>10</v>
      </c>
      <c r="D269" s="34" t="s">
        <v>38</v>
      </c>
      <c r="E269" s="95" t="s">
        <v>448</v>
      </c>
      <c r="F269" s="66">
        <f t="shared" si="231"/>
        <v>50000000</v>
      </c>
      <c r="G269" s="66">
        <f t="shared" si="231"/>
        <v>0</v>
      </c>
      <c r="H269" s="66">
        <f t="shared" si="231"/>
        <v>0</v>
      </c>
      <c r="I269" s="66">
        <f t="shared" si="231"/>
        <v>0</v>
      </c>
      <c r="J269" s="66">
        <f t="shared" si="231"/>
        <v>0</v>
      </c>
      <c r="K269" s="66">
        <f t="shared" si="190"/>
        <v>0</v>
      </c>
      <c r="L269" s="66">
        <f>+L270</f>
        <v>50000000</v>
      </c>
      <c r="M269" s="61">
        <f t="shared" si="222"/>
        <v>6.3355609320434317E-6</v>
      </c>
      <c r="N269" s="66">
        <f t="shared" si="232"/>
        <v>0</v>
      </c>
      <c r="O269" s="66">
        <f t="shared" si="232"/>
        <v>15638314</v>
      </c>
      <c r="P269" s="66">
        <f t="shared" si="232"/>
        <v>34361686</v>
      </c>
      <c r="Q269" s="66">
        <f t="shared" si="232"/>
        <v>15638314</v>
      </c>
      <c r="R269" s="66">
        <f t="shared" si="232"/>
        <v>34361686</v>
      </c>
      <c r="S269" s="66">
        <f t="shared" si="232"/>
        <v>0</v>
      </c>
      <c r="T269" s="66">
        <f t="shared" si="232"/>
        <v>0</v>
      </c>
      <c r="U269" s="66">
        <f t="shared" si="232"/>
        <v>15638314</v>
      </c>
      <c r="V269" s="66">
        <f t="shared" si="232"/>
        <v>0</v>
      </c>
      <c r="W269" s="66">
        <f t="shared" si="232"/>
        <v>0</v>
      </c>
      <c r="X269" s="65">
        <f t="shared" si="202"/>
        <v>0.31276628000000001</v>
      </c>
      <c r="Y269" s="65">
        <f t="shared" si="227"/>
        <v>0</v>
      </c>
      <c r="Z269" s="65">
        <f t="shared" si="197"/>
        <v>0</v>
      </c>
      <c r="AA269" s="65">
        <f t="shared" si="220"/>
        <v>0</v>
      </c>
      <c r="AB269" s="65" t="s">
        <v>40</v>
      </c>
    </row>
    <row r="270" spans="1:28" ht="48" customHeight="1" x14ac:dyDescent="0.25">
      <c r="A270" s="43" t="s">
        <v>449</v>
      </c>
      <c r="B270" s="103" t="s">
        <v>37</v>
      </c>
      <c r="C270" s="44">
        <v>10</v>
      </c>
      <c r="D270" s="44" t="s">
        <v>38</v>
      </c>
      <c r="E270" s="45" t="s">
        <v>258</v>
      </c>
      <c r="F270" s="46">
        <v>50000000</v>
      </c>
      <c r="G270" s="46">
        <v>0</v>
      </c>
      <c r="H270" s="46">
        <v>0</v>
      </c>
      <c r="I270" s="46">
        <v>0</v>
      </c>
      <c r="J270" s="46">
        <v>0</v>
      </c>
      <c r="K270" s="46">
        <f t="shared" si="190"/>
        <v>0</v>
      </c>
      <c r="L270" s="46">
        <f>+F270+K270</f>
        <v>50000000</v>
      </c>
      <c r="M270" s="53">
        <f t="shared" si="222"/>
        <v>6.3355609320434317E-6</v>
      </c>
      <c r="N270" s="46">
        <v>0</v>
      </c>
      <c r="O270" s="46">
        <v>15638314</v>
      </c>
      <c r="P270" s="46">
        <f>L270-O270</f>
        <v>34361686</v>
      </c>
      <c r="Q270" s="46">
        <v>15638314</v>
      </c>
      <c r="R270" s="46">
        <f>+L270-Q270</f>
        <v>34361686</v>
      </c>
      <c r="S270" s="46">
        <f>O270-Q270</f>
        <v>0</v>
      </c>
      <c r="T270" s="46">
        <v>0</v>
      </c>
      <c r="U270" s="46">
        <f>+Q270-T270</f>
        <v>15638314</v>
      </c>
      <c r="V270" s="46">
        <v>0</v>
      </c>
      <c r="W270" s="48">
        <f>+T270-V270</f>
        <v>0</v>
      </c>
      <c r="X270" s="54">
        <f t="shared" si="202"/>
        <v>0.31276628000000001</v>
      </c>
      <c r="Y270" s="54">
        <f t="shared" si="227"/>
        <v>0</v>
      </c>
      <c r="Z270" s="54">
        <f t="shared" si="197"/>
        <v>0</v>
      </c>
      <c r="AA270" s="54">
        <f t="shared" si="220"/>
        <v>0</v>
      </c>
      <c r="AB270" s="54" t="s">
        <v>40</v>
      </c>
    </row>
    <row r="271" spans="1:28" ht="64.5" customHeight="1" x14ac:dyDescent="0.25">
      <c r="A271" s="96" t="s">
        <v>450</v>
      </c>
      <c r="B271" s="107" t="s">
        <v>37</v>
      </c>
      <c r="C271" s="34">
        <v>10</v>
      </c>
      <c r="D271" s="34" t="s">
        <v>38</v>
      </c>
      <c r="E271" s="95" t="s">
        <v>451</v>
      </c>
      <c r="F271" s="60">
        <f>+F274</f>
        <v>19000238642</v>
      </c>
      <c r="G271" s="60">
        <f t="shared" ref="G271:J273" si="233">+G274</f>
        <v>0</v>
      </c>
      <c r="H271" s="60">
        <f t="shared" si="233"/>
        <v>0</v>
      </c>
      <c r="I271" s="60">
        <f t="shared" si="233"/>
        <v>0</v>
      </c>
      <c r="J271" s="60">
        <f t="shared" si="233"/>
        <v>0</v>
      </c>
      <c r="K271" s="66">
        <f t="shared" si="190"/>
        <v>0</v>
      </c>
      <c r="L271" s="60">
        <f>+L274</f>
        <v>19000238642</v>
      </c>
      <c r="M271" s="42">
        <f t="shared" si="222"/>
        <v>2.407543392795143E-3</v>
      </c>
      <c r="N271" s="60">
        <f t="shared" ref="N271:W273" si="234">+N274</f>
        <v>0</v>
      </c>
      <c r="O271" s="60">
        <f t="shared" si="234"/>
        <v>6420187635</v>
      </c>
      <c r="P271" s="60">
        <f t="shared" si="234"/>
        <v>12580051007</v>
      </c>
      <c r="Q271" s="60">
        <f t="shared" si="234"/>
        <v>5184443469</v>
      </c>
      <c r="R271" s="60">
        <f t="shared" si="234"/>
        <v>13815795173</v>
      </c>
      <c r="S271" s="60">
        <f t="shared" si="234"/>
        <v>1235744166</v>
      </c>
      <c r="T271" s="60">
        <f t="shared" si="234"/>
        <v>0</v>
      </c>
      <c r="U271" s="60">
        <f t="shared" si="234"/>
        <v>5184443469</v>
      </c>
      <c r="V271" s="60">
        <f t="shared" si="234"/>
        <v>0</v>
      </c>
      <c r="W271" s="60">
        <f t="shared" si="234"/>
        <v>0</v>
      </c>
      <c r="X271" s="65">
        <f t="shared" si="202"/>
        <v>0.27286201856116665</v>
      </c>
      <c r="Y271" s="65">
        <f t="shared" si="227"/>
        <v>0</v>
      </c>
      <c r="Z271" s="65">
        <f t="shared" si="197"/>
        <v>0</v>
      </c>
      <c r="AA271" s="65">
        <f t="shared" si="220"/>
        <v>0</v>
      </c>
      <c r="AB271" s="65" t="s">
        <v>40</v>
      </c>
    </row>
    <row r="272" spans="1:28" ht="64.5" customHeight="1" x14ac:dyDescent="0.25">
      <c r="A272" s="96" t="s">
        <v>450</v>
      </c>
      <c r="B272" s="100" t="s">
        <v>37</v>
      </c>
      <c r="C272" s="34">
        <v>13</v>
      </c>
      <c r="D272" s="34" t="s">
        <v>38</v>
      </c>
      <c r="E272" s="95" t="s">
        <v>451</v>
      </c>
      <c r="F272" s="60">
        <f>+F275</f>
        <v>15000000000</v>
      </c>
      <c r="G272" s="60">
        <f t="shared" si="233"/>
        <v>0</v>
      </c>
      <c r="H272" s="60">
        <f t="shared" si="233"/>
        <v>0</v>
      </c>
      <c r="I272" s="60">
        <f t="shared" si="233"/>
        <v>0</v>
      </c>
      <c r="J272" s="60">
        <f t="shared" si="233"/>
        <v>0</v>
      </c>
      <c r="K272" s="66">
        <f t="shared" si="190"/>
        <v>0</v>
      </c>
      <c r="L272" s="60">
        <f>+L275</f>
        <v>15000000000</v>
      </c>
      <c r="M272" s="42">
        <f t="shared" si="222"/>
        <v>1.9006682796130295E-3</v>
      </c>
      <c r="N272" s="60">
        <f t="shared" si="234"/>
        <v>0</v>
      </c>
      <c r="O272" s="60">
        <f t="shared" si="234"/>
        <v>6405089410</v>
      </c>
      <c r="P272" s="60">
        <f t="shared" si="234"/>
        <v>8594910590</v>
      </c>
      <c r="Q272" s="60">
        <f t="shared" si="234"/>
        <v>6405089410</v>
      </c>
      <c r="R272" s="60">
        <f t="shared" si="234"/>
        <v>8594910590</v>
      </c>
      <c r="S272" s="60">
        <f t="shared" si="234"/>
        <v>0</v>
      </c>
      <c r="T272" s="60">
        <f t="shared" si="234"/>
        <v>0</v>
      </c>
      <c r="U272" s="60">
        <f t="shared" si="234"/>
        <v>6405089410</v>
      </c>
      <c r="V272" s="60">
        <f t="shared" si="234"/>
        <v>0</v>
      </c>
      <c r="W272" s="60">
        <f t="shared" si="234"/>
        <v>0</v>
      </c>
      <c r="X272" s="65">
        <f t="shared" si="202"/>
        <v>0.42700596066666668</v>
      </c>
      <c r="Y272" s="65">
        <f t="shared" si="227"/>
        <v>0</v>
      </c>
      <c r="Z272" s="65">
        <f t="shared" si="197"/>
        <v>0</v>
      </c>
      <c r="AA272" s="65">
        <f t="shared" si="220"/>
        <v>0</v>
      </c>
      <c r="AB272" s="65" t="s">
        <v>40</v>
      </c>
    </row>
    <row r="273" spans="1:28" ht="64.5" customHeight="1" x14ac:dyDescent="0.25">
      <c r="A273" s="96" t="s">
        <v>450</v>
      </c>
      <c r="B273" s="100" t="s">
        <v>41</v>
      </c>
      <c r="C273" s="34">
        <v>20</v>
      </c>
      <c r="D273" s="34" t="s">
        <v>38</v>
      </c>
      <c r="E273" s="95" t="s">
        <v>451</v>
      </c>
      <c r="F273" s="60">
        <f>+F276</f>
        <v>21336005728</v>
      </c>
      <c r="G273" s="60">
        <f t="shared" si="233"/>
        <v>0</v>
      </c>
      <c r="H273" s="60">
        <f t="shared" si="233"/>
        <v>0</v>
      </c>
      <c r="I273" s="60">
        <f t="shared" si="233"/>
        <v>0</v>
      </c>
      <c r="J273" s="60">
        <f t="shared" si="233"/>
        <v>0</v>
      </c>
      <c r="K273" s="66">
        <f t="shared" si="190"/>
        <v>0</v>
      </c>
      <c r="L273" s="60">
        <f>+L276</f>
        <v>21336005728</v>
      </c>
      <c r="M273" s="42">
        <f t="shared" si="222"/>
        <v>2.7035112867234336E-3</v>
      </c>
      <c r="N273" s="60">
        <f t="shared" si="234"/>
        <v>0</v>
      </c>
      <c r="O273" s="60">
        <f t="shared" si="234"/>
        <v>1889490192</v>
      </c>
      <c r="P273" s="60">
        <f t="shared" si="234"/>
        <v>19446515536</v>
      </c>
      <c r="Q273" s="60">
        <f t="shared" si="234"/>
        <v>1680188051</v>
      </c>
      <c r="R273" s="60">
        <f t="shared" si="234"/>
        <v>19655817677</v>
      </c>
      <c r="S273" s="60">
        <f t="shared" si="234"/>
        <v>209302141</v>
      </c>
      <c r="T273" s="60">
        <f t="shared" si="234"/>
        <v>62400</v>
      </c>
      <c r="U273" s="60">
        <f t="shared" si="234"/>
        <v>1680125651</v>
      </c>
      <c r="V273" s="60">
        <f t="shared" si="234"/>
        <v>0</v>
      </c>
      <c r="W273" s="60">
        <f t="shared" si="234"/>
        <v>62400</v>
      </c>
      <c r="X273" s="38">
        <f t="shared" si="202"/>
        <v>7.8748950127765921E-2</v>
      </c>
      <c r="Y273" s="97">
        <f t="shared" si="227"/>
        <v>2.9246336355314273E-6</v>
      </c>
      <c r="Z273" s="38">
        <f t="shared" si="197"/>
        <v>0</v>
      </c>
      <c r="AA273" s="38">
        <f t="shared" si="220"/>
        <v>3.7138700018049348E-5</v>
      </c>
      <c r="AB273" s="38">
        <f t="shared" ref="AB273:AB295" si="235">+V273/T273</f>
        <v>0</v>
      </c>
    </row>
    <row r="274" spans="1:28" ht="49.5" customHeight="1" x14ac:dyDescent="0.25">
      <c r="A274" s="96" t="s">
        <v>452</v>
      </c>
      <c r="B274" s="107" t="s">
        <v>37</v>
      </c>
      <c r="C274" s="34">
        <v>10</v>
      </c>
      <c r="D274" s="34" t="s">
        <v>38</v>
      </c>
      <c r="E274" s="95" t="s">
        <v>451</v>
      </c>
      <c r="F274" s="66">
        <f>+F277+F279</f>
        <v>19000238642</v>
      </c>
      <c r="G274" s="66">
        <f>+G277+G279</f>
        <v>0</v>
      </c>
      <c r="H274" s="66">
        <f>+H277+H279</f>
        <v>0</v>
      </c>
      <c r="I274" s="66">
        <f>+I277+I279</f>
        <v>0</v>
      </c>
      <c r="J274" s="66">
        <f>+J277+J279</f>
        <v>0</v>
      </c>
      <c r="K274" s="66">
        <f t="shared" si="190"/>
        <v>0</v>
      </c>
      <c r="L274" s="66">
        <f>+L277+L279</f>
        <v>19000238642</v>
      </c>
      <c r="M274" s="42">
        <f t="shared" si="222"/>
        <v>2.407543392795143E-3</v>
      </c>
      <c r="N274" s="66">
        <f t="shared" ref="N274:W274" si="236">+N277+N279</f>
        <v>0</v>
      </c>
      <c r="O274" s="66">
        <f t="shared" si="236"/>
        <v>6420187635</v>
      </c>
      <c r="P274" s="66">
        <f t="shared" si="236"/>
        <v>12580051007</v>
      </c>
      <c r="Q274" s="66">
        <f t="shared" si="236"/>
        <v>5184443469</v>
      </c>
      <c r="R274" s="66">
        <f t="shared" si="236"/>
        <v>13815795173</v>
      </c>
      <c r="S274" s="66">
        <f t="shared" si="236"/>
        <v>1235744166</v>
      </c>
      <c r="T274" s="66">
        <f t="shared" si="236"/>
        <v>0</v>
      </c>
      <c r="U274" s="66">
        <f t="shared" si="236"/>
        <v>5184443469</v>
      </c>
      <c r="V274" s="66">
        <f t="shared" si="236"/>
        <v>0</v>
      </c>
      <c r="W274" s="66">
        <f t="shared" si="236"/>
        <v>0</v>
      </c>
      <c r="X274" s="65">
        <f t="shared" si="202"/>
        <v>0.27286201856116665</v>
      </c>
      <c r="Y274" s="65">
        <f t="shared" si="227"/>
        <v>0</v>
      </c>
      <c r="Z274" s="65">
        <f t="shared" si="197"/>
        <v>0</v>
      </c>
      <c r="AA274" s="65">
        <f t="shared" si="220"/>
        <v>0</v>
      </c>
      <c r="AB274" s="65" t="s">
        <v>40</v>
      </c>
    </row>
    <row r="275" spans="1:28" ht="49.5" customHeight="1" x14ac:dyDescent="0.25">
      <c r="A275" s="96" t="s">
        <v>452</v>
      </c>
      <c r="B275" s="100" t="s">
        <v>37</v>
      </c>
      <c r="C275" s="34">
        <v>13</v>
      </c>
      <c r="D275" s="34" t="s">
        <v>38</v>
      </c>
      <c r="E275" s="95" t="s">
        <v>451</v>
      </c>
      <c r="F275" s="66">
        <f>+F280</f>
        <v>15000000000</v>
      </c>
      <c r="G275" s="66">
        <f>+G280</f>
        <v>0</v>
      </c>
      <c r="H275" s="66">
        <f>+H280</f>
        <v>0</v>
      </c>
      <c r="I275" s="66">
        <f>+I280</f>
        <v>0</v>
      </c>
      <c r="J275" s="66">
        <f>+J280</f>
        <v>0</v>
      </c>
      <c r="K275" s="66">
        <f t="shared" si="190"/>
        <v>0</v>
      </c>
      <c r="L275" s="66">
        <f>+L280</f>
        <v>15000000000</v>
      </c>
      <c r="M275" s="42">
        <f t="shared" si="222"/>
        <v>1.9006682796130295E-3</v>
      </c>
      <c r="N275" s="66">
        <f t="shared" ref="N275:W275" si="237">+N280</f>
        <v>0</v>
      </c>
      <c r="O275" s="66">
        <f t="shared" si="237"/>
        <v>6405089410</v>
      </c>
      <c r="P275" s="66">
        <f t="shared" si="237"/>
        <v>8594910590</v>
      </c>
      <c r="Q275" s="66">
        <f t="shared" si="237"/>
        <v>6405089410</v>
      </c>
      <c r="R275" s="66">
        <f t="shared" si="237"/>
        <v>8594910590</v>
      </c>
      <c r="S275" s="66">
        <f t="shared" si="237"/>
        <v>0</v>
      </c>
      <c r="T275" s="66">
        <f t="shared" si="237"/>
        <v>0</v>
      </c>
      <c r="U275" s="66">
        <f t="shared" si="237"/>
        <v>6405089410</v>
      </c>
      <c r="V275" s="66">
        <f t="shared" si="237"/>
        <v>0</v>
      </c>
      <c r="W275" s="66">
        <f t="shared" si="237"/>
        <v>0</v>
      </c>
      <c r="X275" s="65">
        <f t="shared" si="202"/>
        <v>0.42700596066666668</v>
      </c>
      <c r="Y275" s="65">
        <f t="shared" si="227"/>
        <v>0</v>
      </c>
      <c r="Z275" s="65">
        <f t="shared" si="197"/>
        <v>0</v>
      </c>
      <c r="AA275" s="65">
        <f t="shared" si="220"/>
        <v>0</v>
      </c>
      <c r="AB275" s="65" t="s">
        <v>40</v>
      </c>
    </row>
    <row r="276" spans="1:28" ht="49.5" customHeight="1" x14ac:dyDescent="0.25">
      <c r="A276" s="96" t="s">
        <v>452</v>
      </c>
      <c r="B276" s="100" t="s">
        <v>41</v>
      </c>
      <c r="C276" s="34">
        <v>20</v>
      </c>
      <c r="D276" s="34" t="s">
        <v>38</v>
      </c>
      <c r="E276" s="95" t="s">
        <v>451</v>
      </c>
      <c r="F276" s="66">
        <f>+F278+F281</f>
        <v>21336005728</v>
      </c>
      <c r="G276" s="66">
        <f>+G278+G281</f>
        <v>0</v>
      </c>
      <c r="H276" s="66">
        <f>+H278+H281</f>
        <v>0</v>
      </c>
      <c r="I276" s="66">
        <f>+I278+I281</f>
        <v>0</v>
      </c>
      <c r="J276" s="66">
        <f>+J278+J281</f>
        <v>0</v>
      </c>
      <c r="K276" s="66">
        <f t="shared" si="190"/>
        <v>0</v>
      </c>
      <c r="L276" s="66">
        <f>+L278+L281</f>
        <v>21336005728</v>
      </c>
      <c r="M276" s="42">
        <f t="shared" si="222"/>
        <v>2.7035112867234336E-3</v>
      </c>
      <c r="N276" s="66">
        <f t="shared" ref="N276:W276" si="238">+N278+N281</f>
        <v>0</v>
      </c>
      <c r="O276" s="66">
        <f t="shared" si="238"/>
        <v>1889490192</v>
      </c>
      <c r="P276" s="66">
        <f t="shared" si="238"/>
        <v>19446515536</v>
      </c>
      <c r="Q276" s="66">
        <f t="shared" si="238"/>
        <v>1680188051</v>
      </c>
      <c r="R276" s="66">
        <f t="shared" si="238"/>
        <v>19655817677</v>
      </c>
      <c r="S276" s="66">
        <f t="shared" si="238"/>
        <v>209302141</v>
      </c>
      <c r="T276" s="66">
        <f t="shared" si="238"/>
        <v>62400</v>
      </c>
      <c r="U276" s="66">
        <f t="shared" si="238"/>
        <v>1680125651</v>
      </c>
      <c r="V276" s="66">
        <f t="shared" si="238"/>
        <v>0</v>
      </c>
      <c r="W276" s="66">
        <f t="shared" si="238"/>
        <v>62400</v>
      </c>
      <c r="X276" s="38">
        <f t="shared" si="202"/>
        <v>7.8748950127765921E-2</v>
      </c>
      <c r="Y276" s="97">
        <f t="shared" si="227"/>
        <v>2.9246336355314273E-6</v>
      </c>
      <c r="Z276" s="38">
        <f t="shared" si="197"/>
        <v>0</v>
      </c>
      <c r="AA276" s="38">
        <f t="shared" si="220"/>
        <v>3.7138700018049348E-5</v>
      </c>
      <c r="AB276" s="38">
        <f t="shared" si="235"/>
        <v>0</v>
      </c>
    </row>
    <row r="277" spans="1:28" ht="34.5" customHeight="1" x14ac:dyDescent="0.25">
      <c r="A277" s="96" t="s">
        <v>453</v>
      </c>
      <c r="B277" s="107" t="s">
        <v>37</v>
      </c>
      <c r="C277" s="34">
        <v>10</v>
      </c>
      <c r="D277" s="34" t="s">
        <v>38</v>
      </c>
      <c r="E277" s="40" t="s">
        <v>393</v>
      </c>
      <c r="F277" s="66">
        <f>+F282</f>
        <v>18384779632</v>
      </c>
      <c r="G277" s="66">
        <f t="shared" ref="G277:J281" si="239">+G282</f>
        <v>0</v>
      </c>
      <c r="H277" s="66">
        <f t="shared" si="239"/>
        <v>0</v>
      </c>
      <c r="I277" s="66">
        <f t="shared" si="239"/>
        <v>0</v>
      </c>
      <c r="J277" s="66">
        <f t="shared" si="239"/>
        <v>0</v>
      </c>
      <c r="K277" s="66">
        <f t="shared" si="190"/>
        <v>0</v>
      </c>
      <c r="L277" s="66">
        <f>+L282</f>
        <v>18384779632</v>
      </c>
      <c r="M277" s="42">
        <f t="shared" si="222"/>
        <v>2.3295578316145401E-3</v>
      </c>
      <c r="N277" s="66">
        <f t="shared" ref="N277:W281" si="240">+N282</f>
        <v>0</v>
      </c>
      <c r="O277" s="66">
        <f t="shared" si="240"/>
        <v>6420187635</v>
      </c>
      <c r="P277" s="66">
        <f t="shared" si="240"/>
        <v>11964591997</v>
      </c>
      <c r="Q277" s="66">
        <f t="shared" si="240"/>
        <v>5184443469</v>
      </c>
      <c r="R277" s="66">
        <f t="shared" si="240"/>
        <v>13200336163</v>
      </c>
      <c r="S277" s="66">
        <f t="shared" si="240"/>
        <v>1235744166</v>
      </c>
      <c r="T277" s="66">
        <f t="shared" si="240"/>
        <v>0</v>
      </c>
      <c r="U277" s="66">
        <f t="shared" si="240"/>
        <v>5184443469</v>
      </c>
      <c r="V277" s="66">
        <f t="shared" si="240"/>
        <v>0</v>
      </c>
      <c r="W277" s="66">
        <f t="shared" si="240"/>
        <v>0</v>
      </c>
      <c r="X277" s="65">
        <f t="shared" si="202"/>
        <v>0.28199649779734709</v>
      </c>
      <c r="Y277" s="65">
        <f t="shared" si="227"/>
        <v>0</v>
      </c>
      <c r="Z277" s="65">
        <f t="shared" si="197"/>
        <v>0</v>
      </c>
      <c r="AA277" s="65">
        <f t="shared" si="220"/>
        <v>0</v>
      </c>
      <c r="AB277" s="65" t="s">
        <v>40</v>
      </c>
    </row>
    <row r="278" spans="1:28" ht="34.5" customHeight="1" x14ac:dyDescent="0.25">
      <c r="A278" s="96" t="s">
        <v>453</v>
      </c>
      <c r="B278" s="107" t="s">
        <v>41</v>
      </c>
      <c r="C278" s="34">
        <v>20</v>
      </c>
      <c r="D278" s="34" t="s">
        <v>38</v>
      </c>
      <c r="E278" s="40" t="s">
        <v>393</v>
      </c>
      <c r="F278" s="66">
        <f>+F283</f>
        <v>5269459612</v>
      </c>
      <c r="G278" s="66">
        <f t="shared" si="239"/>
        <v>0</v>
      </c>
      <c r="H278" s="66">
        <f t="shared" si="239"/>
        <v>0</v>
      </c>
      <c r="I278" s="66">
        <f t="shared" si="239"/>
        <v>0</v>
      </c>
      <c r="J278" s="66">
        <f t="shared" si="239"/>
        <v>0</v>
      </c>
      <c r="K278" s="66">
        <f t="shared" ref="K278:K295" si="241">+G278-H278+I278-J278</f>
        <v>0</v>
      </c>
      <c r="L278" s="66">
        <f>+L283</f>
        <v>5269459612</v>
      </c>
      <c r="M278" s="42">
        <f t="shared" si="222"/>
        <v>6.6769964901535882E-4</v>
      </c>
      <c r="N278" s="66">
        <f t="shared" si="240"/>
        <v>0</v>
      </c>
      <c r="O278" s="66">
        <f t="shared" si="240"/>
        <v>1097490192</v>
      </c>
      <c r="P278" s="66">
        <f t="shared" si="240"/>
        <v>4171969420</v>
      </c>
      <c r="Q278" s="66">
        <f t="shared" si="240"/>
        <v>888188051</v>
      </c>
      <c r="R278" s="66">
        <f t="shared" si="240"/>
        <v>4381271561</v>
      </c>
      <c r="S278" s="66">
        <f t="shared" si="240"/>
        <v>209302141</v>
      </c>
      <c r="T278" s="66">
        <f t="shared" si="240"/>
        <v>62400</v>
      </c>
      <c r="U278" s="66">
        <f t="shared" si="240"/>
        <v>888125651</v>
      </c>
      <c r="V278" s="66">
        <f t="shared" si="240"/>
        <v>0</v>
      </c>
      <c r="W278" s="66">
        <f t="shared" si="240"/>
        <v>62400</v>
      </c>
      <c r="X278" s="38">
        <f t="shared" si="202"/>
        <v>0.16855391565718675</v>
      </c>
      <c r="Y278" s="101">
        <f t="shared" si="227"/>
        <v>1.1841821475943784E-5</v>
      </c>
      <c r="Z278" s="38">
        <f t="shared" si="197"/>
        <v>0</v>
      </c>
      <c r="AA278" s="38">
        <f t="shared" si="220"/>
        <v>7.0255392345961652E-5</v>
      </c>
      <c r="AB278" s="38">
        <f t="shared" si="235"/>
        <v>0</v>
      </c>
    </row>
    <row r="279" spans="1:28" ht="30.75" customHeight="1" x14ac:dyDescent="0.25">
      <c r="A279" s="39" t="s">
        <v>454</v>
      </c>
      <c r="B279" s="107" t="s">
        <v>37</v>
      </c>
      <c r="C279" s="34">
        <v>10</v>
      </c>
      <c r="D279" s="34" t="s">
        <v>38</v>
      </c>
      <c r="E279" s="40" t="s">
        <v>455</v>
      </c>
      <c r="F279" s="62">
        <f>+F284</f>
        <v>615459010</v>
      </c>
      <c r="G279" s="62">
        <f t="shared" si="239"/>
        <v>0</v>
      </c>
      <c r="H279" s="62">
        <f t="shared" si="239"/>
        <v>0</v>
      </c>
      <c r="I279" s="62">
        <f t="shared" si="239"/>
        <v>0</v>
      </c>
      <c r="J279" s="62">
        <f t="shared" si="239"/>
        <v>0</v>
      </c>
      <c r="K279" s="62">
        <f t="shared" si="241"/>
        <v>0</v>
      </c>
      <c r="L279" s="62">
        <f>+L284</f>
        <v>615459010</v>
      </c>
      <c r="M279" s="42">
        <f t="shared" si="222"/>
        <v>7.798556118060255E-5</v>
      </c>
      <c r="N279" s="62">
        <f t="shared" si="240"/>
        <v>0</v>
      </c>
      <c r="O279" s="62">
        <f t="shared" si="240"/>
        <v>0</v>
      </c>
      <c r="P279" s="62">
        <f t="shared" si="240"/>
        <v>615459010</v>
      </c>
      <c r="Q279" s="62">
        <f t="shared" si="240"/>
        <v>0</v>
      </c>
      <c r="R279" s="62">
        <f t="shared" si="240"/>
        <v>615459010</v>
      </c>
      <c r="S279" s="62">
        <f t="shared" si="240"/>
        <v>0</v>
      </c>
      <c r="T279" s="62">
        <f t="shared" si="240"/>
        <v>0</v>
      </c>
      <c r="U279" s="62">
        <f t="shared" si="240"/>
        <v>0</v>
      </c>
      <c r="V279" s="62">
        <f t="shared" si="240"/>
        <v>0</v>
      </c>
      <c r="W279" s="62">
        <f t="shared" si="240"/>
        <v>0</v>
      </c>
      <c r="X279" s="65">
        <f t="shared" si="202"/>
        <v>0</v>
      </c>
      <c r="Y279" s="65">
        <f t="shared" si="227"/>
        <v>0</v>
      </c>
      <c r="Z279" s="65">
        <f t="shared" si="197"/>
        <v>0</v>
      </c>
      <c r="AA279" s="65" t="s">
        <v>40</v>
      </c>
      <c r="AB279" s="65" t="s">
        <v>40</v>
      </c>
    </row>
    <row r="280" spans="1:28" ht="30.75" customHeight="1" x14ac:dyDescent="0.25">
      <c r="A280" s="39" t="s">
        <v>454</v>
      </c>
      <c r="B280" s="107" t="s">
        <v>37</v>
      </c>
      <c r="C280" s="34">
        <v>13</v>
      </c>
      <c r="D280" s="34" t="s">
        <v>38</v>
      </c>
      <c r="E280" s="40" t="s">
        <v>455</v>
      </c>
      <c r="F280" s="62">
        <f>+F285</f>
        <v>15000000000</v>
      </c>
      <c r="G280" s="62">
        <f t="shared" si="239"/>
        <v>0</v>
      </c>
      <c r="H280" s="62">
        <f t="shared" si="239"/>
        <v>0</v>
      </c>
      <c r="I280" s="62">
        <f t="shared" si="239"/>
        <v>0</v>
      </c>
      <c r="J280" s="62">
        <f t="shared" si="239"/>
        <v>0</v>
      </c>
      <c r="K280" s="62">
        <f t="shared" si="241"/>
        <v>0</v>
      </c>
      <c r="L280" s="62">
        <f>+L285</f>
        <v>15000000000</v>
      </c>
      <c r="M280" s="42">
        <f t="shared" si="222"/>
        <v>1.9006682796130295E-3</v>
      </c>
      <c r="N280" s="62">
        <f t="shared" si="240"/>
        <v>0</v>
      </c>
      <c r="O280" s="62">
        <f t="shared" si="240"/>
        <v>6405089410</v>
      </c>
      <c r="P280" s="62">
        <f t="shared" si="240"/>
        <v>8594910590</v>
      </c>
      <c r="Q280" s="62">
        <f t="shared" si="240"/>
        <v>6405089410</v>
      </c>
      <c r="R280" s="62">
        <f t="shared" si="240"/>
        <v>8594910590</v>
      </c>
      <c r="S280" s="62">
        <f t="shared" si="240"/>
        <v>0</v>
      </c>
      <c r="T280" s="62">
        <f t="shared" si="240"/>
        <v>0</v>
      </c>
      <c r="U280" s="62">
        <f t="shared" si="240"/>
        <v>6405089410</v>
      </c>
      <c r="V280" s="62">
        <f t="shared" si="240"/>
        <v>0</v>
      </c>
      <c r="W280" s="62">
        <f t="shared" si="240"/>
        <v>0</v>
      </c>
      <c r="X280" s="65">
        <f t="shared" si="202"/>
        <v>0.42700596066666668</v>
      </c>
      <c r="Y280" s="65">
        <f t="shared" si="227"/>
        <v>0</v>
      </c>
      <c r="Z280" s="65">
        <f t="shared" si="197"/>
        <v>0</v>
      </c>
      <c r="AA280" s="65">
        <f t="shared" si="220"/>
        <v>0</v>
      </c>
      <c r="AB280" s="65" t="s">
        <v>40</v>
      </c>
    </row>
    <row r="281" spans="1:28" ht="30.75" customHeight="1" x14ac:dyDescent="0.25">
      <c r="A281" s="39" t="s">
        <v>454</v>
      </c>
      <c r="B281" s="100" t="s">
        <v>41</v>
      </c>
      <c r="C281" s="34">
        <v>20</v>
      </c>
      <c r="D281" s="34" t="s">
        <v>38</v>
      </c>
      <c r="E281" s="40" t="s">
        <v>455</v>
      </c>
      <c r="F281" s="62">
        <f>+F286</f>
        <v>16066546116</v>
      </c>
      <c r="G281" s="62">
        <f t="shared" si="239"/>
        <v>0</v>
      </c>
      <c r="H281" s="62">
        <f t="shared" si="239"/>
        <v>0</v>
      </c>
      <c r="I281" s="62">
        <f t="shared" si="239"/>
        <v>0</v>
      </c>
      <c r="J281" s="62">
        <f t="shared" si="239"/>
        <v>0</v>
      </c>
      <c r="K281" s="62">
        <f t="shared" si="241"/>
        <v>0</v>
      </c>
      <c r="L281" s="62">
        <f>+L286</f>
        <v>16066546116</v>
      </c>
      <c r="M281" s="42">
        <f t="shared" si="222"/>
        <v>2.0358116377080745E-3</v>
      </c>
      <c r="N281" s="62">
        <f t="shared" si="240"/>
        <v>0</v>
      </c>
      <c r="O281" s="62">
        <f t="shared" si="240"/>
        <v>792000000</v>
      </c>
      <c r="P281" s="62">
        <f t="shared" si="240"/>
        <v>15274546116</v>
      </c>
      <c r="Q281" s="62">
        <f t="shared" si="240"/>
        <v>792000000</v>
      </c>
      <c r="R281" s="62">
        <f t="shared" si="240"/>
        <v>15274546116</v>
      </c>
      <c r="S281" s="62">
        <f t="shared" si="240"/>
        <v>0</v>
      </c>
      <c r="T281" s="62">
        <f t="shared" si="240"/>
        <v>0</v>
      </c>
      <c r="U281" s="62">
        <f t="shared" si="240"/>
        <v>792000000</v>
      </c>
      <c r="V281" s="62">
        <f t="shared" si="240"/>
        <v>0</v>
      </c>
      <c r="W281" s="62">
        <f t="shared" si="240"/>
        <v>0</v>
      </c>
      <c r="X281" s="54">
        <f t="shared" si="202"/>
        <v>4.9294975676899243E-2</v>
      </c>
      <c r="Y281" s="54">
        <f t="shared" si="227"/>
        <v>0</v>
      </c>
      <c r="Z281" s="54">
        <f t="shared" si="197"/>
        <v>0</v>
      </c>
      <c r="AA281" s="54">
        <f t="shared" si="220"/>
        <v>0</v>
      </c>
      <c r="AB281" s="54" t="s">
        <v>40</v>
      </c>
    </row>
    <row r="282" spans="1:28" ht="32.25" customHeight="1" x14ac:dyDescent="0.25">
      <c r="A282" s="43" t="s">
        <v>456</v>
      </c>
      <c r="B282" s="99" t="s">
        <v>37</v>
      </c>
      <c r="C282" s="44">
        <v>10</v>
      </c>
      <c r="D282" s="44" t="s">
        <v>38</v>
      </c>
      <c r="E282" s="108" t="s">
        <v>258</v>
      </c>
      <c r="F282" s="46">
        <v>18384779632</v>
      </c>
      <c r="G282" s="46">
        <v>0</v>
      </c>
      <c r="H282" s="46">
        <v>0</v>
      </c>
      <c r="I282" s="46">
        <v>0</v>
      </c>
      <c r="J282" s="46">
        <v>0</v>
      </c>
      <c r="K282" s="46">
        <f t="shared" si="241"/>
        <v>0</v>
      </c>
      <c r="L282" s="46">
        <f>+F282+K282</f>
        <v>18384779632</v>
      </c>
      <c r="M282" s="51">
        <f t="shared" si="222"/>
        <v>2.3295578316145401E-3</v>
      </c>
      <c r="N282" s="46">
        <v>0</v>
      </c>
      <c r="O282" s="46">
        <v>6420187635</v>
      </c>
      <c r="P282" s="46">
        <f>L282-O282</f>
        <v>11964591997</v>
      </c>
      <c r="Q282" s="46">
        <v>5184443469</v>
      </c>
      <c r="R282" s="46">
        <f>+L282-Q282</f>
        <v>13200336163</v>
      </c>
      <c r="S282" s="46">
        <f>O282-Q282</f>
        <v>1235744166</v>
      </c>
      <c r="T282" s="46">
        <v>0</v>
      </c>
      <c r="U282" s="46">
        <f>+Q282-T282</f>
        <v>5184443469</v>
      </c>
      <c r="V282" s="46">
        <v>0</v>
      </c>
      <c r="W282" s="48">
        <f>+T282-V282</f>
        <v>0</v>
      </c>
      <c r="X282" s="54">
        <f t="shared" si="202"/>
        <v>0.28199649779734709</v>
      </c>
      <c r="Y282" s="54">
        <f t="shared" si="227"/>
        <v>0</v>
      </c>
      <c r="Z282" s="54">
        <f t="shared" si="197"/>
        <v>0</v>
      </c>
      <c r="AA282" s="54">
        <f t="shared" si="220"/>
        <v>0</v>
      </c>
      <c r="AB282" s="54" t="s">
        <v>40</v>
      </c>
    </row>
    <row r="283" spans="1:28" ht="48" customHeight="1" x14ac:dyDescent="0.25">
      <c r="A283" s="78" t="s">
        <v>456</v>
      </c>
      <c r="B283" s="109" t="s">
        <v>41</v>
      </c>
      <c r="C283" s="79">
        <v>20</v>
      </c>
      <c r="D283" s="79" t="s">
        <v>38</v>
      </c>
      <c r="E283" s="110" t="s">
        <v>258</v>
      </c>
      <c r="F283" s="111">
        <v>5269459612</v>
      </c>
      <c r="G283" s="46">
        <v>0</v>
      </c>
      <c r="H283" s="46">
        <v>0</v>
      </c>
      <c r="I283" s="46">
        <v>0</v>
      </c>
      <c r="J283" s="46">
        <v>0</v>
      </c>
      <c r="K283" s="46">
        <f t="shared" si="241"/>
        <v>0</v>
      </c>
      <c r="L283" s="56">
        <f>+F283+K283</f>
        <v>5269459612</v>
      </c>
      <c r="M283" s="51">
        <f t="shared" si="222"/>
        <v>6.6769964901535882E-4</v>
      </c>
      <c r="N283" s="112">
        <v>0</v>
      </c>
      <c r="O283" s="46">
        <v>1097490192</v>
      </c>
      <c r="P283" s="46">
        <f>L283-O283</f>
        <v>4171969420</v>
      </c>
      <c r="Q283" s="46">
        <v>888188051</v>
      </c>
      <c r="R283" s="46">
        <f>+L283-Q283</f>
        <v>4381271561</v>
      </c>
      <c r="S283" s="46">
        <f>O283-Q283</f>
        <v>209302141</v>
      </c>
      <c r="T283" s="46">
        <v>62400</v>
      </c>
      <c r="U283" s="46">
        <f>+Q283-T283</f>
        <v>888125651</v>
      </c>
      <c r="V283" s="46">
        <v>0</v>
      </c>
      <c r="W283" s="48">
        <f>+T283-V283</f>
        <v>62400</v>
      </c>
      <c r="X283" s="49">
        <f t="shared" si="202"/>
        <v>0.16855391565718675</v>
      </c>
      <c r="Y283" s="98">
        <f t="shared" si="227"/>
        <v>1.1841821475943784E-5</v>
      </c>
      <c r="Z283" s="49">
        <f t="shared" si="197"/>
        <v>0</v>
      </c>
      <c r="AA283" s="49">
        <f t="shared" si="220"/>
        <v>7.0255392345961652E-5</v>
      </c>
      <c r="AB283" s="49">
        <f t="shared" si="235"/>
        <v>0</v>
      </c>
    </row>
    <row r="284" spans="1:28" ht="48" customHeight="1" x14ac:dyDescent="0.25">
      <c r="A284" s="43" t="s">
        <v>457</v>
      </c>
      <c r="B284" s="103" t="s">
        <v>37</v>
      </c>
      <c r="C284" s="44">
        <v>10</v>
      </c>
      <c r="D284" s="44" t="s">
        <v>38</v>
      </c>
      <c r="E284" s="108" t="s">
        <v>258</v>
      </c>
      <c r="F284" s="46">
        <v>615459010</v>
      </c>
      <c r="G284" s="46">
        <v>0</v>
      </c>
      <c r="H284" s="46">
        <v>0</v>
      </c>
      <c r="I284" s="46">
        <v>0</v>
      </c>
      <c r="J284" s="46">
        <v>0</v>
      </c>
      <c r="K284" s="46">
        <f t="shared" si="241"/>
        <v>0</v>
      </c>
      <c r="L284" s="56">
        <f>+F284+K284</f>
        <v>615459010</v>
      </c>
      <c r="M284" s="51">
        <f t="shared" si="222"/>
        <v>7.798556118060255E-5</v>
      </c>
      <c r="N284" s="112">
        <v>0</v>
      </c>
      <c r="O284" s="46">
        <v>0</v>
      </c>
      <c r="P284" s="46">
        <f>L284-O284</f>
        <v>615459010</v>
      </c>
      <c r="Q284" s="46">
        <v>0</v>
      </c>
      <c r="R284" s="46">
        <f>+L284-Q284</f>
        <v>615459010</v>
      </c>
      <c r="S284" s="46">
        <f>O284-Q284</f>
        <v>0</v>
      </c>
      <c r="T284" s="46">
        <v>0</v>
      </c>
      <c r="U284" s="46">
        <f>+Q284-T284</f>
        <v>0</v>
      </c>
      <c r="V284" s="46">
        <v>0</v>
      </c>
      <c r="W284" s="48">
        <f>+T284-V284</f>
        <v>0</v>
      </c>
      <c r="X284" s="54">
        <f t="shared" si="202"/>
        <v>0</v>
      </c>
      <c r="Y284" s="54">
        <f t="shared" si="227"/>
        <v>0</v>
      </c>
      <c r="Z284" s="54">
        <f t="shared" si="197"/>
        <v>0</v>
      </c>
      <c r="AA284" s="54" t="s">
        <v>40</v>
      </c>
      <c r="AB284" s="54" t="s">
        <v>40</v>
      </c>
    </row>
    <row r="285" spans="1:28" ht="48" customHeight="1" x14ac:dyDescent="0.25">
      <c r="A285" s="43" t="s">
        <v>457</v>
      </c>
      <c r="B285" s="103" t="s">
        <v>37</v>
      </c>
      <c r="C285" s="44">
        <v>13</v>
      </c>
      <c r="D285" s="44" t="s">
        <v>38</v>
      </c>
      <c r="E285" s="108" t="s">
        <v>258</v>
      </c>
      <c r="F285" s="46">
        <v>15000000000</v>
      </c>
      <c r="G285" s="46">
        <v>0</v>
      </c>
      <c r="H285" s="46">
        <v>0</v>
      </c>
      <c r="I285" s="46">
        <v>0</v>
      </c>
      <c r="J285" s="46">
        <v>0</v>
      </c>
      <c r="K285" s="46">
        <f t="shared" si="241"/>
        <v>0</v>
      </c>
      <c r="L285" s="56">
        <f>+F285+K285</f>
        <v>15000000000</v>
      </c>
      <c r="M285" s="51">
        <f t="shared" si="222"/>
        <v>1.9006682796130295E-3</v>
      </c>
      <c r="N285" s="112">
        <v>0</v>
      </c>
      <c r="O285" s="46">
        <v>6405089410</v>
      </c>
      <c r="P285" s="46">
        <f>L285-O285</f>
        <v>8594910590</v>
      </c>
      <c r="Q285" s="46">
        <v>6405089410</v>
      </c>
      <c r="R285" s="46">
        <f>+L285-Q285</f>
        <v>8594910590</v>
      </c>
      <c r="S285" s="46">
        <f>O285-Q285</f>
        <v>0</v>
      </c>
      <c r="T285" s="46">
        <v>0</v>
      </c>
      <c r="U285" s="46">
        <f>+Q285-T285</f>
        <v>6405089410</v>
      </c>
      <c r="V285" s="46">
        <v>0</v>
      </c>
      <c r="W285" s="48">
        <f>+T285-V285</f>
        <v>0</v>
      </c>
      <c r="X285" s="54">
        <f t="shared" si="202"/>
        <v>0.42700596066666668</v>
      </c>
      <c r="Y285" s="54">
        <f t="shared" si="227"/>
        <v>0</v>
      </c>
      <c r="Z285" s="54">
        <f t="shared" si="197"/>
        <v>0</v>
      </c>
      <c r="AA285" s="54">
        <f t="shared" si="220"/>
        <v>0</v>
      </c>
      <c r="AB285" s="54" t="s">
        <v>40</v>
      </c>
    </row>
    <row r="286" spans="1:28" ht="48" customHeight="1" x14ac:dyDescent="0.25">
      <c r="A286" s="78" t="s">
        <v>457</v>
      </c>
      <c r="B286" s="109" t="s">
        <v>41</v>
      </c>
      <c r="C286" s="79">
        <v>20</v>
      </c>
      <c r="D286" s="79" t="s">
        <v>38</v>
      </c>
      <c r="E286" s="110" t="s">
        <v>258</v>
      </c>
      <c r="F286" s="111">
        <v>16066546116</v>
      </c>
      <c r="G286" s="46">
        <v>0</v>
      </c>
      <c r="H286" s="46">
        <v>0</v>
      </c>
      <c r="I286" s="46">
        <v>0</v>
      </c>
      <c r="J286" s="46">
        <v>0</v>
      </c>
      <c r="K286" s="46">
        <f t="shared" si="241"/>
        <v>0</v>
      </c>
      <c r="L286" s="56">
        <f>+F286+K286</f>
        <v>16066546116</v>
      </c>
      <c r="M286" s="51">
        <f t="shared" si="222"/>
        <v>2.0358116377080745E-3</v>
      </c>
      <c r="N286" s="112">
        <v>0</v>
      </c>
      <c r="O286" s="46">
        <v>792000000</v>
      </c>
      <c r="P286" s="46">
        <f>L286-O286</f>
        <v>15274546116</v>
      </c>
      <c r="Q286" s="46">
        <v>792000000</v>
      </c>
      <c r="R286" s="46">
        <f>+L286-Q286</f>
        <v>15274546116</v>
      </c>
      <c r="S286" s="46">
        <f>O286-Q286</f>
        <v>0</v>
      </c>
      <c r="T286" s="46">
        <v>0</v>
      </c>
      <c r="U286" s="46">
        <f>+Q286-T286</f>
        <v>792000000</v>
      </c>
      <c r="V286" s="46">
        <v>0</v>
      </c>
      <c r="W286" s="48">
        <f>+T286-V286</f>
        <v>0</v>
      </c>
      <c r="X286" s="54">
        <f t="shared" si="202"/>
        <v>4.9294975676899243E-2</v>
      </c>
      <c r="Y286" s="54">
        <f t="shared" si="227"/>
        <v>0</v>
      </c>
      <c r="Z286" s="54">
        <f t="shared" si="197"/>
        <v>0</v>
      </c>
      <c r="AA286" s="54">
        <f t="shared" si="220"/>
        <v>0</v>
      </c>
      <c r="AB286" s="54" t="s">
        <v>40</v>
      </c>
    </row>
    <row r="287" spans="1:28" ht="66" customHeight="1" x14ac:dyDescent="0.25">
      <c r="A287" s="96" t="s">
        <v>458</v>
      </c>
      <c r="B287" s="100" t="s">
        <v>37</v>
      </c>
      <c r="C287" s="34">
        <v>10</v>
      </c>
      <c r="D287" s="34" t="s">
        <v>38</v>
      </c>
      <c r="E287" s="95" t="s">
        <v>459</v>
      </c>
      <c r="F287" s="66">
        <f t="shared" ref="F287:J289" si="242">+F288</f>
        <v>6215000000</v>
      </c>
      <c r="G287" s="66">
        <f t="shared" si="242"/>
        <v>0</v>
      </c>
      <c r="H287" s="66">
        <f t="shared" si="242"/>
        <v>0</v>
      </c>
      <c r="I287" s="66">
        <f t="shared" si="242"/>
        <v>0</v>
      </c>
      <c r="J287" s="66">
        <f t="shared" si="242"/>
        <v>0</v>
      </c>
      <c r="K287" s="66">
        <f t="shared" si="241"/>
        <v>0</v>
      </c>
      <c r="L287" s="66">
        <f>+L288</f>
        <v>6215000000</v>
      </c>
      <c r="M287" s="42">
        <f t="shared" si="222"/>
        <v>7.8751022385299858E-4</v>
      </c>
      <c r="N287" s="66">
        <f t="shared" ref="N287:W289" si="243">+N288</f>
        <v>0</v>
      </c>
      <c r="O287" s="66">
        <f t="shared" si="243"/>
        <v>1035642203</v>
      </c>
      <c r="P287" s="66">
        <f t="shared" si="243"/>
        <v>5179357797</v>
      </c>
      <c r="Q287" s="66">
        <f t="shared" si="243"/>
        <v>849392120</v>
      </c>
      <c r="R287" s="66">
        <f t="shared" si="243"/>
        <v>5365607880</v>
      </c>
      <c r="S287" s="66">
        <f t="shared" si="243"/>
        <v>186250083</v>
      </c>
      <c r="T287" s="66">
        <f t="shared" si="243"/>
        <v>1400</v>
      </c>
      <c r="U287" s="66">
        <f t="shared" si="243"/>
        <v>849390720</v>
      </c>
      <c r="V287" s="66">
        <f t="shared" si="243"/>
        <v>0</v>
      </c>
      <c r="W287" s="66">
        <f t="shared" si="243"/>
        <v>1400</v>
      </c>
      <c r="X287" s="38">
        <f t="shared" si="202"/>
        <v>0.13666808045052292</v>
      </c>
      <c r="Y287" s="106">
        <f t="shared" si="227"/>
        <v>2.252614641995173E-7</v>
      </c>
      <c r="Z287" s="38">
        <f t="shared" si="197"/>
        <v>0</v>
      </c>
      <c r="AA287" s="38">
        <f t="shared" si="220"/>
        <v>1.6482375654721166E-6</v>
      </c>
      <c r="AB287" s="38">
        <f t="shared" si="235"/>
        <v>0</v>
      </c>
    </row>
    <row r="288" spans="1:28" ht="60.75" customHeight="1" x14ac:dyDescent="0.25">
      <c r="A288" s="96" t="s">
        <v>460</v>
      </c>
      <c r="B288" s="100" t="s">
        <v>37</v>
      </c>
      <c r="C288" s="34">
        <v>10</v>
      </c>
      <c r="D288" s="34" t="s">
        <v>38</v>
      </c>
      <c r="E288" s="95" t="s">
        <v>459</v>
      </c>
      <c r="F288" s="66">
        <f>+F289</f>
        <v>6215000000</v>
      </c>
      <c r="G288" s="66">
        <f t="shared" si="242"/>
        <v>0</v>
      </c>
      <c r="H288" s="66">
        <f t="shared" si="242"/>
        <v>0</v>
      </c>
      <c r="I288" s="66">
        <f t="shared" si="242"/>
        <v>0</v>
      </c>
      <c r="J288" s="66">
        <f t="shared" si="242"/>
        <v>0</v>
      </c>
      <c r="K288" s="66">
        <f t="shared" si="241"/>
        <v>0</v>
      </c>
      <c r="L288" s="66">
        <f>+L289</f>
        <v>6215000000</v>
      </c>
      <c r="M288" s="42">
        <f t="shared" si="222"/>
        <v>7.8751022385299858E-4</v>
      </c>
      <c r="N288" s="66">
        <f t="shared" si="243"/>
        <v>0</v>
      </c>
      <c r="O288" s="66">
        <f t="shared" si="243"/>
        <v>1035642203</v>
      </c>
      <c r="P288" s="66">
        <f t="shared" si="243"/>
        <v>5179357797</v>
      </c>
      <c r="Q288" s="66">
        <f t="shared" si="243"/>
        <v>849392120</v>
      </c>
      <c r="R288" s="66">
        <f t="shared" si="243"/>
        <v>5365607880</v>
      </c>
      <c r="S288" s="66">
        <f t="shared" si="243"/>
        <v>186250083</v>
      </c>
      <c r="T288" s="66">
        <f t="shared" si="243"/>
        <v>1400</v>
      </c>
      <c r="U288" s="66">
        <f t="shared" si="243"/>
        <v>849390720</v>
      </c>
      <c r="V288" s="66">
        <f t="shared" si="243"/>
        <v>0</v>
      </c>
      <c r="W288" s="66">
        <f t="shared" si="243"/>
        <v>1400</v>
      </c>
      <c r="X288" s="38">
        <f t="shared" si="202"/>
        <v>0.13666808045052292</v>
      </c>
      <c r="Y288" s="106">
        <f t="shared" si="227"/>
        <v>2.252614641995173E-7</v>
      </c>
      <c r="Z288" s="38">
        <f t="shared" ref="Z288:Z295" si="244">+V288/L288</f>
        <v>0</v>
      </c>
      <c r="AA288" s="38">
        <f t="shared" si="220"/>
        <v>1.6482375654721166E-6</v>
      </c>
      <c r="AB288" s="38">
        <f t="shared" si="235"/>
        <v>0</v>
      </c>
    </row>
    <row r="289" spans="1:28" ht="35.25" customHeight="1" x14ac:dyDescent="0.25">
      <c r="A289" s="96" t="s">
        <v>461</v>
      </c>
      <c r="B289" s="100" t="s">
        <v>37</v>
      </c>
      <c r="C289" s="34">
        <v>10</v>
      </c>
      <c r="D289" s="34" t="s">
        <v>38</v>
      </c>
      <c r="E289" s="95" t="s">
        <v>462</v>
      </c>
      <c r="F289" s="66">
        <f t="shared" si="242"/>
        <v>6215000000</v>
      </c>
      <c r="G289" s="66">
        <f t="shared" si="242"/>
        <v>0</v>
      </c>
      <c r="H289" s="66">
        <f t="shared" si="242"/>
        <v>0</v>
      </c>
      <c r="I289" s="66">
        <f t="shared" si="242"/>
        <v>0</v>
      </c>
      <c r="J289" s="66">
        <f t="shared" si="242"/>
        <v>0</v>
      </c>
      <c r="K289" s="66">
        <f t="shared" si="241"/>
        <v>0</v>
      </c>
      <c r="L289" s="66">
        <f>+L290</f>
        <v>6215000000</v>
      </c>
      <c r="M289" s="42">
        <f t="shared" si="222"/>
        <v>7.8751022385299858E-4</v>
      </c>
      <c r="N289" s="66">
        <f t="shared" si="243"/>
        <v>0</v>
      </c>
      <c r="O289" s="66">
        <f t="shared" si="243"/>
        <v>1035642203</v>
      </c>
      <c r="P289" s="66">
        <f t="shared" si="243"/>
        <v>5179357797</v>
      </c>
      <c r="Q289" s="66">
        <f t="shared" si="243"/>
        <v>849392120</v>
      </c>
      <c r="R289" s="66">
        <f t="shared" si="243"/>
        <v>5365607880</v>
      </c>
      <c r="S289" s="66">
        <f t="shared" si="243"/>
        <v>186250083</v>
      </c>
      <c r="T289" s="66">
        <f t="shared" si="243"/>
        <v>1400</v>
      </c>
      <c r="U289" s="66">
        <f t="shared" si="243"/>
        <v>849390720</v>
      </c>
      <c r="V289" s="66">
        <f t="shared" si="243"/>
        <v>0</v>
      </c>
      <c r="W289" s="66">
        <f t="shared" si="243"/>
        <v>1400</v>
      </c>
      <c r="X289" s="38">
        <f t="shared" si="202"/>
        <v>0.13666808045052292</v>
      </c>
      <c r="Y289" s="106">
        <f t="shared" si="227"/>
        <v>2.252614641995173E-7</v>
      </c>
      <c r="Z289" s="38">
        <f t="shared" si="244"/>
        <v>0</v>
      </c>
      <c r="AA289" s="38">
        <f t="shared" si="220"/>
        <v>1.6482375654721166E-6</v>
      </c>
      <c r="AB289" s="38">
        <f t="shared" si="235"/>
        <v>0</v>
      </c>
    </row>
    <row r="290" spans="1:28" ht="48.75" customHeight="1" x14ac:dyDescent="0.25">
      <c r="A290" s="43" t="s">
        <v>463</v>
      </c>
      <c r="B290" s="103" t="s">
        <v>37</v>
      </c>
      <c r="C290" s="44">
        <v>10</v>
      </c>
      <c r="D290" s="44" t="s">
        <v>38</v>
      </c>
      <c r="E290" s="108" t="s">
        <v>258</v>
      </c>
      <c r="F290" s="46">
        <v>6215000000</v>
      </c>
      <c r="G290" s="46">
        <v>0</v>
      </c>
      <c r="H290" s="46">
        <v>0</v>
      </c>
      <c r="I290" s="46">
        <v>0</v>
      </c>
      <c r="J290" s="46">
        <v>0</v>
      </c>
      <c r="K290" s="46">
        <f t="shared" si="241"/>
        <v>0</v>
      </c>
      <c r="L290" s="46">
        <f>+F290+K290</f>
        <v>6215000000</v>
      </c>
      <c r="M290" s="51">
        <f t="shared" si="222"/>
        <v>7.8751022385299858E-4</v>
      </c>
      <c r="N290" s="46">
        <v>0</v>
      </c>
      <c r="O290" s="46">
        <v>1035642203</v>
      </c>
      <c r="P290" s="46">
        <f>L290-O290</f>
        <v>5179357797</v>
      </c>
      <c r="Q290" s="46">
        <v>849392120</v>
      </c>
      <c r="R290" s="46">
        <f>+L290-Q290</f>
        <v>5365607880</v>
      </c>
      <c r="S290" s="46">
        <f>O290-Q290</f>
        <v>186250083</v>
      </c>
      <c r="T290" s="46">
        <v>1400</v>
      </c>
      <c r="U290" s="46">
        <f>+Q290-T290</f>
        <v>849390720</v>
      </c>
      <c r="V290" s="46">
        <v>0</v>
      </c>
      <c r="W290" s="48">
        <f>+T290-V290</f>
        <v>1400</v>
      </c>
      <c r="X290" s="49">
        <f t="shared" si="202"/>
        <v>0.13666808045052292</v>
      </c>
      <c r="Y290" s="113">
        <f t="shared" si="227"/>
        <v>2.252614641995173E-7</v>
      </c>
      <c r="Z290" s="49">
        <f t="shared" si="244"/>
        <v>0</v>
      </c>
      <c r="AA290" s="49">
        <f t="shared" si="220"/>
        <v>1.6482375654721166E-6</v>
      </c>
      <c r="AB290" s="49">
        <f t="shared" si="235"/>
        <v>0</v>
      </c>
    </row>
    <row r="291" spans="1:28" ht="72" customHeight="1" x14ac:dyDescent="0.25">
      <c r="A291" s="96" t="s">
        <v>464</v>
      </c>
      <c r="B291" s="100" t="s">
        <v>37</v>
      </c>
      <c r="C291" s="34">
        <v>10</v>
      </c>
      <c r="D291" s="34" t="s">
        <v>38</v>
      </c>
      <c r="E291" s="95" t="s">
        <v>465</v>
      </c>
      <c r="F291" s="66">
        <f t="shared" ref="F291:J293" si="245">+F292</f>
        <v>904000000</v>
      </c>
      <c r="G291" s="66">
        <f t="shared" si="245"/>
        <v>0</v>
      </c>
      <c r="H291" s="66">
        <f t="shared" si="245"/>
        <v>0</v>
      </c>
      <c r="I291" s="66">
        <f t="shared" si="245"/>
        <v>0</v>
      </c>
      <c r="J291" s="66">
        <f t="shared" si="245"/>
        <v>0</v>
      </c>
      <c r="K291" s="66">
        <f t="shared" si="241"/>
        <v>0</v>
      </c>
      <c r="L291" s="66">
        <f>+L292</f>
        <v>904000000</v>
      </c>
      <c r="M291" s="42">
        <f t="shared" si="222"/>
        <v>1.1454694165134525E-4</v>
      </c>
      <c r="N291" s="66">
        <f t="shared" ref="N291:W293" si="246">+N292</f>
        <v>0</v>
      </c>
      <c r="O291" s="66">
        <f t="shared" si="246"/>
        <v>106478089.03</v>
      </c>
      <c r="P291" s="66">
        <f t="shared" si="246"/>
        <v>797521910.97000003</v>
      </c>
      <c r="Q291" s="66">
        <f t="shared" si="246"/>
        <v>105374208.03</v>
      </c>
      <c r="R291" s="66">
        <f t="shared" si="246"/>
        <v>798625791.97000003</v>
      </c>
      <c r="S291" s="66">
        <f t="shared" si="246"/>
        <v>1103881</v>
      </c>
      <c r="T291" s="66">
        <f t="shared" si="246"/>
        <v>3224.03</v>
      </c>
      <c r="U291" s="66">
        <f t="shared" si="246"/>
        <v>105370984</v>
      </c>
      <c r="V291" s="66">
        <f t="shared" si="246"/>
        <v>0</v>
      </c>
      <c r="W291" s="66">
        <f t="shared" si="246"/>
        <v>3224.03</v>
      </c>
      <c r="X291" s="38">
        <f t="shared" si="202"/>
        <v>0.11656438941371682</v>
      </c>
      <c r="Y291" s="97">
        <f t="shared" si="227"/>
        <v>3.5664048672566373E-6</v>
      </c>
      <c r="Z291" s="38">
        <f t="shared" si="244"/>
        <v>0</v>
      </c>
      <c r="AA291" s="38">
        <f t="shared" si="220"/>
        <v>3.059600693826444E-5</v>
      </c>
      <c r="AB291" s="38">
        <f t="shared" si="235"/>
        <v>0</v>
      </c>
    </row>
    <row r="292" spans="1:28" ht="49.5" customHeight="1" x14ac:dyDescent="0.25">
      <c r="A292" s="96" t="s">
        <v>466</v>
      </c>
      <c r="B292" s="100" t="s">
        <v>37</v>
      </c>
      <c r="C292" s="34">
        <v>10</v>
      </c>
      <c r="D292" s="34" t="s">
        <v>38</v>
      </c>
      <c r="E292" s="95" t="s">
        <v>465</v>
      </c>
      <c r="F292" s="66">
        <f t="shared" si="245"/>
        <v>904000000</v>
      </c>
      <c r="G292" s="66">
        <f t="shared" si="245"/>
        <v>0</v>
      </c>
      <c r="H292" s="66">
        <f t="shared" si="245"/>
        <v>0</v>
      </c>
      <c r="I292" s="66">
        <f t="shared" si="245"/>
        <v>0</v>
      </c>
      <c r="J292" s="66">
        <f t="shared" si="245"/>
        <v>0</v>
      </c>
      <c r="K292" s="66">
        <f t="shared" si="241"/>
        <v>0</v>
      </c>
      <c r="L292" s="66">
        <f>+L293</f>
        <v>904000000</v>
      </c>
      <c r="M292" s="42">
        <f t="shared" si="222"/>
        <v>1.1454694165134525E-4</v>
      </c>
      <c r="N292" s="66">
        <f t="shared" si="246"/>
        <v>0</v>
      </c>
      <c r="O292" s="66">
        <f t="shared" si="246"/>
        <v>106478089.03</v>
      </c>
      <c r="P292" s="66">
        <f t="shared" si="246"/>
        <v>797521910.97000003</v>
      </c>
      <c r="Q292" s="66">
        <f t="shared" si="246"/>
        <v>105374208.03</v>
      </c>
      <c r="R292" s="66">
        <f t="shared" si="246"/>
        <v>798625791.97000003</v>
      </c>
      <c r="S292" s="66">
        <f t="shared" si="246"/>
        <v>1103881</v>
      </c>
      <c r="T292" s="66">
        <f t="shared" si="246"/>
        <v>3224.03</v>
      </c>
      <c r="U292" s="66">
        <f t="shared" si="246"/>
        <v>105370984</v>
      </c>
      <c r="V292" s="66">
        <f t="shared" si="246"/>
        <v>0</v>
      </c>
      <c r="W292" s="66">
        <f t="shared" si="246"/>
        <v>3224.03</v>
      </c>
      <c r="X292" s="38">
        <f t="shared" si="202"/>
        <v>0.11656438941371682</v>
      </c>
      <c r="Y292" s="97">
        <f t="shared" si="227"/>
        <v>3.5664048672566373E-6</v>
      </c>
      <c r="Z292" s="38">
        <f t="shared" si="244"/>
        <v>0</v>
      </c>
      <c r="AA292" s="38">
        <f t="shared" si="220"/>
        <v>3.059600693826444E-5</v>
      </c>
      <c r="AB292" s="38">
        <f t="shared" si="235"/>
        <v>0</v>
      </c>
    </row>
    <row r="293" spans="1:28" ht="35.25" customHeight="1" x14ac:dyDescent="0.25">
      <c r="A293" s="96" t="s">
        <v>467</v>
      </c>
      <c r="B293" s="100" t="s">
        <v>37</v>
      </c>
      <c r="C293" s="34">
        <v>10</v>
      </c>
      <c r="D293" s="34" t="s">
        <v>38</v>
      </c>
      <c r="E293" s="95" t="s">
        <v>468</v>
      </c>
      <c r="F293" s="66">
        <f t="shared" si="245"/>
        <v>904000000</v>
      </c>
      <c r="G293" s="66">
        <f t="shared" si="245"/>
        <v>0</v>
      </c>
      <c r="H293" s="66">
        <f t="shared" si="245"/>
        <v>0</v>
      </c>
      <c r="I293" s="66">
        <f t="shared" si="245"/>
        <v>0</v>
      </c>
      <c r="J293" s="66">
        <f t="shared" si="245"/>
        <v>0</v>
      </c>
      <c r="K293" s="66">
        <f t="shared" si="241"/>
        <v>0</v>
      </c>
      <c r="L293" s="66">
        <f>+L294</f>
        <v>904000000</v>
      </c>
      <c r="M293" s="42">
        <f t="shared" si="222"/>
        <v>1.1454694165134525E-4</v>
      </c>
      <c r="N293" s="66">
        <f t="shared" si="246"/>
        <v>0</v>
      </c>
      <c r="O293" s="66">
        <f t="shared" si="246"/>
        <v>106478089.03</v>
      </c>
      <c r="P293" s="66">
        <f t="shared" si="246"/>
        <v>797521910.97000003</v>
      </c>
      <c r="Q293" s="66">
        <f t="shared" si="246"/>
        <v>105374208.03</v>
      </c>
      <c r="R293" s="66">
        <f t="shared" si="246"/>
        <v>798625791.97000003</v>
      </c>
      <c r="S293" s="66">
        <f t="shared" si="246"/>
        <v>1103881</v>
      </c>
      <c r="T293" s="66">
        <f t="shared" si="246"/>
        <v>3224.03</v>
      </c>
      <c r="U293" s="66">
        <f t="shared" si="246"/>
        <v>105370984</v>
      </c>
      <c r="V293" s="66">
        <f t="shared" si="246"/>
        <v>0</v>
      </c>
      <c r="W293" s="66">
        <f t="shared" si="246"/>
        <v>3224.03</v>
      </c>
      <c r="X293" s="38">
        <f t="shared" si="202"/>
        <v>0.11656438941371682</v>
      </c>
      <c r="Y293" s="97">
        <f t="shared" si="227"/>
        <v>3.5664048672566373E-6</v>
      </c>
      <c r="Z293" s="38">
        <f t="shared" si="244"/>
        <v>0</v>
      </c>
      <c r="AA293" s="38">
        <f t="shared" si="220"/>
        <v>3.059600693826444E-5</v>
      </c>
      <c r="AB293" s="38">
        <f t="shared" si="235"/>
        <v>0</v>
      </c>
    </row>
    <row r="294" spans="1:28" ht="42.75" customHeight="1" x14ac:dyDescent="0.25">
      <c r="A294" s="43" t="s">
        <v>469</v>
      </c>
      <c r="B294" s="103" t="s">
        <v>37</v>
      </c>
      <c r="C294" s="44">
        <v>10</v>
      </c>
      <c r="D294" s="44" t="s">
        <v>38</v>
      </c>
      <c r="E294" s="108" t="s">
        <v>258</v>
      </c>
      <c r="F294" s="56">
        <v>904000000</v>
      </c>
      <c r="G294" s="46">
        <v>0</v>
      </c>
      <c r="H294" s="46">
        <v>0</v>
      </c>
      <c r="I294" s="46">
        <v>0</v>
      </c>
      <c r="J294" s="46">
        <v>0</v>
      </c>
      <c r="K294" s="46">
        <f t="shared" si="241"/>
        <v>0</v>
      </c>
      <c r="L294" s="46">
        <f>+F294+K294</f>
        <v>904000000</v>
      </c>
      <c r="M294" s="51">
        <f t="shared" si="222"/>
        <v>1.1454694165134525E-4</v>
      </c>
      <c r="N294" s="46">
        <v>0</v>
      </c>
      <c r="O294" s="46">
        <v>106478089.03</v>
      </c>
      <c r="P294" s="46">
        <f>L294-O294</f>
        <v>797521910.97000003</v>
      </c>
      <c r="Q294" s="46">
        <v>105374208.03</v>
      </c>
      <c r="R294" s="46">
        <f>+L294-Q294</f>
        <v>798625791.97000003</v>
      </c>
      <c r="S294" s="46">
        <f>O294-Q294</f>
        <v>1103881</v>
      </c>
      <c r="T294" s="46">
        <v>3224.03</v>
      </c>
      <c r="U294" s="46">
        <f>+Q294-T294</f>
        <v>105370984</v>
      </c>
      <c r="V294" s="46">
        <v>0</v>
      </c>
      <c r="W294" s="48">
        <f>+T294-V294</f>
        <v>3224.03</v>
      </c>
      <c r="X294" s="49">
        <f t="shared" ref="X294:X295" si="247">+Q294/L294</f>
        <v>0.11656438941371682</v>
      </c>
      <c r="Y294" s="72">
        <f t="shared" si="227"/>
        <v>3.5664048672566373E-6</v>
      </c>
      <c r="Z294" s="49">
        <f t="shared" si="244"/>
        <v>0</v>
      </c>
      <c r="AA294" s="49">
        <f t="shared" si="220"/>
        <v>3.059600693826444E-5</v>
      </c>
      <c r="AB294" s="49">
        <f t="shared" si="235"/>
        <v>0</v>
      </c>
    </row>
    <row r="295" spans="1:28" s="118" customFormat="1" ht="33" customHeight="1" thickBot="1" x14ac:dyDescent="0.3">
      <c r="A295" s="301" t="s">
        <v>470</v>
      </c>
      <c r="B295" s="302"/>
      <c r="C295" s="302"/>
      <c r="D295" s="302"/>
      <c r="E295" s="302"/>
      <c r="F295" s="114">
        <f>+F7+F8+F105+F106+F114+F115+F116</f>
        <v>7891961033334</v>
      </c>
      <c r="G295" s="114">
        <f>+G7+G8+G105+G106+G114+G115+G116</f>
        <v>0</v>
      </c>
      <c r="H295" s="114">
        <f>+H7+H8+H105+H106+H114+H115+H116</f>
        <v>0</v>
      </c>
      <c r="I295" s="114">
        <f>+I7+I8+I105+I106+I114+I115+I116</f>
        <v>3000000</v>
      </c>
      <c r="J295" s="114">
        <f>+J7+J8+J105+J106+J114+J115+J116</f>
        <v>3000000</v>
      </c>
      <c r="K295" s="114">
        <f t="shared" si="241"/>
        <v>0</v>
      </c>
      <c r="L295" s="114">
        <f>+L7+L8+L105+L106+L114+L115+L116</f>
        <v>7891961033334</v>
      </c>
      <c r="M295" s="115">
        <f t="shared" si="222"/>
        <v>1</v>
      </c>
      <c r="N295" s="114">
        <f t="shared" ref="N295:W295" si="248">+N7+N8+N105+N106+N114+N115+N116</f>
        <v>10913069000</v>
      </c>
      <c r="O295" s="114">
        <f t="shared" si="248"/>
        <v>3893835712170.4297</v>
      </c>
      <c r="P295" s="114">
        <f t="shared" si="248"/>
        <v>3998125321163.5703</v>
      </c>
      <c r="Q295" s="114">
        <f t="shared" si="248"/>
        <v>3834503384006.9795</v>
      </c>
      <c r="R295" s="114">
        <f t="shared" si="248"/>
        <v>4057457649327.0205</v>
      </c>
      <c r="S295" s="114">
        <f t="shared" si="248"/>
        <v>59332328163.450005</v>
      </c>
      <c r="T295" s="114">
        <f t="shared" si="248"/>
        <v>5523483557.6099997</v>
      </c>
      <c r="U295" s="114">
        <f t="shared" si="248"/>
        <v>3828979900449.3701</v>
      </c>
      <c r="V295" s="114">
        <f t="shared" si="248"/>
        <v>3543778176.8699999</v>
      </c>
      <c r="W295" s="114">
        <f t="shared" si="248"/>
        <v>1979705380.74</v>
      </c>
      <c r="X295" s="116">
        <f t="shared" si="247"/>
        <v>0.485874596670059</v>
      </c>
      <c r="Y295" s="116">
        <f t="shared" si="227"/>
        <v>6.9988733272756355E-4</v>
      </c>
      <c r="Z295" s="116">
        <f t="shared" si="244"/>
        <v>4.490364513841134E-4</v>
      </c>
      <c r="AA295" s="116">
        <f t="shared" si="220"/>
        <v>1.440469078902747E-3</v>
      </c>
      <c r="AB295" s="117">
        <f t="shared" si="235"/>
        <v>0.64158390984753577</v>
      </c>
    </row>
    <row r="296" spans="1:28" s="120" customFormat="1" ht="15" customHeight="1" thickBot="1" x14ac:dyDescent="0.3">
      <c r="A296" s="119" t="s">
        <v>471</v>
      </c>
      <c r="E296" s="121"/>
      <c r="F296" s="122"/>
      <c r="G296" s="122"/>
      <c r="H296" s="122"/>
      <c r="I296" s="122"/>
      <c r="J296" s="122"/>
      <c r="K296" s="122"/>
      <c r="L296" s="122"/>
      <c r="M296" s="123"/>
      <c r="N296" s="122"/>
      <c r="O296" s="122"/>
      <c r="P296" s="122"/>
      <c r="Q296" s="122"/>
      <c r="R296" s="122"/>
      <c r="S296" s="122"/>
      <c r="T296" s="122"/>
      <c r="U296" s="122"/>
      <c r="V296" s="122"/>
      <c r="W296" s="122"/>
      <c r="X296" s="124"/>
      <c r="Y296" s="124"/>
      <c r="Z296" s="124"/>
      <c r="AA296" s="124"/>
      <c r="AB296" s="124"/>
    </row>
    <row r="297" spans="1:28" s="118" customFormat="1" ht="139.5" customHeight="1" thickBot="1" x14ac:dyDescent="0.3">
      <c r="A297" s="303" t="s">
        <v>472</v>
      </c>
      <c r="B297" s="304"/>
      <c r="C297" s="304"/>
      <c r="D297" s="304"/>
      <c r="E297" s="304"/>
      <c r="F297" s="304"/>
      <c r="G297" s="304"/>
      <c r="H297" s="304"/>
      <c r="I297" s="304"/>
      <c r="J297" s="304"/>
      <c r="K297" s="304"/>
      <c r="L297" s="304"/>
      <c r="M297" s="304"/>
      <c r="N297" s="305"/>
      <c r="O297" s="125"/>
      <c r="P297" s="125"/>
      <c r="Q297" s="125"/>
      <c r="R297" s="125"/>
      <c r="S297" s="125"/>
      <c r="T297" s="125"/>
      <c r="U297" s="125"/>
      <c r="V297" s="125"/>
      <c r="W297" s="125"/>
      <c r="X297" s="126"/>
      <c r="Y297" s="126"/>
      <c r="Z297" s="126"/>
      <c r="AA297" s="126"/>
      <c r="AB297" s="126"/>
    </row>
    <row r="298" spans="1:28" s="120" customFormat="1" ht="15.75" customHeight="1" x14ac:dyDescent="0.25">
      <c r="A298" s="127" t="s">
        <v>473</v>
      </c>
      <c r="E298" s="121"/>
      <c r="F298" s="121"/>
      <c r="G298" s="121"/>
      <c r="H298" s="121"/>
      <c r="I298" s="121"/>
      <c r="J298" s="121"/>
      <c r="K298" s="121"/>
      <c r="L298" s="121"/>
      <c r="M298" s="128"/>
      <c r="N298" s="129"/>
      <c r="O298" s="128"/>
      <c r="P298" s="128"/>
      <c r="Q298" s="128"/>
      <c r="R298" s="128"/>
      <c r="S298" s="128"/>
      <c r="T298" s="128"/>
      <c r="U298" s="128"/>
      <c r="V298" s="128"/>
      <c r="W298" s="128"/>
      <c r="X298" s="130"/>
      <c r="Y298" s="130"/>
      <c r="Z298" s="130"/>
      <c r="AA298" s="130"/>
      <c r="AB298" s="130"/>
    </row>
    <row r="299" spans="1:28" x14ac:dyDescent="0.25">
      <c r="A299" s="127" t="s">
        <v>474</v>
      </c>
      <c r="M299" s="9"/>
      <c r="N299" s="10"/>
      <c r="O299" s="9"/>
      <c r="P299" s="9"/>
      <c r="Q299" s="9"/>
      <c r="R299" s="9"/>
      <c r="S299" s="9"/>
      <c r="T299" s="9"/>
      <c r="U299" s="9"/>
      <c r="V299" s="9"/>
      <c r="W299" s="9"/>
    </row>
    <row r="301" spans="1:28" x14ac:dyDescent="0.25">
      <c r="F301" s="7"/>
    </row>
    <row r="302" spans="1:28" x14ac:dyDescent="0.25">
      <c r="F302" s="7"/>
    </row>
  </sheetData>
  <autoFilter ref="A1:AB299" xr:uid="{14B83B4D-CFC8-4796-8D1B-B82D95680E22}">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autoFilter>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295:E295"/>
    <mergeCell ref="A297:N297"/>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5E2B7-3A16-45EB-AC94-C5F71C972457}">
  <sheetPr>
    <tabColor theme="0"/>
  </sheetPr>
  <dimension ref="A1:P133"/>
  <sheetViews>
    <sheetView topLeftCell="G6" zoomScale="70" zoomScaleNormal="70" workbookViewId="0">
      <selection activeCell="L12" sqref="L12"/>
    </sheetView>
  </sheetViews>
  <sheetFormatPr baseColWidth="10" defaultRowHeight="15.75" x14ac:dyDescent="0.25"/>
  <cols>
    <col min="1" max="1" width="45.42578125" style="3" customWidth="1"/>
    <col min="2" max="2" width="16.140625" style="5" customWidth="1"/>
    <col min="3" max="3" width="11" style="3" customWidth="1"/>
    <col min="4" max="4" width="9.5703125" style="3" customWidth="1"/>
    <col min="5" max="5" width="49.28515625" style="8" customWidth="1"/>
    <col min="6" max="6" width="23.85546875" style="16" customWidth="1"/>
    <col min="7" max="7" width="25.7109375" style="16" customWidth="1"/>
    <col min="8" max="8" width="24.140625" style="16" customWidth="1"/>
    <col min="9" max="9" width="21.42578125" style="130" customWidth="1"/>
    <col min="10" max="10" width="24" style="130" customWidth="1"/>
    <col min="11" max="11" width="25.140625" style="130" customWidth="1"/>
    <col min="12" max="12" width="22.7109375" style="130" customWidth="1"/>
    <col min="13" max="13" width="18.7109375" style="130" customWidth="1"/>
    <col min="14" max="14" width="15.28515625" style="3" customWidth="1"/>
    <col min="15" max="15" width="16.140625" style="3" customWidth="1"/>
    <col min="16" max="16" width="18.7109375" style="3" bestFit="1" customWidth="1"/>
    <col min="17" max="75" width="11.42578125" style="3"/>
    <col min="76" max="76" width="15.42578125" style="3" customWidth="1"/>
    <col min="77" max="77" width="9.5703125" style="3" customWidth="1"/>
    <col min="78" max="78" width="14.42578125" style="3" customWidth="1"/>
    <col min="79" max="79" width="49.85546875" style="3" customWidth="1"/>
    <col min="80" max="80" width="22.5703125" style="3" customWidth="1"/>
    <col min="81" max="81" width="23" style="3" customWidth="1"/>
    <col min="82" max="82" width="22.85546875" style="3" customWidth="1"/>
    <col min="83" max="83" width="23.42578125" style="3" customWidth="1"/>
    <col min="84" max="84" width="22.42578125" style="3" customWidth="1"/>
    <col min="85" max="85" width="13.85546875" style="3" customWidth="1"/>
    <col min="86" max="86" width="20.7109375" style="3" customWidth="1"/>
    <col min="87" max="87" width="18.140625" style="3" customWidth="1"/>
    <col min="88" max="88" width="14.85546875" style="3" bestFit="1" customWidth="1"/>
    <col min="89" max="89" width="11.42578125" style="3"/>
    <col min="90" max="90" width="17.42578125" style="3" customWidth="1"/>
    <col min="91" max="93" width="18.140625" style="3" customWidth="1"/>
    <col min="94" max="97" width="11.42578125" style="3"/>
    <col min="98" max="98" width="34" style="3" customWidth="1"/>
    <col min="99" max="99" width="9.5703125" style="3" customWidth="1"/>
    <col min="100" max="100" width="16.7109375" style="3" customWidth="1"/>
    <col min="101" max="101" width="55.140625" style="3" customWidth="1"/>
    <col min="102" max="102" width="22.5703125" style="3" customWidth="1"/>
    <col min="103" max="103" width="23" style="3" customWidth="1"/>
    <col min="104" max="104" width="22.85546875" style="3" customWidth="1"/>
    <col min="105" max="105" width="23.42578125" style="3" customWidth="1"/>
    <col min="106" max="106" width="28.7109375" style="3" customWidth="1"/>
    <col min="107" max="107" width="12.7109375" style="3" customWidth="1"/>
    <col min="108" max="108" width="11.42578125" style="3"/>
    <col min="109" max="109" width="25.28515625" style="3" customWidth="1"/>
    <col min="110" max="110" width="15.85546875" style="3" bestFit="1" customWidth="1"/>
    <col min="111" max="112" width="18" style="3" bestFit="1" customWidth="1"/>
    <col min="113" max="331" width="11.42578125" style="3"/>
    <col min="332" max="332" width="15.42578125" style="3" customWidth="1"/>
    <col min="333" max="333" width="9.5703125" style="3" customWidth="1"/>
    <col min="334" max="334" width="14.42578125" style="3" customWidth="1"/>
    <col min="335" max="335" width="49.85546875" style="3" customWidth="1"/>
    <col min="336" max="336" width="22.5703125" style="3" customWidth="1"/>
    <col min="337" max="337" width="23" style="3" customWidth="1"/>
    <col min="338" max="338" width="22.85546875" style="3" customWidth="1"/>
    <col min="339" max="339" width="23.42578125" style="3" customWidth="1"/>
    <col min="340" max="340" width="22.42578125" style="3" customWidth="1"/>
    <col min="341" max="341" width="13.85546875" style="3" customWidth="1"/>
    <col min="342" max="342" width="20.7109375" style="3" customWidth="1"/>
    <col min="343" max="343" width="18.140625" style="3" customWidth="1"/>
    <col min="344" max="344" width="14.85546875" style="3" bestFit="1" customWidth="1"/>
    <col min="345" max="345" width="11.42578125" style="3"/>
    <col min="346" max="346" width="17.42578125" style="3" customWidth="1"/>
    <col min="347" max="349" width="18.140625" style="3" customWidth="1"/>
    <col min="350" max="353" width="11.42578125" style="3"/>
    <col min="354" max="354" width="34" style="3" customWidth="1"/>
    <col min="355" max="355" width="9.5703125" style="3" customWidth="1"/>
    <col min="356" max="356" width="16.7109375" style="3" customWidth="1"/>
    <col min="357" max="357" width="55.140625" style="3" customWidth="1"/>
    <col min="358" max="358" width="22.5703125" style="3" customWidth="1"/>
    <col min="359" max="359" width="23" style="3" customWidth="1"/>
    <col min="360" max="360" width="22.85546875" style="3" customWidth="1"/>
    <col min="361" max="361" width="23.42578125" style="3" customWidth="1"/>
    <col min="362" max="362" width="28.7109375" style="3" customWidth="1"/>
    <col min="363" max="363" width="12.7109375" style="3" customWidth="1"/>
    <col min="364" max="364" width="11.42578125" style="3"/>
    <col min="365" max="365" width="25.28515625" style="3" customWidth="1"/>
    <col min="366" max="366" width="15.85546875" style="3" bestFit="1" customWidth="1"/>
    <col min="367" max="368" width="18" style="3" bestFit="1" customWidth="1"/>
    <col min="369" max="587" width="11.42578125" style="3"/>
    <col min="588" max="588" width="15.42578125" style="3" customWidth="1"/>
    <col min="589" max="589" width="9.5703125" style="3" customWidth="1"/>
    <col min="590" max="590" width="14.42578125" style="3" customWidth="1"/>
    <col min="591" max="591" width="49.85546875" style="3" customWidth="1"/>
    <col min="592" max="592" width="22.5703125" style="3" customWidth="1"/>
    <col min="593" max="593" width="23" style="3" customWidth="1"/>
    <col min="594" max="594" width="22.85546875" style="3" customWidth="1"/>
    <col min="595" max="595" width="23.42578125" style="3" customWidth="1"/>
    <col min="596" max="596" width="22.42578125" style="3" customWidth="1"/>
    <col min="597" max="597" width="13.85546875" style="3" customWidth="1"/>
    <col min="598" max="598" width="20.7109375" style="3" customWidth="1"/>
    <col min="599" max="599" width="18.140625" style="3" customWidth="1"/>
    <col min="600" max="600" width="14.85546875" style="3" bestFit="1" customWidth="1"/>
    <col min="601" max="601" width="11.42578125" style="3"/>
    <col min="602" max="602" width="17.42578125" style="3" customWidth="1"/>
    <col min="603" max="605" width="18.140625" style="3" customWidth="1"/>
    <col min="606" max="609" width="11.42578125" style="3"/>
    <col min="610" max="610" width="34" style="3" customWidth="1"/>
    <col min="611" max="611" width="9.5703125" style="3" customWidth="1"/>
    <col min="612" max="612" width="16.7109375" style="3" customWidth="1"/>
    <col min="613" max="613" width="55.140625" style="3" customWidth="1"/>
    <col min="614" max="614" width="22.5703125" style="3" customWidth="1"/>
    <col min="615" max="615" width="23" style="3" customWidth="1"/>
    <col min="616" max="616" width="22.85546875" style="3" customWidth="1"/>
    <col min="617" max="617" width="23.42578125" style="3" customWidth="1"/>
    <col min="618" max="618" width="28.7109375" style="3" customWidth="1"/>
    <col min="619" max="619" width="12.7109375" style="3" customWidth="1"/>
    <col min="620" max="620" width="11.42578125" style="3"/>
    <col min="621" max="621" width="25.28515625" style="3" customWidth="1"/>
    <col min="622" max="622" width="15.85546875" style="3" bestFit="1" customWidth="1"/>
    <col min="623" max="624" width="18" style="3" bestFit="1" customWidth="1"/>
    <col min="625" max="843" width="11.42578125" style="3"/>
    <col min="844" max="844" width="15.42578125" style="3" customWidth="1"/>
    <col min="845" max="845" width="9.5703125" style="3" customWidth="1"/>
    <col min="846" max="846" width="14.42578125" style="3" customWidth="1"/>
    <col min="847" max="847" width="49.85546875" style="3" customWidth="1"/>
    <col min="848" max="848" width="22.5703125" style="3" customWidth="1"/>
    <col min="849" max="849" width="23" style="3" customWidth="1"/>
    <col min="850" max="850" width="22.85546875" style="3" customWidth="1"/>
    <col min="851" max="851" width="23.42578125" style="3" customWidth="1"/>
    <col min="852" max="852" width="22.42578125" style="3" customWidth="1"/>
    <col min="853" max="853" width="13.85546875" style="3" customWidth="1"/>
    <col min="854" max="854" width="20.7109375" style="3" customWidth="1"/>
    <col min="855" max="855" width="18.140625" style="3" customWidth="1"/>
    <col min="856" max="856" width="14.85546875" style="3" bestFit="1" customWidth="1"/>
    <col min="857" max="857" width="11.42578125" style="3"/>
    <col min="858" max="858" width="17.42578125" style="3" customWidth="1"/>
    <col min="859" max="861" width="18.140625" style="3" customWidth="1"/>
    <col min="862" max="865" width="11.42578125" style="3"/>
    <col min="866" max="866" width="34" style="3" customWidth="1"/>
    <col min="867" max="867" width="9.5703125" style="3" customWidth="1"/>
    <col min="868" max="868" width="16.7109375" style="3" customWidth="1"/>
    <col min="869" max="869" width="55.140625" style="3" customWidth="1"/>
    <col min="870" max="870" width="22.5703125" style="3" customWidth="1"/>
    <col min="871" max="871" width="23" style="3" customWidth="1"/>
    <col min="872" max="872" width="22.85546875" style="3" customWidth="1"/>
    <col min="873" max="873" width="23.42578125" style="3" customWidth="1"/>
    <col min="874" max="874" width="28.7109375" style="3" customWidth="1"/>
    <col min="875" max="875" width="12.7109375" style="3" customWidth="1"/>
    <col min="876" max="876" width="11.42578125" style="3"/>
    <col min="877" max="877" width="25.28515625" style="3" customWidth="1"/>
    <col min="878" max="878" width="15.85546875" style="3" bestFit="1" customWidth="1"/>
    <col min="879" max="880" width="18" style="3" bestFit="1" customWidth="1"/>
    <col min="881" max="1099" width="11.42578125" style="3"/>
    <col min="1100" max="1100" width="15.42578125" style="3" customWidth="1"/>
    <col min="1101" max="1101" width="9.5703125" style="3" customWidth="1"/>
    <col min="1102" max="1102" width="14.42578125" style="3" customWidth="1"/>
    <col min="1103" max="1103" width="49.85546875" style="3" customWidth="1"/>
    <col min="1104" max="1104" width="22.5703125" style="3" customWidth="1"/>
    <col min="1105" max="1105" width="23" style="3" customWidth="1"/>
    <col min="1106" max="1106" width="22.85546875" style="3" customWidth="1"/>
    <col min="1107" max="1107" width="23.42578125" style="3" customWidth="1"/>
    <col min="1108" max="1108" width="22.42578125" style="3" customWidth="1"/>
    <col min="1109" max="1109" width="13.85546875" style="3" customWidth="1"/>
    <col min="1110" max="1110" width="20.7109375" style="3" customWidth="1"/>
    <col min="1111" max="1111" width="18.140625" style="3" customWidth="1"/>
    <col min="1112" max="1112" width="14.85546875" style="3" bestFit="1" customWidth="1"/>
    <col min="1113" max="1113" width="11.42578125" style="3"/>
    <col min="1114" max="1114" width="17.42578125" style="3" customWidth="1"/>
    <col min="1115" max="1117" width="18.140625" style="3" customWidth="1"/>
    <col min="1118" max="1121" width="11.42578125" style="3"/>
    <col min="1122" max="1122" width="34" style="3" customWidth="1"/>
    <col min="1123" max="1123" width="9.5703125" style="3" customWidth="1"/>
    <col min="1124" max="1124" width="16.7109375" style="3" customWidth="1"/>
    <col min="1125" max="1125" width="55.140625" style="3" customWidth="1"/>
    <col min="1126" max="1126" width="22.5703125" style="3" customWidth="1"/>
    <col min="1127" max="1127" width="23" style="3" customWidth="1"/>
    <col min="1128" max="1128" width="22.85546875" style="3" customWidth="1"/>
    <col min="1129" max="1129" width="23.42578125" style="3" customWidth="1"/>
    <col min="1130" max="1130" width="28.7109375" style="3" customWidth="1"/>
    <col min="1131" max="1131" width="12.7109375" style="3" customWidth="1"/>
    <col min="1132" max="1132" width="11.42578125" style="3"/>
    <col min="1133" max="1133" width="25.28515625" style="3" customWidth="1"/>
    <col min="1134" max="1134" width="15.85546875" style="3" bestFit="1" customWidth="1"/>
    <col min="1135" max="1136" width="18" style="3" bestFit="1" customWidth="1"/>
    <col min="1137" max="1355" width="11.42578125" style="3"/>
    <col min="1356" max="1356" width="15.42578125" style="3" customWidth="1"/>
    <col min="1357" max="1357" width="9.5703125" style="3" customWidth="1"/>
    <col min="1358" max="1358" width="14.42578125" style="3" customWidth="1"/>
    <col min="1359" max="1359" width="49.85546875" style="3" customWidth="1"/>
    <col min="1360" max="1360" width="22.5703125" style="3" customWidth="1"/>
    <col min="1361" max="1361" width="23" style="3" customWidth="1"/>
    <col min="1362" max="1362" width="22.85546875" style="3" customWidth="1"/>
    <col min="1363" max="1363" width="23.42578125" style="3" customWidth="1"/>
    <col min="1364" max="1364" width="22.42578125" style="3" customWidth="1"/>
    <col min="1365" max="1365" width="13.85546875" style="3" customWidth="1"/>
    <col min="1366" max="1366" width="20.7109375" style="3" customWidth="1"/>
    <col min="1367" max="1367" width="18.140625" style="3" customWidth="1"/>
    <col min="1368" max="1368" width="14.85546875" style="3" bestFit="1" customWidth="1"/>
    <col min="1369" max="1369" width="11.42578125" style="3"/>
    <col min="1370" max="1370" width="17.42578125" style="3" customWidth="1"/>
    <col min="1371" max="1373" width="18.140625" style="3" customWidth="1"/>
    <col min="1374" max="1377" width="11.42578125" style="3"/>
    <col min="1378" max="1378" width="34" style="3" customWidth="1"/>
    <col min="1379" max="1379" width="9.5703125" style="3" customWidth="1"/>
    <col min="1380" max="1380" width="16.7109375" style="3" customWidth="1"/>
    <col min="1381" max="1381" width="55.140625" style="3" customWidth="1"/>
    <col min="1382" max="1382" width="22.5703125" style="3" customWidth="1"/>
    <col min="1383" max="1383" width="23" style="3" customWidth="1"/>
    <col min="1384" max="1384" width="22.85546875" style="3" customWidth="1"/>
    <col min="1385" max="1385" width="23.42578125" style="3" customWidth="1"/>
    <col min="1386" max="1386" width="28.7109375" style="3" customWidth="1"/>
    <col min="1387" max="1387" width="12.7109375" style="3" customWidth="1"/>
    <col min="1388" max="1388" width="11.42578125" style="3"/>
    <col min="1389" max="1389" width="25.28515625" style="3" customWidth="1"/>
    <col min="1390" max="1390" width="15.85546875" style="3" bestFit="1" customWidth="1"/>
    <col min="1391" max="1392" width="18" style="3" bestFit="1" customWidth="1"/>
    <col min="1393" max="1611" width="11.42578125" style="3"/>
    <col min="1612" max="1612" width="15.42578125" style="3" customWidth="1"/>
    <col min="1613" max="1613" width="9.5703125" style="3" customWidth="1"/>
    <col min="1614" max="1614" width="14.42578125" style="3" customWidth="1"/>
    <col min="1615" max="1615" width="49.85546875" style="3" customWidth="1"/>
    <col min="1616" max="1616" width="22.5703125" style="3" customWidth="1"/>
    <col min="1617" max="1617" width="23" style="3" customWidth="1"/>
    <col min="1618" max="1618" width="22.85546875" style="3" customWidth="1"/>
    <col min="1619" max="1619" width="23.42578125" style="3" customWidth="1"/>
    <col min="1620" max="1620" width="22.42578125" style="3" customWidth="1"/>
    <col min="1621" max="1621" width="13.85546875" style="3" customWidth="1"/>
    <col min="1622" max="1622" width="20.7109375" style="3" customWidth="1"/>
    <col min="1623" max="1623" width="18.140625" style="3" customWidth="1"/>
    <col min="1624" max="1624" width="14.85546875" style="3" bestFit="1" customWidth="1"/>
    <col min="1625" max="1625" width="11.42578125" style="3"/>
    <col min="1626" max="1626" width="17.42578125" style="3" customWidth="1"/>
    <col min="1627" max="1629" width="18.140625" style="3" customWidth="1"/>
    <col min="1630" max="1633" width="11.42578125" style="3"/>
    <col min="1634" max="1634" width="34" style="3" customWidth="1"/>
    <col min="1635" max="1635" width="9.5703125" style="3" customWidth="1"/>
    <col min="1636" max="1636" width="16.7109375" style="3" customWidth="1"/>
    <col min="1637" max="1637" width="55.140625" style="3" customWidth="1"/>
    <col min="1638" max="1638" width="22.5703125" style="3" customWidth="1"/>
    <col min="1639" max="1639" width="23" style="3" customWidth="1"/>
    <col min="1640" max="1640" width="22.85546875" style="3" customWidth="1"/>
    <col min="1641" max="1641" width="23.42578125" style="3" customWidth="1"/>
    <col min="1642" max="1642" width="28.7109375" style="3" customWidth="1"/>
    <col min="1643" max="1643" width="12.7109375" style="3" customWidth="1"/>
    <col min="1644" max="1644" width="11.42578125" style="3"/>
    <col min="1645" max="1645" width="25.28515625" style="3" customWidth="1"/>
    <col min="1646" max="1646" width="15.85546875" style="3" bestFit="1" customWidth="1"/>
    <col min="1647" max="1648" width="18" style="3" bestFit="1" customWidth="1"/>
    <col min="1649" max="1867" width="11.42578125" style="3"/>
    <col min="1868" max="1868" width="15.42578125" style="3" customWidth="1"/>
    <col min="1869" max="1869" width="9.5703125" style="3" customWidth="1"/>
    <col min="1870" max="1870" width="14.42578125" style="3" customWidth="1"/>
    <col min="1871" max="1871" width="49.85546875" style="3" customWidth="1"/>
    <col min="1872" max="1872" width="22.5703125" style="3" customWidth="1"/>
    <col min="1873" max="1873" width="23" style="3" customWidth="1"/>
    <col min="1874" max="1874" width="22.85546875" style="3" customWidth="1"/>
    <col min="1875" max="1875" width="23.42578125" style="3" customWidth="1"/>
    <col min="1876" max="1876" width="22.42578125" style="3" customWidth="1"/>
    <col min="1877" max="1877" width="13.85546875" style="3" customWidth="1"/>
    <col min="1878" max="1878" width="20.7109375" style="3" customWidth="1"/>
    <col min="1879" max="1879" width="18.140625" style="3" customWidth="1"/>
    <col min="1880" max="1880" width="14.85546875" style="3" bestFit="1" customWidth="1"/>
    <col min="1881" max="1881" width="11.42578125" style="3"/>
    <col min="1882" max="1882" width="17.42578125" style="3" customWidth="1"/>
    <col min="1883" max="1885" width="18.140625" style="3" customWidth="1"/>
    <col min="1886" max="1889" width="11.42578125" style="3"/>
    <col min="1890" max="1890" width="34" style="3" customWidth="1"/>
    <col min="1891" max="1891" width="9.5703125" style="3" customWidth="1"/>
    <col min="1892" max="1892" width="16.7109375" style="3" customWidth="1"/>
    <col min="1893" max="1893" width="55.140625" style="3" customWidth="1"/>
    <col min="1894" max="1894" width="22.5703125" style="3" customWidth="1"/>
    <col min="1895" max="1895" width="23" style="3" customWidth="1"/>
    <col min="1896" max="1896" width="22.85546875" style="3" customWidth="1"/>
    <col min="1897" max="1897" width="23.42578125" style="3" customWidth="1"/>
    <col min="1898" max="1898" width="28.7109375" style="3" customWidth="1"/>
    <col min="1899" max="1899" width="12.7109375" style="3" customWidth="1"/>
    <col min="1900" max="1900" width="11.42578125" style="3"/>
    <col min="1901" max="1901" width="25.28515625" style="3" customWidth="1"/>
    <col min="1902" max="1902" width="15.85546875" style="3" bestFit="1" customWidth="1"/>
    <col min="1903" max="1904" width="18" style="3" bestFit="1" customWidth="1"/>
    <col min="1905" max="2123" width="11.42578125" style="3"/>
    <col min="2124" max="2124" width="15.42578125" style="3" customWidth="1"/>
    <col min="2125" max="2125" width="9.5703125" style="3" customWidth="1"/>
    <col min="2126" max="2126" width="14.42578125" style="3" customWidth="1"/>
    <col min="2127" max="2127" width="49.85546875" style="3" customWidth="1"/>
    <col min="2128" max="2128" width="22.5703125" style="3" customWidth="1"/>
    <col min="2129" max="2129" width="23" style="3" customWidth="1"/>
    <col min="2130" max="2130" width="22.85546875" style="3" customWidth="1"/>
    <col min="2131" max="2131" width="23.42578125" style="3" customWidth="1"/>
    <col min="2132" max="2132" width="22.42578125" style="3" customWidth="1"/>
    <col min="2133" max="2133" width="13.85546875" style="3" customWidth="1"/>
    <col min="2134" max="2134" width="20.7109375" style="3" customWidth="1"/>
    <col min="2135" max="2135" width="18.140625" style="3" customWidth="1"/>
    <col min="2136" max="2136" width="14.85546875" style="3" bestFit="1" customWidth="1"/>
    <col min="2137" max="2137" width="11.42578125" style="3"/>
    <col min="2138" max="2138" width="17.42578125" style="3" customWidth="1"/>
    <col min="2139" max="2141" width="18.140625" style="3" customWidth="1"/>
    <col min="2142" max="2145" width="11.42578125" style="3"/>
    <col min="2146" max="2146" width="34" style="3" customWidth="1"/>
    <col min="2147" max="2147" width="9.5703125" style="3" customWidth="1"/>
    <col min="2148" max="2148" width="16.7109375" style="3" customWidth="1"/>
    <col min="2149" max="2149" width="55.140625" style="3" customWidth="1"/>
    <col min="2150" max="2150" width="22.5703125" style="3" customWidth="1"/>
    <col min="2151" max="2151" width="23" style="3" customWidth="1"/>
    <col min="2152" max="2152" width="22.85546875" style="3" customWidth="1"/>
    <col min="2153" max="2153" width="23.42578125" style="3" customWidth="1"/>
    <col min="2154" max="2154" width="28.7109375" style="3" customWidth="1"/>
    <col min="2155" max="2155" width="12.7109375" style="3" customWidth="1"/>
    <col min="2156" max="2156" width="11.42578125" style="3"/>
    <col min="2157" max="2157" width="25.28515625" style="3" customWidth="1"/>
    <col min="2158" max="2158" width="15.85546875" style="3" bestFit="1" customWidth="1"/>
    <col min="2159" max="2160" width="18" style="3" bestFit="1" customWidth="1"/>
    <col min="2161" max="2379" width="11.42578125" style="3"/>
    <col min="2380" max="2380" width="15.42578125" style="3" customWidth="1"/>
    <col min="2381" max="2381" width="9.5703125" style="3" customWidth="1"/>
    <col min="2382" max="2382" width="14.42578125" style="3" customWidth="1"/>
    <col min="2383" max="2383" width="49.85546875" style="3" customWidth="1"/>
    <col min="2384" max="2384" width="22.5703125" style="3" customWidth="1"/>
    <col min="2385" max="2385" width="23" style="3" customWidth="1"/>
    <col min="2386" max="2386" width="22.85546875" style="3" customWidth="1"/>
    <col min="2387" max="2387" width="23.42578125" style="3" customWidth="1"/>
    <col min="2388" max="2388" width="22.42578125" style="3" customWidth="1"/>
    <col min="2389" max="2389" width="13.85546875" style="3" customWidth="1"/>
    <col min="2390" max="2390" width="20.7109375" style="3" customWidth="1"/>
    <col min="2391" max="2391" width="18.140625" style="3" customWidth="1"/>
    <col min="2392" max="2392" width="14.85546875" style="3" bestFit="1" customWidth="1"/>
    <col min="2393" max="2393" width="11.42578125" style="3"/>
    <col min="2394" max="2394" width="17.42578125" style="3" customWidth="1"/>
    <col min="2395" max="2397" width="18.140625" style="3" customWidth="1"/>
    <col min="2398" max="2401" width="11.42578125" style="3"/>
    <col min="2402" max="2402" width="34" style="3" customWidth="1"/>
    <col min="2403" max="2403" width="9.5703125" style="3" customWidth="1"/>
    <col min="2404" max="2404" width="16.7109375" style="3" customWidth="1"/>
    <col min="2405" max="2405" width="55.140625" style="3" customWidth="1"/>
    <col min="2406" max="2406" width="22.5703125" style="3" customWidth="1"/>
    <col min="2407" max="2407" width="23" style="3" customWidth="1"/>
    <col min="2408" max="2408" width="22.85546875" style="3" customWidth="1"/>
    <col min="2409" max="2409" width="23.42578125" style="3" customWidth="1"/>
    <col min="2410" max="2410" width="28.7109375" style="3" customWidth="1"/>
    <col min="2411" max="2411" width="12.7109375" style="3" customWidth="1"/>
    <col min="2412" max="2412" width="11.42578125" style="3"/>
    <col min="2413" max="2413" width="25.28515625" style="3" customWidth="1"/>
    <col min="2414" max="2414" width="15.85546875" style="3" bestFit="1" customWidth="1"/>
    <col min="2415" max="2416" width="18" style="3" bestFit="1" customWidth="1"/>
    <col min="2417" max="2635" width="11.42578125" style="3"/>
    <col min="2636" max="2636" width="15.42578125" style="3" customWidth="1"/>
    <col min="2637" max="2637" width="9.5703125" style="3" customWidth="1"/>
    <col min="2638" max="2638" width="14.42578125" style="3" customWidth="1"/>
    <col min="2639" max="2639" width="49.85546875" style="3" customWidth="1"/>
    <col min="2640" max="2640" width="22.5703125" style="3" customWidth="1"/>
    <col min="2641" max="2641" width="23" style="3" customWidth="1"/>
    <col min="2642" max="2642" width="22.85546875" style="3" customWidth="1"/>
    <col min="2643" max="2643" width="23.42578125" style="3" customWidth="1"/>
    <col min="2644" max="2644" width="22.42578125" style="3" customWidth="1"/>
    <col min="2645" max="2645" width="13.85546875" style="3" customWidth="1"/>
    <col min="2646" max="2646" width="20.7109375" style="3" customWidth="1"/>
    <col min="2647" max="2647" width="18.140625" style="3" customWidth="1"/>
    <col min="2648" max="2648" width="14.85546875" style="3" bestFit="1" customWidth="1"/>
    <col min="2649" max="2649" width="11.42578125" style="3"/>
    <col min="2650" max="2650" width="17.42578125" style="3" customWidth="1"/>
    <col min="2651" max="2653" width="18.140625" style="3" customWidth="1"/>
    <col min="2654" max="2657" width="11.42578125" style="3"/>
    <col min="2658" max="2658" width="34" style="3" customWidth="1"/>
    <col min="2659" max="2659" width="9.5703125" style="3" customWidth="1"/>
    <col min="2660" max="2660" width="16.7109375" style="3" customWidth="1"/>
    <col min="2661" max="2661" width="55.140625" style="3" customWidth="1"/>
    <col min="2662" max="2662" width="22.5703125" style="3" customWidth="1"/>
    <col min="2663" max="2663" width="23" style="3" customWidth="1"/>
    <col min="2664" max="2664" width="22.85546875" style="3" customWidth="1"/>
    <col min="2665" max="2665" width="23.42578125" style="3" customWidth="1"/>
    <col min="2666" max="2666" width="28.7109375" style="3" customWidth="1"/>
    <col min="2667" max="2667" width="12.7109375" style="3" customWidth="1"/>
    <col min="2668" max="2668" width="11.42578125" style="3"/>
    <col min="2669" max="2669" width="25.28515625" style="3" customWidth="1"/>
    <col min="2670" max="2670" width="15.85546875" style="3" bestFit="1" customWidth="1"/>
    <col min="2671" max="2672" width="18" style="3" bestFit="1" customWidth="1"/>
    <col min="2673" max="2891" width="11.42578125" style="3"/>
    <col min="2892" max="2892" width="15.42578125" style="3" customWidth="1"/>
    <col min="2893" max="2893" width="9.5703125" style="3" customWidth="1"/>
    <col min="2894" max="2894" width="14.42578125" style="3" customWidth="1"/>
    <col min="2895" max="2895" width="49.85546875" style="3" customWidth="1"/>
    <col min="2896" max="2896" width="22.5703125" style="3" customWidth="1"/>
    <col min="2897" max="2897" width="23" style="3" customWidth="1"/>
    <col min="2898" max="2898" width="22.85546875" style="3" customWidth="1"/>
    <col min="2899" max="2899" width="23.42578125" style="3" customWidth="1"/>
    <col min="2900" max="2900" width="22.42578125" style="3" customWidth="1"/>
    <col min="2901" max="2901" width="13.85546875" style="3" customWidth="1"/>
    <col min="2902" max="2902" width="20.7109375" style="3" customWidth="1"/>
    <col min="2903" max="2903" width="18.140625" style="3" customWidth="1"/>
    <col min="2904" max="2904" width="14.85546875" style="3" bestFit="1" customWidth="1"/>
    <col min="2905" max="2905" width="11.42578125" style="3"/>
    <col min="2906" max="2906" width="17.42578125" style="3" customWidth="1"/>
    <col min="2907" max="2909" width="18.140625" style="3" customWidth="1"/>
    <col min="2910" max="2913" width="11.42578125" style="3"/>
    <col min="2914" max="2914" width="34" style="3" customWidth="1"/>
    <col min="2915" max="2915" width="9.5703125" style="3" customWidth="1"/>
    <col min="2916" max="2916" width="16.7109375" style="3" customWidth="1"/>
    <col min="2917" max="2917" width="55.140625" style="3" customWidth="1"/>
    <col min="2918" max="2918" width="22.5703125" style="3" customWidth="1"/>
    <col min="2919" max="2919" width="23" style="3" customWidth="1"/>
    <col min="2920" max="2920" width="22.85546875" style="3" customWidth="1"/>
    <col min="2921" max="2921" width="23.42578125" style="3" customWidth="1"/>
    <col min="2922" max="2922" width="28.7109375" style="3" customWidth="1"/>
    <col min="2923" max="2923" width="12.7109375" style="3" customWidth="1"/>
    <col min="2924" max="2924" width="11.42578125" style="3"/>
    <col min="2925" max="2925" width="25.28515625" style="3" customWidth="1"/>
    <col min="2926" max="2926" width="15.85546875" style="3" bestFit="1" customWidth="1"/>
    <col min="2927" max="2928" width="18" style="3" bestFit="1" customWidth="1"/>
    <col min="2929" max="3147" width="11.42578125" style="3"/>
    <col min="3148" max="3148" width="15.42578125" style="3" customWidth="1"/>
    <col min="3149" max="3149" width="9.5703125" style="3" customWidth="1"/>
    <col min="3150" max="3150" width="14.42578125" style="3" customWidth="1"/>
    <col min="3151" max="3151" width="49.85546875" style="3" customWidth="1"/>
    <col min="3152" max="3152" width="22.5703125" style="3" customWidth="1"/>
    <col min="3153" max="3153" width="23" style="3" customWidth="1"/>
    <col min="3154" max="3154" width="22.85546875" style="3" customWidth="1"/>
    <col min="3155" max="3155" width="23.42578125" style="3" customWidth="1"/>
    <col min="3156" max="3156" width="22.42578125" style="3" customWidth="1"/>
    <col min="3157" max="3157" width="13.85546875" style="3" customWidth="1"/>
    <col min="3158" max="3158" width="20.7109375" style="3" customWidth="1"/>
    <col min="3159" max="3159" width="18.140625" style="3" customWidth="1"/>
    <col min="3160" max="3160" width="14.85546875" style="3" bestFit="1" customWidth="1"/>
    <col min="3161" max="3161" width="11.42578125" style="3"/>
    <col min="3162" max="3162" width="17.42578125" style="3" customWidth="1"/>
    <col min="3163" max="3165" width="18.140625" style="3" customWidth="1"/>
    <col min="3166" max="3169" width="11.42578125" style="3"/>
    <col min="3170" max="3170" width="34" style="3" customWidth="1"/>
    <col min="3171" max="3171" width="9.5703125" style="3" customWidth="1"/>
    <col min="3172" max="3172" width="16.7109375" style="3" customWidth="1"/>
    <col min="3173" max="3173" width="55.140625" style="3" customWidth="1"/>
    <col min="3174" max="3174" width="22.5703125" style="3" customWidth="1"/>
    <col min="3175" max="3175" width="23" style="3" customWidth="1"/>
    <col min="3176" max="3176" width="22.85546875" style="3" customWidth="1"/>
    <col min="3177" max="3177" width="23.42578125" style="3" customWidth="1"/>
    <col min="3178" max="3178" width="28.7109375" style="3" customWidth="1"/>
    <col min="3179" max="3179" width="12.7109375" style="3" customWidth="1"/>
    <col min="3180" max="3180" width="11.42578125" style="3"/>
    <col min="3181" max="3181" width="25.28515625" style="3" customWidth="1"/>
    <col min="3182" max="3182" width="15.85546875" style="3" bestFit="1" customWidth="1"/>
    <col min="3183" max="3184" width="18" style="3" bestFit="1" customWidth="1"/>
    <col min="3185" max="3403" width="11.42578125" style="3"/>
    <col min="3404" max="3404" width="15.42578125" style="3" customWidth="1"/>
    <col min="3405" max="3405" width="9.5703125" style="3" customWidth="1"/>
    <col min="3406" max="3406" width="14.42578125" style="3" customWidth="1"/>
    <col min="3407" max="3407" width="49.85546875" style="3" customWidth="1"/>
    <col min="3408" max="3408" width="22.5703125" style="3" customWidth="1"/>
    <col min="3409" max="3409" width="23" style="3" customWidth="1"/>
    <col min="3410" max="3410" width="22.85546875" style="3" customWidth="1"/>
    <col min="3411" max="3411" width="23.42578125" style="3" customWidth="1"/>
    <col min="3412" max="3412" width="22.42578125" style="3" customWidth="1"/>
    <col min="3413" max="3413" width="13.85546875" style="3" customWidth="1"/>
    <col min="3414" max="3414" width="20.7109375" style="3" customWidth="1"/>
    <col min="3415" max="3415" width="18.140625" style="3" customWidth="1"/>
    <col min="3416" max="3416" width="14.85546875" style="3" bestFit="1" customWidth="1"/>
    <col min="3417" max="3417" width="11.42578125" style="3"/>
    <col min="3418" max="3418" width="17.42578125" style="3" customWidth="1"/>
    <col min="3419" max="3421" width="18.140625" style="3" customWidth="1"/>
    <col min="3422" max="3425" width="11.42578125" style="3"/>
    <col min="3426" max="3426" width="34" style="3" customWidth="1"/>
    <col min="3427" max="3427" width="9.5703125" style="3" customWidth="1"/>
    <col min="3428" max="3428" width="16.7109375" style="3" customWidth="1"/>
    <col min="3429" max="3429" width="55.140625" style="3" customWidth="1"/>
    <col min="3430" max="3430" width="22.5703125" style="3" customWidth="1"/>
    <col min="3431" max="3431" width="23" style="3" customWidth="1"/>
    <col min="3432" max="3432" width="22.85546875" style="3" customWidth="1"/>
    <col min="3433" max="3433" width="23.42578125" style="3" customWidth="1"/>
    <col min="3434" max="3434" width="28.7109375" style="3" customWidth="1"/>
    <col min="3435" max="3435" width="12.7109375" style="3" customWidth="1"/>
    <col min="3436" max="3436" width="11.42578125" style="3"/>
    <col min="3437" max="3437" width="25.28515625" style="3" customWidth="1"/>
    <col min="3438" max="3438" width="15.85546875" style="3" bestFit="1" customWidth="1"/>
    <col min="3439" max="3440" width="18" style="3" bestFit="1" customWidth="1"/>
    <col min="3441" max="3659" width="11.42578125" style="3"/>
    <col min="3660" max="3660" width="15.42578125" style="3" customWidth="1"/>
    <col min="3661" max="3661" width="9.5703125" style="3" customWidth="1"/>
    <col min="3662" max="3662" width="14.42578125" style="3" customWidth="1"/>
    <col min="3663" max="3663" width="49.85546875" style="3" customWidth="1"/>
    <col min="3664" max="3664" width="22.5703125" style="3" customWidth="1"/>
    <col min="3665" max="3665" width="23" style="3" customWidth="1"/>
    <col min="3666" max="3666" width="22.85546875" style="3" customWidth="1"/>
    <col min="3667" max="3667" width="23.42578125" style="3" customWidth="1"/>
    <col min="3668" max="3668" width="22.42578125" style="3" customWidth="1"/>
    <col min="3669" max="3669" width="13.85546875" style="3" customWidth="1"/>
    <col min="3670" max="3670" width="20.7109375" style="3" customWidth="1"/>
    <col min="3671" max="3671" width="18.140625" style="3" customWidth="1"/>
    <col min="3672" max="3672" width="14.85546875" style="3" bestFit="1" customWidth="1"/>
    <col min="3673" max="3673" width="11.42578125" style="3"/>
    <col min="3674" max="3674" width="17.42578125" style="3" customWidth="1"/>
    <col min="3675" max="3677" width="18.140625" style="3" customWidth="1"/>
    <col min="3678" max="3681" width="11.42578125" style="3"/>
    <col min="3682" max="3682" width="34" style="3" customWidth="1"/>
    <col min="3683" max="3683" width="9.5703125" style="3" customWidth="1"/>
    <col min="3684" max="3684" width="16.7109375" style="3" customWidth="1"/>
    <col min="3685" max="3685" width="55.140625" style="3" customWidth="1"/>
    <col min="3686" max="3686" width="22.5703125" style="3" customWidth="1"/>
    <col min="3687" max="3687" width="23" style="3" customWidth="1"/>
    <col min="3688" max="3688" width="22.85546875" style="3" customWidth="1"/>
    <col min="3689" max="3689" width="23.42578125" style="3" customWidth="1"/>
    <col min="3690" max="3690" width="28.7109375" style="3" customWidth="1"/>
    <col min="3691" max="3691" width="12.7109375" style="3" customWidth="1"/>
    <col min="3692" max="3692" width="11.42578125" style="3"/>
    <col min="3693" max="3693" width="25.28515625" style="3" customWidth="1"/>
    <col min="3694" max="3694" width="15.85546875" style="3" bestFit="1" customWidth="1"/>
    <col min="3695" max="3696" width="18" style="3" bestFit="1" customWidth="1"/>
    <col min="3697" max="3915" width="11.42578125" style="3"/>
    <col min="3916" max="3916" width="15.42578125" style="3" customWidth="1"/>
    <col min="3917" max="3917" width="9.5703125" style="3" customWidth="1"/>
    <col min="3918" max="3918" width="14.42578125" style="3" customWidth="1"/>
    <col min="3919" max="3919" width="49.85546875" style="3" customWidth="1"/>
    <col min="3920" max="3920" width="22.5703125" style="3" customWidth="1"/>
    <col min="3921" max="3921" width="23" style="3" customWidth="1"/>
    <col min="3922" max="3922" width="22.85546875" style="3" customWidth="1"/>
    <col min="3923" max="3923" width="23.42578125" style="3" customWidth="1"/>
    <col min="3924" max="3924" width="22.42578125" style="3" customWidth="1"/>
    <col min="3925" max="3925" width="13.85546875" style="3" customWidth="1"/>
    <col min="3926" max="3926" width="20.7109375" style="3" customWidth="1"/>
    <col min="3927" max="3927" width="18.140625" style="3" customWidth="1"/>
    <col min="3928" max="3928" width="14.85546875" style="3" bestFit="1" customWidth="1"/>
    <col min="3929" max="3929" width="11.42578125" style="3"/>
    <col min="3930" max="3930" width="17.42578125" style="3" customWidth="1"/>
    <col min="3931" max="3933" width="18.140625" style="3" customWidth="1"/>
    <col min="3934" max="3937" width="11.42578125" style="3"/>
    <col min="3938" max="3938" width="34" style="3" customWidth="1"/>
    <col min="3939" max="3939" width="9.5703125" style="3" customWidth="1"/>
    <col min="3940" max="3940" width="16.7109375" style="3" customWidth="1"/>
    <col min="3941" max="3941" width="55.140625" style="3" customWidth="1"/>
    <col min="3942" max="3942" width="22.5703125" style="3" customWidth="1"/>
    <col min="3943" max="3943" width="23" style="3" customWidth="1"/>
    <col min="3944" max="3944" width="22.85546875" style="3" customWidth="1"/>
    <col min="3945" max="3945" width="23.42578125" style="3" customWidth="1"/>
    <col min="3946" max="3946" width="28.7109375" style="3" customWidth="1"/>
    <col min="3947" max="3947" width="12.7109375" style="3" customWidth="1"/>
    <col min="3948" max="3948" width="11.42578125" style="3"/>
    <col min="3949" max="3949" width="25.28515625" style="3" customWidth="1"/>
    <col min="3950" max="3950" width="15.85546875" style="3" bestFit="1" customWidth="1"/>
    <col min="3951" max="3952" width="18" style="3" bestFit="1" customWidth="1"/>
    <col min="3953" max="4171" width="11.42578125" style="3"/>
    <col min="4172" max="4172" width="15.42578125" style="3" customWidth="1"/>
    <col min="4173" max="4173" width="9.5703125" style="3" customWidth="1"/>
    <col min="4174" max="4174" width="14.42578125" style="3" customWidth="1"/>
    <col min="4175" max="4175" width="49.85546875" style="3" customWidth="1"/>
    <col min="4176" max="4176" width="22.5703125" style="3" customWidth="1"/>
    <col min="4177" max="4177" width="23" style="3" customWidth="1"/>
    <col min="4178" max="4178" width="22.85546875" style="3" customWidth="1"/>
    <col min="4179" max="4179" width="23.42578125" style="3" customWidth="1"/>
    <col min="4180" max="4180" width="22.42578125" style="3" customWidth="1"/>
    <col min="4181" max="4181" width="13.85546875" style="3" customWidth="1"/>
    <col min="4182" max="4182" width="20.7109375" style="3" customWidth="1"/>
    <col min="4183" max="4183" width="18.140625" style="3" customWidth="1"/>
    <col min="4184" max="4184" width="14.85546875" style="3" bestFit="1" customWidth="1"/>
    <col min="4185" max="4185" width="11.42578125" style="3"/>
    <col min="4186" max="4186" width="17.42578125" style="3" customWidth="1"/>
    <col min="4187" max="4189" width="18.140625" style="3" customWidth="1"/>
    <col min="4190" max="4193" width="11.42578125" style="3"/>
    <col min="4194" max="4194" width="34" style="3" customWidth="1"/>
    <col min="4195" max="4195" width="9.5703125" style="3" customWidth="1"/>
    <col min="4196" max="4196" width="16.7109375" style="3" customWidth="1"/>
    <col min="4197" max="4197" width="55.140625" style="3" customWidth="1"/>
    <col min="4198" max="4198" width="22.5703125" style="3" customWidth="1"/>
    <col min="4199" max="4199" width="23" style="3" customWidth="1"/>
    <col min="4200" max="4200" width="22.85546875" style="3" customWidth="1"/>
    <col min="4201" max="4201" width="23.42578125" style="3" customWidth="1"/>
    <col min="4202" max="4202" width="28.7109375" style="3" customWidth="1"/>
    <col min="4203" max="4203" width="12.7109375" style="3" customWidth="1"/>
    <col min="4204" max="4204" width="11.42578125" style="3"/>
    <col min="4205" max="4205" width="25.28515625" style="3" customWidth="1"/>
    <col min="4206" max="4206" width="15.85546875" style="3" bestFit="1" customWidth="1"/>
    <col min="4207" max="4208" width="18" style="3" bestFit="1" customWidth="1"/>
    <col min="4209" max="4427" width="11.42578125" style="3"/>
    <col min="4428" max="4428" width="15.42578125" style="3" customWidth="1"/>
    <col min="4429" max="4429" width="9.5703125" style="3" customWidth="1"/>
    <col min="4430" max="4430" width="14.42578125" style="3" customWidth="1"/>
    <col min="4431" max="4431" width="49.85546875" style="3" customWidth="1"/>
    <col min="4432" max="4432" width="22.5703125" style="3" customWidth="1"/>
    <col min="4433" max="4433" width="23" style="3" customWidth="1"/>
    <col min="4434" max="4434" width="22.85546875" style="3" customWidth="1"/>
    <col min="4435" max="4435" width="23.42578125" style="3" customWidth="1"/>
    <col min="4436" max="4436" width="22.42578125" style="3" customWidth="1"/>
    <col min="4437" max="4437" width="13.85546875" style="3" customWidth="1"/>
    <col min="4438" max="4438" width="20.7109375" style="3" customWidth="1"/>
    <col min="4439" max="4439" width="18.140625" style="3" customWidth="1"/>
    <col min="4440" max="4440" width="14.85546875" style="3" bestFit="1" customWidth="1"/>
    <col min="4441" max="4441" width="11.42578125" style="3"/>
    <col min="4442" max="4442" width="17.42578125" style="3" customWidth="1"/>
    <col min="4443" max="4445" width="18.140625" style="3" customWidth="1"/>
    <col min="4446" max="4449" width="11.42578125" style="3"/>
    <col min="4450" max="4450" width="34" style="3" customWidth="1"/>
    <col min="4451" max="4451" width="9.5703125" style="3" customWidth="1"/>
    <col min="4452" max="4452" width="16.7109375" style="3" customWidth="1"/>
    <col min="4453" max="4453" width="55.140625" style="3" customWidth="1"/>
    <col min="4454" max="4454" width="22.5703125" style="3" customWidth="1"/>
    <col min="4455" max="4455" width="23" style="3" customWidth="1"/>
    <col min="4456" max="4456" width="22.85546875" style="3" customWidth="1"/>
    <col min="4457" max="4457" width="23.42578125" style="3" customWidth="1"/>
    <col min="4458" max="4458" width="28.7109375" style="3" customWidth="1"/>
    <col min="4459" max="4459" width="12.7109375" style="3" customWidth="1"/>
    <col min="4460" max="4460" width="11.42578125" style="3"/>
    <col min="4461" max="4461" width="25.28515625" style="3" customWidth="1"/>
    <col min="4462" max="4462" width="15.85546875" style="3" bestFit="1" customWidth="1"/>
    <col min="4463" max="4464" width="18" style="3" bestFit="1" customWidth="1"/>
    <col min="4465" max="4683" width="11.42578125" style="3"/>
    <col min="4684" max="4684" width="15.42578125" style="3" customWidth="1"/>
    <col min="4685" max="4685" width="9.5703125" style="3" customWidth="1"/>
    <col min="4686" max="4686" width="14.42578125" style="3" customWidth="1"/>
    <col min="4687" max="4687" width="49.85546875" style="3" customWidth="1"/>
    <col min="4688" max="4688" width="22.5703125" style="3" customWidth="1"/>
    <col min="4689" max="4689" width="23" style="3" customWidth="1"/>
    <col min="4690" max="4690" width="22.85546875" style="3" customWidth="1"/>
    <col min="4691" max="4691" width="23.42578125" style="3" customWidth="1"/>
    <col min="4692" max="4692" width="22.42578125" style="3" customWidth="1"/>
    <col min="4693" max="4693" width="13.85546875" style="3" customWidth="1"/>
    <col min="4694" max="4694" width="20.7109375" style="3" customWidth="1"/>
    <col min="4695" max="4695" width="18.140625" style="3" customWidth="1"/>
    <col min="4696" max="4696" width="14.85546875" style="3" bestFit="1" customWidth="1"/>
    <col min="4697" max="4697" width="11.42578125" style="3"/>
    <col min="4698" max="4698" width="17.42578125" style="3" customWidth="1"/>
    <col min="4699" max="4701" width="18.140625" style="3" customWidth="1"/>
    <col min="4702" max="4705" width="11.42578125" style="3"/>
    <col min="4706" max="4706" width="34" style="3" customWidth="1"/>
    <col min="4707" max="4707" width="9.5703125" style="3" customWidth="1"/>
    <col min="4708" max="4708" width="16.7109375" style="3" customWidth="1"/>
    <col min="4709" max="4709" width="55.140625" style="3" customWidth="1"/>
    <col min="4710" max="4710" width="22.5703125" style="3" customWidth="1"/>
    <col min="4711" max="4711" width="23" style="3" customWidth="1"/>
    <col min="4712" max="4712" width="22.85546875" style="3" customWidth="1"/>
    <col min="4713" max="4713" width="23.42578125" style="3" customWidth="1"/>
    <col min="4714" max="4714" width="28.7109375" style="3" customWidth="1"/>
    <col min="4715" max="4715" width="12.7109375" style="3" customWidth="1"/>
    <col min="4716" max="4716" width="11.42578125" style="3"/>
    <col min="4717" max="4717" width="25.28515625" style="3" customWidth="1"/>
    <col min="4718" max="4718" width="15.85546875" style="3" bestFit="1" customWidth="1"/>
    <col min="4719" max="4720" width="18" style="3" bestFit="1" customWidth="1"/>
    <col min="4721" max="4939" width="11.42578125" style="3"/>
    <col min="4940" max="4940" width="15.42578125" style="3" customWidth="1"/>
    <col min="4941" max="4941" width="9.5703125" style="3" customWidth="1"/>
    <col min="4942" max="4942" width="14.42578125" style="3" customWidth="1"/>
    <col min="4943" max="4943" width="49.85546875" style="3" customWidth="1"/>
    <col min="4944" max="4944" width="22.5703125" style="3" customWidth="1"/>
    <col min="4945" max="4945" width="23" style="3" customWidth="1"/>
    <col min="4946" max="4946" width="22.85546875" style="3" customWidth="1"/>
    <col min="4947" max="4947" width="23.42578125" style="3" customWidth="1"/>
    <col min="4948" max="4948" width="22.42578125" style="3" customWidth="1"/>
    <col min="4949" max="4949" width="13.85546875" style="3" customWidth="1"/>
    <col min="4950" max="4950" width="20.7109375" style="3" customWidth="1"/>
    <col min="4951" max="4951" width="18.140625" style="3" customWidth="1"/>
    <col min="4952" max="4952" width="14.85546875" style="3" bestFit="1" customWidth="1"/>
    <col min="4953" max="4953" width="11.42578125" style="3"/>
    <col min="4954" max="4954" width="17.42578125" style="3" customWidth="1"/>
    <col min="4955" max="4957" width="18.140625" style="3" customWidth="1"/>
    <col min="4958" max="4961" width="11.42578125" style="3"/>
    <col min="4962" max="4962" width="34" style="3" customWidth="1"/>
    <col min="4963" max="4963" width="9.5703125" style="3" customWidth="1"/>
    <col min="4964" max="4964" width="16.7109375" style="3" customWidth="1"/>
    <col min="4965" max="4965" width="55.140625" style="3" customWidth="1"/>
    <col min="4966" max="4966" width="22.5703125" style="3" customWidth="1"/>
    <col min="4967" max="4967" width="23" style="3" customWidth="1"/>
    <col min="4968" max="4968" width="22.85546875" style="3" customWidth="1"/>
    <col min="4969" max="4969" width="23.42578125" style="3" customWidth="1"/>
    <col min="4970" max="4970" width="28.7109375" style="3" customWidth="1"/>
    <col min="4971" max="4971" width="12.7109375" style="3" customWidth="1"/>
    <col min="4972" max="4972" width="11.42578125" style="3"/>
    <col min="4973" max="4973" width="25.28515625" style="3" customWidth="1"/>
    <col min="4974" max="4974" width="15.85546875" style="3" bestFit="1" customWidth="1"/>
    <col min="4975" max="4976" width="18" style="3" bestFit="1" customWidth="1"/>
    <col min="4977" max="5195" width="11.42578125" style="3"/>
    <col min="5196" max="5196" width="15.42578125" style="3" customWidth="1"/>
    <col min="5197" max="5197" width="9.5703125" style="3" customWidth="1"/>
    <col min="5198" max="5198" width="14.42578125" style="3" customWidth="1"/>
    <col min="5199" max="5199" width="49.85546875" style="3" customWidth="1"/>
    <col min="5200" max="5200" width="22.5703125" style="3" customWidth="1"/>
    <col min="5201" max="5201" width="23" style="3" customWidth="1"/>
    <col min="5202" max="5202" width="22.85546875" style="3" customWidth="1"/>
    <col min="5203" max="5203" width="23.42578125" style="3" customWidth="1"/>
    <col min="5204" max="5204" width="22.42578125" style="3" customWidth="1"/>
    <col min="5205" max="5205" width="13.85546875" style="3" customWidth="1"/>
    <col min="5206" max="5206" width="20.7109375" style="3" customWidth="1"/>
    <col min="5207" max="5207" width="18.140625" style="3" customWidth="1"/>
    <col min="5208" max="5208" width="14.85546875" style="3" bestFit="1" customWidth="1"/>
    <col min="5209" max="5209" width="11.42578125" style="3"/>
    <col min="5210" max="5210" width="17.42578125" style="3" customWidth="1"/>
    <col min="5211" max="5213" width="18.140625" style="3" customWidth="1"/>
    <col min="5214" max="5217" width="11.42578125" style="3"/>
    <col min="5218" max="5218" width="34" style="3" customWidth="1"/>
    <col min="5219" max="5219" width="9.5703125" style="3" customWidth="1"/>
    <col min="5220" max="5220" width="16.7109375" style="3" customWidth="1"/>
    <col min="5221" max="5221" width="55.140625" style="3" customWidth="1"/>
    <col min="5222" max="5222" width="22.5703125" style="3" customWidth="1"/>
    <col min="5223" max="5223" width="23" style="3" customWidth="1"/>
    <col min="5224" max="5224" width="22.85546875" style="3" customWidth="1"/>
    <col min="5225" max="5225" width="23.42578125" style="3" customWidth="1"/>
    <col min="5226" max="5226" width="28.7109375" style="3" customWidth="1"/>
    <col min="5227" max="5227" width="12.7109375" style="3" customWidth="1"/>
    <col min="5228" max="5228" width="11.42578125" style="3"/>
    <col min="5229" max="5229" width="25.28515625" style="3" customWidth="1"/>
    <col min="5230" max="5230" width="15.85546875" style="3" bestFit="1" customWidth="1"/>
    <col min="5231" max="5232" width="18" style="3" bestFit="1" customWidth="1"/>
    <col min="5233" max="5451" width="11.42578125" style="3"/>
    <col min="5452" max="5452" width="15.42578125" style="3" customWidth="1"/>
    <col min="5453" max="5453" width="9.5703125" style="3" customWidth="1"/>
    <col min="5454" max="5454" width="14.42578125" style="3" customWidth="1"/>
    <col min="5455" max="5455" width="49.85546875" style="3" customWidth="1"/>
    <col min="5456" max="5456" width="22.5703125" style="3" customWidth="1"/>
    <col min="5457" max="5457" width="23" style="3" customWidth="1"/>
    <col min="5458" max="5458" width="22.85546875" style="3" customWidth="1"/>
    <col min="5459" max="5459" width="23.42578125" style="3" customWidth="1"/>
    <col min="5460" max="5460" width="22.42578125" style="3" customWidth="1"/>
    <col min="5461" max="5461" width="13.85546875" style="3" customWidth="1"/>
    <col min="5462" max="5462" width="20.7109375" style="3" customWidth="1"/>
    <col min="5463" max="5463" width="18.140625" style="3" customWidth="1"/>
    <col min="5464" max="5464" width="14.85546875" style="3" bestFit="1" customWidth="1"/>
    <col min="5465" max="5465" width="11.42578125" style="3"/>
    <col min="5466" max="5466" width="17.42578125" style="3" customWidth="1"/>
    <col min="5467" max="5469" width="18.140625" style="3" customWidth="1"/>
    <col min="5470" max="5473" width="11.42578125" style="3"/>
    <col min="5474" max="5474" width="34" style="3" customWidth="1"/>
    <col min="5475" max="5475" width="9.5703125" style="3" customWidth="1"/>
    <col min="5476" max="5476" width="16.7109375" style="3" customWidth="1"/>
    <col min="5477" max="5477" width="55.140625" style="3" customWidth="1"/>
    <col min="5478" max="5478" width="22.5703125" style="3" customWidth="1"/>
    <col min="5479" max="5479" width="23" style="3" customWidth="1"/>
    <col min="5480" max="5480" width="22.85546875" style="3" customWidth="1"/>
    <col min="5481" max="5481" width="23.42578125" style="3" customWidth="1"/>
    <col min="5482" max="5482" width="28.7109375" style="3" customWidth="1"/>
    <col min="5483" max="5483" width="12.7109375" style="3" customWidth="1"/>
    <col min="5484" max="5484" width="11.42578125" style="3"/>
    <col min="5485" max="5485" width="25.28515625" style="3" customWidth="1"/>
    <col min="5486" max="5486" width="15.85546875" style="3" bestFit="1" customWidth="1"/>
    <col min="5487" max="5488" width="18" style="3" bestFit="1" customWidth="1"/>
    <col min="5489" max="5707" width="11.42578125" style="3"/>
    <col min="5708" max="5708" width="15.42578125" style="3" customWidth="1"/>
    <col min="5709" max="5709" width="9.5703125" style="3" customWidth="1"/>
    <col min="5710" max="5710" width="14.42578125" style="3" customWidth="1"/>
    <col min="5711" max="5711" width="49.85546875" style="3" customWidth="1"/>
    <col min="5712" max="5712" width="22.5703125" style="3" customWidth="1"/>
    <col min="5713" max="5713" width="23" style="3" customWidth="1"/>
    <col min="5714" max="5714" width="22.85546875" style="3" customWidth="1"/>
    <col min="5715" max="5715" width="23.42578125" style="3" customWidth="1"/>
    <col min="5716" max="5716" width="22.42578125" style="3" customWidth="1"/>
    <col min="5717" max="5717" width="13.85546875" style="3" customWidth="1"/>
    <col min="5718" max="5718" width="20.7109375" style="3" customWidth="1"/>
    <col min="5719" max="5719" width="18.140625" style="3" customWidth="1"/>
    <col min="5720" max="5720" width="14.85546875" style="3" bestFit="1" customWidth="1"/>
    <col min="5721" max="5721" width="11.42578125" style="3"/>
    <col min="5722" max="5722" width="17.42578125" style="3" customWidth="1"/>
    <col min="5723" max="5725" width="18.140625" style="3" customWidth="1"/>
    <col min="5726" max="5729" width="11.42578125" style="3"/>
    <col min="5730" max="5730" width="34" style="3" customWidth="1"/>
    <col min="5731" max="5731" width="9.5703125" style="3" customWidth="1"/>
    <col min="5732" max="5732" width="16.7109375" style="3" customWidth="1"/>
    <col min="5733" max="5733" width="55.140625" style="3" customWidth="1"/>
    <col min="5734" max="5734" width="22.5703125" style="3" customWidth="1"/>
    <col min="5735" max="5735" width="23" style="3" customWidth="1"/>
    <col min="5736" max="5736" width="22.85546875" style="3" customWidth="1"/>
    <col min="5737" max="5737" width="23.42578125" style="3" customWidth="1"/>
    <col min="5738" max="5738" width="28.7109375" style="3" customWidth="1"/>
    <col min="5739" max="5739" width="12.7109375" style="3" customWidth="1"/>
    <col min="5740" max="5740" width="11.42578125" style="3"/>
    <col min="5741" max="5741" width="25.28515625" style="3" customWidth="1"/>
    <col min="5742" max="5742" width="15.85546875" style="3" bestFit="1" customWidth="1"/>
    <col min="5743" max="5744" width="18" style="3" bestFit="1" customWidth="1"/>
    <col min="5745" max="5963" width="11.42578125" style="3"/>
    <col min="5964" max="5964" width="15.42578125" style="3" customWidth="1"/>
    <col min="5965" max="5965" width="9.5703125" style="3" customWidth="1"/>
    <col min="5966" max="5966" width="14.42578125" style="3" customWidth="1"/>
    <col min="5967" max="5967" width="49.85546875" style="3" customWidth="1"/>
    <col min="5968" max="5968" width="22.5703125" style="3" customWidth="1"/>
    <col min="5969" max="5969" width="23" style="3" customWidth="1"/>
    <col min="5970" max="5970" width="22.85546875" style="3" customWidth="1"/>
    <col min="5971" max="5971" width="23.42578125" style="3" customWidth="1"/>
    <col min="5972" max="5972" width="22.42578125" style="3" customWidth="1"/>
    <col min="5973" max="5973" width="13.85546875" style="3" customWidth="1"/>
    <col min="5974" max="5974" width="20.7109375" style="3" customWidth="1"/>
    <col min="5975" max="5975" width="18.140625" style="3" customWidth="1"/>
    <col min="5976" max="5976" width="14.85546875" style="3" bestFit="1" customWidth="1"/>
    <col min="5977" max="5977" width="11.42578125" style="3"/>
    <col min="5978" max="5978" width="17.42578125" style="3" customWidth="1"/>
    <col min="5979" max="5981" width="18.140625" style="3" customWidth="1"/>
    <col min="5982" max="5985" width="11.42578125" style="3"/>
    <col min="5986" max="5986" width="34" style="3" customWidth="1"/>
    <col min="5987" max="5987" width="9.5703125" style="3" customWidth="1"/>
    <col min="5988" max="5988" width="16.7109375" style="3" customWidth="1"/>
    <col min="5989" max="5989" width="55.140625" style="3" customWidth="1"/>
    <col min="5990" max="5990" width="22.5703125" style="3" customWidth="1"/>
    <col min="5991" max="5991" width="23" style="3" customWidth="1"/>
    <col min="5992" max="5992" width="22.85546875" style="3" customWidth="1"/>
    <col min="5993" max="5993" width="23.42578125" style="3" customWidth="1"/>
    <col min="5994" max="5994" width="28.7109375" style="3" customWidth="1"/>
    <col min="5995" max="5995" width="12.7109375" style="3" customWidth="1"/>
    <col min="5996" max="5996" width="11.42578125" style="3"/>
    <col min="5997" max="5997" width="25.28515625" style="3" customWidth="1"/>
    <col min="5998" max="5998" width="15.85546875" style="3" bestFit="1" customWidth="1"/>
    <col min="5999" max="6000" width="18" style="3" bestFit="1" customWidth="1"/>
    <col min="6001" max="6219" width="11.42578125" style="3"/>
    <col min="6220" max="6220" width="15.42578125" style="3" customWidth="1"/>
    <col min="6221" max="6221" width="9.5703125" style="3" customWidth="1"/>
    <col min="6222" max="6222" width="14.42578125" style="3" customWidth="1"/>
    <col min="6223" max="6223" width="49.85546875" style="3" customWidth="1"/>
    <col min="6224" max="6224" width="22.5703125" style="3" customWidth="1"/>
    <col min="6225" max="6225" width="23" style="3" customWidth="1"/>
    <col min="6226" max="6226" width="22.85546875" style="3" customWidth="1"/>
    <col min="6227" max="6227" width="23.42578125" style="3" customWidth="1"/>
    <col min="6228" max="6228" width="22.42578125" style="3" customWidth="1"/>
    <col min="6229" max="6229" width="13.85546875" style="3" customWidth="1"/>
    <col min="6230" max="6230" width="20.7109375" style="3" customWidth="1"/>
    <col min="6231" max="6231" width="18.140625" style="3" customWidth="1"/>
    <col min="6232" max="6232" width="14.85546875" style="3" bestFit="1" customWidth="1"/>
    <col min="6233" max="6233" width="11.42578125" style="3"/>
    <col min="6234" max="6234" width="17.42578125" style="3" customWidth="1"/>
    <col min="6235" max="6237" width="18.140625" style="3" customWidth="1"/>
    <col min="6238" max="6241" width="11.42578125" style="3"/>
    <col min="6242" max="6242" width="34" style="3" customWidth="1"/>
    <col min="6243" max="6243" width="9.5703125" style="3" customWidth="1"/>
    <col min="6244" max="6244" width="16.7109375" style="3" customWidth="1"/>
    <col min="6245" max="6245" width="55.140625" style="3" customWidth="1"/>
    <col min="6246" max="6246" width="22.5703125" style="3" customWidth="1"/>
    <col min="6247" max="6247" width="23" style="3" customWidth="1"/>
    <col min="6248" max="6248" width="22.85546875" style="3" customWidth="1"/>
    <col min="6249" max="6249" width="23.42578125" style="3" customWidth="1"/>
    <col min="6250" max="6250" width="28.7109375" style="3" customWidth="1"/>
    <col min="6251" max="6251" width="12.7109375" style="3" customWidth="1"/>
    <col min="6252" max="6252" width="11.42578125" style="3"/>
    <col min="6253" max="6253" width="25.28515625" style="3" customWidth="1"/>
    <col min="6254" max="6254" width="15.85546875" style="3" bestFit="1" customWidth="1"/>
    <col min="6255" max="6256" width="18" style="3" bestFit="1" customWidth="1"/>
    <col min="6257" max="6475" width="11.42578125" style="3"/>
    <col min="6476" max="6476" width="15.42578125" style="3" customWidth="1"/>
    <col min="6477" max="6477" width="9.5703125" style="3" customWidth="1"/>
    <col min="6478" max="6478" width="14.42578125" style="3" customWidth="1"/>
    <col min="6479" max="6479" width="49.85546875" style="3" customWidth="1"/>
    <col min="6480" max="6480" width="22.5703125" style="3" customWidth="1"/>
    <col min="6481" max="6481" width="23" style="3" customWidth="1"/>
    <col min="6482" max="6482" width="22.85546875" style="3" customWidth="1"/>
    <col min="6483" max="6483" width="23.42578125" style="3" customWidth="1"/>
    <col min="6484" max="6484" width="22.42578125" style="3" customWidth="1"/>
    <col min="6485" max="6485" width="13.85546875" style="3" customWidth="1"/>
    <col min="6486" max="6486" width="20.7109375" style="3" customWidth="1"/>
    <col min="6487" max="6487" width="18.140625" style="3" customWidth="1"/>
    <col min="6488" max="6488" width="14.85546875" style="3" bestFit="1" customWidth="1"/>
    <col min="6489" max="6489" width="11.42578125" style="3"/>
    <col min="6490" max="6490" width="17.42578125" style="3" customWidth="1"/>
    <col min="6491" max="6493" width="18.140625" style="3" customWidth="1"/>
    <col min="6494" max="6497" width="11.42578125" style="3"/>
    <col min="6498" max="6498" width="34" style="3" customWidth="1"/>
    <col min="6499" max="6499" width="9.5703125" style="3" customWidth="1"/>
    <col min="6500" max="6500" width="16.7109375" style="3" customWidth="1"/>
    <col min="6501" max="6501" width="55.140625" style="3" customWidth="1"/>
    <col min="6502" max="6502" width="22.5703125" style="3" customWidth="1"/>
    <col min="6503" max="6503" width="23" style="3" customWidth="1"/>
    <col min="6504" max="6504" width="22.85546875" style="3" customWidth="1"/>
    <col min="6505" max="6505" width="23.42578125" style="3" customWidth="1"/>
    <col min="6506" max="6506" width="28.7109375" style="3" customWidth="1"/>
    <col min="6507" max="6507" width="12.7109375" style="3" customWidth="1"/>
    <col min="6508" max="6508" width="11.42578125" style="3"/>
    <col min="6509" max="6509" width="25.28515625" style="3" customWidth="1"/>
    <col min="6510" max="6510" width="15.85546875" style="3" bestFit="1" customWidth="1"/>
    <col min="6511" max="6512" width="18" style="3" bestFit="1" customWidth="1"/>
    <col min="6513" max="6731" width="11.42578125" style="3"/>
    <col min="6732" max="6732" width="15.42578125" style="3" customWidth="1"/>
    <col min="6733" max="6733" width="9.5703125" style="3" customWidth="1"/>
    <col min="6734" max="6734" width="14.42578125" style="3" customWidth="1"/>
    <col min="6735" max="6735" width="49.85546875" style="3" customWidth="1"/>
    <col min="6736" max="6736" width="22.5703125" style="3" customWidth="1"/>
    <col min="6737" max="6737" width="23" style="3" customWidth="1"/>
    <col min="6738" max="6738" width="22.85546875" style="3" customWidth="1"/>
    <col min="6739" max="6739" width="23.42578125" style="3" customWidth="1"/>
    <col min="6740" max="6740" width="22.42578125" style="3" customWidth="1"/>
    <col min="6741" max="6741" width="13.85546875" style="3" customWidth="1"/>
    <col min="6742" max="6742" width="20.7109375" style="3" customWidth="1"/>
    <col min="6743" max="6743" width="18.140625" style="3" customWidth="1"/>
    <col min="6744" max="6744" width="14.85546875" style="3" bestFit="1" customWidth="1"/>
    <col min="6745" max="6745" width="11.42578125" style="3"/>
    <col min="6746" max="6746" width="17.42578125" style="3" customWidth="1"/>
    <col min="6747" max="6749" width="18.140625" style="3" customWidth="1"/>
    <col min="6750" max="6753" width="11.42578125" style="3"/>
    <col min="6754" max="6754" width="34" style="3" customWidth="1"/>
    <col min="6755" max="6755" width="9.5703125" style="3" customWidth="1"/>
    <col min="6756" max="6756" width="16.7109375" style="3" customWidth="1"/>
    <col min="6757" max="6757" width="55.140625" style="3" customWidth="1"/>
    <col min="6758" max="6758" width="22.5703125" style="3" customWidth="1"/>
    <col min="6759" max="6759" width="23" style="3" customWidth="1"/>
    <col min="6760" max="6760" width="22.85546875" style="3" customWidth="1"/>
    <col min="6761" max="6761" width="23.42578125" style="3" customWidth="1"/>
    <col min="6762" max="6762" width="28.7109375" style="3" customWidth="1"/>
    <col min="6763" max="6763" width="12.7109375" style="3" customWidth="1"/>
    <col min="6764" max="6764" width="11.42578125" style="3"/>
    <col min="6765" max="6765" width="25.28515625" style="3" customWidth="1"/>
    <col min="6766" max="6766" width="15.85546875" style="3" bestFit="1" customWidth="1"/>
    <col min="6767" max="6768" width="18" style="3" bestFit="1" customWidth="1"/>
    <col min="6769" max="6987" width="11.42578125" style="3"/>
    <col min="6988" max="6988" width="15.42578125" style="3" customWidth="1"/>
    <col min="6989" max="6989" width="9.5703125" style="3" customWidth="1"/>
    <col min="6990" max="6990" width="14.42578125" style="3" customWidth="1"/>
    <col min="6991" max="6991" width="49.85546875" style="3" customWidth="1"/>
    <col min="6992" max="6992" width="22.5703125" style="3" customWidth="1"/>
    <col min="6993" max="6993" width="23" style="3" customWidth="1"/>
    <col min="6994" max="6994" width="22.85546875" style="3" customWidth="1"/>
    <col min="6995" max="6995" width="23.42578125" style="3" customWidth="1"/>
    <col min="6996" max="6996" width="22.42578125" style="3" customWidth="1"/>
    <col min="6997" max="6997" width="13.85546875" style="3" customWidth="1"/>
    <col min="6998" max="6998" width="20.7109375" style="3" customWidth="1"/>
    <col min="6999" max="6999" width="18.140625" style="3" customWidth="1"/>
    <col min="7000" max="7000" width="14.85546875" style="3" bestFit="1" customWidth="1"/>
    <col min="7001" max="7001" width="11.42578125" style="3"/>
    <col min="7002" max="7002" width="17.42578125" style="3" customWidth="1"/>
    <col min="7003" max="7005" width="18.140625" style="3" customWidth="1"/>
    <col min="7006" max="7009" width="11.42578125" style="3"/>
    <col min="7010" max="7010" width="34" style="3" customWidth="1"/>
    <col min="7011" max="7011" width="9.5703125" style="3" customWidth="1"/>
    <col min="7012" max="7012" width="16.7109375" style="3" customWidth="1"/>
    <col min="7013" max="7013" width="55.140625" style="3" customWidth="1"/>
    <col min="7014" max="7014" width="22.5703125" style="3" customWidth="1"/>
    <col min="7015" max="7015" width="23" style="3" customWidth="1"/>
    <col min="7016" max="7016" width="22.85546875" style="3" customWidth="1"/>
    <col min="7017" max="7017" width="23.42578125" style="3" customWidth="1"/>
    <col min="7018" max="7018" width="28.7109375" style="3" customWidth="1"/>
    <col min="7019" max="7019" width="12.7109375" style="3" customWidth="1"/>
    <col min="7020" max="7020" width="11.42578125" style="3"/>
    <col min="7021" max="7021" width="25.28515625" style="3" customWidth="1"/>
    <col min="7022" max="7022" width="15.85546875" style="3" bestFit="1" customWidth="1"/>
    <col min="7023" max="7024" width="18" style="3" bestFit="1" customWidth="1"/>
    <col min="7025" max="7243" width="11.42578125" style="3"/>
    <col min="7244" max="7244" width="15.42578125" style="3" customWidth="1"/>
    <col min="7245" max="7245" width="9.5703125" style="3" customWidth="1"/>
    <col min="7246" max="7246" width="14.42578125" style="3" customWidth="1"/>
    <col min="7247" max="7247" width="49.85546875" style="3" customWidth="1"/>
    <col min="7248" max="7248" width="22.5703125" style="3" customWidth="1"/>
    <col min="7249" max="7249" width="23" style="3" customWidth="1"/>
    <col min="7250" max="7250" width="22.85546875" style="3" customWidth="1"/>
    <col min="7251" max="7251" width="23.42578125" style="3" customWidth="1"/>
    <col min="7252" max="7252" width="22.42578125" style="3" customWidth="1"/>
    <col min="7253" max="7253" width="13.85546875" style="3" customWidth="1"/>
    <col min="7254" max="7254" width="20.7109375" style="3" customWidth="1"/>
    <col min="7255" max="7255" width="18.140625" style="3" customWidth="1"/>
    <col min="7256" max="7256" width="14.85546875" style="3" bestFit="1" customWidth="1"/>
    <col min="7257" max="7257" width="11.42578125" style="3"/>
    <col min="7258" max="7258" width="17.42578125" style="3" customWidth="1"/>
    <col min="7259" max="7261" width="18.140625" style="3" customWidth="1"/>
    <col min="7262" max="7265" width="11.42578125" style="3"/>
    <col min="7266" max="7266" width="34" style="3" customWidth="1"/>
    <col min="7267" max="7267" width="9.5703125" style="3" customWidth="1"/>
    <col min="7268" max="7268" width="16.7109375" style="3" customWidth="1"/>
    <col min="7269" max="7269" width="55.140625" style="3" customWidth="1"/>
    <col min="7270" max="7270" width="22.5703125" style="3" customWidth="1"/>
    <col min="7271" max="7271" width="23" style="3" customWidth="1"/>
    <col min="7272" max="7272" width="22.85546875" style="3" customWidth="1"/>
    <col min="7273" max="7273" width="23.42578125" style="3" customWidth="1"/>
    <col min="7274" max="7274" width="28.7109375" style="3" customWidth="1"/>
    <col min="7275" max="7275" width="12.7109375" style="3" customWidth="1"/>
    <col min="7276" max="7276" width="11.42578125" style="3"/>
    <col min="7277" max="7277" width="25.28515625" style="3" customWidth="1"/>
    <col min="7278" max="7278" width="15.85546875" style="3" bestFit="1" customWidth="1"/>
    <col min="7279" max="7280" width="18" style="3" bestFit="1" customWidth="1"/>
    <col min="7281" max="7499" width="11.42578125" style="3"/>
    <col min="7500" max="7500" width="15.42578125" style="3" customWidth="1"/>
    <col min="7501" max="7501" width="9.5703125" style="3" customWidth="1"/>
    <col min="7502" max="7502" width="14.42578125" style="3" customWidth="1"/>
    <col min="7503" max="7503" width="49.85546875" style="3" customWidth="1"/>
    <col min="7504" max="7504" width="22.5703125" style="3" customWidth="1"/>
    <col min="7505" max="7505" width="23" style="3" customWidth="1"/>
    <col min="7506" max="7506" width="22.85546875" style="3" customWidth="1"/>
    <col min="7507" max="7507" width="23.42578125" style="3" customWidth="1"/>
    <col min="7508" max="7508" width="22.42578125" style="3" customWidth="1"/>
    <col min="7509" max="7509" width="13.85546875" style="3" customWidth="1"/>
    <col min="7510" max="7510" width="20.7109375" style="3" customWidth="1"/>
    <col min="7511" max="7511" width="18.140625" style="3" customWidth="1"/>
    <col min="7512" max="7512" width="14.85546875" style="3" bestFit="1" customWidth="1"/>
    <col min="7513" max="7513" width="11.42578125" style="3"/>
    <col min="7514" max="7514" width="17.42578125" style="3" customWidth="1"/>
    <col min="7515" max="7517" width="18.140625" style="3" customWidth="1"/>
    <col min="7518" max="7521" width="11.42578125" style="3"/>
    <col min="7522" max="7522" width="34" style="3" customWidth="1"/>
    <col min="7523" max="7523" width="9.5703125" style="3" customWidth="1"/>
    <col min="7524" max="7524" width="16.7109375" style="3" customWidth="1"/>
    <col min="7525" max="7525" width="55.140625" style="3" customWidth="1"/>
    <col min="7526" max="7526" width="22.5703125" style="3" customWidth="1"/>
    <col min="7527" max="7527" width="23" style="3" customWidth="1"/>
    <col min="7528" max="7528" width="22.85546875" style="3" customWidth="1"/>
    <col min="7529" max="7529" width="23.42578125" style="3" customWidth="1"/>
    <col min="7530" max="7530" width="28.7109375" style="3" customWidth="1"/>
    <col min="7531" max="7531" width="12.7109375" style="3" customWidth="1"/>
    <col min="7532" max="7532" width="11.42578125" style="3"/>
    <col min="7533" max="7533" width="25.28515625" style="3" customWidth="1"/>
    <col min="7534" max="7534" width="15.85546875" style="3" bestFit="1" customWidth="1"/>
    <col min="7535" max="7536" width="18" style="3" bestFit="1" customWidth="1"/>
    <col min="7537" max="7755" width="11.42578125" style="3"/>
    <col min="7756" max="7756" width="15.42578125" style="3" customWidth="1"/>
    <col min="7757" max="7757" width="9.5703125" style="3" customWidth="1"/>
    <col min="7758" max="7758" width="14.42578125" style="3" customWidth="1"/>
    <col min="7759" max="7759" width="49.85546875" style="3" customWidth="1"/>
    <col min="7760" max="7760" width="22.5703125" style="3" customWidth="1"/>
    <col min="7761" max="7761" width="23" style="3" customWidth="1"/>
    <col min="7762" max="7762" width="22.85546875" style="3" customWidth="1"/>
    <col min="7763" max="7763" width="23.42578125" style="3" customWidth="1"/>
    <col min="7764" max="7764" width="22.42578125" style="3" customWidth="1"/>
    <col min="7765" max="7765" width="13.85546875" style="3" customWidth="1"/>
    <col min="7766" max="7766" width="20.7109375" style="3" customWidth="1"/>
    <col min="7767" max="7767" width="18.140625" style="3" customWidth="1"/>
    <col min="7768" max="7768" width="14.85546875" style="3" bestFit="1" customWidth="1"/>
    <col min="7769" max="7769" width="11.42578125" style="3"/>
    <col min="7770" max="7770" width="17.42578125" style="3" customWidth="1"/>
    <col min="7771" max="7773" width="18.140625" style="3" customWidth="1"/>
    <col min="7774" max="7777" width="11.42578125" style="3"/>
    <col min="7778" max="7778" width="34" style="3" customWidth="1"/>
    <col min="7779" max="7779" width="9.5703125" style="3" customWidth="1"/>
    <col min="7780" max="7780" width="16.7109375" style="3" customWidth="1"/>
    <col min="7781" max="7781" width="55.140625" style="3" customWidth="1"/>
    <col min="7782" max="7782" width="22.5703125" style="3" customWidth="1"/>
    <col min="7783" max="7783" width="23" style="3" customWidth="1"/>
    <col min="7784" max="7784" width="22.85546875" style="3" customWidth="1"/>
    <col min="7785" max="7785" width="23.42578125" style="3" customWidth="1"/>
    <col min="7786" max="7786" width="28.7109375" style="3" customWidth="1"/>
    <col min="7787" max="7787" width="12.7109375" style="3" customWidth="1"/>
    <col min="7788" max="7788" width="11.42578125" style="3"/>
    <col min="7789" max="7789" width="25.28515625" style="3" customWidth="1"/>
    <col min="7790" max="7790" width="15.85546875" style="3" bestFit="1" customWidth="1"/>
    <col min="7791" max="7792" width="18" style="3" bestFit="1" customWidth="1"/>
    <col min="7793" max="8011" width="11.42578125" style="3"/>
    <col min="8012" max="8012" width="15.42578125" style="3" customWidth="1"/>
    <col min="8013" max="8013" width="9.5703125" style="3" customWidth="1"/>
    <col min="8014" max="8014" width="14.42578125" style="3" customWidth="1"/>
    <col min="8015" max="8015" width="49.85546875" style="3" customWidth="1"/>
    <col min="8016" max="8016" width="22.5703125" style="3" customWidth="1"/>
    <col min="8017" max="8017" width="23" style="3" customWidth="1"/>
    <col min="8018" max="8018" width="22.85546875" style="3" customWidth="1"/>
    <col min="8019" max="8019" width="23.42578125" style="3" customWidth="1"/>
    <col min="8020" max="8020" width="22.42578125" style="3" customWidth="1"/>
    <col min="8021" max="8021" width="13.85546875" style="3" customWidth="1"/>
    <col min="8022" max="8022" width="20.7109375" style="3" customWidth="1"/>
    <col min="8023" max="8023" width="18.140625" style="3" customWidth="1"/>
    <col min="8024" max="8024" width="14.85546875" style="3" bestFit="1" customWidth="1"/>
    <col min="8025" max="8025" width="11.42578125" style="3"/>
    <col min="8026" max="8026" width="17.42578125" style="3" customWidth="1"/>
    <col min="8027" max="8029" width="18.140625" style="3" customWidth="1"/>
    <col min="8030" max="8033" width="11.42578125" style="3"/>
    <col min="8034" max="8034" width="34" style="3" customWidth="1"/>
    <col min="8035" max="8035" width="9.5703125" style="3" customWidth="1"/>
    <col min="8036" max="8036" width="16.7109375" style="3" customWidth="1"/>
    <col min="8037" max="8037" width="55.140625" style="3" customWidth="1"/>
    <col min="8038" max="8038" width="22.5703125" style="3" customWidth="1"/>
    <col min="8039" max="8039" width="23" style="3" customWidth="1"/>
    <col min="8040" max="8040" width="22.85546875" style="3" customWidth="1"/>
    <col min="8041" max="8041" width="23.42578125" style="3" customWidth="1"/>
    <col min="8042" max="8042" width="28.7109375" style="3" customWidth="1"/>
    <col min="8043" max="8043" width="12.7109375" style="3" customWidth="1"/>
    <col min="8044" max="8044" width="11.42578125" style="3"/>
    <col min="8045" max="8045" width="25.28515625" style="3" customWidth="1"/>
    <col min="8046" max="8046" width="15.85546875" style="3" bestFit="1" customWidth="1"/>
    <col min="8047" max="8048" width="18" style="3" bestFit="1" customWidth="1"/>
    <col min="8049" max="8267" width="11.42578125" style="3"/>
    <col min="8268" max="8268" width="15.42578125" style="3" customWidth="1"/>
    <col min="8269" max="8269" width="9.5703125" style="3" customWidth="1"/>
    <col min="8270" max="8270" width="14.42578125" style="3" customWidth="1"/>
    <col min="8271" max="8271" width="49.85546875" style="3" customWidth="1"/>
    <col min="8272" max="8272" width="22.5703125" style="3" customWidth="1"/>
    <col min="8273" max="8273" width="23" style="3" customWidth="1"/>
    <col min="8274" max="8274" width="22.85546875" style="3" customWidth="1"/>
    <col min="8275" max="8275" width="23.42578125" style="3" customWidth="1"/>
    <col min="8276" max="8276" width="22.42578125" style="3" customWidth="1"/>
    <col min="8277" max="8277" width="13.85546875" style="3" customWidth="1"/>
    <col min="8278" max="8278" width="20.7109375" style="3" customWidth="1"/>
    <col min="8279" max="8279" width="18.140625" style="3" customWidth="1"/>
    <col min="8280" max="8280" width="14.85546875" style="3" bestFit="1" customWidth="1"/>
    <col min="8281" max="8281" width="11.42578125" style="3"/>
    <col min="8282" max="8282" width="17.42578125" style="3" customWidth="1"/>
    <col min="8283" max="8285" width="18.140625" style="3" customWidth="1"/>
    <col min="8286" max="8289" width="11.42578125" style="3"/>
    <col min="8290" max="8290" width="34" style="3" customWidth="1"/>
    <col min="8291" max="8291" width="9.5703125" style="3" customWidth="1"/>
    <col min="8292" max="8292" width="16.7109375" style="3" customWidth="1"/>
    <col min="8293" max="8293" width="55.140625" style="3" customWidth="1"/>
    <col min="8294" max="8294" width="22.5703125" style="3" customWidth="1"/>
    <col min="8295" max="8295" width="23" style="3" customWidth="1"/>
    <col min="8296" max="8296" width="22.85546875" style="3" customWidth="1"/>
    <col min="8297" max="8297" width="23.42578125" style="3" customWidth="1"/>
    <col min="8298" max="8298" width="28.7109375" style="3" customWidth="1"/>
    <col min="8299" max="8299" width="12.7109375" style="3" customWidth="1"/>
    <col min="8300" max="8300" width="11.42578125" style="3"/>
    <col min="8301" max="8301" width="25.28515625" style="3" customWidth="1"/>
    <col min="8302" max="8302" width="15.85546875" style="3" bestFit="1" customWidth="1"/>
    <col min="8303" max="8304" width="18" style="3" bestFit="1" customWidth="1"/>
    <col min="8305" max="8523" width="11.42578125" style="3"/>
    <col min="8524" max="8524" width="15.42578125" style="3" customWidth="1"/>
    <col min="8525" max="8525" width="9.5703125" style="3" customWidth="1"/>
    <col min="8526" max="8526" width="14.42578125" style="3" customWidth="1"/>
    <col min="8527" max="8527" width="49.85546875" style="3" customWidth="1"/>
    <col min="8528" max="8528" width="22.5703125" style="3" customWidth="1"/>
    <col min="8529" max="8529" width="23" style="3" customWidth="1"/>
    <col min="8530" max="8530" width="22.85546875" style="3" customWidth="1"/>
    <col min="8531" max="8531" width="23.42578125" style="3" customWidth="1"/>
    <col min="8532" max="8532" width="22.42578125" style="3" customWidth="1"/>
    <col min="8533" max="8533" width="13.85546875" style="3" customWidth="1"/>
    <col min="8534" max="8534" width="20.7109375" style="3" customWidth="1"/>
    <col min="8535" max="8535" width="18.140625" style="3" customWidth="1"/>
    <col min="8536" max="8536" width="14.85546875" style="3" bestFit="1" customWidth="1"/>
    <col min="8537" max="8537" width="11.42578125" style="3"/>
    <col min="8538" max="8538" width="17.42578125" style="3" customWidth="1"/>
    <col min="8539" max="8541" width="18.140625" style="3" customWidth="1"/>
    <col min="8542" max="8545" width="11.42578125" style="3"/>
    <col min="8546" max="8546" width="34" style="3" customWidth="1"/>
    <col min="8547" max="8547" width="9.5703125" style="3" customWidth="1"/>
    <col min="8548" max="8548" width="16.7109375" style="3" customWidth="1"/>
    <col min="8549" max="8549" width="55.140625" style="3" customWidth="1"/>
    <col min="8550" max="8550" width="22.5703125" style="3" customWidth="1"/>
    <col min="8551" max="8551" width="23" style="3" customWidth="1"/>
    <col min="8552" max="8552" width="22.85546875" style="3" customWidth="1"/>
    <col min="8553" max="8553" width="23.42578125" style="3" customWidth="1"/>
    <col min="8554" max="8554" width="28.7109375" style="3" customWidth="1"/>
    <col min="8555" max="8555" width="12.7109375" style="3" customWidth="1"/>
    <col min="8556" max="8556" width="11.42578125" style="3"/>
    <col min="8557" max="8557" width="25.28515625" style="3" customWidth="1"/>
    <col min="8558" max="8558" width="15.85546875" style="3" bestFit="1" customWidth="1"/>
    <col min="8559" max="8560" width="18" style="3" bestFit="1" customWidth="1"/>
    <col min="8561" max="8779" width="11.42578125" style="3"/>
    <col min="8780" max="8780" width="15.42578125" style="3" customWidth="1"/>
    <col min="8781" max="8781" width="9.5703125" style="3" customWidth="1"/>
    <col min="8782" max="8782" width="14.42578125" style="3" customWidth="1"/>
    <col min="8783" max="8783" width="49.85546875" style="3" customWidth="1"/>
    <col min="8784" max="8784" width="22.5703125" style="3" customWidth="1"/>
    <col min="8785" max="8785" width="23" style="3" customWidth="1"/>
    <col min="8786" max="8786" width="22.85546875" style="3" customWidth="1"/>
    <col min="8787" max="8787" width="23.42578125" style="3" customWidth="1"/>
    <col min="8788" max="8788" width="22.42578125" style="3" customWidth="1"/>
    <col min="8789" max="8789" width="13.85546875" style="3" customWidth="1"/>
    <col min="8790" max="8790" width="20.7109375" style="3" customWidth="1"/>
    <col min="8791" max="8791" width="18.140625" style="3" customWidth="1"/>
    <col min="8792" max="8792" width="14.85546875" style="3" bestFit="1" customWidth="1"/>
    <col min="8793" max="8793" width="11.42578125" style="3"/>
    <col min="8794" max="8794" width="17.42578125" style="3" customWidth="1"/>
    <col min="8795" max="8797" width="18.140625" style="3" customWidth="1"/>
    <col min="8798" max="8801" width="11.42578125" style="3"/>
    <col min="8802" max="8802" width="34" style="3" customWidth="1"/>
    <col min="8803" max="8803" width="9.5703125" style="3" customWidth="1"/>
    <col min="8804" max="8804" width="16.7109375" style="3" customWidth="1"/>
    <col min="8805" max="8805" width="55.140625" style="3" customWidth="1"/>
    <col min="8806" max="8806" width="22.5703125" style="3" customWidth="1"/>
    <col min="8807" max="8807" width="23" style="3" customWidth="1"/>
    <col min="8808" max="8808" width="22.85546875" style="3" customWidth="1"/>
    <col min="8809" max="8809" width="23.42578125" style="3" customWidth="1"/>
    <col min="8810" max="8810" width="28.7109375" style="3" customWidth="1"/>
    <col min="8811" max="8811" width="12.7109375" style="3" customWidth="1"/>
    <col min="8812" max="8812" width="11.42578125" style="3"/>
    <col min="8813" max="8813" width="25.28515625" style="3" customWidth="1"/>
    <col min="8814" max="8814" width="15.85546875" style="3" bestFit="1" customWidth="1"/>
    <col min="8815" max="8816" width="18" style="3" bestFit="1" customWidth="1"/>
    <col min="8817" max="9035" width="11.42578125" style="3"/>
    <col min="9036" max="9036" width="15.42578125" style="3" customWidth="1"/>
    <col min="9037" max="9037" width="9.5703125" style="3" customWidth="1"/>
    <col min="9038" max="9038" width="14.42578125" style="3" customWidth="1"/>
    <col min="9039" max="9039" width="49.85546875" style="3" customWidth="1"/>
    <col min="9040" max="9040" width="22.5703125" style="3" customWidth="1"/>
    <col min="9041" max="9041" width="23" style="3" customWidth="1"/>
    <col min="9042" max="9042" width="22.85546875" style="3" customWidth="1"/>
    <col min="9043" max="9043" width="23.42578125" style="3" customWidth="1"/>
    <col min="9044" max="9044" width="22.42578125" style="3" customWidth="1"/>
    <col min="9045" max="9045" width="13.85546875" style="3" customWidth="1"/>
    <col min="9046" max="9046" width="20.7109375" style="3" customWidth="1"/>
    <col min="9047" max="9047" width="18.140625" style="3" customWidth="1"/>
    <col min="9048" max="9048" width="14.85546875" style="3" bestFit="1" customWidth="1"/>
    <col min="9049" max="9049" width="11.42578125" style="3"/>
    <col min="9050" max="9050" width="17.42578125" style="3" customWidth="1"/>
    <col min="9051" max="9053" width="18.140625" style="3" customWidth="1"/>
    <col min="9054" max="9057" width="11.42578125" style="3"/>
    <col min="9058" max="9058" width="34" style="3" customWidth="1"/>
    <col min="9059" max="9059" width="9.5703125" style="3" customWidth="1"/>
    <col min="9060" max="9060" width="16.7109375" style="3" customWidth="1"/>
    <col min="9061" max="9061" width="55.140625" style="3" customWidth="1"/>
    <col min="9062" max="9062" width="22.5703125" style="3" customWidth="1"/>
    <col min="9063" max="9063" width="23" style="3" customWidth="1"/>
    <col min="9064" max="9064" width="22.85546875" style="3" customWidth="1"/>
    <col min="9065" max="9065" width="23.42578125" style="3" customWidth="1"/>
    <col min="9066" max="9066" width="28.7109375" style="3" customWidth="1"/>
    <col min="9067" max="9067" width="12.7109375" style="3" customWidth="1"/>
    <col min="9068" max="9068" width="11.42578125" style="3"/>
    <col min="9069" max="9069" width="25.28515625" style="3" customWidth="1"/>
    <col min="9070" max="9070" width="15.85546875" style="3" bestFit="1" customWidth="1"/>
    <col min="9071" max="9072" width="18" style="3" bestFit="1" customWidth="1"/>
    <col min="9073" max="9291" width="11.42578125" style="3"/>
    <col min="9292" max="9292" width="15.42578125" style="3" customWidth="1"/>
    <col min="9293" max="9293" width="9.5703125" style="3" customWidth="1"/>
    <col min="9294" max="9294" width="14.42578125" style="3" customWidth="1"/>
    <col min="9295" max="9295" width="49.85546875" style="3" customWidth="1"/>
    <col min="9296" max="9296" width="22.5703125" style="3" customWidth="1"/>
    <col min="9297" max="9297" width="23" style="3" customWidth="1"/>
    <col min="9298" max="9298" width="22.85546875" style="3" customWidth="1"/>
    <col min="9299" max="9299" width="23.42578125" style="3" customWidth="1"/>
    <col min="9300" max="9300" width="22.42578125" style="3" customWidth="1"/>
    <col min="9301" max="9301" width="13.85546875" style="3" customWidth="1"/>
    <col min="9302" max="9302" width="20.7109375" style="3" customWidth="1"/>
    <col min="9303" max="9303" width="18.140625" style="3" customWidth="1"/>
    <col min="9304" max="9304" width="14.85546875" style="3" bestFit="1" customWidth="1"/>
    <col min="9305" max="9305" width="11.42578125" style="3"/>
    <col min="9306" max="9306" width="17.42578125" style="3" customWidth="1"/>
    <col min="9307" max="9309" width="18.140625" style="3" customWidth="1"/>
    <col min="9310" max="9313" width="11.42578125" style="3"/>
    <col min="9314" max="9314" width="34" style="3" customWidth="1"/>
    <col min="9315" max="9315" width="9.5703125" style="3" customWidth="1"/>
    <col min="9316" max="9316" width="16.7109375" style="3" customWidth="1"/>
    <col min="9317" max="9317" width="55.140625" style="3" customWidth="1"/>
    <col min="9318" max="9318" width="22.5703125" style="3" customWidth="1"/>
    <col min="9319" max="9319" width="23" style="3" customWidth="1"/>
    <col min="9320" max="9320" width="22.85546875" style="3" customWidth="1"/>
    <col min="9321" max="9321" width="23.42578125" style="3" customWidth="1"/>
    <col min="9322" max="9322" width="28.7109375" style="3" customWidth="1"/>
    <col min="9323" max="9323" width="12.7109375" style="3" customWidth="1"/>
    <col min="9324" max="9324" width="11.42578125" style="3"/>
    <col min="9325" max="9325" width="25.28515625" style="3" customWidth="1"/>
    <col min="9326" max="9326" width="15.85546875" style="3" bestFit="1" customWidth="1"/>
    <col min="9327" max="9328" width="18" style="3" bestFit="1" customWidth="1"/>
    <col min="9329" max="9547" width="11.42578125" style="3"/>
    <col min="9548" max="9548" width="15.42578125" style="3" customWidth="1"/>
    <col min="9549" max="9549" width="9.5703125" style="3" customWidth="1"/>
    <col min="9550" max="9550" width="14.42578125" style="3" customWidth="1"/>
    <col min="9551" max="9551" width="49.85546875" style="3" customWidth="1"/>
    <col min="9552" max="9552" width="22.5703125" style="3" customWidth="1"/>
    <col min="9553" max="9553" width="23" style="3" customWidth="1"/>
    <col min="9554" max="9554" width="22.85546875" style="3" customWidth="1"/>
    <col min="9555" max="9555" width="23.42578125" style="3" customWidth="1"/>
    <col min="9556" max="9556" width="22.42578125" style="3" customWidth="1"/>
    <col min="9557" max="9557" width="13.85546875" style="3" customWidth="1"/>
    <col min="9558" max="9558" width="20.7109375" style="3" customWidth="1"/>
    <col min="9559" max="9559" width="18.140625" style="3" customWidth="1"/>
    <col min="9560" max="9560" width="14.85546875" style="3" bestFit="1" customWidth="1"/>
    <col min="9561" max="9561" width="11.42578125" style="3"/>
    <col min="9562" max="9562" width="17.42578125" style="3" customWidth="1"/>
    <col min="9563" max="9565" width="18.140625" style="3" customWidth="1"/>
    <col min="9566" max="9569" width="11.42578125" style="3"/>
    <col min="9570" max="9570" width="34" style="3" customWidth="1"/>
    <col min="9571" max="9571" width="9.5703125" style="3" customWidth="1"/>
    <col min="9572" max="9572" width="16.7109375" style="3" customWidth="1"/>
    <col min="9573" max="9573" width="55.140625" style="3" customWidth="1"/>
    <col min="9574" max="9574" width="22.5703125" style="3" customWidth="1"/>
    <col min="9575" max="9575" width="23" style="3" customWidth="1"/>
    <col min="9576" max="9576" width="22.85546875" style="3" customWidth="1"/>
    <col min="9577" max="9577" width="23.42578125" style="3" customWidth="1"/>
    <col min="9578" max="9578" width="28.7109375" style="3" customWidth="1"/>
    <col min="9579" max="9579" width="12.7109375" style="3" customWidth="1"/>
    <col min="9580" max="9580" width="11.42578125" style="3"/>
    <col min="9581" max="9581" width="25.28515625" style="3" customWidth="1"/>
    <col min="9582" max="9582" width="15.85546875" style="3" bestFit="1" customWidth="1"/>
    <col min="9583" max="9584" width="18" style="3" bestFit="1" customWidth="1"/>
    <col min="9585" max="9803" width="11.42578125" style="3"/>
    <col min="9804" max="9804" width="15.42578125" style="3" customWidth="1"/>
    <col min="9805" max="9805" width="9.5703125" style="3" customWidth="1"/>
    <col min="9806" max="9806" width="14.42578125" style="3" customWidth="1"/>
    <col min="9807" max="9807" width="49.85546875" style="3" customWidth="1"/>
    <col min="9808" max="9808" width="22.5703125" style="3" customWidth="1"/>
    <col min="9809" max="9809" width="23" style="3" customWidth="1"/>
    <col min="9810" max="9810" width="22.85546875" style="3" customWidth="1"/>
    <col min="9811" max="9811" width="23.42578125" style="3" customWidth="1"/>
    <col min="9812" max="9812" width="22.42578125" style="3" customWidth="1"/>
    <col min="9813" max="9813" width="13.85546875" style="3" customWidth="1"/>
    <col min="9814" max="9814" width="20.7109375" style="3" customWidth="1"/>
    <col min="9815" max="9815" width="18.140625" style="3" customWidth="1"/>
    <col min="9816" max="9816" width="14.85546875" style="3" bestFit="1" customWidth="1"/>
    <col min="9817" max="9817" width="11.42578125" style="3"/>
    <col min="9818" max="9818" width="17.42578125" style="3" customWidth="1"/>
    <col min="9819" max="9821" width="18.140625" style="3" customWidth="1"/>
    <col min="9822" max="9825" width="11.42578125" style="3"/>
    <col min="9826" max="9826" width="34" style="3" customWidth="1"/>
    <col min="9827" max="9827" width="9.5703125" style="3" customWidth="1"/>
    <col min="9828" max="9828" width="16.7109375" style="3" customWidth="1"/>
    <col min="9829" max="9829" width="55.140625" style="3" customWidth="1"/>
    <col min="9830" max="9830" width="22.5703125" style="3" customWidth="1"/>
    <col min="9831" max="9831" width="23" style="3" customWidth="1"/>
    <col min="9832" max="9832" width="22.85546875" style="3" customWidth="1"/>
    <col min="9833" max="9833" width="23.42578125" style="3" customWidth="1"/>
    <col min="9834" max="9834" width="28.7109375" style="3" customWidth="1"/>
    <col min="9835" max="9835" width="12.7109375" style="3" customWidth="1"/>
    <col min="9836" max="9836" width="11.42578125" style="3"/>
    <col min="9837" max="9837" width="25.28515625" style="3" customWidth="1"/>
    <col min="9838" max="9838" width="15.85546875" style="3" bestFit="1" customWidth="1"/>
    <col min="9839" max="9840" width="18" style="3" bestFit="1" customWidth="1"/>
    <col min="9841" max="10059" width="11.42578125" style="3"/>
    <col min="10060" max="10060" width="15.42578125" style="3" customWidth="1"/>
    <col min="10061" max="10061" width="9.5703125" style="3" customWidth="1"/>
    <col min="10062" max="10062" width="14.42578125" style="3" customWidth="1"/>
    <col min="10063" max="10063" width="49.85546875" style="3" customWidth="1"/>
    <col min="10064" max="10064" width="22.5703125" style="3" customWidth="1"/>
    <col min="10065" max="10065" width="23" style="3" customWidth="1"/>
    <col min="10066" max="10066" width="22.85546875" style="3" customWidth="1"/>
    <col min="10067" max="10067" width="23.42578125" style="3" customWidth="1"/>
    <col min="10068" max="10068" width="22.42578125" style="3" customWidth="1"/>
    <col min="10069" max="10069" width="13.85546875" style="3" customWidth="1"/>
    <col min="10070" max="10070" width="20.7109375" style="3" customWidth="1"/>
    <col min="10071" max="10071" width="18.140625" style="3" customWidth="1"/>
    <col min="10072" max="10072" width="14.85546875" style="3" bestFit="1" customWidth="1"/>
    <col min="10073" max="10073" width="11.42578125" style="3"/>
    <col min="10074" max="10074" width="17.42578125" style="3" customWidth="1"/>
    <col min="10075" max="10077" width="18.140625" style="3" customWidth="1"/>
    <col min="10078" max="10081" width="11.42578125" style="3"/>
    <col min="10082" max="10082" width="34" style="3" customWidth="1"/>
    <col min="10083" max="10083" width="9.5703125" style="3" customWidth="1"/>
    <col min="10084" max="10084" width="16.7109375" style="3" customWidth="1"/>
    <col min="10085" max="10085" width="55.140625" style="3" customWidth="1"/>
    <col min="10086" max="10086" width="22.5703125" style="3" customWidth="1"/>
    <col min="10087" max="10087" width="23" style="3" customWidth="1"/>
    <col min="10088" max="10088" width="22.85546875" style="3" customWidth="1"/>
    <col min="10089" max="10089" width="23.42578125" style="3" customWidth="1"/>
    <col min="10090" max="10090" width="28.7109375" style="3" customWidth="1"/>
    <col min="10091" max="10091" width="12.7109375" style="3" customWidth="1"/>
    <col min="10092" max="10092" width="11.42578125" style="3"/>
    <col min="10093" max="10093" width="25.28515625" style="3" customWidth="1"/>
    <col min="10094" max="10094" width="15.85546875" style="3" bestFit="1" customWidth="1"/>
    <col min="10095" max="10096" width="18" style="3" bestFit="1" customWidth="1"/>
    <col min="10097" max="10315" width="11.42578125" style="3"/>
    <col min="10316" max="10316" width="15.42578125" style="3" customWidth="1"/>
    <col min="10317" max="10317" width="9.5703125" style="3" customWidth="1"/>
    <col min="10318" max="10318" width="14.42578125" style="3" customWidth="1"/>
    <col min="10319" max="10319" width="49.85546875" style="3" customWidth="1"/>
    <col min="10320" max="10320" width="22.5703125" style="3" customWidth="1"/>
    <col min="10321" max="10321" width="23" style="3" customWidth="1"/>
    <col min="10322" max="10322" width="22.85546875" style="3" customWidth="1"/>
    <col min="10323" max="10323" width="23.42578125" style="3" customWidth="1"/>
    <col min="10324" max="10324" width="22.42578125" style="3" customWidth="1"/>
    <col min="10325" max="10325" width="13.85546875" style="3" customWidth="1"/>
    <col min="10326" max="10326" width="20.7109375" style="3" customWidth="1"/>
    <col min="10327" max="10327" width="18.140625" style="3" customWidth="1"/>
    <col min="10328" max="10328" width="14.85546875" style="3" bestFit="1" customWidth="1"/>
    <col min="10329" max="10329" width="11.42578125" style="3"/>
    <col min="10330" max="10330" width="17.42578125" style="3" customWidth="1"/>
    <col min="10331" max="10333" width="18.140625" style="3" customWidth="1"/>
    <col min="10334" max="10337" width="11.42578125" style="3"/>
    <col min="10338" max="10338" width="34" style="3" customWidth="1"/>
    <col min="10339" max="10339" width="9.5703125" style="3" customWidth="1"/>
    <col min="10340" max="10340" width="16.7109375" style="3" customWidth="1"/>
    <col min="10341" max="10341" width="55.140625" style="3" customWidth="1"/>
    <col min="10342" max="10342" width="22.5703125" style="3" customWidth="1"/>
    <col min="10343" max="10343" width="23" style="3" customWidth="1"/>
    <col min="10344" max="10344" width="22.85546875" style="3" customWidth="1"/>
    <col min="10345" max="10345" width="23.42578125" style="3" customWidth="1"/>
    <col min="10346" max="10346" width="28.7109375" style="3" customWidth="1"/>
    <col min="10347" max="10347" width="12.7109375" style="3" customWidth="1"/>
    <col min="10348" max="10348" width="11.42578125" style="3"/>
    <col min="10349" max="10349" width="25.28515625" style="3" customWidth="1"/>
    <col min="10350" max="10350" width="15.85546875" style="3" bestFit="1" customWidth="1"/>
    <col min="10351" max="10352" width="18" style="3" bestFit="1" customWidth="1"/>
    <col min="10353" max="10571" width="11.42578125" style="3"/>
    <col min="10572" max="10572" width="15.42578125" style="3" customWidth="1"/>
    <col min="10573" max="10573" width="9.5703125" style="3" customWidth="1"/>
    <col min="10574" max="10574" width="14.42578125" style="3" customWidth="1"/>
    <col min="10575" max="10575" width="49.85546875" style="3" customWidth="1"/>
    <col min="10576" max="10576" width="22.5703125" style="3" customWidth="1"/>
    <col min="10577" max="10577" width="23" style="3" customWidth="1"/>
    <col min="10578" max="10578" width="22.85546875" style="3" customWidth="1"/>
    <col min="10579" max="10579" width="23.42578125" style="3" customWidth="1"/>
    <col min="10580" max="10580" width="22.42578125" style="3" customWidth="1"/>
    <col min="10581" max="10581" width="13.85546875" style="3" customWidth="1"/>
    <col min="10582" max="10582" width="20.7109375" style="3" customWidth="1"/>
    <col min="10583" max="10583" width="18.140625" style="3" customWidth="1"/>
    <col min="10584" max="10584" width="14.85546875" style="3" bestFit="1" customWidth="1"/>
    <col min="10585" max="10585" width="11.42578125" style="3"/>
    <col min="10586" max="10586" width="17.42578125" style="3" customWidth="1"/>
    <col min="10587" max="10589" width="18.140625" style="3" customWidth="1"/>
    <col min="10590" max="10593" width="11.42578125" style="3"/>
    <col min="10594" max="10594" width="34" style="3" customWidth="1"/>
    <col min="10595" max="10595" width="9.5703125" style="3" customWidth="1"/>
    <col min="10596" max="10596" width="16.7109375" style="3" customWidth="1"/>
    <col min="10597" max="10597" width="55.140625" style="3" customWidth="1"/>
    <col min="10598" max="10598" width="22.5703125" style="3" customWidth="1"/>
    <col min="10599" max="10599" width="23" style="3" customWidth="1"/>
    <col min="10600" max="10600" width="22.85546875" style="3" customWidth="1"/>
    <col min="10601" max="10601" width="23.42578125" style="3" customWidth="1"/>
    <col min="10602" max="10602" width="28.7109375" style="3" customWidth="1"/>
    <col min="10603" max="10603" width="12.7109375" style="3" customWidth="1"/>
    <col min="10604" max="10604" width="11.42578125" style="3"/>
    <col min="10605" max="10605" width="25.28515625" style="3" customWidth="1"/>
    <col min="10606" max="10606" width="15.85546875" style="3" bestFit="1" customWidth="1"/>
    <col min="10607" max="10608" width="18" style="3" bestFit="1" customWidth="1"/>
    <col min="10609" max="10827" width="11.42578125" style="3"/>
    <col min="10828" max="10828" width="15.42578125" style="3" customWidth="1"/>
    <col min="10829" max="10829" width="9.5703125" style="3" customWidth="1"/>
    <col min="10830" max="10830" width="14.42578125" style="3" customWidth="1"/>
    <col min="10831" max="10831" width="49.85546875" style="3" customWidth="1"/>
    <col min="10832" max="10832" width="22.5703125" style="3" customWidth="1"/>
    <col min="10833" max="10833" width="23" style="3" customWidth="1"/>
    <col min="10834" max="10834" width="22.85546875" style="3" customWidth="1"/>
    <col min="10835" max="10835" width="23.42578125" style="3" customWidth="1"/>
    <col min="10836" max="10836" width="22.42578125" style="3" customWidth="1"/>
    <col min="10837" max="10837" width="13.85546875" style="3" customWidth="1"/>
    <col min="10838" max="10838" width="20.7109375" style="3" customWidth="1"/>
    <col min="10839" max="10839" width="18.140625" style="3" customWidth="1"/>
    <col min="10840" max="10840" width="14.85546875" style="3" bestFit="1" customWidth="1"/>
    <col min="10841" max="10841" width="11.42578125" style="3"/>
    <col min="10842" max="10842" width="17.42578125" style="3" customWidth="1"/>
    <col min="10843" max="10845" width="18.140625" style="3" customWidth="1"/>
    <col min="10846" max="10849" width="11.42578125" style="3"/>
    <col min="10850" max="10850" width="34" style="3" customWidth="1"/>
    <col min="10851" max="10851" width="9.5703125" style="3" customWidth="1"/>
    <col min="10852" max="10852" width="16.7109375" style="3" customWidth="1"/>
    <col min="10853" max="10853" width="55.140625" style="3" customWidth="1"/>
    <col min="10854" max="10854" width="22.5703125" style="3" customWidth="1"/>
    <col min="10855" max="10855" width="23" style="3" customWidth="1"/>
    <col min="10856" max="10856" width="22.85546875" style="3" customWidth="1"/>
    <col min="10857" max="10857" width="23.42578125" style="3" customWidth="1"/>
    <col min="10858" max="10858" width="28.7109375" style="3" customWidth="1"/>
    <col min="10859" max="10859" width="12.7109375" style="3" customWidth="1"/>
    <col min="10860" max="10860" width="11.42578125" style="3"/>
    <col min="10861" max="10861" width="25.28515625" style="3" customWidth="1"/>
    <col min="10862" max="10862" width="15.85546875" style="3" bestFit="1" customWidth="1"/>
    <col min="10863" max="10864" width="18" style="3" bestFit="1" customWidth="1"/>
    <col min="10865" max="11083" width="11.42578125" style="3"/>
    <col min="11084" max="11084" width="15.42578125" style="3" customWidth="1"/>
    <col min="11085" max="11085" width="9.5703125" style="3" customWidth="1"/>
    <col min="11086" max="11086" width="14.42578125" style="3" customWidth="1"/>
    <col min="11087" max="11087" width="49.85546875" style="3" customWidth="1"/>
    <col min="11088" max="11088" width="22.5703125" style="3" customWidth="1"/>
    <col min="11089" max="11089" width="23" style="3" customWidth="1"/>
    <col min="11090" max="11090" width="22.85546875" style="3" customWidth="1"/>
    <col min="11091" max="11091" width="23.42578125" style="3" customWidth="1"/>
    <col min="11092" max="11092" width="22.42578125" style="3" customWidth="1"/>
    <col min="11093" max="11093" width="13.85546875" style="3" customWidth="1"/>
    <col min="11094" max="11094" width="20.7109375" style="3" customWidth="1"/>
    <col min="11095" max="11095" width="18.140625" style="3" customWidth="1"/>
    <col min="11096" max="11096" width="14.85546875" style="3" bestFit="1" customWidth="1"/>
    <col min="11097" max="11097" width="11.42578125" style="3"/>
    <col min="11098" max="11098" width="17.42578125" style="3" customWidth="1"/>
    <col min="11099" max="11101" width="18.140625" style="3" customWidth="1"/>
    <col min="11102" max="11105" width="11.42578125" style="3"/>
    <col min="11106" max="11106" width="34" style="3" customWidth="1"/>
    <col min="11107" max="11107" width="9.5703125" style="3" customWidth="1"/>
    <col min="11108" max="11108" width="16.7109375" style="3" customWidth="1"/>
    <col min="11109" max="11109" width="55.140625" style="3" customWidth="1"/>
    <col min="11110" max="11110" width="22.5703125" style="3" customWidth="1"/>
    <col min="11111" max="11111" width="23" style="3" customWidth="1"/>
    <col min="11112" max="11112" width="22.85546875" style="3" customWidth="1"/>
    <col min="11113" max="11113" width="23.42578125" style="3" customWidth="1"/>
    <col min="11114" max="11114" width="28.7109375" style="3" customWidth="1"/>
    <col min="11115" max="11115" width="12.7109375" style="3" customWidth="1"/>
    <col min="11116" max="11116" width="11.42578125" style="3"/>
    <col min="11117" max="11117" width="25.28515625" style="3" customWidth="1"/>
    <col min="11118" max="11118" width="15.85546875" style="3" bestFit="1" customWidth="1"/>
    <col min="11119" max="11120" width="18" style="3" bestFit="1" customWidth="1"/>
    <col min="11121" max="11339" width="11.42578125" style="3"/>
    <col min="11340" max="11340" width="15.42578125" style="3" customWidth="1"/>
    <col min="11341" max="11341" width="9.5703125" style="3" customWidth="1"/>
    <col min="11342" max="11342" width="14.42578125" style="3" customWidth="1"/>
    <col min="11343" max="11343" width="49.85546875" style="3" customWidth="1"/>
    <col min="11344" max="11344" width="22.5703125" style="3" customWidth="1"/>
    <col min="11345" max="11345" width="23" style="3" customWidth="1"/>
    <col min="11346" max="11346" width="22.85546875" style="3" customWidth="1"/>
    <col min="11347" max="11347" width="23.42578125" style="3" customWidth="1"/>
    <col min="11348" max="11348" width="22.42578125" style="3" customWidth="1"/>
    <col min="11349" max="11349" width="13.85546875" style="3" customWidth="1"/>
    <col min="11350" max="11350" width="20.7109375" style="3" customWidth="1"/>
    <col min="11351" max="11351" width="18.140625" style="3" customWidth="1"/>
    <col min="11352" max="11352" width="14.85546875" style="3" bestFit="1" customWidth="1"/>
    <col min="11353" max="11353" width="11.42578125" style="3"/>
    <col min="11354" max="11354" width="17.42578125" style="3" customWidth="1"/>
    <col min="11355" max="11357" width="18.140625" style="3" customWidth="1"/>
    <col min="11358" max="11361" width="11.42578125" style="3"/>
    <col min="11362" max="11362" width="34" style="3" customWidth="1"/>
    <col min="11363" max="11363" width="9.5703125" style="3" customWidth="1"/>
    <col min="11364" max="11364" width="16.7109375" style="3" customWidth="1"/>
    <col min="11365" max="11365" width="55.140625" style="3" customWidth="1"/>
    <col min="11366" max="11366" width="22.5703125" style="3" customWidth="1"/>
    <col min="11367" max="11367" width="23" style="3" customWidth="1"/>
    <col min="11368" max="11368" width="22.85546875" style="3" customWidth="1"/>
    <col min="11369" max="11369" width="23.42578125" style="3" customWidth="1"/>
    <col min="11370" max="11370" width="28.7109375" style="3" customWidth="1"/>
    <col min="11371" max="11371" width="12.7109375" style="3" customWidth="1"/>
    <col min="11372" max="11372" width="11.42578125" style="3"/>
    <col min="11373" max="11373" width="25.28515625" style="3" customWidth="1"/>
    <col min="11374" max="11374" width="15.85546875" style="3" bestFit="1" customWidth="1"/>
    <col min="11375" max="11376" width="18" style="3" bestFit="1" customWidth="1"/>
    <col min="11377" max="11595" width="11.42578125" style="3"/>
    <col min="11596" max="11596" width="15.42578125" style="3" customWidth="1"/>
    <col min="11597" max="11597" width="9.5703125" style="3" customWidth="1"/>
    <col min="11598" max="11598" width="14.42578125" style="3" customWidth="1"/>
    <col min="11599" max="11599" width="49.85546875" style="3" customWidth="1"/>
    <col min="11600" max="11600" width="22.5703125" style="3" customWidth="1"/>
    <col min="11601" max="11601" width="23" style="3" customWidth="1"/>
    <col min="11602" max="11602" width="22.85546875" style="3" customWidth="1"/>
    <col min="11603" max="11603" width="23.42578125" style="3" customWidth="1"/>
    <col min="11604" max="11604" width="22.42578125" style="3" customWidth="1"/>
    <col min="11605" max="11605" width="13.85546875" style="3" customWidth="1"/>
    <col min="11606" max="11606" width="20.7109375" style="3" customWidth="1"/>
    <col min="11607" max="11607" width="18.140625" style="3" customWidth="1"/>
    <col min="11608" max="11608" width="14.85546875" style="3" bestFit="1" customWidth="1"/>
    <col min="11609" max="11609" width="11.42578125" style="3"/>
    <col min="11610" max="11610" width="17.42578125" style="3" customWidth="1"/>
    <col min="11611" max="11613" width="18.140625" style="3" customWidth="1"/>
    <col min="11614" max="11617" width="11.42578125" style="3"/>
    <col min="11618" max="11618" width="34" style="3" customWidth="1"/>
    <col min="11619" max="11619" width="9.5703125" style="3" customWidth="1"/>
    <col min="11620" max="11620" width="16.7109375" style="3" customWidth="1"/>
    <col min="11621" max="11621" width="55.140625" style="3" customWidth="1"/>
    <col min="11622" max="11622" width="22.5703125" style="3" customWidth="1"/>
    <col min="11623" max="11623" width="23" style="3" customWidth="1"/>
    <col min="11624" max="11624" width="22.85546875" style="3" customWidth="1"/>
    <col min="11625" max="11625" width="23.42578125" style="3" customWidth="1"/>
    <col min="11626" max="11626" width="28.7109375" style="3" customWidth="1"/>
    <col min="11627" max="11627" width="12.7109375" style="3" customWidth="1"/>
    <col min="11628" max="11628" width="11.42578125" style="3"/>
    <col min="11629" max="11629" width="25.28515625" style="3" customWidth="1"/>
    <col min="11630" max="11630" width="15.85546875" style="3" bestFit="1" customWidth="1"/>
    <col min="11631" max="11632" width="18" style="3" bestFit="1" customWidth="1"/>
    <col min="11633" max="11851" width="11.42578125" style="3"/>
    <col min="11852" max="11852" width="15.42578125" style="3" customWidth="1"/>
    <col min="11853" max="11853" width="9.5703125" style="3" customWidth="1"/>
    <col min="11854" max="11854" width="14.42578125" style="3" customWidth="1"/>
    <col min="11855" max="11855" width="49.85546875" style="3" customWidth="1"/>
    <col min="11856" max="11856" width="22.5703125" style="3" customWidth="1"/>
    <col min="11857" max="11857" width="23" style="3" customWidth="1"/>
    <col min="11858" max="11858" width="22.85546875" style="3" customWidth="1"/>
    <col min="11859" max="11859" width="23.42578125" style="3" customWidth="1"/>
    <col min="11860" max="11860" width="22.42578125" style="3" customWidth="1"/>
    <col min="11861" max="11861" width="13.85546875" style="3" customWidth="1"/>
    <col min="11862" max="11862" width="20.7109375" style="3" customWidth="1"/>
    <col min="11863" max="11863" width="18.140625" style="3" customWidth="1"/>
    <col min="11864" max="11864" width="14.85546875" style="3" bestFit="1" customWidth="1"/>
    <col min="11865" max="11865" width="11.42578125" style="3"/>
    <col min="11866" max="11866" width="17.42578125" style="3" customWidth="1"/>
    <col min="11867" max="11869" width="18.140625" style="3" customWidth="1"/>
    <col min="11870" max="11873" width="11.42578125" style="3"/>
    <col min="11874" max="11874" width="34" style="3" customWidth="1"/>
    <col min="11875" max="11875" width="9.5703125" style="3" customWidth="1"/>
    <col min="11876" max="11876" width="16.7109375" style="3" customWidth="1"/>
    <col min="11877" max="11877" width="55.140625" style="3" customWidth="1"/>
    <col min="11878" max="11878" width="22.5703125" style="3" customWidth="1"/>
    <col min="11879" max="11879" width="23" style="3" customWidth="1"/>
    <col min="11880" max="11880" width="22.85546875" style="3" customWidth="1"/>
    <col min="11881" max="11881" width="23.42578125" style="3" customWidth="1"/>
    <col min="11882" max="11882" width="28.7109375" style="3" customWidth="1"/>
    <col min="11883" max="11883" width="12.7109375" style="3" customWidth="1"/>
    <col min="11884" max="11884" width="11.42578125" style="3"/>
    <col min="11885" max="11885" width="25.28515625" style="3" customWidth="1"/>
    <col min="11886" max="11886" width="15.85546875" style="3" bestFit="1" customWidth="1"/>
    <col min="11887" max="11888" width="18" style="3" bestFit="1" customWidth="1"/>
    <col min="11889" max="12107" width="11.42578125" style="3"/>
    <col min="12108" max="12108" width="15.42578125" style="3" customWidth="1"/>
    <col min="12109" max="12109" width="9.5703125" style="3" customWidth="1"/>
    <col min="12110" max="12110" width="14.42578125" style="3" customWidth="1"/>
    <col min="12111" max="12111" width="49.85546875" style="3" customWidth="1"/>
    <col min="12112" max="12112" width="22.5703125" style="3" customWidth="1"/>
    <col min="12113" max="12113" width="23" style="3" customWidth="1"/>
    <col min="12114" max="12114" width="22.85546875" style="3" customWidth="1"/>
    <col min="12115" max="12115" width="23.42578125" style="3" customWidth="1"/>
    <col min="12116" max="12116" width="22.42578125" style="3" customWidth="1"/>
    <col min="12117" max="12117" width="13.85546875" style="3" customWidth="1"/>
    <col min="12118" max="12118" width="20.7109375" style="3" customWidth="1"/>
    <col min="12119" max="12119" width="18.140625" style="3" customWidth="1"/>
    <col min="12120" max="12120" width="14.85546875" style="3" bestFit="1" customWidth="1"/>
    <col min="12121" max="12121" width="11.42578125" style="3"/>
    <col min="12122" max="12122" width="17.42578125" style="3" customWidth="1"/>
    <col min="12123" max="12125" width="18.140625" style="3" customWidth="1"/>
    <col min="12126" max="12129" width="11.42578125" style="3"/>
    <col min="12130" max="12130" width="34" style="3" customWidth="1"/>
    <col min="12131" max="12131" width="9.5703125" style="3" customWidth="1"/>
    <col min="12132" max="12132" width="16.7109375" style="3" customWidth="1"/>
    <col min="12133" max="12133" width="55.140625" style="3" customWidth="1"/>
    <col min="12134" max="12134" width="22.5703125" style="3" customWidth="1"/>
    <col min="12135" max="12135" width="23" style="3" customWidth="1"/>
    <col min="12136" max="12136" width="22.85546875" style="3" customWidth="1"/>
    <col min="12137" max="12137" width="23.42578125" style="3" customWidth="1"/>
    <col min="12138" max="12138" width="28.7109375" style="3" customWidth="1"/>
    <col min="12139" max="12139" width="12.7109375" style="3" customWidth="1"/>
    <col min="12140" max="12140" width="11.42578125" style="3"/>
    <col min="12141" max="12141" width="25.28515625" style="3" customWidth="1"/>
    <col min="12142" max="12142" width="15.85546875" style="3" bestFit="1" customWidth="1"/>
    <col min="12143" max="12144" width="18" style="3" bestFit="1" customWidth="1"/>
    <col min="12145" max="12363" width="11.42578125" style="3"/>
    <col min="12364" max="12364" width="15.42578125" style="3" customWidth="1"/>
    <col min="12365" max="12365" width="9.5703125" style="3" customWidth="1"/>
    <col min="12366" max="12366" width="14.42578125" style="3" customWidth="1"/>
    <col min="12367" max="12367" width="49.85546875" style="3" customWidth="1"/>
    <col min="12368" max="12368" width="22.5703125" style="3" customWidth="1"/>
    <col min="12369" max="12369" width="23" style="3" customWidth="1"/>
    <col min="12370" max="12370" width="22.85546875" style="3" customWidth="1"/>
    <col min="12371" max="12371" width="23.42578125" style="3" customWidth="1"/>
    <col min="12372" max="12372" width="22.42578125" style="3" customWidth="1"/>
    <col min="12373" max="12373" width="13.85546875" style="3" customWidth="1"/>
    <col min="12374" max="12374" width="20.7109375" style="3" customWidth="1"/>
    <col min="12375" max="12375" width="18.140625" style="3" customWidth="1"/>
    <col min="12376" max="12376" width="14.85546875" style="3" bestFit="1" customWidth="1"/>
    <col min="12377" max="12377" width="11.42578125" style="3"/>
    <col min="12378" max="12378" width="17.42578125" style="3" customWidth="1"/>
    <col min="12379" max="12381" width="18.140625" style="3" customWidth="1"/>
    <col min="12382" max="12385" width="11.42578125" style="3"/>
    <col min="12386" max="12386" width="34" style="3" customWidth="1"/>
    <col min="12387" max="12387" width="9.5703125" style="3" customWidth="1"/>
    <col min="12388" max="12388" width="16.7109375" style="3" customWidth="1"/>
    <col min="12389" max="12389" width="55.140625" style="3" customWidth="1"/>
    <col min="12390" max="12390" width="22.5703125" style="3" customWidth="1"/>
    <col min="12391" max="12391" width="23" style="3" customWidth="1"/>
    <col min="12392" max="12392" width="22.85546875" style="3" customWidth="1"/>
    <col min="12393" max="12393" width="23.42578125" style="3" customWidth="1"/>
    <col min="12394" max="12394" width="28.7109375" style="3" customWidth="1"/>
    <col min="12395" max="12395" width="12.7109375" style="3" customWidth="1"/>
    <col min="12396" max="12396" width="11.42578125" style="3"/>
    <col min="12397" max="12397" width="25.28515625" style="3" customWidth="1"/>
    <col min="12398" max="12398" width="15.85546875" style="3" bestFit="1" customWidth="1"/>
    <col min="12399" max="12400" width="18" style="3" bestFit="1" customWidth="1"/>
    <col min="12401" max="12619" width="11.42578125" style="3"/>
    <col min="12620" max="12620" width="15.42578125" style="3" customWidth="1"/>
    <col min="12621" max="12621" width="9.5703125" style="3" customWidth="1"/>
    <col min="12622" max="12622" width="14.42578125" style="3" customWidth="1"/>
    <col min="12623" max="12623" width="49.85546875" style="3" customWidth="1"/>
    <col min="12624" max="12624" width="22.5703125" style="3" customWidth="1"/>
    <col min="12625" max="12625" width="23" style="3" customWidth="1"/>
    <col min="12626" max="12626" width="22.85546875" style="3" customWidth="1"/>
    <col min="12627" max="12627" width="23.42578125" style="3" customWidth="1"/>
    <col min="12628" max="12628" width="22.42578125" style="3" customWidth="1"/>
    <col min="12629" max="12629" width="13.85546875" style="3" customWidth="1"/>
    <col min="12630" max="12630" width="20.7109375" style="3" customWidth="1"/>
    <col min="12631" max="12631" width="18.140625" style="3" customWidth="1"/>
    <col min="12632" max="12632" width="14.85546875" style="3" bestFit="1" customWidth="1"/>
    <col min="12633" max="12633" width="11.42578125" style="3"/>
    <col min="12634" max="12634" width="17.42578125" style="3" customWidth="1"/>
    <col min="12635" max="12637" width="18.140625" style="3" customWidth="1"/>
    <col min="12638" max="12641" width="11.42578125" style="3"/>
    <col min="12642" max="12642" width="34" style="3" customWidth="1"/>
    <col min="12643" max="12643" width="9.5703125" style="3" customWidth="1"/>
    <col min="12644" max="12644" width="16.7109375" style="3" customWidth="1"/>
    <col min="12645" max="12645" width="55.140625" style="3" customWidth="1"/>
    <col min="12646" max="12646" width="22.5703125" style="3" customWidth="1"/>
    <col min="12647" max="12647" width="23" style="3" customWidth="1"/>
    <col min="12648" max="12648" width="22.85546875" style="3" customWidth="1"/>
    <col min="12649" max="12649" width="23.42578125" style="3" customWidth="1"/>
    <col min="12650" max="12650" width="28.7109375" style="3" customWidth="1"/>
    <col min="12651" max="12651" width="12.7109375" style="3" customWidth="1"/>
    <col min="12652" max="12652" width="11.42578125" style="3"/>
    <col min="12653" max="12653" width="25.28515625" style="3" customWidth="1"/>
    <col min="12654" max="12654" width="15.85546875" style="3" bestFit="1" customWidth="1"/>
    <col min="12655" max="12656" width="18" style="3" bestFit="1" customWidth="1"/>
    <col min="12657" max="12875" width="11.42578125" style="3"/>
    <col min="12876" max="12876" width="15.42578125" style="3" customWidth="1"/>
    <col min="12877" max="12877" width="9.5703125" style="3" customWidth="1"/>
    <col min="12878" max="12878" width="14.42578125" style="3" customWidth="1"/>
    <col min="12879" max="12879" width="49.85546875" style="3" customWidth="1"/>
    <col min="12880" max="12880" width="22.5703125" style="3" customWidth="1"/>
    <col min="12881" max="12881" width="23" style="3" customWidth="1"/>
    <col min="12882" max="12882" width="22.85546875" style="3" customWidth="1"/>
    <col min="12883" max="12883" width="23.42578125" style="3" customWidth="1"/>
    <col min="12884" max="12884" width="22.42578125" style="3" customWidth="1"/>
    <col min="12885" max="12885" width="13.85546875" style="3" customWidth="1"/>
    <col min="12886" max="12886" width="20.7109375" style="3" customWidth="1"/>
    <col min="12887" max="12887" width="18.140625" style="3" customWidth="1"/>
    <col min="12888" max="12888" width="14.85546875" style="3" bestFit="1" customWidth="1"/>
    <col min="12889" max="12889" width="11.42578125" style="3"/>
    <col min="12890" max="12890" width="17.42578125" style="3" customWidth="1"/>
    <col min="12891" max="12893" width="18.140625" style="3" customWidth="1"/>
    <col min="12894" max="12897" width="11.42578125" style="3"/>
    <col min="12898" max="12898" width="34" style="3" customWidth="1"/>
    <col min="12899" max="12899" width="9.5703125" style="3" customWidth="1"/>
    <col min="12900" max="12900" width="16.7109375" style="3" customWidth="1"/>
    <col min="12901" max="12901" width="55.140625" style="3" customWidth="1"/>
    <col min="12902" max="12902" width="22.5703125" style="3" customWidth="1"/>
    <col min="12903" max="12903" width="23" style="3" customWidth="1"/>
    <col min="12904" max="12904" width="22.85546875" style="3" customWidth="1"/>
    <col min="12905" max="12905" width="23.42578125" style="3" customWidth="1"/>
    <col min="12906" max="12906" width="28.7109375" style="3" customWidth="1"/>
    <col min="12907" max="12907" width="12.7109375" style="3" customWidth="1"/>
    <col min="12908" max="12908" width="11.42578125" style="3"/>
    <col min="12909" max="12909" width="25.28515625" style="3" customWidth="1"/>
    <col min="12910" max="12910" width="15.85546875" style="3" bestFit="1" customWidth="1"/>
    <col min="12911" max="12912" width="18" style="3" bestFit="1" customWidth="1"/>
    <col min="12913" max="13131" width="11.42578125" style="3"/>
    <col min="13132" max="13132" width="15.42578125" style="3" customWidth="1"/>
    <col min="13133" max="13133" width="9.5703125" style="3" customWidth="1"/>
    <col min="13134" max="13134" width="14.42578125" style="3" customWidth="1"/>
    <col min="13135" max="13135" width="49.85546875" style="3" customWidth="1"/>
    <col min="13136" max="13136" width="22.5703125" style="3" customWidth="1"/>
    <col min="13137" max="13137" width="23" style="3" customWidth="1"/>
    <col min="13138" max="13138" width="22.85546875" style="3" customWidth="1"/>
    <col min="13139" max="13139" width="23.42578125" style="3" customWidth="1"/>
    <col min="13140" max="13140" width="22.42578125" style="3" customWidth="1"/>
    <col min="13141" max="13141" width="13.85546875" style="3" customWidth="1"/>
    <col min="13142" max="13142" width="20.7109375" style="3" customWidth="1"/>
    <col min="13143" max="13143" width="18.140625" style="3" customWidth="1"/>
    <col min="13144" max="13144" width="14.85546875" style="3" bestFit="1" customWidth="1"/>
    <col min="13145" max="13145" width="11.42578125" style="3"/>
    <col min="13146" max="13146" width="17.42578125" style="3" customWidth="1"/>
    <col min="13147" max="13149" width="18.140625" style="3" customWidth="1"/>
    <col min="13150" max="13153" width="11.42578125" style="3"/>
    <col min="13154" max="13154" width="34" style="3" customWidth="1"/>
    <col min="13155" max="13155" width="9.5703125" style="3" customWidth="1"/>
    <col min="13156" max="13156" width="16.7109375" style="3" customWidth="1"/>
    <col min="13157" max="13157" width="55.140625" style="3" customWidth="1"/>
    <col min="13158" max="13158" width="22.5703125" style="3" customWidth="1"/>
    <col min="13159" max="13159" width="23" style="3" customWidth="1"/>
    <col min="13160" max="13160" width="22.85546875" style="3" customWidth="1"/>
    <col min="13161" max="13161" width="23.42578125" style="3" customWidth="1"/>
    <col min="13162" max="13162" width="28.7109375" style="3" customWidth="1"/>
    <col min="13163" max="13163" width="12.7109375" style="3" customWidth="1"/>
    <col min="13164" max="13164" width="11.42578125" style="3"/>
    <col min="13165" max="13165" width="25.28515625" style="3" customWidth="1"/>
    <col min="13166" max="13166" width="15.85546875" style="3" bestFit="1" customWidth="1"/>
    <col min="13167" max="13168" width="18" style="3" bestFit="1" customWidth="1"/>
    <col min="13169" max="13387" width="11.42578125" style="3"/>
    <col min="13388" max="13388" width="15.42578125" style="3" customWidth="1"/>
    <col min="13389" max="13389" width="9.5703125" style="3" customWidth="1"/>
    <col min="13390" max="13390" width="14.42578125" style="3" customWidth="1"/>
    <col min="13391" max="13391" width="49.85546875" style="3" customWidth="1"/>
    <col min="13392" max="13392" width="22.5703125" style="3" customWidth="1"/>
    <col min="13393" max="13393" width="23" style="3" customWidth="1"/>
    <col min="13394" max="13394" width="22.85546875" style="3" customWidth="1"/>
    <col min="13395" max="13395" width="23.42578125" style="3" customWidth="1"/>
    <col min="13396" max="13396" width="22.42578125" style="3" customWidth="1"/>
    <col min="13397" max="13397" width="13.85546875" style="3" customWidth="1"/>
    <col min="13398" max="13398" width="20.7109375" style="3" customWidth="1"/>
    <col min="13399" max="13399" width="18.140625" style="3" customWidth="1"/>
    <col min="13400" max="13400" width="14.85546875" style="3" bestFit="1" customWidth="1"/>
    <col min="13401" max="13401" width="11.42578125" style="3"/>
    <col min="13402" max="13402" width="17.42578125" style="3" customWidth="1"/>
    <col min="13403" max="13405" width="18.140625" style="3" customWidth="1"/>
    <col min="13406" max="13409" width="11.42578125" style="3"/>
    <col min="13410" max="13410" width="34" style="3" customWidth="1"/>
    <col min="13411" max="13411" width="9.5703125" style="3" customWidth="1"/>
    <col min="13412" max="13412" width="16.7109375" style="3" customWidth="1"/>
    <col min="13413" max="13413" width="55.140625" style="3" customWidth="1"/>
    <col min="13414" max="13414" width="22.5703125" style="3" customWidth="1"/>
    <col min="13415" max="13415" width="23" style="3" customWidth="1"/>
    <col min="13416" max="13416" width="22.85546875" style="3" customWidth="1"/>
    <col min="13417" max="13417" width="23.42578125" style="3" customWidth="1"/>
    <col min="13418" max="13418" width="28.7109375" style="3" customWidth="1"/>
    <col min="13419" max="13419" width="12.7109375" style="3" customWidth="1"/>
    <col min="13420" max="13420" width="11.42578125" style="3"/>
    <col min="13421" max="13421" width="25.28515625" style="3" customWidth="1"/>
    <col min="13422" max="13422" width="15.85546875" style="3" bestFit="1" customWidth="1"/>
    <col min="13423" max="13424" width="18" style="3" bestFit="1" customWidth="1"/>
    <col min="13425" max="13643" width="11.42578125" style="3"/>
    <col min="13644" max="13644" width="15.42578125" style="3" customWidth="1"/>
    <col min="13645" max="13645" width="9.5703125" style="3" customWidth="1"/>
    <col min="13646" max="13646" width="14.42578125" style="3" customWidth="1"/>
    <col min="13647" max="13647" width="49.85546875" style="3" customWidth="1"/>
    <col min="13648" max="13648" width="22.5703125" style="3" customWidth="1"/>
    <col min="13649" max="13649" width="23" style="3" customWidth="1"/>
    <col min="13650" max="13650" width="22.85546875" style="3" customWidth="1"/>
    <col min="13651" max="13651" width="23.42578125" style="3" customWidth="1"/>
    <col min="13652" max="13652" width="22.42578125" style="3" customWidth="1"/>
    <col min="13653" max="13653" width="13.85546875" style="3" customWidth="1"/>
    <col min="13654" max="13654" width="20.7109375" style="3" customWidth="1"/>
    <col min="13655" max="13655" width="18.140625" style="3" customWidth="1"/>
    <col min="13656" max="13656" width="14.85546875" style="3" bestFit="1" customWidth="1"/>
    <col min="13657" max="13657" width="11.42578125" style="3"/>
    <col min="13658" max="13658" width="17.42578125" style="3" customWidth="1"/>
    <col min="13659" max="13661" width="18.140625" style="3" customWidth="1"/>
    <col min="13662" max="13665" width="11.42578125" style="3"/>
    <col min="13666" max="13666" width="34" style="3" customWidth="1"/>
    <col min="13667" max="13667" width="9.5703125" style="3" customWidth="1"/>
    <col min="13668" max="13668" width="16.7109375" style="3" customWidth="1"/>
    <col min="13669" max="13669" width="55.140625" style="3" customWidth="1"/>
    <col min="13670" max="13670" width="22.5703125" style="3" customWidth="1"/>
    <col min="13671" max="13671" width="23" style="3" customWidth="1"/>
    <col min="13672" max="13672" width="22.85546875" style="3" customWidth="1"/>
    <col min="13673" max="13673" width="23.42578125" style="3" customWidth="1"/>
    <col min="13674" max="13674" width="28.7109375" style="3" customWidth="1"/>
    <col min="13675" max="13675" width="12.7109375" style="3" customWidth="1"/>
    <col min="13676" max="13676" width="11.42578125" style="3"/>
    <col min="13677" max="13677" width="25.28515625" style="3" customWidth="1"/>
    <col min="13678" max="13678" width="15.85546875" style="3" bestFit="1" customWidth="1"/>
    <col min="13679" max="13680" width="18" style="3" bestFit="1" customWidth="1"/>
    <col min="13681" max="13899" width="11.42578125" style="3"/>
    <col min="13900" max="13900" width="15.42578125" style="3" customWidth="1"/>
    <col min="13901" max="13901" width="9.5703125" style="3" customWidth="1"/>
    <col min="13902" max="13902" width="14.42578125" style="3" customWidth="1"/>
    <col min="13903" max="13903" width="49.85546875" style="3" customWidth="1"/>
    <col min="13904" max="13904" width="22.5703125" style="3" customWidth="1"/>
    <col min="13905" max="13905" width="23" style="3" customWidth="1"/>
    <col min="13906" max="13906" width="22.85546875" style="3" customWidth="1"/>
    <col min="13907" max="13907" width="23.42578125" style="3" customWidth="1"/>
    <col min="13908" max="13908" width="22.42578125" style="3" customWidth="1"/>
    <col min="13909" max="13909" width="13.85546875" style="3" customWidth="1"/>
    <col min="13910" max="13910" width="20.7109375" style="3" customWidth="1"/>
    <col min="13911" max="13911" width="18.140625" style="3" customWidth="1"/>
    <col min="13912" max="13912" width="14.85546875" style="3" bestFit="1" customWidth="1"/>
    <col min="13913" max="13913" width="11.42578125" style="3"/>
    <col min="13914" max="13914" width="17.42578125" style="3" customWidth="1"/>
    <col min="13915" max="13917" width="18.140625" style="3" customWidth="1"/>
    <col min="13918" max="13921" width="11.42578125" style="3"/>
    <col min="13922" max="13922" width="34" style="3" customWidth="1"/>
    <col min="13923" max="13923" width="9.5703125" style="3" customWidth="1"/>
    <col min="13924" max="13924" width="16.7109375" style="3" customWidth="1"/>
    <col min="13925" max="13925" width="55.140625" style="3" customWidth="1"/>
    <col min="13926" max="13926" width="22.5703125" style="3" customWidth="1"/>
    <col min="13927" max="13927" width="23" style="3" customWidth="1"/>
    <col min="13928" max="13928" width="22.85546875" style="3" customWidth="1"/>
    <col min="13929" max="13929" width="23.42578125" style="3" customWidth="1"/>
    <col min="13930" max="13930" width="28.7109375" style="3" customWidth="1"/>
    <col min="13931" max="13931" width="12.7109375" style="3" customWidth="1"/>
    <col min="13932" max="13932" width="11.42578125" style="3"/>
    <col min="13933" max="13933" width="25.28515625" style="3" customWidth="1"/>
    <col min="13934" max="13934" width="15.85546875" style="3" bestFit="1" customWidth="1"/>
    <col min="13935" max="13936" width="18" style="3" bestFit="1" customWidth="1"/>
    <col min="13937" max="14155" width="11.42578125" style="3"/>
    <col min="14156" max="14156" width="15.42578125" style="3" customWidth="1"/>
    <col min="14157" max="14157" width="9.5703125" style="3" customWidth="1"/>
    <col min="14158" max="14158" width="14.42578125" style="3" customWidth="1"/>
    <col min="14159" max="14159" width="49.85546875" style="3" customWidth="1"/>
    <col min="14160" max="14160" width="22.5703125" style="3" customWidth="1"/>
    <col min="14161" max="14161" width="23" style="3" customWidth="1"/>
    <col min="14162" max="14162" width="22.85546875" style="3" customWidth="1"/>
    <col min="14163" max="14163" width="23.42578125" style="3" customWidth="1"/>
    <col min="14164" max="14164" width="22.42578125" style="3" customWidth="1"/>
    <col min="14165" max="14165" width="13.85546875" style="3" customWidth="1"/>
    <col min="14166" max="14166" width="20.7109375" style="3" customWidth="1"/>
    <col min="14167" max="14167" width="18.140625" style="3" customWidth="1"/>
    <col min="14168" max="14168" width="14.85546875" style="3" bestFit="1" customWidth="1"/>
    <col min="14169" max="14169" width="11.42578125" style="3"/>
    <col min="14170" max="14170" width="17.42578125" style="3" customWidth="1"/>
    <col min="14171" max="14173" width="18.140625" style="3" customWidth="1"/>
    <col min="14174" max="14177" width="11.42578125" style="3"/>
    <col min="14178" max="14178" width="34" style="3" customWidth="1"/>
    <col min="14179" max="14179" width="9.5703125" style="3" customWidth="1"/>
    <col min="14180" max="14180" width="16.7109375" style="3" customWidth="1"/>
    <col min="14181" max="14181" width="55.140625" style="3" customWidth="1"/>
    <col min="14182" max="14182" width="22.5703125" style="3" customWidth="1"/>
    <col min="14183" max="14183" width="23" style="3" customWidth="1"/>
    <col min="14184" max="14184" width="22.85546875" style="3" customWidth="1"/>
    <col min="14185" max="14185" width="23.42578125" style="3" customWidth="1"/>
    <col min="14186" max="14186" width="28.7109375" style="3" customWidth="1"/>
    <col min="14187" max="14187" width="12.7109375" style="3" customWidth="1"/>
    <col min="14188" max="14188" width="11.42578125" style="3"/>
    <col min="14189" max="14189" width="25.28515625" style="3" customWidth="1"/>
    <col min="14190" max="14190" width="15.85546875" style="3" bestFit="1" customWidth="1"/>
    <col min="14191" max="14192" width="18" style="3" bestFit="1" customWidth="1"/>
    <col min="14193" max="14411" width="11.42578125" style="3"/>
    <col min="14412" max="14412" width="15.42578125" style="3" customWidth="1"/>
    <col min="14413" max="14413" width="9.5703125" style="3" customWidth="1"/>
    <col min="14414" max="14414" width="14.42578125" style="3" customWidth="1"/>
    <col min="14415" max="14415" width="49.85546875" style="3" customWidth="1"/>
    <col min="14416" max="14416" width="22.5703125" style="3" customWidth="1"/>
    <col min="14417" max="14417" width="23" style="3" customWidth="1"/>
    <col min="14418" max="14418" width="22.85546875" style="3" customWidth="1"/>
    <col min="14419" max="14419" width="23.42578125" style="3" customWidth="1"/>
    <col min="14420" max="14420" width="22.42578125" style="3" customWidth="1"/>
    <col min="14421" max="14421" width="13.85546875" style="3" customWidth="1"/>
    <col min="14422" max="14422" width="20.7109375" style="3" customWidth="1"/>
    <col min="14423" max="14423" width="18.140625" style="3" customWidth="1"/>
    <col min="14424" max="14424" width="14.85546875" style="3" bestFit="1" customWidth="1"/>
    <col min="14425" max="14425" width="11.42578125" style="3"/>
    <col min="14426" max="14426" width="17.42578125" style="3" customWidth="1"/>
    <col min="14427" max="14429" width="18.140625" style="3" customWidth="1"/>
    <col min="14430" max="14433" width="11.42578125" style="3"/>
    <col min="14434" max="14434" width="34" style="3" customWidth="1"/>
    <col min="14435" max="14435" width="9.5703125" style="3" customWidth="1"/>
    <col min="14436" max="14436" width="16.7109375" style="3" customWidth="1"/>
    <col min="14437" max="14437" width="55.140625" style="3" customWidth="1"/>
    <col min="14438" max="14438" width="22.5703125" style="3" customWidth="1"/>
    <col min="14439" max="14439" width="23" style="3" customWidth="1"/>
    <col min="14440" max="14440" width="22.85546875" style="3" customWidth="1"/>
    <col min="14441" max="14441" width="23.42578125" style="3" customWidth="1"/>
    <col min="14442" max="14442" width="28.7109375" style="3" customWidth="1"/>
    <col min="14443" max="14443" width="12.7109375" style="3" customWidth="1"/>
    <col min="14444" max="14444" width="11.42578125" style="3"/>
    <col min="14445" max="14445" width="25.28515625" style="3" customWidth="1"/>
    <col min="14446" max="14446" width="15.85546875" style="3" bestFit="1" customWidth="1"/>
    <col min="14447" max="14448" width="18" style="3" bestFit="1" customWidth="1"/>
    <col min="14449" max="14667" width="11.42578125" style="3"/>
    <col min="14668" max="14668" width="15.42578125" style="3" customWidth="1"/>
    <col min="14669" max="14669" width="9.5703125" style="3" customWidth="1"/>
    <col min="14670" max="14670" width="14.42578125" style="3" customWidth="1"/>
    <col min="14671" max="14671" width="49.85546875" style="3" customWidth="1"/>
    <col min="14672" max="14672" width="22.5703125" style="3" customWidth="1"/>
    <col min="14673" max="14673" width="23" style="3" customWidth="1"/>
    <col min="14674" max="14674" width="22.85546875" style="3" customWidth="1"/>
    <col min="14675" max="14675" width="23.42578125" style="3" customWidth="1"/>
    <col min="14676" max="14676" width="22.42578125" style="3" customWidth="1"/>
    <col min="14677" max="14677" width="13.85546875" style="3" customWidth="1"/>
    <col min="14678" max="14678" width="20.7109375" style="3" customWidth="1"/>
    <col min="14679" max="14679" width="18.140625" style="3" customWidth="1"/>
    <col min="14680" max="14680" width="14.85546875" style="3" bestFit="1" customWidth="1"/>
    <col min="14681" max="14681" width="11.42578125" style="3"/>
    <col min="14682" max="14682" width="17.42578125" style="3" customWidth="1"/>
    <col min="14683" max="14685" width="18.140625" style="3" customWidth="1"/>
    <col min="14686" max="14689" width="11.42578125" style="3"/>
    <col min="14690" max="14690" width="34" style="3" customWidth="1"/>
    <col min="14691" max="14691" width="9.5703125" style="3" customWidth="1"/>
    <col min="14692" max="14692" width="16.7109375" style="3" customWidth="1"/>
    <col min="14693" max="14693" width="55.140625" style="3" customWidth="1"/>
    <col min="14694" max="14694" width="22.5703125" style="3" customWidth="1"/>
    <col min="14695" max="14695" width="23" style="3" customWidth="1"/>
    <col min="14696" max="14696" width="22.85546875" style="3" customWidth="1"/>
    <col min="14697" max="14697" width="23.42578125" style="3" customWidth="1"/>
    <col min="14698" max="14698" width="28.7109375" style="3" customWidth="1"/>
    <col min="14699" max="14699" width="12.7109375" style="3" customWidth="1"/>
    <col min="14700" max="14700" width="11.42578125" style="3"/>
    <col min="14701" max="14701" width="25.28515625" style="3" customWidth="1"/>
    <col min="14702" max="14702" width="15.85546875" style="3" bestFit="1" customWidth="1"/>
    <col min="14703" max="14704" width="18" style="3" bestFit="1" customWidth="1"/>
    <col min="14705" max="14923" width="11.42578125" style="3"/>
    <col min="14924" max="14924" width="15.42578125" style="3" customWidth="1"/>
    <col min="14925" max="14925" width="9.5703125" style="3" customWidth="1"/>
    <col min="14926" max="14926" width="14.42578125" style="3" customWidth="1"/>
    <col min="14927" max="14927" width="49.85546875" style="3" customWidth="1"/>
    <col min="14928" max="14928" width="22.5703125" style="3" customWidth="1"/>
    <col min="14929" max="14929" width="23" style="3" customWidth="1"/>
    <col min="14930" max="14930" width="22.85546875" style="3" customWidth="1"/>
    <col min="14931" max="14931" width="23.42578125" style="3" customWidth="1"/>
    <col min="14932" max="14932" width="22.42578125" style="3" customWidth="1"/>
    <col min="14933" max="14933" width="13.85546875" style="3" customWidth="1"/>
    <col min="14934" max="14934" width="20.7109375" style="3" customWidth="1"/>
    <col min="14935" max="14935" width="18.140625" style="3" customWidth="1"/>
    <col min="14936" max="14936" width="14.85546875" style="3" bestFit="1" customWidth="1"/>
    <col min="14937" max="14937" width="11.42578125" style="3"/>
    <col min="14938" max="14938" width="17.42578125" style="3" customWidth="1"/>
    <col min="14939" max="14941" width="18.140625" style="3" customWidth="1"/>
    <col min="14942" max="14945" width="11.42578125" style="3"/>
    <col min="14946" max="14946" width="34" style="3" customWidth="1"/>
    <col min="14947" max="14947" width="9.5703125" style="3" customWidth="1"/>
    <col min="14948" max="14948" width="16.7109375" style="3" customWidth="1"/>
    <col min="14949" max="14949" width="55.140625" style="3" customWidth="1"/>
    <col min="14950" max="14950" width="22.5703125" style="3" customWidth="1"/>
    <col min="14951" max="14951" width="23" style="3" customWidth="1"/>
    <col min="14952" max="14952" width="22.85546875" style="3" customWidth="1"/>
    <col min="14953" max="14953" width="23.42578125" style="3" customWidth="1"/>
    <col min="14954" max="14954" width="28.7109375" style="3" customWidth="1"/>
    <col min="14955" max="14955" width="12.7109375" style="3" customWidth="1"/>
    <col min="14956" max="14956" width="11.42578125" style="3"/>
    <col min="14957" max="14957" width="25.28515625" style="3" customWidth="1"/>
    <col min="14958" max="14958" width="15.85546875" style="3" bestFit="1" customWidth="1"/>
    <col min="14959" max="14960" width="18" style="3" bestFit="1" customWidth="1"/>
    <col min="14961" max="15179" width="11.42578125" style="3"/>
    <col min="15180" max="15180" width="15.42578125" style="3" customWidth="1"/>
    <col min="15181" max="15181" width="9.5703125" style="3" customWidth="1"/>
    <col min="15182" max="15182" width="14.42578125" style="3" customWidth="1"/>
    <col min="15183" max="15183" width="49.85546875" style="3" customWidth="1"/>
    <col min="15184" max="15184" width="22.5703125" style="3" customWidth="1"/>
    <col min="15185" max="15185" width="23" style="3" customWidth="1"/>
    <col min="15186" max="15186" width="22.85546875" style="3" customWidth="1"/>
    <col min="15187" max="15187" width="23.42578125" style="3" customWidth="1"/>
    <col min="15188" max="15188" width="22.42578125" style="3" customWidth="1"/>
    <col min="15189" max="15189" width="13.85546875" style="3" customWidth="1"/>
    <col min="15190" max="15190" width="20.7109375" style="3" customWidth="1"/>
    <col min="15191" max="15191" width="18.140625" style="3" customWidth="1"/>
    <col min="15192" max="15192" width="14.85546875" style="3" bestFit="1" customWidth="1"/>
    <col min="15193" max="15193" width="11.42578125" style="3"/>
    <col min="15194" max="15194" width="17.42578125" style="3" customWidth="1"/>
    <col min="15195" max="15197" width="18.140625" style="3" customWidth="1"/>
    <col min="15198" max="15201" width="11.42578125" style="3"/>
    <col min="15202" max="15202" width="34" style="3" customWidth="1"/>
    <col min="15203" max="15203" width="9.5703125" style="3" customWidth="1"/>
    <col min="15204" max="15204" width="16.7109375" style="3" customWidth="1"/>
    <col min="15205" max="15205" width="55.140625" style="3" customWidth="1"/>
    <col min="15206" max="15206" width="22.5703125" style="3" customWidth="1"/>
    <col min="15207" max="15207" width="23" style="3" customWidth="1"/>
    <col min="15208" max="15208" width="22.85546875" style="3" customWidth="1"/>
    <col min="15209" max="15209" width="23.42578125" style="3" customWidth="1"/>
    <col min="15210" max="15210" width="28.7109375" style="3" customWidth="1"/>
    <col min="15211" max="15211" width="12.7109375" style="3" customWidth="1"/>
    <col min="15212" max="15212" width="11.42578125" style="3"/>
    <col min="15213" max="15213" width="25.28515625" style="3" customWidth="1"/>
    <col min="15214" max="15214" width="15.85546875" style="3" bestFit="1" customWidth="1"/>
    <col min="15215" max="15216" width="18" style="3" bestFit="1" customWidth="1"/>
    <col min="15217" max="15435" width="11.42578125" style="3"/>
    <col min="15436" max="15436" width="15.42578125" style="3" customWidth="1"/>
    <col min="15437" max="15437" width="9.5703125" style="3" customWidth="1"/>
    <col min="15438" max="15438" width="14.42578125" style="3" customWidth="1"/>
    <col min="15439" max="15439" width="49.85546875" style="3" customWidth="1"/>
    <col min="15440" max="15440" width="22.5703125" style="3" customWidth="1"/>
    <col min="15441" max="15441" width="23" style="3" customWidth="1"/>
    <col min="15442" max="15442" width="22.85546875" style="3" customWidth="1"/>
    <col min="15443" max="15443" width="23.42578125" style="3" customWidth="1"/>
    <col min="15444" max="15444" width="22.42578125" style="3" customWidth="1"/>
    <col min="15445" max="15445" width="13.85546875" style="3" customWidth="1"/>
    <col min="15446" max="15446" width="20.7109375" style="3" customWidth="1"/>
    <col min="15447" max="15447" width="18.140625" style="3" customWidth="1"/>
    <col min="15448" max="15448" width="14.85546875" style="3" bestFit="1" customWidth="1"/>
    <col min="15449" max="15449" width="11.42578125" style="3"/>
    <col min="15450" max="15450" width="17.42578125" style="3" customWidth="1"/>
    <col min="15451" max="15453" width="18.140625" style="3" customWidth="1"/>
    <col min="15454" max="15457" width="11.42578125" style="3"/>
    <col min="15458" max="15458" width="34" style="3" customWidth="1"/>
    <col min="15459" max="15459" width="9.5703125" style="3" customWidth="1"/>
    <col min="15460" max="15460" width="16.7109375" style="3" customWidth="1"/>
    <col min="15461" max="15461" width="55.140625" style="3" customWidth="1"/>
    <col min="15462" max="15462" width="22.5703125" style="3" customWidth="1"/>
    <col min="15463" max="15463" width="23" style="3" customWidth="1"/>
    <col min="15464" max="15464" width="22.85546875" style="3" customWidth="1"/>
    <col min="15465" max="15465" width="23.42578125" style="3" customWidth="1"/>
    <col min="15466" max="15466" width="28.7109375" style="3" customWidth="1"/>
    <col min="15467" max="15467" width="12.7109375" style="3" customWidth="1"/>
    <col min="15468" max="15468" width="11.42578125" style="3"/>
    <col min="15469" max="15469" width="25.28515625" style="3" customWidth="1"/>
    <col min="15470" max="15470" width="15.85546875" style="3" bestFit="1" customWidth="1"/>
    <col min="15471" max="15472" width="18" style="3" bestFit="1" customWidth="1"/>
    <col min="15473" max="15691" width="11.42578125" style="3"/>
    <col min="15692" max="15692" width="15.42578125" style="3" customWidth="1"/>
    <col min="15693" max="15693" width="9.5703125" style="3" customWidth="1"/>
    <col min="15694" max="15694" width="14.42578125" style="3" customWidth="1"/>
    <col min="15695" max="15695" width="49.85546875" style="3" customWidth="1"/>
    <col min="15696" max="15696" width="22.5703125" style="3" customWidth="1"/>
    <col min="15697" max="15697" width="23" style="3" customWidth="1"/>
    <col min="15698" max="15698" width="22.85546875" style="3" customWidth="1"/>
    <col min="15699" max="15699" width="23.42578125" style="3" customWidth="1"/>
    <col min="15700" max="15700" width="22.42578125" style="3" customWidth="1"/>
    <col min="15701" max="15701" width="13.85546875" style="3" customWidth="1"/>
    <col min="15702" max="15702" width="20.7109375" style="3" customWidth="1"/>
    <col min="15703" max="15703" width="18.140625" style="3" customWidth="1"/>
    <col min="15704" max="15704" width="14.85546875" style="3" bestFit="1" customWidth="1"/>
    <col min="15705" max="15705" width="11.42578125" style="3"/>
    <col min="15706" max="15706" width="17.42578125" style="3" customWidth="1"/>
    <col min="15707" max="15709" width="18.140625" style="3" customWidth="1"/>
    <col min="15710" max="15713" width="11.42578125" style="3"/>
    <col min="15714" max="15714" width="34" style="3" customWidth="1"/>
    <col min="15715" max="15715" width="9.5703125" style="3" customWidth="1"/>
    <col min="15716" max="15716" width="16.7109375" style="3" customWidth="1"/>
    <col min="15717" max="15717" width="55.140625" style="3" customWidth="1"/>
    <col min="15718" max="15718" width="22.5703125" style="3" customWidth="1"/>
    <col min="15719" max="15719" width="23" style="3" customWidth="1"/>
    <col min="15720" max="15720" width="22.85546875" style="3" customWidth="1"/>
    <col min="15721" max="15721" width="23.42578125" style="3" customWidth="1"/>
    <col min="15722" max="15722" width="28.7109375" style="3" customWidth="1"/>
    <col min="15723" max="15723" width="12.7109375" style="3" customWidth="1"/>
    <col min="15724" max="15724" width="11.42578125" style="3"/>
    <col min="15725" max="15725" width="25.28515625" style="3" customWidth="1"/>
    <col min="15726" max="15726" width="15.85546875" style="3" bestFit="1" customWidth="1"/>
    <col min="15727" max="15728" width="18" style="3" bestFit="1" customWidth="1"/>
    <col min="15729" max="15947" width="11.42578125" style="3"/>
    <col min="15948" max="15948" width="15.42578125" style="3" customWidth="1"/>
    <col min="15949" max="15949" width="9.5703125" style="3" customWidth="1"/>
    <col min="15950" max="15950" width="14.42578125" style="3" customWidth="1"/>
    <col min="15951" max="15951" width="49.85546875" style="3" customWidth="1"/>
    <col min="15952" max="15952" width="22.5703125" style="3" customWidth="1"/>
    <col min="15953" max="15953" width="23" style="3" customWidth="1"/>
    <col min="15954" max="15954" width="22.85546875" style="3" customWidth="1"/>
    <col min="15955" max="15955" width="23.42578125" style="3" customWidth="1"/>
    <col min="15956" max="15956" width="22.42578125" style="3" customWidth="1"/>
    <col min="15957" max="15957" width="13.85546875" style="3" customWidth="1"/>
    <col min="15958" max="15958" width="20.7109375" style="3" customWidth="1"/>
    <col min="15959" max="15959" width="18.140625" style="3" customWidth="1"/>
    <col min="15960" max="15960" width="14.85546875" style="3" bestFit="1" customWidth="1"/>
    <col min="15961" max="15961" width="11.42578125" style="3"/>
    <col min="15962" max="15962" width="17.42578125" style="3" customWidth="1"/>
    <col min="15963" max="15965" width="18.140625" style="3" customWidth="1"/>
    <col min="15966" max="15969" width="11.42578125" style="3"/>
    <col min="15970" max="15970" width="34" style="3" customWidth="1"/>
    <col min="15971" max="15971" width="9.5703125" style="3" customWidth="1"/>
    <col min="15972" max="15972" width="16.7109375" style="3" customWidth="1"/>
    <col min="15973" max="15973" width="55.140625" style="3" customWidth="1"/>
    <col min="15974" max="15974" width="22.5703125" style="3" customWidth="1"/>
    <col min="15975" max="15975" width="23" style="3" customWidth="1"/>
    <col min="15976" max="15976" width="22.85546875" style="3" customWidth="1"/>
    <col min="15977" max="15977" width="23.42578125" style="3" customWidth="1"/>
    <col min="15978" max="15978" width="28.7109375" style="3" customWidth="1"/>
    <col min="15979" max="15979" width="12.7109375" style="3" customWidth="1"/>
    <col min="15980" max="15980" width="11.42578125" style="3"/>
    <col min="15981" max="15981" width="25.28515625" style="3" customWidth="1"/>
    <col min="15982" max="15982" width="15.85546875" style="3" bestFit="1" customWidth="1"/>
    <col min="15983" max="15984" width="18" style="3" bestFit="1" customWidth="1"/>
    <col min="15985" max="16203" width="11.42578125" style="3"/>
    <col min="16204" max="16204" width="15.42578125" style="3" customWidth="1"/>
    <col min="16205" max="16205" width="9.5703125" style="3" customWidth="1"/>
    <col min="16206" max="16206" width="14.42578125" style="3" customWidth="1"/>
    <col min="16207" max="16207" width="49.85546875" style="3" customWidth="1"/>
    <col min="16208" max="16208" width="22.5703125" style="3" customWidth="1"/>
    <col min="16209" max="16209" width="23" style="3" customWidth="1"/>
    <col min="16210" max="16210" width="22.85546875" style="3" customWidth="1"/>
    <col min="16211" max="16211" width="23.42578125" style="3" customWidth="1"/>
    <col min="16212" max="16212" width="22.42578125" style="3" customWidth="1"/>
    <col min="16213" max="16213" width="13.85546875" style="3" customWidth="1"/>
    <col min="16214" max="16214" width="20.7109375" style="3" customWidth="1"/>
    <col min="16215" max="16215" width="18.140625" style="3" customWidth="1"/>
    <col min="16216" max="16216" width="14.85546875" style="3" bestFit="1" customWidth="1"/>
    <col min="16217" max="16217" width="11.42578125" style="3"/>
    <col min="16218" max="16218" width="17.42578125" style="3" customWidth="1"/>
    <col min="16219" max="16221" width="18.140625" style="3" customWidth="1"/>
    <col min="16222" max="16384" width="11.42578125" style="3"/>
  </cols>
  <sheetData>
    <row r="1" spans="1:16" s="132" customFormat="1" ht="23.1" customHeight="1" x14ac:dyDescent="0.25">
      <c r="C1" s="133"/>
      <c r="D1" s="133"/>
      <c r="G1" s="134"/>
      <c r="H1" s="135"/>
      <c r="I1" s="135"/>
      <c r="J1" s="135"/>
    </row>
    <row r="2" spans="1:16" s="132" customFormat="1" ht="19.5" customHeight="1" x14ac:dyDescent="0.25">
      <c r="A2" s="340" t="s">
        <v>0</v>
      </c>
      <c r="B2" s="340"/>
      <c r="C2" s="340"/>
      <c r="D2" s="340"/>
      <c r="E2" s="340"/>
      <c r="F2" s="340"/>
      <c r="G2" s="340"/>
      <c r="H2" s="340"/>
      <c r="I2" s="340"/>
      <c r="J2" s="340"/>
    </row>
    <row r="3" spans="1:16" s="132" customFormat="1" ht="24.95" customHeight="1" x14ac:dyDescent="0.25">
      <c r="A3" s="341" t="s">
        <v>475</v>
      </c>
      <c r="B3" s="341"/>
      <c r="C3" s="341"/>
      <c r="D3" s="341"/>
      <c r="E3" s="341"/>
      <c r="F3" s="341"/>
      <c r="G3" s="341"/>
      <c r="H3" s="341"/>
      <c r="I3" s="341"/>
      <c r="J3" s="341"/>
    </row>
    <row r="4" spans="1:16" s="132" customFormat="1" ht="24.95" customHeight="1" x14ac:dyDescent="0.25">
      <c r="A4" s="342" t="s">
        <v>531</v>
      </c>
      <c r="B4" s="342"/>
      <c r="C4" s="342"/>
      <c r="D4" s="342"/>
      <c r="E4" s="342"/>
      <c r="F4" s="342"/>
      <c r="G4" s="342"/>
      <c r="H4" s="342"/>
      <c r="I4" s="342"/>
      <c r="J4" s="342"/>
    </row>
    <row r="5" spans="1:16" s="132" customFormat="1" ht="18.75" customHeight="1" thickBot="1" x14ac:dyDescent="0.3">
      <c r="C5" s="133"/>
      <c r="D5" s="133"/>
      <c r="G5" s="134"/>
      <c r="H5" s="136" t="s">
        <v>3</v>
      </c>
      <c r="I5" s="137" t="s">
        <v>4</v>
      </c>
      <c r="J5" s="138" t="s">
        <v>5</v>
      </c>
    </row>
    <row r="6" spans="1:16" ht="29.25" customHeight="1" x14ac:dyDescent="0.25">
      <c r="A6" s="325" t="s">
        <v>6</v>
      </c>
      <c r="B6" s="327" t="s">
        <v>7</v>
      </c>
      <c r="C6" s="327" t="s">
        <v>8</v>
      </c>
      <c r="D6" s="327" t="s">
        <v>9</v>
      </c>
      <c r="E6" s="327" t="s">
        <v>10</v>
      </c>
      <c r="F6" s="321" t="s">
        <v>477</v>
      </c>
      <c r="G6" s="323" t="s">
        <v>478</v>
      </c>
      <c r="H6" s="321" t="s">
        <v>479</v>
      </c>
      <c r="I6" s="329" t="s">
        <v>14</v>
      </c>
      <c r="J6" s="321" t="s">
        <v>480</v>
      </c>
      <c r="K6" s="321" t="s">
        <v>481</v>
      </c>
      <c r="L6" s="321" t="s">
        <v>482</v>
      </c>
      <c r="M6" s="338" t="s">
        <v>483</v>
      </c>
      <c r="N6" s="338"/>
      <c r="O6" s="339"/>
    </row>
    <row r="7" spans="1:16" ht="84.75" customHeight="1" thickBot="1" x14ac:dyDescent="0.3">
      <c r="A7" s="326"/>
      <c r="B7" s="328"/>
      <c r="C7" s="328"/>
      <c r="D7" s="328"/>
      <c r="E7" s="328"/>
      <c r="F7" s="322"/>
      <c r="G7" s="324"/>
      <c r="H7" s="322"/>
      <c r="I7" s="337"/>
      <c r="J7" s="322"/>
      <c r="K7" s="322"/>
      <c r="L7" s="322"/>
      <c r="M7" s="139" t="s">
        <v>484</v>
      </c>
      <c r="N7" s="139" t="s">
        <v>485</v>
      </c>
      <c r="O7" s="140" t="s">
        <v>486</v>
      </c>
    </row>
    <row r="8" spans="1:16" s="4" customFormat="1" ht="30.75" customHeight="1" thickBot="1" x14ac:dyDescent="0.3">
      <c r="A8" s="21" t="s">
        <v>36</v>
      </c>
      <c r="B8" s="141" t="s">
        <v>41</v>
      </c>
      <c r="C8" s="141">
        <v>20</v>
      </c>
      <c r="D8" s="141" t="s">
        <v>38</v>
      </c>
      <c r="E8" s="23" t="s">
        <v>39</v>
      </c>
      <c r="F8" s="24">
        <f>+F9+F44</f>
        <v>9956298794.5499992</v>
      </c>
      <c r="G8" s="24">
        <f t="shared" ref="G8:L8" si="0">+G9+G44</f>
        <v>0</v>
      </c>
      <c r="H8" s="24">
        <f t="shared" si="0"/>
        <v>9956298794.5499992</v>
      </c>
      <c r="I8" s="142">
        <f>+H8/$H$130</f>
        <v>0.17837172702958298</v>
      </c>
      <c r="J8" s="24">
        <f t="shared" si="0"/>
        <v>9949965783.5499992</v>
      </c>
      <c r="K8" s="24">
        <f t="shared" si="0"/>
        <v>6152042921.5500002</v>
      </c>
      <c r="L8" s="24">
        <f t="shared" si="0"/>
        <v>3797922862</v>
      </c>
      <c r="M8" s="143">
        <f>+J8/H8</f>
        <v>0.99936391915000922</v>
      </c>
      <c r="N8" s="143">
        <f>+K8/H8</f>
        <v>0.617904609785072</v>
      </c>
      <c r="O8" s="144">
        <f>+K8/J8</f>
        <v>0.61829789723709416</v>
      </c>
    </row>
    <row r="9" spans="1:16" ht="28.5" customHeight="1" x14ac:dyDescent="0.25">
      <c r="A9" s="145" t="s">
        <v>100</v>
      </c>
      <c r="B9" s="92" t="s">
        <v>41</v>
      </c>
      <c r="C9" s="92">
        <v>20</v>
      </c>
      <c r="D9" s="92" t="s">
        <v>38</v>
      </c>
      <c r="E9" s="35" t="s">
        <v>101</v>
      </c>
      <c r="F9" s="93">
        <f>+F10</f>
        <v>353903239.54999995</v>
      </c>
      <c r="G9" s="93">
        <f t="shared" ref="G9:L9" si="1">+G10</f>
        <v>0</v>
      </c>
      <c r="H9" s="93">
        <f t="shared" si="1"/>
        <v>353903239.54999995</v>
      </c>
      <c r="I9" s="146">
        <f t="shared" ref="I9:I72" si="2">+H9/$H$130</f>
        <v>6.3403412595906192E-3</v>
      </c>
      <c r="J9" s="93">
        <f t="shared" si="1"/>
        <v>347570228.54999995</v>
      </c>
      <c r="K9" s="93">
        <f t="shared" si="1"/>
        <v>347570228.54999995</v>
      </c>
      <c r="L9" s="93">
        <f t="shared" si="1"/>
        <v>0</v>
      </c>
      <c r="M9" s="147">
        <f>+J9/H9</f>
        <v>0.98210524716288938</v>
      </c>
      <c r="N9" s="147">
        <f>+K9/H9</f>
        <v>0.98210524716288938</v>
      </c>
      <c r="O9" s="148">
        <f>+K9/J9</f>
        <v>1</v>
      </c>
    </row>
    <row r="10" spans="1:16" ht="28.5" customHeight="1" x14ac:dyDescent="0.25">
      <c r="A10" s="149" t="s">
        <v>114</v>
      </c>
      <c r="B10" s="34" t="s">
        <v>41</v>
      </c>
      <c r="C10" s="34">
        <v>20</v>
      </c>
      <c r="D10" s="34" t="s">
        <v>38</v>
      </c>
      <c r="E10" s="40" t="s">
        <v>115</v>
      </c>
      <c r="F10" s="66">
        <f>+F11+F24</f>
        <v>353903239.54999995</v>
      </c>
      <c r="G10" s="66">
        <f t="shared" ref="G10:L10" si="3">+G11+G24</f>
        <v>0</v>
      </c>
      <c r="H10" s="66">
        <f t="shared" si="3"/>
        <v>353903239.54999995</v>
      </c>
      <c r="I10" s="150">
        <f t="shared" si="2"/>
        <v>6.3403412595906192E-3</v>
      </c>
      <c r="J10" s="66">
        <f t="shared" si="3"/>
        <v>347570228.54999995</v>
      </c>
      <c r="K10" s="66">
        <f t="shared" si="3"/>
        <v>347570228.54999995</v>
      </c>
      <c r="L10" s="66">
        <f t="shared" si="3"/>
        <v>0</v>
      </c>
      <c r="M10" s="64">
        <f t="shared" ref="M10:M86" si="4">+J10/H10</f>
        <v>0.98210524716288938</v>
      </c>
      <c r="N10" s="64">
        <f t="shared" ref="N10:N86" si="5">+K10/H10</f>
        <v>0.98210524716288938</v>
      </c>
      <c r="O10" s="151">
        <f t="shared" ref="O10:O86" si="6">+K10/J10</f>
        <v>1</v>
      </c>
    </row>
    <row r="11" spans="1:16" ht="28.5" customHeight="1" x14ac:dyDescent="0.25">
      <c r="A11" s="149" t="s">
        <v>116</v>
      </c>
      <c r="B11" s="34" t="s">
        <v>41</v>
      </c>
      <c r="C11" s="34">
        <v>20</v>
      </c>
      <c r="D11" s="34" t="s">
        <v>38</v>
      </c>
      <c r="E11" s="40" t="s">
        <v>117</v>
      </c>
      <c r="F11" s="62">
        <f>+F12+F15+F22</f>
        <v>62552927.649999999</v>
      </c>
      <c r="G11" s="62">
        <f t="shared" ref="G11:L11" si="7">+G12+G15+G22</f>
        <v>0</v>
      </c>
      <c r="H11" s="62">
        <f t="shared" si="7"/>
        <v>62552927.649999999</v>
      </c>
      <c r="I11" s="150">
        <f t="shared" si="2"/>
        <v>1.1206648138959707E-3</v>
      </c>
      <c r="J11" s="62">
        <f t="shared" si="7"/>
        <v>62552927.649999999</v>
      </c>
      <c r="K11" s="62">
        <f t="shared" si="7"/>
        <v>62552927.649999999</v>
      </c>
      <c r="L11" s="62">
        <f t="shared" si="7"/>
        <v>0</v>
      </c>
      <c r="M11" s="64">
        <f t="shared" si="4"/>
        <v>1</v>
      </c>
      <c r="N11" s="64">
        <f t="shared" si="5"/>
        <v>1</v>
      </c>
      <c r="O11" s="151">
        <f t="shared" si="6"/>
        <v>1</v>
      </c>
    </row>
    <row r="12" spans="1:16" ht="54.75" customHeight="1" x14ac:dyDescent="0.25">
      <c r="A12" s="149" t="s">
        <v>118</v>
      </c>
      <c r="B12" s="34" t="s">
        <v>41</v>
      </c>
      <c r="C12" s="34">
        <v>20</v>
      </c>
      <c r="D12" s="34" t="s">
        <v>38</v>
      </c>
      <c r="E12" s="40" t="s">
        <v>487</v>
      </c>
      <c r="F12" s="62">
        <f>+F13+F14</f>
        <v>4803517</v>
      </c>
      <c r="G12" s="62">
        <f t="shared" ref="G12:L12" si="8">+G13+G14</f>
        <v>0</v>
      </c>
      <c r="H12" s="62">
        <f t="shared" si="8"/>
        <v>4803517</v>
      </c>
      <c r="I12" s="150">
        <f t="shared" si="2"/>
        <v>8.6057242835557861E-5</v>
      </c>
      <c r="J12" s="62">
        <f t="shared" si="8"/>
        <v>4803517</v>
      </c>
      <c r="K12" s="62">
        <f t="shared" si="8"/>
        <v>4803517</v>
      </c>
      <c r="L12" s="62">
        <f t="shared" si="8"/>
        <v>0</v>
      </c>
      <c r="M12" s="64">
        <f t="shared" si="4"/>
        <v>1</v>
      </c>
      <c r="N12" s="64">
        <f t="shared" si="5"/>
        <v>1</v>
      </c>
      <c r="O12" s="151">
        <f t="shared" si="6"/>
        <v>1</v>
      </c>
    </row>
    <row r="13" spans="1:16" ht="55.5" customHeight="1" x14ac:dyDescent="0.25">
      <c r="A13" s="152" t="s">
        <v>120</v>
      </c>
      <c r="B13" s="44" t="s">
        <v>41</v>
      </c>
      <c r="C13" s="44">
        <v>20</v>
      </c>
      <c r="D13" s="44" t="s">
        <v>38</v>
      </c>
      <c r="E13" s="45" t="s">
        <v>488</v>
      </c>
      <c r="F13" s="46">
        <v>4545632</v>
      </c>
      <c r="G13" s="46">
        <v>0</v>
      </c>
      <c r="H13" s="46">
        <f>+F13-G13</f>
        <v>4545632</v>
      </c>
      <c r="I13" s="153">
        <f t="shared" si="2"/>
        <v>8.1437113028866675E-5</v>
      </c>
      <c r="J13" s="46">
        <v>4545632</v>
      </c>
      <c r="K13" s="46">
        <v>4545632</v>
      </c>
      <c r="L13" s="46">
        <f>+J13-K13</f>
        <v>0</v>
      </c>
      <c r="M13" s="57">
        <f t="shared" si="4"/>
        <v>1</v>
      </c>
      <c r="N13" s="57">
        <f t="shared" si="5"/>
        <v>1</v>
      </c>
      <c r="O13" s="154">
        <f t="shared" si="6"/>
        <v>1</v>
      </c>
    </row>
    <row r="14" spans="1:16" ht="36" customHeight="1" x14ac:dyDescent="0.25">
      <c r="A14" s="152" t="s">
        <v>122</v>
      </c>
      <c r="B14" s="44" t="s">
        <v>41</v>
      </c>
      <c r="C14" s="44">
        <v>20</v>
      </c>
      <c r="D14" s="44" t="s">
        <v>38</v>
      </c>
      <c r="E14" s="45" t="s">
        <v>123</v>
      </c>
      <c r="F14" s="46">
        <v>257885</v>
      </c>
      <c r="G14" s="46">
        <v>0</v>
      </c>
      <c r="H14" s="46">
        <f>+F14-G14</f>
        <v>257885</v>
      </c>
      <c r="I14" s="155">
        <f t="shared" si="2"/>
        <v>4.620129806691189E-6</v>
      </c>
      <c r="J14" s="46">
        <v>257885</v>
      </c>
      <c r="K14" s="46">
        <v>257885</v>
      </c>
      <c r="L14" s="46">
        <f>+J14-K14</f>
        <v>0</v>
      </c>
      <c r="M14" s="57">
        <f t="shared" si="4"/>
        <v>1</v>
      </c>
      <c r="N14" s="57">
        <f t="shared" si="5"/>
        <v>1</v>
      </c>
      <c r="O14" s="154">
        <f t="shared" si="6"/>
        <v>1</v>
      </c>
    </row>
    <row r="15" spans="1:16" ht="43.5" customHeight="1" x14ac:dyDescent="0.25">
      <c r="A15" s="156" t="s">
        <v>126</v>
      </c>
      <c r="B15" s="34" t="s">
        <v>41</v>
      </c>
      <c r="C15" s="34">
        <v>20</v>
      </c>
      <c r="D15" s="34" t="s">
        <v>38</v>
      </c>
      <c r="E15" s="40" t="s">
        <v>489</v>
      </c>
      <c r="F15" s="62">
        <f>SUM(F16:F21)</f>
        <v>57416210.649999999</v>
      </c>
      <c r="G15" s="62">
        <f t="shared" ref="G15:H15" si="9">SUM(G16:G21)</f>
        <v>0</v>
      </c>
      <c r="H15" s="62">
        <f t="shared" si="9"/>
        <v>57416210.649999999</v>
      </c>
      <c r="I15" s="157">
        <f t="shared" si="2"/>
        <v>1.0286381379736125E-3</v>
      </c>
      <c r="J15" s="62">
        <f t="shared" ref="J15:L15" si="10">SUM(J16:J21)</f>
        <v>57416210.649999999</v>
      </c>
      <c r="K15" s="62">
        <f t="shared" si="10"/>
        <v>57416210.649999999</v>
      </c>
      <c r="L15" s="62">
        <f t="shared" si="10"/>
        <v>0</v>
      </c>
      <c r="M15" s="64">
        <f t="shared" si="4"/>
        <v>1</v>
      </c>
      <c r="N15" s="64">
        <f t="shared" si="5"/>
        <v>1</v>
      </c>
      <c r="O15" s="151">
        <f t="shared" si="6"/>
        <v>1</v>
      </c>
    </row>
    <row r="16" spans="1:16" ht="43.5" customHeight="1" x14ac:dyDescent="0.25">
      <c r="A16" s="158" t="s">
        <v>128</v>
      </c>
      <c r="B16" s="44" t="s">
        <v>41</v>
      </c>
      <c r="C16" s="44">
        <v>20</v>
      </c>
      <c r="D16" s="44" t="s">
        <v>38</v>
      </c>
      <c r="E16" s="45" t="s">
        <v>490</v>
      </c>
      <c r="F16" s="46">
        <v>32752716</v>
      </c>
      <c r="G16" s="46">
        <v>0</v>
      </c>
      <c r="H16" s="46">
        <f t="shared" ref="H16:H21" si="11">+F16-G16</f>
        <v>32752716</v>
      </c>
      <c r="I16" s="153">
        <f t="shared" si="2"/>
        <v>5.8678015177963591E-4</v>
      </c>
      <c r="J16" s="46">
        <v>32752716</v>
      </c>
      <c r="K16" s="46">
        <v>32752716</v>
      </c>
      <c r="L16" s="46">
        <f t="shared" ref="L16:L21" si="12">+J16-K16</f>
        <v>0</v>
      </c>
      <c r="M16" s="57">
        <f t="shared" si="4"/>
        <v>1</v>
      </c>
      <c r="N16" s="57">
        <f t="shared" si="5"/>
        <v>1</v>
      </c>
      <c r="O16" s="154">
        <f t="shared" si="6"/>
        <v>1</v>
      </c>
      <c r="P16" s="50"/>
    </row>
    <row r="17" spans="1:16" ht="54.75" customHeight="1" x14ac:dyDescent="0.25">
      <c r="A17" s="158" t="s">
        <v>130</v>
      </c>
      <c r="B17" s="44" t="s">
        <v>41</v>
      </c>
      <c r="C17" s="44">
        <v>20</v>
      </c>
      <c r="D17" s="44" t="s">
        <v>38</v>
      </c>
      <c r="E17" s="45" t="s">
        <v>131</v>
      </c>
      <c r="F17" s="46">
        <v>3965698</v>
      </c>
      <c r="G17" s="46">
        <v>0</v>
      </c>
      <c r="H17" s="46">
        <f t="shared" si="11"/>
        <v>3965698</v>
      </c>
      <c r="I17" s="153">
        <f t="shared" si="2"/>
        <v>7.1047325490569962E-5</v>
      </c>
      <c r="J17" s="46">
        <v>3965698</v>
      </c>
      <c r="K17" s="46">
        <v>3965698</v>
      </c>
      <c r="L17" s="46">
        <f t="shared" si="12"/>
        <v>0</v>
      </c>
      <c r="M17" s="57">
        <f t="shared" si="4"/>
        <v>1</v>
      </c>
      <c r="N17" s="57">
        <f t="shared" si="5"/>
        <v>1</v>
      </c>
      <c r="O17" s="154">
        <f t="shared" si="6"/>
        <v>1</v>
      </c>
      <c r="P17" s="50"/>
    </row>
    <row r="18" spans="1:16" ht="54.75" customHeight="1" x14ac:dyDescent="0.25">
      <c r="A18" s="158" t="s">
        <v>134</v>
      </c>
      <c r="B18" s="44" t="s">
        <v>41</v>
      </c>
      <c r="C18" s="44">
        <v>20</v>
      </c>
      <c r="D18" s="44" t="s">
        <v>38</v>
      </c>
      <c r="E18" s="45" t="s">
        <v>135</v>
      </c>
      <c r="F18" s="46">
        <v>513437</v>
      </c>
      <c r="G18" s="46">
        <v>0</v>
      </c>
      <c r="H18" s="46">
        <f t="shared" si="11"/>
        <v>513437</v>
      </c>
      <c r="I18" s="159">
        <f t="shared" si="2"/>
        <v>9.1984628324955066E-6</v>
      </c>
      <c r="J18" s="46">
        <v>513437</v>
      </c>
      <c r="K18" s="46">
        <v>513437</v>
      </c>
      <c r="L18" s="46">
        <f t="shared" si="12"/>
        <v>0</v>
      </c>
      <c r="M18" s="57">
        <f t="shared" si="4"/>
        <v>1</v>
      </c>
      <c r="N18" s="57">
        <f t="shared" si="5"/>
        <v>1</v>
      </c>
      <c r="O18" s="154">
        <f t="shared" si="6"/>
        <v>1</v>
      </c>
      <c r="P18" s="50"/>
    </row>
    <row r="19" spans="1:16" ht="32.25" customHeight="1" x14ac:dyDescent="0.25">
      <c r="A19" s="158" t="s">
        <v>136</v>
      </c>
      <c r="B19" s="44" t="s">
        <v>41</v>
      </c>
      <c r="C19" s="44">
        <v>20</v>
      </c>
      <c r="D19" s="44" t="s">
        <v>38</v>
      </c>
      <c r="E19" s="45" t="s">
        <v>137</v>
      </c>
      <c r="F19" s="46">
        <v>13375311</v>
      </c>
      <c r="G19" s="46">
        <v>0</v>
      </c>
      <c r="H19" s="46">
        <f t="shared" si="11"/>
        <v>13375311</v>
      </c>
      <c r="I19" s="153">
        <f t="shared" si="2"/>
        <v>2.3962492205775648E-4</v>
      </c>
      <c r="J19" s="46">
        <v>13375311</v>
      </c>
      <c r="K19" s="46">
        <v>13375311</v>
      </c>
      <c r="L19" s="46">
        <f t="shared" si="12"/>
        <v>0</v>
      </c>
      <c r="M19" s="57">
        <f t="shared" si="4"/>
        <v>1</v>
      </c>
      <c r="N19" s="57">
        <f t="shared" si="5"/>
        <v>1</v>
      </c>
      <c r="O19" s="154">
        <f t="shared" si="6"/>
        <v>1</v>
      </c>
      <c r="P19" s="50"/>
    </row>
    <row r="20" spans="1:16" ht="43.5" customHeight="1" x14ac:dyDescent="0.25">
      <c r="A20" s="158" t="s">
        <v>491</v>
      </c>
      <c r="B20" s="44" t="s">
        <v>41</v>
      </c>
      <c r="C20" s="44">
        <v>20</v>
      </c>
      <c r="D20" s="44" t="s">
        <v>38</v>
      </c>
      <c r="E20" s="45" t="s">
        <v>492</v>
      </c>
      <c r="F20" s="46">
        <v>25110</v>
      </c>
      <c r="G20" s="46">
        <v>0</v>
      </c>
      <c r="H20" s="46">
        <f t="shared" si="11"/>
        <v>25110</v>
      </c>
      <c r="I20" s="160">
        <f t="shared" si="2"/>
        <v>4.4985733736361463E-7</v>
      </c>
      <c r="J20" s="46">
        <v>25110</v>
      </c>
      <c r="K20" s="46">
        <v>25110</v>
      </c>
      <c r="L20" s="46">
        <f t="shared" si="12"/>
        <v>0</v>
      </c>
      <c r="M20" s="57">
        <f t="shared" si="4"/>
        <v>1</v>
      </c>
      <c r="N20" s="57">
        <f t="shared" si="5"/>
        <v>1</v>
      </c>
      <c r="O20" s="154">
        <f t="shared" si="6"/>
        <v>1</v>
      </c>
      <c r="P20" s="50"/>
    </row>
    <row r="21" spans="1:16" ht="43.5" customHeight="1" x14ac:dyDescent="0.25">
      <c r="A21" s="158" t="s">
        <v>138</v>
      </c>
      <c r="B21" s="44" t="s">
        <v>41</v>
      </c>
      <c r="C21" s="44">
        <v>20</v>
      </c>
      <c r="D21" s="44" t="s">
        <v>38</v>
      </c>
      <c r="E21" s="45" t="s">
        <v>139</v>
      </c>
      <c r="F21" s="46">
        <v>6783938.6500000004</v>
      </c>
      <c r="G21" s="46">
        <v>0</v>
      </c>
      <c r="H21" s="46">
        <f t="shared" si="11"/>
        <v>6783938.6500000004</v>
      </c>
      <c r="I21" s="153">
        <f t="shared" si="2"/>
        <v>1.215374184757911E-4</v>
      </c>
      <c r="J21" s="46">
        <v>6783938.6500000004</v>
      </c>
      <c r="K21" s="46">
        <v>6783938.6500000004</v>
      </c>
      <c r="L21" s="46">
        <f t="shared" si="12"/>
        <v>0</v>
      </c>
      <c r="M21" s="57">
        <f t="shared" si="4"/>
        <v>1</v>
      </c>
      <c r="N21" s="57">
        <f t="shared" si="5"/>
        <v>1</v>
      </c>
      <c r="O21" s="154">
        <f t="shared" si="6"/>
        <v>1</v>
      </c>
    </row>
    <row r="22" spans="1:16" ht="43.5" customHeight="1" x14ac:dyDescent="0.25">
      <c r="A22" s="149" t="s">
        <v>140</v>
      </c>
      <c r="B22" s="34" t="s">
        <v>41</v>
      </c>
      <c r="C22" s="34">
        <v>20</v>
      </c>
      <c r="D22" s="34" t="s">
        <v>38</v>
      </c>
      <c r="E22" s="40" t="s">
        <v>141</v>
      </c>
      <c r="F22" s="62">
        <f>+F23</f>
        <v>333200</v>
      </c>
      <c r="G22" s="62">
        <f t="shared" ref="G22:H22" si="13">+G23</f>
        <v>0</v>
      </c>
      <c r="H22" s="62">
        <f t="shared" si="13"/>
        <v>333200</v>
      </c>
      <c r="I22" s="161">
        <f t="shared" si="2"/>
        <v>5.9694330868003342E-6</v>
      </c>
      <c r="J22" s="62">
        <f t="shared" ref="J22:L22" si="14">+J23</f>
        <v>333200</v>
      </c>
      <c r="K22" s="62">
        <f t="shared" si="14"/>
        <v>333200</v>
      </c>
      <c r="L22" s="62">
        <f t="shared" si="14"/>
        <v>0</v>
      </c>
      <c r="M22" s="64">
        <f t="shared" si="4"/>
        <v>1</v>
      </c>
      <c r="N22" s="64">
        <f t="shared" si="5"/>
        <v>1</v>
      </c>
      <c r="O22" s="151">
        <f t="shared" si="6"/>
        <v>1</v>
      </c>
    </row>
    <row r="23" spans="1:16" ht="43.5" customHeight="1" x14ac:dyDescent="0.25">
      <c r="A23" s="152" t="s">
        <v>142</v>
      </c>
      <c r="B23" s="44" t="s">
        <v>41</v>
      </c>
      <c r="C23" s="44">
        <v>20</v>
      </c>
      <c r="D23" s="44" t="s">
        <v>38</v>
      </c>
      <c r="E23" s="45" t="s">
        <v>493</v>
      </c>
      <c r="F23" s="46">
        <v>333200</v>
      </c>
      <c r="G23" s="46">
        <v>0</v>
      </c>
      <c r="H23" s="46">
        <f>+F23-G23</f>
        <v>333200</v>
      </c>
      <c r="I23" s="159">
        <f t="shared" si="2"/>
        <v>5.9694330868003342E-6</v>
      </c>
      <c r="J23" s="46">
        <v>333200</v>
      </c>
      <c r="K23" s="46">
        <v>333200</v>
      </c>
      <c r="L23" s="46">
        <f>+J23-K23</f>
        <v>0</v>
      </c>
      <c r="M23" s="57">
        <f t="shared" si="4"/>
        <v>1</v>
      </c>
      <c r="N23" s="57">
        <f t="shared" si="5"/>
        <v>1</v>
      </c>
      <c r="O23" s="154">
        <f t="shared" si="6"/>
        <v>1</v>
      </c>
    </row>
    <row r="24" spans="1:16" ht="43.5" customHeight="1" x14ac:dyDescent="0.25">
      <c r="A24" s="149" t="s">
        <v>148</v>
      </c>
      <c r="B24" s="34" t="s">
        <v>41</v>
      </c>
      <c r="C24" s="34">
        <v>20</v>
      </c>
      <c r="D24" s="34" t="s">
        <v>38</v>
      </c>
      <c r="E24" s="40" t="s">
        <v>149</v>
      </c>
      <c r="F24" s="62">
        <f>+F25+F27+F31+F34+F41+F43</f>
        <v>291350311.89999998</v>
      </c>
      <c r="G24" s="62">
        <f t="shared" ref="G24:H24" si="15">+G25+G27+G31+G34+G41+G43</f>
        <v>0</v>
      </c>
      <c r="H24" s="62">
        <f t="shared" si="15"/>
        <v>291350311.89999998</v>
      </c>
      <c r="I24" s="150">
        <f t="shared" si="2"/>
        <v>5.2196764456946491E-3</v>
      </c>
      <c r="J24" s="62">
        <f t="shared" ref="J24:L24" si="16">+J25+J27+J31+J34+J41+J43</f>
        <v>285017300.89999998</v>
      </c>
      <c r="K24" s="62">
        <f t="shared" si="16"/>
        <v>285017300.89999998</v>
      </c>
      <c r="L24" s="62">
        <f t="shared" si="16"/>
        <v>0</v>
      </c>
      <c r="M24" s="64">
        <f t="shared" si="4"/>
        <v>0.97826324276538379</v>
      </c>
      <c r="N24" s="64">
        <f t="shared" si="5"/>
        <v>0.97826324276538379</v>
      </c>
      <c r="O24" s="151">
        <f t="shared" si="6"/>
        <v>1</v>
      </c>
    </row>
    <row r="25" spans="1:16" ht="43.5" customHeight="1" x14ac:dyDescent="0.25">
      <c r="A25" s="149" t="s">
        <v>494</v>
      </c>
      <c r="B25" s="34" t="s">
        <v>41</v>
      </c>
      <c r="C25" s="34">
        <v>20</v>
      </c>
      <c r="D25" s="34" t="s">
        <v>38</v>
      </c>
      <c r="E25" s="40" t="s">
        <v>495</v>
      </c>
      <c r="F25" s="62">
        <f>+F26</f>
        <v>3333643.91</v>
      </c>
      <c r="G25" s="62">
        <f t="shared" ref="G25:H25" si="17">+G26</f>
        <v>0</v>
      </c>
      <c r="H25" s="62">
        <f t="shared" si="17"/>
        <v>3333643.91</v>
      </c>
      <c r="I25" s="150">
        <f t="shared" si="2"/>
        <v>5.9723782280805628E-5</v>
      </c>
      <c r="J25" s="62">
        <f t="shared" ref="J25:L25" si="18">+J26</f>
        <v>3333643.91</v>
      </c>
      <c r="K25" s="62">
        <f t="shared" si="18"/>
        <v>3333643.91</v>
      </c>
      <c r="L25" s="62">
        <f t="shared" si="18"/>
        <v>0</v>
      </c>
      <c r="M25" s="64">
        <f t="shared" si="4"/>
        <v>1</v>
      </c>
      <c r="N25" s="64">
        <f t="shared" si="5"/>
        <v>1</v>
      </c>
      <c r="O25" s="151">
        <f t="shared" si="6"/>
        <v>1</v>
      </c>
    </row>
    <row r="26" spans="1:16" ht="43.5" customHeight="1" x14ac:dyDescent="0.25">
      <c r="A26" s="152" t="s">
        <v>496</v>
      </c>
      <c r="B26" s="44" t="s">
        <v>41</v>
      </c>
      <c r="C26" s="44">
        <v>20</v>
      </c>
      <c r="D26" s="44" t="s">
        <v>38</v>
      </c>
      <c r="E26" s="45" t="s">
        <v>497</v>
      </c>
      <c r="F26" s="46">
        <v>3333643.91</v>
      </c>
      <c r="G26" s="46">
        <v>0</v>
      </c>
      <c r="H26" s="46">
        <f>+F26-G26</f>
        <v>3333643.91</v>
      </c>
      <c r="I26" s="153">
        <f t="shared" si="2"/>
        <v>5.9723782280805628E-5</v>
      </c>
      <c r="J26" s="46">
        <v>3333643.91</v>
      </c>
      <c r="K26" s="46">
        <v>3333643.91</v>
      </c>
      <c r="L26" s="46">
        <f>+J26-K26</f>
        <v>0</v>
      </c>
      <c r="M26" s="57">
        <f t="shared" si="4"/>
        <v>1</v>
      </c>
      <c r="N26" s="57">
        <f t="shared" si="5"/>
        <v>1</v>
      </c>
      <c r="O26" s="154">
        <f t="shared" si="6"/>
        <v>1</v>
      </c>
    </row>
    <row r="27" spans="1:16" ht="75" customHeight="1" x14ac:dyDescent="0.25">
      <c r="A27" s="149" t="s">
        <v>150</v>
      </c>
      <c r="B27" s="34" t="s">
        <v>41</v>
      </c>
      <c r="C27" s="34">
        <v>20</v>
      </c>
      <c r="D27" s="34" t="s">
        <v>38</v>
      </c>
      <c r="E27" s="40" t="s">
        <v>498</v>
      </c>
      <c r="F27" s="62">
        <f>+F28+F29+F30</f>
        <v>45043707</v>
      </c>
      <c r="G27" s="62">
        <f t="shared" ref="G27:H27" si="19">+G28+G29+G30</f>
        <v>0</v>
      </c>
      <c r="H27" s="62">
        <f t="shared" si="19"/>
        <v>45043707</v>
      </c>
      <c r="I27" s="150">
        <f t="shared" si="2"/>
        <v>8.0697897634435722E-4</v>
      </c>
      <c r="J27" s="62">
        <f t="shared" ref="J27:L27" si="20">+J28+J29+J30</f>
        <v>45043707</v>
      </c>
      <c r="K27" s="62">
        <f t="shared" si="20"/>
        <v>45043707</v>
      </c>
      <c r="L27" s="62">
        <f t="shared" si="20"/>
        <v>0</v>
      </c>
      <c r="M27" s="64">
        <f t="shared" si="4"/>
        <v>1</v>
      </c>
      <c r="N27" s="64">
        <f t="shared" si="5"/>
        <v>1</v>
      </c>
      <c r="O27" s="151">
        <f t="shared" si="6"/>
        <v>1</v>
      </c>
    </row>
    <row r="28" spans="1:16" ht="43.5" customHeight="1" x14ac:dyDescent="0.25">
      <c r="A28" s="152" t="s">
        <v>152</v>
      </c>
      <c r="B28" s="44" t="s">
        <v>41</v>
      </c>
      <c r="C28" s="44">
        <v>20</v>
      </c>
      <c r="D28" s="44" t="s">
        <v>38</v>
      </c>
      <c r="E28" s="45" t="s">
        <v>153</v>
      </c>
      <c r="F28" s="46">
        <v>244854</v>
      </c>
      <c r="G28" s="46">
        <v>0</v>
      </c>
      <c r="H28" s="46">
        <f t="shared" ref="H28:H30" si="21">+F28-G28</f>
        <v>244854</v>
      </c>
      <c r="I28" s="155">
        <f t="shared" si="2"/>
        <v>4.3866733764568098E-6</v>
      </c>
      <c r="J28" s="46">
        <v>244854</v>
      </c>
      <c r="K28" s="46">
        <v>244854</v>
      </c>
      <c r="L28" s="46">
        <f t="shared" ref="L28:L30" si="22">+J28-K28</f>
        <v>0</v>
      </c>
      <c r="M28" s="57">
        <f t="shared" si="4"/>
        <v>1</v>
      </c>
      <c r="N28" s="57">
        <f t="shared" si="5"/>
        <v>1</v>
      </c>
      <c r="O28" s="154">
        <f t="shared" si="6"/>
        <v>1</v>
      </c>
    </row>
    <row r="29" spans="1:16" ht="43.5" customHeight="1" x14ac:dyDescent="0.25">
      <c r="A29" s="152" t="s">
        <v>158</v>
      </c>
      <c r="B29" s="44" t="s">
        <v>41</v>
      </c>
      <c r="C29" s="44">
        <v>20</v>
      </c>
      <c r="D29" s="44" t="s">
        <v>38</v>
      </c>
      <c r="E29" s="45" t="s">
        <v>159</v>
      </c>
      <c r="F29" s="46">
        <v>162200</v>
      </c>
      <c r="G29" s="46">
        <v>0</v>
      </c>
      <c r="H29" s="46">
        <f t="shared" si="21"/>
        <v>162200</v>
      </c>
      <c r="I29" s="155">
        <f t="shared" si="2"/>
        <v>2.9058884954352164E-6</v>
      </c>
      <c r="J29" s="46">
        <v>162200</v>
      </c>
      <c r="K29" s="46">
        <v>162200</v>
      </c>
      <c r="L29" s="46">
        <f t="shared" si="22"/>
        <v>0</v>
      </c>
      <c r="M29" s="57">
        <f t="shared" si="4"/>
        <v>1</v>
      </c>
      <c r="N29" s="57">
        <f t="shared" si="5"/>
        <v>1</v>
      </c>
      <c r="O29" s="154">
        <f t="shared" si="6"/>
        <v>1</v>
      </c>
    </row>
    <row r="30" spans="1:16" ht="43.5" customHeight="1" x14ac:dyDescent="0.25">
      <c r="A30" s="152" t="s">
        <v>160</v>
      </c>
      <c r="B30" s="44" t="s">
        <v>41</v>
      </c>
      <c r="C30" s="44">
        <v>20</v>
      </c>
      <c r="D30" s="44" t="s">
        <v>38</v>
      </c>
      <c r="E30" s="45" t="s">
        <v>161</v>
      </c>
      <c r="F30" s="46">
        <v>44636653</v>
      </c>
      <c r="G30" s="46">
        <v>0</v>
      </c>
      <c r="H30" s="46">
        <f t="shared" si="21"/>
        <v>44636653</v>
      </c>
      <c r="I30" s="153">
        <f t="shared" si="2"/>
        <v>7.9968641447246511E-4</v>
      </c>
      <c r="J30" s="46">
        <v>44636653</v>
      </c>
      <c r="K30" s="46">
        <v>44636653</v>
      </c>
      <c r="L30" s="46">
        <f t="shared" si="22"/>
        <v>0</v>
      </c>
      <c r="M30" s="57">
        <f t="shared" si="4"/>
        <v>1</v>
      </c>
      <c r="N30" s="57">
        <f t="shared" si="5"/>
        <v>1</v>
      </c>
      <c r="O30" s="154">
        <f t="shared" si="6"/>
        <v>1</v>
      </c>
    </row>
    <row r="31" spans="1:16" ht="43.5" customHeight="1" x14ac:dyDescent="0.25">
      <c r="A31" s="149" t="s">
        <v>164</v>
      </c>
      <c r="B31" s="34" t="s">
        <v>41</v>
      </c>
      <c r="C31" s="34">
        <v>20</v>
      </c>
      <c r="D31" s="34" t="s">
        <v>38</v>
      </c>
      <c r="E31" s="40" t="s">
        <v>499</v>
      </c>
      <c r="F31" s="62">
        <f>+F32+F33</f>
        <v>9709914</v>
      </c>
      <c r="G31" s="62">
        <f t="shared" ref="G31:H31" si="23">+G32+G33</f>
        <v>0</v>
      </c>
      <c r="H31" s="62">
        <f t="shared" si="23"/>
        <v>9709914</v>
      </c>
      <c r="I31" s="150">
        <f t="shared" si="2"/>
        <v>1.7395762875625984E-4</v>
      </c>
      <c r="J31" s="62">
        <f t="shared" ref="J31:L31" si="24">+J32+J33</f>
        <v>9709914</v>
      </c>
      <c r="K31" s="62">
        <f t="shared" si="24"/>
        <v>9709914</v>
      </c>
      <c r="L31" s="62">
        <f t="shared" si="24"/>
        <v>0</v>
      </c>
      <c r="M31" s="64">
        <f t="shared" si="4"/>
        <v>1</v>
      </c>
      <c r="N31" s="64">
        <f t="shared" si="5"/>
        <v>1</v>
      </c>
      <c r="O31" s="151">
        <f t="shared" si="6"/>
        <v>1</v>
      </c>
    </row>
    <row r="32" spans="1:16" ht="43.5" customHeight="1" x14ac:dyDescent="0.25">
      <c r="A32" s="152" t="s">
        <v>166</v>
      </c>
      <c r="B32" s="44" t="s">
        <v>41</v>
      </c>
      <c r="C32" s="44">
        <v>20</v>
      </c>
      <c r="D32" s="44" t="s">
        <v>38</v>
      </c>
      <c r="E32" s="45" t="s">
        <v>167</v>
      </c>
      <c r="F32" s="46">
        <v>7521191</v>
      </c>
      <c r="G32" s="46">
        <v>0</v>
      </c>
      <c r="H32" s="46">
        <f t="shared" ref="H32:H33" si="25">+F32-G32</f>
        <v>7521191</v>
      </c>
      <c r="I32" s="153">
        <f t="shared" si="2"/>
        <v>1.3474563747762573E-4</v>
      </c>
      <c r="J32" s="46">
        <v>7521191</v>
      </c>
      <c r="K32" s="46">
        <v>7521191</v>
      </c>
      <c r="L32" s="46">
        <f>+J32-K32</f>
        <v>0</v>
      </c>
      <c r="M32" s="57">
        <f t="shared" si="4"/>
        <v>1</v>
      </c>
      <c r="N32" s="57">
        <f t="shared" si="5"/>
        <v>1</v>
      </c>
      <c r="O32" s="154">
        <f t="shared" si="6"/>
        <v>1</v>
      </c>
    </row>
    <row r="33" spans="1:15" ht="43.5" customHeight="1" x14ac:dyDescent="0.25">
      <c r="A33" s="152" t="s">
        <v>170</v>
      </c>
      <c r="B33" s="44" t="s">
        <v>41</v>
      </c>
      <c r="C33" s="44">
        <v>20</v>
      </c>
      <c r="D33" s="44" t="s">
        <v>38</v>
      </c>
      <c r="E33" s="45" t="s">
        <v>171</v>
      </c>
      <c r="F33" s="46">
        <v>2188723</v>
      </c>
      <c r="G33" s="46">
        <v>0</v>
      </c>
      <c r="H33" s="46">
        <f t="shared" si="25"/>
        <v>2188723</v>
      </c>
      <c r="I33" s="159">
        <f t="shared" si="2"/>
        <v>3.9211991278634116E-5</v>
      </c>
      <c r="J33" s="46">
        <v>2188723</v>
      </c>
      <c r="K33" s="46">
        <v>2188723</v>
      </c>
      <c r="L33" s="46">
        <f>+J33-K33</f>
        <v>0</v>
      </c>
      <c r="M33" s="57">
        <f t="shared" si="4"/>
        <v>1</v>
      </c>
      <c r="N33" s="57">
        <f t="shared" si="5"/>
        <v>1</v>
      </c>
      <c r="O33" s="154">
        <f t="shared" si="6"/>
        <v>1</v>
      </c>
    </row>
    <row r="34" spans="1:15" ht="43.5" customHeight="1" x14ac:dyDescent="0.25">
      <c r="A34" s="149" t="s">
        <v>172</v>
      </c>
      <c r="B34" s="34" t="s">
        <v>41</v>
      </c>
      <c r="C34" s="34">
        <v>20</v>
      </c>
      <c r="D34" s="34" t="s">
        <v>38</v>
      </c>
      <c r="E34" s="40" t="s">
        <v>173</v>
      </c>
      <c r="F34" s="62">
        <f>+F35+F36+F37+F38+F39+F40</f>
        <v>222800613.99000001</v>
      </c>
      <c r="G34" s="62">
        <f t="shared" ref="G34:H34" si="26">+G35+G36+G37+G38+G39+G40</f>
        <v>0</v>
      </c>
      <c r="H34" s="62">
        <f t="shared" si="26"/>
        <v>222800613.99000001</v>
      </c>
      <c r="I34" s="150">
        <f t="shared" si="2"/>
        <v>3.9915767014145724E-3</v>
      </c>
      <c r="J34" s="62">
        <f t="shared" ref="J34:L34" si="27">+J35+J36+J37+J38+J39+J40</f>
        <v>222800602.99000001</v>
      </c>
      <c r="K34" s="62">
        <f t="shared" si="27"/>
        <v>222800602.99000001</v>
      </c>
      <c r="L34" s="62">
        <f t="shared" si="27"/>
        <v>0</v>
      </c>
      <c r="M34" s="64">
        <f t="shared" si="4"/>
        <v>0.99999995062850233</v>
      </c>
      <c r="N34" s="64">
        <f t="shared" si="5"/>
        <v>0.99999995062850233</v>
      </c>
      <c r="O34" s="151">
        <f t="shared" si="6"/>
        <v>1</v>
      </c>
    </row>
    <row r="35" spans="1:15" ht="43.5" customHeight="1" x14ac:dyDescent="0.25">
      <c r="A35" s="152" t="s">
        <v>174</v>
      </c>
      <c r="B35" s="44" t="s">
        <v>41</v>
      </c>
      <c r="C35" s="44">
        <v>20</v>
      </c>
      <c r="D35" s="44" t="s">
        <v>38</v>
      </c>
      <c r="E35" s="45" t="s">
        <v>175</v>
      </c>
      <c r="F35" s="46">
        <v>31514008</v>
      </c>
      <c r="G35" s="46">
        <v>0</v>
      </c>
      <c r="H35" s="46">
        <f t="shared" ref="H35:H40" si="28">+F35-G35</f>
        <v>31514008</v>
      </c>
      <c r="I35" s="153">
        <f t="shared" si="2"/>
        <v>5.6458812140723418E-4</v>
      </c>
      <c r="J35" s="46">
        <v>31514008</v>
      </c>
      <c r="K35" s="46">
        <v>31514008</v>
      </c>
      <c r="L35" s="46">
        <f t="shared" ref="L35:L39" si="29">+J35-K35</f>
        <v>0</v>
      </c>
      <c r="M35" s="57">
        <f t="shared" si="4"/>
        <v>1</v>
      </c>
      <c r="N35" s="57">
        <f t="shared" si="5"/>
        <v>1</v>
      </c>
      <c r="O35" s="154">
        <f t="shared" si="6"/>
        <v>1</v>
      </c>
    </row>
    <row r="36" spans="1:15" ht="43.5" customHeight="1" x14ac:dyDescent="0.25">
      <c r="A36" s="152" t="s">
        <v>176</v>
      </c>
      <c r="B36" s="44" t="s">
        <v>41</v>
      </c>
      <c r="C36" s="44">
        <v>20</v>
      </c>
      <c r="D36" s="44" t="s">
        <v>38</v>
      </c>
      <c r="E36" s="45" t="s">
        <v>500</v>
      </c>
      <c r="F36" s="46">
        <v>97717227</v>
      </c>
      <c r="G36" s="46">
        <v>0</v>
      </c>
      <c r="H36" s="46">
        <f t="shared" si="28"/>
        <v>97717227</v>
      </c>
      <c r="I36" s="153">
        <f t="shared" si="2"/>
        <v>1.7506496038540785E-3</v>
      </c>
      <c r="J36" s="46">
        <v>97717227</v>
      </c>
      <c r="K36" s="46">
        <v>97717227</v>
      </c>
      <c r="L36" s="46">
        <f t="shared" si="29"/>
        <v>0</v>
      </c>
      <c r="M36" s="57">
        <f t="shared" si="4"/>
        <v>1</v>
      </c>
      <c r="N36" s="57">
        <f t="shared" si="5"/>
        <v>1</v>
      </c>
      <c r="O36" s="154">
        <f t="shared" si="6"/>
        <v>1</v>
      </c>
    </row>
    <row r="37" spans="1:15" ht="43.5" customHeight="1" x14ac:dyDescent="0.25">
      <c r="A37" s="152" t="s">
        <v>178</v>
      </c>
      <c r="B37" s="44" t="s">
        <v>41</v>
      </c>
      <c r="C37" s="44">
        <v>20</v>
      </c>
      <c r="D37" s="44" t="s">
        <v>38</v>
      </c>
      <c r="E37" s="45" t="s">
        <v>501</v>
      </c>
      <c r="F37" s="46">
        <v>4456078</v>
      </c>
      <c r="G37" s="46">
        <v>0</v>
      </c>
      <c r="H37" s="46">
        <f t="shared" si="28"/>
        <v>4456078</v>
      </c>
      <c r="I37" s="153">
        <f t="shared" si="2"/>
        <v>7.9832711436263678E-5</v>
      </c>
      <c r="J37" s="46">
        <v>4456078</v>
      </c>
      <c r="K37" s="46">
        <v>4456078</v>
      </c>
      <c r="L37" s="46">
        <f t="shared" si="29"/>
        <v>0</v>
      </c>
      <c r="M37" s="57">
        <f t="shared" si="4"/>
        <v>1</v>
      </c>
      <c r="N37" s="57">
        <f t="shared" si="5"/>
        <v>1</v>
      </c>
      <c r="O37" s="154">
        <f t="shared" si="6"/>
        <v>1</v>
      </c>
    </row>
    <row r="38" spans="1:15" ht="43.5" customHeight="1" x14ac:dyDescent="0.25">
      <c r="A38" s="152" t="s">
        <v>180</v>
      </c>
      <c r="B38" s="44" t="s">
        <v>41</v>
      </c>
      <c r="C38" s="44">
        <v>20</v>
      </c>
      <c r="D38" s="44" t="s">
        <v>38</v>
      </c>
      <c r="E38" s="45" t="s">
        <v>181</v>
      </c>
      <c r="F38" s="46">
        <v>36649336</v>
      </c>
      <c r="G38" s="46">
        <v>0</v>
      </c>
      <c r="H38" s="46">
        <f t="shared" si="28"/>
        <v>36649336</v>
      </c>
      <c r="I38" s="153">
        <f t="shared" si="2"/>
        <v>6.5658991274808703E-4</v>
      </c>
      <c r="J38" s="46">
        <v>36649336</v>
      </c>
      <c r="K38" s="46">
        <v>36649336</v>
      </c>
      <c r="L38" s="46">
        <f t="shared" si="29"/>
        <v>0</v>
      </c>
      <c r="M38" s="57">
        <f t="shared" si="4"/>
        <v>1</v>
      </c>
      <c r="N38" s="57">
        <f t="shared" si="5"/>
        <v>1</v>
      </c>
      <c r="O38" s="154">
        <f t="shared" si="6"/>
        <v>1</v>
      </c>
    </row>
    <row r="39" spans="1:15" ht="54.75" customHeight="1" x14ac:dyDescent="0.25">
      <c r="A39" s="152" t="s">
        <v>182</v>
      </c>
      <c r="B39" s="44" t="s">
        <v>41</v>
      </c>
      <c r="C39" s="44">
        <v>20</v>
      </c>
      <c r="D39" s="44" t="s">
        <v>38</v>
      </c>
      <c r="E39" s="45" t="s">
        <v>502</v>
      </c>
      <c r="F39" s="46">
        <v>25199964.989999998</v>
      </c>
      <c r="G39" s="46">
        <v>0</v>
      </c>
      <c r="H39" s="46">
        <f t="shared" si="28"/>
        <v>25199964.989999998</v>
      </c>
      <c r="I39" s="153">
        <f t="shared" si="2"/>
        <v>4.5146910203336144E-4</v>
      </c>
      <c r="J39" s="46">
        <v>25199953.989999998</v>
      </c>
      <c r="K39" s="46">
        <v>25199953.989999998</v>
      </c>
      <c r="L39" s="46">
        <f t="shared" si="29"/>
        <v>0</v>
      </c>
      <c r="M39" s="57">
        <f t="shared" si="4"/>
        <v>0.99999956349145702</v>
      </c>
      <c r="N39" s="57">
        <f t="shared" si="5"/>
        <v>0.99999956349145702</v>
      </c>
      <c r="O39" s="154">
        <f t="shared" si="6"/>
        <v>1</v>
      </c>
    </row>
    <row r="40" spans="1:15" ht="54.75" customHeight="1" x14ac:dyDescent="0.25">
      <c r="A40" s="152" t="s">
        <v>184</v>
      </c>
      <c r="B40" s="44" t="s">
        <v>41</v>
      </c>
      <c r="C40" s="44">
        <v>20</v>
      </c>
      <c r="D40" s="44" t="s">
        <v>38</v>
      </c>
      <c r="E40" s="45" t="s">
        <v>503</v>
      </c>
      <c r="F40" s="46">
        <v>27264000</v>
      </c>
      <c r="G40" s="46">
        <v>0</v>
      </c>
      <c r="H40" s="46">
        <f t="shared" si="28"/>
        <v>27264000</v>
      </c>
      <c r="I40" s="153">
        <f t="shared" si="2"/>
        <v>4.8844724993554712E-4</v>
      </c>
      <c r="J40" s="46">
        <v>27264000</v>
      </c>
      <c r="K40" s="46">
        <v>27264000</v>
      </c>
      <c r="L40" s="46">
        <f>+J40-K40</f>
        <v>0</v>
      </c>
      <c r="M40" s="57">
        <f t="shared" si="4"/>
        <v>1</v>
      </c>
      <c r="N40" s="57">
        <f t="shared" si="5"/>
        <v>1</v>
      </c>
      <c r="O40" s="154">
        <f t="shared" si="6"/>
        <v>1</v>
      </c>
    </row>
    <row r="41" spans="1:15" ht="43.5" customHeight="1" x14ac:dyDescent="0.25">
      <c r="A41" s="149" t="s">
        <v>186</v>
      </c>
      <c r="B41" s="34" t="s">
        <v>41</v>
      </c>
      <c r="C41" s="34">
        <v>20</v>
      </c>
      <c r="D41" s="34" t="s">
        <v>38</v>
      </c>
      <c r="E41" s="40" t="s">
        <v>504</v>
      </c>
      <c r="F41" s="62">
        <f>+F42</f>
        <v>6333000</v>
      </c>
      <c r="G41" s="62">
        <f t="shared" ref="G41:H41" si="30">+G42</f>
        <v>0</v>
      </c>
      <c r="H41" s="62">
        <f t="shared" si="30"/>
        <v>6333000</v>
      </c>
      <c r="I41" s="150">
        <f t="shared" si="2"/>
        <v>1.1345864267318882E-4</v>
      </c>
      <c r="J41" s="62">
        <f t="shared" ref="J41:L41" si="31">+J42</f>
        <v>0</v>
      </c>
      <c r="K41" s="62">
        <f t="shared" si="31"/>
        <v>0</v>
      </c>
      <c r="L41" s="62">
        <f t="shared" si="31"/>
        <v>0</v>
      </c>
      <c r="M41" s="64">
        <f t="shared" si="4"/>
        <v>0</v>
      </c>
      <c r="N41" s="64">
        <f t="shared" si="5"/>
        <v>0</v>
      </c>
      <c r="O41" s="151" t="s">
        <v>40</v>
      </c>
    </row>
    <row r="42" spans="1:15" ht="43.5" customHeight="1" x14ac:dyDescent="0.25">
      <c r="A42" s="152" t="s">
        <v>190</v>
      </c>
      <c r="B42" s="44" t="s">
        <v>41</v>
      </c>
      <c r="C42" s="44">
        <v>20</v>
      </c>
      <c r="D42" s="44" t="s">
        <v>38</v>
      </c>
      <c r="E42" s="45" t="s">
        <v>191</v>
      </c>
      <c r="F42" s="46">
        <v>6333000</v>
      </c>
      <c r="G42" s="46">
        <v>0</v>
      </c>
      <c r="H42" s="46">
        <f>+F42-G42</f>
        <v>6333000</v>
      </c>
      <c r="I42" s="153">
        <f t="shared" si="2"/>
        <v>1.1345864267318882E-4</v>
      </c>
      <c r="J42" s="46">
        <v>0</v>
      </c>
      <c r="K42" s="46">
        <v>0</v>
      </c>
      <c r="L42" s="46">
        <f>+J42-K42</f>
        <v>0</v>
      </c>
      <c r="M42" s="57">
        <f t="shared" si="4"/>
        <v>0</v>
      </c>
      <c r="N42" s="57">
        <f t="shared" si="5"/>
        <v>0</v>
      </c>
      <c r="O42" s="154" t="s">
        <v>40</v>
      </c>
    </row>
    <row r="43" spans="1:15" ht="33.75" customHeight="1" x14ac:dyDescent="0.25">
      <c r="A43" s="149" t="s">
        <v>198</v>
      </c>
      <c r="B43" s="34" t="s">
        <v>41</v>
      </c>
      <c r="C43" s="34">
        <v>20</v>
      </c>
      <c r="D43" s="34" t="s">
        <v>38</v>
      </c>
      <c r="E43" s="40" t="s">
        <v>199</v>
      </c>
      <c r="F43" s="62">
        <v>4129433</v>
      </c>
      <c r="G43" s="62">
        <v>0</v>
      </c>
      <c r="H43" s="62">
        <v>4129433</v>
      </c>
      <c r="I43" s="150">
        <f t="shared" si="2"/>
        <v>7.3980714225465683E-5</v>
      </c>
      <c r="J43" s="62">
        <v>4129433</v>
      </c>
      <c r="K43" s="62">
        <v>4129433</v>
      </c>
      <c r="L43" s="62">
        <v>0</v>
      </c>
      <c r="M43" s="64">
        <f t="shared" si="4"/>
        <v>1</v>
      </c>
      <c r="N43" s="64">
        <f t="shared" si="5"/>
        <v>1</v>
      </c>
      <c r="O43" s="151">
        <f t="shared" ref="O43" si="32">+K43/J43</f>
        <v>1</v>
      </c>
    </row>
    <row r="44" spans="1:15" ht="35.25" customHeight="1" x14ac:dyDescent="0.25">
      <c r="A44" s="149" t="s">
        <v>200</v>
      </c>
      <c r="B44" s="34" t="s">
        <v>41</v>
      </c>
      <c r="C44" s="34">
        <v>20</v>
      </c>
      <c r="D44" s="34" t="s">
        <v>38</v>
      </c>
      <c r="E44" s="40" t="s">
        <v>201</v>
      </c>
      <c r="F44" s="62">
        <f t="shared" ref="F44:L45" si="33">+F45</f>
        <v>9602395555</v>
      </c>
      <c r="G44" s="62">
        <f t="shared" si="33"/>
        <v>0</v>
      </c>
      <c r="H44" s="62">
        <f t="shared" si="33"/>
        <v>9602395555</v>
      </c>
      <c r="I44" s="162">
        <f t="shared" si="2"/>
        <v>0.17203138576999236</v>
      </c>
      <c r="J44" s="62">
        <f t="shared" si="33"/>
        <v>9602395555</v>
      </c>
      <c r="K44" s="62">
        <f t="shared" si="33"/>
        <v>5804472693</v>
      </c>
      <c r="L44" s="62">
        <f t="shared" si="33"/>
        <v>3797922862</v>
      </c>
      <c r="M44" s="64">
        <f t="shared" si="4"/>
        <v>1</v>
      </c>
      <c r="N44" s="64">
        <f t="shared" si="5"/>
        <v>0.60448173164222452</v>
      </c>
      <c r="O44" s="151">
        <f t="shared" si="6"/>
        <v>0.60448173164222452</v>
      </c>
    </row>
    <row r="45" spans="1:15" ht="25.5" customHeight="1" x14ac:dyDescent="0.25">
      <c r="A45" s="149" t="s">
        <v>218</v>
      </c>
      <c r="B45" s="34" t="s">
        <v>41</v>
      </c>
      <c r="C45" s="34">
        <v>20</v>
      </c>
      <c r="D45" s="34" t="s">
        <v>38</v>
      </c>
      <c r="E45" s="40" t="s">
        <v>219</v>
      </c>
      <c r="F45" s="62">
        <f t="shared" si="33"/>
        <v>9602395555</v>
      </c>
      <c r="G45" s="62">
        <f t="shared" si="33"/>
        <v>0</v>
      </c>
      <c r="H45" s="62">
        <f t="shared" si="33"/>
        <v>9602395555</v>
      </c>
      <c r="I45" s="162">
        <f t="shared" si="2"/>
        <v>0.17203138576999236</v>
      </c>
      <c r="J45" s="62">
        <f t="shared" si="33"/>
        <v>9602395555</v>
      </c>
      <c r="K45" s="62">
        <f t="shared" si="33"/>
        <v>5804472693</v>
      </c>
      <c r="L45" s="62">
        <f t="shared" si="33"/>
        <v>3797922862</v>
      </c>
      <c r="M45" s="64">
        <f t="shared" si="4"/>
        <v>1</v>
      </c>
      <c r="N45" s="64">
        <f t="shared" si="5"/>
        <v>0.60448173164222452</v>
      </c>
      <c r="O45" s="151">
        <f t="shared" si="6"/>
        <v>0.60448173164222452</v>
      </c>
    </row>
    <row r="46" spans="1:15" ht="25.5" customHeight="1" x14ac:dyDescent="0.25">
      <c r="A46" s="149" t="s">
        <v>220</v>
      </c>
      <c r="B46" s="34" t="s">
        <v>41</v>
      </c>
      <c r="C46" s="34">
        <v>20</v>
      </c>
      <c r="D46" s="34" t="s">
        <v>38</v>
      </c>
      <c r="E46" s="40" t="s">
        <v>221</v>
      </c>
      <c r="F46" s="62">
        <f>+F47+F48</f>
        <v>9602395555</v>
      </c>
      <c r="G46" s="62">
        <f t="shared" ref="G46:H46" si="34">+G47+G48</f>
        <v>0</v>
      </c>
      <c r="H46" s="62">
        <f t="shared" si="34"/>
        <v>9602395555</v>
      </c>
      <c r="I46" s="162">
        <f t="shared" si="2"/>
        <v>0.17203138576999236</v>
      </c>
      <c r="J46" s="62">
        <f t="shared" ref="J46:L46" si="35">+J47+J48</f>
        <v>9602395555</v>
      </c>
      <c r="K46" s="62">
        <f t="shared" si="35"/>
        <v>5804472693</v>
      </c>
      <c r="L46" s="62">
        <f t="shared" si="35"/>
        <v>3797922862</v>
      </c>
      <c r="M46" s="64">
        <f t="shared" si="4"/>
        <v>1</v>
      </c>
      <c r="N46" s="64">
        <f t="shared" si="5"/>
        <v>0.60448173164222452</v>
      </c>
      <c r="O46" s="151">
        <f t="shared" si="6"/>
        <v>0.60448173164222452</v>
      </c>
    </row>
    <row r="47" spans="1:15" ht="25.5" customHeight="1" x14ac:dyDescent="0.25">
      <c r="A47" s="152" t="s">
        <v>222</v>
      </c>
      <c r="B47" s="44" t="s">
        <v>41</v>
      </c>
      <c r="C47" s="44">
        <v>20</v>
      </c>
      <c r="D47" s="44" t="s">
        <v>38</v>
      </c>
      <c r="E47" s="45" t="s">
        <v>223</v>
      </c>
      <c r="F47" s="46">
        <v>5072791135</v>
      </c>
      <c r="G47" s="46">
        <v>0</v>
      </c>
      <c r="H47" s="46">
        <f t="shared" ref="H47:H48" si="36">+F47-G47</f>
        <v>5072791135</v>
      </c>
      <c r="I47" s="163">
        <f t="shared" si="2"/>
        <v>9.0881414296807989E-2</v>
      </c>
      <c r="J47" s="46">
        <v>5072791135</v>
      </c>
      <c r="K47" s="46">
        <v>5072791135</v>
      </c>
      <c r="L47" s="46">
        <f>+J47-K47</f>
        <v>0</v>
      </c>
      <c r="M47" s="57">
        <f t="shared" si="4"/>
        <v>1</v>
      </c>
      <c r="N47" s="57">
        <f t="shared" si="5"/>
        <v>1</v>
      </c>
      <c r="O47" s="154">
        <f t="shared" si="6"/>
        <v>1</v>
      </c>
    </row>
    <row r="48" spans="1:15" ht="25.5" customHeight="1" thickBot="1" x14ac:dyDescent="0.3">
      <c r="A48" s="164" t="s">
        <v>224</v>
      </c>
      <c r="B48" s="84" t="s">
        <v>41</v>
      </c>
      <c r="C48" s="84">
        <v>20</v>
      </c>
      <c r="D48" s="84" t="s">
        <v>38</v>
      </c>
      <c r="E48" s="85" t="s">
        <v>225</v>
      </c>
      <c r="F48" s="86">
        <v>4529604420</v>
      </c>
      <c r="G48" s="86">
        <v>0</v>
      </c>
      <c r="H48" s="86">
        <f t="shared" si="36"/>
        <v>4529604420</v>
      </c>
      <c r="I48" s="165">
        <f t="shared" si="2"/>
        <v>8.1149971473184382E-2</v>
      </c>
      <c r="J48" s="86">
        <v>4529604420</v>
      </c>
      <c r="K48" s="86">
        <v>731681558</v>
      </c>
      <c r="L48" s="86">
        <f>+J48-K48</f>
        <v>3797922862</v>
      </c>
      <c r="M48" s="166">
        <f t="shared" si="4"/>
        <v>1</v>
      </c>
      <c r="N48" s="166">
        <f t="shared" si="5"/>
        <v>0.16153321353390943</v>
      </c>
      <c r="O48" s="167">
        <f t="shared" si="6"/>
        <v>0.16153321353390943</v>
      </c>
    </row>
    <row r="49" spans="1:15" s="4" customFormat="1" ht="33" customHeight="1" thickBot="1" x14ac:dyDescent="0.3">
      <c r="A49" s="168" t="s">
        <v>246</v>
      </c>
      <c r="B49" s="169" t="s">
        <v>37</v>
      </c>
      <c r="C49" s="169">
        <v>11</v>
      </c>
      <c r="D49" s="169" t="s">
        <v>38</v>
      </c>
      <c r="E49" s="170" t="s">
        <v>247</v>
      </c>
      <c r="F49" s="171">
        <f>+F52</f>
        <v>15655027918.5</v>
      </c>
      <c r="G49" s="171">
        <f>+G52</f>
        <v>0</v>
      </c>
      <c r="H49" s="171">
        <f>+H52</f>
        <v>15655027918.5</v>
      </c>
      <c r="I49" s="172">
        <f t="shared" si="2"/>
        <v>0.28046711173912625</v>
      </c>
      <c r="J49" s="171">
        <f>+J52</f>
        <v>15655027918.5</v>
      </c>
      <c r="K49" s="171">
        <f t="shared" ref="K49:L49" si="37">+K52</f>
        <v>15577378984</v>
      </c>
      <c r="L49" s="171">
        <f t="shared" si="37"/>
        <v>98908719</v>
      </c>
      <c r="M49" s="173">
        <f t="shared" si="4"/>
        <v>1</v>
      </c>
      <c r="N49" s="173">
        <f t="shared" si="5"/>
        <v>0.99504000025396055</v>
      </c>
      <c r="O49" s="174">
        <f t="shared" si="6"/>
        <v>0.99504000025396055</v>
      </c>
    </row>
    <row r="50" spans="1:15" s="4" customFormat="1" ht="33" customHeight="1" thickBot="1" x14ac:dyDescent="0.3">
      <c r="A50" s="21" t="s">
        <v>246</v>
      </c>
      <c r="B50" s="141" t="s">
        <v>37</v>
      </c>
      <c r="C50" s="141" t="s">
        <v>505</v>
      </c>
      <c r="D50" s="141" t="s">
        <v>38</v>
      </c>
      <c r="E50" s="23" t="s">
        <v>247</v>
      </c>
      <c r="F50" s="24">
        <f>+F53+F68+F74+F88+F98+F104</f>
        <v>2948935164.6800003</v>
      </c>
      <c r="G50" s="24">
        <f>+G53+G68+G74+G88+G98+G104</f>
        <v>0</v>
      </c>
      <c r="H50" s="24">
        <f>+H53+H68+H74+H88+H98+H104</f>
        <v>2948935164.6800003</v>
      </c>
      <c r="I50" s="142">
        <f t="shared" si="2"/>
        <v>5.2831546047028166E-2</v>
      </c>
      <c r="J50" s="24">
        <f>+J53+J68+J74+J88+J98+J104</f>
        <v>2406509639.3000002</v>
      </c>
      <c r="K50" s="24">
        <f t="shared" ref="K50:L50" si="38">+K53+K68+K74+K88+K98+K104</f>
        <v>2293295905.3000002</v>
      </c>
      <c r="L50" s="24">
        <f t="shared" si="38"/>
        <v>113213734</v>
      </c>
      <c r="M50" s="143">
        <f t="shared" si="4"/>
        <v>0.81606054555666685</v>
      </c>
      <c r="N50" s="143">
        <f t="shared" si="5"/>
        <v>0.77766915080645871</v>
      </c>
      <c r="O50" s="144">
        <f t="shared" si="6"/>
        <v>0.95295521274831407</v>
      </c>
    </row>
    <row r="51" spans="1:15" s="4" customFormat="1" ht="33" customHeight="1" thickBot="1" x14ac:dyDescent="0.3">
      <c r="A51" s="175" t="s">
        <v>246</v>
      </c>
      <c r="B51" s="176" t="s">
        <v>41</v>
      </c>
      <c r="C51" s="176">
        <v>20</v>
      </c>
      <c r="D51" s="176" t="s">
        <v>38</v>
      </c>
      <c r="E51" s="177" t="s">
        <v>247</v>
      </c>
      <c r="F51" s="178">
        <f>+F75+F105</f>
        <v>27257433899.239998</v>
      </c>
      <c r="G51" s="178">
        <f>+G75+G105</f>
        <v>0</v>
      </c>
      <c r="H51" s="178">
        <f>+H75+H105</f>
        <v>27257433899.239998</v>
      </c>
      <c r="I51" s="179">
        <f t="shared" si="2"/>
        <v>0.48832961518426254</v>
      </c>
      <c r="J51" s="178">
        <f>+J75+J105</f>
        <v>17412437858.77</v>
      </c>
      <c r="K51" s="178">
        <f t="shared" ref="K51:L51" si="39">+K75+K105</f>
        <v>17412437858.77</v>
      </c>
      <c r="L51" s="178">
        <f t="shared" si="39"/>
        <v>0</v>
      </c>
      <c r="M51" s="180">
        <f t="shared" si="4"/>
        <v>0.63881427441544669</v>
      </c>
      <c r="N51" s="180">
        <f t="shared" si="5"/>
        <v>0.63881427441544669</v>
      </c>
      <c r="O51" s="181">
        <f t="shared" si="6"/>
        <v>1</v>
      </c>
    </row>
    <row r="52" spans="1:15" ht="43.5" customHeight="1" x14ac:dyDescent="0.25">
      <c r="A52" s="145" t="s">
        <v>248</v>
      </c>
      <c r="B52" s="182" t="s">
        <v>37</v>
      </c>
      <c r="C52" s="183">
        <v>11</v>
      </c>
      <c r="D52" s="182" t="s">
        <v>38</v>
      </c>
      <c r="E52" s="35" t="s">
        <v>249</v>
      </c>
      <c r="F52" s="93">
        <f t="shared" ref="F52:L53" si="40">+F54</f>
        <v>15655027918.5</v>
      </c>
      <c r="G52" s="93">
        <f t="shared" si="40"/>
        <v>0</v>
      </c>
      <c r="H52" s="93">
        <f t="shared" si="40"/>
        <v>15655027918.5</v>
      </c>
      <c r="I52" s="184">
        <f t="shared" si="2"/>
        <v>0.28046711173912625</v>
      </c>
      <c r="J52" s="93">
        <f t="shared" si="40"/>
        <v>15655027918.5</v>
      </c>
      <c r="K52" s="93">
        <f t="shared" si="40"/>
        <v>15577378984</v>
      </c>
      <c r="L52" s="93">
        <f t="shared" si="40"/>
        <v>98908719</v>
      </c>
      <c r="M52" s="147">
        <f t="shared" si="4"/>
        <v>1</v>
      </c>
      <c r="N52" s="147">
        <f t="shared" si="5"/>
        <v>0.99504000025396055</v>
      </c>
      <c r="O52" s="148">
        <f t="shared" si="6"/>
        <v>0.99504000025396055</v>
      </c>
    </row>
    <row r="53" spans="1:15" s="190" customFormat="1" ht="43.5" customHeight="1" x14ac:dyDescent="0.25">
      <c r="A53" s="185" t="s">
        <v>248</v>
      </c>
      <c r="B53" s="186" t="s">
        <v>41</v>
      </c>
      <c r="C53" s="186" t="s">
        <v>505</v>
      </c>
      <c r="D53" s="186" t="s">
        <v>38</v>
      </c>
      <c r="E53" s="95" t="s">
        <v>249</v>
      </c>
      <c r="F53" s="66">
        <f t="shared" si="40"/>
        <v>157254667.5</v>
      </c>
      <c r="G53" s="66">
        <f t="shared" si="40"/>
        <v>0</v>
      </c>
      <c r="H53" s="66">
        <f t="shared" si="40"/>
        <v>157254667.5</v>
      </c>
      <c r="I53" s="187">
        <f t="shared" si="2"/>
        <v>2.8172905619096192E-3</v>
      </c>
      <c r="J53" s="66">
        <f t="shared" si="40"/>
        <v>157254667.5</v>
      </c>
      <c r="K53" s="66">
        <f t="shared" si="40"/>
        <v>156290249.5</v>
      </c>
      <c r="L53" s="66">
        <f t="shared" si="40"/>
        <v>964418</v>
      </c>
      <c r="M53" s="188">
        <f t="shared" si="4"/>
        <v>1</v>
      </c>
      <c r="N53" s="188">
        <f t="shared" si="5"/>
        <v>0.99386715818784843</v>
      </c>
      <c r="O53" s="189">
        <f t="shared" si="6"/>
        <v>0.99386715818784843</v>
      </c>
    </row>
    <row r="54" spans="1:15" ht="43.5" customHeight="1" x14ac:dyDescent="0.25">
      <c r="A54" s="149" t="s">
        <v>250</v>
      </c>
      <c r="B54" s="191" t="s">
        <v>37</v>
      </c>
      <c r="C54" s="186">
        <v>11</v>
      </c>
      <c r="D54" s="191" t="s">
        <v>38</v>
      </c>
      <c r="E54" s="40" t="s">
        <v>251</v>
      </c>
      <c r="F54" s="62">
        <f>+F60+F64</f>
        <v>15655027918.5</v>
      </c>
      <c r="G54" s="62">
        <f>+G60+G64</f>
        <v>0</v>
      </c>
      <c r="H54" s="62">
        <f>+H60+H64</f>
        <v>15655027918.5</v>
      </c>
      <c r="I54" s="162">
        <f t="shared" si="2"/>
        <v>0.28046711173912625</v>
      </c>
      <c r="J54" s="62">
        <f>+J60+J64</f>
        <v>15655027918.5</v>
      </c>
      <c r="K54" s="62">
        <f t="shared" ref="K54:L54" si="41">+K60+K64</f>
        <v>15577378984</v>
      </c>
      <c r="L54" s="62">
        <f t="shared" si="41"/>
        <v>98908719</v>
      </c>
      <c r="M54" s="64">
        <f t="shared" si="4"/>
        <v>1</v>
      </c>
      <c r="N54" s="64">
        <f t="shared" si="5"/>
        <v>0.99504000025396055</v>
      </c>
      <c r="O54" s="151">
        <f t="shared" si="6"/>
        <v>0.99504000025396055</v>
      </c>
    </row>
    <row r="55" spans="1:15" s="190" customFormat="1" ht="43.5" customHeight="1" x14ac:dyDescent="0.25">
      <c r="A55" s="185" t="s">
        <v>250</v>
      </c>
      <c r="B55" s="186" t="s">
        <v>37</v>
      </c>
      <c r="C55" s="186" t="s">
        <v>505</v>
      </c>
      <c r="D55" s="186" t="s">
        <v>38</v>
      </c>
      <c r="E55" s="95" t="s">
        <v>251</v>
      </c>
      <c r="F55" s="66">
        <f t="shared" ref="F55:L58" si="42">+F56</f>
        <v>157254667.5</v>
      </c>
      <c r="G55" s="66">
        <f t="shared" si="42"/>
        <v>0</v>
      </c>
      <c r="H55" s="66">
        <f t="shared" si="42"/>
        <v>157254667.5</v>
      </c>
      <c r="I55" s="187">
        <f t="shared" si="2"/>
        <v>2.8172905619096192E-3</v>
      </c>
      <c r="J55" s="66">
        <f t="shared" si="42"/>
        <v>157254667.5</v>
      </c>
      <c r="K55" s="66">
        <f t="shared" si="42"/>
        <v>156290249.5</v>
      </c>
      <c r="L55" s="66">
        <f t="shared" si="42"/>
        <v>964418</v>
      </c>
      <c r="M55" s="188">
        <f t="shared" si="4"/>
        <v>1</v>
      </c>
      <c r="N55" s="188">
        <f t="shared" si="5"/>
        <v>0.99386715818784843</v>
      </c>
      <c r="O55" s="151">
        <f t="shared" si="6"/>
        <v>0.99386715818784843</v>
      </c>
    </row>
    <row r="56" spans="1:15" ht="43.5" customHeight="1" x14ac:dyDescent="0.25">
      <c r="A56" s="185" t="s">
        <v>300</v>
      </c>
      <c r="B56" s="191" t="s">
        <v>37</v>
      </c>
      <c r="C56" s="186" t="s">
        <v>505</v>
      </c>
      <c r="D56" s="191" t="s">
        <v>38</v>
      </c>
      <c r="E56" s="40" t="s">
        <v>301</v>
      </c>
      <c r="F56" s="62">
        <f t="shared" si="42"/>
        <v>157254667.5</v>
      </c>
      <c r="G56" s="62">
        <f t="shared" si="42"/>
        <v>0</v>
      </c>
      <c r="H56" s="62">
        <f t="shared" si="42"/>
        <v>157254667.5</v>
      </c>
      <c r="I56" s="157">
        <f t="shared" si="2"/>
        <v>2.8172905619096192E-3</v>
      </c>
      <c r="J56" s="62">
        <f t="shared" si="42"/>
        <v>157254667.5</v>
      </c>
      <c r="K56" s="62">
        <f t="shared" si="42"/>
        <v>156290249.5</v>
      </c>
      <c r="L56" s="62">
        <f t="shared" si="42"/>
        <v>964418</v>
      </c>
      <c r="M56" s="64">
        <f t="shared" si="4"/>
        <v>1</v>
      </c>
      <c r="N56" s="64">
        <f t="shared" si="5"/>
        <v>0.99386715818784843</v>
      </c>
      <c r="O56" s="151">
        <f t="shared" si="6"/>
        <v>0.99386715818784843</v>
      </c>
    </row>
    <row r="57" spans="1:15" ht="53.25" customHeight="1" x14ac:dyDescent="0.25">
      <c r="A57" s="149" t="s">
        <v>302</v>
      </c>
      <c r="B57" s="191" t="s">
        <v>37</v>
      </c>
      <c r="C57" s="186" t="s">
        <v>505</v>
      </c>
      <c r="D57" s="191" t="s">
        <v>38</v>
      </c>
      <c r="E57" s="40" t="s">
        <v>301</v>
      </c>
      <c r="F57" s="62">
        <f t="shared" si="42"/>
        <v>157254667.5</v>
      </c>
      <c r="G57" s="62">
        <f t="shared" si="42"/>
        <v>0</v>
      </c>
      <c r="H57" s="62">
        <f t="shared" si="42"/>
        <v>157254667.5</v>
      </c>
      <c r="I57" s="157">
        <f t="shared" si="2"/>
        <v>2.8172905619096192E-3</v>
      </c>
      <c r="J57" s="62">
        <f t="shared" si="42"/>
        <v>157254667.5</v>
      </c>
      <c r="K57" s="62">
        <f t="shared" si="42"/>
        <v>156290249.5</v>
      </c>
      <c r="L57" s="62">
        <f t="shared" si="42"/>
        <v>964418</v>
      </c>
      <c r="M57" s="64">
        <f t="shared" si="4"/>
        <v>1</v>
      </c>
      <c r="N57" s="64">
        <f t="shared" si="5"/>
        <v>0.99386715818784843</v>
      </c>
      <c r="O57" s="151">
        <f t="shared" si="6"/>
        <v>0.99386715818784843</v>
      </c>
    </row>
    <row r="58" spans="1:15" ht="53.25" customHeight="1" x14ac:dyDescent="0.25">
      <c r="A58" s="149" t="s">
        <v>303</v>
      </c>
      <c r="B58" s="191" t="s">
        <v>37</v>
      </c>
      <c r="C58" s="186" t="s">
        <v>505</v>
      </c>
      <c r="D58" s="191" t="s">
        <v>38</v>
      </c>
      <c r="E58" s="40" t="s">
        <v>304</v>
      </c>
      <c r="F58" s="62">
        <f t="shared" si="42"/>
        <v>157254667.5</v>
      </c>
      <c r="G58" s="62">
        <f t="shared" si="42"/>
        <v>0</v>
      </c>
      <c r="H58" s="62">
        <f t="shared" si="42"/>
        <v>157254667.5</v>
      </c>
      <c r="I58" s="157">
        <f t="shared" si="2"/>
        <v>2.8172905619096192E-3</v>
      </c>
      <c r="J58" s="62">
        <f t="shared" si="42"/>
        <v>157254667.5</v>
      </c>
      <c r="K58" s="62">
        <f t="shared" si="42"/>
        <v>156290249.5</v>
      </c>
      <c r="L58" s="62">
        <f t="shared" si="42"/>
        <v>964418</v>
      </c>
      <c r="M58" s="64">
        <f t="shared" si="4"/>
        <v>1</v>
      </c>
      <c r="N58" s="64">
        <f t="shared" si="5"/>
        <v>0.99386715818784843</v>
      </c>
      <c r="O58" s="151">
        <f t="shared" si="6"/>
        <v>0.99386715818784843</v>
      </c>
    </row>
    <row r="59" spans="1:15" ht="43.5" customHeight="1" x14ac:dyDescent="0.25">
      <c r="A59" s="152" t="s">
        <v>305</v>
      </c>
      <c r="B59" s="44" t="s">
        <v>37</v>
      </c>
      <c r="C59" s="44">
        <v>13</v>
      </c>
      <c r="D59" s="44" t="s">
        <v>38</v>
      </c>
      <c r="E59" s="45" t="s">
        <v>258</v>
      </c>
      <c r="F59" s="46">
        <v>157254667.5</v>
      </c>
      <c r="G59" s="46">
        <v>0</v>
      </c>
      <c r="H59" s="46">
        <f>+F59-G59</f>
        <v>157254667.5</v>
      </c>
      <c r="I59" s="192">
        <f t="shared" si="2"/>
        <v>2.8172905619096192E-3</v>
      </c>
      <c r="J59" s="46">
        <v>157254667.5</v>
      </c>
      <c r="K59" s="46">
        <v>156290249.5</v>
      </c>
      <c r="L59" s="46">
        <f t="shared" ref="L59:L83" si="43">+J59-K59</f>
        <v>964418</v>
      </c>
      <c r="M59" s="57">
        <f t="shared" si="4"/>
        <v>1</v>
      </c>
      <c r="N59" s="57">
        <f t="shared" si="5"/>
        <v>0.99386715818784843</v>
      </c>
      <c r="O59" s="154">
        <f t="shared" si="6"/>
        <v>0.99386715818784843</v>
      </c>
    </row>
    <row r="60" spans="1:15" ht="51" customHeight="1" x14ac:dyDescent="0.25">
      <c r="A60" s="149" t="s">
        <v>331</v>
      </c>
      <c r="B60" s="107" t="s">
        <v>37</v>
      </c>
      <c r="C60" s="107">
        <v>11</v>
      </c>
      <c r="D60" s="34" t="s">
        <v>38</v>
      </c>
      <c r="E60" s="40" t="s">
        <v>506</v>
      </c>
      <c r="F60" s="62">
        <f t="shared" ref="F60:L62" si="44">+F61</f>
        <v>15478470265</v>
      </c>
      <c r="G60" s="62">
        <f t="shared" si="44"/>
        <v>0</v>
      </c>
      <c r="H60" s="62">
        <f t="shared" si="44"/>
        <v>15478470265</v>
      </c>
      <c r="I60" s="162">
        <f t="shared" si="2"/>
        <v>0.27730399919851778</v>
      </c>
      <c r="J60" s="62">
        <f t="shared" si="44"/>
        <v>15478470265</v>
      </c>
      <c r="K60" s="62">
        <f t="shared" si="44"/>
        <v>15478470265</v>
      </c>
      <c r="L60" s="62">
        <f t="shared" si="44"/>
        <v>0</v>
      </c>
      <c r="M60" s="64">
        <f t="shared" si="4"/>
        <v>1</v>
      </c>
      <c r="N60" s="64">
        <f t="shared" si="5"/>
        <v>1</v>
      </c>
      <c r="O60" s="151">
        <f t="shared" si="6"/>
        <v>1</v>
      </c>
    </row>
    <row r="61" spans="1:15" ht="51" customHeight="1" x14ac:dyDescent="0.25">
      <c r="A61" s="149" t="s">
        <v>333</v>
      </c>
      <c r="B61" s="107" t="s">
        <v>37</v>
      </c>
      <c r="C61" s="107">
        <v>11</v>
      </c>
      <c r="D61" s="34" t="s">
        <v>38</v>
      </c>
      <c r="E61" s="95" t="s">
        <v>506</v>
      </c>
      <c r="F61" s="62">
        <f t="shared" si="44"/>
        <v>15478470265</v>
      </c>
      <c r="G61" s="62">
        <f t="shared" si="44"/>
        <v>0</v>
      </c>
      <c r="H61" s="62">
        <f t="shared" si="44"/>
        <v>15478470265</v>
      </c>
      <c r="I61" s="162">
        <f t="shared" si="2"/>
        <v>0.27730399919851778</v>
      </c>
      <c r="J61" s="62">
        <f t="shared" si="44"/>
        <v>15478470265</v>
      </c>
      <c r="K61" s="62">
        <f t="shared" si="44"/>
        <v>15478470265</v>
      </c>
      <c r="L61" s="62">
        <f t="shared" si="44"/>
        <v>0</v>
      </c>
      <c r="M61" s="64">
        <f t="shared" si="4"/>
        <v>1</v>
      </c>
      <c r="N61" s="64">
        <f t="shared" si="5"/>
        <v>1</v>
      </c>
      <c r="O61" s="151">
        <f t="shared" si="6"/>
        <v>1</v>
      </c>
    </row>
    <row r="62" spans="1:15" ht="43.5" customHeight="1" x14ac:dyDescent="0.25">
      <c r="A62" s="149" t="s">
        <v>334</v>
      </c>
      <c r="B62" s="107" t="s">
        <v>37</v>
      </c>
      <c r="C62" s="107">
        <v>11</v>
      </c>
      <c r="D62" s="34" t="s">
        <v>38</v>
      </c>
      <c r="E62" s="40" t="s">
        <v>268</v>
      </c>
      <c r="F62" s="62">
        <f t="shared" si="44"/>
        <v>15478470265</v>
      </c>
      <c r="G62" s="62">
        <f t="shared" si="44"/>
        <v>0</v>
      </c>
      <c r="H62" s="62">
        <f t="shared" si="44"/>
        <v>15478470265</v>
      </c>
      <c r="I62" s="162">
        <f t="shared" si="2"/>
        <v>0.27730399919851778</v>
      </c>
      <c r="J62" s="62">
        <f t="shared" si="44"/>
        <v>15478470265</v>
      </c>
      <c r="K62" s="62">
        <f t="shared" si="44"/>
        <v>15478470265</v>
      </c>
      <c r="L62" s="62">
        <f t="shared" si="44"/>
        <v>0</v>
      </c>
      <c r="M62" s="64">
        <f t="shared" si="4"/>
        <v>1</v>
      </c>
      <c r="N62" s="64">
        <f t="shared" si="5"/>
        <v>1</v>
      </c>
      <c r="O62" s="151">
        <f t="shared" si="6"/>
        <v>1</v>
      </c>
    </row>
    <row r="63" spans="1:15" ht="43.5" customHeight="1" x14ac:dyDescent="0.25">
      <c r="A63" s="152" t="s">
        <v>335</v>
      </c>
      <c r="B63" s="99" t="s">
        <v>37</v>
      </c>
      <c r="C63" s="99">
        <v>11</v>
      </c>
      <c r="D63" s="44" t="s">
        <v>38</v>
      </c>
      <c r="E63" s="45" t="s">
        <v>258</v>
      </c>
      <c r="F63" s="46">
        <v>15478470265</v>
      </c>
      <c r="G63" s="46">
        <v>0</v>
      </c>
      <c r="H63" s="46">
        <f>+F63-G63</f>
        <v>15478470265</v>
      </c>
      <c r="I63" s="163">
        <f t="shared" si="2"/>
        <v>0.27730399919851778</v>
      </c>
      <c r="J63" s="46">
        <v>15478470265</v>
      </c>
      <c r="K63" s="46">
        <v>15478470265</v>
      </c>
      <c r="L63" s="46">
        <f t="shared" si="43"/>
        <v>0</v>
      </c>
      <c r="M63" s="57">
        <f t="shared" si="4"/>
        <v>1</v>
      </c>
      <c r="N63" s="57">
        <f t="shared" si="5"/>
        <v>1</v>
      </c>
      <c r="O63" s="154">
        <f t="shared" si="6"/>
        <v>1</v>
      </c>
    </row>
    <row r="64" spans="1:15" ht="58.5" customHeight="1" x14ac:dyDescent="0.25">
      <c r="A64" s="149" t="s">
        <v>371</v>
      </c>
      <c r="B64" s="34" t="s">
        <v>37</v>
      </c>
      <c r="C64" s="34">
        <v>11</v>
      </c>
      <c r="D64" s="34" t="s">
        <v>38</v>
      </c>
      <c r="E64" s="40" t="s">
        <v>507</v>
      </c>
      <c r="F64" s="62">
        <f t="shared" ref="F64:L66" si="45">+F65</f>
        <v>176557653.5</v>
      </c>
      <c r="G64" s="62">
        <f t="shared" si="45"/>
        <v>0</v>
      </c>
      <c r="H64" s="62">
        <f t="shared" si="45"/>
        <v>176557653.5</v>
      </c>
      <c r="I64" s="157">
        <f t="shared" si="2"/>
        <v>3.1631125406084296E-3</v>
      </c>
      <c r="J64" s="62">
        <f t="shared" si="45"/>
        <v>176557653.5</v>
      </c>
      <c r="K64" s="62">
        <f t="shared" si="45"/>
        <v>98908719</v>
      </c>
      <c r="L64" s="62">
        <f t="shared" si="45"/>
        <v>98908719</v>
      </c>
      <c r="M64" s="64">
        <f t="shared" si="4"/>
        <v>1</v>
      </c>
      <c r="N64" s="64">
        <f t="shared" si="5"/>
        <v>0.56020635208543934</v>
      </c>
      <c r="O64" s="151">
        <f t="shared" si="6"/>
        <v>0.56020635208543934</v>
      </c>
    </row>
    <row r="65" spans="1:15" ht="58.5" customHeight="1" x14ac:dyDescent="0.25">
      <c r="A65" s="149" t="s">
        <v>373</v>
      </c>
      <c r="B65" s="34" t="s">
        <v>37</v>
      </c>
      <c r="C65" s="34">
        <v>11</v>
      </c>
      <c r="D65" s="34" t="s">
        <v>38</v>
      </c>
      <c r="E65" s="95" t="s">
        <v>507</v>
      </c>
      <c r="F65" s="62">
        <f t="shared" si="45"/>
        <v>176557653.5</v>
      </c>
      <c r="G65" s="62">
        <f t="shared" si="45"/>
        <v>0</v>
      </c>
      <c r="H65" s="62">
        <f t="shared" si="45"/>
        <v>176557653.5</v>
      </c>
      <c r="I65" s="157">
        <f t="shared" si="2"/>
        <v>3.1631125406084296E-3</v>
      </c>
      <c r="J65" s="62">
        <f t="shared" si="45"/>
        <v>176557653.5</v>
      </c>
      <c r="K65" s="62">
        <f t="shared" si="45"/>
        <v>98908719</v>
      </c>
      <c r="L65" s="62">
        <f t="shared" si="45"/>
        <v>98908719</v>
      </c>
      <c r="M65" s="64">
        <f t="shared" si="4"/>
        <v>1</v>
      </c>
      <c r="N65" s="64">
        <f t="shared" si="5"/>
        <v>0.56020635208543934</v>
      </c>
      <c r="O65" s="151">
        <f t="shared" si="6"/>
        <v>0.56020635208543934</v>
      </c>
    </row>
    <row r="66" spans="1:15" ht="43.5" customHeight="1" x14ac:dyDescent="0.25">
      <c r="A66" s="149" t="s">
        <v>374</v>
      </c>
      <c r="B66" s="34" t="s">
        <v>37</v>
      </c>
      <c r="C66" s="34">
        <v>11</v>
      </c>
      <c r="D66" s="34" t="s">
        <v>38</v>
      </c>
      <c r="E66" s="40" t="s">
        <v>268</v>
      </c>
      <c r="F66" s="62">
        <f t="shared" si="45"/>
        <v>176557653.5</v>
      </c>
      <c r="G66" s="62">
        <f t="shared" si="45"/>
        <v>0</v>
      </c>
      <c r="H66" s="62">
        <f t="shared" si="45"/>
        <v>176557653.5</v>
      </c>
      <c r="I66" s="157">
        <f t="shared" si="2"/>
        <v>3.1631125406084296E-3</v>
      </c>
      <c r="J66" s="62">
        <f t="shared" si="45"/>
        <v>176557653.5</v>
      </c>
      <c r="K66" s="62">
        <f t="shared" si="45"/>
        <v>98908719</v>
      </c>
      <c r="L66" s="62">
        <f t="shared" si="45"/>
        <v>98908719</v>
      </c>
      <c r="M66" s="64">
        <f t="shared" si="4"/>
        <v>1</v>
      </c>
      <c r="N66" s="64">
        <f t="shared" si="5"/>
        <v>0.56020635208543934</v>
      </c>
      <c r="O66" s="151">
        <f t="shared" si="6"/>
        <v>0.56020635208543934</v>
      </c>
    </row>
    <row r="67" spans="1:15" ht="43.5" customHeight="1" x14ac:dyDescent="0.25">
      <c r="A67" s="152" t="s">
        <v>375</v>
      </c>
      <c r="B67" s="44" t="s">
        <v>37</v>
      </c>
      <c r="C67" s="44">
        <v>11</v>
      </c>
      <c r="D67" s="44" t="s">
        <v>38</v>
      </c>
      <c r="E67" s="45" t="s">
        <v>258</v>
      </c>
      <c r="F67" s="46">
        <v>176557653.5</v>
      </c>
      <c r="G67" s="46">
        <v>0</v>
      </c>
      <c r="H67" s="46">
        <f>+F67-G67</f>
        <v>176557653.5</v>
      </c>
      <c r="I67" s="192">
        <f t="shared" si="2"/>
        <v>3.1631125406084296E-3</v>
      </c>
      <c r="J67" s="46">
        <v>176557653.5</v>
      </c>
      <c r="K67" s="46">
        <v>98908719</v>
      </c>
      <c r="L67" s="46">
        <v>98908719</v>
      </c>
      <c r="M67" s="57">
        <f t="shared" si="4"/>
        <v>1</v>
      </c>
      <c r="N67" s="57">
        <f t="shared" si="5"/>
        <v>0.56020635208543934</v>
      </c>
      <c r="O67" s="154">
        <f t="shared" si="6"/>
        <v>0.56020635208543934</v>
      </c>
    </row>
    <row r="68" spans="1:15" ht="43.5" customHeight="1" x14ac:dyDescent="0.25">
      <c r="A68" s="149" t="s">
        <v>386</v>
      </c>
      <c r="B68" s="34" t="s">
        <v>37</v>
      </c>
      <c r="C68" s="34">
        <v>13</v>
      </c>
      <c r="D68" s="34" t="s">
        <v>38</v>
      </c>
      <c r="E68" s="95" t="s">
        <v>387</v>
      </c>
      <c r="F68" s="62">
        <f t="shared" ref="F68:L72" si="46">+F69</f>
        <v>27215733.5</v>
      </c>
      <c r="G68" s="62">
        <f t="shared" si="46"/>
        <v>0</v>
      </c>
      <c r="H68" s="62">
        <f t="shared" si="46"/>
        <v>27215733.5</v>
      </c>
      <c r="I68" s="150">
        <f t="shared" si="2"/>
        <v>4.8758253312256982E-4</v>
      </c>
      <c r="J68" s="62">
        <f t="shared" si="46"/>
        <v>21345804.5</v>
      </c>
      <c r="K68" s="62">
        <f t="shared" si="46"/>
        <v>15763675.5</v>
      </c>
      <c r="L68" s="62">
        <f t="shared" si="46"/>
        <v>5582129</v>
      </c>
      <c r="M68" s="64">
        <f t="shared" si="4"/>
        <v>0.7843185450063288</v>
      </c>
      <c r="N68" s="64">
        <f t="shared" si="5"/>
        <v>0.57921185552467291</v>
      </c>
      <c r="O68" s="151">
        <f t="shared" si="6"/>
        <v>0.73849057785570926</v>
      </c>
    </row>
    <row r="69" spans="1:15" ht="43.5" customHeight="1" x14ac:dyDescent="0.25">
      <c r="A69" s="149" t="s">
        <v>388</v>
      </c>
      <c r="B69" s="34" t="s">
        <v>37</v>
      </c>
      <c r="C69" s="34">
        <v>13</v>
      </c>
      <c r="D69" s="34" t="s">
        <v>38</v>
      </c>
      <c r="E69" s="40" t="s">
        <v>251</v>
      </c>
      <c r="F69" s="62">
        <f t="shared" si="46"/>
        <v>27215733.5</v>
      </c>
      <c r="G69" s="62">
        <f t="shared" si="46"/>
        <v>0</v>
      </c>
      <c r="H69" s="62">
        <f t="shared" si="46"/>
        <v>27215733.5</v>
      </c>
      <c r="I69" s="150">
        <f t="shared" si="2"/>
        <v>4.8758253312256982E-4</v>
      </c>
      <c r="J69" s="62">
        <f t="shared" si="46"/>
        <v>21345804.5</v>
      </c>
      <c r="K69" s="62">
        <f t="shared" si="46"/>
        <v>15763675.5</v>
      </c>
      <c r="L69" s="62">
        <f t="shared" si="46"/>
        <v>5582129</v>
      </c>
      <c r="M69" s="64">
        <f t="shared" si="4"/>
        <v>0.7843185450063288</v>
      </c>
      <c r="N69" s="64">
        <f t="shared" si="5"/>
        <v>0.57921185552467291</v>
      </c>
      <c r="O69" s="151">
        <f t="shared" si="6"/>
        <v>0.73849057785570926</v>
      </c>
    </row>
    <row r="70" spans="1:15" ht="43.5" customHeight="1" x14ac:dyDescent="0.25">
      <c r="A70" s="149" t="s">
        <v>389</v>
      </c>
      <c r="B70" s="34" t="s">
        <v>37</v>
      </c>
      <c r="C70" s="34">
        <v>13</v>
      </c>
      <c r="D70" s="34" t="s">
        <v>38</v>
      </c>
      <c r="E70" s="40" t="s">
        <v>390</v>
      </c>
      <c r="F70" s="62">
        <f t="shared" si="46"/>
        <v>27215733.5</v>
      </c>
      <c r="G70" s="62">
        <f t="shared" si="46"/>
        <v>0</v>
      </c>
      <c r="H70" s="62">
        <f t="shared" si="46"/>
        <v>27215733.5</v>
      </c>
      <c r="I70" s="150">
        <f t="shared" si="2"/>
        <v>4.8758253312256982E-4</v>
      </c>
      <c r="J70" s="62">
        <f t="shared" si="46"/>
        <v>21345804.5</v>
      </c>
      <c r="K70" s="62">
        <f t="shared" si="46"/>
        <v>15763675.5</v>
      </c>
      <c r="L70" s="62">
        <f t="shared" si="46"/>
        <v>5582129</v>
      </c>
      <c r="M70" s="64">
        <f t="shared" si="4"/>
        <v>0.7843185450063288</v>
      </c>
      <c r="N70" s="64">
        <f t="shared" si="5"/>
        <v>0.57921185552467291</v>
      </c>
      <c r="O70" s="151">
        <f t="shared" si="6"/>
        <v>0.73849057785570926</v>
      </c>
    </row>
    <row r="71" spans="1:15" ht="43.5" customHeight="1" x14ac:dyDescent="0.25">
      <c r="A71" s="149" t="s">
        <v>391</v>
      </c>
      <c r="B71" s="34" t="s">
        <v>37</v>
      </c>
      <c r="C71" s="34">
        <v>13</v>
      </c>
      <c r="D71" s="34" t="s">
        <v>38</v>
      </c>
      <c r="E71" s="40" t="s">
        <v>390</v>
      </c>
      <c r="F71" s="62">
        <f t="shared" si="46"/>
        <v>27215733.5</v>
      </c>
      <c r="G71" s="62">
        <f t="shared" si="46"/>
        <v>0</v>
      </c>
      <c r="H71" s="62">
        <f t="shared" si="46"/>
        <v>27215733.5</v>
      </c>
      <c r="I71" s="150">
        <f t="shared" si="2"/>
        <v>4.8758253312256982E-4</v>
      </c>
      <c r="J71" s="62">
        <f t="shared" si="46"/>
        <v>21345804.5</v>
      </c>
      <c r="K71" s="62">
        <f t="shared" si="46"/>
        <v>15763675.5</v>
      </c>
      <c r="L71" s="62">
        <f t="shared" si="46"/>
        <v>5582129</v>
      </c>
      <c r="M71" s="64">
        <f t="shared" si="4"/>
        <v>0.7843185450063288</v>
      </c>
      <c r="N71" s="64">
        <f t="shared" si="5"/>
        <v>0.57921185552467291</v>
      </c>
      <c r="O71" s="151">
        <f t="shared" si="6"/>
        <v>0.73849057785570926</v>
      </c>
    </row>
    <row r="72" spans="1:15" ht="43.5" customHeight="1" x14ac:dyDescent="0.25">
      <c r="A72" s="149" t="s">
        <v>392</v>
      </c>
      <c r="B72" s="34" t="s">
        <v>37</v>
      </c>
      <c r="C72" s="34">
        <v>13</v>
      </c>
      <c r="D72" s="34" t="s">
        <v>38</v>
      </c>
      <c r="E72" s="95" t="s">
        <v>393</v>
      </c>
      <c r="F72" s="62">
        <f t="shared" si="46"/>
        <v>27215733.5</v>
      </c>
      <c r="G72" s="62">
        <f t="shared" si="46"/>
        <v>0</v>
      </c>
      <c r="H72" s="62">
        <f t="shared" si="46"/>
        <v>27215733.5</v>
      </c>
      <c r="I72" s="150">
        <f t="shared" si="2"/>
        <v>4.8758253312256982E-4</v>
      </c>
      <c r="J72" s="62">
        <f t="shared" si="46"/>
        <v>21345804.5</v>
      </c>
      <c r="K72" s="62">
        <f t="shared" si="46"/>
        <v>15763675.5</v>
      </c>
      <c r="L72" s="62">
        <f t="shared" si="46"/>
        <v>5582129</v>
      </c>
      <c r="M72" s="64">
        <f t="shared" si="4"/>
        <v>0.7843185450063288</v>
      </c>
      <c r="N72" s="64">
        <f t="shared" si="5"/>
        <v>0.57921185552467291</v>
      </c>
      <c r="O72" s="151">
        <f t="shared" si="6"/>
        <v>0.73849057785570926</v>
      </c>
    </row>
    <row r="73" spans="1:15" ht="43.5" customHeight="1" x14ac:dyDescent="0.25">
      <c r="A73" s="152" t="s">
        <v>394</v>
      </c>
      <c r="B73" s="44" t="s">
        <v>37</v>
      </c>
      <c r="C73" s="44">
        <v>13</v>
      </c>
      <c r="D73" s="44" t="s">
        <v>38</v>
      </c>
      <c r="E73" s="45" t="s">
        <v>258</v>
      </c>
      <c r="F73" s="46">
        <v>27215733.5</v>
      </c>
      <c r="G73" s="46">
        <v>0</v>
      </c>
      <c r="H73" s="46">
        <f>+F73-G73</f>
        <v>27215733.5</v>
      </c>
      <c r="I73" s="153">
        <f t="shared" ref="I73:I129" si="47">+H73/$H$130</f>
        <v>4.8758253312256982E-4</v>
      </c>
      <c r="J73" s="46">
        <v>21345804.5</v>
      </c>
      <c r="K73" s="46">
        <v>15763675.5</v>
      </c>
      <c r="L73" s="46">
        <f t="shared" si="43"/>
        <v>5582129</v>
      </c>
      <c r="M73" s="57">
        <f t="shared" si="4"/>
        <v>0.7843185450063288</v>
      </c>
      <c r="N73" s="57">
        <f t="shared" si="5"/>
        <v>0.57921185552467291</v>
      </c>
      <c r="O73" s="154">
        <f t="shared" si="6"/>
        <v>0.73849057785570926</v>
      </c>
    </row>
    <row r="74" spans="1:15" ht="43.5" customHeight="1" x14ac:dyDescent="0.25">
      <c r="A74" s="149" t="s">
        <v>401</v>
      </c>
      <c r="B74" s="34" t="s">
        <v>37</v>
      </c>
      <c r="C74" s="34">
        <v>13</v>
      </c>
      <c r="D74" s="34" t="s">
        <v>38</v>
      </c>
      <c r="E74" s="40" t="s">
        <v>402</v>
      </c>
      <c r="F74" s="62">
        <f>+F76</f>
        <v>14746723</v>
      </c>
      <c r="G74" s="62">
        <f t="shared" ref="G74:G75" si="48">+G76</f>
        <v>0</v>
      </c>
      <c r="H74" s="62">
        <f>+H76</f>
        <v>14746723</v>
      </c>
      <c r="I74" s="150">
        <f t="shared" si="47"/>
        <v>2.6419440635678116E-4</v>
      </c>
      <c r="J74" s="62">
        <f>+J76</f>
        <v>11964970</v>
      </c>
      <c r="K74" s="62">
        <f t="shared" ref="K74:L75" si="49">+K76</f>
        <v>10624155</v>
      </c>
      <c r="L74" s="62">
        <f t="shared" si="49"/>
        <v>1340815</v>
      </c>
      <c r="M74" s="64">
        <f t="shared" si="4"/>
        <v>0.81136466725522682</v>
      </c>
      <c r="N74" s="64">
        <f t="shared" si="5"/>
        <v>0.72044175509365704</v>
      </c>
      <c r="O74" s="151">
        <f t="shared" si="6"/>
        <v>0.88793828985780987</v>
      </c>
    </row>
    <row r="75" spans="1:15" ht="43.5" customHeight="1" x14ac:dyDescent="0.25">
      <c r="A75" s="149" t="s">
        <v>401</v>
      </c>
      <c r="B75" s="34" t="s">
        <v>41</v>
      </c>
      <c r="C75" s="34">
        <v>20</v>
      </c>
      <c r="D75" s="34" t="s">
        <v>38</v>
      </c>
      <c r="E75" s="40" t="s">
        <v>402</v>
      </c>
      <c r="F75" s="62">
        <f t="shared" ref="F75:H75" si="50">+F77</f>
        <v>17257433899.239998</v>
      </c>
      <c r="G75" s="62">
        <f t="shared" si="48"/>
        <v>0</v>
      </c>
      <c r="H75" s="62">
        <f t="shared" si="50"/>
        <v>17257433899.239998</v>
      </c>
      <c r="I75" s="162">
        <f t="shared" si="47"/>
        <v>0.30917496071846623</v>
      </c>
      <c r="J75" s="62">
        <f t="shared" ref="J75" si="51">+J77</f>
        <v>7412437858.7700005</v>
      </c>
      <c r="K75" s="62">
        <f t="shared" si="49"/>
        <v>7412437858.7700005</v>
      </c>
      <c r="L75" s="62">
        <f t="shared" si="49"/>
        <v>0</v>
      </c>
      <c r="M75" s="64">
        <f t="shared" si="4"/>
        <v>0.42952143998050818</v>
      </c>
      <c r="N75" s="64">
        <f t="shared" si="5"/>
        <v>0.42952143998050818</v>
      </c>
      <c r="O75" s="151">
        <f t="shared" si="6"/>
        <v>1</v>
      </c>
    </row>
    <row r="76" spans="1:15" ht="43.5" customHeight="1" x14ac:dyDescent="0.25">
      <c r="A76" s="149" t="s">
        <v>403</v>
      </c>
      <c r="B76" s="34" t="s">
        <v>37</v>
      </c>
      <c r="C76" s="34">
        <v>13</v>
      </c>
      <c r="D76" s="34" t="s">
        <v>38</v>
      </c>
      <c r="E76" s="40" t="s">
        <v>251</v>
      </c>
      <c r="F76" s="62">
        <f>+F84</f>
        <v>14746723</v>
      </c>
      <c r="G76" s="62">
        <f t="shared" ref="G76" si="52">+G84</f>
        <v>0</v>
      </c>
      <c r="H76" s="62">
        <f>+H84</f>
        <v>14746723</v>
      </c>
      <c r="I76" s="150">
        <f t="shared" si="47"/>
        <v>2.6419440635678116E-4</v>
      </c>
      <c r="J76" s="62">
        <f>+J84</f>
        <v>11964970</v>
      </c>
      <c r="K76" s="62">
        <f t="shared" ref="K76:L76" si="53">+K84</f>
        <v>10624155</v>
      </c>
      <c r="L76" s="62">
        <f t="shared" si="53"/>
        <v>1340815</v>
      </c>
      <c r="M76" s="64">
        <f t="shared" si="4"/>
        <v>0.81136466725522682</v>
      </c>
      <c r="N76" s="64">
        <f t="shared" si="5"/>
        <v>0.72044175509365704</v>
      </c>
      <c r="O76" s="151">
        <f t="shared" si="6"/>
        <v>0.88793828985780987</v>
      </c>
    </row>
    <row r="77" spans="1:15" ht="43.5" customHeight="1" x14ac:dyDescent="0.25">
      <c r="A77" s="149" t="s">
        <v>403</v>
      </c>
      <c r="B77" s="34" t="s">
        <v>41</v>
      </c>
      <c r="C77" s="34">
        <v>20</v>
      </c>
      <c r="D77" s="34" t="s">
        <v>38</v>
      </c>
      <c r="E77" s="40" t="s">
        <v>251</v>
      </c>
      <c r="F77" s="62">
        <f t="shared" ref="F77:L78" si="54">+F78</f>
        <v>17257433899.239998</v>
      </c>
      <c r="G77" s="62">
        <f t="shared" si="54"/>
        <v>0</v>
      </c>
      <c r="H77" s="62">
        <f t="shared" si="54"/>
        <v>17257433899.239998</v>
      </c>
      <c r="I77" s="162">
        <f t="shared" si="47"/>
        <v>0.30917496071846623</v>
      </c>
      <c r="J77" s="62">
        <f t="shared" si="54"/>
        <v>7412437858.7700005</v>
      </c>
      <c r="K77" s="62">
        <f t="shared" si="54"/>
        <v>7412437858.7700005</v>
      </c>
      <c r="L77" s="62">
        <f t="shared" si="54"/>
        <v>0</v>
      </c>
      <c r="M77" s="64">
        <f t="shared" si="4"/>
        <v>0.42952143998050818</v>
      </c>
      <c r="N77" s="64">
        <f t="shared" si="5"/>
        <v>0.42952143998050818</v>
      </c>
      <c r="O77" s="151">
        <f t="shared" si="6"/>
        <v>1</v>
      </c>
    </row>
    <row r="78" spans="1:15" ht="50.25" customHeight="1" x14ac:dyDescent="0.25">
      <c r="A78" s="149" t="s">
        <v>404</v>
      </c>
      <c r="B78" s="34" t="s">
        <v>41</v>
      </c>
      <c r="C78" s="34">
        <v>20</v>
      </c>
      <c r="D78" s="34" t="s">
        <v>38</v>
      </c>
      <c r="E78" s="95" t="s">
        <v>405</v>
      </c>
      <c r="F78" s="62">
        <f t="shared" si="54"/>
        <v>17257433899.239998</v>
      </c>
      <c r="G78" s="62">
        <f t="shared" si="54"/>
        <v>0</v>
      </c>
      <c r="H78" s="62">
        <f t="shared" si="54"/>
        <v>17257433899.239998</v>
      </c>
      <c r="I78" s="162">
        <f t="shared" si="47"/>
        <v>0.30917496071846623</v>
      </c>
      <c r="J78" s="62">
        <f t="shared" si="54"/>
        <v>7412437858.7700005</v>
      </c>
      <c r="K78" s="62">
        <f t="shared" si="54"/>
        <v>7412437858.7700005</v>
      </c>
      <c r="L78" s="62">
        <f t="shared" si="54"/>
        <v>0</v>
      </c>
      <c r="M78" s="64">
        <f t="shared" si="4"/>
        <v>0.42952143998050818</v>
      </c>
      <c r="N78" s="64">
        <f t="shared" si="5"/>
        <v>0.42952143998050818</v>
      </c>
      <c r="O78" s="151">
        <f t="shared" si="6"/>
        <v>1</v>
      </c>
    </row>
    <row r="79" spans="1:15" ht="50.25" customHeight="1" x14ac:dyDescent="0.25">
      <c r="A79" s="149" t="s">
        <v>406</v>
      </c>
      <c r="B79" s="34" t="s">
        <v>41</v>
      </c>
      <c r="C79" s="34">
        <v>20</v>
      </c>
      <c r="D79" s="34" t="s">
        <v>38</v>
      </c>
      <c r="E79" s="40" t="s">
        <v>405</v>
      </c>
      <c r="F79" s="62">
        <f>+F80+F82</f>
        <v>17257433899.239998</v>
      </c>
      <c r="G79" s="62">
        <f t="shared" ref="G79" si="55">+G80+G82</f>
        <v>0</v>
      </c>
      <c r="H79" s="62">
        <f>+H80+H82</f>
        <v>17257433899.239998</v>
      </c>
      <c r="I79" s="162">
        <f t="shared" si="47"/>
        <v>0.30917496071846623</v>
      </c>
      <c r="J79" s="62">
        <f>+J80+J82</f>
        <v>7412437858.7700005</v>
      </c>
      <c r="K79" s="62">
        <f t="shared" ref="K79:L79" si="56">+K80+K82</f>
        <v>7412437858.7700005</v>
      </c>
      <c r="L79" s="62">
        <f t="shared" si="56"/>
        <v>0</v>
      </c>
      <c r="M79" s="64">
        <f t="shared" si="4"/>
        <v>0.42952143998050818</v>
      </c>
      <c r="N79" s="64">
        <f t="shared" si="5"/>
        <v>0.42952143998050818</v>
      </c>
      <c r="O79" s="151">
        <f t="shared" si="6"/>
        <v>1</v>
      </c>
    </row>
    <row r="80" spans="1:15" ht="43.5" customHeight="1" x14ac:dyDescent="0.25">
      <c r="A80" s="149" t="s">
        <v>407</v>
      </c>
      <c r="B80" s="34" t="s">
        <v>41</v>
      </c>
      <c r="C80" s="34">
        <v>20</v>
      </c>
      <c r="D80" s="34" t="s">
        <v>38</v>
      </c>
      <c r="E80" s="40" t="s">
        <v>408</v>
      </c>
      <c r="F80" s="62">
        <f>+F81</f>
        <v>14804123212</v>
      </c>
      <c r="G80" s="62">
        <f t="shared" ref="G80" si="57">+G81</f>
        <v>0</v>
      </c>
      <c r="H80" s="62">
        <f>+H81</f>
        <v>14804123212</v>
      </c>
      <c r="I80" s="162">
        <f t="shared" si="47"/>
        <v>0.26522275787149352</v>
      </c>
      <c r="J80" s="62">
        <f>+J81</f>
        <v>7130673082.7700005</v>
      </c>
      <c r="K80" s="62">
        <f t="shared" ref="K80:L80" si="58">+K81</f>
        <v>7130673082.7700005</v>
      </c>
      <c r="L80" s="62">
        <f t="shared" si="58"/>
        <v>0</v>
      </c>
      <c r="M80" s="64">
        <f t="shared" si="4"/>
        <v>0.4816680448180804</v>
      </c>
      <c r="N80" s="64">
        <f t="shared" si="5"/>
        <v>0.4816680448180804</v>
      </c>
      <c r="O80" s="151">
        <f t="shared" si="6"/>
        <v>1</v>
      </c>
    </row>
    <row r="81" spans="1:15" ht="43.5" customHeight="1" x14ac:dyDescent="0.25">
      <c r="A81" s="152" t="s">
        <v>409</v>
      </c>
      <c r="B81" s="44" t="s">
        <v>41</v>
      </c>
      <c r="C81" s="44">
        <v>20</v>
      </c>
      <c r="D81" s="44" t="s">
        <v>38</v>
      </c>
      <c r="E81" s="45" t="s">
        <v>258</v>
      </c>
      <c r="F81" s="46">
        <v>14804123212</v>
      </c>
      <c r="G81" s="46">
        <v>0</v>
      </c>
      <c r="H81" s="46">
        <f>+F81-G81</f>
        <v>14804123212</v>
      </c>
      <c r="I81" s="163">
        <f t="shared" si="47"/>
        <v>0.26522275787149352</v>
      </c>
      <c r="J81" s="46">
        <v>7130673082.7700005</v>
      </c>
      <c r="K81" s="46">
        <v>7130673082.7700005</v>
      </c>
      <c r="L81" s="46">
        <f t="shared" si="43"/>
        <v>0</v>
      </c>
      <c r="M81" s="57">
        <f t="shared" si="4"/>
        <v>0.4816680448180804</v>
      </c>
      <c r="N81" s="57">
        <f t="shared" si="5"/>
        <v>0.4816680448180804</v>
      </c>
      <c r="O81" s="154">
        <f t="shared" si="6"/>
        <v>1</v>
      </c>
    </row>
    <row r="82" spans="1:15" ht="43.5" customHeight="1" x14ac:dyDescent="0.25">
      <c r="A82" s="149" t="s">
        <v>410</v>
      </c>
      <c r="B82" s="34" t="s">
        <v>41</v>
      </c>
      <c r="C82" s="34">
        <v>20</v>
      </c>
      <c r="D82" s="34" t="s">
        <v>38</v>
      </c>
      <c r="E82" s="40" t="s">
        <v>411</v>
      </c>
      <c r="F82" s="62">
        <f>+F83</f>
        <v>2453310687.2399998</v>
      </c>
      <c r="G82" s="62">
        <f t="shared" ref="G82" si="59">+G83</f>
        <v>0</v>
      </c>
      <c r="H82" s="62">
        <f>+H83</f>
        <v>2453310687.2399998</v>
      </c>
      <c r="I82" s="162">
        <f t="shared" si="47"/>
        <v>4.3952202846972752E-2</v>
      </c>
      <c r="J82" s="62">
        <f>+J83</f>
        <v>281764776</v>
      </c>
      <c r="K82" s="62">
        <f t="shared" ref="K82:L82" si="60">+K83</f>
        <v>281764776</v>
      </c>
      <c r="L82" s="62">
        <f t="shared" si="60"/>
        <v>0</v>
      </c>
      <c r="M82" s="64">
        <f t="shared" si="4"/>
        <v>0.11485083298478935</v>
      </c>
      <c r="N82" s="64">
        <f t="shared" si="5"/>
        <v>0.11485083298478935</v>
      </c>
      <c r="O82" s="151">
        <f t="shared" si="6"/>
        <v>1</v>
      </c>
    </row>
    <row r="83" spans="1:15" ht="43.5" customHeight="1" x14ac:dyDescent="0.25">
      <c r="A83" s="152" t="s">
        <v>412</v>
      </c>
      <c r="B83" s="44" t="s">
        <v>41</v>
      </c>
      <c r="C83" s="44">
        <v>20</v>
      </c>
      <c r="D83" s="44" t="s">
        <v>38</v>
      </c>
      <c r="E83" s="45" t="s">
        <v>258</v>
      </c>
      <c r="F83" s="46">
        <v>2453310687.2399998</v>
      </c>
      <c r="G83" s="46">
        <v>0</v>
      </c>
      <c r="H83" s="46">
        <f>+F83-G83</f>
        <v>2453310687.2399998</v>
      </c>
      <c r="I83" s="163">
        <f t="shared" si="47"/>
        <v>4.3952202846972752E-2</v>
      </c>
      <c r="J83" s="46">
        <v>281764776</v>
      </c>
      <c r="K83" s="46">
        <v>281764776</v>
      </c>
      <c r="L83" s="46">
        <f t="shared" si="43"/>
        <v>0</v>
      </c>
      <c r="M83" s="57">
        <f t="shared" si="4"/>
        <v>0.11485083298478935</v>
      </c>
      <c r="N83" s="57">
        <f t="shared" si="5"/>
        <v>0.11485083298478935</v>
      </c>
      <c r="O83" s="154">
        <f t="shared" si="6"/>
        <v>1</v>
      </c>
    </row>
    <row r="84" spans="1:15" ht="43.5" customHeight="1" x14ac:dyDescent="0.25">
      <c r="A84" s="149" t="s">
        <v>413</v>
      </c>
      <c r="B84" s="34" t="s">
        <v>37</v>
      </c>
      <c r="C84" s="34">
        <v>13</v>
      </c>
      <c r="D84" s="34" t="s">
        <v>38</v>
      </c>
      <c r="E84" s="40" t="s">
        <v>414</v>
      </c>
      <c r="F84" s="62">
        <f t="shared" ref="F84:L86" si="61">+F85</f>
        <v>14746723</v>
      </c>
      <c r="G84" s="62">
        <f t="shared" si="61"/>
        <v>0</v>
      </c>
      <c r="H84" s="62">
        <f t="shared" si="61"/>
        <v>14746723</v>
      </c>
      <c r="I84" s="150">
        <f t="shared" si="47"/>
        <v>2.6419440635678116E-4</v>
      </c>
      <c r="J84" s="62">
        <f t="shared" si="61"/>
        <v>11964970</v>
      </c>
      <c r="K84" s="62">
        <f t="shared" si="61"/>
        <v>10624155</v>
      </c>
      <c r="L84" s="62">
        <f t="shared" si="61"/>
        <v>1340815</v>
      </c>
      <c r="M84" s="64">
        <f t="shared" si="4"/>
        <v>0.81136466725522682</v>
      </c>
      <c r="N84" s="64">
        <f t="shared" si="5"/>
        <v>0.72044175509365704</v>
      </c>
      <c r="O84" s="151">
        <f t="shared" si="6"/>
        <v>0.88793828985780987</v>
      </c>
    </row>
    <row r="85" spans="1:15" ht="43.5" customHeight="1" x14ac:dyDescent="0.25">
      <c r="A85" s="149" t="s">
        <v>415</v>
      </c>
      <c r="B85" s="34" t="s">
        <v>37</v>
      </c>
      <c r="C85" s="34">
        <v>13</v>
      </c>
      <c r="D85" s="34" t="s">
        <v>38</v>
      </c>
      <c r="E85" s="40" t="s">
        <v>414</v>
      </c>
      <c r="F85" s="62">
        <f t="shared" si="61"/>
        <v>14746723</v>
      </c>
      <c r="G85" s="62">
        <f t="shared" si="61"/>
        <v>0</v>
      </c>
      <c r="H85" s="62">
        <f t="shared" si="61"/>
        <v>14746723</v>
      </c>
      <c r="I85" s="150">
        <f t="shared" si="47"/>
        <v>2.6419440635678116E-4</v>
      </c>
      <c r="J85" s="62">
        <f t="shared" si="61"/>
        <v>11964970</v>
      </c>
      <c r="K85" s="62">
        <f t="shared" si="61"/>
        <v>10624155</v>
      </c>
      <c r="L85" s="62">
        <f t="shared" si="61"/>
        <v>1340815</v>
      </c>
      <c r="M85" s="64">
        <f t="shared" si="4"/>
        <v>0.81136466725522682</v>
      </c>
      <c r="N85" s="64">
        <f t="shared" si="5"/>
        <v>0.72044175509365704</v>
      </c>
      <c r="O85" s="151">
        <f t="shared" si="6"/>
        <v>0.88793828985780987</v>
      </c>
    </row>
    <row r="86" spans="1:15" ht="43.5" customHeight="1" x14ac:dyDescent="0.25">
      <c r="A86" s="149" t="s">
        <v>416</v>
      </c>
      <c r="B86" s="34" t="s">
        <v>37</v>
      </c>
      <c r="C86" s="34">
        <v>13</v>
      </c>
      <c r="D86" s="34" t="s">
        <v>38</v>
      </c>
      <c r="E86" s="40" t="s">
        <v>393</v>
      </c>
      <c r="F86" s="41">
        <f t="shared" si="61"/>
        <v>14746723</v>
      </c>
      <c r="G86" s="41">
        <f t="shared" si="61"/>
        <v>0</v>
      </c>
      <c r="H86" s="41">
        <f t="shared" si="61"/>
        <v>14746723</v>
      </c>
      <c r="I86" s="150">
        <f t="shared" si="47"/>
        <v>2.6419440635678116E-4</v>
      </c>
      <c r="J86" s="41">
        <f t="shared" si="61"/>
        <v>11964970</v>
      </c>
      <c r="K86" s="41">
        <f t="shared" si="61"/>
        <v>10624155</v>
      </c>
      <c r="L86" s="41">
        <f t="shared" si="61"/>
        <v>1340815</v>
      </c>
      <c r="M86" s="64">
        <f t="shared" si="4"/>
        <v>0.81136466725522682</v>
      </c>
      <c r="N86" s="64">
        <f t="shared" si="5"/>
        <v>0.72044175509365704</v>
      </c>
      <c r="O86" s="151">
        <f t="shared" si="6"/>
        <v>0.88793828985780987</v>
      </c>
    </row>
    <row r="87" spans="1:15" ht="43.5" customHeight="1" x14ac:dyDescent="0.25">
      <c r="A87" s="152" t="s">
        <v>417</v>
      </c>
      <c r="B87" s="44" t="s">
        <v>37</v>
      </c>
      <c r="C87" s="44">
        <v>13</v>
      </c>
      <c r="D87" s="44" t="s">
        <v>38</v>
      </c>
      <c r="E87" s="45" t="s">
        <v>258</v>
      </c>
      <c r="F87" s="46">
        <v>14746723</v>
      </c>
      <c r="G87" s="46">
        <v>0</v>
      </c>
      <c r="H87" s="46">
        <f>+F87-G87</f>
        <v>14746723</v>
      </c>
      <c r="I87" s="153">
        <f t="shared" si="47"/>
        <v>2.6419440635678116E-4</v>
      </c>
      <c r="J87" s="46">
        <v>11964970</v>
      </c>
      <c r="K87" s="46">
        <v>10624155</v>
      </c>
      <c r="L87" s="46">
        <f t="shared" ref="L87:L129" si="62">+J87-K87</f>
        <v>1340815</v>
      </c>
      <c r="M87" s="57">
        <f t="shared" ref="M87:M130" si="63">+J87/H87</f>
        <v>0.81136466725522682</v>
      </c>
      <c r="N87" s="57">
        <f t="shared" ref="N87:N130" si="64">+K87/H87</f>
        <v>0.72044175509365704</v>
      </c>
      <c r="O87" s="154">
        <f t="shared" ref="O87:O129" si="65">+K87/J87</f>
        <v>0.88793828985780987</v>
      </c>
    </row>
    <row r="88" spans="1:15" ht="43.5" customHeight="1" x14ac:dyDescent="0.25">
      <c r="A88" s="149" t="s">
        <v>418</v>
      </c>
      <c r="B88" s="34" t="s">
        <v>37</v>
      </c>
      <c r="C88" s="34">
        <v>13</v>
      </c>
      <c r="D88" s="34" t="s">
        <v>38</v>
      </c>
      <c r="E88" s="40" t="s">
        <v>419</v>
      </c>
      <c r="F88" s="60">
        <f>+F89</f>
        <v>109671627.38</v>
      </c>
      <c r="G88" s="60">
        <f>+G89</f>
        <v>0</v>
      </c>
      <c r="H88" s="60">
        <f>+H89</f>
        <v>109671627.38</v>
      </c>
      <c r="I88" s="157">
        <f t="shared" si="47"/>
        <v>1.9648182507965468E-3</v>
      </c>
      <c r="J88" s="60">
        <f>+J89</f>
        <v>28338925</v>
      </c>
      <c r="K88" s="60">
        <f t="shared" ref="K88:L88" si="66">+K89</f>
        <v>20049724</v>
      </c>
      <c r="L88" s="60">
        <f t="shared" si="66"/>
        <v>8289201</v>
      </c>
      <c r="M88" s="64">
        <f t="shared" si="63"/>
        <v>0.25839796196156345</v>
      </c>
      <c r="N88" s="64">
        <f t="shared" si="64"/>
        <v>0.18281596142026721</v>
      </c>
      <c r="O88" s="151">
        <f t="shared" si="65"/>
        <v>0.70749769089688475</v>
      </c>
    </row>
    <row r="89" spans="1:15" ht="43.5" customHeight="1" x14ac:dyDescent="0.25">
      <c r="A89" s="149" t="s">
        <v>420</v>
      </c>
      <c r="B89" s="34" t="s">
        <v>37</v>
      </c>
      <c r="C89" s="34">
        <v>13</v>
      </c>
      <c r="D89" s="34" t="s">
        <v>38</v>
      </c>
      <c r="E89" s="95" t="s">
        <v>251</v>
      </c>
      <c r="F89" s="60">
        <f>+F90+F94</f>
        <v>109671627.38</v>
      </c>
      <c r="G89" s="60">
        <f>+G90+G94</f>
        <v>0</v>
      </c>
      <c r="H89" s="60">
        <f>+H90+H94</f>
        <v>109671627.38</v>
      </c>
      <c r="I89" s="157">
        <f t="shared" si="47"/>
        <v>1.9648182507965468E-3</v>
      </c>
      <c r="J89" s="60">
        <f>+J90+J94</f>
        <v>28338925</v>
      </c>
      <c r="K89" s="60">
        <f t="shared" ref="K89:L89" si="67">+K90+K94</f>
        <v>20049724</v>
      </c>
      <c r="L89" s="60">
        <f t="shared" si="67"/>
        <v>8289201</v>
      </c>
      <c r="M89" s="64">
        <f t="shared" si="63"/>
        <v>0.25839796196156345</v>
      </c>
      <c r="N89" s="64">
        <f t="shared" si="64"/>
        <v>0.18281596142026721</v>
      </c>
      <c r="O89" s="151">
        <f t="shared" si="65"/>
        <v>0.70749769089688475</v>
      </c>
    </row>
    <row r="90" spans="1:15" ht="43.5" customHeight="1" x14ac:dyDescent="0.25">
      <c r="A90" s="149" t="s">
        <v>421</v>
      </c>
      <c r="B90" s="34" t="s">
        <v>37</v>
      </c>
      <c r="C90" s="34">
        <v>13</v>
      </c>
      <c r="D90" s="34" t="s">
        <v>38</v>
      </c>
      <c r="E90" s="40" t="s">
        <v>422</v>
      </c>
      <c r="F90" s="60">
        <f t="shared" ref="F90:L92" si="68">+F91</f>
        <v>63941990.380000003</v>
      </c>
      <c r="G90" s="60">
        <f t="shared" si="68"/>
        <v>0</v>
      </c>
      <c r="H90" s="60">
        <f t="shared" si="68"/>
        <v>63941990.380000003</v>
      </c>
      <c r="I90" s="157">
        <f t="shared" si="47"/>
        <v>1.1455505192384174E-3</v>
      </c>
      <c r="J90" s="60">
        <f t="shared" si="68"/>
        <v>0</v>
      </c>
      <c r="K90" s="60">
        <f t="shared" si="68"/>
        <v>0</v>
      </c>
      <c r="L90" s="60">
        <f t="shared" si="68"/>
        <v>0</v>
      </c>
      <c r="M90" s="64">
        <f t="shared" si="63"/>
        <v>0</v>
      </c>
      <c r="N90" s="64">
        <f t="shared" si="64"/>
        <v>0</v>
      </c>
      <c r="O90" s="151" t="s">
        <v>40</v>
      </c>
    </row>
    <row r="91" spans="1:15" ht="43.5" customHeight="1" x14ac:dyDescent="0.25">
      <c r="A91" s="149" t="s">
        <v>423</v>
      </c>
      <c r="B91" s="34" t="s">
        <v>37</v>
      </c>
      <c r="C91" s="34">
        <v>13</v>
      </c>
      <c r="D91" s="34" t="s">
        <v>38</v>
      </c>
      <c r="E91" s="40" t="s">
        <v>422</v>
      </c>
      <c r="F91" s="60">
        <f t="shared" si="68"/>
        <v>63941990.380000003</v>
      </c>
      <c r="G91" s="60">
        <f t="shared" si="68"/>
        <v>0</v>
      </c>
      <c r="H91" s="60">
        <f t="shared" si="68"/>
        <v>63941990.380000003</v>
      </c>
      <c r="I91" s="157">
        <f t="shared" si="47"/>
        <v>1.1455505192384174E-3</v>
      </c>
      <c r="J91" s="60">
        <f t="shared" si="68"/>
        <v>0</v>
      </c>
      <c r="K91" s="60">
        <f t="shared" si="68"/>
        <v>0</v>
      </c>
      <c r="L91" s="60">
        <f t="shared" si="68"/>
        <v>0</v>
      </c>
      <c r="M91" s="64">
        <f t="shared" si="63"/>
        <v>0</v>
      </c>
      <c r="N91" s="64">
        <f t="shared" si="64"/>
        <v>0</v>
      </c>
      <c r="O91" s="151" t="s">
        <v>40</v>
      </c>
    </row>
    <row r="92" spans="1:15" ht="43.5" customHeight="1" x14ac:dyDescent="0.25">
      <c r="A92" s="149" t="s">
        <v>424</v>
      </c>
      <c r="B92" s="34" t="s">
        <v>37</v>
      </c>
      <c r="C92" s="34">
        <v>13</v>
      </c>
      <c r="D92" s="34" t="s">
        <v>38</v>
      </c>
      <c r="E92" s="40" t="s">
        <v>425</v>
      </c>
      <c r="F92" s="60">
        <f t="shared" si="68"/>
        <v>63941990.380000003</v>
      </c>
      <c r="G92" s="60">
        <f t="shared" si="68"/>
        <v>0</v>
      </c>
      <c r="H92" s="60">
        <f t="shared" si="68"/>
        <v>63941990.380000003</v>
      </c>
      <c r="I92" s="157">
        <f t="shared" si="47"/>
        <v>1.1455505192384174E-3</v>
      </c>
      <c r="J92" s="60">
        <f t="shared" si="68"/>
        <v>0</v>
      </c>
      <c r="K92" s="60">
        <f t="shared" si="68"/>
        <v>0</v>
      </c>
      <c r="L92" s="60">
        <f t="shared" si="68"/>
        <v>0</v>
      </c>
      <c r="M92" s="64">
        <f t="shared" si="63"/>
        <v>0</v>
      </c>
      <c r="N92" s="64">
        <f t="shared" si="64"/>
        <v>0</v>
      </c>
      <c r="O92" s="151" t="s">
        <v>40</v>
      </c>
    </row>
    <row r="93" spans="1:15" ht="43.5" customHeight="1" x14ac:dyDescent="0.25">
      <c r="A93" s="152" t="s">
        <v>426</v>
      </c>
      <c r="B93" s="44" t="s">
        <v>37</v>
      </c>
      <c r="C93" s="44">
        <v>13</v>
      </c>
      <c r="D93" s="44" t="s">
        <v>38</v>
      </c>
      <c r="E93" s="45" t="s">
        <v>258</v>
      </c>
      <c r="F93" s="46">
        <v>63941990.380000003</v>
      </c>
      <c r="G93" s="46">
        <v>0</v>
      </c>
      <c r="H93" s="46">
        <f>+F93-G93</f>
        <v>63941990.380000003</v>
      </c>
      <c r="I93" s="192">
        <f t="shared" si="47"/>
        <v>1.1455505192384174E-3</v>
      </c>
      <c r="J93" s="46">
        <v>0</v>
      </c>
      <c r="K93" s="46">
        <v>0</v>
      </c>
      <c r="L93" s="46">
        <f t="shared" si="62"/>
        <v>0</v>
      </c>
      <c r="M93" s="57">
        <f t="shared" si="63"/>
        <v>0</v>
      </c>
      <c r="N93" s="57">
        <f t="shared" si="64"/>
        <v>0</v>
      </c>
      <c r="O93" s="154" t="s">
        <v>40</v>
      </c>
    </row>
    <row r="94" spans="1:15" ht="43.5" customHeight="1" x14ac:dyDescent="0.25">
      <c r="A94" s="149" t="s">
        <v>427</v>
      </c>
      <c r="B94" s="34" t="s">
        <v>37</v>
      </c>
      <c r="C94" s="34">
        <v>13</v>
      </c>
      <c r="D94" s="34" t="s">
        <v>38</v>
      </c>
      <c r="E94" s="40" t="s">
        <v>428</v>
      </c>
      <c r="F94" s="62">
        <f t="shared" ref="F94:L96" si="69">+F95</f>
        <v>45729637</v>
      </c>
      <c r="G94" s="62">
        <f t="shared" si="69"/>
        <v>0</v>
      </c>
      <c r="H94" s="62">
        <f t="shared" si="69"/>
        <v>45729637</v>
      </c>
      <c r="I94" s="150">
        <f t="shared" si="47"/>
        <v>8.1926773155812955E-4</v>
      </c>
      <c r="J94" s="62">
        <f t="shared" si="69"/>
        <v>28338925</v>
      </c>
      <c r="K94" s="62">
        <f t="shared" si="69"/>
        <v>20049724</v>
      </c>
      <c r="L94" s="62">
        <f t="shared" si="69"/>
        <v>8289201</v>
      </c>
      <c r="M94" s="64">
        <f t="shared" si="63"/>
        <v>0.61970588133030668</v>
      </c>
      <c r="N94" s="64">
        <f t="shared" si="64"/>
        <v>0.43844048007641084</v>
      </c>
      <c r="O94" s="151">
        <f t="shared" si="65"/>
        <v>0.70749769089688475</v>
      </c>
    </row>
    <row r="95" spans="1:15" ht="43.5" customHeight="1" x14ac:dyDescent="0.25">
      <c r="A95" s="149" t="s">
        <v>429</v>
      </c>
      <c r="B95" s="34" t="s">
        <v>37</v>
      </c>
      <c r="C95" s="34">
        <v>13</v>
      </c>
      <c r="D95" s="34" t="s">
        <v>38</v>
      </c>
      <c r="E95" s="40" t="s">
        <v>428</v>
      </c>
      <c r="F95" s="62">
        <f t="shared" si="69"/>
        <v>45729637</v>
      </c>
      <c r="G95" s="62">
        <f t="shared" si="69"/>
        <v>0</v>
      </c>
      <c r="H95" s="62">
        <f t="shared" si="69"/>
        <v>45729637</v>
      </c>
      <c r="I95" s="150">
        <f t="shared" si="47"/>
        <v>8.1926773155812955E-4</v>
      </c>
      <c r="J95" s="62">
        <f t="shared" si="69"/>
        <v>28338925</v>
      </c>
      <c r="K95" s="62">
        <f t="shared" si="69"/>
        <v>20049724</v>
      </c>
      <c r="L95" s="62">
        <f t="shared" si="69"/>
        <v>8289201</v>
      </c>
      <c r="M95" s="64">
        <f t="shared" si="63"/>
        <v>0.61970588133030668</v>
      </c>
      <c r="N95" s="64">
        <f t="shared" si="64"/>
        <v>0.43844048007641084</v>
      </c>
      <c r="O95" s="151">
        <f t="shared" si="65"/>
        <v>0.70749769089688475</v>
      </c>
    </row>
    <row r="96" spans="1:15" ht="43.5" customHeight="1" x14ac:dyDescent="0.25">
      <c r="A96" s="149" t="s">
        <v>430</v>
      </c>
      <c r="B96" s="34" t="s">
        <v>37</v>
      </c>
      <c r="C96" s="34">
        <v>13</v>
      </c>
      <c r="D96" s="34" t="s">
        <v>38</v>
      </c>
      <c r="E96" s="40" t="s">
        <v>393</v>
      </c>
      <c r="F96" s="62">
        <f t="shared" si="69"/>
        <v>45729637</v>
      </c>
      <c r="G96" s="62">
        <f t="shared" si="69"/>
        <v>0</v>
      </c>
      <c r="H96" s="62">
        <f t="shared" si="69"/>
        <v>45729637</v>
      </c>
      <c r="I96" s="150">
        <f t="shared" si="47"/>
        <v>8.1926773155812955E-4</v>
      </c>
      <c r="J96" s="62">
        <f t="shared" si="69"/>
        <v>28338925</v>
      </c>
      <c r="K96" s="62">
        <f t="shared" si="69"/>
        <v>20049724</v>
      </c>
      <c r="L96" s="62">
        <f t="shared" si="69"/>
        <v>8289201</v>
      </c>
      <c r="M96" s="64">
        <f t="shared" si="63"/>
        <v>0.61970588133030668</v>
      </c>
      <c r="N96" s="64">
        <f t="shared" si="64"/>
        <v>0.43844048007641084</v>
      </c>
      <c r="O96" s="151">
        <f t="shared" si="65"/>
        <v>0.70749769089688475</v>
      </c>
    </row>
    <row r="97" spans="1:15" ht="43.5" customHeight="1" x14ac:dyDescent="0.25">
      <c r="A97" s="152" t="s">
        <v>431</v>
      </c>
      <c r="B97" s="44" t="s">
        <v>37</v>
      </c>
      <c r="C97" s="44">
        <v>13</v>
      </c>
      <c r="D97" s="44" t="s">
        <v>38</v>
      </c>
      <c r="E97" s="45" t="s">
        <v>258</v>
      </c>
      <c r="F97" s="46">
        <v>45729637</v>
      </c>
      <c r="G97" s="46">
        <v>0</v>
      </c>
      <c r="H97" s="46">
        <f>+F97-G97</f>
        <v>45729637</v>
      </c>
      <c r="I97" s="153">
        <f t="shared" si="47"/>
        <v>8.1926773155812955E-4</v>
      </c>
      <c r="J97" s="46">
        <v>28338925</v>
      </c>
      <c r="K97" s="46">
        <v>20049724</v>
      </c>
      <c r="L97" s="46">
        <f t="shared" si="62"/>
        <v>8289201</v>
      </c>
      <c r="M97" s="57">
        <f t="shared" si="63"/>
        <v>0.61970588133030668</v>
      </c>
      <c r="N97" s="57">
        <f t="shared" si="64"/>
        <v>0.43844048007641084</v>
      </c>
      <c r="O97" s="154">
        <f t="shared" si="65"/>
        <v>0.70749769089688475</v>
      </c>
    </row>
    <row r="98" spans="1:15" ht="43.5" customHeight="1" x14ac:dyDescent="0.25">
      <c r="A98" s="149" t="s">
        <v>432</v>
      </c>
      <c r="B98" s="34" t="s">
        <v>37</v>
      </c>
      <c r="C98" s="34">
        <v>13</v>
      </c>
      <c r="D98" s="34" t="s">
        <v>38</v>
      </c>
      <c r="E98" s="40" t="s">
        <v>433</v>
      </c>
      <c r="F98" s="60">
        <f>+F99</f>
        <v>20000000</v>
      </c>
      <c r="G98" s="60">
        <f t="shared" ref="G98:G102" si="70">+G99</f>
        <v>0</v>
      </c>
      <c r="H98" s="60">
        <f>+H99</f>
        <v>20000000</v>
      </c>
      <c r="I98" s="150">
        <f t="shared" si="47"/>
        <v>3.5830930893159267E-4</v>
      </c>
      <c r="J98" s="60">
        <f>+J99</f>
        <v>0</v>
      </c>
      <c r="K98" s="60">
        <f t="shared" ref="K98:L102" si="71">+K99</f>
        <v>0</v>
      </c>
      <c r="L98" s="60">
        <f t="shared" si="71"/>
        <v>0</v>
      </c>
      <c r="M98" s="64">
        <f t="shared" si="63"/>
        <v>0</v>
      </c>
      <c r="N98" s="64">
        <f t="shared" si="64"/>
        <v>0</v>
      </c>
      <c r="O98" s="151" t="s">
        <v>40</v>
      </c>
    </row>
    <row r="99" spans="1:15" ht="43.5" customHeight="1" x14ac:dyDescent="0.25">
      <c r="A99" s="149" t="s">
        <v>434</v>
      </c>
      <c r="B99" s="34" t="s">
        <v>37</v>
      </c>
      <c r="C99" s="34">
        <v>13</v>
      </c>
      <c r="D99" s="34" t="s">
        <v>38</v>
      </c>
      <c r="E99" s="95" t="s">
        <v>251</v>
      </c>
      <c r="F99" s="60">
        <f>+F100</f>
        <v>20000000</v>
      </c>
      <c r="G99" s="60">
        <f t="shared" si="70"/>
        <v>0</v>
      </c>
      <c r="H99" s="60">
        <f>+H100</f>
        <v>20000000</v>
      </c>
      <c r="I99" s="150">
        <f t="shared" si="47"/>
        <v>3.5830930893159267E-4</v>
      </c>
      <c r="J99" s="60">
        <f>+J100</f>
        <v>0</v>
      </c>
      <c r="K99" s="60">
        <f t="shared" si="71"/>
        <v>0</v>
      </c>
      <c r="L99" s="60">
        <f t="shared" si="71"/>
        <v>0</v>
      </c>
      <c r="M99" s="64">
        <f t="shared" si="63"/>
        <v>0</v>
      </c>
      <c r="N99" s="64">
        <f t="shared" si="64"/>
        <v>0</v>
      </c>
      <c r="O99" s="151" t="s">
        <v>40</v>
      </c>
    </row>
    <row r="100" spans="1:15" ht="43.5" customHeight="1" x14ac:dyDescent="0.25">
      <c r="A100" s="149" t="s">
        <v>508</v>
      </c>
      <c r="B100" s="34" t="s">
        <v>37</v>
      </c>
      <c r="C100" s="34">
        <v>13</v>
      </c>
      <c r="D100" s="34" t="s">
        <v>38</v>
      </c>
      <c r="E100" s="40" t="s">
        <v>509</v>
      </c>
      <c r="F100" s="60">
        <f t="shared" ref="F100:J102" si="72">+F101</f>
        <v>20000000</v>
      </c>
      <c r="G100" s="60">
        <f t="shared" si="70"/>
        <v>0</v>
      </c>
      <c r="H100" s="60">
        <f t="shared" si="72"/>
        <v>20000000</v>
      </c>
      <c r="I100" s="150">
        <f t="shared" si="47"/>
        <v>3.5830930893159267E-4</v>
      </c>
      <c r="J100" s="60">
        <f t="shared" si="72"/>
        <v>0</v>
      </c>
      <c r="K100" s="60">
        <f t="shared" si="71"/>
        <v>0</v>
      </c>
      <c r="L100" s="60">
        <f t="shared" si="71"/>
        <v>0</v>
      </c>
      <c r="M100" s="64">
        <f t="shared" si="63"/>
        <v>0</v>
      </c>
      <c r="N100" s="64">
        <f t="shared" si="64"/>
        <v>0</v>
      </c>
      <c r="O100" s="151" t="s">
        <v>40</v>
      </c>
    </row>
    <row r="101" spans="1:15" ht="43.5" customHeight="1" x14ac:dyDescent="0.25">
      <c r="A101" s="149" t="s">
        <v>510</v>
      </c>
      <c r="B101" s="34" t="s">
        <v>37</v>
      </c>
      <c r="C101" s="34">
        <v>13</v>
      </c>
      <c r="D101" s="34" t="s">
        <v>38</v>
      </c>
      <c r="E101" s="40" t="s">
        <v>509</v>
      </c>
      <c r="F101" s="60">
        <f t="shared" si="72"/>
        <v>20000000</v>
      </c>
      <c r="G101" s="60">
        <f t="shared" si="70"/>
        <v>0</v>
      </c>
      <c r="H101" s="60">
        <f t="shared" si="72"/>
        <v>20000000</v>
      </c>
      <c r="I101" s="150">
        <f t="shared" si="47"/>
        <v>3.5830930893159267E-4</v>
      </c>
      <c r="J101" s="60">
        <f t="shared" si="72"/>
        <v>0</v>
      </c>
      <c r="K101" s="60">
        <f t="shared" si="71"/>
        <v>0</v>
      </c>
      <c r="L101" s="60">
        <f t="shared" si="71"/>
        <v>0</v>
      </c>
      <c r="M101" s="64">
        <f t="shared" si="63"/>
        <v>0</v>
      </c>
      <c r="N101" s="64">
        <f t="shared" si="64"/>
        <v>0</v>
      </c>
      <c r="O101" s="151" t="s">
        <v>40</v>
      </c>
    </row>
    <row r="102" spans="1:15" ht="43.5" customHeight="1" x14ac:dyDescent="0.25">
      <c r="A102" s="149" t="s">
        <v>511</v>
      </c>
      <c r="B102" s="34" t="s">
        <v>37</v>
      </c>
      <c r="C102" s="34">
        <v>13</v>
      </c>
      <c r="D102" s="34" t="s">
        <v>38</v>
      </c>
      <c r="E102" s="40" t="s">
        <v>393</v>
      </c>
      <c r="F102" s="60">
        <f t="shared" si="72"/>
        <v>20000000</v>
      </c>
      <c r="G102" s="60">
        <f t="shared" si="70"/>
        <v>0</v>
      </c>
      <c r="H102" s="60">
        <f t="shared" si="72"/>
        <v>20000000</v>
      </c>
      <c r="I102" s="150">
        <f t="shared" si="47"/>
        <v>3.5830930893159267E-4</v>
      </c>
      <c r="J102" s="60">
        <f t="shared" si="72"/>
        <v>0</v>
      </c>
      <c r="K102" s="60">
        <f t="shared" si="71"/>
        <v>0</v>
      </c>
      <c r="L102" s="60">
        <f t="shared" si="71"/>
        <v>0</v>
      </c>
      <c r="M102" s="64">
        <f t="shared" si="63"/>
        <v>0</v>
      </c>
      <c r="N102" s="64">
        <f t="shared" si="64"/>
        <v>0</v>
      </c>
      <c r="O102" s="151" t="s">
        <v>40</v>
      </c>
    </row>
    <row r="103" spans="1:15" ht="43.5" customHeight="1" x14ac:dyDescent="0.25">
      <c r="A103" s="152" t="s">
        <v>512</v>
      </c>
      <c r="B103" s="44" t="s">
        <v>37</v>
      </c>
      <c r="C103" s="44">
        <v>13</v>
      </c>
      <c r="D103" s="44" t="s">
        <v>38</v>
      </c>
      <c r="E103" s="45" t="s">
        <v>258</v>
      </c>
      <c r="F103" s="46">
        <v>20000000</v>
      </c>
      <c r="G103" s="46">
        <v>0</v>
      </c>
      <c r="H103" s="46">
        <f>+F103-G103</f>
        <v>20000000</v>
      </c>
      <c r="I103" s="153">
        <f t="shared" si="47"/>
        <v>3.5830930893159267E-4</v>
      </c>
      <c r="J103" s="46">
        <v>0</v>
      </c>
      <c r="K103" s="46">
        <v>0</v>
      </c>
      <c r="L103" s="46">
        <f t="shared" ref="L103" si="73">+J103-K103</f>
        <v>0</v>
      </c>
      <c r="M103" s="57">
        <f t="shared" si="63"/>
        <v>0</v>
      </c>
      <c r="N103" s="57">
        <f t="shared" si="64"/>
        <v>0</v>
      </c>
      <c r="O103" s="154" t="s">
        <v>40</v>
      </c>
    </row>
    <row r="104" spans="1:15" ht="43.5" customHeight="1" x14ac:dyDescent="0.25">
      <c r="A104" s="193" t="s">
        <v>441</v>
      </c>
      <c r="B104" s="100" t="s">
        <v>37</v>
      </c>
      <c r="C104" s="34">
        <v>13</v>
      </c>
      <c r="D104" s="34" t="s">
        <v>38</v>
      </c>
      <c r="E104" s="95" t="s">
        <v>442</v>
      </c>
      <c r="F104" s="66">
        <f t="shared" ref="F104:H105" si="74">+F106</f>
        <v>2620046413.3000002</v>
      </c>
      <c r="G104" s="66">
        <f t="shared" si="74"/>
        <v>0</v>
      </c>
      <c r="H104" s="66">
        <f t="shared" si="74"/>
        <v>2620046413.3000002</v>
      </c>
      <c r="I104" s="162">
        <f t="shared" si="47"/>
        <v>4.6939350985911059E-2</v>
      </c>
      <c r="J104" s="66">
        <f t="shared" ref="J104:L105" si="75">+J106</f>
        <v>2187605272.3000002</v>
      </c>
      <c r="K104" s="66">
        <f t="shared" si="75"/>
        <v>2090568101.3</v>
      </c>
      <c r="L104" s="66">
        <f t="shared" si="75"/>
        <v>97037171</v>
      </c>
      <c r="M104" s="64">
        <f t="shared" si="63"/>
        <v>0.83494905326683433</v>
      </c>
      <c r="N104" s="64">
        <f t="shared" si="64"/>
        <v>0.79791262119928941</v>
      </c>
      <c r="O104" s="151">
        <f t="shared" si="65"/>
        <v>0.95564228509196381</v>
      </c>
    </row>
    <row r="105" spans="1:15" ht="43.5" customHeight="1" x14ac:dyDescent="0.25">
      <c r="A105" s="193" t="s">
        <v>441</v>
      </c>
      <c r="B105" s="100" t="s">
        <v>37</v>
      </c>
      <c r="C105" s="34">
        <v>20</v>
      </c>
      <c r="D105" s="34" t="s">
        <v>38</v>
      </c>
      <c r="E105" s="95" t="s">
        <v>442</v>
      </c>
      <c r="F105" s="66">
        <f t="shared" si="74"/>
        <v>10000000000</v>
      </c>
      <c r="G105" s="66">
        <f t="shared" si="74"/>
        <v>0</v>
      </c>
      <c r="H105" s="66">
        <f t="shared" si="74"/>
        <v>10000000000</v>
      </c>
      <c r="I105" s="162">
        <f t="shared" si="47"/>
        <v>0.17915465446579634</v>
      </c>
      <c r="J105" s="66">
        <f t="shared" si="75"/>
        <v>10000000000</v>
      </c>
      <c r="K105" s="66">
        <f t="shared" si="75"/>
        <v>10000000000</v>
      </c>
      <c r="L105" s="66">
        <f t="shared" si="75"/>
        <v>0</v>
      </c>
      <c r="M105" s="64">
        <f t="shared" si="63"/>
        <v>1</v>
      </c>
      <c r="N105" s="64">
        <f t="shared" si="64"/>
        <v>1</v>
      </c>
      <c r="O105" s="151">
        <f t="shared" si="65"/>
        <v>1</v>
      </c>
    </row>
    <row r="106" spans="1:15" ht="43.5" customHeight="1" x14ac:dyDescent="0.25">
      <c r="A106" s="193" t="s">
        <v>443</v>
      </c>
      <c r="B106" s="100" t="s">
        <v>37</v>
      </c>
      <c r="C106" s="34">
        <v>13</v>
      </c>
      <c r="D106" s="34" t="s">
        <v>38</v>
      </c>
      <c r="E106" s="95" t="s">
        <v>251</v>
      </c>
      <c r="F106" s="66">
        <f>+F108+F112+F122+F126</f>
        <v>2620046413.3000002</v>
      </c>
      <c r="G106" s="66">
        <f>+G108+G112+G122+G126</f>
        <v>0</v>
      </c>
      <c r="H106" s="66">
        <f>+H108+H112+H122+H126</f>
        <v>2620046413.3000002</v>
      </c>
      <c r="I106" s="162">
        <f t="shared" si="47"/>
        <v>4.6939350985911059E-2</v>
      </c>
      <c r="J106" s="66">
        <f>+J108+J112+J122+J126</f>
        <v>2187605272.3000002</v>
      </c>
      <c r="K106" s="66">
        <f t="shared" ref="K106:L106" si="76">+K108+K112+K122+K126</f>
        <v>2090568101.3</v>
      </c>
      <c r="L106" s="66">
        <f t="shared" si="76"/>
        <v>97037171</v>
      </c>
      <c r="M106" s="64">
        <f t="shared" si="63"/>
        <v>0.83494905326683433</v>
      </c>
      <c r="N106" s="64">
        <f t="shared" si="64"/>
        <v>0.79791262119928941</v>
      </c>
      <c r="O106" s="151">
        <f t="shared" si="65"/>
        <v>0.95564228509196381</v>
      </c>
    </row>
    <row r="107" spans="1:15" ht="43.5" customHeight="1" x14ac:dyDescent="0.25">
      <c r="A107" s="193" t="s">
        <v>443</v>
      </c>
      <c r="B107" s="100" t="s">
        <v>37</v>
      </c>
      <c r="C107" s="34">
        <v>20</v>
      </c>
      <c r="D107" s="34" t="s">
        <v>38</v>
      </c>
      <c r="E107" s="95" t="s">
        <v>251</v>
      </c>
      <c r="F107" s="66">
        <f>+F113</f>
        <v>10000000000</v>
      </c>
      <c r="G107" s="66">
        <f>+G113</f>
        <v>0</v>
      </c>
      <c r="H107" s="66">
        <f>+H113</f>
        <v>10000000000</v>
      </c>
      <c r="I107" s="162">
        <f t="shared" si="47"/>
        <v>0.17915465446579634</v>
      </c>
      <c r="J107" s="66">
        <f>+J113</f>
        <v>10000000000</v>
      </c>
      <c r="K107" s="66">
        <f t="shared" ref="K107:L107" si="77">+K113</f>
        <v>10000000000</v>
      </c>
      <c r="L107" s="66">
        <f t="shared" si="77"/>
        <v>0</v>
      </c>
      <c r="M107" s="64">
        <f t="shared" si="63"/>
        <v>1</v>
      </c>
      <c r="N107" s="64">
        <f t="shared" si="64"/>
        <v>1</v>
      </c>
      <c r="O107" s="151">
        <f t="shared" si="65"/>
        <v>1</v>
      </c>
    </row>
    <row r="108" spans="1:15" ht="52.5" customHeight="1" x14ac:dyDescent="0.25">
      <c r="A108" s="185" t="s">
        <v>444</v>
      </c>
      <c r="B108" s="100" t="s">
        <v>37</v>
      </c>
      <c r="C108" s="34">
        <v>13</v>
      </c>
      <c r="D108" s="34" t="s">
        <v>38</v>
      </c>
      <c r="E108" s="95" t="s">
        <v>445</v>
      </c>
      <c r="F108" s="66">
        <f t="shared" ref="F108:L111" si="78">+F109</f>
        <v>1168128</v>
      </c>
      <c r="G108" s="66">
        <f t="shared" si="78"/>
        <v>0</v>
      </c>
      <c r="H108" s="66">
        <f t="shared" si="78"/>
        <v>1168128</v>
      </c>
      <c r="I108" s="161">
        <f t="shared" si="47"/>
        <v>2.0927556821182175E-5</v>
      </c>
      <c r="J108" s="66">
        <f t="shared" si="78"/>
        <v>1168128</v>
      </c>
      <c r="K108" s="66">
        <f t="shared" si="78"/>
        <v>1168128</v>
      </c>
      <c r="L108" s="66">
        <f t="shared" si="78"/>
        <v>0</v>
      </c>
      <c r="M108" s="64">
        <f t="shared" si="63"/>
        <v>1</v>
      </c>
      <c r="N108" s="64">
        <f t="shared" si="64"/>
        <v>1</v>
      </c>
      <c r="O108" s="151">
        <f t="shared" si="65"/>
        <v>1</v>
      </c>
    </row>
    <row r="109" spans="1:15" ht="52.5" customHeight="1" x14ac:dyDescent="0.25">
      <c r="A109" s="185" t="s">
        <v>446</v>
      </c>
      <c r="B109" s="100" t="s">
        <v>37</v>
      </c>
      <c r="C109" s="34">
        <v>13</v>
      </c>
      <c r="D109" s="34" t="s">
        <v>38</v>
      </c>
      <c r="E109" s="95" t="s">
        <v>445</v>
      </c>
      <c r="F109" s="66">
        <f t="shared" si="78"/>
        <v>1168128</v>
      </c>
      <c r="G109" s="66">
        <f t="shared" si="78"/>
        <v>0</v>
      </c>
      <c r="H109" s="66">
        <f t="shared" si="78"/>
        <v>1168128</v>
      </c>
      <c r="I109" s="161">
        <f t="shared" si="47"/>
        <v>2.0927556821182175E-5</v>
      </c>
      <c r="J109" s="66">
        <f t="shared" si="78"/>
        <v>1168128</v>
      </c>
      <c r="K109" s="66">
        <f t="shared" si="78"/>
        <v>1168128</v>
      </c>
      <c r="L109" s="66">
        <f t="shared" si="78"/>
        <v>0</v>
      </c>
      <c r="M109" s="64">
        <f t="shared" si="63"/>
        <v>1</v>
      </c>
      <c r="N109" s="64">
        <f t="shared" si="64"/>
        <v>1</v>
      </c>
      <c r="O109" s="151">
        <f t="shared" si="65"/>
        <v>1</v>
      </c>
    </row>
    <row r="110" spans="1:15" ht="43.5" customHeight="1" x14ac:dyDescent="0.25">
      <c r="A110" s="185" t="s">
        <v>447</v>
      </c>
      <c r="B110" s="100" t="s">
        <v>37</v>
      </c>
      <c r="C110" s="34">
        <v>13</v>
      </c>
      <c r="D110" s="34" t="s">
        <v>38</v>
      </c>
      <c r="E110" s="95" t="s">
        <v>448</v>
      </c>
      <c r="F110" s="66">
        <f t="shared" si="78"/>
        <v>1168128</v>
      </c>
      <c r="G110" s="66">
        <f t="shared" si="78"/>
        <v>0</v>
      </c>
      <c r="H110" s="66">
        <f t="shared" si="78"/>
        <v>1168128</v>
      </c>
      <c r="I110" s="161">
        <f t="shared" si="47"/>
        <v>2.0927556821182175E-5</v>
      </c>
      <c r="J110" s="66">
        <f t="shared" si="78"/>
        <v>1168128</v>
      </c>
      <c r="K110" s="66">
        <f t="shared" si="78"/>
        <v>1168128</v>
      </c>
      <c r="L110" s="66">
        <f t="shared" si="78"/>
        <v>0</v>
      </c>
      <c r="M110" s="64">
        <f t="shared" si="63"/>
        <v>1</v>
      </c>
      <c r="N110" s="64">
        <f t="shared" si="64"/>
        <v>1</v>
      </c>
      <c r="O110" s="151">
        <f t="shared" si="65"/>
        <v>1</v>
      </c>
    </row>
    <row r="111" spans="1:15" ht="43.5" customHeight="1" x14ac:dyDescent="0.25">
      <c r="A111" s="152" t="s">
        <v>449</v>
      </c>
      <c r="B111" s="103" t="s">
        <v>37</v>
      </c>
      <c r="C111" s="44">
        <v>13</v>
      </c>
      <c r="D111" s="44" t="s">
        <v>38</v>
      </c>
      <c r="E111" s="45" t="s">
        <v>258</v>
      </c>
      <c r="F111" s="46">
        <v>1168128</v>
      </c>
      <c r="G111" s="56">
        <f t="shared" si="78"/>
        <v>0</v>
      </c>
      <c r="H111" s="46">
        <f>+F111-G111</f>
        <v>1168128</v>
      </c>
      <c r="I111" s="159">
        <f t="shared" si="47"/>
        <v>2.0927556821182175E-5</v>
      </c>
      <c r="J111" s="56">
        <v>1168128</v>
      </c>
      <c r="K111" s="56">
        <v>1168128</v>
      </c>
      <c r="L111" s="46">
        <f t="shared" si="62"/>
        <v>0</v>
      </c>
      <c r="M111" s="57">
        <f t="shared" si="63"/>
        <v>1</v>
      </c>
      <c r="N111" s="57">
        <f t="shared" si="64"/>
        <v>1</v>
      </c>
      <c r="O111" s="154">
        <f t="shared" si="65"/>
        <v>1</v>
      </c>
    </row>
    <row r="112" spans="1:15" ht="57" customHeight="1" x14ac:dyDescent="0.25">
      <c r="A112" s="185" t="s">
        <v>450</v>
      </c>
      <c r="B112" s="107" t="s">
        <v>37</v>
      </c>
      <c r="C112" s="34">
        <v>13</v>
      </c>
      <c r="D112" s="34" t="s">
        <v>38</v>
      </c>
      <c r="E112" s="95" t="s">
        <v>451</v>
      </c>
      <c r="F112" s="60">
        <f t="shared" ref="F112:H113" si="79">+F114</f>
        <v>1621534103.74</v>
      </c>
      <c r="G112" s="60">
        <f t="shared" si="79"/>
        <v>0</v>
      </c>
      <c r="H112" s="60">
        <f>+H114</f>
        <v>1621534103.74</v>
      </c>
      <c r="I112" s="162">
        <f t="shared" si="47"/>
        <v>2.9050538206004447E-2</v>
      </c>
      <c r="J112" s="60">
        <f>+J114</f>
        <v>1189092962.74</v>
      </c>
      <c r="K112" s="60">
        <f t="shared" ref="K112:L113" si="80">+K114</f>
        <v>1094046780.74</v>
      </c>
      <c r="L112" s="60">
        <f t="shared" si="80"/>
        <v>95046182</v>
      </c>
      <c r="M112" s="64">
        <f t="shared" si="63"/>
        <v>0.73331357015397158</v>
      </c>
      <c r="N112" s="64">
        <f t="shared" si="64"/>
        <v>0.67469859450789671</v>
      </c>
      <c r="O112" s="151">
        <f t="shared" si="65"/>
        <v>0.92006833361372586</v>
      </c>
    </row>
    <row r="113" spans="1:16" ht="57" customHeight="1" x14ac:dyDescent="0.25">
      <c r="A113" s="185" t="s">
        <v>450</v>
      </c>
      <c r="B113" s="100" t="s">
        <v>41</v>
      </c>
      <c r="C113" s="34">
        <v>20</v>
      </c>
      <c r="D113" s="34" t="s">
        <v>38</v>
      </c>
      <c r="E113" s="95" t="s">
        <v>451</v>
      </c>
      <c r="F113" s="60">
        <f t="shared" si="79"/>
        <v>10000000000</v>
      </c>
      <c r="G113" s="60">
        <f t="shared" si="79"/>
        <v>0</v>
      </c>
      <c r="H113" s="60">
        <f t="shared" si="79"/>
        <v>10000000000</v>
      </c>
      <c r="I113" s="162">
        <f t="shared" si="47"/>
        <v>0.17915465446579634</v>
      </c>
      <c r="J113" s="60">
        <f t="shared" ref="J113" si="81">+J115</f>
        <v>10000000000</v>
      </c>
      <c r="K113" s="60">
        <f t="shared" si="80"/>
        <v>10000000000</v>
      </c>
      <c r="L113" s="60">
        <f t="shared" si="80"/>
        <v>0</v>
      </c>
      <c r="M113" s="64">
        <f t="shared" si="63"/>
        <v>1</v>
      </c>
      <c r="N113" s="64">
        <f t="shared" si="64"/>
        <v>1</v>
      </c>
      <c r="O113" s="151">
        <f t="shared" si="65"/>
        <v>1</v>
      </c>
    </row>
    <row r="114" spans="1:16" ht="57" customHeight="1" x14ac:dyDescent="0.25">
      <c r="A114" s="185" t="s">
        <v>452</v>
      </c>
      <c r="B114" s="107" t="s">
        <v>37</v>
      </c>
      <c r="C114" s="34">
        <v>13</v>
      </c>
      <c r="D114" s="34" t="s">
        <v>38</v>
      </c>
      <c r="E114" s="95" t="s">
        <v>451</v>
      </c>
      <c r="F114" s="66">
        <f>+F116+F117</f>
        <v>1621534103.74</v>
      </c>
      <c r="G114" s="66">
        <f>+G116+G117</f>
        <v>0</v>
      </c>
      <c r="H114" s="66">
        <f>+H116+H117</f>
        <v>1621534103.74</v>
      </c>
      <c r="I114" s="162">
        <f t="shared" si="47"/>
        <v>2.9050538206004447E-2</v>
      </c>
      <c r="J114" s="66">
        <f>+J116+J117</f>
        <v>1189092962.74</v>
      </c>
      <c r="K114" s="66">
        <f t="shared" ref="K114:L114" si="82">+K116+K117</f>
        <v>1094046780.74</v>
      </c>
      <c r="L114" s="66">
        <f t="shared" si="82"/>
        <v>95046182</v>
      </c>
      <c r="M114" s="64">
        <f t="shared" si="63"/>
        <v>0.73331357015397158</v>
      </c>
      <c r="N114" s="64">
        <f t="shared" si="64"/>
        <v>0.67469859450789671</v>
      </c>
      <c r="O114" s="151">
        <f t="shared" si="65"/>
        <v>0.92006833361372586</v>
      </c>
    </row>
    <row r="115" spans="1:16" ht="57" customHeight="1" x14ac:dyDescent="0.25">
      <c r="A115" s="185" t="s">
        <v>452</v>
      </c>
      <c r="B115" s="100" t="s">
        <v>41</v>
      </c>
      <c r="C115" s="34">
        <v>20</v>
      </c>
      <c r="D115" s="34" t="s">
        <v>38</v>
      </c>
      <c r="E115" s="95" t="s">
        <v>451</v>
      </c>
      <c r="F115" s="66">
        <f>+F118</f>
        <v>10000000000</v>
      </c>
      <c r="G115" s="66">
        <f>+G118</f>
        <v>0</v>
      </c>
      <c r="H115" s="66">
        <f>+H118</f>
        <v>10000000000</v>
      </c>
      <c r="I115" s="162">
        <f t="shared" si="47"/>
        <v>0.17915465446579634</v>
      </c>
      <c r="J115" s="66">
        <f>+J118</f>
        <v>10000000000</v>
      </c>
      <c r="K115" s="66">
        <f t="shared" ref="K115:L115" si="83">+K118</f>
        <v>10000000000</v>
      </c>
      <c r="L115" s="66">
        <f t="shared" si="83"/>
        <v>0</v>
      </c>
      <c r="M115" s="64">
        <f t="shared" si="63"/>
        <v>1</v>
      </c>
      <c r="N115" s="64">
        <f t="shared" si="64"/>
        <v>1</v>
      </c>
      <c r="O115" s="151">
        <f t="shared" si="65"/>
        <v>1</v>
      </c>
    </row>
    <row r="116" spans="1:16" ht="43.5" customHeight="1" x14ac:dyDescent="0.25">
      <c r="A116" s="149" t="s">
        <v>454</v>
      </c>
      <c r="B116" s="107" t="s">
        <v>37</v>
      </c>
      <c r="C116" s="34">
        <v>13</v>
      </c>
      <c r="D116" s="34" t="s">
        <v>38</v>
      </c>
      <c r="E116" s="40" t="s">
        <v>455</v>
      </c>
      <c r="F116" s="62">
        <f>+F120</f>
        <v>822367350</v>
      </c>
      <c r="G116" s="62">
        <f>+G120</f>
        <v>0</v>
      </c>
      <c r="H116" s="62">
        <f>+H120</f>
        <v>822367350</v>
      </c>
      <c r="I116" s="162">
        <f t="shared" si="47"/>
        <v>1.473309384332026E-2</v>
      </c>
      <c r="J116" s="62">
        <f>+J120</f>
        <v>822367350</v>
      </c>
      <c r="K116" s="62">
        <f t="shared" ref="K116:L116" si="84">+K120</f>
        <v>822367350</v>
      </c>
      <c r="L116" s="62">
        <f t="shared" si="84"/>
        <v>0</v>
      </c>
      <c r="M116" s="64">
        <f t="shared" si="63"/>
        <v>1</v>
      </c>
      <c r="N116" s="64">
        <f t="shared" si="64"/>
        <v>1</v>
      </c>
      <c r="O116" s="151">
        <f t="shared" si="65"/>
        <v>1</v>
      </c>
    </row>
    <row r="117" spans="1:16" ht="43.5" customHeight="1" x14ac:dyDescent="0.25">
      <c r="A117" s="185" t="s">
        <v>453</v>
      </c>
      <c r="B117" s="107" t="s">
        <v>37</v>
      </c>
      <c r="C117" s="34">
        <v>13</v>
      </c>
      <c r="D117" s="34" t="s">
        <v>38</v>
      </c>
      <c r="E117" s="95" t="s">
        <v>393</v>
      </c>
      <c r="F117" s="66">
        <f>+F119</f>
        <v>799166753.74000001</v>
      </c>
      <c r="G117" s="66">
        <f>+G119</f>
        <v>0</v>
      </c>
      <c r="H117" s="66">
        <f>+H119</f>
        <v>799166753.74000001</v>
      </c>
      <c r="I117" s="162">
        <f t="shared" si="47"/>
        <v>1.4317444362684185E-2</v>
      </c>
      <c r="J117" s="66">
        <f>+J119</f>
        <v>366725612.74000001</v>
      </c>
      <c r="K117" s="66">
        <f t="shared" ref="K117:L117" si="85">+K119</f>
        <v>271679430.74000001</v>
      </c>
      <c r="L117" s="66">
        <f t="shared" si="85"/>
        <v>95046182</v>
      </c>
      <c r="M117" s="64">
        <f t="shared" si="63"/>
        <v>0.458884971157484</v>
      </c>
      <c r="N117" s="64">
        <f t="shared" si="64"/>
        <v>0.33995336951715571</v>
      </c>
      <c r="O117" s="151">
        <f t="shared" si="65"/>
        <v>0.7408248055273261</v>
      </c>
    </row>
    <row r="118" spans="1:16" ht="43.5" customHeight="1" x14ac:dyDescent="0.25">
      <c r="A118" s="149" t="s">
        <v>454</v>
      </c>
      <c r="B118" s="100" t="s">
        <v>41</v>
      </c>
      <c r="C118" s="34">
        <v>20</v>
      </c>
      <c r="D118" s="34" t="s">
        <v>38</v>
      </c>
      <c r="E118" s="40" t="s">
        <v>455</v>
      </c>
      <c r="F118" s="62">
        <f>+F121</f>
        <v>10000000000</v>
      </c>
      <c r="G118" s="62">
        <f>+G121</f>
        <v>0</v>
      </c>
      <c r="H118" s="62">
        <f>+H121</f>
        <v>10000000000</v>
      </c>
      <c r="I118" s="162">
        <f t="shared" si="47"/>
        <v>0.17915465446579634</v>
      </c>
      <c r="J118" s="62">
        <f>+J121</f>
        <v>10000000000</v>
      </c>
      <c r="K118" s="62">
        <f t="shared" ref="K118:L118" si="86">+K121</f>
        <v>10000000000</v>
      </c>
      <c r="L118" s="62">
        <f t="shared" si="86"/>
        <v>0</v>
      </c>
      <c r="M118" s="64">
        <f t="shared" si="63"/>
        <v>1</v>
      </c>
      <c r="N118" s="64">
        <f t="shared" si="64"/>
        <v>1</v>
      </c>
      <c r="O118" s="151">
        <f t="shared" si="65"/>
        <v>1</v>
      </c>
    </row>
    <row r="119" spans="1:16" ht="43.5" customHeight="1" x14ac:dyDescent="0.25">
      <c r="A119" s="152" t="s">
        <v>456</v>
      </c>
      <c r="B119" s="99" t="s">
        <v>37</v>
      </c>
      <c r="C119" s="44">
        <v>13</v>
      </c>
      <c r="D119" s="44" t="s">
        <v>38</v>
      </c>
      <c r="E119" s="108" t="s">
        <v>258</v>
      </c>
      <c r="F119" s="46">
        <v>799166753.74000001</v>
      </c>
      <c r="G119" s="46">
        <v>0</v>
      </c>
      <c r="H119" s="46">
        <f t="shared" ref="H119:H121" si="87">+F119-G119</f>
        <v>799166753.74000001</v>
      </c>
      <c r="I119" s="163">
        <f t="shared" si="47"/>
        <v>1.4317444362684185E-2</v>
      </c>
      <c r="J119" s="46">
        <v>366725612.74000001</v>
      </c>
      <c r="K119" s="46">
        <v>271679430.74000001</v>
      </c>
      <c r="L119" s="46">
        <f t="shared" si="62"/>
        <v>95046182</v>
      </c>
      <c r="M119" s="57">
        <f t="shared" si="63"/>
        <v>0.458884971157484</v>
      </c>
      <c r="N119" s="57">
        <f t="shared" si="64"/>
        <v>0.33995336951715571</v>
      </c>
      <c r="O119" s="154">
        <f t="shared" si="65"/>
        <v>0.7408248055273261</v>
      </c>
      <c r="P119" s="50"/>
    </row>
    <row r="120" spans="1:16" ht="43.5" customHeight="1" x14ac:dyDescent="0.25">
      <c r="A120" s="152" t="s">
        <v>457</v>
      </c>
      <c r="B120" s="103" t="s">
        <v>37</v>
      </c>
      <c r="C120" s="44">
        <v>13</v>
      </c>
      <c r="D120" s="44" t="s">
        <v>38</v>
      </c>
      <c r="E120" s="108" t="s">
        <v>258</v>
      </c>
      <c r="F120" s="46">
        <v>822367350</v>
      </c>
      <c r="G120" s="46">
        <f>+G121</f>
        <v>0</v>
      </c>
      <c r="H120" s="46">
        <f t="shared" si="87"/>
        <v>822367350</v>
      </c>
      <c r="I120" s="163">
        <f t="shared" si="47"/>
        <v>1.473309384332026E-2</v>
      </c>
      <c r="J120" s="46">
        <v>822367350</v>
      </c>
      <c r="K120" s="46">
        <v>822367350</v>
      </c>
      <c r="L120" s="46">
        <f t="shared" si="62"/>
        <v>0</v>
      </c>
      <c r="M120" s="57">
        <f t="shared" si="63"/>
        <v>1</v>
      </c>
      <c r="N120" s="57">
        <f t="shared" si="64"/>
        <v>1</v>
      </c>
      <c r="O120" s="154">
        <f t="shared" si="65"/>
        <v>1</v>
      </c>
    </row>
    <row r="121" spans="1:16" ht="43.5" customHeight="1" x14ac:dyDescent="0.25">
      <c r="A121" s="152" t="s">
        <v>457</v>
      </c>
      <c r="B121" s="103" t="s">
        <v>41</v>
      </c>
      <c r="C121" s="44">
        <v>20</v>
      </c>
      <c r="D121" s="44" t="s">
        <v>38</v>
      </c>
      <c r="E121" s="108" t="s">
        <v>258</v>
      </c>
      <c r="F121" s="46">
        <v>10000000000</v>
      </c>
      <c r="G121" s="46">
        <v>0</v>
      </c>
      <c r="H121" s="46">
        <f t="shared" si="87"/>
        <v>10000000000</v>
      </c>
      <c r="I121" s="163">
        <f t="shared" si="47"/>
        <v>0.17915465446579634</v>
      </c>
      <c r="J121" s="46">
        <v>10000000000</v>
      </c>
      <c r="K121" s="46">
        <v>10000000000</v>
      </c>
      <c r="L121" s="46">
        <f t="shared" si="62"/>
        <v>0</v>
      </c>
      <c r="M121" s="57">
        <f t="shared" si="63"/>
        <v>1</v>
      </c>
      <c r="N121" s="57">
        <f>+K121/H121</f>
        <v>1</v>
      </c>
      <c r="O121" s="154">
        <f t="shared" si="65"/>
        <v>1</v>
      </c>
      <c r="P121" s="50"/>
    </row>
    <row r="122" spans="1:16" ht="54" customHeight="1" x14ac:dyDescent="0.25">
      <c r="A122" s="185" t="s">
        <v>458</v>
      </c>
      <c r="B122" s="100" t="s">
        <v>37</v>
      </c>
      <c r="C122" s="34">
        <v>13</v>
      </c>
      <c r="D122" s="34" t="s">
        <v>38</v>
      </c>
      <c r="E122" s="95" t="s">
        <v>459</v>
      </c>
      <c r="F122" s="66">
        <f t="shared" ref="F122:L124" si="88">+F123</f>
        <v>987224297.55999994</v>
      </c>
      <c r="G122" s="66">
        <f t="shared" si="88"/>
        <v>0</v>
      </c>
      <c r="H122" s="66">
        <f t="shared" si="88"/>
        <v>987224297.55999994</v>
      </c>
      <c r="I122" s="162">
        <f t="shared" si="47"/>
        <v>1.7686582790960029E-2</v>
      </c>
      <c r="J122" s="66">
        <f t="shared" si="88"/>
        <v>987224297.55999994</v>
      </c>
      <c r="K122" s="66">
        <f t="shared" si="88"/>
        <v>985233308.55999994</v>
      </c>
      <c r="L122" s="66">
        <f t="shared" si="88"/>
        <v>1990989</v>
      </c>
      <c r="M122" s="64">
        <f t="shared" si="63"/>
        <v>1</v>
      </c>
      <c r="N122" s="64">
        <f t="shared" si="64"/>
        <v>0.9979832455451908</v>
      </c>
      <c r="O122" s="151">
        <f t="shared" si="65"/>
        <v>0.9979832455451908</v>
      </c>
    </row>
    <row r="123" spans="1:16" ht="54" customHeight="1" x14ac:dyDescent="0.25">
      <c r="A123" s="185" t="s">
        <v>460</v>
      </c>
      <c r="B123" s="100" t="s">
        <v>37</v>
      </c>
      <c r="C123" s="34">
        <v>13</v>
      </c>
      <c r="D123" s="34" t="s">
        <v>38</v>
      </c>
      <c r="E123" s="95" t="s">
        <v>459</v>
      </c>
      <c r="F123" s="66">
        <f t="shared" si="88"/>
        <v>987224297.55999994</v>
      </c>
      <c r="G123" s="66">
        <f t="shared" si="88"/>
        <v>0</v>
      </c>
      <c r="H123" s="66">
        <f t="shared" si="88"/>
        <v>987224297.55999994</v>
      </c>
      <c r="I123" s="162">
        <f t="shared" si="47"/>
        <v>1.7686582790960029E-2</v>
      </c>
      <c r="J123" s="66">
        <f t="shared" si="88"/>
        <v>987224297.55999994</v>
      </c>
      <c r="K123" s="66">
        <f t="shared" si="88"/>
        <v>985233308.55999994</v>
      </c>
      <c r="L123" s="66">
        <f t="shared" si="88"/>
        <v>1990989</v>
      </c>
      <c r="M123" s="64">
        <f t="shared" si="63"/>
        <v>1</v>
      </c>
      <c r="N123" s="64">
        <f t="shared" si="64"/>
        <v>0.9979832455451908</v>
      </c>
      <c r="O123" s="151">
        <f t="shared" si="65"/>
        <v>0.9979832455451908</v>
      </c>
    </row>
    <row r="124" spans="1:16" ht="43.5" customHeight="1" x14ac:dyDescent="0.25">
      <c r="A124" s="185" t="s">
        <v>461</v>
      </c>
      <c r="B124" s="100" t="s">
        <v>37</v>
      </c>
      <c r="C124" s="34">
        <v>13</v>
      </c>
      <c r="D124" s="34" t="s">
        <v>38</v>
      </c>
      <c r="E124" s="95" t="s">
        <v>462</v>
      </c>
      <c r="F124" s="66">
        <f t="shared" si="88"/>
        <v>987224297.55999994</v>
      </c>
      <c r="G124" s="66">
        <f t="shared" si="88"/>
        <v>0</v>
      </c>
      <c r="H124" s="66">
        <f t="shared" si="88"/>
        <v>987224297.55999994</v>
      </c>
      <c r="I124" s="162">
        <f t="shared" si="47"/>
        <v>1.7686582790960029E-2</v>
      </c>
      <c r="J124" s="66">
        <f t="shared" si="88"/>
        <v>987224297.55999994</v>
      </c>
      <c r="K124" s="66">
        <f t="shared" si="88"/>
        <v>985233308.55999994</v>
      </c>
      <c r="L124" s="66">
        <f t="shared" si="88"/>
        <v>1990989</v>
      </c>
      <c r="M124" s="64">
        <f t="shared" si="63"/>
        <v>1</v>
      </c>
      <c r="N124" s="64">
        <f t="shared" si="64"/>
        <v>0.9979832455451908</v>
      </c>
      <c r="O124" s="151">
        <f t="shared" si="65"/>
        <v>0.9979832455451908</v>
      </c>
    </row>
    <row r="125" spans="1:16" ht="43.5" customHeight="1" x14ac:dyDescent="0.25">
      <c r="A125" s="152" t="s">
        <v>463</v>
      </c>
      <c r="B125" s="103" t="s">
        <v>37</v>
      </c>
      <c r="C125" s="44">
        <v>13</v>
      </c>
      <c r="D125" s="44" t="s">
        <v>38</v>
      </c>
      <c r="E125" s="108" t="s">
        <v>258</v>
      </c>
      <c r="F125" s="46">
        <v>987224297.55999994</v>
      </c>
      <c r="G125" s="56">
        <f t="shared" ref="G125" si="89">+G127</f>
        <v>0</v>
      </c>
      <c r="H125" s="46">
        <f>+F125-G125</f>
        <v>987224297.55999994</v>
      </c>
      <c r="I125" s="163">
        <f t="shared" si="47"/>
        <v>1.7686582790960029E-2</v>
      </c>
      <c r="J125" s="56">
        <v>987224297.55999994</v>
      </c>
      <c r="K125" s="56">
        <v>985233308.55999994</v>
      </c>
      <c r="L125" s="56">
        <f t="shared" si="62"/>
        <v>1990989</v>
      </c>
      <c r="M125" s="57">
        <f t="shared" si="63"/>
        <v>1</v>
      </c>
      <c r="N125" s="57">
        <f t="shared" si="64"/>
        <v>0.9979832455451908</v>
      </c>
      <c r="O125" s="154">
        <f t="shared" si="65"/>
        <v>0.9979832455451908</v>
      </c>
    </row>
    <row r="126" spans="1:16" ht="55.5" customHeight="1" x14ac:dyDescent="0.25">
      <c r="A126" s="185" t="s">
        <v>464</v>
      </c>
      <c r="B126" s="100" t="s">
        <v>37</v>
      </c>
      <c r="C126" s="34">
        <v>13</v>
      </c>
      <c r="D126" s="34" t="s">
        <v>38</v>
      </c>
      <c r="E126" s="95" t="s">
        <v>465</v>
      </c>
      <c r="F126" s="66">
        <f t="shared" ref="F126:L128" si="90">+F127</f>
        <v>10119884</v>
      </c>
      <c r="G126" s="66">
        <f t="shared" si="90"/>
        <v>0</v>
      </c>
      <c r="H126" s="66">
        <f t="shared" si="90"/>
        <v>10119884</v>
      </c>
      <c r="I126" s="150">
        <f t="shared" si="47"/>
        <v>1.8130243212539408E-4</v>
      </c>
      <c r="J126" s="66">
        <f t="shared" si="90"/>
        <v>10119884</v>
      </c>
      <c r="K126" s="66">
        <f t="shared" si="90"/>
        <v>10119884</v>
      </c>
      <c r="L126" s="66">
        <f t="shared" si="90"/>
        <v>0</v>
      </c>
      <c r="M126" s="64">
        <f t="shared" si="63"/>
        <v>1</v>
      </c>
      <c r="N126" s="64">
        <f t="shared" si="64"/>
        <v>1</v>
      </c>
      <c r="O126" s="151">
        <f t="shared" si="65"/>
        <v>1</v>
      </c>
    </row>
    <row r="127" spans="1:16" ht="55.5" customHeight="1" x14ac:dyDescent="0.25">
      <c r="A127" s="185" t="s">
        <v>466</v>
      </c>
      <c r="B127" s="100" t="s">
        <v>37</v>
      </c>
      <c r="C127" s="34">
        <v>13</v>
      </c>
      <c r="D127" s="34" t="s">
        <v>38</v>
      </c>
      <c r="E127" s="95" t="s">
        <v>465</v>
      </c>
      <c r="F127" s="66">
        <f t="shared" si="90"/>
        <v>10119884</v>
      </c>
      <c r="G127" s="66">
        <f t="shared" si="90"/>
        <v>0</v>
      </c>
      <c r="H127" s="66">
        <f t="shared" si="90"/>
        <v>10119884</v>
      </c>
      <c r="I127" s="150">
        <f t="shared" si="47"/>
        <v>1.8130243212539408E-4</v>
      </c>
      <c r="J127" s="66">
        <f t="shared" si="90"/>
        <v>10119884</v>
      </c>
      <c r="K127" s="66">
        <f t="shared" si="90"/>
        <v>10119884</v>
      </c>
      <c r="L127" s="66">
        <f t="shared" si="90"/>
        <v>0</v>
      </c>
      <c r="M127" s="64">
        <f t="shared" si="63"/>
        <v>1</v>
      </c>
      <c r="N127" s="64">
        <f t="shared" si="64"/>
        <v>1</v>
      </c>
      <c r="O127" s="151">
        <f t="shared" si="65"/>
        <v>1</v>
      </c>
    </row>
    <row r="128" spans="1:16" ht="43.5" customHeight="1" x14ac:dyDescent="0.25">
      <c r="A128" s="185" t="s">
        <v>467</v>
      </c>
      <c r="B128" s="100" t="s">
        <v>37</v>
      </c>
      <c r="C128" s="34">
        <v>13</v>
      </c>
      <c r="D128" s="34" t="s">
        <v>38</v>
      </c>
      <c r="E128" s="95" t="s">
        <v>468</v>
      </c>
      <c r="F128" s="66">
        <f t="shared" si="90"/>
        <v>10119884</v>
      </c>
      <c r="G128" s="66">
        <f t="shared" si="90"/>
        <v>0</v>
      </c>
      <c r="H128" s="66">
        <f t="shared" si="90"/>
        <v>10119884</v>
      </c>
      <c r="I128" s="150">
        <f t="shared" si="47"/>
        <v>1.8130243212539408E-4</v>
      </c>
      <c r="J128" s="66">
        <f t="shared" si="90"/>
        <v>10119884</v>
      </c>
      <c r="K128" s="66">
        <f t="shared" si="90"/>
        <v>10119884</v>
      </c>
      <c r="L128" s="66">
        <f t="shared" si="90"/>
        <v>0</v>
      </c>
      <c r="M128" s="64">
        <f t="shared" si="63"/>
        <v>1</v>
      </c>
      <c r="N128" s="64">
        <f t="shared" si="64"/>
        <v>1</v>
      </c>
      <c r="O128" s="151">
        <f t="shared" si="65"/>
        <v>1</v>
      </c>
    </row>
    <row r="129" spans="1:16" ht="43.5" customHeight="1" thickBot="1" x14ac:dyDescent="0.3">
      <c r="A129" s="164" t="s">
        <v>469</v>
      </c>
      <c r="B129" s="194" t="s">
        <v>37</v>
      </c>
      <c r="C129" s="84">
        <v>13</v>
      </c>
      <c r="D129" s="84" t="s">
        <v>38</v>
      </c>
      <c r="E129" s="195" t="s">
        <v>258</v>
      </c>
      <c r="F129" s="196">
        <v>10119884</v>
      </c>
      <c r="G129" s="86">
        <v>0</v>
      </c>
      <c r="H129" s="86">
        <f>+F129-G129</f>
        <v>10119884</v>
      </c>
      <c r="I129" s="197">
        <f t="shared" si="47"/>
        <v>1.8130243212539408E-4</v>
      </c>
      <c r="J129" s="86">
        <v>10119884</v>
      </c>
      <c r="K129" s="86">
        <v>10119884</v>
      </c>
      <c r="L129" s="86">
        <f t="shared" si="62"/>
        <v>0</v>
      </c>
      <c r="M129" s="166">
        <f t="shared" si="63"/>
        <v>1</v>
      </c>
      <c r="N129" s="166">
        <f t="shared" si="64"/>
        <v>1</v>
      </c>
      <c r="O129" s="167">
        <f t="shared" si="65"/>
        <v>1</v>
      </c>
    </row>
    <row r="130" spans="1:16" s="118" customFormat="1" ht="33" customHeight="1" thickBot="1" x14ac:dyDescent="0.3">
      <c r="A130" s="335" t="s">
        <v>470</v>
      </c>
      <c r="B130" s="336"/>
      <c r="C130" s="336"/>
      <c r="D130" s="336"/>
      <c r="E130" s="336"/>
      <c r="F130" s="198">
        <f>+F51+F50+F49+F8</f>
        <v>55817695776.970001</v>
      </c>
      <c r="G130" s="198">
        <f t="shared" ref="G130" si="91">+G51+G50+G49+G8</f>
        <v>0</v>
      </c>
      <c r="H130" s="198">
        <f>+H51+H50+H49+H8</f>
        <v>55817695776.970001</v>
      </c>
      <c r="I130" s="199">
        <f>+I8+I49+I50+I51</f>
        <v>0.99999999999999989</v>
      </c>
      <c r="J130" s="198">
        <f t="shared" ref="J130:L130" si="92">+J51+J50+J49+J8</f>
        <v>45423941200.119995</v>
      </c>
      <c r="K130" s="198">
        <f t="shared" si="92"/>
        <v>41435155669.620003</v>
      </c>
      <c r="L130" s="198">
        <f t="shared" si="92"/>
        <v>4010045315</v>
      </c>
      <c r="M130" s="199">
        <f t="shared" si="63"/>
        <v>0.81379104901821475</v>
      </c>
      <c r="N130" s="199">
        <f t="shared" si="64"/>
        <v>0.74233009967272534</v>
      </c>
      <c r="O130" s="200">
        <f>+K130/J130</f>
        <v>0.9121875947988094</v>
      </c>
    </row>
    <row r="131" spans="1:16" s="120" customFormat="1" ht="15.75" customHeight="1" x14ac:dyDescent="0.25">
      <c r="A131" s="119" t="s">
        <v>513</v>
      </c>
      <c r="E131" s="121"/>
      <c r="F131" s="128"/>
      <c r="G131" s="128"/>
      <c r="H131" s="128"/>
      <c r="I131" s="130"/>
      <c r="J131" s="130"/>
      <c r="K131" s="130"/>
      <c r="L131" s="130"/>
      <c r="M131" s="130"/>
    </row>
    <row r="132" spans="1:16" s="120" customFormat="1" ht="15.75" customHeight="1" x14ac:dyDescent="0.25">
      <c r="A132" s="119" t="s">
        <v>530</v>
      </c>
      <c r="E132" s="121"/>
      <c r="F132" s="128"/>
      <c r="G132" s="128"/>
      <c r="H132" s="128"/>
      <c r="I132" s="130"/>
      <c r="J132" s="130"/>
      <c r="K132" s="130"/>
      <c r="L132" s="130"/>
      <c r="M132" s="130"/>
    </row>
    <row r="133" spans="1:16" s="130" customFormat="1" x14ac:dyDescent="0.25">
      <c r="A133" s="119" t="s">
        <v>514</v>
      </c>
      <c r="B133" s="5"/>
      <c r="C133" s="3"/>
      <c r="D133" s="3"/>
      <c r="E133" s="8"/>
      <c r="F133" s="9"/>
      <c r="G133" s="9"/>
      <c r="H133" s="9"/>
      <c r="N133" s="3"/>
      <c r="O133" s="3"/>
      <c r="P133" s="3"/>
    </row>
  </sheetData>
  <mergeCells count="17">
    <mergeCell ref="A130:E130"/>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D5CF3-942B-400C-92CE-0B88AD04273C}">
  <sheetPr>
    <tabColor theme="0"/>
  </sheetPr>
  <dimension ref="A1:AB133"/>
  <sheetViews>
    <sheetView topLeftCell="G1" zoomScale="86" zoomScaleNormal="86" workbookViewId="0">
      <selection activeCell="F9" sqref="F9"/>
    </sheetView>
  </sheetViews>
  <sheetFormatPr baseColWidth="10" defaultRowHeight="15.75" x14ac:dyDescent="0.25"/>
  <cols>
    <col min="1" max="1" width="45.42578125" style="3" customWidth="1"/>
    <col min="2" max="2" width="16.140625" style="5" customWidth="1"/>
    <col min="3" max="3" width="11" style="3" customWidth="1"/>
    <col min="4" max="4" width="9.5703125" style="3" customWidth="1"/>
    <col min="5" max="5" width="49.28515625" style="8" customWidth="1"/>
    <col min="6" max="6" width="23.85546875" style="16" customWidth="1"/>
    <col min="7" max="7" width="25.7109375" style="16" customWidth="1"/>
    <col min="8" max="8" width="24.140625" style="16" customWidth="1"/>
    <col min="9" max="9" width="21.42578125" style="130" customWidth="1"/>
    <col min="10" max="10" width="24" style="130" customWidth="1"/>
    <col min="11" max="11" width="25.140625" style="130" customWidth="1"/>
    <col min="12" max="12" width="22.7109375" style="130" customWidth="1"/>
    <col min="13" max="13" width="18.7109375" style="130" customWidth="1"/>
    <col min="14" max="14" width="15.28515625" style="3" customWidth="1"/>
    <col min="15" max="15" width="16.140625" style="3" customWidth="1"/>
    <col min="16" max="16" width="18.7109375" style="3" bestFit="1" customWidth="1"/>
    <col min="17" max="92" width="11.42578125" style="3"/>
    <col min="93" max="93" width="15.42578125" style="3" customWidth="1"/>
    <col min="94" max="94" width="9.5703125" style="3" customWidth="1"/>
    <col min="95" max="95" width="14.42578125" style="3" customWidth="1"/>
    <col min="96" max="96" width="49.85546875" style="3" customWidth="1"/>
    <col min="97" max="97" width="22.5703125" style="3" customWidth="1"/>
    <col min="98" max="98" width="23" style="3" customWidth="1"/>
    <col min="99" max="99" width="22.85546875" style="3" customWidth="1"/>
    <col min="100" max="100" width="23.42578125" style="3" customWidth="1"/>
    <col min="101" max="101" width="22.42578125" style="3" customWidth="1"/>
    <col min="102" max="102" width="13.85546875" style="3" customWidth="1"/>
    <col min="103" max="103" width="20.7109375" style="3" customWidth="1"/>
    <col min="104" max="104" width="18.140625" style="3" customWidth="1"/>
    <col min="105" max="105" width="14.85546875" style="3" bestFit="1" customWidth="1"/>
    <col min="106" max="106" width="11.42578125" style="3"/>
    <col min="107" max="107" width="17.42578125" style="3" customWidth="1"/>
    <col min="108" max="110" width="18.140625" style="3" customWidth="1"/>
    <col min="111" max="114" width="11.42578125" style="3"/>
    <col min="115" max="115" width="34" style="3" customWidth="1"/>
    <col min="116" max="116" width="9.5703125" style="3" customWidth="1"/>
    <col min="117" max="117" width="16.7109375" style="3" customWidth="1"/>
    <col min="118" max="118" width="55.140625" style="3" customWidth="1"/>
    <col min="119" max="119" width="22.5703125" style="3" customWidth="1"/>
    <col min="120" max="120" width="23" style="3" customWidth="1"/>
    <col min="121" max="121" width="22.85546875" style="3" customWidth="1"/>
    <col min="122" max="122" width="23.42578125" style="3" customWidth="1"/>
    <col min="123" max="123" width="28.7109375" style="3" customWidth="1"/>
    <col min="124" max="124" width="12.7109375" style="3" customWidth="1"/>
    <col min="125" max="125" width="11.42578125" style="3"/>
    <col min="126" max="126" width="25.28515625" style="3" customWidth="1"/>
    <col min="127" max="127" width="15.85546875" style="3" bestFit="1" customWidth="1"/>
    <col min="128" max="129" width="18" style="3" bestFit="1" customWidth="1"/>
    <col min="130" max="348" width="11.42578125" style="3"/>
    <col min="349" max="349" width="15.42578125" style="3" customWidth="1"/>
    <col min="350" max="350" width="9.5703125" style="3" customWidth="1"/>
    <col min="351" max="351" width="14.42578125" style="3" customWidth="1"/>
    <col min="352" max="352" width="49.85546875" style="3" customWidth="1"/>
    <col min="353" max="353" width="22.5703125" style="3" customWidth="1"/>
    <col min="354" max="354" width="23" style="3" customWidth="1"/>
    <col min="355" max="355" width="22.85546875" style="3" customWidth="1"/>
    <col min="356" max="356" width="23.42578125" style="3" customWidth="1"/>
    <col min="357" max="357" width="22.42578125" style="3" customWidth="1"/>
    <col min="358" max="358" width="13.85546875" style="3" customWidth="1"/>
    <col min="359" max="359" width="20.7109375" style="3" customWidth="1"/>
    <col min="360" max="360" width="18.140625" style="3" customWidth="1"/>
    <col min="361" max="361" width="14.85546875" style="3" bestFit="1" customWidth="1"/>
    <col min="362" max="362" width="11.42578125" style="3"/>
    <col min="363" max="363" width="17.42578125" style="3" customWidth="1"/>
    <col min="364" max="366" width="18.140625" style="3" customWidth="1"/>
    <col min="367" max="370" width="11.42578125" style="3"/>
    <col min="371" max="371" width="34" style="3" customWidth="1"/>
    <col min="372" max="372" width="9.5703125" style="3" customWidth="1"/>
    <col min="373" max="373" width="16.7109375" style="3" customWidth="1"/>
    <col min="374" max="374" width="55.140625" style="3" customWidth="1"/>
    <col min="375" max="375" width="22.5703125" style="3" customWidth="1"/>
    <col min="376" max="376" width="23" style="3" customWidth="1"/>
    <col min="377" max="377" width="22.85546875" style="3" customWidth="1"/>
    <col min="378" max="378" width="23.42578125" style="3" customWidth="1"/>
    <col min="379" max="379" width="28.7109375" style="3" customWidth="1"/>
    <col min="380" max="380" width="12.7109375" style="3" customWidth="1"/>
    <col min="381" max="381" width="11.42578125" style="3"/>
    <col min="382" max="382" width="25.28515625" style="3" customWidth="1"/>
    <col min="383" max="383" width="15.85546875" style="3" bestFit="1" customWidth="1"/>
    <col min="384" max="385" width="18" style="3" bestFit="1" customWidth="1"/>
    <col min="386" max="604" width="11.42578125" style="3"/>
    <col min="605" max="605" width="15.42578125" style="3" customWidth="1"/>
    <col min="606" max="606" width="9.5703125" style="3" customWidth="1"/>
    <col min="607" max="607" width="14.42578125" style="3" customWidth="1"/>
    <col min="608" max="608" width="49.85546875" style="3" customWidth="1"/>
    <col min="609" max="609" width="22.5703125" style="3" customWidth="1"/>
    <col min="610" max="610" width="23" style="3" customWidth="1"/>
    <col min="611" max="611" width="22.85546875" style="3" customWidth="1"/>
    <col min="612" max="612" width="23.42578125" style="3" customWidth="1"/>
    <col min="613" max="613" width="22.42578125" style="3" customWidth="1"/>
    <col min="614" max="614" width="13.85546875" style="3" customWidth="1"/>
    <col min="615" max="615" width="20.7109375" style="3" customWidth="1"/>
    <col min="616" max="616" width="18.140625" style="3" customWidth="1"/>
    <col min="617" max="617" width="14.85546875" style="3" bestFit="1" customWidth="1"/>
    <col min="618" max="618" width="11.42578125" style="3"/>
    <col min="619" max="619" width="17.42578125" style="3" customWidth="1"/>
    <col min="620" max="622" width="18.140625" style="3" customWidth="1"/>
    <col min="623" max="626" width="11.42578125" style="3"/>
    <col min="627" max="627" width="34" style="3" customWidth="1"/>
    <col min="628" max="628" width="9.5703125" style="3" customWidth="1"/>
    <col min="629" max="629" width="16.7109375" style="3" customWidth="1"/>
    <col min="630" max="630" width="55.140625" style="3" customWidth="1"/>
    <col min="631" max="631" width="22.5703125" style="3" customWidth="1"/>
    <col min="632" max="632" width="23" style="3" customWidth="1"/>
    <col min="633" max="633" width="22.85546875" style="3" customWidth="1"/>
    <col min="634" max="634" width="23.42578125" style="3" customWidth="1"/>
    <col min="635" max="635" width="28.7109375" style="3" customWidth="1"/>
    <col min="636" max="636" width="12.7109375" style="3" customWidth="1"/>
    <col min="637" max="637" width="11.42578125" style="3"/>
    <col min="638" max="638" width="25.28515625" style="3" customWidth="1"/>
    <col min="639" max="639" width="15.85546875" style="3" bestFit="1" customWidth="1"/>
    <col min="640" max="641" width="18" style="3" bestFit="1" customWidth="1"/>
    <col min="642" max="860" width="11.42578125" style="3"/>
    <col min="861" max="861" width="15.42578125" style="3" customWidth="1"/>
    <col min="862" max="862" width="9.5703125" style="3" customWidth="1"/>
    <col min="863" max="863" width="14.42578125" style="3" customWidth="1"/>
    <col min="864" max="864" width="49.85546875" style="3" customWidth="1"/>
    <col min="865" max="865" width="22.5703125" style="3" customWidth="1"/>
    <col min="866" max="866" width="23" style="3" customWidth="1"/>
    <col min="867" max="867" width="22.85546875" style="3" customWidth="1"/>
    <col min="868" max="868" width="23.42578125" style="3" customWidth="1"/>
    <col min="869" max="869" width="22.42578125" style="3" customWidth="1"/>
    <col min="870" max="870" width="13.85546875" style="3" customWidth="1"/>
    <col min="871" max="871" width="20.7109375" style="3" customWidth="1"/>
    <col min="872" max="872" width="18.140625" style="3" customWidth="1"/>
    <col min="873" max="873" width="14.85546875" style="3" bestFit="1" customWidth="1"/>
    <col min="874" max="874" width="11.42578125" style="3"/>
    <col min="875" max="875" width="17.42578125" style="3" customWidth="1"/>
    <col min="876" max="878" width="18.140625" style="3" customWidth="1"/>
    <col min="879" max="882" width="11.42578125" style="3"/>
    <col min="883" max="883" width="34" style="3" customWidth="1"/>
    <col min="884" max="884" width="9.5703125" style="3" customWidth="1"/>
    <col min="885" max="885" width="16.7109375" style="3" customWidth="1"/>
    <col min="886" max="886" width="55.140625" style="3" customWidth="1"/>
    <col min="887" max="887" width="22.5703125" style="3" customWidth="1"/>
    <col min="888" max="888" width="23" style="3" customWidth="1"/>
    <col min="889" max="889" width="22.85546875" style="3" customWidth="1"/>
    <col min="890" max="890" width="23.42578125" style="3" customWidth="1"/>
    <col min="891" max="891" width="28.7109375" style="3" customWidth="1"/>
    <col min="892" max="892" width="12.7109375" style="3" customWidth="1"/>
    <col min="893" max="893" width="11.42578125" style="3"/>
    <col min="894" max="894" width="25.28515625" style="3" customWidth="1"/>
    <col min="895" max="895" width="15.85546875" style="3" bestFit="1" customWidth="1"/>
    <col min="896" max="897" width="18" style="3" bestFit="1" customWidth="1"/>
    <col min="898" max="1116" width="11.42578125" style="3"/>
    <col min="1117" max="1117" width="15.42578125" style="3" customWidth="1"/>
    <col min="1118" max="1118" width="9.5703125" style="3" customWidth="1"/>
    <col min="1119" max="1119" width="14.42578125" style="3" customWidth="1"/>
    <col min="1120" max="1120" width="49.85546875" style="3" customWidth="1"/>
    <col min="1121" max="1121" width="22.5703125" style="3" customWidth="1"/>
    <col min="1122" max="1122" width="23" style="3" customWidth="1"/>
    <col min="1123" max="1123" width="22.85546875" style="3" customWidth="1"/>
    <col min="1124" max="1124" width="23.42578125" style="3" customWidth="1"/>
    <col min="1125" max="1125" width="22.42578125" style="3" customWidth="1"/>
    <col min="1126" max="1126" width="13.85546875" style="3" customWidth="1"/>
    <col min="1127" max="1127" width="20.7109375" style="3" customWidth="1"/>
    <col min="1128" max="1128" width="18.140625" style="3" customWidth="1"/>
    <col min="1129" max="1129" width="14.85546875" style="3" bestFit="1" customWidth="1"/>
    <col min="1130" max="1130" width="11.42578125" style="3"/>
    <col min="1131" max="1131" width="17.42578125" style="3" customWidth="1"/>
    <col min="1132" max="1134" width="18.140625" style="3" customWidth="1"/>
    <col min="1135" max="1138" width="11.42578125" style="3"/>
    <col min="1139" max="1139" width="34" style="3" customWidth="1"/>
    <col min="1140" max="1140" width="9.5703125" style="3" customWidth="1"/>
    <col min="1141" max="1141" width="16.7109375" style="3" customWidth="1"/>
    <col min="1142" max="1142" width="55.140625" style="3" customWidth="1"/>
    <col min="1143" max="1143" width="22.5703125" style="3" customWidth="1"/>
    <col min="1144" max="1144" width="23" style="3" customWidth="1"/>
    <col min="1145" max="1145" width="22.85546875" style="3" customWidth="1"/>
    <col min="1146" max="1146" width="23.42578125" style="3" customWidth="1"/>
    <col min="1147" max="1147" width="28.7109375" style="3" customWidth="1"/>
    <col min="1148" max="1148" width="12.7109375" style="3" customWidth="1"/>
    <col min="1149" max="1149" width="11.42578125" style="3"/>
    <col min="1150" max="1150" width="25.28515625" style="3" customWidth="1"/>
    <col min="1151" max="1151" width="15.85546875" style="3" bestFit="1" customWidth="1"/>
    <col min="1152" max="1153" width="18" style="3" bestFit="1" customWidth="1"/>
    <col min="1154" max="1372" width="11.42578125" style="3"/>
    <col min="1373" max="1373" width="15.42578125" style="3" customWidth="1"/>
    <col min="1374" max="1374" width="9.5703125" style="3" customWidth="1"/>
    <col min="1375" max="1375" width="14.42578125" style="3" customWidth="1"/>
    <col min="1376" max="1376" width="49.85546875" style="3" customWidth="1"/>
    <col min="1377" max="1377" width="22.5703125" style="3" customWidth="1"/>
    <col min="1378" max="1378" width="23" style="3" customWidth="1"/>
    <col min="1379" max="1379" width="22.85546875" style="3" customWidth="1"/>
    <col min="1380" max="1380" width="23.42578125" style="3" customWidth="1"/>
    <col min="1381" max="1381" width="22.42578125" style="3" customWidth="1"/>
    <col min="1382" max="1382" width="13.85546875" style="3" customWidth="1"/>
    <col min="1383" max="1383" width="20.7109375" style="3" customWidth="1"/>
    <col min="1384" max="1384" width="18.140625" style="3" customWidth="1"/>
    <col min="1385" max="1385" width="14.85546875" style="3" bestFit="1" customWidth="1"/>
    <col min="1386" max="1386" width="11.42578125" style="3"/>
    <col min="1387" max="1387" width="17.42578125" style="3" customWidth="1"/>
    <col min="1388" max="1390" width="18.140625" style="3" customWidth="1"/>
    <col min="1391" max="1394" width="11.42578125" style="3"/>
    <col min="1395" max="1395" width="34" style="3" customWidth="1"/>
    <col min="1396" max="1396" width="9.5703125" style="3" customWidth="1"/>
    <col min="1397" max="1397" width="16.7109375" style="3" customWidth="1"/>
    <col min="1398" max="1398" width="55.140625" style="3" customWidth="1"/>
    <col min="1399" max="1399" width="22.5703125" style="3" customWidth="1"/>
    <col min="1400" max="1400" width="23" style="3" customWidth="1"/>
    <col min="1401" max="1401" width="22.85546875" style="3" customWidth="1"/>
    <col min="1402" max="1402" width="23.42578125" style="3" customWidth="1"/>
    <col min="1403" max="1403" width="28.7109375" style="3" customWidth="1"/>
    <col min="1404" max="1404" width="12.7109375" style="3" customWidth="1"/>
    <col min="1405" max="1405" width="11.42578125" style="3"/>
    <col min="1406" max="1406" width="25.28515625" style="3" customWidth="1"/>
    <col min="1407" max="1407" width="15.85546875" style="3" bestFit="1" customWidth="1"/>
    <col min="1408" max="1409" width="18" style="3" bestFit="1" customWidth="1"/>
    <col min="1410" max="1628" width="11.42578125" style="3"/>
    <col min="1629" max="1629" width="15.42578125" style="3" customWidth="1"/>
    <col min="1630" max="1630" width="9.5703125" style="3" customWidth="1"/>
    <col min="1631" max="1631" width="14.42578125" style="3" customWidth="1"/>
    <col min="1632" max="1632" width="49.85546875" style="3" customWidth="1"/>
    <col min="1633" max="1633" width="22.5703125" style="3" customWidth="1"/>
    <col min="1634" max="1634" width="23" style="3" customWidth="1"/>
    <col min="1635" max="1635" width="22.85546875" style="3" customWidth="1"/>
    <col min="1636" max="1636" width="23.42578125" style="3" customWidth="1"/>
    <col min="1637" max="1637" width="22.42578125" style="3" customWidth="1"/>
    <col min="1638" max="1638" width="13.85546875" style="3" customWidth="1"/>
    <col min="1639" max="1639" width="20.7109375" style="3" customWidth="1"/>
    <col min="1640" max="1640" width="18.140625" style="3" customWidth="1"/>
    <col min="1641" max="1641" width="14.85546875" style="3" bestFit="1" customWidth="1"/>
    <col min="1642" max="1642" width="11.42578125" style="3"/>
    <col min="1643" max="1643" width="17.42578125" style="3" customWidth="1"/>
    <col min="1644" max="1646" width="18.140625" style="3" customWidth="1"/>
    <col min="1647" max="1650" width="11.42578125" style="3"/>
    <col min="1651" max="1651" width="34" style="3" customWidth="1"/>
    <col min="1652" max="1652" width="9.5703125" style="3" customWidth="1"/>
    <col min="1653" max="1653" width="16.7109375" style="3" customWidth="1"/>
    <col min="1654" max="1654" width="55.140625" style="3" customWidth="1"/>
    <col min="1655" max="1655" width="22.5703125" style="3" customWidth="1"/>
    <col min="1656" max="1656" width="23" style="3" customWidth="1"/>
    <col min="1657" max="1657" width="22.85546875" style="3" customWidth="1"/>
    <col min="1658" max="1658" width="23.42578125" style="3" customWidth="1"/>
    <col min="1659" max="1659" width="28.7109375" style="3" customWidth="1"/>
    <col min="1660" max="1660" width="12.7109375" style="3" customWidth="1"/>
    <col min="1661" max="1661" width="11.42578125" style="3"/>
    <col min="1662" max="1662" width="25.28515625" style="3" customWidth="1"/>
    <col min="1663" max="1663" width="15.85546875" style="3" bestFit="1" customWidth="1"/>
    <col min="1664" max="1665" width="18" style="3" bestFit="1" customWidth="1"/>
    <col min="1666" max="1884" width="11.42578125" style="3"/>
    <col min="1885" max="1885" width="15.42578125" style="3" customWidth="1"/>
    <col min="1886" max="1886" width="9.5703125" style="3" customWidth="1"/>
    <col min="1887" max="1887" width="14.42578125" style="3" customWidth="1"/>
    <col min="1888" max="1888" width="49.85546875" style="3" customWidth="1"/>
    <col min="1889" max="1889" width="22.5703125" style="3" customWidth="1"/>
    <col min="1890" max="1890" width="23" style="3" customWidth="1"/>
    <col min="1891" max="1891" width="22.85546875" style="3" customWidth="1"/>
    <col min="1892" max="1892" width="23.42578125" style="3" customWidth="1"/>
    <col min="1893" max="1893" width="22.42578125" style="3" customWidth="1"/>
    <col min="1894" max="1894" width="13.85546875" style="3" customWidth="1"/>
    <col min="1895" max="1895" width="20.7109375" style="3" customWidth="1"/>
    <col min="1896" max="1896" width="18.140625" style="3" customWidth="1"/>
    <col min="1897" max="1897" width="14.85546875" style="3" bestFit="1" customWidth="1"/>
    <col min="1898" max="1898" width="11.42578125" style="3"/>
    <col min="1899" max="1899" width="17.42578125" style="3" customWidth="1"/>
    <col min="1900" max="1902" width="18.140625" style="3" customWidth="1"/>
    <col min="1903" max="1906" width="11.42578125" style="3"/>
    <col min="1907" max="1907" width="34" style="3" customWidth="1"/>
    <col min="1908" max="1908" width="9.5703125" style="3" customWidth="1"/>
    <col min="1909" max="1909" width="16.7109375" style="3" customWidth="1"/>
    <col min="1910" max="1910" width="55.140625" style="3" customWidth="1"/>
    <col min="1911" max="1911" width="22.5703125" style="3" customWidth="1"/>
    <col min="1912" max="1912" width="23" style="3" customWidth="1"/>
    <col min="1913" max="1913" width="22.85546875" style="3" customWidth="1"/>
    <col min="1914" max="1914" width="23.42578125" style="3" customWidth="1"/>
    <col min="1915" max="1915" width="28.7109375" style="3" customWidth="1"/>
    <col min="1916" max="1916" width="12.7109375" style="3" customWidth="1"/>
    <col min="1917" max="1917" width="11.42578125" style="3"/>
    <col min="1918" max="1918" width="25.28515625" style="3" customWidth="1"/>
    <col min="1919" max="1919" width="15.85546875" style="3" bestFit="1" customWidth="1"/>
    <col min="1920" max="1921" width="18" style="3" bestFit="1" customWidth="1"/>
    <col min="1922" max="2140" width="11.42578125" style="3"/>
    <col min="2141" max="2141" width="15.42578125" style="3" customWidth="1"/>
    <col min="2142" max="2142" width="9.5703125" style="3" customWidth="1"/>
    <col min="2143" max="2143" width="14.42578125" style="3" customWidth="1"/>
    <col min="2144" max="2144" width="49.85546875" style="3" customWidth="1"/>
    <col min="2145" max="2145" width="22.5703125" style="3" customWidth="1"/>
    <col min="2146" max="2146" width="23" style="3" customWidth="1"/>
    <col min="2147" max="2147" width="22.85546875" style="3" customWidth="1"/>
    <col min="2148" max="2148" width="23.42578125" style="3" customWidth="1"/>
    <col min="2149" max="2149" width="22.42578125" style="3" customWidth="1"/>
    <col min="2150" max="2150" width="13.85546875" style="3" customWidth="1"/>
    <col min="2151" max="2151" width="20.7109375" style="3" customWidth="1"/>
    <col min="2152" max="2152" width="18.140625" style="3" customWidth="1"/>
    <col min="2153" max="2153" width="14.85546875" style="3" bestFit="1" customWidth="1"/>
    <col min="2154" max="2154" width="11.42578125" style="3"/>
    <col min="2155" max="2155" width="17.42578125" style="3" customWidth="1"/>
    <col min="2156" max="2158" width="18.140625" style="3" customWidth="1"/>
    <col min="2159" max="2162" width="11.42578125" style="3"/>
    <col min="2163" max="2163" width="34" style="3" customWidth="1"/>
    <col min="2164" max="2164" width="9.5703125" style="3" customWidth="1"/>
    <col min="2165" max="2165" width="16.7109375" style="3" customWidth="1"/>
    <col min="2166" max="2166" width="55.140625" style="3" customWidth="1"/>
    <col min="2167" max="2167" width="22.5703125" style="3" customWidth="1"/>
    <col min="2168" max="2168" width="23" style="3" customWidth="1"/>
    <col min="2169" max="2169" width="22.85546875" style="3" customWidth="1"/>
    <col min="2170" max="2170" width="23.42578125" style="3" customWidth="1"/>
    <col min="2171" max="2171" width="28.7109375" style="3" customWidth="1"/>
    <col min="2172" max="2172" width="12.7109375" style="3" customWidth="1"/>
    <col min="2173" max="2173" width="11.42578125" style="3"/>
    <col min="2174" max="2174" width="25.28515625" style="3" customWidth="1"/>
    <col min="2175" max="2175" width="15.85546875" style="3" bestFit="1" customWidth="1"/>
    <col min="2176" max="2177" width="18" style="3" bestFit="1" customWidth="1"/>
    <col min="2178" max="2396" width="11.42578125" style="3"/>
    <col min="2397" max="2397" width="15.42578125" style="3" customWidth="1"/>
    <col min="2398" max="2398" width="9.5703125" style="3" customWidth="1"/>
    <col min="2399" max="2399" width="14.42578125" style="3" customWidth="1"/>
    <col min="2400" max="2400" width="49.85546875" style="3" customWidth="1"/>
    <col min="2401" max="2401" width="22.5703125" style="3" customWidth="1"/>
    <col min="2402" max="2402" width="23" style="3" customWidth="1"/>
    <col min="2403" max="2403" width="22.85546875" style="3" customWidth="1"/>
    <col min="2404" max="2404" width="23.42578125" style="3" customWidth="1"/>
    <col min="2405" max="2405" width="22.42578125" style="3" customWidth="1"/>
    <col min="2406" max="2406" width="13.85546875" style="3" customWidth="1"/>
    <col min="2407" max="2407" width="20.7109375" style="3" customWidth="1"/>
    <col min="2408" max="2408" width="18.140625" style="3" customWidth="1"/>
    <col min="2409" max="2409" width="14.85546875" style="3" bestFit="1" customWidth="1"/>
    <col min="2410" max="2410" width="11.42578125" style="3"/>
    <col min="2411" max="2411" width="17.42578125" style="3" customWidth="1"/>
    <col min="2412" max="2414" width="18.140625" style="3" customWidth="1"/>
    <col min="2415" max="2418" width="11.42578125" style="3"/>
    <col min="2419" max="2419" width="34" style="3" customWidth="1"/>
    <col min="2420" max="2420" width="9.5703125" style="3" customWidth="1"/>
    <col min="2421" max="2421" width="16.7109375" style="3" customWidth="1"/>
    <col min="2422" max="2422" width="55.140625" style="3" customWidth="1"/>
    <col min="2423" max="2423" width="22.5703125" style="3" customWidth="1"/>
    <col min="2424" max="2424" width="23" style="3" customWidth="1"/>
    <col min="2425" max="2425" width="22.85546875" style="3" customWidth="1"/>
    <col min="2426" max="2426" width="23.42578125" style="3" customWidth="1"/>
    <col min="2427" max="2427" width="28.7109375" style="3" customWidth="1"/>
    <col min="2428" max="2428" width="12.7109375" style="3" customWidth="1"/>
    <col min="2429" max="2429" width="11.42578125" style="3"/>
    <col min="2430" max="2430" width="25.28515625" style="3" customWidth="1"/>
    <col min="2431" max="2431" width="15.85546875" style="3" bestFit="1" customWidth="1"/>
    <col min="2432" max="2433" width="18" style="3" bestFit="1" customWidth="1"/>
    <col min="2434" max="2652" width="11.42578125" style="3"/>
    <col min="2653" max="2653" width="15.42578125" style="3" customWidth="1"/>
    <col min="2654" max="2654" width="9.5703125" style="3" customWidth="1"/>
    <col min="2655" max="2655" width="14.42578125" style="3" customWidth="1"/>
    <col min="2656" max="2656" width="49.85546875" style="3" customWidth="1"/>
    <col min="2657" max="2657" width="22.5703125" style="3" customWidth="1"/>
    <col min="2658" max="2658" width="23" style="3" customWidth="1"/>
    <col min="2659" max="2659" width="22.85546875" style="3" customWidth="1"/>
    <col min="2660" max="2660" width="23.42578125" style="3" customWidth="1"/>
    <col min="2661" max="2661" width="22.42578125" style="3" customWidth="1"/>
    <col min="2662" max="2662" width="13.85546875" style="3" customWidth="1"/>
    <col min="2663" max="2663" width="20.7109375" style="3" customWidth="1"/>
    <col min="2664" max="2664" width="18.140625" style="3" customWidth="1"/>
    <col min="2665" max="2665" width="14.85546875" style="3" bestFit="1" customWidth="1"/>
    <col min="2666" max="2666" width="11.42578125" style="3"/>
    <col min="2667" max="2667" width="17.42578125" style="3" customWidth="1"/>
    <col min="2668" max="2670" width="18.140625" style="3" customWidth="1"/>
    <col min="2671" max="2674" width="11.42578125" style="3"/>
    <col min="2675" max="2675" width="34" style="3" customWidth="1"/>
    <col min="2676" max="2676" width="9.5703125" style="3" customWidth="1"/>
    <col min="2677" max="2677" width="16.7109375" style="3" customWidth="1"/>
    <col min="2678" max="2678" width="55.140625" style="3" customWidth="1"/>
    <col min="2679" max="2679" width="22.5703125" style="3" customWidth="1"/>
    <col min="2680" max="2680" width="23" style="3" customWidth="1"/>
    <col min="2681" max="2681" width="22.85546875" style="3" customWidth="1"/>
    <col min="2682" max="2682" width="23.42578125" style="3" customWidth="1"/>
    <col min="2683" max="2683" width="28.7109375" style="3" customWidth="1"/>
    <col min="2684" max="2684" width="12.7109375" style="3" customWidth="1"/>
    <col min="2685" max="2685" width="11.42578125" style="3"/>
    <col min="2686" max="2686" width="25.28515625" style="3" customWidth="1"/>
    <col min="2687" max="2687" width="15.85546875" style="3" bestFit="1" customWidth="1"/>
    <col min="2688" max="2689" width="18" style="3" bestFit="1" customWidth="1"/>
    <col min="2690" max="2908" width="11.42578125" style="3"/>
    <col min="2909" max="2909" width="15.42578125" style="3" customWidth="1"/>
    <col min="2910" max="2910" width="9.5703125" style="3" customWidth="1"/>
    <col min="2911" max="2911" width="14.42578125" style="3" customWidth="1"/>
    <col min="2912" max="2912" width="49.85546875" style="3" customWidth="1"/>
    <col min="2913" max="2913" width="22.5703125" style="3" customWidth="1"/>
    <col min="2914" max="2914" width="23" style="3" customWidth="1"/>
    <col min="2915" max="2915" width="22.85546875" style="3" customWidth="1"/>
    <col min="2916" max="2916" width="23.42578125" style="3" customWidth="1"/>
    <col min="2917" max="2917" width="22.42578125" style="3" customWidth="1"/>
    <col min="2918" max="2918" width="13.85546875" style="3" customWidth="1"/>
    <col min="2919" max="2919" width="20.7109375" style="3" customWidth="1"/>
    <col min="2920" max="2920" width="18.140625" style="3" customWidth="1"/>
    <col min="2921" max="2921" width="14.85546875" style="3" bestFit="1" customWidth="1"/>
    <col min="2922" max="2922" width="11.42578125" style="3"/>
    <col min="2923" max="2923" width="17.42578125" style="3" customWidth="1"/>
    <col min="2924" max="2926" width="18.140625" style="3" customWidth="1"/>
    <col min="2927" max="2930" width="11.42578125" style="3"/>
    <col min="2931" max="2931" width="34" style="3" customWidth="1"/>
    <col min="2932" max="2932" width="9.5703125" style="3" customWidth="1"/>
    <col min="2933" max="2933" width="16.7109375" style="3" customWidth="1"/>
    <col min="2934" max="2934" width="55.140625" style="3" customWidth="1"/>
    <col min="2935" max="2935" width="22.5703125" style="3" customWidth="1"/>
    <col min="2936" max="2936" width="23" style="3" customWidth="1"/>
    <col min="2937" max="2937" width="22.85546875" style="3" customWidth="1"/>
    <col min="2938" max="2938" width="23.42578125" style="3" customWidth="1"/>
    <col min="2939" max="2939" width="28.7109375" style="3" customWidth="1"/>
    <col min="2940" max="2940" width="12.7109375" style="3" customWidth="1"/>
    <col min="2941" max="2941" width="11.42578125" style="3"/>
    <col min="2942" max="2942" width="25.28515625" style="3" customWidth="1"/>
    <col min="2943" max="2943" width="15.85546875" style="3" bestFit="1" customWidth="1"/>
    <col min="2944" max="2945" width="18" style="3" bestFit="1" customWidth="1"/>
    <col min="2946" max="3164" width="11.42578125" style="3"/>
    <col min="3165" max="3165" width="15.42578125" style="3" customWidth="1"/>
    <col min="3166" max="3166" width="9.5703125" style="3" customWidth="1"/>
    <col min="3167" max="3167" width="14.42578125" style="3" customWidth="1"/>
    <col min="3168" max="3168" width="49.85546875" style="3" customWidth="1"/>
    <col min="3169" max="3169" width="22.5703125" style="3" customWidth="1"/>
    <col min="3170" max="3170" width="23" style="3" customWidth="1"/>
    <col min="3171" max="3171" width="22.85546875" style="3" customWidth="1"/>
    <col min="3172" max="3172" width="23.42578125" style="3" customWidth="1"/>
    <col min="3173" max="3173" width="22.42578125" style="3" customWidth="1"/>
    <col min="3174" max="3174" width="13.85546875" style="3" customWidth="1"/>
    <col min="3175" max="3175" width="20.7109375" style="3" customWidth="1"/>
    <col min="3176" max="3176" width="18.140625" style="3" customWidth="1"/>
    <col min="3177" max="3177" width="14.85546875" style="3" bestFit="1" customWidth="1"/>
    <col min="3178" max="3178" width="11.42578125" style="3"/>
    <col min="3179" max="3179" width="17.42578125" style="3" customWidth="1"/>
    <col min="3180" max="3182" width="18.140625" style="3" customWidth="1"/>
    <col min="3183" max="3186" width="11.42578125" style="3"/>
    <col min="3187" max="3187" width="34" style="3" customWidth="1"/>
    <col min="3188" max="3188" width="9.5703125" style="3" customWidth="1"/>
    <col min="3189" max="3189" width="16.7109375" style="3" customWidth="1"/>
    <col min="3190" max="3190" width="55.140625" style="3" customWidth="1"/>
    <col min="3191" max="3191" width="22.5703125" style="3" customWidth="1"/>
    <col min="3192" max="3192" width="23" style="3" customWidth="1"/>
    <col min="3193" max="3193" width="22.85546875" style="3" customWidth="1"/>
    <col min="3194" max="3194" width="23.42578125" style="3" customWidth="1"/>
    <col min="3195" max="3195" width="28.7109375" style="3" customWidth="1"/>
    <col min="3196" max="3196" width="12.7109375" style="3" customWidth="1"/>
    <col min="3197" max="3197" width="11.42578125" style="3"/>
    <col min="3198" max="3198" width="25.28515625" style="3" customWidth="1"/>
    <col min="3199" max="3199" width="15.85546875" style="3" bestFit="1" customWidth="1"/>
    <col min="3200" max="3201" width="18" style="3" bestFit="1" customWidth="1"/>
    <col min="3202" max="3420" width="11.42578125" style="3"/>
    <col min="3421" max="3421" width="15.42578125" style="3" customWidth="1"/>
    <col min="3422" max="3422" width="9.5703125" style="3" customWidth="1"/>
    <col min="3423" max="3423" width="14.42578125" style="3" customWidth="1"/>
    <col min="3424" max="3424" width="49.85546875" style="3" customWidth="1"/>
    <col min="3425" max="3425" width="22.5703125" style="3" customWidth="1"/>
    <col min="3426" max="3426" width="23" style="3" customWidth="1"/>
    <col min="3427" max="3427" width="22.85546875" style="3" customWidth="1"/>
    <col min="3428" max="3428" width="23.42578125" style="3" customWidth="1"/>
    <col min="3429" max="3429" width="22.42578125" style="3" customWidth="1"/>
    <col min="3430" max="3430" width="13.85546875" style="3" customWidth="1"/>
    <col min="3431" max="3431" width="20.7109375" style="3" customWidth="1"/>
    <col min="3432" max="3432" width="18.140625" style="3" customWidth="1"/>
    <col min="3433" max="3433" width="14.85546875" style="3" bestFit="1" customWidth="1"/>
    <col min="3434" max="3434" width="11.42578125" style="3"/>
    <col min="3435" max="3435" width="17.42578125" style="3" customWidth="1"/>
    <col min="3436" max="3438" width="18.140625" style="3" customWidth="1"/>
    <col min="3439" max="3442" width="11.42578125" style="3"/>
    <col min="3443" max="3443" width="34" style="3" customWidth="1"/>
    <col min="3444" max="3444" width="9.5703125" style="3" customWidth="1"/>
    <col min="3445" max="3445" width="16.7109375" style="3" customWidth="1"/>
    <col min="3446" max="3446" width="55.140625" style="3" customWidth="1"/>
    <col min="3447" max="3447" width="22.5703125" style="3" customWidth="1"/>
    <col min="3448" max="3448" width="23" style="3" customWidth="1"/>
    <col min="3449" max="3449" width="22.85546875" style="3" customWidth="1"/>
    <col min="3450" max="3450" width="23.42578125" style="3" customWidth="1"/>
    <col min="3451" max="3451" width="28.7109375" style="3" customWidth="1"/>
    <col min="3452" max="3452" width="12.7109375" style="3" customWidth="1"/>
    <col min="3453" max="3453" width="11.42578125" style="3"/>
    <col min="3454" max="3454" width="25.28515625" style="3" customWidth="1"/>
    <col min="3455" max="3455" width="15.85546875" style="3" bestFit="1" customWidth="1"/>
    <col min="3456" max="3457" width="18" style="3" bestFit="1" customWidth="1"/>
    <col min="3458" max="3676" width="11.42578125" style="3"/>
    <col min="3677" max="3677" width="15.42578125" style="3" customWidth="1"/>
    <col min="3678" max="3678" width="9.5703125" style="3" customWidth="1"/>
    <col min="3679" max="3679" width="14.42578125" style="3" customWidth="1"/>
    <col min="3680" max="3680" width="49.85546875" style="3" customWidth="1"/>
    <col min="3681" max="3681" width="22.5703125" style="3" customWidth="1"/>
    <col min="3682" max="3682" width="23" style="3" customWidth="1"/>
    <col min="3683" max="3683" width="22.85546875" style="3" customWidth="1"/>
    <col min="3684" max="3684" width="23.42578125" style="3" customWidth="1"/>
    <col min="3685" max="3685" width="22.42578125" style="3" customWidth="1"/>
    <col min="3686" max="3686" width="13.85546875" style="3" customWidth="1"/>
    <col min="3687" max="3687" width="20.7109375" style="3" customWidth="1"/>
    <col min="3688" max="3688" width="18.140625" style="3" customWidth="1"/>
    <col min="3689" max="3689" width="14.85546875" style="3" bestFit="1" customWidth="1"/>
    <col min="3690" max="3690" width="11.42578125" style="3"/>
    <col min="3691" max="3691" width="17.42578125" style="3" customWidth="1"/>
    <col min="3692" max="3694" width="18.140625" style="3" customWidth="1"/>
    <col min="3695" max="3698" width="11.42578125" style="3"/>
    <col min="3699" max="3699" width="34" style="3" customWidth="1"/>
    <col min="3700" max="3700" width="9.5703125" style="3" customWidth="1"/>
    <col min="3701" max="3701" width="16.7109375" style="3" customWidth="1"/>
    <col min="3702" max="3702" width="55.140625" style="3" customWidth="1"/>
    <col min="3703" max="3703" width="22.5703125" style="3" customWidth="1"/>
    <col min="3704" max="3704" width="23" style="3" customWidth="1"/>
    <col min="3705" max="3705" width="22.85546875" style="3" customWidth="1"/>
    <col min="3706" max="3706" width="23.42578125" style="3" customWidth="1"/>
    <col min="3707" max="3707" width="28.7109375" style="3" customWidth="1"/>
    <col min="3708" max="3708" width="12.7109375" style="3" customWidth="1"/>
    <col min="3709" max="3709" width="11.42578125" style="3"/>
    <col min="3710" max="3710" width="25.28515625" style="3" customWidth="1"/>
    <col min="3711" max="3711" width="15.85546875" style="3" bestFit="1" customWidth="1"/>
    <col min="3712" max="3713" width="18" style="3" bestFit="1" customWidth="1"/>
    <col min="3714" max="3932" width="11.42578125" style="3"/>
    <col min="3933" max="3933" width="15.42578125" style="3" customWidth="1"/>
    <col min="3934" max="3934" width="9.5703125" style="3" customWidth="1"/>
    <col min="3935" max="3935" width="14.42578125" style="3" customWidth="1"/>
    <col min="3936" max="3936" width="49.85546875" style="3" customWidth="1"/>
    <col min="3937" max="3937" width="22.5703125" style="3" customWidth="1"/>
    <col min="3938" max="3938" width="23" style="3" customWidth="1"/>
    <col min="3939" max="3939" width="22.85546875" style="3" customWidth="1"/>
    <col min="3940" max="3940" width="23.42578125" style="3" customWidth="1"/>
    <col min="3941" max="3941" width="22.42578125" style="3" customWidth="1"/>
    <col min="3942" max="3942" width="13.85546875" style="3" customWidth="1"/>
    <col min="3943" max="3943" width="20.7109375" style="3" customWidth="1"/>
    <col min="3944" max="3944" width="18.140625" style="3" customWidth="1"/>
    <col min="3945" max="3945" width="14.85546875" style="3" bestFit="1" customWidth="1"/>
    <col min="3946" max="3946" width="11.42578125" style="3"/>
    <col min="3947" max="3947" width="17.42578125" style="3" customWidth="1"/>
    <col min="3948" max="3950" width="18.140625" style="3" customWidth="1"/>
    <col min="3951" max="3954" width="11.42578125" style="3"/>
    <col min="3955" max="3955" width="34" style="3" customWidth="1"/>
    <col min="3956" max="3956" width="9.5703125" style="3" customWidth="1"/>
    <col min="3957" max="3957" width="16.7109375" style="3" customWidth="1"/>
    <col min="3958" max="3958" width="55.140625" style="3" customWidth="1"/>
    <col min="3959" max="3959" width="22.5703125" style="3" customWidth="1"/>
    <col min="3960" max="3960" width="23" style="3" customWidth="1"/>
    <col min="3961" max="3961" width="22.85546875" style="3" customWidth="1"/>
    <col min="3962" max="3962" width="23.42578125" style="3" customWidth="1"/>
    <col min="3963" max="3963" width="28.7109375" style="3" customWidth="1"/>
    <col min="3964" max="3964" width="12.7109375" style="3" customWidth="1"/>
    <col min="3965" max="3965" width="11.42578125" style="3"/>
    <col min="3966" max="3966" width="25.28515625" style="3" customWidth="1"/>
    <col min="3967" max="3967" width="15.85546875" style="3" bestFit="1" customWidth="1"/>
    <col min="3968" max="3969" width="18" style="3" bestFit="1" customWidth="1"/>
    <col min="3970" max="4188" width="11.42578125" style="3"/>
    <col min="4189" max="4189" width="15.42578125" style="3" customWidth="1"/>
    <col min="4190" max="4190" width="9.5703125" style="3" customWidth="1"/>
    <col min="4191" max="4191" width="14.42578125" style="3" customWidth="1"/>
    <col min="4192" max="4192" width="49.85546875" style="3" customWidth="1"/>
    <col min="4193" max="4193" width="22.5703125" style="3" customWidth="1"/>
    <col min="4194" max="4194" width="23" style="3" customWidth="1"/>
    <col min="4195" max="4195" width="22.85546875" style="3" customWidth="1"/>
    <col min="4196" max="4196" width="23.42578125" style="3" customWidth="1"/>
    <col min="4197" max="4197" width="22.42578125" style="3" customWidth="1"/>
    <col min="4198" max="4198" width="13.85546875" style="3" customWidth="1"/>
    <col min="4199" max="4199" width="20.7109375" style="3" customWidth="1"/>
    <col min="4200" max="4200" width="18.140625" style="3" customWidth="1"/>
    <col min="4201" max="4201" width="14.85546875" style="3" bestFit="1" customWidth="1"/>
    <col min="4202" max="4202" width="11.42578125" style="3"/>
    <col min="4203" max="4203" width="17.42578125" style="3" customWidth="1"/>
    <col min="4204" max="4206" width="18.140625" style="3" customWidth="1"/>
    <col min="4207" max="4210" width="11.42578125" style="3"/>
    <col min="4211" max="4211" width="34" style="3" customWidth="1"/>
    <col min="4212" max="4212" width="9.5703125" style="3" customWidth="1"/>
    <col min="4213" max="4213" width="16.7109375" style="3" customWidth="1"/>
    <col min="4214" max="4214" width="55.140625" style="3" customWidth="1"/>
    <col min="4215" max="4215" width="22.5703125" style="3" customWidth="1"/>
    <col min="4216" max="4216" width="23" style="3" customWidth="1"/>
    <col min="4217" max="4217" width="22.85546875" style="3" customWidth="1"/>
    <col min="4218" max="4218" width="23.42578125" style="3" customWidth="1"/>
    <col min="4219" max="4219" width="28.7109375" style="3" customWidth="1"/>
    <col min="4220" max="4220" width="12.7109375" style="3" customWidth="1"/>
    <col min="4221" max="4221" width="11.42578125" style="3"/>
    <col min="4222" max="4222" width="25.28515625" style="3" customWidth="1"/>
    <col min="4223" max="4223" width="15.85546875" style="3" bestFit="1" customWidth="1"/>
    <col min="4224" max="4225" width="18" style="3" bestFit="1" customWidth="1"/>
    <col min="4226" max="4444" width="11.42578125" style="3"/>
    <col min="4445" max="4445" width="15.42578125" style="3" customWidth="1"/>
    <col min="4446" max="4446" width="9.5703125" style="3" customWidth="1"/>
    <col min="4447" max="4447" width="14.42578125" style="3" customWidth="1"/>
    <col min="4448" max="4448" width="49.85546875" style="3" customWidth="1"/>
    <col min="4449" max="4449" width="22.5703125" style="3" customWidth="1"/>
    <col min="4450" max="4450" width="23" style="3" customWidth="1"/>
    <col min="4451" max="4451" width="22.85546875" style="3" customWidth="1"/>
    <col min="4452" max="4452" width="23.42578125" style="3" customWidth="1"/>
    <col min="4453" max="4453" width="22.42578125" style="3" customWidth="1"/>
    <col min="4454" max="4454" width="13.85546875" style="3" customWidth="1"/>
    <col min="4455" max="4455" width="20.7109375" style="3" customWidth="1"/>
    <col min="4456" max="4456" width="18.140625" style="3" customWidth="1"/>
    <col min="4457" max="4457" width="14.85546875" style="3" bestFit="1" customWidth="1"/>
    <col min="4458" max="4458" width="11.42578125" style="3"/>
    <col min="4459" max="4459" width="17.42578125" style="3" customWidth="1"/>
    <col min="4460" max="4462" width="18.140625" style="3" customWidth="1"/>
    <col min="4463" max="4466" width="11.42578125" style="3"/>
    <col min="4467" max="4467" width="34" style="3" customWidth="1"/>
    <col min="4468" max="4468" width="9.5703125" style="3" customWidth="1"/>
    <col min="4469" max="4469" width="16.7109375" style="3" customWidth="1"/>
    <col min="4470" max="4470" width="55.140625" style="3" customWidth="1"/>
    <col min="4471" max="4471" width="22.5703125" style="3" customWidth="1"/>
    <col min="4472" max="4472" width="23" style="3" customWidth="1"/>
    <col min="4473" max="4473" width="22.85546875" style="3" customWidth="1"/>
    <col min="4474" max="4474" width="23.42578125" style="3" customWidth="1"/>
    <col min="4475" max="4475" width="28.7109375" style="3" customWidth="1"/>
    <col min="4476" max="4476" width="12.7109375" style="3" customWidth="1"/>
    <col min="4477" max="4477" width="11.42578125" style="3"/>
    <col min="4478" max="4478" width="25.28515625" style="3" customWidth="1"/>
    <col min="4479" max="4479" width="15.85546875" style="3" bestFit="1" customWidth="1"/>
    <col min="4480" max="4481" width="18" style="3" bestFit="1" customWidth="1"/>
    <col min="4482" max="4700" width="11.42578125" style="3"/>
    <col min="4701" max="4701" width="15.42578125" style="3" customWidth="1"/>
    <col min="4702" max="4702" width="9.5703125" style="3" customWidth="1"/>
    <col min="4703" max="4703" width="14.42578125" style="3" customWidth="1"/>
    <col min="4704" max="4704" width="49.85546875" style="3" customWidth="1"/>
    <col min="4705" max="4705" width="22.5703125" style="3" customWidth="1"/>
    <col min="4706" max="4706" width="23" style="3" customWidth="1"/>
    <col min="4707" max="4707" width="22.85546875" style="3" customWidth="1"/>
    <col min="4708" max="4708" width="23.42578125" style="3" customWidth="1"/>
    <col min="4709" max="4709" width="22.42578125" style="3" customWidth="1"/>
    <col min="4710" max="4710" width="13.85546875" style="3" customWidth="1"/>
    <col min="4711" max="4711" width="20.7109375" style="3" customWidth="1"/>
    <col min="4712" max="4712" width="18.140625" style="3" customWidth="1"/>
    <col min="4713" max="4713" width="14.85546875" style="3" bestFit="1" customWidth="1"/>
    <col min="4714" max="4714" width="11.42578125" style="3"/>
    <col min="4715" max="4715" width="17.42578125" style="3" customWidth="1"/>
    <col min="4716" max="4718" width="18.140625" style="3" customWidth="1"/>
    <col min="4719" max="4722" width="11.42578125" style="3"/>
    <col min="4723" max="4723" width="34" style="3" customWidth="1"/>
    <col min="4724" max="4724" width="9.5703125" style="3" customWidth="1"/>
    <col min="4725" max="4725" width="16.7109375" style="3" customWidth="1"/>
    <col min="4726" max="4726" width="55.140625" style="3" customWidth="1"/>
    <col min="4727" max="4727" width="22.5703125" style="3" customWidth="1"/>
    <col min="4728" max="4728" width="23" style="3" customWidth="1"/>
    <col min="4729" max="4729" width="22.85546875" style="3" customWidth="1"/>
    <col min="4730" max="4730" width="23.42578125" style="3" customWidth="1"/>
    <col min="4731" max="4731" width="28.7109375" style="3" customWidth="1"/>
    <col min="4732" max="4732" width="12.7109375" style="3" customWidth="1"/>
    <col min="4733" max="4733" width="11.42578125" style="3"/>
    <col min="4734" max="4734" width="25.28515625" style="3" customWidth="1"/>
    <col min="4735" max="4735" width="15.85546875" style="3" bestFit="1" customWidth="1"/>
    <col min="4736" max="4737" width="18" style="3" bestFit="1" customWidth="1"/>
    <col min="4738" max="4956" width="11.42578125" style="3"/>
    <col min="4957" max="4957" width="15.42578125" style="3" customWidth="1"/>
    <col min="4958" max="4958" width="9.5703125" style="3" customWidth="1"/>
    <col min="4959" max="4959" width="14.42578125" style="3" customWidth="1"/>
    <col min="4960" max="4960" width="49.85546875" style="3" customWidth="1"/>
    <col min="4961" max="4961" width="22.5703125" style="3" customWidth="1"/>
    <col min="4962" max="4962" width="23" style="3" customWidth="1"/>
    <col min="4963" max="4963" width="22.85546875" style="3" customWidth="1"/>
    <col min="4964" max="4964" width="23.42578125" style="3" customWidth="1"/>
    <col min="4965" max="4965" width="22.42578125" style="3" customWidth="1"/>
    <col min="4966" max="4966" width="13.85546875" style="3" customWidth="1"/>
    <col min="4967" max="4967" width="20.7109375" style="3" customWidth="1"/>
    <col min="4968" max="4968" width="18.140625" style="3" customWidth="1"/>
    <col min="4969" max="4969" width="14.85546875" style="3" bestFit="1" customWidth="1"/>
    <col min="4970" max="4970" width="11.42578125" style="3"/>
    <col min="4971" max="4971" width="17.42578125" style="3" customWidth="1"/>
    <col min="4972" max="4974" width="18.140625" style="3" customWidth="1"/>
    <col min="4975" max="4978" width="11.42578125" style="3"/>
    <col min="4979" max="4979" width="34" style="3" customWidth="1"/>
    <col min="4980" max="4980" width="9.5703125" style="3" customWidth="1"/>
    <col min="4981" max="4981" width="16.7109375" style="3" customWidth="1"/>
    <col min="4982" max="4982" width="55.140625" style="3" customWidth="1"/>
    <col min="4983" max="4983" width="22.5703125" style="3" customWidth="1"/>
    <col min="4984" max="4984" width="23" style="3" customWidth="1"/>
    <col min="4985" max="4985" width="22.85546875" style="3" customWidth="1"/>
    <col min="4986" max="4986" width="23.42578125" style="3" customWidth="1"/>
    <col min="4987" max="4987" width="28.7109375" style="3" customWidth="1"/>
    <col min="4988" max="4988" width="12.7109375" style="3" customWidth="1"/>
    <col min="4989" max="4989" width="11.42578125" style="3"/>
    <col min="4990" max="4990" width="25.28515625" style="3" customWidth="1"/>
    <col min="4991" max="4991" width="15.85546875" style="3" bestFit="1" customWidth="1"/>
    <col min="4992" max="4993" width="18" style="3" bestFit="1" customWidth="1"/>
    <col min="4994" max="5212" width="11.42578125" style="3"/>
    <col min="5213" max="5213" width="15.42578125" style="3" customWidth="1"/>
    <col min="5214" max="5214" width="9.5703125" style="3" customWidth="1"/>
    <col min="5215" max="5215" width="14.42578125" style="3" customWidth="1"/>
    <col min="5216" max="5216" width="49.85546875" style="3" customWidth="1"/>
    <col min="5217" max="5217" width="22.5703125" style="3" customWidth="1"/>
    <col min="5218" max="5218" width="23" style="3" customWidth="1"/>
    <col min="5219" max="5219" width="22.85546875" style="3" customWidth="1"/>
    <col min="5220" max="5220" width="23.42578125" style="3" customWidth="1"/>
    <col min="5221" max="5221" width="22.42578125" style="3" customWidth="1"/>
    <col min="5222" max="5222" width="13.85546875" style="3" customWidth="1"/>
    <col min="5223" max="5223" width="20.7109375" style="3" customWidth="1"/>
    <col min="5224" max="5224" width="18.140625" style="3" customWidth="1"/>
    <col min="5225" max="5225" width="14.85546875" style="3" bestFit="1" customWidth="1"/>
    <col min="5226" max="5226" width="11.42578125" style="3"/>
    <col min="5227" max="5227" width="17.42578125" style="3" customWidth="1"/>
    <col min="5228" max="5230" width="18.140625" style="3" customWidth="1"/>
    <col min="5231" max="5234" width="11.42578125" style="3"/>
    <col min="5235" max="5235" width="34" style="3" customWidth="1"/>
    <col min="5236" max="5236" width="9.5703125" style="3" customWidth="1"/>
    <col min="5237" max="5237" width="16.7109375" style="3" customWidth="1"/>
    <col min="5238" max="5238" width="55.140625" style="3" customWidth="1"/>
    <col min="5239" max="5239" width="22.5703125" style="3" customWidth="1"/>
    <col min="5240" max="5240" width="23" style="3" customWidth="1"/>
    <col min="5241" max="5241" width="22.85546875" style="3" customWidth="1"/>
    <col min="5242" max="5242" width="23.42578125" style="3" customWidth="1"/>
    <col min="5243" max="5243" width="28.7109375" style="3" customWidth="1"/>
    <col min="5244" max="5244" width="12.7109375" style="3" customWidth="1"/>
    <col min="5245" max="5245" width="11.42578125" style="3"/>
    <col min="5246" max="5246" width="25.28515625" style="3" customWidth="1"/>
    <col min="5247" max="5247" width="15.85546875" style="3" bestFit="1" customWidth="1"/>
    <col min="5248" max="5249" width="18" style="3" bestFit="1" customWidth="1"/>
    <col min="5250" max="5468" width="11.42578125" style="3"/>
    <col min="5469" max="5469" width="15.42578125" style="3" customWidth="1"/>
    <col min="5470" max="5470" width="9.5703125" style="3" customWidth="1"/>
    <col min="5471" max="5471" width="14.42578125" style="3" customWidth="1"/>
    <col min="5472" max="5472" width="49.85546875" style="3" customWidth="1"/>
    <col min="5473" max="5473" width="22.5703125" style="3" customWidth="1"/>
    <col min="5474" max="5474" width="23" style="3" customWidth="1"/>
    <col min="5475" max="5475" width="22.85546875" style="3" customWidth="1"/>
    <col min="5476" max="5476" width="23.42578125" style="3" customWidth="1"/>
    <col min="5477" max="5477" width="22.42578125" style="3" customWidth="1"/>
    <col min="5478" max="5478" width="13.85546875" style="3" customWidth="1"/>
    <col min="5479" max="5479" width="20.7109375" style="3" customWidth="1"/>
    <col min="5480" max="5480" width="18.140625" style="3" customWidth="1"/>
    <col min="5481" max="5481" width="14.85546875" style="3" bestFit="1" customWidth="1"/>
    <col min="5482" max="5482" width="11.42578125" style="3"/>
    <col min="5483" max="5483" width="17.42578125" style="3" customWidth="1"/>
    <col min="5484" max="5486" width="18.140625" style="3" customWidth="1"/>
    <col min="5487" max="5490" width="11.42578125" style="3"/>
    <col min="5491" max="5491" width="34" style="3" customWidth="1"/>
    <col min="5492" max="5492" width="9.5703125" style="3" customWidth="1"/>
    <col min="5493" max="5493" width="16.7109375" style="3" customWidth="1"/>
    <col min="5494" max="5494" width="55.140625" style="3" customWidth="1"/>
    <col min="5495" max="5495" width="22.5703125" style="3" customWidth="1"/>
    <col min="5496" max="5496" width="23" style="3" customWidth="1"/>
    <col min="5497" max="5497" width="22.85546875" style="3" customWidth="1"/>
    <col min="5498" max="5498" width="23.42578125" style="3" customWidth="1"/>
    <col min="5499" max="5499" width="28.7109375" style="3" customWidth="1"/>
    <col min="5500" max="5500" width="12.7109375" style="3" customWidth="1"/>
    <col min="5501" max="5501" width="11.42578125" style="3"/>
    <col min="5502" max="5502" width="25.28515625" style="3" customWidth="1"/>
    <col min="5503" max="5503" width="15.85546875" style="3" bestFit="1" customWidth="1"/>
    <col min="5504" max="5505" width="18" style="3" bestFit="1" customWidth="1"/>
    <col min="5506" max="5724" width="11.42578125" style="3"/>
    <col min="5725" max="5725" width="15.42578125" style="3" customWidth="1"/>
    <col min="5726" max="5726" width="9.5703125" style="3" customWidth="1"/>
    <col min="5727" max="5727" width="14.42578125" style="3" customWidth="1"/>
    <col min="5728" max="5728" width="49.85546875" style="3" customWidth="1"/>
    <col min="5729" max="5729" width="22.5703125" style="3" customWidth="1"/>
    <col min="5730" max="5730" width="23" style="3" customWidth="1"/>
    <col min="5731" max="5731" width="22.85546875" style="3" customWidth="1"/>
    <col min="5732" max="5732" width="23.42578125" style="3" customWidth="1"/>
    <col min="5733" max="5733" width="22.42578125" style="3" customWidth="1"/>
    <col min="5734" max="5734" width="13.85546875" style="3" customWidth="1"/>
    <col min="5735" max="5735" width="20.7109375" style="3" customWidth="1"/>
    <col min="5736" max="5736" width="18.140625" style="3" customWidth="1"/>
    <col min="5737" max="5737" width="14.85546875" style="3" bestFit="1" customWidth="1"/>
    <col min="5738" max="5738" width="11.42578125" style="3"/>
    <col min="5739" max="5739" width="17.42578125" style="3" customWidth="1"/>
    <col min="5740" max="5742" width="18.140625" style="3" customWidth="1"/>
    <col min="5743" max="5746" width="11.42578125" style="3"/>
    <col min="5747" max="5747" width="34" style="3" customWidth="1"/>
    <col min="5748" max="5748" width="9.5703125" style="3" customWidth="1"/>
    <col min="5749" max="5749" width="16.7109375" style="3" customWidth="1"/>
    <col min="5750" max="5750" width="55.140625" style="3" customWidth="1"/>
    <col min="5751" max="5751" width="22.5703125" style="3" customWidth="1"/>
    <col min="5752" max="5752" width="23" style="3" customWidth="1"/>
    <col min="5753" max="5753" width="22.85546875" style="3" customWidth="1"/>
    <col min="5754" max="5754" width="23.42578125" style="3" customWidth="1"/>
    <col min="5755" max="5755" width="28.7109375" style="3" customWidth="1"/>
    <col min="5756" max="5756" width="12.7109375" style="3" customWidth="1"/>
    <col min="5757" max="5757" width="11.42578125" style="3"/>
    <col min="5758" max="5758" width="25.28515625" style="3" customWidth="1"/>
    <col min="5759" max="5759" width="15.85546875" style="3" bestFit="1" customWidth="1"/>
    <col min="5760" max="5761" width="18" style="3" bestFit="1" customWidth="1"/>
    <col min="5762" max="5980" width="11.42578125" style="3"/>
    <col min="5981" max="5981" width="15.42578125" style="3" customWidth="1"/>
    <col min="5982" max="5982" width="9.5703125" style="3" customWidth="1"/>
    <col min="5983" max="5983" width="14.42578125" style="3" customWidth="1"/>
    <col min="5984" max="5984" width="49.85546875" style="3" customWidth="1"/>
    <col min="5985" max="5985" width="22.5703125" style="3" customWidth="1"/>
    <col min="5986" max="5986" width="23" style="3" customWidth="1"/>
    <col min="5987" max="5987" width="22.85546875" style="3" customWidth="1"/>
    <col min="5988" max="5988" width="23.42578125" style="3" customWidth="1"/>
    <col min="5989" max="5989" width="22.42578125" style="3" customWidth="1"/>
    <col min="5990" max="5990" width="13.85546875" style="3" customWidth="1"/>
    <col min="5991" max="5991" width="20.7109375" style="3" customWidth="1"/>
    <col min="5992" max="5992" width="18.140625" style="3" customWidth="1"/>
    <col min="5993" max="5993" width="14.85546875" style="3" bestFit="1" customWidth="1"/>
    <col min="5994" max="5994" width="11.42578125" style="3"/>
    <col min="5995" max="5995" width="17.42578125" style="3" customWidth="1"/>
    <col min="5996" max="5998" width="18.140625" style="3" customWidth="1"/>
    <col min="5999" max="6002" width="11.42578125" style="3"/>
    <col min="6003" max="6003" width="34" style="3" customWidth="1"/>
    <col min="6004" max="6004" width="9.5703125" style="3" customWidth="1"/>
    <col min="6005" max="6005" width="16.7109375" style="3" customWidth="1"/>
    <col min="6006" max="6006" width="55.140625" style="3" customWidth="1"/>
    <col min="6007" max="6007" width="22.5703125" style="3" customWidth="1"/>
    <col min="6008" max="6008" width="23" style="3" customWidth="1"/>
    <col min="6009" max="6009" width="22.85546875" style="3" customWidth="1"/>
    <col min="6010" max="6010" width="23.42578125" style="3" customWidth="1"/>
    <col min="6011" max="6011" width="28.7109375" style="3" customWidth="1"/>
    <col min="6012" max="6012" width="12.7109375" style="3" customWidth="1"/>
    <col min="6013" max="6013" width="11.42578125" style="3"/>
    <col min="6014" max="6014" width="25.28515625" style="3" customWidth="1"/>
    <col min="6015" max="6015" width="15.85546875" style="3" bestFit="1" customWidth="1"/>
    <col min="6016" max="6017" width="18" style="3" bestFit="1" customWidth="1"/>
    <col min="6018" max="6236" width="11.42578125" style="3"/>
    <col min="6237" max="6237" width="15.42578125" style="3" customWidth="1"/>
    <col min="6238" max="6238" width="9.5703125" style="3" customWidth="1"/>
    <col min="6239" max="6239" width="14.42578125" style="3" customWidth="1"/>
    <col min="6240" max="6240" width="49.85546875" style="3" customWidth="1"/>
    <col min="6241" max="6241" width="22.5703125" style="3" customWidth="1"/>
    <col min="6242" max="6242" width="23" style="3" customWidth="1"/>
    <col min="6243" max="6243" width="22.85546875" style="3" customWidth="1"/>
    <col min="6244" max="6244" width="23.42578125" style="3" customWidth="1"/>
    <col min="6245" max="6245" width="22.42578125" style="3" customWidth="1"/>
    <col min="6246" max="6246" width="13.85546875" style="3" customWidth="1"/>
    <col min="6247" max="6247" width="20.7109375" style="3" customWidth="1"/>
    <col min="6248" max="6248" width="18.140625" style="3" customWidth="1"/>
    <col min="6249" max="6249" width="14.85546875" style="3" bestFit="1" customWidth="1"/>
    <col min="6250" max="6250" width="11.42578125" style="3"/>
    <col min="6251" max="6251" width="17.42578125" style="3" customWidth="1"/>
    <col min="6252" max="6254" width="18.140625" style="3" customWidth="1"/>
    <col min="6255" max="6258" width="11.42578125" style="3"/>
    <col min="6259" max="6259" width="34" style="3" customWidth="1"/>
    <col min="6260" max="6260" width="9.5703125" style="3" customWidth="1"/>
    <col min="6261" max="6261" width="16.7109375" style="3" customWidth="1"/>
    <col min="6262" max="6262" width="55.140625" style="3" customWidth="1"/>
    <col min="6263" max="6263" width="22.5703125" style="3" customWidth="1"/>
    <col min="6264" max="6264" width="23" style="3" customWidth="1"/>
    <col min="6265" max="6265" width="22.85546875" style="3" customWidth="1"/>
    <col min="6266" max="6266" width="23.42578125" style="3" customWidth="1"/>
    <col min="6267" max="6267" width="28.7109375" style="3" customWidth="1"/>
    <col min="6268" max="6268" width="12.7109375" style="3" customWidth="1"/>
    <col min="6269" max="6269" width="11.42578125" style="3"/>
    <col min="6270" max="6270" width="25.28515625" style="3" customWidth="1"/>
    <col min="6271" max="6271" width="15.85546875" style="3" bestFit="1" customWidth="1"/>
    <col min="6272" max="6273" width="18" style="3" bestFit="1" customWidth="1"/>
    <col min="6274" max="6492" width="11.42578125" style="3"/>
    <col min="6493" max="6493" width="15.42578125" style="3" customWidth="1"/>
    <col min="6494" max="6494" width="9.5703125" style="3" customWidth="1"/>
    <col min="6495" max="6495" width="14.42578125" style="3" customWidth="1"/>
    <col min="6496" max="6496" width="49.85546875" style="3" customWidth="1"/>
    <col min="6497" max="6497" width="22.5703125" style="3" customWidth="1"/>
    <col min="6498" max="6498" width="23" style="3" customWidth="1"/>
    <col min="6499" max="6499" width="22.85546875" style="3" customWidth="1"/>
    <col min="6500" max="6500" width="23.42578125" style="3" customWidth="1"/>
    <col min="6501" max="6501" width="22.42578125" style="3" customWidth="1"/>
    <col min="6502" max="6502" width="13.85546875" style="3" customWidth="1"/>
    <col min="6503" max="6503" width="20.7109375" style="3" customWidth="1"/>
    <col min="6504" max="6504" width="18.140625" style="3" customWidth="1"/>
    <col min="6505" max="6505" width="14.85546875" style="3" bestFit="1" customWidth="1"/>
    <col min="6506" max="6506" width="11.42578125" style="3"/>
    <col min="6507" max="6507" width="17.42578125" style="3" customWidth="1"/>
    <col min="6508" max="6510" width="18.140625" style="3" customWidth="1"/>
    <col min="6511" max="6514" width="11.42578125" style="3"/>
    <col min="6515" max="6515" width="34" style="3" customWidth="1"/>
    <col min="6516" max="6516" width="9.5703125" style="3" customWidth="1"/>
    <col min="6517" max="6517" width="16.7109375" style="3" customWidth="1"/>
    <col min="6518" max="6518" width="55.140625" style="3" customWidth="1"/>
    <col min="6519" max="6519" width="22.5703125" style="3" customWidth="1"/>
    <col min="6520" max="6520" width="23" style="3" customWidth="1"/>
    <col min="6521" max="6521" width="22.85546875" style="3" customWidth="1"/>
    <col min="6522" max="6522" width="23.42578125" style="3" customWidth="1"/>
    <col min="6523" max="6523" width="28.7109375" style="3" customWidth="1"/>
    <col min="6524" max="6524" width="12.7109375" style="3" customWidth="1"/>
    <col min="6525" max="6525" width="11.42578125" style="3"/>
    <col min="6526" max="6526" width="25.28515625" style="3" customWidth="1"/>
    <col min="6527" max="6527" width="15.85546875" style="3" bestFit="1" customWidth="1"/>
    <col min="6528" max="6529" width="18" style="3" bestFit="1" customWidth="1"/>
    <col min="6530" max="6748" width="11.42578125" style="3"/>
    <col min="6749" max="6749" width="15.42578125" style="3" customWidth="1"/>
    <col min="6750" max="6750" width="9.5703125" style="3" customWidth="1"/>
    <col min="6751" max="6751" width="14.42578125" style="3" customWidth="1"/>
    <col min="6752" max="6752" width="49.85546875" style="3" customWidth="1"/>
    <col min="6753" max="6753" width="22.5703125" style="3" customWidth="1"/>
    <col min="6754" max="6754" width="23" style="3" customWidth="1"/>
    <col min="6755" max="6755" width="22.85546875" style="3" customWidth="1"/>
    <col min="6756" max="6756" width="23.42578125" style="3" customWidth="1"/>
    <col min="6757" max="6757" width="22.42578125" style="3" customWidth="1"/>
    <col min="6758" max="6758" width="13.85546875" style="3" customWidth="1"/>
    <col min="6759" max="6759" width="20.7109375" style="3" customWidth="1"/>
    <col min="6760" max="6760" width="18.140625" style="3" customWidth="1"/>
    <col min="6761" max="6761" width="14.85546875" style="3" bestFit="1" customWidth="1"/>
    <col min="6762" max="6762" width="11.42578125" style="3"/>
    <col min="6763" max="6763" width="17.42578125" style="3" customWidth="1"/>
    <col min="6764" max="6766" width="18.140625" style="3" customWidth="1"/>
    <col min="6767" max="6770" width="11.42578125" style="3"/>
    <col min="6771" max="6771" width="34" style="3" customWidth="1"/>
    <col min="6772" max="6772" width="9.5703125" style="3" customWidth="1"/>
    <col min="6773" max="6773" width="16.7109375" style="3" customWidth="1"/>
    <col min="6774" max="6774" width="55.140625" style="3" customWidth="1"/>
    <col min="6775" max="6775" width="22.5703125" style="3" customWidth="1"/>
    <col min="6776" max="6776" width="23" style="3" customWidth="1"/>
    <col min="6777" max="6777" width="22.85546875" style="3" customWidth="1"/>
    <col min="6778" max="6778" width="23.42578125" style="3" customWidth="1"/>
    <col min="6779" max="6779" width="28.7109375" style="3" customWidth="1"/>
    <col min="6780" max="6780" width="12.7109375" style="3" customWidth="1"/>
    <col min="6781" max="6781" width="11.42578125" style="3"/>
    <col min="6782" max="6782" width="25.28515625" style="3" customWidth="1"/>
    <col min="6783" max="6783" width="15.85546875" style="3" bestFit="1" customWidth="1"/>
    <col min="6784" max="6785" width="18" style="3" bestFit="1" customWidth="1"/>
    <col min="6786" max="7004" width="11.42578125" style="3"/>
    <col min="7005" max="7005" width="15.42578125" style="3" customWidth="1"/>
    <col min="7006" max="7006" width="9.5703125" style="3" customWidth="1"/>
    <col min="7007" max="7007" width="14.42578125" style="3" customWidth="1"/>
    <col min="7008" max="7008" width="49.85546875" style="3" customWidth="1"/>
    <col min="7009" max="7009" width="22.5703125" style="3" customWidth="1"/>
    <col min="7010" max="7010" width="23" style="3" customWidth="1"/>
    <col min="7011" max="7011" width="22.85546875" style="3" customWidth="1"/>
    <col min="7012" max="7012" width="23.42578125" style="3" customWidth="1"/>
    <col min="7013" max="7013" width="22.42578125" style="3" customWidth="1"/>
    <col min="7014" max="7014" width="13.85546875" style="3" customWidth="1"/>
    <col min="7015" max="7015" width="20.7109375" style="3" customWidth="1"/>
    <col min="7016" max="7016" width="18.140625" style="3" customWidth="1"/>
    <col min="7017" max="7017" width="14.85546875" style="3" bestFit="1" customWidth="1"/>
    <col min="7018" max="7018" width="11.42578125" style="3"/>
    <col min="7019" max="7019" width="17.42578125" style="3" customWidth="1"/>
    <col min="7020" max="7022" width="18.140625" style="3" customWidth="1"/>
    <col min="7023" max="7026" width="11.42578125" style="3"/>
    <col min="7027" max="7027" width="34" style="3" customWidth="1"/>
    <col min="7028" max="7028" width="9.5703125" style="3" customWidth="1"/>
    <col min="7029" max="7029" width="16.7109375" style="3" customWidth="1"/>
    <col min="7030" max="7030" width="55.140625" style="3" customWidth="1"/>
    <col min="7031" max="7031" width="22.5703125" style="3" customWidth="1"/>
    <col min="7032" max="7032" width="23" style="3" customWidth="1"/>
    <col min="7033" max="7033" width="22.85546875" style="3" customWidth="1"/>
    <col min="7034" max="7034" width="23.42578125" style="3" customWidth="1"/>
    <col min="7035" max="7035" width="28.7109375" style="3" customWidth="1"/>
    <col min="7036" max="7036" width="12.7109375" style="3" customWidth="1"/>
    <col min="7037" max="7037" width="11.42578125" style="3"/>
    <col min="7038" max="7038" width="25.28515625" style="3" customWidth="1"/>
    <col min="7039" max="7039" width="15.85546875" style="3" bestFit="1" customWidth="1"/>
    <col min="7040" max="7041" width="18" style="3" bestFit="1" customWidth="1"/>
    <col min="7042" max="7260" width="11.42578125" style="3"/>
    <col min="7261" max="7261" width="15.42578125" style="3" customWidth="1"/>
    <col min="7262" max="7262" width="9.5703125" style="3" customWidth="1"/>
    <col min="7263" max="7263" width="14.42578125" style="3" customWidth="1"/>
    <col min="7264" max="7264" width="49.85546875" style="3" customWidth="1"/>
    <col min="7265" max="7265" width="22.5703125" style="3" customWidth="1"/>
    <col min="7266" max="7266" width="23" style="3" customWidth="1"/>
    <col min="7267" max="7267" width="22.85546875" style="3" customWidth="1"/>
    <col min="7268" max="7268" width="23.42578125" style="3" customWidth="1"/>
    <col min="7269" max="7269" width="22.42578125" style="3" customWidth="1"/>
    <col min="7270" max="7270" width="13.85546875" style="3" customWidth="1"/>
    <col min="7271" max="7271" width="20.7109375" style="3" customWidth="1"/>
    <col min="7272" max="7272" width="18.140625" style="3" customWidth="1"/>
    <col min="7273" max="7273" width="14.85546875" style="3" bestFit="1" customWidth="1"/>
    <col min="7274" max="7274" width="11.42578125" style="3"/>
    <col min="7275" max="7275" width="17.42578125" style="3" customWidth="1"/>
    <col min="7276" max="7278" width="18.140625" style="3" customWidth="1"/>
    <col min="7279" max="7282" width="11.42578125" style="3"/>
    <col min="7283" max="7283" width="34" style="3" customWidth="1"/>
    <col min="7284" max="7284" width="9.5703125" style="3" customWidth="1"/>
    <col min="7285" max="7285" width="16.7109375" style="3" customWidth="1"/>
    <col min="7286" max="7286" width="55.140625" style="3" customWidth="1"/>
    <col min="7287" max="7287" width="22.5703125" style="3" customWidth="1"/>
    <col min="7288" max="7288" width="23" style="3" customWidth="1"/>
    <col min="7289" max="7289" width="22.85546875" style="3" customWidth="1"/>
    <col min="7290" max="7290" width="23.42578125" style="3" customWidth="1"/>
    <col min="7291" max="7291" width="28.7109375" style="3" customWidth="1"/>
    <col min="7292" max="7292" width="12.7109375" style="3" customWidth="1"/>
    <col min="7293" max="7293" width="11.42578125" style="3"/>
    <col min="7294" max="7294" width="25.28515625" style="3" customWidth="1"/>
    <col min="7295" max="7295" width="15.85546875" style="3" bestFit="1" customWidth="1"/>
    <col min="7296" max="7297" width="18" style="3" bestFit="1" customWidth="1"/>
    <col min="7298" max="7516" width="11.42578125" style="3"/>
    <col min="7517" max="7517" width="15.42578125" style="3" customWidth="1"/>
    <col min="7518" max="7518" width="9.5703125" style="3" customWidth="1"/>
    <col min="7519" max="7519" width="14.42578125" style="3" customWidth="1"/>
    <col min="7520" max="7520" width="49.85546875" style="3" customWidth="1"/>
    <col min="7521" max="7521" width="22.5703125" style="3" customWidth="1"/>
    <col min="7522" max="7522" width="23" style="3" customWidth="1"/>
    <col min="7523" max="7523" width="22.85546875" style="3" customWidth="1"/>
    <col min="7524" max="7524" width="23.42578125" style="3" customWidth="1"/>
    <col min="7525" max="7525" width="22.42578125" style="3" customWidth="1"/>
    <col min="7526" max="7526" width="13.85546875" style="3" customWidth="1"/>
    <col min="7527" max="7527" width="20.7109375" style="3" customWidth="1"/>
    <col min="7528" max="7528" width="18.140625" style="3" customWidth="1"/>
    <col min="7529" max="7529" width="14.85546875" style="3" bestFit="1" customWidth="1"/>
    <col min="7530" max="7530" width="11.42578125" style="3"/>
    <col min="7531" max="7531" width="17.42578125" style="3" customWidth="1"/>
    <col min="7532" max="7534" width="18.140625" style="3" customWidth="1"/>
    <col min="7535" max="7538" width="11.42578125" style="3"/>
    <col min="7539" max="7539" width="34" style="3" customWidth="1"/>
    <col min="7540" max="7540" width="9.5703125" style="3" customWidth="1"/>
    <col min="7541" max="7541" width="16.7109375" style="3" customWidth="1"/>
    <col min="7542" max="7542" width="55.140625" style="3" customWidth="1"/>
    <col min="7543" max="7543" width="22.5703125" style="3" customWidth="1"/>
    <col min="7544" max="7544" width="23" style="3" customWidth="1"/>
    <col min="7545" max="7545" width="22.85546875" style="3" customWidth="1"/>
    <col min="7546" max="7546" width="23.42578125" style="3" customWidth="1"/>
    <col min="7547" max="7547" width="28.7109375" style="3" customWidth="1"/>
    <col min="7548" max="7548" width="12.7109375" style="3" customWidth="1"/>
    <col min="7549" max="7549" width="11.42578125" style="3"/>
    <col min="7550" max="7550" width="25.28515625" style="3" customWidth="1"/>
    <col min="7551" max="7551" width="15.85546875" style="3" bestFit="1" customWidth="1"/>
    <col min="7552" max="7553" width="18" style="3" bestFit="1" customWidth="1"/>
    <col min="7554" max="7772" width="11.42578125" style="3"/>
    <col min="7773" max="7773" width="15.42578125" style="3" customWidth="1"/>
    <col min="7774" max="7774" width="9.5703125" style="3" customWidth="1"/>
    <col min="7775" max="7775" width="14.42578125" style="3" customWidth="1"/>
    <col min="7776" max="7776" width="49.85546875" style="3" customWidth="1"/>
    <col min="7777" max="7777" width="22.5703125" style="3" customWidth="1"/>
    <col min="7778" max="7778" width="23" style="3" customWidth="1"/>
    <col min="7779" max="7779" width="22.85546875" style="3" customWidth="1"/>
    <col min="7780" max="7780" width="23.42578125" style="3" customWidth="1"/>
    <col min="7781" max="7781" width="22.42578125" style="3" customWidth="1"/>
    <col min="7782" max="7782" width="13.85546875" style="3" customWidth="1"/>
    <col min="7783" max="7783" width="20.7109375" style="3" customWidth="1"/>
    <col min="7784" max="7784" width="18.140625" style="3" customWidth="1"/>
    <col min="7785" max="7785" width="14.85546875" style="3" bestFit="1" customWidth="1"/>
    <col min="7786" max="7786" width="11.42578125" style="3"/>
    <col min="7787" max="7787" width="17.42578125" style="3" customWidth="1"/>
    <col min="7788" max="7790" width="18.140625" style="3" customWidth="1"/>
    <col min="7791" max="7794" width="11.42578125" style="3"/>
    <col min="7795" max="7795" width="34" style="3" customWidth="1"/>
    <col min="7796" max="7796" width="9.5703125" style="3" customWidth="1"/>
    <col min="7797" max="7797" width="16.7109375" style="3" customWidth="1"/>
    <col min="7798" max="7798" width="55.140625" style="3" customWidth="1"/>
    <col min="7799" max="7799" width="22.5703125" style="3" customWidth="1"/>
    <col min="7800" max="7800" width="23" style="3" customWidth="1"/>
    <col min="7801" max="7801" width="22.85546875" style="3" customWidth="1"/>
    <col min="7802" max="7802" width="23.42578125" style="3" customWidth="1"/>
    <col min="7803" max="7803" width="28.7109375" style="3" customWidth="1"/>
    <col min="7804" max="7804" width="12.7109375" style="3" customWidth="1"/>
    <col min="7805" max="7805" width="11.42578125" style="3"/>
    <col min="7806" max="7806" width="25.28515625" style="3" customWidth="1"/>
    <col min="7807" max="7807" width="15.85546875" style="3" bestFit="1" customWidth="1"/>
    <col min="7808" max="7809" width="18" style="3" bestFit="1" customWidth="1"/>
    <col min="7810" max="8028" width="11.42578125" style="3"/>
    <col min="8029" max="8029" width="15.42578125" style="3" customWidth="1"/>
    <col min="8030" max="8030" width="9.5703125" style="3" customWidth="1"/>
    <col min="8031" max="8031" width="14.42578125" style="3" customWidth="1"/>
    <col min="8032" max="8032" width="49.85546875" style="3" customWidth="1"/>
    <col min="8033" max="8033" width="22.5703125" style="3" customWidth="1"/>
    <col min="8034" max="8034" width="23" style="3" customWidth="1"/>
    <col min="8035" max="8035" width="22.85546875" style="3" customWidth="1"/>
    <col min="8036" max="8036" width="23.42578125" style="3" customWidth="1"/>
    <col min="8037" max="8037" width="22.42578125" style="3" customWidth="1"/>
    <col min="8038" max="8038" width="13.85546875" style="3" customWidth="1"/>
    <col min="8039" max="8039" width="20.7109375" style="3" customWidth="1"/>
    <col min="8040" max="8040" width="18.140625" style="3" customWidth="1"/>
    <col min="8041" max="8041" width="14.85546875" style="3" bestFit="1" customWidth="1"/>
    <col min="8042" max="8042" width="11.42578125" style="3"/>
    <col min="8043" max="8043" width="17.42578125" style="3" customWidth="1"/>
    <col min="8044" max="8046" width="18.140625" style="3" customWidth="1"/>
    <col min="8047" max="8050" width="11.42578125" style="3"/>
    <col min="8051" max="8051" width="34" style="3" customWidth="1"/>
    <col min="8052" max="8052" width="9.5703125" style="3" customWidth="1"/>
    <col min="8053" max="8053" width="16.7109375" style="3" customWidth="1"/>
    <col min="8054" max="8054" width="55.140625" style="3" customWidth="1"/>
    <col min="8055" max="8055" width="22.5703125" style="3" customWidth="1"/>
    <col min="8056" max="8056" width="23" style="3" customWidth="1"/>
    <col min="8057" max="8057" width="22.85546875" style="3" customWidth="1"/>
    <col min="8058" max="8058" width="23.42578125" style="3" customWidth="1"/>
    <col min="8059" max="8059" width="28.7109375" style="3" customWidth="1"/>
    <col min="8060" max="8060" width="12.7109375" style="3" customWidth="1"/>
    <col min="8061" max="8061" width="11.42578125" style="3"/>
    <col min="8062" max="8062" width="25.28515625" style="3" customWidth="1"/>
    <col min="8063" max="8063" width="15.85546875" style="3" bestFit="1" customWidth="1"/>
    <col min="8064" max="8065" width="18" style="3" bestFit="1" customWidth="1"/>
    <col min="8066" max="8284" width="11.42578125" style="3"/>
    <col min="8285" max="8285" width="15.42578125" style="3" customWidth="1"/>
    <col min="8286" max="8286" width="9.5703125" style="3" customWidth="1"/>
    <col min="8287" max="8287" width="14.42578125" style="3" customWidth="1"/>
    <col min="8288" max="8288" width="49.85546875" style="3" customWidth="1"/>
    <col min="8289" max="8289" width="22.5703125" style="3" customWidth="1"/>
    <col min="8290" max="8290" width="23" style="3" customWidth="1"/>
    <col min="8291" max="8291" width="22.85546875" style="3" customWidth="1"/>
    <col min="8292" max="8292" width="23.42578125" style="3" customWidth="1"/>
    <col min="8293" max="8293" width="22.42578125" style="3" customWidth="1"/>
    <col min="8294" max="8294" width="13.85546875" style="3" customWidth="1"/>
    <col min="8295" max="8295" width="20.7109375" style="3" customWidth="1"/>
    <col min="8296" max="8296" width="18.140625" style="3" customWidth="1"/>
    <col min="8297" max="8297" width="14.85546875" style="3" bestFit="1" customWidth="1"/>
    <col min="8298" max="8298" width="11.42578125" style="3"/>
    <col min="8299" max="8299" width="17.42578125" style="3" customWidth="1"/>
    <col min="8300" max="8302" width="18.140625" style="3" customWidth="1"/>
    <col min="8303" max="8306" width="11.42578125" style="3"/>
    <col min="8307" max="8307" width="34" style="3" customWidth="1"/>
    <col min="8308" max="8308" width="9.5703125" style="3" customWidth="1"/>
    <col min="8309" max="8309" width="16.7109375" style="3" customWidth="1"/>
    <col min="8310" max="8310" width="55.140625" style="3" customWidth="1"/>
    <col min="8311" max="8311" width="22.5703125" style="3" customWidth="1"/>
    <col min="8312" max="8312" width="23" style="3" customWidth="1"/>
    <col min="8313" max="8313" width="22.85546875" style="3" customWidth="1"/>
    <col min="8314" max="8314" width="23.42578125" style="3" customWidth="1"/>
    <col min="8315" max="8315" width="28.7109375" style="3" customWidth="1"/>
    <col min="8316" max="8316" width="12.7109375" style="3" customWidth="1"/>
    <col min="8317" max="8317" width="11.42578125" style="3"/>
    <col min="8318" max="8318" width="25.28515625" style="3" customWidth="1"/>
    <col min="8319" max="8319" width="15.85546875" style="3" bestFit="1" customWidth="1"/>
    <col min="8320" max="8321" width="18" style="3" bestFit="1" customWidth="1"/>
    <col min="8322" max="8540" width="11.42578125" style="3"/>
    <col min="8541" max="8541" width="15.42578125" style="3" customWidth="1"/>
    <col min="8542" max="8542" width="9.5703125" style="3" customWidth="1"/>
    <col min="8543" max="8543" width="14.42578125" style="3" customWidth="1"/>
    <col min="8544" max="8544" width="49.85546875" style="3" customWidth="1"/>
    <col min="8545" max="8545" width="22.5703125" style="3" customWidth="1"/>
    <col min="8546" max="8546" width="23" style="3" customWidth="1"/>
    <col min="8547" max="8547" width="22.85546875" style="3" customWidth="1"/>
    <col min="8548" max="8548" width="23.42578125" style="3" customWidth="1"/>
    <col min="8549" max="8549" width="22.42578125" style="3" customWidth="1"/>
    <col min="8550" max="8550" width="13.85546875" style="3" customWidth="1"/>
    <col min="8551" max="8551" width="20.7109375" style="3" customWidth="1"/>
    <col min="8552" max="8552" width="18.140625" style="3" customWidth="1"/>
    <col min="8553" max="8553" width="14.85546875" style="3" bestFit="1" customWidth="1"/>
    <col min="8554" max="8554" width="11.42578125" style="3"/>
    <col min="8555" max="8555" width="17.42578125" style="3" customWidth="1"/>
    <col min="8556" max="8558" width="18.140625" style="3" customWidth="1"/>
    <col min="8559" max="8562" width="11.42578125" style="3"/>
    <col min="8563" max="8563" width="34" style="3" customWidth="1"/>
    <col min="8564" max="8564" width="9.5703125" style="3" customWidth="1"/>
    <col min="8565" max="8565" width="16.7109375" style="3" customWidth="1"/>
    <col min="8566" max="8566" width="55.140625" style="3" customWidth="1"/>
    <col min="8567" max="8567" width="22.5703125" style="3" customWidth="1"/>
    <col min="8568" max="8568" width="23" style="3" customWidth="1"/>
    <col min="8569" max="8569" width="22.85546875" style="3" customWidth="1"/>
    <col min="8570" max="8570" width="23.42578125" style="3" customWidth="1"/>
    <col min="8571" max="8571" width="28.7109375" style="3" customWidth="1"/>
    <col min="8572" max="8572" width="12.7109375" style="3" customWidth="1"/>
    <col min="8573" max="8573" width="11.42578125" style="3"/>
    <col min="8574" max="8574" width="25.28515625" style="3" customWidth="1"/>
    <col min="8575" max="8575" width="15.85546875" style="3" bestFit="1" customWidth="1"/>
    <col min="8576" max="8577" width="18" style="3" bestFit="1" customWidth="1"/>
    <col min="8578" max="8796" width="11.42578125" style="3"/>
    <col min="8797" max="8797" width="15.42578125" style="3" customWidth="1"/>
    <col min="8798" max="8798" width="9.5703125" style="3" customWidth="1"/>
    <col min="8799" max="8799" width="14.42578125" style="3" customWidth="1"/>
    <col min="8800" max="8800" width="49.85546875" style="3" customWidth="1"/>
    <col min="8801" max="8801" width="22.5703125" style="3" customWidth="1"/>
    <col min="8802" max="8802" width="23" style="3" customWidth="1"/>
    <col min="8803" max="8803" width="22.85546875" style="3" customWidth="1"/>
    <col min="8804" max="8804" width="23.42578125" style="3" customWidth="1"/>
    <col min="8805" max="8805" width="22.42578125" style="3" customWidth="1"/>
    <col min="8806" max="8806" width="13.85546875" style="3" customWidth="1"/>
    <col min="8807" max="8807" width="20.7109375" style="3" customWidth="1"/>
    <col min="8808" max="8808" width="18.140625" style="3" customWidth="1"/>
    <col min="8809" max="8809" width="14.85546875" style="3" bestFit="1" customWidth="1"/>
    <col min="8810" max="8810" width="11.42578125" style="3"/>
    <col min="8811" max="8811" width="17.42578125" style="3" customWidth="1"/>
    <col min="8812" max="8814" width="18.140625" style="3" customWidth="1"/>
    <col min="8815" max="8818" width="11.42578125" style="3"/>
    <col min="8819" max="8819" width="34" style="3" customWidth="1"/>
    <col min="8820" max="8820" width="9.5703125" style="3" customWidth="1"/>
    <col min="8821" max="8821" width="16.7109375" style="3" customWidth="1"/>
    <col min="8822" max="8822" width="55.140625" style="3" customWidth="1"/>
    <col min="8823" max="8823" width="22.5703125" style="3" customWidth="1"/>
    <col min="8824" max="8824" width="23" style="3" customWidth="1"/>
    <col min="8825" max="8825" width="22.85546875" style="3" customWidth="1"/>
    <col min="8826" max="8826" width="23.42578125" style="3" customWidth="1"/>
    <col min="8827" max="8827" width="28.7109375" style="3" customWidth="1"/>
    <col min="8828" max="8828" width="12.7109375" style="3" customWidth="1"/>
    <col min="8829" max="8829" width="11.42578125" style="3"/>
    <col min="8830" max="8830" width="25.28515625" style="3" customWidth="1"/>
    <col min="8831" max="8831" width="15.85546875" style="3" bestFit="1" customWidth="1"/>
    <col min="8832" max="8833" width="18" style="3" bestFit="1" customWidth="1"/>
    <col min="8834" max="9052" width="11.42578125" style="3"/>
    <col min="9053" max="9053" width="15.42578125" style="3" customWidth="1"/>
    <col min="9054" max="9054" width="9.5703125" style="3" customWidth="1"/>
    <col min="9055" max="9055" width="14.42578125" style="3" customWidth="1"/>
    <col min="9056" max="9056" width="49.85546875" style="3" customWidth="1"/>
    <col min="9057" max="9057" width="22.5703125" style="3" customWidth="1"/>
    <col min="9058" max="9058" width="23" style="3" customWidth="1"/>
    <col min="9059" max="9059" width="22.85546875" style="3" customWidth="1"/>
    <col min="9060" max="9060" width="23.42578125" style="3" customWidth="1"/>
    <col min="9061" max="9061" width="22.42578125" style="3" customWidth="1"/>
    <col min="9062" max="9062" width="13.85546875" style="3" customWidth="1"/>
    <col min="9063" max="9063" width="20.7109375" style="3" customWidth="1"/>
    <col min="9064" max="9064" width="18.140625" style="3" customWidth="1"/>
    <col min="9065" max="9065" width="14.85546875" style="3" bestFit="1" customWidth="1"/>
    <col min="9066" max="9066" width="11.42578125" style="3"/>
    <col min="9067" max="9067" width="17.42578125" style="3" customWidth="1"/>
    <col min="9068" max="9070" width="18.140625" style="3" customWidth="1"/>
    <col min="9071" max="9074" width="11.42578125" style="3"/>
    <col min="9075" max="9075" width="34" style="3" customWidth="1"/>
    <col min="9076" max="9076" width="9.5703125" style="3" customWidth="1"/>
    <col min="9077" max="9077" width="16.7109375" style="3" customWidth="1"/>
    <col min="9078" max="9078" width="55.140625" style="3" customWidth="1"/>
    <col min="9079" max="9079" width="22.5703125" style="3" customWidth="1"/>
    <col min="9080" max="9080" width="23" style="3" customWidth="1"/>
    <col min="9081" max="9081" width="22.85546875" style="3" customWidth="1"/>
    <col min="9082" max="9082" width="23.42578125" style="3" customWidth="1"/>
    <col min="9083" max="9083" width="28.7109375" style="3" customWidth="1"/>
    <col min="9084" max="9084" width="12.7109375" style="3" customWidth="1"/>
    <col min="9085" max="9085" width="11.42578125" style="3"/>
    <col min="9086" max="9086" width="25.28515625" style="3" customWidth="1"/>
    <col min="9087" max="9087" width="15.85546875" style="3" bestFit="1" customWidth="1"/>
    <col min="9088" max="9089" width="18" style="3" bestFit="1" customWidth="1"/>
    <col min="9090" max="9308" width="11.42578125" style="3"/>
    <col min="9309" max="9309" width="15.42578125" style="3" customWidth="1"/>
    <col min="9310" max="9310" width="9.5703125" style="3" customWidth="1"/>
    <col min="9311" max="9311" width="14.42578125" style="3" customWidth="1"/>
    <col min="9312" max="9312" width="49.85546875" style="3" customWidth="1"/>
    <col min="9313" max="9313" width="22.5703125" style="3" customWidth="1"/>
    <col min="9314" max="9314" width="23" style="3" customWidth="1"/>
    <col min="9315" max="9315" width="22.85546875" style="3" customWidth="1"/>
    <col min="9316" max="9316" width="23.42578125" style="3" customWidth="1"/>
    <col min="9317" max="9317" width="22.42578125" style="3" customWidth="1"/>
    <col min="9318" max="9318" width="13.85546875" style="3" customWidth="1"/>
    <col min="9319" max="9319" width="20.7109375" style="3" customWidth="1"/>
    <col min="9320" max="9320" width="18.140625" style="3" customWidth="1"/>
    <col min="9321" max="9321" width="14.85546875" style="3" bestFit="1" customWidth="1"/>
    <col min="9322" max="9322" width="11.42578125" style="3"/>
    <col min="9323" max="9323" width="17.42578125" style="3" customWidth="1"/>
    <col min="9324" max="9326" width="18.140625" style="3" customWidth="1"/>
    <col min="9327" max="9330" width="11.42578125" style="3"/>
    <col min="9331" max="9331" width="34" style="3" customWidth="1"/>
    <col min="9332" max="9332" width="9.5703125" style="3" customWidth="1"/>
    <col min="9333" max="9333" width="16.7109375" style="3" customWidth="1"/>
    <col min="9334" max="9334" width="55.140625" style="3" customWidth="1"/>
    <col min="9335" max="9335" width="22.5703125" style="3" customWidth="1"/>
    <col min="9336" max="9336" width="23" style="3" customWidth="1"/>
    <col min="9337" max="9337" width="22.85546875" style="3" customWidth="1"/>
    <col min="9338" max="9338" width="23.42578125" style="3" customWidth="1"/>
    <col min="9339" max="9339" width="28.7109375" style="3" customWidth="1"/>
    <col min="9340" max="9340" width="12.7109375" style="3" customWidth="1"/>
    <col min="9341" max="9341" width="11.42578125" style="3"/>
    <col min="9342" max="9342" width="25.28515625" style="3" customWidth="1"/>
    <col min="9343" max="9343" width="15.85546875" style="3" bestFit="1" customWidth="1"/>
    <col min="9344" max="9345" width="18" style="3" bestFit="1" customWidth="1"/>
    <col min="9346" max="9564" width="11.42578125" style="3"/>
    <col min="9565" max="9565" width="15.42578125" style="3" customWidth="1"/>
    <col min="9566" max="9566" width="9.5703125" style="3" customWidth="1"/>
    <col min="9567" max="9567" width="14.42578125" style="3" customWidth="1"/>
    <col min="9568" max="9568" width="49.85546875" style="3" customWidth="1"/>
    <col min="9569" max="9569" width="22.5703125" style="3" customWidth="1"/>
    <col min="9570" max="9570" width="23" style="3" customWidth="1"/>
    <col min="9571" max="9571" width="22.85546875" style="3" customWidth="1"/>
    <col min="9572" max="9572" width="23.42578125" style="3" customWidth="1"/>
    <col min="9573" max="9573" width="22.42578125" style="3" customWidth="1"/>
    <col min="9574" max="9574" width="13.85546875" style="3" customWidth="1"/>
    <col min="9575" max="9575" width="20.7109375" style="3" customWidth="1"/>
    <col min="9576" max="9576" width="18.140625" style="3" customWidth="1"/>
    <col min="9577" max="9577" width="14.85546875" style="3" bestFit="1" customWidth="1"/>
    <col min="9578" max="9578" width="11.42578125" style="3"/>
    <col min="9579" max="9579" width="17.42578125" style="3" customWidth="1"/>
    <col min="9580" max="9582" width="18.140625" style="3" customWidth="1"/>
    <col min="9583" max="9586" width="11.42578125" style="3"/>
    <col min="9587" max="9587" width="34" style="3" customWidth="1"/>
    <col min="9588" max="9588" width="9.5703125" style="3" customWidth="1"/>
    <col min="9589" max="9589" width="16.7109375" style="3" customWidth="1"/>
    <col min="9590" max="9590" width="55.140625" style="3" customWidth="1"/>
    <col min="9591" max="9591" width="22.5703125" style="3" customWidth="1"/>
    <col min="9592" max="9592" width="23" style="3" customWidth="1"/>
    <col min="9593" max="9593" width="22.85546875" style="3" customWidth="1"/>
    <col min="9594" max="9594" width="23.42578125" style="3" customWidth="1"/>
    <col min="9595" max="9595" width="28.7109375" style="3" customWidth="1"/>
    <col min="9596" max="9596" width="12.7109375" style="3" customWidth="1"/>
    <col min="9597" max="9597" width="11.42578125" style="3"/>
    <col min="9598" max="9598" width="25.28515625" style="3" customWidth="1"/>
    <col min="9599" max="9599" width="15.85546875" style="3" bestFit="1" customWidth="1"/>
    <col min="9600" max="9601" width="18" style="3" bestFit="1" customWidth="1"/>
    <col min="9602" max="9820" width="11.42578125" style="3"/>
    <col min="9821" max="9821" width="15.42578125" style="3" customWidth="1"/>
    <col min="9822" max="9822" width="9.5703125" style="3" customWidth="1"/>
    <col min="9823" max="9823" width="14.42578125" style="3" customWidth="1"/>
    <col min="9824" max="9824" width="49.85546875" style="3" customWidth="1"/>
    <col min="9825" max="9825" width="22.5703125" style="3" customWidth="1"/>
    <col min="9826" max="9826" width="23" style="3" customWidth="1"/>
    <col min="9827" max="9827" width="22.85546875" style="3" customWidth="1"/>
    <col min="9828" max="9828" width="23.42578125" style="3" customWidth="1"/>
    <col min="9829" max="9829" width="22.42578125" style="3" customWidth="1"/>
    <col min="9830" max="9830" width="13.85546875" style="3" customWidth="1"/>
    <col min="9831" max="9831" width="20.7109375" style="3" customWidth="1"/>
    <col min="9832" max="9832" width="18.140625" style="3" customWidth="1"/>
    <col min="9833" max="9833" width="14.85546875" style="3" bestFit="1" customWidth="1"/>
    <col min="9834" max="9834" width="11.42578125" style="3"/>
    <col min="9835" max="9835" width="17.42578125" style="3" customWidth="1"/>
    <col min="9836" max="9838" width="18.140625" style="3" customWidth="1"/>
    <col min="9839" max="9842" width="11.42578125" style="3"/>
    <col min="9843" max="9843" width="34" style="3" customWidth="1"/>
    <col min="9844" max="9844" width="9.5703125" style="3" customWidth="1"/>
    <col min="9845" max="9845" width="16.7109375" style="3" customWidth="1"/>
    <col min="9846" max="9846" width="55.140625" style="3" customWidth="1"/>
    <col min="9847" max="9847" width="22.5703125" style="3" customWidth="1"/>
    <col min="9848" max="9848" width="23" style="3" customWidth="1"/>
    <col min="9849" max="9849" width="22.85546875" style="3" customWidth="1"/>
    <col min="9850" max="9850" width="23.42578125" style="3" customWidth="1"/>
    <col min="9851" max="9851" width="28.7109375" style="3" customWidth="1"/>
    <col min="9852" max="9852" width="12.7109375" style="3" customWidth="1"/>
    <col min="9853" max="9853" width="11.42578125" style="3"/>
    <col min="9854" max="9854" width="25.28515625" style="3" customWidth="1"/>
    <col min="9855" max="9855" width="15.85546875" style="3" bestFit="1" customWidth="1"/>
    <col min="9856" max="9857" width="18" style="3" bestFit="1" customWidth="1"/>
    <col min="9858" max="10076" width="11.42578125" style="3"/>
    <col min="10077" max="10077" width="15.42578125" style="3" customWidth="1"/>
    <col min="10078" max="10078" width="9.5703125" style="3" customWidth="1"/>
    <col min="10079" max="10079" width="14.42578125" style="3" customWidth="1"/>
    <col min="10080" max="10080" width="49.85546875" style="3" customWidth="1"/>
    <col min="10081" max="10081" width="22.5703125" style="3" customWidth="1"/>
    <col min="10082" max="10082" width="23" style="3" customWidth="1"/>
    <col min="10083" max="10083" width="22.85546875" style="3" customWidth="1"/>
    <col min="10084" max="10084" width="23.42578125" style="3" customWidth="1"/>
    <col min="10085" max="10085" width="22.42578125" style="3" customWidth="1"/>
    <col min="10086" max="10086" width="13.85546875" style="3" customWidth="1"/>
    <col min="10087" max="10087" width="20.7109375" style="3" customWidth="1"/>
    <col min="10088" max="10088" width="18.140625" style="3" customWidth="1"/>
    <col min="10089" max="10089" width="14.85546875" style="3" bestFit="1" customWidth="1"/>
    <col min="10090" max="10090" width="11.42578125" style="3"/>
    <col min="10091" max="10091" width="17.42578125" style="3" customWidth="1"/>
    <col min="10092" max="10094" width="18.140625" style="3" customWidth="1"/>
    <col min="10095" max="10098" width="11.42578125" style="3"/>
    <col min="10099" max="10099" width="34" style="3" customWidth="1"/>
    <col min="10100" max="10100" width="9.5703125" style="3" customWidth="1"/>
    <col min="10101" max="10101" width="16.7109375" style="3" customWidth="1"/>
    <col min="10102" max="10102" width="55.140625" style="3" customWidth="1"/>
    <col min="10103" max="10103" width="22.5703125" style="3" customWidth="1"/>
    <col min="10104" max="10104" width="23" style="3" customWidth="1"/>
    <col min="10105" max="10105" width="22.85546875" style="3" customWidth="1"/>
    <col min="10106" max="10106" width="23.42578125" style="3" customWidth="1"/>
    <col min="10107" max="10107" width="28.7109375" style="3" customWidth="1"/>
    <col min="10108" max="10108" width="12.7109375" style="3" customWidth="1"/>
    <col min="10109" max="10109" width="11.42578125" style="3"/>
    <col min="10110" max="10110" width="25.28515625" style="3" customWidth="1"/>
    <col min="10111" max="10111" width="15.85546875" style="3" bestFit="1" customWidth="1"/>
    <col min="10112" max="10113" width="18" style="3" bestFit="1" customWidth="1"/>
    <col min="10114" max="10332" width="11.42578125" style="3"/>
    <col min="10333" max="10333" width="15.42578125" style="3" customWidth="1"/>
    <col min="10334" max="10334" width="9.5703125" style="3" customWidth="1"/>
    <col min="10335" max="10335" width="14.42578125" style="3" customWidth="1"/>
    <col min="10336" max="10336" width="49.85546875" style="3" customWidth="1"/>
    <col min="10337" max="10337" width="22.5703125" style="3" customWidth="1"/>
    <col min="10338" max="10338" width="23" style="3" customWidth="1"/>
    <col min="10339" max="10339" width="22.85546875" style="3" customWidth="1"/>
    <col min="10340" max="10340" width="23.42578125" style="3" customWidth="1"/>
    <col min="10341" max="10341" width="22.42578125" style="3" customWidth="1"/>
    <col min="10342" max="10342" width="13.85546875" style="3" customWidth="1"/>
    <col min="10343" max="10343" width="20.7109375" style="3" customWidth="1"/>
    <col min="10344" max="10344" width="18.140625" style="3" customWidth="1"/>
    <col min="10345" max="10345" width="14.85546875" style="3" bestFit="1" customWidth="1"/>
    <col min="10346" max="10346" width="11.42578125" style="3"/>
    <col min="10347" max="10347" width="17.42578125" style="3" customWidth="1"/>
    <col min="10348" max="10350" width="18.140625" style="3" customWidth="1"/>
    <col min="10351" max="10354" width="11.42578125" style="3"/>
    <col min="10355" max="10355" width="34" style="3" customWidth="1"/>
    <col min="10356" max="10356" width="9.5703125" style="3" customWidth="1"/>
    <col min="10357" max="10357" width="16.7109375" style="3" customWidth="1"/>
    <col min="10358" max="10358" width="55.140625" style="3" customWidth="1"/>
    <col min="10359" max="10359" width="22.5703125" style="3" customWidth="1"/>
    <col min="10360" max="10360" width="23" style="3" customWidth="1"/>
    <col min="10361" max="10361" width="22.85546875" style="3" customWidth="1"/>
    <col min="10362" max="10362" width="23.42578125" style="3" customWidth="1"/>
    <col min="10363" max="10363" width="28.7109375" style="3" customWidth="1"/>
    <col min="10364" max="10364" width="12.7109375" style="3" customWidth="1"/>
    <col min="10365" max="10365" width="11.42578125" style="3"/>
    <col min="10366" max="10366" width="25.28515625" style="3" customWidth="1"/>
    <col min="10367" max="10367" width="15.85546875" style="3" bestFit="1" customWidth="1"/>
    <col min="10368" max="10369" width="18" style="3" bestFit="1" customWidth="1"/>
    <col min="10370" max="10588" width="11.42578125" style="3"/>
    <col min="10589" max="10589" width="15.42578125" style="3" customWidth="1"/>
    <col min="10590" max="10590" width="9.5703125" style="3" customWidth="1"/>
    <col min="10591" max="10591" width="14.42578125" style="3" customWidth="1"/>
    <col min="10592" max="10592" width="49.85546875" style="3" customWidth="1"/>
    <col min="10593" max="10593" width="22.5703125" style="3" customWidth="1"/>
    <col min="10594" max="10594" width="23" style="3" customWidth="1"/>
    <col min="10595" max="10595" width="22.85546875" style="3" customWidth="1"/>
    <col min="10596" max="10596" width="23.42578125" style="3" customWidth="1"/>
    <col min="10597" max="10597" width="22.42578125" style="3" customWidth="1"/>
    <col min="10598" max="10598" width="13.85546875" style="3" customWidth="1"/>
    <col min="10599" max="10599" width="20.7109375" style="3" customWidth="1"/>
    <col min="10600" max="10600" width="18.140625" style="3" customWidth="1"/>
    <col min="10601" max="10601" width="14.85546875" style="3" bestFit="1" customWidth="1"/>
    <col min="10602" max="10602" width="11.42578125" style="3"/>
    <col min="10603" max="10603" width="17.42578125" style="3" customWidth="1"/>
    <col min="10604" max="10606" width="18.140625" style="3" customWidth="1"/>
    <col min="10607" max="10610" width="11.42578125" style="3"/>
    <col min="10611" max="10611" width="34" style="3" customWidth="1"/>
    <col min="10612" max="10612" width="9.5703125" style="3" customWidth="1"/>
    <col min="10613" max="10613" width="16.7109375" style="3" customWidth="1"/>
    <col min="10614" max="10614" width="55.140625" style="3" customWidth="1"/>
    <col min="10615" max="10615" width="22.5703125" style="3" customWidth="1"/>
    <col min="10616" max="10616" width="23" style="3" customWidth="1"/>
    <col min="10617" max="10617" width="22.85546875" style="3" customWidth="1"/>
    <col min="10618" max="10618" width="23.42578125" style="3" customWidth="1"/>
    <col min="10619" max="10619" width="28.7109375" style="3" customWidth="1"/>
    <col min="10620" max="10620" width="12.7109375" style="3" customWidth="1"/>
    <col min="10621" max="10621" width="11.42578125" style="3"/>
    <col min="10622" max="10622" width="25.28515625" style="3" customWidth="1"/>
    <col min="10623" max="10623" width="15.85546875" style="3" bestFit="1" customWidth="1"/>
    <col min="10624" max="10625" width="18" style="3" bestFit="1" customWidth="1"/>
    <col min="10626" max="10844" width="11.42578125" style="3"/>
    <col min="10845" max="10845" width="15.42578125" style="3" customWidth="1"/>
    <col min="10846" max="10846" width="9.5703125" style="3" customWidth="1"/>
    <col min="10847" max="10847" width="14.42578125" style="3" customWidth="1"/>
    <col min="10848" max="10848" width="49.85546875" style="3" customWidth="1"/>
    <col min="10849" max="10849" width="22.5703125" style="3" customWidth="1"/>
    <col min="10850" max="10850" width="23" style="3" customWidth="1"/>
    <col min="10851" max="10851" width="22.85546875" style="3" customWidth="1"/>
    <col min="10852" max="10852" width="23.42578125" style="3" customWidth="1"/>
    <col min="10853" max="10853" width="22.42578125" style="3" customWidth="1"/>
    <col min="10854" max="10854" width="13.85546875" style="3" customWidth="1"/>
    <col min="10855" max="10855" width="20.7109375" style="3" customWidth="1"/>
    <col min="10856" max="10856" width="18.140625" style="3" customWidth="1"/>
    <col min="10857" max="10857" width="14.85546875" style="3" bestFit="1" customWidth="1"/>
    <col min="10858" max="10858" width="11.42578125" style="3"/>
    <col min="10859" max="10859" width="17.42578125" style="3" customWidth="1"/>
    <col min="10860" max="10862" width="18.140625" style="3" customWidth="1"/>
    <col min="10863" max="10866" width="11.42578125" style="3"/>
    <col min="10867" max="10867" width="34" style="3" customWidth="1"/>
    <col min="10868" max="10868" width="9.5703125" style="3" customWidth="1"/>
    <col min="10869" max="10869" width="16.7109375" style="3" customWidth="1"/>
    <col min="10870" max="10870" width="55.140625" style="3" customWidth="1"/>
    <col min="10871" max="10871" width="22.5703125" style="3" customWidth="1"/>
    <col min="10872" max="10872" width="23" style="3" customWidth="1"/>
    <col min="10873" max="10873" width="22.85546875" style="3" customWidth="1"/>
    <col min="10874" max="10874" width="23.42578125" style="3" customWidth="1"/>
    <col min="10875" max="10875" width="28.7109375" style="3" customWidth="1"/>
    <col min="10876" max="10876" width="12.7109375" style="3" customWidth="1"/>
    <col min="10877" max="10877" width="11.42578125" style="3"/>
    <col min="10878" max="10878" width="25.28515625" style="3" customWidth="1"/>
    <col min="10879" max="10879" width="15.85546875" style="3" bestFit="1" customWidth="1"/>
    <col min="10880" max="10881" width="18" style="3" bestFit="1" customWidth="1"/>
    <col min="10882" max="11100" width="11.42578125" style="3"/>
    <col min="11101" max="11101" width="15.42578125" style="3" customWidth="1"/>
    <col min="11102" max="11102" width="9.5703125" style="3" customWidth="1"/>
    <col min="11103" max="11103" width="14.42578125" style="3" customWidth="1"/>
    <col min="11104" max="11104" width="49.85546875" style="3" customWidth="1"/>
    <col min="11105" max="11105" width="22.5703125" style="3" customWidth="1"/>
    <col min="11106" max="11106" width="23" style="3" customWidth="1"/>
    <col min="11107" max="11107" width="22.85546875" style="3" customWidth="1"/>
    <col min="11108" max="11108" width="23.42578125" style="3" customWidth="1"/>
    <col min="11109" max="11109" width="22.42578125" style="3" customWidth="1"/>
    <col min="11110" max="11110" width="13.85546875" style="3" customWidth="1"/>
    <col min="11111" max="11111" width="20.7109375" style="3" customWidth="1"/>
    <col min="11112" max="11112" width="18.140625" style="3" customWidth="1"/>
    <col min="11113" max="11113" width="14.85546875" style="3" bestFit="1" customWidth="1"/>
    <col min="11114" max="11114" width="11.42578125" style="3"/>
    <col min="11115" max="11115" width="17.42578125" style="3" customWidth="1"/>
    <col min="11116" max="11118" width="18.140625" style="3" customWidth="1"/>
    <col min="11119" max="11122" width="11.42578125" style="3"/>
    <col min="11123" max="11123" width="34" style="3" customWidth="1"/>
    <col min="11124" max="11124" width="9.5703125" style="3" customWidth="1"/>
    <col min="11125" max="11125" width="16.7109375" style="3" customWidth="1"/>
    <col min="11126" max="11126" width="55.140625" style="3" customWidth="1"/>
    <col min="11127" max="11127" width="22.5703125" style="3" customWidth="1"/>
    <col min="11128" max="11128" width="23" style="3" customWidth="1"/>
    <col min="11129" max="11129" width="22.85546875" style="3" customWidth="1"/>
    <col min="11130" max="11130" width="23.42578125" style="3" customWidth="1"/>
    <col min="11131" max="11131" width="28.7109375" style="3" customWidth="1"/>
    <col min="11132" max="11132" width="12.7109375" style="3" customWidth="1"/>
    <col min="11133" max="11133" width="11.42578125" style="3"/>
    <col min="11134" max="11134" width="25.28515625" style="3" customWidth="1"/>
    <col min="11135" max="11135" width="15.85546875" style="3" bestFit="1" customWidth="1"/>
    <col min="11136" max="11137" width="18" style="3" bestFit="1" customWidth="1"/>
    <col min="11138" max="11356" width="11.42578125" style="3"/>
    <col min="11357" max="11357" width="15.42578125" style="3" customWidth="1"/>
    <col min="11358" max="11358" width="9.5703125" style="3" customWidth="1"/>
    <col min="11359" max="11359" width="14.42578125" style="3" customWidth="1"/>
    <col min="11360" max="11360" width="49.85546875" style="3" customWidth="1"/>
    <col min="11361" max="11361" width="22.5703125" style="3" customWidth="1"/>
    <col min="11362" max="11362" width="23" style="3" customWidth="1"/>
    <col min="11363" max="11363" width="22.85546875" style="3" customWidth="1"/>
    <col min="11364" max="11364" width="23.42578125" style="3" customWidth="1"/>
    <col min="11365" max="11365" width="22.42578125" style="3" customWidth="1"/>
    <col min="11366" max="11366" width="13.85546875" style="3" customWidth="1"/>
    <col min="11367" max="11367" width="20.7109375" style="3" customWidth="1"/>
    <col min="11368" max="11368" width="18.140625" style="3" customWidth="1"/>
    <col min="11369" max="11369" width="14.85546875" style="3" bestFit="1" customWidth="1"/>
    <col min="11370" max="11370" width="11.42578125" style="3"/>
    <col min="11371" max="11371" width="17.42578125" style="3" customWidth="1"/>
    <col min="11372" max="11374" width="18.140625" style="3" customWidth="1"/>
    <col min="11375" max="11378" width="11.42578125" style="3"/>
    <col min="11379" max="11379" width="34" style="3" customWidth="1"/>
    <col min="11380" max="11380" width="9.5703125" style="3" customWidth="1"/>
    <col min="11381" max="11381" width="16.7109375" style="3" customWidth="1"/>
    <col min="11382" max="11382" width="55.140625" style="3" customWidth="1"/>
    <col min="11383" max="11383" width="22.5703125" style="3" customWidth="1"/>
    <col min="11384" max="11384" width="23" style="3" customWidth="1"/>
    <col min="11385" max="11385" width="22.85546875" style="3" customWidth="1"/>
    <col min="11386" max="11386" width="23.42578125" style="3" customWidth="1"/>
    <col min="11387" max="11387" width="28.7109375" style="3" customWidth="1"/>
    <col min="11388" max="11388" width="12.7109375" style="3" customWidth="1"/>
    <col min="11389" max="11389" width="11.42578125" style="3"/>
    <col min="11390" max="11390" width="25.28515625" style="3" customWidth="1"/>
    <col min="11391" max="11391" width="15.85546875" style="3" bestFit="1" customWidth="1"/>
    <col min="11392" max="11393" width="18" style="3" bestFit="1" customWidth="1"/>
    <col min="11394" max="11612" width="11.42578125" style="3"/>
    <col min="11613" max="11613" width="15.42578125" style="3" customWidth="1"/>
    <col min="11614" max="11614" width="9.5703125" style="3" customWidth="1"/>
    <col min="11615" max="11615" width="14.42578125" style="3" customWidth="1"/>
    <col min="11616" max="11616" width="49.85546875" style="3" customWidth="1"/>
    <col min="11617" max="11617" width="22.5703125" style="3" customWidth="1"/>
    <col min="11618" max="11618" width="23" style="3" customWidth="1"/>
    <col min="11619" max="11619" width="22.85546875" style="3" customWidth="1"/>
    <col min="11620" max="11620" width="23.42578125" style="3" customWidth="1"/>
    <col min="11621" max="11621" width="22.42578125" style="3" customWidth="1"/>
    <col min="11622" max="11622" width="13.85546875" style="3" customWidth="1"/>
    <col min="11623" max="11623" width="20.7109375" style="3" customWidth="1"/>
    <col min="11624" max="11624" width="18.140625" style="3" customWidth="1"/>
    <col min="11625" max="11625" width="14.85546875" style="3" bestFit="1" customWidth="1"/>
    <col min="11626" max="11626" width="11.42578125" style="3"/>
    <col min="11627" max="11627" width="17.42578125" style="3" customWidth="1"/>
    <col min="11628" max="11630" width="18.140625" style="3" customWidth="1"/>
    <col min="11631" max="11634" width="11.42578125" style="3"/>
    <col min="11635" max="11635" width="34" style="3" customWidth="1"/>
    <col min="11636" max="11636" width="9.5703125" style="3" customWidth="1"/>
    <col min="11637" max="11637" width="16.7109375" style="3" customWidth="1"/>
    <col min="11638" max="11638" width="55.140625" style="3" customWidth="1"/>
    <col min="11639" max="11639" width="22.5703125" style="3" customWidth="1"/>
    <col min="11640" max="11640" width="23" style="3" customWidth="1"/>
    <col min="11641" max="11641" width="22.85546875" style="3" customWidth="1"/>
    <col min="11642" max="11642" width="23.42578125" style="3" customWidth="1"/>
    <col min="11643" max="11643" width="28.7109375" style="3" customWidth="1"/>
    <col min="11644" max="11644" width="12.7109375" style="3" customWidth="1"/>
    <col min="11645" max="11645" width="11.42578125" style="3"/>
    <col min="11646" max="11646" width="25.28515625" style="3" customWidth="1"/>
    <col min="11647" max="11647" width="15.85546875" style="3" bestFit="1" customWidth="1"/>
    <col min="11648" max="11649" width="18" style="3" bestFit="1" customWidth="1"/>
    <col min="11650" max="11868" width="11.42578125" style="3"/>
    <col min="11869" max="11869" width="15.42578125" style="3" customWidth="1"/>
    <col min="11870" max="11870" width="9.5703125" style="3" customWidth="1"/>
    <col min="11871" max="11871" width="14.42578125" style="3" customWidth="1"/>
    <col min="11872" max="11872" width="49.85546875" style="3" customWidth="1"/>
    <col min="11873" max="11873" width="22.5703125" style="3" customWidth="1"/>
    <col min="11874" max="11874" width="23" style="3" customWidth="1"/>
    <col min="11875" max="11875" width="22.85546875" style="3" customWidth="1"/>
    <col min="11876" max="11876" width="23.42578125" style="3" customWidth="1"/>
    <col min="11877" max="11877" width="22.42578125" style="3" customWidth="1"/>
    <col min="11878" max="11878" width="13.85546875" style="3" customWidth="1"/>
    <col min="11879" max="11879" width="20.7109375" style="3" customWidth="1"/>
    <col min="11880" max="11880" width="18.140625" style="3" customWidth="1"/>
    <col min="11881" max="11881" width="14.85546875" style="3" bestFit="1" customWidth="1"/>
    <col min="11882" max="11882" width="11.42578125" style="3"/>
    <col min="11883" max="11883" width="17.42578125" style="3" customWidth="1"/>
    <col min="11884" max="11886" width="18.140625" style="3" customWidth="1"/>
    <col min="11887" max="11890" width="11.42578125" style="3"/>
    <col min="11891" max="11891" width="34" style="3" customWidth="1"/>
    <col min="11892" max="11892" width="9.5703125" style="3" customWidth="1"/>
    <col min="11893" max="11893" width="16.7109375" style="3" customWidth="1"/>
    <col min="11894" max="11894" width="55.140625" style="3" customWidth="1"/>
    <col min="11895" max="11895" width="22.5703125" style="3" customWidth="1"/>
    <col min="11896" max="11896" width="23" style="3" customWidth="1"/>
    <col min="11897" max="11897" width="22.85546875" style="3" customWidth="1"/>
    <col min="11898" max="11898" width="23.42578125" style="3" customWidth="1"/>
    <col min="11899" max="11899" width="28.7109375" style="3" customWidth="1"/>
    <col min="11900" max="11900" width="12.7109375" style="3" customWidth="1"/>
    <col min="11901" max="11901" width="11.42578125" style="3"/>
    <col min="11902" max="11902" width="25.28515625" style="3" customWidth="1"/>
    <col min="11903" max="11903" width="15.85546875" style="3" bestFit="1" customWidth="1"/>
    <col min="11904" max="11905" width="18" style="3" bestFit="1" customWidth="1"/>
    <col min="11906" max="12124" width="11.42578125" style="3"/>
    <col min="12125" max="12125" width="15.42578125" style="3" customWidth="1"/>
    <col min="12126" max="12126" width="9.5703125" style="3" customWidth="1"/>
    <col min="12127" max="12127" width="14.42578125" style="3" customWidth="1"/>
    <col min="12128" max="12128" width="49.85546875" style="3" customWidth="1"/>
    <col min="12129" max="12129" width="22.5703125" style="3" customWidth="1"/>
    <col min="12130" max="12130" width="23" style="3" customWidth="1"/>
    <col min="12131" max="12131" width="22.85546875" style="3" customWidth="1"/>
    <col min="12132" max="12132" width="23.42578125" style="3" customWidth="1"/>
    <col min="12133" max="12133" width="22.42578125" style="3" customWidth="1"/>
    <col min="12134" max="12134" width="13.85546875" style="3" customWidth="1"/>
    <col min="12135" max="12135" width="20.7109375" style="3" customWidth="1"/>
    <col min="12136" max="12136" width="18.140625" style="3" customWidth="1"/>
    <col min="12137" max="12137" width="14.85546875" style="3" bestFit="1" customWidth="1"/>
    <col min="12138" max="12138" width="11.42578125" style="3"/>
    <col min="12139" max="12139" width="17.42578125" style="3" customWidth="1"/>
    <col min="12140" max="12142" width="18.140625" style="3" customWidth="1"/>
    <col min="12143" max="12146" width="11.42578125" style="3"/>
    <col min="12147" max="12147" width="34" style="3" customWidth="1"/>
    <col min="12148" max="12148" width="9.5703125" style="3" customWidth="1"/>
    <col min="12149" max="12149" width="16.7109375" style="3" customWidth="1"/>
    <col min="12150" max="12150" width="55.140625" style="3" customWidth="1"/>
    <col min="12151" max="12151" width="22.5703125" style="3" customWidth="1"/>
    <col min="12152" max="12152" width="23" style="3" customWidth="1"/>
    <col min="12153" max="12153" width="22.85546875" style="3" customWidth="1"/>
    <col min="12154" max="12154" width="23.42578125" style="3" customWidth="1"/>
    <col min="12155" max="12155" width="28.7109375" style="3" customWidth="1"/>
    <col min="12156" max="12156" width="12.7109375" style="3" customWidth="1"/>
    <col min="12157" max="12157" width="11.42578125" style="3"/>
    <col min="12158" max="12158" width="25.28515625" style="3" customWidth="1"/>
    <col min="12159" max="12159" width="15.85546875" style="3" bestFit="1" customWidth="1"/>
    <col min="12160" max="12161" width="18" style="3" bestFit="1" customWidth="1"/>
    <col min="12162" max="12380" width="11.42578125" style="3"/>
    <col min="12381" max="12381" width="15.42578125" style="3" customWidth="1"/>
    <col min="12382" max="12382" width="9.5703125" style="3" customWidth="1"/>
    <col min="12383" max="12383" width="14.42578125" style="3" customWidth="1"/>
    <col min="12384" max="12384" width="49.85546875" style="3" customWidth="1"/>
    <col min="12385" max="12385" width="22.5703125" style="3" customWidth="1"/>
    <col min="12386" max="12386" width="23" style="3" customWidth="1"/>
    <col min="12387" max="12387" width="22.85546875" style="3" customWidth="1"/>
    <col min="12388" max="12388" width="23.42578125" style="3" customWidth="1"/>
    <col min="12389" max="12389" width="22.42578125" style="3" customWidth="1"/>
    <col min="12390" max="12390" width="13.85546875" style="3" customWidth="1"/>
    <col min="12391" max="12391" width="20.7109375" style="3" customWidth="1"/>
    <col min="12392" max="12392" width="18.140625" style="3" customWidth="1"/>
    <col min="12393" max="12393" width="14.85546875" style="3" bestFit="1" customWidth="1"/>
    <col min="12394" max="12394" width="11.42578125" style="3"/>
    <col min="12395" max="12395" width="17.42578125" style="3" customWidth="1"/>
    <col min="12396" max="12398" width="18.140625" style="3" customWidth="1"/>
    <col min="12399" max="12402" width="11.42578125" style="3"/>
    <col min="12403" max="12403" width="34" style="3" customWidth="1"/>
    <col min="12404" max="12404" width="9.5703125" style="3" customWidth="1"/>
    <col min="12405" max="12405" width="16.7109375" style="3" customWidth="1"/>
    <col min="12406" max="12406" width="55.140625" style="3" customWidth="1"/>
    <col min="12407" max="12407" width="22.5703125" style="3" customWidth="1"/>
    <col min="12408" max="12408" width="23" style="3" customWidth="1"/>
    <col min="12409" max="12409" width="22.85546875" style="3" customWidth="1"/>
    <col min="12410" max="12410" width="23.42578125" style="3" customWidth="1"/>
    <col min="12411" max="12411" width="28.7109375" style="3" customWidth="1"/>
    <col min="12412" max="12412" width="12.7109375" style="3" customWidth="1"/>
    <col min="12413" max="12413" width="11.42578125" style="3"/>
    <col min="12414" max="12414" width="25.28515625" style="3" customWidth="1"/>
    <col min="12415" max="12415" width="15.85546875" style="3" bestFit="1" customWidth="1"/>
    <col min="12416" max="12417" width="18" style="3" bestFit="1" customWidth="1"/>
    <col min="12418" max="12636" width="11.42578125" style="3"/>
    <col min="12637" max="12637" width="15.42578125" style="3" customWidth="1"/>
    <col min="12638" max="12638" width="9.5703125" style="3" customWidth="1"/>
    <col min="12639" max="12639" width="14.42578125" style="3" customWidth="1"/>
    <col min="12640" max="12640" width="49.85546875" style="3" customWidth="1"/>
    <col min="12641" max="12641" width="22.5703125" style="3" customWidth="1"/>
    <col min="12642" max="12642" width="23" style="3" customWidth="1"/>
    <col min="12643" max="12643" width="22.85546875" style="3" customWidth="1"/>
    <col min="12644" max="12644" width="23.42578125" style="3" customWidth="1"/>
    <col min="12645" max="12645" width="22.42578125" style="3" customWidth="1"/>
    <col min="12646" max="12646" width="13.85546875" style="3" customWidth="1"/>
    <col min="12647" max="12647" width="20.7109375" style="3" customWidth="1"/>
    <col min="12648" max="12648" width="18.140625" style="3" customWidth="1"/>
    <col min="12649" max="12649" width="14.85546875" style="3" bestFit="1" customWidth="1"/>
    <col min="12650" max="12650" width="11.42578125" style="3"/>
    <col min="12651" max="12651" width="17.42578125" style="3" customWidth="1"/>
    <col min="12652" max="12654" width="18.140625" style="3" customWidth="1"/>
    <col min="12655" max="12658" width="11.42578125" style="3"/>
    <col min="12659" max="12659" width="34" style="3" customWidth="1"/>
    <col min="12660" max="12660" width="9.5703125" style="3" customWidth="1"/>
    <col min="12661" max="12661" width="16.7109375" style="3" customWidth="1"/>
    <col min="12662" max="12662" width="55.140625" style="3" customWidth="1"/>
    <col min="12663" max="12663" width="22.5703125" style="3" customWidth="1"/>
    <col min="12664" max="12664" width="23" style="3" customWidth="1"/>
    <col min="12665" max="12665" width="22.85546875" style="3" customWidth="1"/>
    <col min="12666" max="12666" width="23.42578125" style="3" customWidth="1"/>
    <col min="12667" max="12667" width="28.7109375" style="3" customWidth="1"/>
    <col min="12668" max="12668" width="12.7109375" style="3" customWidth="1"/>
    <col min="12669" max="12669" width="11.42578125" style="3"/>
    <col min="12670" max="12670" width="25.28515625" style="3" customWidth="1"/>
    <col min="12671" max="12671" width="15.85546875" style="3" bestFit="1" customWidth="1"/>
    <col min="12672" max="12673" width="18" style="3" bestFit="1" customWidth="1"/>
    <col min="12674" max="12892" width="11.42578125" style="3"/>
    <col min="12893" max="12893" width="15.42578125" style="3" customWidth="1"/>
    <col min="12894" max="12894" width="9.5703125" style="3" customWidth="1"/>
    <col min="12895" max="12895" width="14.42578125" style="3" customWidth="1"/>
    <col min="12896" max="12896" width="49.85546875" style="3" customWidth="1"/>
    <col min="12897" max="12897" width="22.5703125" style="3" customWidth="1"/>
    <col min="12898" max="12898" width="23" style="3" customWidth="1"/>
    <col min="12899" max="12899" width="22.85546875" style="3" customWidth="1"/>
    <col min="12900" max="12900" width="23.42578125" style="3" customWidth="1"/>
    <col min="12901" max="12901" width="22.42578125" style="3" customWidth="1"/>
    <col min="12902" max="12902" width="13.85546875" style="3" customWidth="1"/>
    <col min="12903" max="12903" width="20.7109375" style="3" customWidth="1"/>
    <col min="12904" max="12904" width="18.140625" style="3" customWidth="1"/>
    <col min="12905" max="12905" width="14.85546875" style="3" bestFit="1" customWidth="1"/>
    <col min="12906" max="12906" width="11.42578125" style="3"/>
    <col min="12907" max="12907" width="17.42578125" style="3" customWidth="1"/>
    <col min="12908" max="12910" width="18.140625" style="3" customWidth="1"/>
    <col min="12911" max="12914" width="11.42578125" style="3"/>
    <col min="12915" max="12915" width="34" style="3" customWidth="1"/>
    <col min="12916" max="12916" width="9.5703125" style="3" customWidth="1"/>
    <col min="12917" max="12917" width="16.7109375" style="3" customWidth="1"/>
    <col min="12918" max="12918" width="55.140625" style="3" customWidth="1"/>
    <col min="12919" max="12919" width="22.5703125" style="3" customWidth="1"/>
    <col min="12920" max="12920" width="23" style="3" customWidth="1"/>
    <col min="12921" max="12921" width="22.85546875" style="3" customWidth="1"/>
    <col min="12922" max="12922" width="23.42578125" style="3" customWidth="1"/>
    <col min="12923" max="12923" width="28.7109375" style="3" customWidth="1"/>
    <col min="12924" max="12924" width="12.7109375" style="3" customWidth="1"/>
    <col min="12925" max="12925" width="11.42578125" style="3"/>
    <col min="12926" max="12926" width="25.28515625" style="3" customWidth="1"/>
    <col min="12927" max="12927" width="15.85546875" style="3" bestFit="1" customWidth="1"/>
    <col min="12928" max="12929" width="18" style="3" bestFit="1" customWidth="1"/>
    <col min="12930" max="13148" width="11.42578125" style="3"/>
    <col min="13149" max="13149" width="15.42578125" style="3" customWidth="1"/>
    <col min="13150" max="13150" width="9.5703125" style="3" customWidth="1"/>
    <col min="13151" max="13151" width="14.42578125" style="3" customWidth="1"/>
    <col min="13152" max="13152" width="49.85546875" style="3" customWidth="1"/>
    <col min="13153" max="13153" width="22.5703125" style="3" customWidth="1"/>
    <col min="13154" max="13154" width="23" style="3" customWidth="1"/>
    <col min="13155" max="13155" width="22.85546875" style="3" customWidth="1"/>
    <col min="13156" max="13156" width="23.42578125" style="3" customWidth="1"/>
    <col min="13157" max="13157" width="22.42578125" style="3" customWidth="1"/>
    <col min="13158" max="13158" width="13.85546875" style="3" customWidth="1"/>
    <col min="13159" max="13159" width="20.7109375" style="3" customWidth="1"/>
    <col min="13160" max="13160" width="18.140625" style="3" customWidth="1"/>
    <col min="13161" max="13161" width="14.85546875" style="3" bestFit="1" customWidth="1"/>
    <col min="13162" max="13162" width="11.42578125" style="3"/>
    <col min="13163" max="13163" width="17.42578125" style="3" customWidth="1"/>
    <col min="13164" max="13166" width="18.140625" style="3" customWidth="1"/>
    <col min="13167" max="13170" width="11.42578125" style="3"/>
    <col min="13171" max="13171" width="34" style="3" customWidth="1"/>
    <col min="13172" max="13172" width="9.5703125" style="3" customWidth="1"/>
    <col min="13173" max="13173" width="16.7109375" style="3" customWidth="1"/>
    <col min="13174" max="13174" width="55.140625" style="3" customWidth="1"/>
    <col min="13175" max="13175" width="22.5703125" style="3" customWidth="1"/>
    <col min="13176" max="13176" width="23" style="3" customWidth="1"/>
    <col min="13177" max="13177" width="22.85546875" style="3" customWidth="1"/>
    <col min="13178" max="13178" width="23.42578125" style="3" customWidth="1"/>
    <col min="13179" max="13179" width="28.7109375" style="3" customWidth="1"/>
    <col min="13180" max="13180" width="12.7109375" style="3" customWidth="1"/>
    <col min="13181" max="13181" width="11.42578125" style="3"/>
    <col min="13182" max="13182" width="25.28515625" style="3" customWidth="1"/>
    <col min="13183" max="13183" width="15.85546875" style="3" bestFit="1" customWidth="1"/>
    <col min="13184" max="13185" width="18" style="3" bestFit="1" customWidth="1"/>
    <col min="13186" max="13404" width="11.42578125" style="3"/>
    <col min="13405" max="13405" width="15.42578125" style="3" customWidth="1"/>
    <col min="13406" max="13406" width="9.5703125" style="3" customWidth="1"/>
    <col min="13407" max="13407" width="14.42578125" style="3" customWidth="1"/>
    <col min="13408" max="13408" width="49.85546875" style="3" customWidth="1"/>
    <col min="13409" max="13409" width="22.5703125" style="3" customWidth="1"/>
    <col min="13410" max="13410" width="23" style="3" customWidth="1"/>
    <col min="13411" max="13411" width="22.85546875" style="3" customWidth="1"/>
    <col min="13412" max="13412" width="23.42578125" style="3" customWidth="1"/>
    <col min="13413" max="13413" width="22.42578125" style="3" customWidth="1"/>
    <col min="13414" max="13414" width="13.85546875" style="3" customWidth="1"/>
    <col min="13415" max="13415" width="20.7109375" style="3" customWidth="1"/>
    <col min="13416" max="13416" width="18.140625" style="3" customWidth="1"/>
    <col min="13417" max="13417" width="14.85546875" style="3" bestFit="1" customWidth="1"/>
    <col min="13418" max="13418" width="11.42578125" style="3"/>
    <col min="13419" max="13419" width="17.42578125" style="3" customWidth="1"/>
    <col min="13420" max="13422" width="18.140625" style="3" customWidth="1"/>
    <col min="13423" max="13426" width="11.42578125" style="3"/>
    <col min="13427" max="13427" width="34" style="3" customWidth="1"/>
    <col min="13428" max="13428" width="9.5703125" style="3" customWidth="1"/>
    <col min="13429" max="13429" width="16.7109375" style="3" customWidth="1"/>
    <col min="13430" max="13430" width="55.140625" style="3" customWidth="1"/>
    <col min="13431" max="13431" width="22.5703125" style="3" customWidth="1"/>
    <col min="13432" max="13432" width="23" style="3" customWidth="1"/>
    <col min="13433" max="13433" width="22.85546875" style="3" customWidth="1"/>
    <col min="13434" max="13434" width="23.42578125" style="3" customWidth="1"/>
    <col min="13435" max="13435" width="28.7109375" style="3" customWidth="1"/>
    <col min="13436" max="13436" width="12.7109375" style="3" customWidth="1"/>
    <col min="13437" max="13437" width="11.42578125" style="3"/>
    <col min="13438" max="13438" width="25.28515625" style="3" customWidth="1"/>
    <col min="13439" max="13439" width="15.85546875" style="3" bestFit="1" customWidth="1"/>
    <col min="13440" max="13441" width="18" style="3" bestFit="1" customWidth="1"/>
    <col min="13442" max="13660" width="11.42578125" style="3"/>
    <col min="13661" max="13661" width="15.42578125" style="3" customWidth="1"/>
    <col min="13662" max="13662" width="9.5703125" style="3" customWidth="1"/>
    <col min="13663" max="13663" width="14.42578125" style="3" customWidth="1"/>
    <col min="13664" max="13664" width="49.85546875" style="3" customWidth="1"/>
    <col min="13665" max="13665" width="22.5703125" style="3" customWidth="1"/>
    <col min="13666" max="13666" width="23" style="3" customWidth="1"/>
    <col min="13667" max="13667" width="22.85546875" style="3" customWidth="1"/>
    <col min="13668" max="13668" width="23.42578125" style="3" customWidth="1"/>
    <col min="13669" max="13669" width="22.42578125" style="3" customWidth="1"/>
    <col min="13670" max="13670" width="13.85546875" style="3" customWidth="1"/>
    <col min="13671" max="13671" width="20.7109375" style="3" customWidth="1"/>
    <col min="13672" max="13672" width="18.140625" style="3" customWidth="1"/>
    <col min="13673" max="13673" width="14.85546875" style="3" bestFit="1" customWidth="1"/>
    <col min="13674" max="13674" width="11.42578125" style="3"/>
    <col min="13675" max="13675" width="17.42578125" style="3" customWidth="1"/>
    <col min="13676" max="13678" width="18.140625" style="3" customWidth="1"/>
    <col min="13679" max="13682" width="11.42578125" style="3"/>
    <col min="13683" max="13683" width="34" style="3" customWidth="1"/>
    <col min="13684" max="13684" width="9.5703125" style="3" customWidth="1"/>
    <col min="13685" max="13685" width="16.7109375" style="3" customWidth="1"/>
    <col min="13686" max="13686" width="55.140625" style="3" customWidth="1"/>
    <col min="13687" max="13687" width="22.5703125" style="3" customWidth="1"/>
    <col min="13688" max="13688" width="23" style="3" customWidth="1"/>
    <col min="13689" max="13689" width="22.85546875" style="3" customWidth="1"/>
    <col min="13690" max="13690" width="23.42578125" style="3" customWidth="1"/>
    <col min="13691" max="13691" width="28.7109375" style="3" customWidth="1"/>
    <col min="13692" max="13692" width="12.7109375" style="3" customWidth="1"/>
    <col min="13693" max="13693" width="11.42578125" style="3"/>
    <col min="13694" max="13694" width="25.28515625" style="3" customWidth="1"/>
    <col min="13695" max="13695" width="15.85546875" style="3" bestFit="1" customWidth="1"/>
    <col min="13696" max="13697" width="18" style="3" bestFit="1" customWidth="1"/>
    <col min="13698" max="13916" width="11.42578125" style="3"/>
    <col min="13917" max="13917" width="15.42578125" style="3" customWidth="1"/>
    <col min="13918" max="13918" width="9.5703125" style="3" customWidth="1"/>
    <col min="13919" max="13919" width="14.42578125" style="3" customWidth="1"/>
    <col min="13920" max="13920" width="49.85546875" style="3" customWidth="1"/>
    <col min="13921" max="13921" width="22.5703125" style="3" customWidth="1"/>
    <col min="13922" max="13922" width="23" style="3" customWidth="1"/>
    <col min="13923" max="13923" width="22.85546875" style="3" customWidth="1"/>
    <col min="13924" max="13924" width="23.42578125" style="3" customWidth="1"/>
    <col min="13925" max="13925" width="22.42578125" style="3" customWidth="1"/>
    <col min="13926" max="13926" width="13.85546875" style="3" customWidth="1"/>
    <col min="13927" max="13927" width="20.7109375" style="3" customWidth="1"/>
    <col min="13928" max="13928" width="18.140625" style="3" customWidth="1"/>
    <col min="13929" max="13929" width="14.85546875" style="3" bestFit="1" customWidth="1"/>
    <col min="13930" max="13930" width="11.42578125" style="3"/>
    <col min="13931" max="13931" width="17.42578125" style="3" customWidth="1"/>
    <col min="13932" max="13934" width="18.140625" style="3" customWidth="1"/>
    <col min="13935" max="13938" width="11.42578125" style="3"/>
    <col min="13939" max="13939" width="34" style="3" customWidth="1"/>
    <col min="13940" max="13940" width="9.5703125" style="3" customWidth="1"/>
    <col min="13941" max="13941" width="16.7109375" style="3" customWidth="1"/>
    <col min="13942" max="13942" width="55.140625" style="3" customWidth="1"/>
    <col min="13943" max="13943" width="22.5703125" style="3" customWidth="1"/>
    <col min="13944" max="13944" width="23" style="3" customWidth="1"/>
    <col min="13945" max="13945" width="22.85546875" style="3" customWidth="1"/>
    <col min="13946" max="13946" width="23.42578125" style="3" customWidth="1"/>
    <col min="13947" max="13947" width="28.7109375" style="3" customWidth="1"/>
    <col min="13948" max="13948" width="12.7109375" style="3" customWidth="1"/>
    <col min="13949" max="13949" width="11.42578125" style="3"/>
    <col min="13950" max="13950" width="25.28515625" style="3" customWidth="1"/>
    <col min="13951" max="13951" width="15.85546875" style="3" bestFit="1" customWidth="1"/>
    <col min="13952" max="13953" width="18" style="3" bestFit="1" customWidth="1"/>
    <col min="13954" max="14172" width="11.42578125" style="3"/>
    <col min="14173" max="14173" width="15.42578125" style="3" customWidth="1"/>
    <col min="14174" max="14174" width="9.5703125" style="3" customWidth="1"/>
    <col min="14175" max="14175" width="14.42578125" style="3" customWidth="1"/>
    <col min="14176" max="14176" width="49.85546875" style="3" customWidth="1"/>
    <col min="14177" max="14177" width="22.5703125" style="3" customWidth="1"/>
    <col min="14178" max="14178" width="23" style="3" customWidth="1"/>
    <col min="14179" max="14179" width="22.85546875" style="3" customWidth="1"/>
    <col min="14180" max="14180" width="23.42578125" style="3" customWidth="1"/>
    <col min="14181" max="14181" width="22.42578125" style="3" customWidth="1"/>
    <col min="14182" max="14182" width="13.85546875" style="3" customWidth="1"/>
    <col min="14183" max="14183" width="20.7109375" style="3" customWidth="1"/>
    <col min="14184" max="14184" width="18.140625" style="3" customWidth="1"/>
    <col min="14185" max="14185" width="14.85546875" style="3" bestFit="1" customWidth="1"/>
    <col min="14186" max="14186" width="11.42578125" style="3"/>
    <col min="14187" max="14187" width="17.42578125" style="3" customWidth="1"/>
    <col min="14188" max="14190" width="18.140625" style="3" customWidth="1"/>
    <col min="14191" max="14194" width="11.42578125" style="3"/>
    <col min="14195" max="14195" width="34" style="3" customWidth="1"/>
    <col min="14196" max="14196" width="9.5703125" style="3" customWidth="1"/>
    <col min="14197" max="14197" width="16.7109375" style="3" customWidth="1"/>
    <col min="14198" max="14198" width="55.140625" style="3" customWidth="1"/>
    <col min="14199" max="14199" width="22.5703125" style="3" customWidth="1"/>
    <col min="14200" max="14200" width="23" style="3" customWidth="1"/>
    <col min="14201" max="14201" width="22.85546875" style="3" customWidth="1"/>
    <col min="14202" max="14202" width="23.42578125" style="3" customWidth="1"/>
    <col min="14203" max="14203" width="28.7109375" style="3" customWidth="1"/>
    <col min="14204" max="14204" width="12.7109375" style="3" customWidth="1"/>
    <col min="14205" max="14205" width="11.42578125" style="3"/>
    <col min="14206" max="14206" width="25.28515625" style="3" customWidth="1"/>
    <col min="14207" max="14207" width="15.85546875" style="3" bestFit="1" customWidth="1"/>
    <col min="14208" max="14209" width="18" style="3" bestFit="1" customWidth="1"/>
    <col min="14210" max="14428" width="11.42578125" style="3"/>
    <col min="14429" max="14429" width="15.42578125" style="3" customWidth="1"/>
    <col min="14430" max="14430" width="9.5703125" style="3" customWidth="1"/>
    <col min="14431" max="14431" width="14.42578125" style="3" customWidth="1"/>
    <col min="14432" max="14432" width="49.85546875" style="3" customWidth="1"/>
    <col min="14433" max="14433" width="22.5703125" style="3" customWidth="1"/>
    <col min="14434" max="14434" width="23" style="3" customWidth="1"/>
    <col min="14435" max="14435" width="22.85546875" style="3" customWidth="1"/>
    <col min="14436" max="14436" width="23.42578125" style="3" customWidth="1"/>
    <col min="14437" max="14437" width="22.42578125" style="3" customWidth="1"/>
    <col min="14438" max="14438" width="13.85546875" style="3" customWidth="1"/>
    <col min="14439" max="14439" width="20.7109375" style="3" customWidth="1"/>
    <col min="14440" max="14440" width="18.140625" style="3" customWidth="1"/>
    <col min="14441" max="14441" width="14.85546875" style="3" bestFit="1" customWidth="1"/>
    <col min="14442" max="14442" width="11.42578125" style="3"/>
    <col min="14443" max="14443" width="17.42578125" style="3" customWidth="1"/>
    <col min="14444" max="14446" width="18.140625" style="3" customWidth="1"/>
    <col min="14447" max="14450" width="11.42578125" style="3"/>
    <col min="14451" max="14451" width="34" style="3" customWidth="1"/>
    <col min="14452" max="14452" width="9.5703125" style="3" customWidth="1"/>
    <col min="14453" max="14453" width="16.7109375" style="3" customWidth="1"/>
    <col min="14454" max="14454" width="55.140625" style="3" customWidth="1"/>
    <col min="14455" max="14455" width="22.5703125" style="3" customWidth="1"/>
    <col min="14456" max="14456" width="23" style="3" customWidth="1"/>
    <col min="14457" max="14457" width="22.85546875" style="3" customWidth="1"/>
    <col min="14458" max="14458" width="23.42578125" style="3" customWidth="1"/>
    <col min="14459" max="14459" width="28.7109375" style="3" customWidth="1"/>
    <col min="14460" max="14460" width="12.7109375" style="3" customWidth="1"/>
    <col min="14461" max="14461" width="11.42578125" style="3"/>
    <col min="14462" max="14462" width="25.28515625" style="3" customWidth="1"/>
    <col min="14463" max="14463" width="15.85546875" style="3" bestFit="1" customWidth="1"/>
    <col min="14464" max="14465" width="18" style="3" bestFit="1" customWidth="1"/>
    <col min="14466" max="14684" width="11.42578125" style="3"/>
    <col min="14685" max="14685" width="15.42578125" style="3" customWidth="1"/>
    <col min="14686" max="14686" width="9.5703125" style="3" customWidth="1"/>
    <col min="14687" max="14687" width="14.42578125" style="3" customWidth="1"/>
    <col min="14688" max="14688" width="49.85546875" style="3" customWidth="1"/>
    <col min="14689" max="14689" width="22.5703125" style="3" customWidth="1"/>
    <col min="14690" max="14690" width="23" style="3" customWidth="1"/>
    <col min="14691" max="14691" width="22.85546875" style="3" customWidth="1"/>
    <col min="14692" max="14692" width="23.42578125" style="3" customWidth="1"/>
    <col min="14693" max="14693" width="22.42578125" style="3" customWidth="1"/>
    <col min="14694" max="14694" width="13.85546875" style="3" customWidth="1"/>
    <col min="14695" max="14695" width="20.7109375" style="3" customWidth="1"/>
    <col min="14696" max="14696" width="18.140625" style="3" customWidth="1"/>
    <col min="14697" max="14697" width="14.85546875" style="3" bestFit="1" customWidth="1"/>
    <col min="14698" max="14698" width="11.42578125" style="3"/>
    <col min="14699" max="14699" width="17.42578125" style="3" customWidth="1"/>
    <col min="14700" max="14702" width="18.140625" style="3" customWidth="1"/>
    <col min="14703" max="14706" width="11.42578125" style="3"/>
    <col min="14707" max="14707" width="34" style="3" customWidth="1"/>
    <col min="14708" max="14708" width="9.5703125" style="3" customWidth="1"/>
    <col min="14709" max="14709" width="16.7109375" style="3" customWidth="1"/>
    <col min="14710" max="14710" width="55.140625" style="3" customWidth="1"/>
    <col min="14711" max="14711" width="22.5703125" style="3" customWidth="1"/>
    <col min="14712" max="14712" width="23" style="3" customWidth="1"/>
    <col min="14713" max="14713" width="22.85546875" style="3" customWidth="1"/>
    <col min="14714" max="14714" width="23.42578125" style="3" customWidth="1"/>
    <col min="14715" max="14715" width="28.7109375" style="3" customWidth="1"/>
    <col min="14716" max="14716" width="12.7109375" style="3" customWidth="1"/>
    <col min="14717" max="14717" width="11.42578125" style="3"/>
    <col min="14718" max="14718" width="25.28515625" style="3" customWidth="1"/>
    <col min="14719" max="14719" width="15.85546875" style="3" bestFit="1" customWidth="1"/>
    <col min="14720" max="14721" width="18" style="3" bestFit="1" customWidth="1"/>
    <col min="14722" max="14940" width="11.42578125" style="3"/>
    <col min="14941" max="14941" width="15.42578125" style="3" customWidth="1"/>
    <col min="14942" max="14942" width="9.5703125" style="3" customWidth="1"/>
    <col min="14943" max="14943" width="14.42578125" style="3" customWidth="1"/>
    <col min="14944" max="14944" width="49.85546875" style="3" customWidth="1"/>
    <col min="14945" max="14945" width="22.5703125" style="3" customWidth="1"/>
    <col min="14946" max="14946" width="23" style="3" customWidth="1"/>
    <col min="14947" max="14947" width="22.85546875" style="3" customWidth="1"/>
    <col min="14948" max="14948" width="23.42578125" style="3" customWidth="1"/>
    <col min="14949" max="14949" width="22.42578125" style="3" customWidth="1"/>
    <col min="14950" max="14950" width="13.85546875" style="3" customWidth="1"/>
    <col min="14951" max="14951" width="20.7109375" style="3" customWidth="1"/>
    <col min="14952" max="14952" width="18.140625" style="3" customWidth="1"/>
    <col min="14953" max="14953" width="14.85546875" style="3" bestFit="1" customWidth="1"/>
    <col min="14954" max="14954" width="11.42578125" style="3"/>
    <col min="14955" max="14955" width="17.42578125" style="3" customWidth="1"/>
    <col min="14956" max="14958" width="18.140625" style="3" customWidth="1"/>
    <col min="14959" max="14962" width="11.42578125" style="3"/>
    <col min="14963" max="14963" width="34" style="3" customWidth="1"/>
    <col min="14964" max="14964" width="9.5703125" style="3" customWidth="1"/>
    <col min="14965" max="14965" width="16.7109375" style="3" customWidth="1"/>
    <col min="14966" max="14966" width="55.140625" style="3" customWidth="1"/>
    <col min="14967" max="14967" width="22.5703125" style="3" customWidth="1"/>
    <col min="14968" max="14968" width="23" style="3" customWidth="1"/>
    <col min="14969" max="14969" width="22.85546875" style="3" customWidth="1"/>
    <col min="14970" max="14970" width="23.42578125" style="3" customWidth="1"/>
    <col min="14971" max="14971" width="28.7109375" style="3" customWidth="1"/>
    <col min="14972" max="14972" width="12.7109375" style="3" customWidth="1"/>
    <col min="14973" max="14973" width="11.42578125" style="3"/>
    <col min="14974" max="14974" width="25.28515625" style="3" customWidth="1"/>
    <col min="14975" max="14975" width="15.85546875" style="3" bestFit="1" customWidth="1"/>
    <col min="14976" max="14977" width="18" style="3" bestFit="1" customWidth="1"/>
    <col min="14978" max="15196" width="11.42578125" style="3"/>
    <col min="15197" max="15197" width="15.42578125" style="3" customWidth="1"/>
    <col min="15198" max="15198" width="9.5703125" style="3" customWidth="1"/>
    <col min="15199" max="15199" width="14.42578125" style="3" customWidth="1"/>
    <col min="15200" max="15200" width="49.85546875" style="3" customWidth="1"/>
    <col min="15201" max="15201" width="22.5703125" style="3" customWidth="1"/>
    <col min="15202" max="15202" width="23" style="3" customWidth="1"/>
    <col min="15203" max="15203" width="22.85546875" style="3" customWidth="1"/>
    <col min="15204" max="15204" width="23.42578125" style="3" customWidth="1"/>
    <col min="15205" max="15205" width="22.42578125" style="3" customWidth="1"/>
    <col min="15206" max="15206" width="13.85546875" style="3" customWidth="1"/>
    <col min="15207" max="15207" width="20.7109375" style="3" customWidth="1"/>
    <col min="15208" max="15208" width="18.140625" style="3" customWidth="1"/>
    <col min="15209" max="15209" width="14.85546875" style="3" bestFit="1" customWidth="1"/>
    <col min="15210" max="15210" width="11.42578125" style="3"/>
    <col min="15211" max="15211" width="17.42578125" style="3" customWidth="1"/>
    <col min="15212" max="15214" width="18.140625" style="3" customWidth="1"/>
    <col min="15215" max="15218" width="11.42578125" style="3"/>
    <col min="15219" max="15219" width="34" style="3" customWidth="1"/>
    <col min="15220" max="15220" width="9.5703125" style="3" customWidth="1"/>
    <col min="15221" max="15221" width="16.7109375" style="3" customWidth="1"/>
    <col min="15222" max="15222" width="55.140625" style="3" customWidth="1"/>
    <col min="15223" max="15223" width="22.5703125" style="3" customWidth="1"/>
    <col min="15224" max="15224" width="23" style="3" customWidth="1"/>
    <col min="15225" max="15225" width="22.85546875" style="3" customWidth="1"/>
    <col min="15226" max="15226" width="23.42578125" style="3" customWidth="1"/>
    <col min="15227" max="15227" width="28.7109375" style="3" customWidth="1"/>
    <col min="15228" max="15228" width="12.7109375" style="3" customWidth="1"/>
    <col min="15229" max="15229" width="11.42578125" style="3"/>
    <col min="15230" max="15230" width="25.28515625" style="3" customWidth="1"/>
    <col min="15231" max="15231" width="15.85546875" style="3" bestFit="1" customWidth="1"/>
    <col min="15232" max="15233" width="18" style="3" bestFit="1" customWidth="1"/>
    <col min="15234" max="15452" width="11.42578125" style="3"/>
    <col min="15453" max="15453" width="15.42578125" style="3" customWidth="1"/>
    <col min="15454" max="15454" width="9.5703125" style="3" customWidth="1"/>
    <col min="15455" max="15455" width="14.42578125" style="3" customWidth="1"/>
    <col min="15456" max="15456" width="49.85546875" style="3" customWidth="1"/>
    <col min="15457" max="15457" width="22.5703125" style="3" customWidth="1"/>
    <col min="15458" max="15458" width="23" style="3" customWidth="1"/>
    <col min="15459" max="15459" width="22.85546875" style="3" customWidth="1"/>
    <col min="15460" max="15460" width="23.42578125" style="3" customWidth="1"/>
    <col min="15461" max="15461" width="22.42578125" style="3" customWidth="1"/>
    <col min="15462" max="15462" width="13.85546875" style="3" customWidth="1"/>
    <col min="15463" max="15463" width="20.7109375" style="3" customWidth="1"/>
    <col min="15464" max="15464" width="18.140625" style="3" customWidth="1"/>
    <col min="15465" max="15465" width="14.85546875" style="3" bestFit="1" customWidth="1"/>
    <col min="15466" max="15466" width="11.42578125" style="3"/>
    <col min="15467" max="15467" width="17.42578125" style="3" customWidth="1"/>
    <col min="15468" max="15470" width="18.140625" style="3" customWidth="1"/>
    <col min="15471" max="15474" width="11.42578125" style="3"/>
    <col min="15475" max="15475" width="34" style="3" customWidth="1"/>
    <col min="15476" max="15476" width="9.5703125" style="3" customWidth="1"/>
    <col min="15477" max="15477" width="16.7109375" style="3" customWidth="1"/>
    <col min="15478" max="15478" width="55.140625" style="3" customWidth="1"/>
    <col min="15479" max="15479" width="22.5703125" style="3" customWidth="1"/>
    <col min="15480" max="15480" width="23" style="3" customWidth="1"/>
    <col min="15481" max="15481" width="22.85546875" style="3" customWidth="1"/>
    <col min="15482" max="15482" width="23.42578125" style="3" customWidth="1"/>
    <col min="15483" max="15483" width="28.7109375" style="3" customWidth="1"/>
    <col min="15484" max="15484" width="12.7109375" style="3" customWidth="1"/>
    <col min="15485" max="15485" width="11.42578125" style="3"/>
    <col min="15486" max="15486" width="25.28515625" style="3" customWidth="1"/>
    <col min="15487" max="15487" width="15.85546875" style="3" bestFit="1" customWidth="1"/>
    <col min="15488" max="15489" width="18" style="3" bestFit="1" customWidth="1"/>
    <col min="15490" max="15708" width="11.42578125" style="3"/>
    <col min="15709" max="15709" width="15.42578125" style="3" customWidth="1"/>
    <col min="15710" max="15710" width="9.5703125" style="3" customWidth="1"/>
    <col min="15711" max="15711" width="14.42578125" style="3" customWidth="1"/>
    <col min="15712" max="15712" width="49.85546875" style="3" customWidth="1"/>
    <col min="15713" max="15713" width="22.5703125" style="3" customWidth="1"/>
    <col min="15714" max="15714" width="23" style="3" customWidth="1"/>
    <col min="15715" max="15715" width="22.85546875" style="3" customWidth="1"/>
    <col min="15716" max="15716" width="23.42578125" style="3" customWidth="1"/>
    <col min="15717" max="15717" width="22.42578125" style="3" customWidth="1"/>
    <col min="15718" max="15718" width="13.85546875" style="3" customWidth="1"/>
    <col min="15719" max="15719" width="20.7109375" style="3" customWidth="1"/>
    <col min="15720" max="15720" width="18.140625" style="3" customWidth="1"/>
    <col min="15721" max="15721" width="14.85546875" style="3" bestFit="1" customWidth="1"/>
    <col min="15722" max="15722" width="11.42578125" style="3"/>
    <col min="15723" max="15723" width="17.42578125" style="3" customWidth="1"/>
    <col min="15724" max="15726" width="18.140625" style="3" customWidth="1"/>
    <col min="15727" max="15730" width="11.42578125" style="3"/>
    <col min="15731" max="15731" width="34" style="3" customWidth="1"/>
    <col min="15732" max="15732" width="9.5703125" style="3" customWidth="1"/>
    <col min="15733" max="15733" width="16.7109375" style="3" customWidth="1"/>
    <col min="15734" max="15734" width="55.140625" style="3" customWidth="1"/>
    <col min="15735" max="15735" width="22.5703125" style="3" customWidth="1"/>
    <col min="15736" max="15736" width="23" style="3" customWidth="1"/>
    <col min="15737" max="15737" width="22.85546875" style="3" customWidth="1"/>
    <col min="15738" max="15738" width="23.42578125" style="3" customWidth="1"/>
    <col min="15739" max="15739" width="28.7109375" style="3" customWidth="1"/>
    <col min="15740" max="15740" width="12.7109375" style="3" customWidth="1"/>
    <col min="15741" max="15741" width="11.42578125" style="3"/>
    <col min="15742" max="15742" width="25.28515625" style="3" customWidth="1"/>
    <col min="15743" max="15743" width="15.85546875" style="3" bestFit="1" customWidth="1"/>
    <col min="15744" max="15745" width="18" style="3" bestFit="1" customWidth="1"/>
    <col min="15746" max="15964" width="11.42578125" style="3"/>
    <col min="15965" max="15965" width="15.42578125" style="3" customWidth="1"/>
    <col min="15966" max="15966" width="9.5703125" style="3" customWidth="1"/>
    <col min="15967" max="15967" width="14.42578125" style="3" customWidth="1"/>
    <col min="15968" max="15968" width="49.85546875" style="3" customWidth="1"/>
    <col min="15969" max="15969" width="22.5703125" style="3" customWidth="1"/>
    <col min="15970" max="15970" width="23" style="3" customWidth="1"/>
    <col min="15971" max="15971" width="22.85546875" style="3" customWidth="1"/>
    <col min="15972" max="15972" width="23.42578125" style="3" customWidth="1"/>
    <col min="15973" max="15973" width="22.42578125" style="3" customWidth="1"/>
    <col min="15974" max="15974" width="13.85546875" style="3" customWidth="1"/>
    <col min="15975" max="15975" width="20.7109375" style="3" customWidth="1"/>
    <col min="15976" max="15976" width="18.140625" style="3" customWidth="1"/>
    <col min="15977" max="15977" width="14.85546875" style="3" bestFit="1" customWidth="1"/>
    <col min="15978" max="15978" width="11.42578125" style="3"/>
    <col min="15979" max="15979" width="17.42578125" style="3" customWidth="1"/>
    <col min="15980" max="15982" width="18.140625" style="3" customWidth="1"/>
    <col min="15983" max="15986" width="11.42578125" style="3"/>
    <col min="15987" max="15987" width="34" style="3" customWidth="1"/>
    <col min="15988" max="15988" width="9.5703125" style="3" customWidth="1"/>
    <col min="15989" max="15989" width="16.7109375" style="3" customWidth="1"/>
    <col min="15990" max="15990" width="55.140625" style="3" customWidth="1"/>
    <col min="15991" max="15991" width="22.5703125" style="3" customWidth="1"/>
    <col min="15992" max="15992" width="23" style="3" customWidth="1"/>
    <col min="15993" max="15993" width="22.85546875" style="3" customWidth="1"/>
    <col min="15994" max="15994" width="23.42578125" style="3" customWidth="1"/>
    <col min="15995" max="15995" width="28.7109375" style="3" customWidth="1"/>
    <col min="15996" max="15996" width="12.7109375" style="3" customWidth="1"/>
    <col min="15997" max="15997" width="11.42578125" style="3"/>
    <col min="15998" max="15998" width="25.28515625" style="3" customWidth="1"/>
    <col min="15999" max="15999" width="15.85546875" style="3" bestFit="1" customWidth="1"/>
    <col min="16000" max="16001" width="18" style="3" bestFit="1" customWidth="1"/>
    <col min="16002" max="16220" width="11.42578125" style="3"/>
    <col min="16221" max="16221" width="15.42578125" style="3" customWidth="1"/>
    <col min="16222" max="16222" width="9.5703125" style="3" customWidth="1"/>
    <col min="16223" max="16223" width="14.42578125" style="3" customWidth="1"/>
    <col min="16224" max="16224" width="49.85546875" style="3" customWidth="1"/>
    <col min="16225" max="16225" width="22.5703125" style="3" customWidth="1"/>
    <col min="16226" max="16226" width="23" style="3" customWidth="1"/>
    <col min="16227" max="16227" width="22.85546875" style="3" customWidth="1"/>
    <col min="16228" max="16228" width="23.42578125" style="3" customWidth="1"/>
    <col min="16229" max="16229" width="22.42578125" style="3" customWidth="1"/>
    <col min="16230" max="16230" width="13.85546875" style="3" customWidth="1"/>
    <col min="16231" max="16231" width="20.7109375" style="3" customWidth="1"/>
    <col min="16232" max="16232" width="18.140625" style="3" customWidth="1"/>
    <col min="16233" max="16233" width="14.85546875" style="3" bestFit="1" customWidth="1"/>
    <col min="16234" max="16234" width="11.42578125" style="3"/>
    <col min="16235" max="16235" width="17.42578125" style="3" customWidth="1"/>
    <col min="16236" max="16238" width="18.140625" style="3" customWidth="1"/>
    <col min="16239" max="16384" width="11.42578125" style="3"/>
  </cols>
  <sheetData>
    <row r="1" spans="1:16" s="132" customFormat="1" ht="23.1" customHeight="1" x14ac:dyDescent="0.25">
      <c r="C1" s="133"/>
      <c r="D1" s="133"/>
      <c r="G1" s="134"/>
      <c r="H1" s="135"/>
      <c r="I1" s="135"/>
      <c r="J1" s="135"/>
    </row>
    <row r="2" spans="1:16" s="132" customFormat="1" ht="19.5" customHeight="1" x14ac:dyDescent="0.25">
      <c r="A2" s="340" t="s">
        <v>0</v>
      </c>
      <c r="B2" s="340"/>
      <c r="C2" s="340"/>
      <c r="D2" s="340"/>
      <c r="E2" s="340"/>
      <c r="F2" s="340"/>
      <c r="G2" s="340"/>
      <c r="H2" s="340"/>
      <c r="I2" s="340"/>
      <c r="J2" s="340"/>
    </row>
    <row r="3" spans="1:16" s="132" customFormat="1" ht="24.95" customHeight="1" x14ac:dyDescent="0.25">
      <c r="A3" s="341" t="s">
        <v>475</v>
      </c>
      <c r="B3" s="341"/>
      <c r="C3" s="341"/>
      <c r="D3" s="341"/>
      <c r="E3" s="341"/>
      <c r="F3" s="341"/>
      <c r="G3" s="341"/>
      <c r="H3" s="341"/>
      <c r="I3" s="341"/>
      <c r="J3" s="341"/>
    </row>
    <row r="4" spans="1:16" s="132" customFormat="1" ht="24.95" customHeight="1" x14ac:dyDescent="0.25">
      <c r="A4" s="342" t="s">
        <v>533</v>
      </c>
      <c r="B4" s="342"/>
      <c r="C4" s="342"/>
      <c r="D4" s="342"/>
      <c r="E4" s="342"/>
      <c r="F4" s="342"/>
      <c r="G4" s="342"/>
      <c r="H4" s="342"/>
      <c r="I4" s="342"/>
      <c r="J4" s="342"/>
    </row>
    <row r="5" spans="1:16" s="132" customFormat="1" ht="18.75" customHeight="1" thickBot="1" x14ac:dyDescent="0.3">
      <c r="C5" s="133"/>
      <c r="D5" s="133"/>
      <c r="G5" s="134"/>
      <c r="H5" s="136" t="s">
        <v>3</v>
      </c>
      <c r="I5" s="137" t="s">
        <v>4</v>
      </c>
      <c r="J5" s="138" t="s">
        <v>5</v>
      </c>
    </row>
    <row r="6" spans="1:16" ht="29.25" customHeight="1" x14ac:dyDescent="0.25">
      <c r="A6" s="325" t="s">
        <v>6</v>
      </c>
      <c r="B6" s="327" t="s">
        <v>7</v>
      </c>
      <c r="C6" s="327" t="s">
        <v>8</v>
      </c>
      <c r="D6" s="327" t="s">
        <v>9</v>
      </c>
      <c r="E6" s="327" t="s">
        <v>10</v>
      </c>
      <c r="F6" s="321" t="s">
        <v>477</v>
      </c>
      <c r="G6" s="323" t="s">
        <v>478</v>
      </c>
      <c r="H6" s="321" t="s">
        <v>479</v>
      </c>
      <c r="I6" s="329" t="s">
        <v>14</v>
      </c>
      <c r="J6" s="321" t="s">
        <v>480</v>
      </c>
      <c r="K6" s="321" t="s">
        <v>481</v>
      </c>
      <c r="L6" s="321" t="s">
        <v>482</v>
      </c>
      <c r="M6" s="338" t="s">
        <v>483</v>
      </c>
      <c r="N6" s="338"/>
      <c r="O6" s="339"/>
    </row>
    <row r="7" spans="1:16" ht="84.75" customHeight="1" thickBot="1" x14ac:dyDescent="0.3">
      <c r="A7" s="326"/>
      <c r="B7" s="328"/>
      <c r="C7" s="328"/>
      <c r="D7" s="328"/>
      <c r="E7" s="328"/>
      <c r="F7" s="322"/>
      <c r="G7" s="324"/>
      <c r="H7" s="322"/>
      <c r="I7" s="337"/>
      <c r="J7" s="322"/>
      <c r="K7" s="322"/>
      <c r="L7" s="322"/>
      <c r="M7" s="139" t="s">
        <v>484</v>
      </c>
      <c r="N7" s="139" t="s">
        <v>485</v>
      </c>
      <c r="O7" s="140" t="s">
        <v>486</v>
      </c>
    </row>
    <row r="8" spans="1:16" s="4" customFormat="1" ht="30.75" customHeight="1" thickBot="1" x14ac:dyDescent="0.3">
      <c r="A8" s="21" t="s">
        <v>36</v>
      </c>
      <c r="B8" s="141" t="s">
        <v>41</v>
      </c>
      <c r="C8" s="141">
        <v>20</v>
      </c>
      <c r="D8" s="141" t="s">
        <v>38</v>
      </c>
      <c r="E8" s="23" t="s">
        <v>39</v>
      </c>
      <c r="F8" s="24">
        <f>+F9+F44</f>
        <v>9956298794.5499992</v>
      </c>
      <c r="G8" s="24">
        <f t="shared" ref="G8:L8" si="0">+G9+G44</f>
        <v>0</v>
      </c>
      <c r="H8" s="24">
        <f t="shared" si="0"/>
        <v>9956298794.5499992</v>
      </c>
      <c r="I8" s="142">
        <f>+H8/$H$130</f>
        <v>0.17837172702958298</v>
      </c>
      <c r="J8" s="24">
        <f t="shared" si="0"/>
        <v>9949965783.5499992</v>
      </c>
      <c r="K8" s="24">
        <f t="shared" si="0"/>
        <v>6152042921.5500002</v>
      </c>
      <c r="L8" s="24">
        <f t="shared" si="0"/>
        <v>3797922862</v>
      </c>
      <c r="M8" s="143">
        <f>+J8/H8</f>
        <v>0.99936391915000922</v>
      </c>
      <c r="N8" s="143">
        <f>+K8/H8</f>
        <v>0.617904609785072</v>
      </c>
      <c r="O8" s="144">
        <f>+K8/J8</f>
        <v>0.61829789723709416</v>
      </c>
    </row>
    <row r="9" spans="1:16" ht="28.5" customHeight="1" x14ac:dyDescent="0.25">
      <c r="A9" s="145" t="s">
        <v>100</v>
      </c>
      <c r="B9" s="92" t="s">
        <v>41</v>
      </c>
      <c r="C9" s="92">
        <v>20</v>
      </c>
      <c r="D9" s="92" t="s">
        <v>38</v>
      </c>
      <c r="E9" s="35" t="s">
        <v>101</v>
      </c>
      <c r="F9" s="93">
        <f>+F10</f>
        <v>353903239.54999995</v>
      </c>
      <c r="G9" s="93">
        <f t="shared" ref="G9:L9" si="1">+G10</f>
        <v>0</v>
      </c>
      <c r="H9" s="93">
        <f t="shared" si="1"/>
        <v>353903239.54999995</v>
      </c>
      <c r="I9" s="146">
        <f t="shared" ref="I9:I72" si="2">+H9/$H$130</f>
        <v>6.3403412595906192E-3</v>
      </c>
      <c r="J9" s="93">
        <f t="shared" si="1"/>
        <v>347570228.54999995</v>
      </c>
      <c r="K9" s="93">
        <f t="shared" si="1"/>
        <v>347570228.54999995</v>
      </c>
      <c r="L9" s="93">
        <f t="shared" si="1"/>
        <v>0</v>
      </c>
      <c r="M9" s="147">
        <f>+J9/H9</f>
        <v>0.98210524716288938</v>
      </c>
      <c r="N9" s="147">
        <f>+K9/H9</f>
        <v>0.98210524716288938</v>
      </c>
      <c r="O9" s="148">
        <f>+K9/J9</f>
        <v>1</v>
      </c>
    </row>
    <row r="10" spans="1:16" ht="28.5" customHeight="1" x14ac:dyDescent="0.25">
      <c r="A10" s="149" t="s">
        <v>114</v>
      </c>
      <c r="B10" s="34" t="s">
        <v>41</v>
      </c>
      <c r="C10" s="34">
        <v>20</v>
      </c>
      <c r="D10" s="34" t="s">
        <v>38</v>
      </c>
      <c r="E10" s="40" t="s">
        <v>115</v>
      </c>
      <c r="F10" s="66">
        <f>+F11+F24</f>
        <v>353903239.54999995</v>
      </c>
      <c r="G10" s="66">
        <f t="shared" ref="G10:L10" si="3">+G11+G24</f>
        <v>0</v>
      </c>
      <c r="H10" s="66">
        <f t="shared" si="3"/>
        <v>353903239.54999995</v>
      </c>
      <c r="I10" s="150">
        <f t="shared" si="2"/>
        <v>6.3403412595906192E-3</v>
      </c>
      <c r="J10" s="66">
        <f t="shared" si="3"/>
        <v>347570228.54999995</v>
      </c>
      <c r="K10" s="66">
        <f t="shared" si="3"/>
        <v>347570228.54999995</v>
      </c>
      <c r="L10" s="66">
        <f t="shared" si="3"/>
        <v>0</v>
      </c>
      <c r="M10" s="64">
        <f t="shared" ref="M10:M86" si="4">+J10/H10</f>
        <v>0.98210524716288938</v>
      </c>
      <c r="N10" s="64">
        <f t="shared" ref="N10:N86" si="5">+K10/H10</f>
        <v>0.98210524716288938</v>
      </c>
      <c r="O10" s="151">
        <f t="shared" ref="O10:O86" si="6">+K10/J10</f>
        <v>1</v>
      </c>
    </row>
    <row r="11" spans="1:16" ht="28.5" customHeight="1" x14ac:dyDescent="0.25">
      <c r="A11" s="149" t="s">
        <v>116</v>
      </c>
      <c r="B11" s="34" t="s">
        <v>41</v>
      </c>
      <c r="C11" s="34">
        <v>20</v>
      </c>
      <c r="D11" s="34" t="s">
        <v>38</v>
      </c>
      <c r="E11" s="40" t="s">
        <v>117</v>
      </c>
      <c r="F11" s="62">
        <f>+F12+F15+F22</f>
        <v>62552927.649999999</v>
      </c>
      <c r="G11" s="62">
        <f t="shared" ref="G11:L11" si="7">+G12+G15+G22</f>
        <v>0</v>
      </c>
      <c r="H11" s="62">
        <f t="shared" si="7"/>
        <v>62552927.649999999</v>
      </c>
      <c r="I11" s="150">
        <f t="shared" si="2"/>
        <v>1.1206648138959707E-3</v>
      </c>
      <c r="J11" s="62">
        <f t="shared" si="7"/>
        <v>62552927.649999999</v>
      </c>
      <c r="K11" s="62">
        <f t="shared" si="7"/>
        <v>62552927.649999999</v>
      </c>
      <c r="L11" s="62">
        <f t="shared" si="7"/>
        <v>0</v>
      </c>
      <c r="M11" s="64">
        <f t="shared" si="4"/>
        <v>1</v>
      </c>
      <c r="N11" s="64">
        <f t="shared" si="5"/>
        <v>1</v>
      </c>
      <c r="O11" s="151">
        <f t="shared" si="6"/>
        <v>1</v>
      </c>
    </row>
    <row r="12" spans="1:16" ht="54.75" customHeight="1" x14ac:dyDescent="0.25">
      <c r="A12" s="149" t="s">
        <v>118</v>
      </c>
      <c r="B12" s="34" t="s">
        <v>41</v>
      </c>
      <c r="C12" s="34">
        <v>20</v>
      </c>
      <c r="D12" s="34" t="s">
        <v>38</v>
      </c>
      <c r="E12" s="40" t="s">
        <v>487</v>
      </c>
      <c r="F12" s="62">
        <f>+F13+F14</f>
        <v>4803517</v>
      </c>
      <c r="G12" s="62">
        <f t="shared" ref="G12:L12" si="8">+G13+G14</f>
        <v>0</v>
      </c>
      <c r="H12" s="62">
        <f t="shared" si="8"/>
        <v>4803517</v>
      </c>
      <c r="I12" s="150">
        <f t="shared" si="2"/>
        <v>8.6057242835557861E-5</v>
      </c>
      <c r="J12" s="62">
        <f t="shared" si="8"/>
        <v>4803517</v>
      </c>
      <c r="K12" s="62">
        <f t="shared" si="8"/>
        <v>4803517</v>
      </c>
      <c r="L12" s="62">
        <f t="shared" si="8"/>
        <v>0</v>
      </c>
      <c r="M12" s="64">
        <f t="shared" si="4"/>
        <v>1</v>
      </c>
      <c r="N12" s="64">
        <f t="shared" si="5"/>
        <v>1</v>
      </c>
      <c r="O12" s="151">
        <f t="shared" si="6"/>
        <v>1</v>
      </c>
    </row>
    <row r="13" spans="1:16" ht="55.5" customHeight="1" x14ac:dyDescent="0.25">
      <c r="A13" s="152" t="s">
        <v>120</v>
      </c>
      <c r="B13" s="44" t="s">
        <v>41</v>
      </c>
      <c r="C13" s="44">
        <v>20</v>
      </c>
      <c r="D13" s="44" t="s">
        <v>38</v>
      </c>
      <c r="E13" s="45" t="s">
        <v>488</v>
      </c>
      <c r="F13" s="46">
        <v>4545632</v>
      </c>
      <c r="G13" s="46">
        <v>0</v>
      </c>
      <c r="H13" s="46">
        <f>+F13-G13</f>
        <v>4545632</v>
      </c>
      <c r="I13" s="153">
        <f t="shared" si="2"/>
        <v>8.1437113028866675E-5</v>
      </c>
      <c r="J13" s="46">
        <v>4545632</v>
      </c>
      <c r="K13" s="46">
        <v>4545632</v>
      </c>
      <c r="L13" s="46">
        <f>+J13-K13</f>
        <v>0</v>
      </c>
      <c r="M13" s="57">
        <f t="shared" si="4"/>
        <v>1</v>
      </c>
      <c r="N13" s="57">
        <f t="shared" si="5"/>
        <v>1</v>
      </c>
      <c r="O13" s="154">
        <f t="shared" si="6"/>
        <v>1</v>
      </c>
    </row>
    <row r="14" spans="1:16" ht="36" customHeight="1" x14ac:dyDescent="0.25">
      <c r="A14" s="152" t="s">
        <v>122</v>
      </c>
      <c r="B14" s="44" t="s">
        <v>41</v>
      </c>
      <c r="C14" s="44">
        <v>20</v>
      </c>
      <c r="D14" s="44" t="s">
        <v>38</v>
      </c>
      <c r="E14" s="45" t="s">
        <v>123</v>
      </c>
      <c r="F14" s="46">
        <v>257885</v>
      </c>
      <c r="G14" s="46">
        <v>0</v>
      </c>
      <c r="H14" s="46">
        <f>+F14-G14</f>
        <v>257885</v>
      </c>
      <c r="I14" s="155">
        <f t="shared" si="2"/>
        <v>4.620129806691189E-6</v>
      </c>
      <c r="J14" s="46">
        <v>257885</v>
      </c>
      <c r="K14" s="46">
        <v>257885</v>
      </c>
      <c r="L14" s="46">
        <f>+J14-K14</f>
        <v>0</v>
      </c>
      <c r="M14" s="57">
        <f t="shared" si="4"/>
        <v>1</v>
      </c>
      <c r="N14" s="57">
        <f t="shared" si="5"/>
        <v>1</v>
      </c>
      <c r="O14" s="154">
        <f t="shared" si="6"/>
        <v>1</v>
      </c>
    </row>
    <row r="15" spans="1:16" ht="43.5" customHeight="1" x14ac:dyDescent="0.25">
      <c r="A15" s="156" t="s">
        <v>126</v>
      </c>
      <c r="B15" s="34" t="s">
        <v>41</v>
      </c>
      <c r="C15" s="34">
        <v>20</v>
      </c>
      <c r="D15" s="34" t="s">
        <v>38</v>
      </c>
      <c r="E15" s="40" t="s">
        <v>489</v>
      </c>
      <c r="F15" s="62">
        <f>SUM(F16:F21)</f>
        <v>57416210.649999999</v>
      </c>
      <c r="G15" s="62">
        <f t="shared" ref="G15:H15" si="9">SUM(G16:G21)</f>
        <v>0</v>
      </c>
      <c r="H15" s="62">
        <f t="shared" si="9"/>
        <v>57416210.649999999</v>
      </c>
      <c r="I15" s="157">
        <f t="shared" si="2"/>
        <v>1.0286381379736125E-3</v>
      </c>
      <c r="J15" s="62">
        <f t="shared" ref="J15:L15" si="10">SUM(J16:J21)</f>
        <v>57416210.649999999</v>
      </c>
      <c r="K15" s="62">
        <f t="shared" si="10"/>
        <v>57416210.649999999</v>
      </c>
      <c r="L15" s="62">
        <f t="shared" si="10"/>
        <v>0</v>
      </c>
      <c r="M15" s="64">
        <f t="shared" si="4"/>
        <v>1</v>
      </c>
      <c r="N15" s="64">
        <f t="shared" si="5"/>
        <v>1</v>
      </c>
      <c r="O15" s="151">
        <f t="shared" si="6"/>
        <v>1</v>
      </c>
    </row>
    <row r="16" spans="1:16" ht="43.5" customHeight="1" x14ac:dyDescent="0.25">
      <c r="A16" s="158" t="s">
        <v>128</v>
      </c>
      <c r="B16" s="44" t="s">
        <v>41</v>
      </c>
      <c r="C16" s="44">
        <v>20</v>
      </c>
      <c r="D16" s="44" t="s">
        <v>38</v>
      </c>
      <c r="E16" s="45" t="s">
        <v>490</v>
      </c>
      <c r="F16" s="46">
        <v>32752716</v>
      </c>
      <c r="G16" s="46">
        <v>0</v>
      </c>
      <c r="H16" s="46">
        <f t="shared" ref="H16:H21" si="11">+F16-G16</f>
        <v>32752716</v>
      </c>
      <c r="I16" s="153">
        <f t="shared" si="2"/>
        <v>5.8678015177963591E-4</v>
      </c>
      <c r="J16" s="46">
        <v>32752716</v>
      </c>
      <c r="K16" s="46">
        <v>32752716</v>
      </c>
      <c r="L16" s="46">
        <f t="shared" ref="L16:L21" si="12">+J16-K16</f>
        <v>0</v>
      </c>
      <c r="M16" s="57">
        <f t="shared" si="4"/>
        <v>1</v>
      </c>
      <c r="N16" s="57">
        <f t="shared" si="5"/>
        <v>1</v>
      </c>
      <c r="O16" s="154">
        <f t="shared" si="6"/>
        <v>1</v>
      </c>
      <c r="P16" s="50"/>
    </row>
    <row r="17" spans="1:16" ht="54.75" customHeight="1" x14ac:dyDescent="0.25">
      <c r="A17" s="158" t="s">
        <v>130</v>
      </c>
      <c r="B17" s="44" t="s">
        <v>41</v>
      </c>
      <c r="C17" s="44">
        <v>20</v>
      </c>
      <c r="D17" s="44" t="s">
        <v>38</v>
      </c>
      <c r="E17" s="45" t="s">
        <v>131</v>
      </c>
      <c r="F17" s="46">
        <v>3965698</v>
      </c>
      <c r="G17" s="46">
        <v>0</v>
      </c>
      <c r="H17" s="46">
        <f t="shared" si="11"/>
        <v>3965698</v>
      </c>
      <c r="I17" s="153">
        <f t="shared" si="2"/>
        <v>7.1047325490569962E-5</v>
      </c>
      <c r="J17" s="46">
        <v>3965698</v>
      </c>
      <c r="K17" s="46">
        <v>3965698</v>
      </c>
      <c r="L17" s="46">
        <f t="shared" si="12"/>
        <v>0</v>
      </c>
      <c r="M17" s="57">
        <f t="shared" si="4"/>
        <v>1</v>
      </c>
      <c r="N17" s="57">
        <f t="shared" si="5"/>
        <v>1</v>
      </c>
      <c r="O17" s="154">
        <f t="shared" si="6"/>
        <v>1</v>
      </c>
      <c r="P17" s="50"/>
    </row>
    <row r="18" spans="1:16" ht="54.75" customHeight="1" x14ac:dyDescent="0.25">
      <c r="A18" s="158" t="s">
        <v>134</v>
      </c>
      <c r="B18" s="44" t="s">
        <v>41</v>
      </c>
      <c r="C18" s="44">
        <v>20</v>
      </c>
      <c r="D18" s="44" t="s">
        <v>38</v>
      </c>
      <c r="E18" s="45" t="s">
        <v>135</v>
      </c>
      <c r="F18" s="46">
        <v>513437</v>
      </c>
      <c r="G18" s="46">
        <v>0</v>
      </c>
      <c r="H18" s="46">
        <f t="shared" si="11"/>
        <v>513437</v>
      </c>
      <c r="I18" s="159">
        <f t="shared" si="2"/>
        <v>9.1984628324955066E-6</v>
      </c>
      <c r="J18" s="46">
        <v>513437</v>
      </c>
      <c r="K18" s="46">
        <v>513437</v>
      </c>
      <c r="L18" s="46">
        <f t="shared" si="12"/>
        <v>0</v>
      </c>
      <c r="M18" s="57">
        <f t="shared" si="4"/>
        <v>1</v>
      </c>
      <c r="N18" s="57">
        <f t="shared" si="5"/>
        <v>1</v>
      </c>
      <c r="O18" s="154">
        <f t="shared" si="6"/>
        <v>1</v>
      </c>
      <c r="P18" s="50"/>
    </row>
    <row r="19" spans="1:16" ht="32.25" customHeight="1" x14ac:dyDescent="0.25">
      <c r="A19" s="158" t="s">
        <v>136</v>
      </c>
      <c r="B19" s="44" t="s">
        <v>41</v>
      </c>
      <c r="C19" s="44">
        <v>20</v>
      </c>
      <c r="D19" s="44" t="s">
        <v>38</v>
      </c>
      <c r="E19" s="45" t="s">
        <v>137</v>
      </c>
      <c r="F19" s="46">
        <v>13375311</v>
      </c>
      <c r="G19" s="46">
        <v>0</v>
      </c>
      <c r="H19" s="46">
        <f t="shared" si="11"/>
        <v>13375311</v>
      </c>
      <c r="I19" s="153">
        <f t="shared" si="2"/>
        <v>2.3962492205775648E-4</v>
      </c>
      <c r="J19" s="46">
        <v>13375311</v>
      </c>
      <c r="K19" s="46">
        <v>13375311</v>
      </c>
      <c r="L19" s="46">
        <f t="shared" si="12"/>
        <v>0</v>
      </c>
      <c r="M19" s="57">
        <f t="shared" si="4"/>
        <v>1</v>
      </c>
      <c r="N19" s="57">
        <f t="shared" si="5"/>
        <v>1</v>
      </c>
      <c r="O19" s="154">
        <f t="shared" si="6"/>
        <v>1</v>
      </c>
      <c r="P19" s="50"/>
    </row>
    <row r="20" spans="1:16" ht="43.5" customHeight="1" x14ac:dyDescent="0.25">
      <c r="A20" s="158" t="s">
        <v>491</v>
      </c>
      <c r="B20" s="44" t="s">
        <v>41</v>
      </c>
      <c r="C20" s="44">
        <v>20</v>
      </c>
      <c r="D20" s="44" t="s">
        <v>38</v>
      </c>
      <c r="E20" s="45" t="s">
        <v>492</v>
      </c>
      <c r="F20" s="46">
        <v>25110</v>
      </c>
      <c r="G20" s="46">
        <v>0</v>
      </c>
      <c r="H20" s="46">
        <f t="shared" si="11"/>
        <v>25110</v>
      </c>
      <c r="I20" s="160">
        <f t="shared" si="2"/>
        <v>4.4985733736361463E-7</v>
      </c>
      <c r="J20" s="46">
        <v>25110</v>
      </c>
      <c r="K20" s="46">
        <v>25110</v>
      </c>
      <c r="L20" s="46">
        <f t="shared" si="12"/>
        <v>0</v>
      </c>
      <c r="M20" s="57">
        <f t="shared" si="4"/>
        <v>1</v>
      </c>
      <c r="N20" s="57">
        <f t="shared" si="5"/>
        <v>1</v>
      </c>
      <c r="O20" s="154">
        <f t="shared" si="6"/>
        <v>1</v>
      </c>
      <c r="P20" s="50"/>
    </row>
    <row r="21" spans="1:16" ht="43.5" customHeight="1" x14ac:dyDescent="0.25">
      <c r="A21" s="158" t="s">
        <v>138</v>
      </c>
      <c r="B21" s="44" t="s">
        <v>41</v>
      </c>
      <c r="C21" s="44">
        <v>20</v>
      </c>
      <c r="D21" s="44" t="s">
        <v>38</v>
      </c>
      <c r="E21" s="45" t="s">
        <v>139</v>
      </c>
      <c r="F21" s="46">
        <v>6783938.6500000004</v>
      </c>
      <c r="G21" s="46">
        <v>0</v>
      </c>
      <c r="H21" s="46">
        <f t="shared" si="11"/>
        <v>6783938.6500000004</v>
      </c>
      <c r="I21" s="153">
        <f t="shared" si="2"/>
        <v>1.215374184757911E-4</v>
      </c>
      <c r="J21" s="46">
        <v>6783938.6500000004</v>
      </c>
      <c r="K21" s="46">
        <v>6783938.6500000004</v>
      </c>
      <c r="L21" s="46">
        <f t="shared" si="12"/>
        <v>0</v>
      </c>
      <c r="M21" s="57">
        <f t="shared" si="4"/>
        <v>1</v>
      </c>
      <c r="N21" s="57">
        <f t="shared" si="5"/>
        <v>1</v>
      </c>
      <c r="O21" s="154">
        <f t="shared" si="6"/>
        <v>1</v>
      </c>
    </row>
    <row r="22" spans="1:16" ht="43.5" customHeight="1" x14ac:dyDescent="0.25">
      <c r="A22" s="149" t="s">
        <v>140</v>
      </c>
      <c r="B22" s="34" t="s">
        <v>41</v>
      </c>
      <c r="C22" s="34">
        <v>20</v>
      </c>
      <c r="D22" s="34" t="s">
        <v>38</v>
      </c>
      <c r="E22" s="40" t="s">
        <v>141</v>
      </c>
      <c r="F22" s="62">
        <f>+F23</f>
        <v>333200</v>
      </c>
      <c r="G22" s="62">
        <f t="shared" ref="G22:H22" si="13">+G23</f>
        <v>0</v>
      </c>
      <c r="H22" s="62">
        <f t="shared" si="13"/>
        <v>333200</v>
      </c>
      <c r="I22" s="161">
        <f t="shared" si="2"/>
        <v>5.9694330868003342E-6</v>
      </c>
      <c r="J22" s="62">
        <f t="shared" ref="J22:L22" si="14">+J23</f>
        <v>333200</v>
      </c>
      <c r="K22" s="62">
        <f t="shared" si="14"/>
        <v>333200</v>
      </c>
      <c r="L22" s="62">
        <f t="shared" si="14"/>
        <v>0</v>
      </c>
      <c r="M22" s="64">
        <f t="shared" si="4"/>
        <v>1</v>
      </c>
      <c r="N22" s="64">
        <f t="shared" si="5"/>
        <v>1</v>
      </c>
      <c r="O22" s="151">
        <f t="shared" si="6"/>
        <v>1</v>
      </c>
    </row>
    <row r="23" spans="1:16" ht="43.5" customHeight="1" x14ac:dyDescent="0.25">
      <c r="A23" s="152" t="s">
        <v>142</v>
      </c>
      <c r="B23" s="44" t="s">
        <v>41</v>
      </c>
      <c r="C23" s="44">
        <v>20</v>
      </c>
      <c r="D23" s="44" t="s">
        <v>38</v>
      </c>
      <c r="E23" s="45" t="s">
        <v>493</v>
      </c>
      <c r="F23" s="46">
        <v>333200</v>
      </c>
      <c r="G23" s="46">
        <v>0</v>
      </c>
      <c r="H23" s="46">
        <f>+F23-G23</f>
        <v>333200</v>
      </c>
      <c r="I23" s="159">
        <f t="shared" si="2"/>
        <v>5.9694330868003342E-6</v>
      </c>
      <c r="J23" s="46">
        <v>333200</v>
      </c>
      <c r="K23" s="46">
        <v>333200</v>
      </c>
      <c r="L23" s="46">
        <f>+J23-K23</f>
        <v>0</v>
      </c>
      <c r="M23" s="57">
        <f t="shared" si="4"/>
        <v>1</v>
      </c>
      <c r="N23" s="57">
        <f t="shared" si="5"/>
        <v>1</v>
      </c>
      <c r="O23" s="154">
        <f t="shared" si="6"/>
        <v>1</v>
      </c>
    </row>
    <row r="24" spans="1:16" ht="43.5" customHeight="1" x14ac:dyDescent="0.25">
      <c r="A24" s="149" t="s">
        <v>148</v>
      </c>
      <c r="B24" s="34" t="s">
        <v>41</v>
      </c>
      <c r="C24" s="34">
        <v>20</v>
      </c>
      <c r="D24" s="34" t="s">
        <v>38</v>
      </c>
      <c r="E24" s="40" t="s">
        <v>149</v>
      </c>
      <c r="F24" s="62">
        <f>+F25+F27+F31+F34+F41+F43</f>
        <v>291350311.89999998</v>
      </c>
      <c r="G24" s="62">
        <f t="shared" ref="G24:H24" si="15">+G25+G27+G31+G34+G41+G43</f>
        <v>0</v>
      </c>
      <c r="H24" s="62">
        <f t="shared" si="15"/>
        <v>291350311.89999998</v>
      </c>
      <c r="I24" s="150">
        <f t="shared" si="2"/>
        <v>5.2196764456946491E-3</v>
      </c>
      <c r="J24" s="62">
        <f t="shared" ref="J24:L24" si="16">+J25+J27+J31+J34+J41+J43</f>
        <v>285017300.89999998</v>
      </c>
      <c r="K24" s="62">
        <f t="shared" si="16"/>
        <v>285017300.89999998</v>
      </c>
      <c r="L24" s="62">
        <f t="shared" si="16"/>
        <v>0</v>
      </c>
      <c r="M24" s="64">
        <f t="shared" si="4"/>
        <v>0.97826324276538379</v>
      </c>
      <c r="N24" s="64">
        <f t="shared" si="5"/>
        <v>0.97826324276538379</v>
      </c>
      <c r="O24" s="151">
        <f t="shared" si="6"/>
        <v>1</v>
      </c>
    </row>
    <row r="25" spans="1:16" ht="43.5" customHeight="1" x14ac:dyDescent="0.25">
      <c r="A25" s="149" t="s">
        <v>494</v>
      </c>
      <c r="B25" s="34" t="s">
        <v>41</v>
      </c>
      <c r="C25" s="34">
        <v>20</v>
      </c>
      <c r="D25" s="34" t="s">
        <v>38</v>
      </c>
      <c r="E25" s="40" t="s">
        <v>495</v>
      </c>
      <c r="F25" s="62">
        <f>+F26</f>
        <v>3333643.91</v>
      </c>
      <c r="G25" s="62">
        <f t="shared" ref="G25:H25" si="17">+G26</f>
        <v>0</v>
      </c>
      <c r="H25" s="62">
        <f t="shared" si="17"/>
        <v>3333643.91</v>
      </c>
      <c r="I25" s="150">
        <f t="shared" si="2"/>
        <v>5.9723782280805628E-5</v>
      </c>
      <c r="J25" s="62">
        <f t="shared" ref="J25:L25" si="18">+J26</f>
        <v>3333643.91</v>
      </c>
      <c r="K25" s="62">
        <f t="shared" si="18"/>
        <v>3333643.91</v>
      </c>
      <c r="L25" s="62">
        <f t="shared" si="18"/>
        <v>0</v>
      </c>
      <c r="M25" s="64">
        <f t="shared" si="4"/>
        <v>1</v>
      </c>
      <c r="N25" s="64">
        <f t="shared" si="5"/>
        <v>1</v>
      </c>
      <c r="O25" s="151">
        <f t="shared" si="6"/>
        <v>1</v>
      </c>
    </row>
    <row r="26" spans="1:16" ht="43.5" customHeight="1" x14ac:dyDescent="0.25">
      <c r="A26" s="152" t="s">
        <v>496</v>
      </c>
      <c r="B26" s="44" t="s">
        <v>41</v>
      </c>
      <c r="C26" s="44">
        <v>20</v>
      </c>
      <c r="D26" s="44" t="s">
        <v>38</v>
      </c>
      <c r="E26" s="45" t="s">
        <v>497</v>
      </c>
      <c r="F26" s="46">
        <v>3333643.91</v>
      </c>
      <c r="G26" s="46">
        <v>0</v>
      </c>
      <c r="H26" s="46">
        <f>+F26-G26</f>
        <v>3333643.91</v>
      </c>
      <c r="I26" s="153">
        <f t="shared" si="2"/>
        <v>5.9723782280805628E-5</v>
      </c>
      <c r="J26" s="46">
        <v>3333643.91</v>
      </c>
      <c r="K26" s="46">
        <v>3333643.91</v>
      </c>
      <c r="L26" s="46">
        <f>+J26-K26</f>
        <v>0</v>
      </c>
      <c r="M26" s="57">
        <f t="shared" si="4"/>
        <v>1</v>
      </c>
      <c r="N26" s="57">
        <f t="shared" si="5"/>
        <v>1</v>
      </c>
      <c r="O26" s="154">
        <f t="shared" si="6"/>
        <v>1</v>
      </c>
    </row>
    <row r="27" spans="1:16" ht="75" customHeight="1" x14ac:dyDescent="0.25">
      <c r="A27" s="149" t="s">
        <v>150</v>
      </c>
      <c r="B27" s="34" t="s">
        <v>41</v>
      </c>
      <c r="C27" s="34">
        <v>20</v>
      </c>
      <c r="D27" s="34" t="s">
        <v>38</v>
      </c>
      <c r="E27" s="40" t="s">
        <v>498</v>
      </c>
      <c r="F27" s="62">
        <f>+F28+F29+F30</f>
        <v>45043707</v>
      </c>
      <c r="G27" s="62">
        <f t="shared" ref="G27:H27" si="19">+G28+G29+G30</f>
        <v>0</v>
      </c>
      <c r="H27" s="62">
        <f t="shared" si="19"/>
        <v>45043707</v>
      </c>
      <c r="I27" s="150">
        <f t="shared" si="2"/>
        <v>8.0697897634435722E-4</v>
      </c>
      <c r="J27" s="62">
        <f t="shared" ref="J27:L27" si="20">+J28+J29+J30</f>
        <v>45043707</v>
      </c>
      <c r="K27" s="62">
        <f t="shared" si="20"/>
        <v>45043707</v>
      </c>
      <c r="L27" s="62">
        <f t="shared" si="20"/>
        <v>0</v>
      </c>
      <c r="M27" s="64">
        <f t="shared" si="4"/>
        <v>1</v>
      </c>
      <c r="N27" s="64">
        <f t="shared" si="5"/>
        <v>1</v>
      </c>
      <c r="O27" s="151">
        <f t="shared" si="6"/>
        <v>1</v>
      </c>
    </row>
    <row r="28" spans="1:16" ht="43.5" customHeight="1" x14ac:dyDescent="0.25">
      <c r="A28" s="152" t="s">
        <v>152</v>
      </c>
      <c r="B28" s="44" t="s">
        <v>41</v>
      </c>
      <c r="C28" s="44">
        <v>20</v>
      </c>
      <c r="D28" s="44" t="s">
        <v>38</v>
      </c>
      <c r="E28" s="45" t="s">
        <v>153</v>
      </c>
      <c r="F28" s="46">
        <v>244854</v>
      </c>
      <c r="G28" s="46">
        <v>0</v>
      </c>
      <c r="H28" s="46">
        <f t="shared" ref="H28:H30" si="21">+F28-G28</f>
        <v>244854</v>
      </c>
      <c r="I28" s="155">
        <f t="shared" si="2"/>
        <v>4.3866733764568098E-6</v>
      </c>
      <c r="J28" s="46">
        <v>244854</v>
      </c>
      <c r="K28" s="46">
        <v>244854</v>
      </c>
      <c r="L28" s="46">
        <f t="shared" ref="L28:L30" si="22">+J28-K28</f>
        <v>0</v>
      </c>
      <c r="M28" s="57">
        <f t="shared" si="4"/>
        <v>1</v>
      </c>
      <c r="N28" s="57">
        <f t="shared" si="5"/>
        <v>1</v>
      </c>
      <c r="O28" s="154">
        <f t="shared" si="6"/>
        <v>1</v>
      </c>
    </row>
    <row r="29" spans="1:16" ht="43.5" customHeight="1" x14ac:dyDescent="0.25">
      <c r="A29" s="152" t="s">
        <v>158</v>
      </c>
      <c r="B29" s="44" t="s">
        <v>41</v>
      </c>
      <c r="C29" s="44">
        <v>20</v>
      </c>
      <c r="D29" s="44" t="s">
        <v>38</v>
      </c>
      <c r="E29" s="45" t="s">
        <v>159</v>
      </c>
      <c r="F29" s="46">
        <v>162200</v>
      </c>
      <c r="G29" s="46">
        <v>0</v>
      </c>
      <c r="H29" s="46">
        <f t="shared" si="21"/>
        <v>162200</v>
      </c>
      <c r="I29" s="155">
        <f t="shared" si="2"/>
        <v>2.9058884954352164E-6</v>
      </c>
      <c r="J29" s="46">
        <v>162200</v>
      </c>
      <c r="K29" s="46">
        <v>162200</v>
      </c>
      <c r="L29" s="46">
        <f t="shared" si="22"/>
        <v>0</v>
      </c>
      <c r="M29" s="57">
        <f t="shared" si="4"/>
        <v>1</v>
      </c>
      <c r="N29" s="57">
        <f t="shared" si="5"/>
        <v>1</v>
      </c>
      <c r="O29" s="154">
        <f t="shared" si="6"/>
        <v>1</v>
      </c>
    </row>
    <row r="30" spans="1:16" ht="43.5" customHeight="1" x14ac:dyDescent="0.25">
      <c r="A30" s="152" t="s">
        <v>160</v>
      </c>
      <c r="B30" s="44" t="s">
        <v>41</v>
      </c>
      <c r="C30" s="44">
        <v>20</v>
      </c>
      <c r="D30" s="44" t="s">
        <v>38</v>
      </c>
      <c r="E30" s="45" t="s">
        <v>161</v>
      </c>
      <c r="F30" s="46">
        <v>44636653</v>
      </c>
      <c r="G30" s="46">
        <v>0</v>
      </c>
      <c r="H30" s="46">
        <f t="shared" si="21"/>
        <v>44636653</v>
      </c>
      <c r="I30" s="153">
        <f t="shared" si="2"/>
        <v>7.9968641447246511E-4</v>
      </c>
      <c r="J30" s="46">
        <v>44636653</v>
      </c>
      <c r="K30" s="46">
        <v>44636653</v>
      </c>
      <c r="L30" s="46">
        <f t="shared" si="22"/>
        <v>0</v>
      </c>
      <c r="M30" s="57">
        <f t="shared" si="4"/>
        <v>1</v>
      </c>
      <c r="N30" s="57">
        <f t="shared" si="5"/>
        <v>1</v>
      </c>
      <c r="O30" s="154">
        <f t="shared" si="6"/>
        <v>1</v>
      </c>
    </row>
    <row r="31" spans="1:16" ht="43.5" customHeight="1" x14ac:dyDescent="0.25">
      <c r="A31" s="149" t="s">
        <v>164</v>
      </c>
      <c r="B31" s="34" t="s">
        <v>41</v>
      </c>
      <c r="C31" s="34">
        <v>20</v>
      </c>
      <c r="D31" s="34" t="s">
        <v>38</v>
      </c>
      <c r="E31" s="40" t="s">
        <v>499</v>
      </c>
      <c r="F31" s="62">
        <f>+F32+F33</f>
        <v>9709914</v>
      </c>
      <c r="G31" s="62">
        <f t="shared" ref="G31:H31" si="23">+G32+G33</f>
        <v>0</v>
      </c>
      <c r="H31" s="62">
        <f t="shared" si="23"/>
        <v>9709914</v>
      </c>
      <c r="I31" s="150">
        <f t="shared" si="2"/>
        <v>1.7395762875625984E-4</v>
      </c>
      <c r="J31" s="62">
        <f t="shared" ref="J31:L31" si="24">+J32+J33</f>
        <v>9709914</v>
      </c>
      <c r="K31" s="62">
        <f t="shared" si="24"/>
        <v>9709914</v>
      </c>
      <c r="L31" s="62">
        <f t="shared" si="24"/>
        <v>0</v>
      </c>
      <c r="M31" s="64">
        <f t="shared" si="4"/>
        <v>1</v>
      </c>
      <c r="N31" s="64">
        <f t="shared" si="5"/>
        <v>1</v>
      </c>
      <c r="O31" s="151">
        <f t="shared" si="6"/>
        <v>1</v>
      </c>
    </row>
    <row r="32" spans="1:16" ht="43.5" customHeight="1" x14ac:dyDescent="0.25">
      <c r="A32" s="152" t="s">
        <v>166</v>
      </c>
      <c r="B32" s="44" t="s">
        <v>41</v>
      </c>
      <c r="C32" s="44">
        <v>20</v>
      </c>
      <c r="D32" s="44" t="s">
        <v>38</v>
      </c>
      <c r="E32" s="45" t="s">
        <v>167</v>
      </c>
      <c r="F32" s="46">
        <v>7521191</v>
      </c>
      <c r="G32" s="46">
        <v>0</v>
      </c>
      <c r="H32" s="46">
        <f t="shared" ref="H32:H33" si="25">+F32-G32</f>
        <v>7521191</v>
      </c>
      <c r="I32" s="153">
        <f t="shared" si="2"/>
        <v>1.3474563747762573E-4</v>
      </c>
      <c r="J32" s="46">
        <v>7521191</v>
      </c>
      <c r="K32" s="46">
        <v>7521191</v>
      </c>
      <c r="L32" s="46">
        <f>+J32-K32</f>
        <v>0</v>
      </c>
      <c r="M32" s="57">
        <f t="shared" si="4"/>
        <v>1</v>
      </c>
      <c r="N32" s="57">
        <f t="shared" si="5"/>
        <v>1</v>
      </c>
      <c r="O32" s="154">
        <f t="shared" si="6"/>
        <v>1</v>
      </c>
    </row>
    <row r="33" spans="1:15" ht="43.5" customHeight="1" x14ac:dyDescent="0.25">
      <c r="A33" s="152" t="s">
        <v>170</v>
      </c>
      <c r="B33" s="44" t="s">
        <v>41</v>
      </c>
      <c r="C33" s="44">
        <v>20</v>
      </c>
      <c r="D33" s="44" t="s">
        <v>38</v>
      </c>
      <c r="E33" s="45" t="s">
        <v>171</v>
      </c>
      <c r="F33" s="46">
        <v>2188723</v>
      </c>
      <c r="G33" s="46">
        <v>0</v>
      </c>
      <c r="H33" s="46">
        <f t="shared" si="25"/>
        <v>2188723</v>
      </c>
      <c r="I33" s="159">
        <f t="shared" si="2"/>
        <v>3.9211991278634116E-5</v>
      </c>
      <c r="J33" s="46">
        <v>2188723</v>
      </c>
      <c r="K33" s="46">
        <v>2188723</v>
      </c>
      <c r="L33" s="46">
        <f>+J33-K33</f>
        <v>0</v>
      </c>
      <c r="M33" s="57">
        <f t="shared" si="4"/>
        <v>1</v>
      </c>
      <c r="N33" s="57">
        <f t="shared" si="5"/>
        <v>1</v>
      </c>
      <c r="O33" s="154">
        <f t="shared" si="6"/>
        <v>1</v>
      </c>
    </row>
    <row r="34" spans="1:15" ht="43.5" customHeight="1" x14ac:dyDescent="0.25">
      <c r="A34" s="149" t="s">
        <v>172</v>
      </c>
      <c r="B34" s="34" t="s">
        <v>41</v>
      </c>
      <c r="C34" s="34">
        <v>20</v>
      </c>
      <c r="D34" s="34" t="s">
        <v>38</v>
      </c>
      <c r="E34" s="40" t="s">
        <v>173</v>
      </c>
      <c r="F34" s="62">
        <f>+F35+F36+F37+F38+F39+F40</f>
        <v>222800613.99000001</v>
      </c>
      <c r="G34" s="62">
        <f t="shared" ref="G34:H34" si="26">+G35+G36+G37+G38+G39+G40</f>
        <v>0</v>
      </c>
      <c r="H34" s="62">
        <f t="shared" si="26"/>
        <v>222800613.99000001</v>
      </c>
      <c r="I34" s="150">
        <f t="shared" si="2"/>
        <v>3.9915767014145724E-3</v>
      </c>
      <c r="J34" s="62">
        <f t="shared" ref="J34:L34" si="27">+J35+J36+J37+J38+J39+J40</f>
        <v>222800602.99000001</v>
      </c>
      <c r="K34" s="62">
        <f t="shared" si="27"/>
        <v>222800602.99000001</v>
      </c>
      <c r="L34" s="62">
        <f t="shared" si="27"/>
        <v>0</v>
      </c>
      <c r="M34" s="64">
        <f t="shared" si="4"/>
        <v>0.99999995062850233</v>
      </c>
      <c r="N34" s="64">
        <f t="shared" si="5"/>
        <v>0.99999995062850233</v>
      </c>
      <c r="O34" s="151">
        <f t="shared" si="6"/>
        <v>1</v>
      </c>
    </row>
    <row r="35" spans="1:15" ht="43.5" customHeight="1" x14ac:dyDescent="0.25">
      <c r="A35" s="152" t="s">
        <v>174</v>
      </c>
      <c r="B35" s="44" t="s">
        <v>41</v>
      </c>
      <c r="C35" s="44">
        <v>20</v>
      </c>
      <c r="D35" s="44" t="s">
        <v>38</v>
      </c>
      <c r="E35" s="45" t="s">
        <v>175</v>
      </c>
      <c r="F35" s="46">
        <v>31514008</v>
      </c>
      <c r="G35" s="46">
        <v>0</v>
      </c>
      <c r="H35" s="46">
        <f t="shared" ref="H35:H40" si="28">+F35-G35</f>
        <v>31514008</v>
      </c>
      <c r="I35" s="153">
        <f t="shared" si="2"/>
        <v>5.6458812140723418E-4</v>
      </c>
      <c r="J35" s="46">
        <v>31514008</v>
      </c>
      <c r="K35" s="46">
        <v>31514008</v>
      </c>
      <c r="L35" s="46">
        <f t="shared" ref="L35:L39" si="29">+J35-K35</f>
        <v>0</v>
      </c>
      <c r="M35" s="57">
        <f t="shared" si="4"/>
        <v>1</v>
      </c>
      <c r="N35" s="57">
        <f t="shared" si="5"/>
        <v>1</v>
      </c>
      <c r="O35" s="154">
        <f t="shared" si="6"/>
        <v>1</v>
      </c>
    </row>
    <row r="36" spans="1:15" ht="43.5" customHeight="1" x14ac:dyDescent="0.25">
      <c r="A36" s="152" t="s">
        <v>176</v>
      </c>
      <c r="B36" s="44" t="s">
        <v>41</v>
      </c>
      <c r="C36" s="44">
        <v>20</v>
      </c>
      <c r="D36" s="44" t="s">
        <v>38</v>
      </c>
      <c r="E36" s="45" t="s">
        <v>500</v>
      </c>
      <c r="F36" s="46">
        <v>97717227</v>
      </c>
      <c r="G36" s="46">
        <v>0</v>
      </c>
      <c r="H36" s="46">
        <f t="shared" si="28"/>
        <v>97717227</v>
      </c>
      <c r="I36" s="153">
        <f t="shared" si="2"/>
        <v>1.7506496038540785E-3</v>
      </c>
      <c r="J36" s="46">
        <v>97717227</v>
      </c>
      <c r="K36" s="46">
        <v>97717227</v>
      </c>
      <c r="L36" s="46">
        <f t="shared" si="29"/>
        <v>0</v>
      </c>
      <c r="M36" s="57">
        <f t="shared" si="4"/>
        <v>1</v>
      </c>
      <c r="N36" s="57">
        <f t="shared" si="5"/>
        <v>1</v>
      </c>
      <c r="O36" s="154">
        <f t="shared" si="6"/>
        <v>1</v>
      </c>
    </row>
    <row r="37" spans="1:15" ht="43.5" customHeight="1" x14ac:dyDescent="0.25">
      <c r="A37" s="152" t="s">
        <v>178</v>
      </c>
      <c r="B37" s="44" t="s">
        <v>41</v>
      </c>
      <c r="C37" s="44">
        <v>20</v>
      </c>
      <c r="D37" s="44" t="s">
        <v>38</v>
      </c>
      <c r="E37" s="45" t="s">
        <v>501</v>
      </c>
      <c r="F37" s="46">
        <v>4456078</v>
      </c>
      <c r="G37" s="46">
        <v>0</v>
      </c>
      <c r="H37" s="46">
        <f t="shared" si="28"/>
        <v>4456078</v>
      </c>
      <c r="I37" s="153">
        <f t="shared" si="2"/>
        <v>7.9832711436263678E-5</v>
      </c>
      <c r="J37" s="46">
        <v>4456078</v>
      </c>
      <c r="K37" s="46">
        <v>4456078</v>
      </c>
      <c r="L37" s="46">
        <f t="shared" si="29"/>
        <v>0</v>
      </c>
      <c r="M37" s="57">
        <f t="shared" si="4"/>
        <v>1</v>
      </c>
      <c r="N37" s="57">
        <f t="shared" si="5"/>
        <v>1</v>
      </c>
      <c r="O37" s="154">
        <f t="shared" si="6"/>
        <v>1</v>
      </c>
    </row>
    <row r="38" spans="1:15" ht="43.5" customHeight="1" x14ac:dyDescent="0.25">
      <c r="A38" s="152" t="s">
        <v>180</v>
      </c>
      <c r="B38" s="44" t="s">
        <v>41</v>
      </c>
      <c r="C38" s="44">
        <v>20</v>
      </c>
      <c r="D38" s="44" t="s">
        <v>38</v>
      </c>
      <c r="E38" s="45" t="s">
        <v>181</v>
      </c>
      <c r="F38" s="46">
        <v>36649336</v>
      </c>
      <c r="G38" s="46">
        <v>0</v>
      </c>
      <c r="H38" s="46">
        <f t="shared" si="28"/>
        <v>36649336</v>
      </c>
      <c r="I38" s="153">
        <f t="shared" si="2"/>
        <v>6.5658991274808703E-4</v>
      </c>
      <c r="J38" s="46">
        <v>36649336</v>
      </c>
      <c r="K38" s="46">
        <v>36649336</v>
      </c>
      <c r="L38" s="46">
        <f t="shared" si="29"/>
        <v>0</v>
      </c>
      <c r="M38" s="57">
        <f t="shared" si="4"/>
        <v>1</v>
      </c>
      <c r="N38" s="57">
        <f t="shared" si="5"/>
        <v>1</v>
      </c>
      <c r="O38" s="154">
        <f t="shared" si="6"/>
        <v>1</v>
      </c>
    </row>
    <row r="39" spans="1:15" ht="54.75" customHeight="1" x14ac:dyDescent="0.25">
      <c r="A39" s="152" t="s">
        <v>182</v>
      </c>
      <c r="B39" s="44" t="s">
        <v>41</v>
      </c>
      <c r="C39" s="44">
        <v>20</v>
      </c>
      <c r="D39" s="44" t="s">
        <v>38</v>
      </c>
      <c r="E39" s="45" t="s">
        <v>502</v>
      </c>
      <c r="F39" s="46">
        <v>25199964.989999998</v>
      </c>
      <c r="G39" s="46">
        <v>0</v>
      </c>
      <c r="H39" s="46">
        <f t="shared" si="28"/>
        <v>25199964.989999998</v>
      </c>
      <c r="I39" s="153">
        <f t="shared" si="2"/>
        <v>4.5146910203336144E-4</v>
      </c>
      <c r="J39" s="46">
        <v>25199953.989999998</v>
      </c>
      <c r="K39" s="46">
        <v>25199953.989999998</v>
      </c>
      <c r="L39" s="46">
        <f t="shared" si="29"/>
        <v>0</v>
      </c>
      <c r="M39" s="57">
        <f t="shared" si="4"/>
        <v>0.99999956349145702</v>
      </c>
      <c r="N39" s="57">
        <f t="shared" si="5"/>
        <v>0.99999956349145702</v>
      </c>
      <c r="O39" s="154">
        <f t="shared" si="6"/>
        <v>1</v>
      </c>
    </row>
    <row r="40" spans="1:15" ht="54.75" customHeight="1" x14ac:dyDescent="0.25">
      <c r="A40" s="152" t="s">
        <v>184</v>
      </c>
      <c r="B40" s="44" t="s">
        <v>41</v>
      </c>
      <c r="C40" s="44">
        <v>20</v>
      </c>
      <c r="D40" s="44" t="s">
        <v>38</v>
      </c>
      <c r="E40" s="45" t="s">
        <v>503</v>
      </c>
      <c r="F40" s="46">
        <v>27264000</v>
      </c>
      <c r="G40" s="46">
        <v>0</v>
      </c>
      <c r="H40" s="46">
        <f t="shared" si="28"/>
        <v>27264000</v>
      </c>
      <c r="I40" s="153">
        <f t="shared" si="2"/>
        <v>4.8844724993554712E-4</v>
      </c>
      <c r="J40" s="46">
        <v>27264000</v>
      </c>
      <c r="K40" s="46">
        <v>27264000</v>
      </c>
      <c r="L40" s="46">
        <f>+J40-K40</f>
        <v>0</v>
      </c>
      <c r="M40" s="57">
        <f t="shared" si="4"/>
        <v>1</v>
      </c>
      <c r="N40" s="57">
        <f t="shared" si="5"/>
        <v>1</v>
      </c>
      <c r="O40" s="154">
        <f t="shared" si="6"/>
        <v>1</v>
      </c>
    </row>
    <row r="41" spans="1:15" ht="43.5" customHeight="1" x14ac:dyDescent="0.25">
      <c r="A41" s="149" t="s">
        <v>186</v>
      </c>
      <c r="B41" s="34" t="s">
        <v>41</v>
      </c>
      <c r="C41" s="34">
        <v>20</v>
      </c>
      <c r="D41" s="34" t="s">
        <v>38</v>
      </c>
      <c r="E41" s="40" t="s">
        <v>504</v>
      </c>
      <c r="F41" s="62">
        <f>+F42</f>
        <v>6333000</v>
      </c>
      <c r="G41" s="62">
        <f t="shared" ref="G41:H41" si="30">+G42</f>
        <v>0</v>
      </c>
      <c r="H41" s="62">
        <f t="shared" si="30"/>
        <v>6333000</v>
      </c>
      <c r="I41" s="150">
        <f t="shared" si="2"/>
        <v>1.1345864267318882E-4</v>
      </c>
      <c r="J41" s="62">
        <f t="shared" ref="J41:L41" si="31">+J42</f>
        <v>0</v>
      </c>
      <c r="K41" s="62">
        <f t="shared" si="31"/>
        <v>0</v>
      </c>
      <c r="L41" s="62">
        <f t="shared" si="31"/>
        <v>0</v>
      </c>
      <c r="M41" s="64">
        <f t="shared" si="4"/>
        <v>0</v>
      </c>
      <c r="N41" s="64">
        <f t="shared" si="5"/>
        <v>0</v>
      </c>
      <c r="O41" s="151" t="s">
        <v>40</v>
      </c>
    </row>
    <row r="42" spans="1:15" ht="43.5" customHeight="1" x14ac:dyDescent="0.25">
      <c r="A42" s="152" t="s">
        <v>190</v>
      </c>
      <c r="B42" s="44" t="s">
        <v>41</v>
      </c>
      <c r="C42" s="44">
        <v>20</v>
      </c>
      <c r="D42" s="44" t="s">
        <v>38</v>
      </c>
      <c r="E42" s="45" t="s">
        <v>191</v>
      </c>
      <c r="F42" s="46">
        <v>6333000</v>
      </c>
      <c r="G42" s="46">
        <v>0</v>
      </c>
      <c r="H42" s="46">
        <f>+F42-G42</f>
        <v>6333000</v>
      </c>
      <c r="I42" s="153">
        <f t="shared" si="2"/>
        <v>1.1345864267318882E-4</v>
      </c>
      <c r="J42" s="46">
        <v>0</v>
      </c>
      <c r="K42" s="46">
        <v>0</v>
      </c>
      <c r="L42" s="46">
        <f>+J42-K42</f>
        <v>0</v>
      </c>
      <c r="M42" s="57">
        <f t="shared" si="4"/>
        <v>0</v>
      </c>
      <c r="N42" s="57">
        <f t="shared" si="5"/>
        <v>0</v>
      </c>
      <c r="O42" s="154" t="s">
        <v>40</v>
      </c>
    </row>
    <row r="43" spans="1:15" ht="33.75" customHeight="1" x14ac:dyDescent="0.25">
      <c r="A43" s="149" t="s">
        <v>198</v>
      </c>
      <c r="B43" s="34" t="s">
        <v>41</v>
      </c>
      <c r="C43" s="34">
        <v>20</v>
      </c>
      <c r="D43" s="34" t="s">
        <v>38</v>
      </c>
      <c r="E43" s="40" t="s">
        <v>199</v>
      </c>
      <c r="F43" s="62">
        <v>4129433</v>
      </c>
      <c r="G43" s="62">
        <v>0</v>
      </c>
      <c r="H43" s="62">
        <v>4129433</v>
      </c>
      <c r="I43" s="150">
        <f t="shared" si="2"/>
        <v>7.3980714225465683E-5</v>
      </c>
      <c r="J43" s="62">
        <v>4129433</v>
      </c>
      <c r="K43" s="62">
        <v>4129433</v>
      </c>
      <c r="L43" s="62">
        <v>0</v>
      </c>
      <c r="M43" s="64">
        <f t="shared" si="4"/>
        <v>1</v>
      </c>
      <c r="N43" s="64">
        <f t="shared" si="5"/>
        <v>1</v>
      </c>
      <c r="O43" s="151">
        <f t="shared" ref="O43" si="32">+K43/J43</f>
        <v>1</v>
      </c>
    </row>
    <row r="44" spans="1:15" ht="35.25" customHeight="1" x14ac:dyDescent="0.25">
      <c r="A44" s="149" t="s">
        <v>200</v>
      </c>
      <c r="B44" s="34" t="s">
        <v>41</v>
      </c>
      <c r="C44" s="34">
        <v>20</v>
      </c>
      <c r="D44" s="34" t="s">
        <v>38</v>
      </c>
      <c r="E44" s="40" t="s">
        <v>201</v>
      </c>
      <c r="F44" s="62">
        <f t="shared" ref="F44:L45" si="33">+F45</f>
        <v>9602395555</v>
      </c>
      <c r="G44" s="62">
        <f t="shared" si="33"/>
        <v>0</v>
      </c>
      <c r="H44" s="62">
        <f t="shared" si="33"/>
        <v>9602395555</v>
      </c>
      <c r="I44" s="162">
        <f t="shared" si="2"/>
        <v>0.17203138576999236</v>
      </c>
      <c r="J44" s="62">
        <f t="shared" si="33"/>
        <v>9602395555</v>
      </c>
      <c r="K44" s="62">
        <f t="shared" si="33"/>
        <v>5804472693</v>
      </c>
      <c r="L44" s="62">
        <f t="shared" si="33"/>
        <v>3797922862</v>
      </c>
      <c r="M44" s="64">
        <f t="shared" si="4"/>
        <v>1</v>
      </c>
      <c r="N44" s="64">
        <f t="shared" si="5"/>
        <v>0.60448173164222452</v>
      </c>
      <c r="O44" s="151">
        <f t="shared" si="6"/>
        <v>0.60448173164222452</v>
      </c>
    </row>
    <row r="45" spans="1:15" ht="25.5" customHeight="1" x14ac:dyDescent="0.25">
      <c r="A45" s="149" t="s">
        <v>218</v>
      </c>
      <c r="B45" s="34" t="s">
        <v>41</v>
      </c>
      <c r="C45" s="34">
        <v>20</v>
      </c>
      <c r="D45" s="34" t="s">
        <v>38</v>
      </c>
      <c r="E45" s="40" t="s">
        <v>219</v>
      </c>
      <c r="F45" s="62">
        <f t="shared" si="33"/>
        <v>9602395555</v>
      </c>
      <c r="G45" s="62">
        <f t="shared" si="33"/>
        <v>0</v>
      </c>
      <c r="H45" s="62">
        <f t="shared" si="33"/>
        <v>9602395555</v>
      </c>
      <c r="I45" s="162">
        <f t="shared" si="2"/>
        <v>0.17203138576999236</v>
      </c>
      <c r="J45" s="62">
        <f t="shared" si="33"/>
        <v>9602395555</v>
      </c>
      <c r="K45" s="62">
        <f t="shared" si="33"/>
        <v>5804472693</v>
      </c>
      <c r="L45" s="62">
        <f t="shared" si="33"/>
        <v>3797922862</v>
      </c>
      <c r="M45" s="64">
        <f t="shared" si="4"/>
        <v>1</v>
      </c>
      <c r="N45" s="64">
        <f t="shared" si="5"/>
        <v>0.60448173164222452</v>
      </c>
      <c r="O45" s="151">
        <f t="shared" si="6"/>
        <v>0.60448173164222452</v>
      </c>
    </row>
    <row r="46" spans="1:15" ht="25.5" customHeight="1" x14ac:dyDescent="0.25">
      <c r="A46" s="149" t="s">
        <v>220</v>
      </c>
      <c r="B46" s="34" t="s">
        <v>41</v>
      </c>
      <c r="C46" s="34">
        <v>20</v>
      </c>
      <c r="D46" s="34" t="s">
        <v>38</v>
      </c>
      <c r="E46" s="40" t="s">
        <v>221</v>
      </c>
      <c r="F46" s="62">
        <f>+F47+F48</f>
        <v>9602395555</v>
      </c>
      <c r="G46" s="62">
        <f t="shared" ref="G46:H46" si="34">+G47+G48</f>
        <v>0</v>
      </c>
      <c r="H46" s="62">
        <f t="shared" si="34"/>
        <v>9602395555</v>
      </c>
      <c r="I46" s="162">
        <f t="shared" si="2"/>
        <v>0.17203138576999236</v>
      </c>
      <c r="J46" s="62">
        <f t="shared" ref="J46:L46" si="35">+J47+J48</f>
        <v>9602395555</v>
      </c>
      <c r="K46" s="62">
        <f t="shared" si="35"/>
        <v>5804472693</v>
      </c>
      <c r="L46" s="62">
        <f t="shared" si="35"/>
        <v>3797922862</v>
      </c>
      <c r="M46" s="64">
        <f t="shared" si="4"/>
        <v>1</v>
      </c>
      <c r="N46" s="64">
        <f t="shared" si="5"/>
        <v>0.60448173164222452</v>
      </c>
      <c r="O46" s="151">
        <f t="shared" si="6"/>
        <v>0.60448173164222452</v>
      </c>
    </row>
    <row r="47" spans="1:15" ht="25.5" customHeight="1" x14ac:dyDescent="0.25">
      <c r="A47" s="152" t="s">
        <v>222</v>
      </c>
      <c r="B47" s="44" t="s">
        <v>41</v>
      </c>
      <c r="C47" s="44">
        <v>20</v>
      </c>
      <c r="D47" s="44" t="s">
        <v>38</v>
      </c>
      <c r="E47" s="45" t="s">
        <v>223</v>
      </c>
      <c r="F47" s="46">
        <v>5072791135</v>
      </c>
      <c r="G47" s="46">
        <v>0</v>
      </c>
      <c r="H47" s="46">
        <f t="shared" ref="H47:H48" si="36">+F47-G47</f>
        <v>5072791135</v>
      </c>
      <c r="I47" s="163">
        <f t="shared" si="2"/>
        <v>9.0881414296807989E-2</v>
      </c>
      <c r="J47" s="46">
        <v>5072791135</v>
      </c>
      <c r="K47" s="46">
        <v>5072791135</v>
      </c>
      <c r="L47" s="46">
        <f>+J47-K47</f>
        <v>0</v>
      </c>
      <c r="M47" s="57">
        <f t="shared" si="4"/>
        <v>1</v>
      </c>
      <c r="N47" s="57">
        <f t="shared" si="5"/>
        <v>1</v>
      </c>
      <c r="O47" s="154">
        <f t="shared" si="6"/>
        <v>1</v>
      </c>
    </row>
    <row r="48" spans="1:15" ht="25.5" customHeight="1" thickBot="1" x14ac:dyDescent="0.3">
      <c r="A48" s="164" t="s">
        <v>224</v>
      </c>
      <c r="B48" s="84" t="s">
        <v>41</v>
      </c>
      <c r="C48" s="84">
        <v>20</v>
      </c>
      <c r="D48" s="84" t="s">
        <v>38</v>
      </c>
      <c r="E48" s="85" t="s">
        <v>225</v>
      </c>
      <c r="F48" s="86">
        <v>4529604420</v>
      </c>
      <c r="G48" s="86">
        <v>0</v>
      </c>
      <c r="H48" s="86">
        <f t="shared" si="36"/>
        <v>4529604420</v>
      </c>
      <c r="I48" s="165">
        <f t="shared" si="2"/>
        <v>8.1149971473184382E-2</v>
      </c>
      <c r="J48" s="86">
        <v>4529604420</v>
      </c>
      <c r="K48" s="86">
        <v>731681558</v>
      </c>
      <c r="L48" s="86">
        <f>+J48-K48</f>
        <v>3797922862</v>
      </c>
      <c r="M48" s="166">
        <f t="shared" si="4"/>
        <v>1</v>
      </c>
      <c r="N48" s="166">
        <f t="shared" si="5"/>
        <v>0.16153321353390943</v>
      </c>
      <c r="O48" s="167">
        <f t="shared" si="6"/>
        <v>0.16153321353390943</v>
      </c>
    </row>
    <row r="49" spans="1:15" s="4" customFormat="1" ht="33" customHeight="1" thickBot="1" x14ac:dyDescent="0.3">
      <c r="A49" s="168" t="s">
        <v>246</v>
      </c>
      <c r="B49" s="169" t="s">
        <v>37</v>
      </c>
      <c r="C49" s="169">
        <v>11</v>
      </c>
      <c r="D49" s="169" t="s">
        <v>38</v>
      </c>
      <c r="E49" s="170" t="s">
        <v>247</v>
      </c>
      <c r="F49" s="171">
        <f>+F52</f>
        <v>15655027918.5</v>
      </c>
      <c r="G49" s="171">
        <f>+G52</f>
        <v>0</v>
      </c>
      <c r="H49" s="171">
        <f>+H52</f>
        <v>15655027918.5</v>
      </c>
      <c r="I49" s="172">
        <f t="shared" si="2"/>
        <v>0.28046711173912625</v>
      </c>
      <c r="J49" s="171">
        <f>+J52</f>
        <v>15655027918.5</v>
      </c>
      <c r="K49" s="171">
        <f t="shared" ref="K49:L49" si="37">+K52</f>
        <v>15655027918.5</v>
      </c>
      <c r="L49" s="171">
        <f t="shared" si="37"/>
        <v>0</v>
      </c>
      <c r="M49" s="173">
        <f t="shared" si="4"/>
        <v>1</v>
      </c>
      <c r="N49" s="173">
        <f t="shared" si="5"/>
        <v>1</v>
      </c>
      <c r="O49" s="174">
        <f t="shared" si="6"/>
        <v>1</v>
      </c>
    </row>
    <row r="50" spans="1:15" s="4" customFormat="1" ht="33" customHeight="1" thickBot="1" x14ac:dyDescent="0.3">
      <c r="A50" s="21" t="s">
        <v>246</v>
      </c>
      <c r="B50" s="141" t="s">
        <v>37</v>
      </c>
      <c r="C50" s="141" t="s">
        <v>505</v>
      </c>
      <c r="D50" s="141" t="s">
        <v>38</v>
      </c>
      <c r="E50" s="23" t="s">
        <v>247</v>
      </c>
      <c r="F50" s="24">
        <f>+F53+F68+F74+F88+F98+F104</f>
        <v>2948935164.6800003</v>
      </c>
      <c r="G50" s="24">
        <f>+G53+G68+G74+G88+G98+G104</f>
        <v>0</v>
      </c>
      <c r="H50" s="24">
        <f>+H53+H68+H74+H88+H98+H104</f>
        <v>2948935164.6800003</v>
      </c>
      <c r="I50" s="142">
        <f t="shared" si="2"/>
        <v>5.2831546047028166E-2</v>
      </c>
      <c r="J50" s="24">
        <f>+J53+J68+J74+J88+J98+J104</f>
        <v>2473364545.9700003</v>
      </c>
      <c r="K50" s="24">
        <f t="shared" ref="K50:L50" si="38">+K53+K68+K74+K88+K98+K104</f>
        <v>2413332539.3000002</v>
      </c>
      <c r="L50" s="24">
        <f t="shared" si="38"/>
        <v>60032006.670000017</v>
      </c>
      <c r="M50" s="143">
        <f t="shared" si="4"/>
        <v>0.83873140908419874</v>
      </c>
      <c r="N50" s="143">
        <f t="shared" si="5"/>
        <v>0.8183742281637717</v>
      </c>
      <c r="O50" s="144">
        <f t="shared" si="6"/>
        <v>0.97572860548688067</v>
      </c>
    </row>
    <row r="51" spans="1:15" s="4" customFormat="1" ht="33" customHeight="1" thickBot="1" x14ac:dyDescent="0.3">
      <c r="A51" s="175" t="s">
        <v>246</v>
      </c>
      <c r="B51" s="176" t="s">
        <v>41</v>
      </c>
      <c r="C51" s="176">
        <v>20</v>
      </c>
      <c r="D51" s="176" t="s">
        <v>38</v>
      </c>
      <c r="E51" s="177" t="s">
        <v>247</v>
      </c>
      <c r="F51" s="178">
        <f>+F75+F105</f>
        <v>27257433899.239998</v>
      </c>
      <c r="G51" s="178">
        <f>+G75+G105</f>
        <v>0</v>
      </c>
      <c r="H51" s="178">
        <f>+H75+H105</f>
        <v>27257433899.239998</v>
      </c>
      <c r="I51" s="179">
        <f t="shared" si="2"/>
        <v>0.48832961518426254</v>
      </c>
      <c r="J51" s="178">
        <f>+J75+J105</f>
        <v>18256566101.889999</v>
      </c>
      <c r="K51" s="178">
        <f t="shared" ref="K51:L51" si="39">+K75+K105</f>
        <v>18256566101.889999</v>
      </c>
      <c r="L51" s="178">
        <f t="shared" si="39"/>
        <v>0</v>
      </c>
      <c r="M51" s="180">
        <f t="shared" si="4"/>
        <v>0.669783009265558</v>
      </c>
      <c r="N51" s="180">
        <f t="shared" si="5"/>
        <v>0.669783009265558</v>
      </c>
      <c r="O51" s="181">
        <f t="shared" si="6"/>
        <v>1</v>
      </c>
    </row>
    <row r="52" spans="1:15" ht="43.5" customHeight="1" x14ac:dyDescent="0.25">
      <c r="A52" s="145" t="s">
        <v>248</v>
      </c>
      <c r="B52" s="182" t="s">
        <v>37</v>
      </c>
      <c r="C52" s="183">
        <v>11</v>
      </c>
      <c r="D52" s="182" t="s">
        <v>38</v>
      </c>
      <c r="E52" s="35" t="s">
        <v>249</v>
      </c>
      <c r="F52" s="93">
        <f t="shared" ref="F52:L53" si="40">+F54</f>
        <v>15655027918.5</v>
      </c>
      <c r="G52" s="93">
        <f t="shared" si="40"/>
        <v>0</v>
      </c>
      <c r="H52" s="93">
        <f t="shared" si="40"/>
        <v>15655027918.5</v>
      </c>
      <c r="I52" s="184">
        <f t="shared" si="2"/>
        <v>0.28046711173912625</v>
      </c>
      <c r="J52" s="93">
        <f t="shared" si="40"/>
        <v>15655027918.5</v>
      </c>
      <c r="K52" s="93">
        <f t="shared" si="40"/>
        <v>15655027918.5</v>
      </c>
      <c r="L52" s="93">
        <f t="shared" si="40"/>
        <v>0</v>
      </c>
      <c r="M52" s="147">
        <f t="shared" si="4"/>
        <v>1</v>
      </c>
      <c r="N52" s="147">
        <f t="shared" si="5"/>
        <v>1</v>
      </c>
      <c r="O52" s="148">
        <f t="shared" si="6"/>
        <v>1</v>
      </c>
    </row>
    <row r="53" spans="1:15" s="190" customFormat="1" ht="43.5" customHeight="1" x14ac:dyDescent="0.25">
      <c r="A53" s="185" t="s">
        <v>248</v>
      </c>
      <c r="B53" s="186" t="s">
        <v>41</v>
      </c>
      <c r="C53" s="186" t="s">
        <v>505</v>
      </c>
      <c r="D53" s="186" t="s">
        <v>38</v>
      </c>
      <c r="E53" s="95" t="s">
        <v>249</v>
      </c>
      <c r="F53" s="66">
        <f t="shared" si="40"/>
        <v>157254667.5</v>
      </c>
      <c r="G53" s="66">
        <f t="shared" si="40"/>
        <v>0</v>
      </c>
      <c r="H53" s="66">
        <f t="shared" si="40"/>
        <v>157254667.5</v>
      </c>
      <c r="I53" s="187">
        <f t="shared" si="2"/>
        <v>2.8172905619096192E-3</v>
      </c>
      <c r="J53" s="66">
        <f t="shared" si="40"/>
        <v>157254667.5</v>
      </c>
      <c r="K53" s="66">
        <f t="shared" si="40"/>
        <v>157254667.5</v>
      </c>
      <c r="L53" s="66">
        <f t="shared" si="40"/>
        <v>0</v>
      </c>
      <c r="M53" s="188">
        <f t="shared" si="4"/>
        <v>1</v>
      </c>
      <c r="N53" s="188">
        <f t="shared" si="5"/>
        <v>1</v>
      </c>
      <c r="O53" s="189">
        <f t="shared" si="6"/>
        <v>1</v>
      </c>
    </row>
    <row r="54" spans="1:15" ht="43.5" customHeight="1" x14ac:dyDescent="0.25">
      <c r="A54" s="149" t="s">
        <v>250</v>
      </c>
      <c r="B54" s="191" t="s">
        <v>37</v>
      </c>
      <c r="C54" s="186">
        <v>11</v>
      </c>
      <c r="D54" s="191" t="s">
        <v>38</v>
      </c>
      <c r="E54" s="40" t="s">
        <v>251</v>
      </c>
      <c r="F54" s="62">
        <f>+F60+F64</f>
        <v>15655027918.5</v>
      </c>
      <c r="G54" s="62">
        <f>+G60+G64</f>
        <v>0</v>
      </c>
      <c r="H54" s="62">
        <f>+H60+H64</f>
        <v>15655027918.5</v>
      </c>
      <c r="I54" s="162">
        <f t="shared" si="2"/>
        <v>0.28046711173912625</v>
      </c>
      <c r="J54" s="62">
        <f>+J60+J64</f>
        <v>15655027918.5</v>
      </c>
      <c r="K54" s="62">
        <f t="shared" ref="K54:L54" si="41">+K60+K64</f>
        <v>15655027918.5</v>
      </c>
      <c r="L54" s="62">
        <f t="shared" si="41"/>
        <v>0</v>
      </c>
      <c r="M54" s="64">
        <f t="shared" si="4"/>
        <v>1</v>
      </c>
      <c r="N54" s="64">
        <f t="shared" si="5"/>
        <v>1</v>
      </c>
      <c r="O54" s="151">
        <f t="shared" si="6"/>
        <v>1</v>
      </c>
    </row>
    <row r="55" spans="1:15" s="190" customFormat="1" ht="43.5" customHeight="1" x14ac:dyDescent="0.25">
      <c r="A55" s="185" t="s">
        <v>250</v>
      </c>
      <c r="B55" s="186" t="s">
        <v>37</v>
      </c>
      <c r="C55" s="186" t="s">
        <v>505</v>
      </c>
      <c r="D55" s="186" t="s">
        <v>38</v>
      </c>
      <c r="E55" s="95" t="s">
        <v>251</v>
      </c>
      <c r="F55" s="66">
        <f t="shared" ref="F55:L58" si="42">+F56</f>
        <v>157254667.5</v>
      </c>
      <c r="G55" s="66">
        <f t="shared" si="42"/>
        <v>0</v>
      </c>
      <c r="H55" s="66">
        <f t="shared" si="42"/>
        <v>157254667.5</v>
      </c>
      <c r="I55" s="187">
        <f t="shared" si="2"/>
        <v>2.8172905619096192E-3</v>
      </c>
      <c r="J55" s="66">
        <f t="shared" si="42"/>
        <v>157254667.5</v>
      </c>
      <c r="K55" s="66">
        <f t="shared" si="42"/>
        <v>157254667.5</v>
      </c>
      <c r="L55" s="66">
        <f t="shared" si="42"/>
        <v>0</v>
      </c>
      <c r="M55" s="188">
        <f t="shared" si="4"/>
        <v>1</v>
      </c>
      <c r="N55" s="188">
        <f t="shared" si="5"/>
        <v>1</v>
      </c>
      <c r="O55" s="151">
        <f t="shared" si="6"/>
        <v>1</v>
      </c>
    </row>
    <row r="56" spans="1:15" ht="43.5" customHeight="1" x14ac:dyDescent="0.25">
      <c r="A56" s="185" t="s">
        <v>300</v>
      </c>
      <c r="B56" s="191" t="s">
        <v>37</v>
      </c>
      <c r="C56" s="186" t="s">
        <v>505</v>
      </c>
      <c r="D56" s="191" t="s">
        <v>38</v>
      </c>
      <c r="E56" s="40" t="s">
        <v>301</v>
      </c>
      <c r="F56" s="62">
        <f t="shared" si="42"/>
        <v>157254667.5</v>
      </c>
      <c r="G56" s="62">
        <f t="shared" si="42"/>
        <v>0</v>
      </c>
      <c r="H56" s="62">
        <f t="shared" si="42"/>
        <v>157254667.5</v>
      </c>
      <c r="I56" s="157">
        <f t="shared" si="2"/>
        <v>2.8172905619096192E-3</v>
      </c>
      <c r="J56" s="62">
        <f t="shared" si="42"/>
        <v>157254667.5</v>
      </c>
      <c r="K56" s="62">
        <f t="shared" si="42"/>
        <v>157254667.5</v>
      </c>
      <c r="L56" s="62">
        <f t="shared" si="42"/>
        <v>0</v>
      </c>
      <c r="M56" s="64">
        <f t="shared" si="4"/>
        <v>1</v>
      </c>
      <c r="N56" s="64">
        <f t="shared" si="5"/>
        <v>1</v>
      </c>
      <c r="O56" s="151">
        <f t="shared" si="6"/>
        <v>1</v>
      </c>
    </row>
    <row r="57" spans="1:15" ht="53.25" customHeight="1" x14ac:dyDescent="0.25">
      <c r="A57" s="149" t="s">
        <v>302</v>
      </c>
      <c r="B57" s="191" t="s">
        <v>37</v>
      </c>
      <c r="C57" s="186" t="s">
        <v>505</v>
      </c>
      <c r="D57" s="191" t="s">
        <v>38</v>
      </c>
      <c r="E57" s="40" t="s">
        <v>301</v>
      </c>
      <c r="F57" s="62">
        <f t="shared" si="42"/>
        <v>157254667.5</v>
      </c>
      <c r="G57" s="62">
        <f t="shared" si="42"/>
        <v>0</v>
      </c>
      <c r="H57" s="62">
        <f t="shared" si="42"/>
        <v>157254667.5</v>
      </c>
      <c r="I57" s="157">
        <f t="shared" si="2"/>
        <v>2.8172905619096192E-3</v>
      </c>
      <c r="J57" s="62">
        <f t="shared" si="42"/>
        <v>157254667.5</v>
      </c>
      <c r="K57" s="62">
        <f t="shared" si="42"/>
        <v>157254667.5</v>
      </c>
      <c r="L57" s="62">
        <f t="shared" si="42"/>
        <v>0</v>
      </c>
      <c r="M57" s="64">
        <f t="shared" si="4"/>
        <v>1</v>
      </c>
      <c r="N57" s="64">
        <f t="shared" si="5"/>
        <v>1</v>
      </c>
      <c r="O57" s="151">
        <f t="shared" si="6"/>
        <v>1</v>
      </c>
    </row>
    <row r="58" spans="1:15" ht="53.25" customHeight="1" x14ac:dyDescent="0.25">
      <c r="A58" s="149" t="s">
        <v>303</v>
      </c>
      <c r="B58" s="191" t="s">
        <v>37</v>
      </c>
      <c r="C58" s="186" t="s">
        <v>505</v>
      </c>
      <c r="D58" s="191" t="s">
        <v>38</v>
      </c>
      <c r="E58" s="40" t="s">
        <v>304</v>
      </c>
      <c r="F58" s="62">
        <f t="shared" si="42"/>
        <v>157254667.5</v>
      </c>
      <c r="G58" s="62">
        <f t="shared" si="42"/>
        <v>0</v>
      </c>
      <c r="H58" s="62">
        <f t="shared" si="42"/>
        <v>157254667.5</v>
      </c>
      <c r="I58" s="157">
        <f t="shared" si="2"/>
        <v>2.8172905619096192E-3</v>
      </c>
      <c r="J58" s="62">
        <f t="shared" si="42"/>
        <v>157254667.5</v>
      </c>
      <c r="K58" s="62">
        <f t="shared" si="42"/>
        <v>157254667.5</v>
      </c>
      <c r="L58" s="62">
        <f t="shared" si="42"/>
        <v>0</v>
      </c>
      <c r="M58" s="64">
        <f t="shared" si="4"/>
        <v>1</v>
      </c>
      <c r="N58" s="64">
        <f t="shared" si="5"/>
        <v>1</v>
      </c>
      <c r="O58" s="151">
        <f t="shared" si="6"/>
        <v>1</v>
      </c>
    </row>
    <row r="59" spans="1:15" ht="43.5" customHeight="1" x14ac:dyDescent="0.25">
      <c r="A59" s="152" t="s">
        <v>305</v>
      </c>
      <c r="B59" s="44" t="s">
        <v>37</v>
      </c>
      <c r="C59" s="44">
        <v>13</v>
      </c>
      <c r="D59" s="44" t="s">
        <v>38</v>
      </c>
      <c r="E59" s="45" t="s">
        <v>258</v>
      </c>
      <c r="F59" s="46">
        <v>157254667.5</v>
      </c>
      <c r="G59" s="46">
        <v>0</v>
      </c>
      <c r="H59" s="46">
        <f>+F59-G59</f>
        <v>157254667.5</v>
      </c>
      <c r="I59" s="192">
        <f t="shared" si="2"/>
        <v>2.8172905619096192E-3</v>
      </c>
      <c r="J59" s="46">
        <v>157254667.5</v>
      </c>
      <c r="K59" s="46">
        <v>157254667.5</v>
      </c>
      <c r="L59" s="46">
        <f t="shared" ref="L59:L83" si="43">+J59-K59</f>
        <v>0</v>
      </c>
      <c r="M59" s="57">
        <f t="shared" si="4"/>
        <v>1</v>
      </c>
      <c r="N59" s="57">
        <f t="shared" si="5"/>
        <v>1</v>
      </c>
      <c r="O59" s="154">
        <f t="shared" si="6"/>
        <v>1</v>
      </c>
    </row>
    <row r="60" spans="1:15" ht="51" customHeight="1" x14ac:dyDescent="0.25">
      <c r="A60" s="149" t="s">
        <v>331</v>
      </c>
      <c r="B60" s="107" t="s">
        <v>37</v>
      </c>
      <c r="C60" s="107">
        <v>11</v>
      </c>
      <c r="D60" s="34" t="s">
        <v>38</v>
      </c>
      <c r="E60" s="40" t="s">
        <v>506</v>
      </c>
      <c r="F60" s="62">
        <f t="shared" ref="F60:L62" si="44">+F61</f>
        <v>15478470265</v>
      </c>
      <c r="G60" s="62">
        <f t="shared" si="44"/>
        <v>0</v>
      </c>
      <c r="H60" s="62">
        <f t="shared" si="44"/>
        <v>15478470265</v>
      </c>
      <c r="I60" s="162">
        <f t="shared" si="2"/>
        <v>0.27730399919851778</v>
      </c>
      <c r="J60" s="62">
        <f t="shared" si="44"/>
        <v>15478470265</v>
      </c>
      <c r="K60" s="62">
        <f t="shared" si="44"/>
        <v>15478470265</v>
      </c>
      <c r="L60" s="62">
        <f t="shared" si="44"/>
        <v>0</v>
      </c>
      <c r="M60" s="64">
        <f t="shared" si="4"/>
        <v>1</v>
      </c>
      <c r="N60" s="64">
        <f t="shared" si="5"/>
        <v>1</v>
      </c>
      <c r="O60" s="151">
        <f t="shared" si="6"/>
        <v>1</v>
      </c>
    </row>
    <row r="61" spans="1:15" ht="51" customHeight="1" x14ac:dyDescent="0.25">
      <c r="A61" s="149" t="s">
        <v>333</v>
      </c>
      <c r="B61" s="107" t="s">
        <v>37</v>
      </c>
      <c r="C61" s="107">
        <v>11</v>
      </c>
      <c r="D61" s="34" t="s">
        <v>38</v>
      </c>
      <c r="E61" s="95" t="s">
        <v>506</v>
      </c>
      <c r="F61" s="62">
        <f t="shared" si="44"/>
        <v>15478470265</v>
      </c>
      <c r="G61" s="62">
        <f t="shared" si="44"/>
        <v>0</v>
      </c>
      <c r="H61" s="62">
        <f t="shared" si="44"/>
        <v>15478470265</v>
      </c>
      <c r="I61" s="162">
        <f t="shared" si="2"/>
        <v>0.27730399919851778</v>
      </c>
      <c r="J61" s="62">
        <f t="shared" si="44"/>
        <v>15478470265</v>
      </c>
      <c r="K61" s="62">
        <f t="shared" si="44"/>
        <v>15478470265</v>
      </c>
      <c r="L61" s="62">
        <f t="shared" si="44"/>
        <v>0</v>
      </c>
      <c r="M61" s="64">
        <f t="shared" si="4"/>
        <v>1</v>
      </c>
      <c r="N61" s="64">
        <f t="shared" si="5"/>
        <v>1</v>
      </c>
      <c r="O61" s="151">
        <f t="shared" si="6"/>
        <v>1</v>
      </c>
    </row>
    <row r="62" spans="1:15" ht="43.5" customHeight="1" x14ac:dyDescent="0.25">
      <c r="A62" s="149" t="s">
        <v>334</v>
      </c>
      <c r="B62" s="107" t="s">
        <v>37</v>
      </c>
      <c r="C62" s="107">
        <v>11</v>
      </c>
      <c r="D62" s="34" t="s">
        <v>38</v>
      </c>
      <c r="E62" s="40" t="s">
        <v>268</v>
      </c>
      <c r="F62" s="62">
        <f t="shared" si="44"/>
        <v>15478470265</v>
      </c>
      <c r="G62" s="62">
        <f t="shared" si="44"/>
        <v>0</v>
      </c>
      <c r="H62" s="62">
        <f t="shared" si="44"/>
        <v>15478470265</v>
      </c>
      <c r="I62" s="162">
        <f t="shared" si="2"/>
        <v>0.27730399919851778</v>
      </c>
      <c r="J62" s="62">
        <f t="shared" si="44"/>
        <v>15478470265</v>
      </c>
      <c r="K62" s="62">
        <f t="shared" si="44"/>
        <v>15478470265</v>
      </c>
      <c r="L62" s="62">
        <f t="shared" si="44"/>
        <v>0</v>
      </c>
      <c r="M62" s="64">
        <f t="shared" si="4"/>
        <v>1</v>
      </c>
      <c r="N62" s="64">
        <f t="shared" si="5"/>
        <v>1</v>
      </c>
      <c r="O62" s="151">
        <f t="shared" si="6"/>
        <v>1</v>
      </c>
    </row>
    <row r="63" spans="1:15" ht="43.5" customHeight="1" x14ac:dyDescent="0.25">
      <c r="A63" s="152" t="s">
        <v>335</v>
      </c>
      <c r="B63" s="99" t="s">
        <v>37</v>
      </c>
      <c r="C63" s="99">
        <v>11</v>
      </c>
      <c r="D63" s="44" t="s">
        <v>38</v>
      </c>
      <c r="E63" s="45" t="s">
        <v>258</v>
      </c>
      <c r="F63" s="46">
        <v>15478470265</v>
      </c>
      <c r="G63" s="46">
        <v>0</v>
      </c>
      <c r="H63" s="46">
        <f>+F63-G63</f>
        <v>15478470265</v>
      </c>
      <c r="I63" s="163">
        <f t="shared" si="2"/>
        <v>0.27730399919851778</v>
      </c>
      <c r="J63" s="46">
        <v>15478470265</v>
      </c>
      <c r="K63" s="46">
        <v>15478470265</v>
      </c>
      <c r="L63" s="46">
        <f t="shared" si="43"/>
        <v>0</v>
      </c>
      <c r="M63" s="57">
        <f t="shared" si="4"/>
        <v>1</v>
      </c>
      <c r="N63" s="57">
        <f t="shared" si="5"/>
        <v>1</v>
      </c>
      <c r="O63" s="154">
        <f t="shared" si="6"/>
        <v>1</v>
      </c>
    </row>
    <row r="64" spans="1:15" ht="58.5" customHeight="1" x14ac:dyDescent="0.25">
      <c r="A64" s="149" t="s">
        <v>371</v>
      </c>
      <c r="B64" s="34" t="s">
        <v>37</v>
      </c>
      <c r="C64" s="34">
        <v>11</v>
      </c>
      <c r="D64" s="34" t="s">
        <v>38</v>
      </c>
      <c r="E64" s="40" t="s">
        <v>507</v>
      </c>
      <c r="F64" s="62">
        <f t="shared" ref="F64:L66" si="45">+F65</f>
        <v>176557653.5</v>
      </c>
      <c r="G64" s="62">
        <f t="shared" si="45"/>
        <v>0</v>
      </c>
      <c r="H64" s="62">
        <f t="shared" si="45"/>
        <v>176557653.5</v>
      </c>
      <c r="I64" s="157">
        <f t="shared" si="2"/>
        <v>3.1631125406084296E-3</v>
      </c>
      <c r="J64" s="62">
        <f t="shared" si="45"/>
        <v>176557653.5</v>
      </c>
      <c r="K64" s="62">
        <f t="shared" si="45"/>
        <v>176557653.5</v>
      </c>
      <c r="L64" s="62">
        <f t="shared" si="45"/>
        <v>0</v>
      </c>
      <c r="M64" s="64">
        <f t="shared" si="4"/>
        <v>1</v>
      </c>
      <c r="N64" s="64">
        <f t="shared" si="5"/>
        <v>1</v>
      </c>
      <c r="O64" s="151">
        <f t="shared" si="6"/>
        <v>1</v>
      </c>
    </row>
    <row r="65" spans="1:15" ht="58.5" customHeight="1" x14ac:dyDescent="0.25">
      <c r="A65" s="149" t="s">
        <v>373</v>
      </c>
      <c r="B65" s="34" t="s">
        <v>37</v>
      </c>
      <c r="C65" s="34">
        <v>11</v>
      </c>
      <c r="D65" s="34" t="s">
        <v>38</v>
      </c>
      <c r="E65" s="95" t="s">
        <v>507</v>
      </c>
      <c r="F65" s="62">
        <f t="shared" si="45"/>
        <v>176557653.5</v>
      </c>
      <c r="G65" s="62">
        <f t="shared" si="45"/>
        <v>0</v>
      </c>
      <c r="H65" s="62">
        <f t="shared" si="45"/>
        <v>176557653.5</v>
      </c>
      <c r="I65" s="157">
        <f t="shared" si="2"/>
        <v>3.1631125406084296E-3</v>
      </c>
      <c r="J65" s="62">
        <f t="shared" si="45"/>
        <v>176557653.5</v>
      </c>
      <c r="K65" s="62">
        <f t="shared" si="45"/>
        <v>176557653.5</v>
      </c>
      <c r="L65" s="62">
        <f t="shared" si="45"/>
        <v>0</v>
      </c>
      <c r="M65" s="64">
        <f t="shared" si="4"/>
        <v>1</v>
      </c>
      <c r="N65" s="64">
        <f t="shared" si="5"/>
        <v>1</v>
      </c>
      <c r="O65" s="151">
        <f t="shared" si="6"/>
        <v>1</v>
      </c>
    </row>
    <row r="66" spans="1:15" ht="43.5" customHeight="1" x14ac:dyDescent="0.25">
      <c r="A66" s="149" t="s">
        <v>374</v>
      </c>
      <c r="B66" s="34" t="s">
        <v>37</v>
      </c>
      <c r="C66" s="34">
        <v>11</v>
      </c>
      <c r="D66" s="34" t="s">
        <v>38</v>
      </c>
      <c r="E66" s="40" t="s">
        <v>268</v>
      </c>
      <c r="F66" s="62">
        <f t="shared" si="45"/>
        <v>176557653.5</v>
      </c>
      <c r="G66" s="62">
        <f t="shared" si="45"/>
        <v>0</v>
      </c>
      <c r="H66" s="62">
        <f t="shared" si="45"/>
        <v>176557653.5</v>
      </c>
      <c r="I66" s="157">
        <f t="shared" si="2"/>
        <v>3.1631125406084296E-3</v>
      </c>
      <c r="J66" s="62">
        <f t="shared" si="45"/>
        <v>176557653.5</v>
      </c>
      <c r="K66" s="62">
        <f t="shared" si="45"/>
        <v>176557653.5</v>
      </c>
      <c r="L66" s="62">
        <f t="shared" si="45"/>
        <v>0</v>
      </c>
      <c r="M66" s="64">
        <f t="shared" si="4"/>
        <v>1</v>
      </c>
      <c r="N66" s="64">
        <f t="shared" si="5"/>
        <v>1</v>
      </c>
      <c r="O66" s="151">
        <f t="shared" si="6"/>
        <v>1</v>
      </c>
    </row>
    <row r="67" spans="1:15" ht="43.5" customHeight="1" x14ac:dyDescent="0.25">
      <c r="A67" s="152" t="s">
        <v>375</v>
      </c>
      <c r="B67" s="44" t="s">
        <v>37</v>
      </c>
      <c r="C67" s="44">
        <v>11</v>
      </c>
      <c r="D67" s="44" t="s">
        <v>38</v>
      </c>
      <c r="E67" s="45" t="s">
        <v>258</v>
      </c>
      <c r="F67" s="46">
        <v>176557653.5</v>
      </c>
      <c r="G67" s="46">
        <v>0</v>
      </c>
      <c r="H67" s="46">
        <f>+F67-G67</f>
        <v>176557653.5</v>
      </c>
      <c r="I67" s="192">
        <f t="shared" si="2"/>
        <v>3.1631125406084296E-3</v>
      </c>
      <c r="J67" s="46">
        <v>176557653.5</v>
      </c>
      <c r="K67" s="46">
        <v>176557653.5</v>
      </c>
      <c r="L67" s="46">
        <f t="shared" si="43"/>
        <v>0</v>
      </c>
      <c r="M67" s="57">
        <f t="shared" si="4"/>
        <v>1</v>
      </c>
      <c r="N67" s="57">
        <f t="shared" si="5"/>
        <v>1</v>
      </c>
      <c r="O67" s="154">
        <f t="shared" si="6"/>
        <v>1</v>
      </c>
    </row>
    <row r="68" spans="1:15" ht="43.5" customHeight="1" x14ac:dyDescent="0.25">
      <c r="A68" s="149" t="s">
        <v>386</v>
      </c>
      <c r="B68" s="34" t="s">
        <v>37</v>
      </c>
      <c r="C68" s="34">
        <v>13</v>
      </c>
      <c r="D68" s="34" t="s">
        <v>38</v>
      </c>
      <c r="E68" s="95" t="s">
        <v>387</v>
      </c>
      <c r="F68" s="62">
        <f t="shared" ref="F68:L72" si="46">+F69</f>
        <v>27215733.5</v>
      </c>
      <c r="G68" s="62">
        <f t="shared" si="46"/>
        <v>0</v>
      </c>
      <c r="H68" s="62">
        <f t="shared" si="46"/>
        <v>27215733.5</v>
      </c>
      <c r="I68" s="150">
        <f t="shared" si="2"/>
        <v>4.8758253312256982E-4</v>
      </c>
      <c r="J68" s="62">
        <f t="shared" si="46"/>
        <v>27215733.5</v>
      </c>
      <c r="K68" s="62">
        <f t="shared" si="46"/>
        <v>24505317.5</v>
      </c>
      <c r="L68" s="62">
        <f t="shared" si="46"/>
        <v>2710416</v>
      </c>
      <c r="M68" s="64">
        <f t="shared" si="4"/>
        <v>1</v>
      </c>
      <c r="N68" s="64">
        <f t="shared" si="5"/>
        <v>0.90040995955519632</v>
      </c>
      <c r="O68" s="151">
        <f t="shared" si="6"/>
        <v>0.90040995955519632</v>
      </c>
    </row>
    <row r="69" spans="1:15" ht="43.5" customHeight="1" x14ac:dyDescent="0.25">
      <c r="A69" s="149" t="s">
        <v>388</v>
      </c>
      <c r="B69" s="34" t="s">
        <v>37</v>
      </c>
      <c r="C69" s="34">
        <v>13</v>
      </c>
      <c r="D69" s="34" t="s">
        <v>38</v>
      </c>
      <c r="E69" s="40" t="s">
        <v>251</v>
      </c>
      <c r="F69" s="62">
        <f t="shared" si="46"/>
        <v>27215733.5</v>
      </c>
      <c r="G69" s="62">
        <f t="shared" si="46"/>
        <v>0</v>
      </c>
      <c r="H69" s="62">
        <f t="shared" si="46"/>
        <v>27215733.5</v>
      </c>
      <c r="I69" s="150">
        <f t="shared" si="2"/>
        <v>4.8758253312256982E-4</v>
      </c>
      <c r="J69" s="62">
        <f t="shared" si="46"/>
        <v>27215733.5</v>
      </c>
      <c r="K69" s="62">
        <f t="shared" si="46"/>
        <v>24505317.5</v>
      </c>
      <c r="L69" s="62">
        <f t="shared" si="46"/>
        <v>2710416</v>
      </c>
      <c r="M69" s="64">
        <f t="shared" si="4"/>
        <v>1</v>
      </c>
      <c r="N69" s="64">
        <f t="shared" si="5"/>
        <v>0.90040995955519632</v>
      </c>
      <c r="O69" s="151">
        <f t="shared" si="6"/>
        <v>0.90040995955519632</v>
      </c>
    </row>
    <row r="70" spans="1:15" ht="43.5" customHeight="1" x14ac:dyDescent="0.25">
      <c r="A70" s="149" t="s">
        <v>389</v>
      </c>
      <c r="B70" s="34" t="s">
        <v>37</v>
      </c>
      <c r="C70" s="34">
        <v>13</v>
      </c>
      <c r="D70" s="34" t="s">
        <v>38</v>
      </c>
      <c r="E70" s="40" t="s">
        <v>390</v>
      </c>
      <c r="F70" s="62">
        <f t="shared" si="46"/>
        <v>27215733.5</v>
      </c>
      <c r="G70" s="62">
        <f t="shared" si="46"/>
        <v>0</v>
      </c>
      <c r="H70" s="62">
        <f t="shared" si="46"/>
        <v>27215733.5</v>
      </c>
      <c r="I70" s="150">
        <f t="shared" si="2"/>
        <v>4.8758253312256982E-4</v>
      </c>
      <c r="J70" s="62">
        <f t="shared" si="46"/>
        <v>27215733.5</v>
      </c>
      <c r="K70" s="62">
        <f t="shared" si="46"/>
        <v>24505317.5</v>
      </c>
      <c r="L70" s="62">
        <f t="shared" si="46"/>
        <v>2710416</v>
      </c>
      <c r="M70" s="64">
        <f t="shared" si="4"/>
        <v>1</v>
      </c>
      <c r="N70" s="64">
        <f t="shared" si="5"/>
        <v>0.90040995955519632</v>
      </c>
      <c r="O70" s="151">
        <f t="shared" si="6"/>
        <v>0.90040995955519632</v>
      </c>
    </row>
    <row r="71" spans="1:15" ht="43.5" customHeight="1" x14ac:dyDescent="0.25">
      <c r="A71" s="149" t="s">
        <v>391</v>
      </c>
      <c r="B71" s="34" t="s">
        <v>37</v>
      </c>
      <c r="C71" s="34">
        <v>13</v>
      </c>
      <c r="D71" s="34" t="s">
        <v>38</v>
      </c>
      <c r="E71" s="40" t="s">
        <v>390</v>
      </c>
      <c r="F71" s="62">
        <f t="shared" si="46"/>
        <v>27215733.5</v>
      </c>
      <c r="G71" s="62">
        <f t="shared" si="46"/>
        <v>0</v>
      </c>
      <c r="H71" s="62">
        <f t="shared" si="46"/>
        <v>27215733.5</v>
      </c>
      <c r="I71" s="150">
        <f t="shared" si="2"/>
        <v>4.8758253312256982E-4</v>
      </c>
      <c r="J71" s="62">
        <f t="shared" si="46"/>
        <v>27215733.5</v>
      </c>
      <c r="K71" s="62">
        <f t="shared" si="46"/>
        <v>24505317.5</v>
      </c>
      <c r="L71" s="62">
        <f t="shared" si="46"/>
        <v>2710416</v>
      </c>
      <c r="M71" s="64">
        <f t="shared" si="4"/>
        <v>1</v>
      </c>
      <c r="N71" s="64">
        <f t="shared" si="5"/>
        <v>0.90040995955519632</v>
      </c>
      <c r="O71" s="151">
        <f t="shared" si="6"/>
        <v>0.90040995955519632</v>
      </c>
    </row>
    <row r="72" spans="1:15" ht="43.5" customHeight="1" x14ac:dyDescent="0.25">
      <c r="A72" s="149" t="s">
        <v>392</v>
      </c>
      <c r="B72" s="34" t="s">
        <v>37</v>
      </c>
      <c r="C72" s="34">
        <v>13</v>
      </c>
      <c r="D72" s="34" t="s">
        <v>38</v>
      </c>
      <c r="E72" s="95" t="s">
        <v>393</v>
      </c>
      <c r="F72" s="62">
        <f t="shared" si="46"/>
        <v>27215733.5</v>
      </c>
      <c r="G72" s="62">
        <f t="shared" si="46"/>
        <v>0</v>
      </c>
      <c r="H72" s="62">
        <f t="shared" si="46"/>
        <v>27215733.5</v>
      </c>
      <c r="I72" s="150">
        <f t="shared" si="2"/>
        <v>4.8758253312256982E-4</v>
      </c>
      <c r="J72" s="62">
        <f t="shared" si="46"/>
        <v>27215733.5</v>
      </c>
      <c r="K72" s="62">
        <f t="shared" si="46"/>
        <v>24505317.5</v>
      </c>
      <c r="L72" s="62">
        <f t="shared" si="46"/>
        <v>2710416</v>
      </c>
      <c r="M72" s="64">
        <f t="shared" si="4"/>
        <v>1</v>
      </c>
      <c r="N72" s="64">
        <f t="shared" si="5"/>
        <v>0.90040995955519632</v>
      </c>
      <c r="O72" s="151">
        <f t="shared" si="6"/>
        <v>0.90040995955519632</v>
      </c>
    </row>
    <row r="73" spans="1:15" ht="43.5" customHeight="1" x14ac:dyDescent="0.25">
      <c r="A73" s="152" t="s">
        <v>394</v>
      </c>
      <c r="B73" s="44" t="s">
        <v>37</v>
      </c>
      <c r="C73" s="44">
        <v>13</v>
      </c>
      <c r="D73" s="44" t="s">
        <v>38</v>
      </c>
      <c r="E73" s="45" t="s">
        <v>258</v>
      </c>
      <c r="F73" s="46">
        <v>27215733.5</v>
      </c>
      <c r="G73" s="46">
        <v>0</v>
      </c>
      <c r="H73" s="46">
        <f>+F73-G73</f>
        <v>27215733.5</v>
      </c>
      <c r="I73" s="153">
        <f t="shared" ref="I73:I129" si="47">+H73/$H$130</f>
        <v>4.8758253312256982E-4</v>
      </c>
      <c r="J73" s="46">
        <v>27215733.5</v>
      </c>
      <c r="K73" s="46">
        <v>24505317.5</v>
      </c>
      <c r="L73" s="46">
        <f t="shared" si="43"/>
        <v>2710416</v>
      </c>
      <c r="M73" s="57">
        <f t="shared" si="4"/>
        <v>1</v>
      </c>
      <c r="N73" s="57">
        <f t="shared" si="5"/>
        <v>0.90040995955519632</v>
      </c>
      <c r="O73" s="154">
        <f t="shared" si="6"/>
        <v>0.90040995955519632</v>
      </c>
    </row>
    <row r="74" spans="1:15" ht="43.5" customHeight="1" x14ac:dyDescent="0.25">
      <c r="A74" s="149" t="s">
        <v>401</v>
      </c>
      <c r="B74" s="34" t="s">
        <v>37</v>
      </c>
      <c r="C74" s="34">
        <v>13</v>
      </c>
      <c r="D74" s="34" t="s">
        <v>38</v>
      </c>
      <c r="E74" s="40" t="s">
        <v>402</v>
      </c>
      <c r="F74" s="62">
        <f>+F76</f>
        <v>14746723</v>
      </c>
      <c r="G74" s="62">
        <f t="shared" ref="G74:G75" si="48">+G76</f>
        <v>0</v>
      </c>
      <c r="H74" s="62">
        <f>+H76</f>
        <v>14746723</v>
      </c>
      <c r="I74" s="150">
        <f t="shared" si="47"/>
        <v>2.6419440635678116E-4</v>
      </c>
      <c r="J74" s="62">
        <f>+J76</f>
        <v>13050684</v>
      </c>
      <c r="K74" s="62">
        <f t="shared" ref="K74:L75" si="49">+K76</f>
        <v>11964970</v>
      </c>
      <c r="L74" s="62">
        <f t="shared" si="49"/>
        <v>1085714</v>
      </c>
      <c r="M74" s="64">
        <f t="shared" si="4"/>
        <v>0.88498875309450109</v>
      </c>
      <c r="N74" s="64">
        <f t="shared" si="5"/>
        <v>0.81136466725522682</v>
      </c>
      <c r="O74" s="151">
        <f t="shared" si="6"/>
        <v>0.91680788531850133</v>
      </c>
    </row>
    <row r="75" spans="1:15" ht="43.5" customHeight="1" x14ac:dyDescent="0.25">
      <c r="A75" s="149" t="s">
        <v>401</v>
      </c>
      <c r="B75" s="34" t="s">
        <v>41</v>
      </c>
      <c r="C75" s="34">
        <v>20</v>
      </c>
      <c r="D75" s="34" t="s">
        <v>38</v>
      </c>
      <c r="E75" s="40" t="s">
        <v>402</v>
      </c>
      <c r="F75" s="62">
        <f t="shared" ref="F75:H75" si="50">+F77</f>
        <v>17257433899.239998</v>
      </c>
      <c r="G75" s="62">
        <f t="shared" si="48"/>
        <v>0</v>
      </c>
      <c r="H75" s="62">
        <f t="shared" si="50"/>
        <v>17257433899.239998</v>
      </c>
      <c r="I75" s="162">
        <f t="shared" si="47"/>
        <v>0.30917496071846623</v>
      </c>
      <c r="J75" s="62">
        <f t="shared" ref="J75" si="51">+J77</f>
        <v>8256566101.8900003</v>
      </c>
      <c r="K75" s="62">
        <f t="shared" si="49"/>
        <v>8256566101.8900003</v>
      </c>
      <c r="L75" s="62">
        <f t="shared" si="49"/>
        <v>0</v>
      </c>
      <c r="M75" s="64">
        <f t="shared" si="4"/>
        <v>0.4784353311214834</v>
      </c>
      <c r="N75" s="64">
        <f t="shared" si="5"/>
        <v>0.4784353311214834</v>
      </c>
      <c r="O75" s="151">
        <f t="shared" si="6"/>
        <v>1</v>
      </c>
    </row>
    <row r="76" spans="1:15" ht="43.5" customHeight="1" x14ac:dyDescent="0.25">
      <c r="A76" s="149" t="s">
        <v>403</v>
      </c>
      <c r="B76" s="34" t="s">
        <v>37</v>
      </c>
      <c r="C76" s="34">
        <v>13</v>
      </c>
      <c r="D76" s="34" t="s">
        <v>38</v>
      </c>
      <c r="E76" s="40" t="s">
        <v>251</v>
      </c>
      <c r="F76" s="62">
        <f>+F84</f>
        <v>14746723</v>
      </c>
      <c r="G76" s="62">
        <f t="shared" ref="G76" si="52">+G84</f>
        <v>0</v>
      </c>
      <c r="H76" s="62">
        <f>+H84</f>
        <v>14746723</v>
      </c>
      <c r="I76" s="150">
        <f t="shared" si="47"/>
        <v>2.6419440635678116E-4</v>
      </c>
      <c r="J76" s="62">
        <f>+J84</f>
        <v>13050684</v>
      </c>
      <c r="K76" s="62">
        <f t="shared" ref="K76:L76" si="53">+K84</f>
        <v>11964970</v>
      </c>
      <c r="L76" s="62">
        <f t="shared" si="53"/>
        <v>1085714</v>
      </c>
      <c r="M76" s="64">
        <f t="shared" si="4"/>
        <v>0.88498875309450109</v>
      </c>
      <c r="N76" s="64">
        <f t="shared" si="5"/>
        <v>0.81136466725522682</v>
      </c>
      <c r="O76" s="151">
        <f t="shared" si="6"/>
        <v>0.91680788531850133</v>
      </c>
    </row>
    <row r="77" spans="1:15" ht="43.5" customHeight="1" x14ac:dyDescent="0.25">
      <c r="A77" s="149" t="s">
        <v>403</v>
      </c>
      <c r="B77" s="34" t="s">
        <v>41</v>
      </c>
      <c r="C77" s="34">
        <v>20</v>
      </c>
      <c r="D77" s="34" t="s">
        <v>38</v>
      </c>
      <c r="E77" s="40" t="s">
        <v>251</v>
      </c>
      <c r="F77" s="62">
        <f t="shared" ref="F77:L78" si="54">+F78</f>
        <v>17257433899.239998</v>
      </c>
      <c r="G77" s="62">
        <f t="shared" si="54"/>
        <v>0</v>
      </c>
      <c r="H77" s="62">
        <f t="shared" si="54"/>
        <v>17257433899.239998</v>
      </c>
      <c r="I77" s="162">
        <f t="shared" si="47"/>
        <v>0.30917496071846623</v>
      </c>
      <c r="J77" s="62">
        <f t="shared" si="54"/>
        <v>8256566101.8900003</v>
      </c>
      <c r="K77" s="62">
        <f t="shared" si="54"/>
        <v>8256566101.8900003</v>
      </c>
      <c r="L77" s="62">
        <f t="shared" si="54"/>
        <v>0</v>
      </c>
      <c r="M77" s="64">
        <f t="shared" si="4"/>
        <v>0.4784353311214834</v>
      </c>
      <c r="N77" s="64">
        <f t="shared" si="5"/>
        <v>0.4784353311214834</v>
      </c>
      <c r="O77" s="151">
        <f t="shared" si="6"/>
        <v>1</v>
      </c>
    </row>
    <row r="78" spans="1:15" ht="50.25" customHeight="1" x14ac:dyDescent="0.25">
      <c r="A78" s="149" t="s">
        <v>404</v>
      </c>
      <c r="B78" s="34" t="s">
        <v>41</v>
      </c>
      <c r="C78" s="34">
        <v>20</v>
      </c>
      <c r="D78" s="34" t="s">
        <v>38</v>
      </c>
      <c r="E78" s="95" t="s">
        <v>405</v>
      </c>
      <c r="F78" s="62">
        <f t="shared" si="54"/>
        <v>17257433899.239998</v>
      </c>
      <c r="G78" s="62">
        <f t="shared" si="54"/>
        <v>0</v>
      </c>
      <c r="H78" s="62">
        <f t="shared" si="54"/>
        <v>17257433899.239998</v>
      </c>
      <c r="I78" s="162">
        <f t="shared" si="47"/>
        <v>0.30917496071846623</v>
      </c>
      <c r="J78" s="62">
        <f t="shared" si="54"/>
        <v>8256566101.8900003</v>
      </c>
      <c r="K78" s="62">
        <f t="shared" si="54"/>
        <v>8256566101.8900003</v>
      </c>
      <c r="L78" s="62">
        <f t="shared" si="54"/>
        <v>0</v>
      </c>
      <c r="M78" s="64">
        <f t="shared" si="4"/>
        <v>0.4784353311214834</v>
      </c>
      <c r="N78" s="64">
        <f t="shared" si="5"/>
        <v>0.4784353311214834</v>
      </c>
      <c r="O78" s="151">
        <f t="shared" si="6"/>
        <v>1</v>
      </c>
    </row>
    <row r="79" spans="1:15" ht="50.25" customHeight="1" x14ac:dyDescent="0.25">
      <c r="A79" s="149" t="s">
        <v>406</v>
      </c>
      <c r="B79" s="34" t="s">
        <v>41</v>
      </c>
      <c r="C79" s="34">
        <v>20</v>
      </c>
      <c r="D79" s="34" t="s">
        <v>38</v>
      </c>
      <c r="E79" s="40" t="s">
        <v>405</v>
      </c>
      <c r="F79" s="62">
        <f>+F80+F82</f>
        <v>17257433899.239998</v>
      </c>
      <c r="G79" s="62">
        <f t="shared" ref="G79" si="55">+G80+G82</f>
        <v>0</v>
      </c>
      <c r="H79" s="62">
        <f>+H80+H82</f>
        <v>17257433899.239998</v>
      </c>
      <c r="I79" s="162">
        <f t="shared" si="47"/>
        <v>0.30917496071846623</v>
      </c>
      <c r="J79" s="62">
        <f>+J80+J82</f>
        <v>8256566101.8900003</v>
      </c>
      <c r="K79" s="62">
        <f t="shared" ref="K79:L79" si="56">+K80+K82</f>
        <v>8256566101.8900003</v>
      </c>
      <c r="L79" s="62">
        <f t="shared" si="56"/>
        <v>0</v>
      </c>
      <c r="M79" s="64">
        <f t="shared" si="4"/>
        <v>0.4784353311214834</v>
      </c>
      <c r="N79" s="64">
        <f t="shared" si="5"/>
        <v>0.4784353311214834</v>
      </c>
      <c r="O79" s="151">
        <f t="shared" si="6"/>
        <v>1</v>
      </c>
    </row>
    <row r="80" spans="1:15" ht="43.5" customHeight="1" x14ac:dyDescent="0.25">
      <c r="A80" s="149" t="s">
        <v>407</v>
      </c>
      <c r="B80" s="34" t="s">
        <v>41</v>
      </c>
      <c r="C80" s="34">
        <v>20</v>
      </c>
      <c r="D80" s="34" t="s">
        <v>38</v>
      </c>
      <c r="E80" s="40" t="s">
        <v>408</v>
      </c>
      <c r="F80" s="62">
        <f>+F81</f>
        <v>14804123212</v>
      </c>
      <c r="G80" s="62">
        <f t="shared" ref="G80" si="57">+G81</f>
        <v>0</v>
      </c>
      <c r="H80" s="62">
        <f>+H81</f>
        <v>14804123212</v>
      </c>
      <c r="I80" s="162">
        <f t="shared" si="47"/>
        <v>0.26522275787149352</v>
      </c>
      <c r="J80" s="62">
        <f>+J81</f>
        <v>7130673082.7700005</v>
      </c>
      <c r="K80" s="62">
        <f t="shared" ref="K80:L80" si="58">+K81</f>
        <v>7130673082.7700005</v>
      </c>
      <c r="L80" s="62">
        <f t="shared" si="58"/>
        <v>0</v>
      </c>
      <c r="M80" s="64">
        <f t="shared" si="4"/>
        <v>0.4816680448180804</v>
      </c>
      <c r="N80" s="64">
        <f t="shared" si="5"/>
        <v>0.4816680448180804</v>
      </c>
      <c r="O80" s="151">
        <f t="shared" si="6"/>
        <v>1</v>
      </c>
    </row>
    <row r="81" spans="1:15" ht="43.5" customHeight="1" x14ac:dyDescent="0.25">
      <c r="A81" s="152" t="s">
        <v>409</v>
      </c>
      <c r="B81" s="44" t="s">
        <v>41</v>
      </c>
      <c r="C81" s="44">
        <v>20</v>
      </c>
      <c r="D81" s="44" t="s">
        <v>38</v>
      </c>
      <c r="E81" s="45" t="s">
        <v>258</v>
      </c>
      <c r="F81" s="46">
        <v>14804123212</v>
      </c>
      <c r="G81" s="46">
        <v>0</v>
      </c>
      <c r="H81" s="46">
        <f>+F81-G81</f>
        <v>14804123212</v>
      </c>
      <c r="I81" s="163">
        <f t="shared" si="47"/>
        <v>0.26522275787149352</v>
      </c>
      <c r="J81" s="46">
        <v>7130673082.7700005</v>
      </c>
      <c r="K81" s="46">
        <v>7130673082.7700005</v>
      </c>
      <c r="L81" s="46">
        <f t="shared" si="43"/>
        <v>0</v>
      </c>
      <c r="M81" s="57">
        <f t="shared" si="4"/>
        <v>0.4816680448180804</v>
      </c>
      <c r="N81" s="57">
        <f t="shared" si="5"/>
        <v>0.4816680448180804</v>
      </c>
      <c r="O81" s="154">
        <f t="shared" si="6"/>
        <v>1</v>
      </c>
    </row>
    <row r="82" spans="1:15" ht="43.5" customHeight="1" x14ac:dyDescent="0.25">
      <c r="A82" s="149" t="s">
        <v>410</v>
      </c>
      <c r="B82" s="34" t="s">
        <v>41</v>
      </c>
      <c r="C82" s="34">
        <v>20</v>
      </c>
      <c r="D82" s="34" t="s">
        <v>38</v>
      </c>
      <c r="E82" s="40" t="s">
        <v>411</v>
      </c>
      <c r="F82" s="62">
        <f>+F83</f>
        <v>2453310687.2399998</v>
      </c>
      <c r="G82" s="62">
        <f t="shared" ref="G82" si="59">+G83</f>
        <v>0</v>
      </c>
      <c r="H82" s="62">
        <f>+H83</f>
        <v>2453310687.2399998</v>
      </c>
      <c r="I82" s="162">
        <f t="shared" si="47"/>
        <v>4.3952202846972752E-2</v>
      </c>
      <c r="J82" s="62">
        <f>+J83</f>
        <v>1125893019.1199999</v>
      </c>
      <c r="K82" s="62">
        <f t="shared" ref="K82:L82" si="60">+K83</f>
        <v>1125893019.1199999</v>
      </c>
      <c r="L82" s="62">
        <f t="shared" si="60"/>
        <v>0</v>
      </c>
      <c r="M82" s="64">
        <f t="shared" si="4"/>
        <v>0.45892802121472898</v>
      </c>
      <c r="N82" s="64">
        <f t="shared" si="5"/>
        <v>0.45892802121472898</v>
      </c>
      <c r="O82" s="151">
        <f t="shared" si="6"/>
        <v>1</v>
      </c>
    </row>
    <row r="83" spans="1:15" ht="43.5" customHeight="1" x14ac:dyDescent="0.25">
      <c r="A83" s="152" t="s">
        <v>412</v>
      </c>
      <c r="B83" s="44" t="s">
        <v>41</v>
      </c>
      <c r="C83" s="44">
        <v>20</v>
      </c>
      <c r="D83" s="44" t="s">
        <v>38</v>
      </c>
      <c r="E83" s="45" t="s">
        <v>258</v>
      </c>
      <c r="F83" s="46">
        <v>2453310687.2399998</v>
      </c>
      <c r="G83" s="46">
        <v>0</v>
      </c>
      <c r="H83" s="46">
        <f>+F83-G83</f>
        <v>2453310687.2399998</v>
      </c>
      <c r="I83" s="163">
        <f t="shared" si="47"/>
        <v>4.3952202846972752E-2</v>
      </c>
      <c r="J83" s="46">
        <v>1125893019.1199999</v>
      </c>
      <c r="K83" s="46">
        <v>1125893019.1199999</v>
      </c>
      <c r="L83" s="46">
        <f t="shared" si="43"/>
        <v>0</v>
      </c>
      <c r="M83" s="57">
        <f t="shared" si="4"/>
        <v>0.45892802121472898</v>
      </c>
      <c r="N83" s="57">
        <f t="shared" si="5"/>
        <v>0.45892802121472898</v>
      </c>
      <c r="O83" s="154">
        <f t="shared" si="6"/>
        <v>1</v>
      </c>
    </row>
    <row r="84" spans="1:15" ht="43.5" customHeight="1" x14ac:dyDescent="0.25">
      <c r="A84" s="149" t="s">
        <v>413</v>
      </c>
      <c r="B84" s="34" t="s">
        <v>37</v>
      </c>
      <c r="C84" s="34">
        <v>13</v>
      </c>
      <c r="D84" s="34" t="s">
        <v>38</v>
      </c>
      <c r="E84" s="40" t="s">
        <v>414</v>
      </c>
      <c r="F84" s="62">
        <f t="shared" ref="F84:L86" si="61">+F85</f>
        <v>14746723</v>
      </c>
      <c r="G84" s="62">
        <f t="shared" si="61"/>
        <v>0</v>
      </c>
      <c r="H84" s="62">
        <f t="shared" si="61"/>
        <v>14746723</v>
      </c>
      <c r="I84" s="150">
        <f t="shared" si="47"/>
        <v>2.6419440635678116E-4</v>
      </c>
      <c r="J84" s="62">
        <f t="shared" si="61"/>
        <v>13050684</v>
      </c>
      <c r="K84" s="62">
        <f t="shared" si="61"/>
        <v>11964970</v>
      </c>
      <c r="L84" s="62">
        <f t="shared" si="61"/>
        <v>1085714</v>
      </c>
      <c r="M84" s="64">
        <f t="shared" si="4"/>
        <v>0.88498875309450109</v>
      </c>
      <c r="N84" s="64">
        <f t="shared" si="5"/>
        <v>0.81136466725522682</v>
      </c>
      <c r="O84" s="151">
        <f t="shared" si="6"/>
        <v>0.91680788531850133</v>
      </c>
    </row>
    <row r="85" spans="1:15" ht="43.5" customHeight="1" x14ac:dyDescent="0.25">
      <c r="A85" s="149" t="s">
        <v>415</v>
      </c>
      <c r="B85" s="34" t="s">
        <v>37</v>
      </c>
      <c r="C85" s="34">
        <v>13</v>
      </c>
      <c r="D85" s="34" t="s">
        <v>38</v>
      </c>
      <c r="E85" s="40" t="s">
        <v>414</v>
      </c>
      <c r="F85" s="62">
        <f t="shared" si="61"/>
        <v>14746723</v>
      </c>
      <c r="G85" s="62">
        <f t="shared" si="61"/>
        <v>0</v>
      </c>
      <c r="H85" s="62">
        <f t="shared" si="61"/>
        <v>14746723</v>
      </c>
      <c r="I85" s="150">
        <f t="shared" si="47"/>
        <v>2.6419440635678116E-4</v>
      </c>
      <c r="J85" s="62">
        <f t="shared" si="61"/>
        <v>13050684</v>
      </c>
      <c r="K85" s="62">
        <f t="shared" si="61"/>
        <v>11964970</v>
      </c>
      <c r="L85" s="62">
        <f t="shared" si="61"/>
        <v>1085714</v>
      </c>
      <c r="M85" s="64">
        <f t="shared" si="4"/>
        <v>0.88498875309450109</v>
      </c>
      <c r="N85" s="64">
        <f t="shared" si="5"/>
        <v>0.81136466725522682</v>
      </c>
      <c r="O85" s="151">
        <f t="shared" si="6"/>
        <v>0.91680788531850133</v>
      </c>
    </row>
    <row r="86" spans="1:15" ht="43.5" customHeight="1" x14ac:dyDescent="0.25">
      <c r="A86" s="149" t="s">
        <v>416</v>
      </c>
      <c r="B86" s="34" t="s">
        <v>37</v>
      </c>
      <c r="C86" s="34">
        <v>13</v>
      </c>
      <c r="D86" s="34" t="s">
        <v>38</v>
      </c>
      <c r="E86" s="40" t="s">
        <v>393</v>
      </c>
      <c r="F86" s="41">
        <f t="shared" si="61"/>
        <v>14746723</v>
      </c>
      <c r="G86" s="41">
        <f t="shared" si="61"/>
        <v>0</v>
      </c>
      <c r="H86" s="41">
        <f t="shared" si="61"/>
        <v>14746723</v>
      </c>
      <c r="I86" s="150">
        <f t="shared" si="47"/>
        <v>2.6419440635678116E-4</v>
      </c>
      <c r="J86" s="41">
        <f t="shared" si="61"/>
        <v>13050684</v>
      </c>
      <c r="K86" s="41">
        <f t="shared" si="61"/>
        <v>11964970</v>
      </c>
      <c r="L86" s="41">
        <f t="shared" si="61"/>
        <v>1085714</v>
      </c>
      <c r="M86" s="64">
        <f t="shared" si="4"/>
        <v>0.88498875309450109</v>
      </c>
      <c r="N86" s="64">
        <f t="shared" si="5"/>
        <v>0.81136466725522682</v>
      </c>
      <c r="O86" s="151">
        <f t="shared" si="6"/>
        <v>0.91680788531850133</v>
      </c>
    </row>
    <row r="87" spans="1:15" ht="43.5" customHeight="1" x14ac:dyDescent="0.25">
      <c r="A87" s="152" t="s">
        <v>417</v>
      </c>
      <c r="B87" s="44" t="s">
        <v>37</v>
      </c>
      <c r="C87" s="44">
        <v>13</v>
      </c>
      <c r="D87" s="44" t="s">
        <v>38</v>
      </c>
      <c r="E87" s="45" t="s">
        <v>258</v>
      </c>
      <c r="F87" s="46">
        <v>14746723</v>
      </c>
      <c r="G87" s="46">
        <v>0</v>
      </c>
      <c r="H87" s="46">
        <f>+F87-G87</f>
        <v>14746723</v>
      </c>
      <c r="I87" s="153">
        <f t="shared" si="47"/>
        <v>2.6419440635678116E-4</v>
      </c>
      <c r="J87" s="46">
        <v>13050684</v>
      </c>
      <c r="K87" s="46">
        <v>11964970</v>
      </c>
      <c r="L87" s="46">
        <f t="shared" ref="L87:L129" si="62">+J87-K87</f>
        <v>1085714</v>
      </c>
      <c r="M87" s="57">
        <f t="shared" ref="M87:M130" si="63">+J87/H87</f>
        <v>0.88498875309450109</v>
      </c>
      <c r="N87" s="57">
        <f t="shared" ref="N87:N130" si="64">+K87/H87</f>
        <v>0.81136466725522682</v>
      </c>
      <c r="O87" s="154">
        <f t="shared" ref="O87:O129" si="65">+K87/J87</f>
        <v>0.91680788531850133</v>
      </c>
    </row>
    <row r="88" spans="1:15" ht="43.5" customHeight="1" x14ac:dyDescent="0.25">
      <c r="A88" s="149" t="s">
        <v>418</v>
      </c>
      <c r="B88" s="34" t="s">
        <v>37</v>
      </c>
      <c r="C88" s="34">
        <v>13</v>
      </c>
      <c r="D88" s="34" t="s">
        <v>38</v>
      </c>
      <c r="E88" s="40" t="s">
        <v>419</v>
      </c>
      <c r="F88" s="60">
        <f>+F89</f>
        <v>109671627.38</v>
      </c>
      <c r="G88" s="60">
        <f>+G89</f>
        <v>0</v>
      </c>
      <c r="H88" s="60">
        <f>+H89</f>
        <v>109671627.38</v>
      </c>
      <c r="I88" s="157">
        <f t="shared" si="47"/>
        <v>1.9648182507965468E-3</v>
      </c>
      <c r="J88" s="60">
        <f>+J89</f>
        <v>31499543</v>
      </c>
      <c r="K88" s="60">
        <f t="shared" ref="K88:L88" si="66">+K89</f>
        <v>28338925</v>
      </c>
      <c r="L88" s="60">
        <f t="shared" si="66"/>
        <v>3160618</v>
      </c>
      <c r="M88" s="64">
        <f t="shared" si="63"/>
        <v>0.28721688327699912</v>
      </c>
      <c r="N88" s="64">
        <f t="shared" si="64"/>
        <v>0.25839796196156345</v>
      </c>
      <c r="O88" s="151">
        <f t="shared" si="65"/>
        <v>0.89966146492982457</v>
      </c>
    </row>
    <row r="89" spans="1:15" ht="43.5" customHeight="1" x14ac:dyDescent="0.25">
      <c r="A89" s="149" t="s">
        <v>420</v>
      </c>
      <c r="B89" s="34" t="s">
        <v>37</v>
      </c>
      <c r="C89" s="34">
        <v>13</v>
      </c>
      <c r="D89" s="34" t="s">
        <v>38</v>
      </c>
      <c r="E89" s="95" t="s">
        <v>251</v>
      </c>
      <c r="F89" s="60">
        <f>+F90+F94</f>
        <v>109671627.38</v>
      </c>
      <c r="G89" s="60">
        <f>+G90+G94</f>
        <v>0</v>
      </c>
      <c r="H89" s="60">
        <f>+H90+H94</f>
        <v>109671627.38</v>
      </c>
      <c r="I89" s="157">
        <f t="shared" si="47"/>
        <v>1.9648182507965468E-3</v>
      </c>
      <c r="J89" s="60">
        <f>+J90+J94</f>
        <v>31499543</v>
      </c>
      <c r="K89" s="60">
        <f t="shared" ref="K89:L89" si="67">+K90+K94</f>
        <v>28338925</v>
      </c>
      <c r="L89" s="60">
        <f t="shared" si="67"/>
        <v>3160618</v>
      </c>
      <c r="M89" s="64">
        <f t="shared" si="63"/>
        <v>0.28721688327699912</v>
      </c>
      <c r="N89" s="64">
        <f t="shared" si="64"/>
        <v>0.25839796196156345</v>
      </c>
      <c r="O89" s="151">
        <f t="shared" si="65"/>
        <v>0.89966146492982457</v>
      </c>
    </row>
    <row r="90" spans="1:15" ht="43.5" customHeight="1" x14ac:dyDescent="0.25">
      <c r="A90" s="149" t="s">
        <v>421</v>
      </c>
      <c r="B90" s="34" t="s">
        <v>37</v>
      </c>
      <c r="C90" s="34">
        <v>13</v>
      </c>
      <c r="D90" s="34" t="s">
        <v>38</v>
      </c>
      <c r="E90" s="40" t="s">
        <v>422</v>
      </c>
      <c r="F90" s="60">
        <f t="shared" ref="F90:L92" si="68">+F91</f>
        <v>63941990.380000003</v>
      </c>
      <c r="G90" s="60">
        <f t="shared" si="68"/>
        <v>0</v>
      </c>
      <c r="H90" s="60">
        <f t="shared" si="68"/>
        <v>63941990.380000003</v>
      </c>
      <c r="I90" s="157">
        <f t="shared" si="47"/>
        <v>1.1455505192384174E-3</v>
      </c>
      <c r="J90" s="60">
        <f t="shared" si="68"/>
        <v>0</v>
      </c>
      <c r="K90" s="60">
        <f t="shared" si="68"/>
        <v>0</v>
      </c>
      <c r="L90" s="60">
        <f t="shared" si="68"/>
        <v>0</v>
      </c>
      <c r="M90" s="64">
        <f t="shared" si="63"/>
        <v>0</v>
      </c>
      <c r="N90" s="64">
        <f t="shared" si="64"/>
        <v>0</v>
      </c>
      <c r="O90" s="151" t="s">
        <v>40</v>
      </c>
    </row>
    <row r="91" spans="1:15" ht="43.5" customHeight="1" x14ac:dyDescent="0.25">
      <c r="A91" s="149" t="s">
        <v>423</v>
      </c>
      <c r="B91" s="34" t="s">
        <v>37</v>
      </c>
      <c r="C91" s="34">
        <v>13</v>
      </c>
      <c r="D91" s="34" t="s">
        <v>38</v>
      </c>
      <c r="E91" s="40" t="s">
        <v>422</v>
      </c>
      <c r="F91" s="60">
        <f t="shared" si="68"/>
        <v>63941990.380000003</v>
      </c>
      <c r="G91" s="60">
        <f t="shared" si="68"/>
        <v>0</v>
      </c>
      <c r="H91" s="60">
        <f t="shared" si="68"/>
        <v>63941990.380000003</v>
      </c>
      <c r="I91" s="157">
        <f t="shared" si="47"/>
        <v>1.1455505192384174E-3</v>
      </c>
      <c r="J91" s="60">
        <f t="shared" si="68"/>
        <v>0</v>
      </c>
      <c r="K91" s="60">
        <f t="shared" si="68"/>
        <v>0</v>
      </c>
      <c r="L91" s="60">
        <f t="shared" si="68"/>
        <v>0</v>
      </c>
      <c r="M91" s="64">
        <f t="shared" si="63"/>
        <v>0</v>
      </c>
      <c r="N91" s="64">
        <f t="shared" si="64"/>
        <v>0</v>
      </c>
      <c r="O91" s="151" t="s">
        <v>40</v>
      </c>
    </row>
    <row r="92" spans="1:15" ht="43.5" customHeight="1" x14ac:dyDescent="0.25">
      <c r="A92" s="149" t="s">
        <v>424</v>
      </c>
      <c r="B92" s="34" t="s">
        <v>37</v>
      </c>
      <c r="C92" s="34">
        <v>13</v>
      </c>
      <c r="D92" s="34" t="s">
        <v>38</v>
      </c>
      <c r="E92" s="40" t="s">
        <v>425</v>
      </c>
      <c r="F92" s="60">
        <f t="shared" si="68"/>
        <v>63941990.380000003</v>
      </c>
      <c r="G92" s="60">
        <f t="shared" si="68"/>
        <v>0</v>
      </c>
      <c r="H92" s="60">
        <f t="shared" si="68"/>
        <v>63941990.380000003</v>
      </c>
      <c r="I92" s="157">
        <f t="shared" si="47"/>
        <v>1.1455505192384174E-3</v>
      </c>
      <c r="J92" s="60">
        <f t="shared" si="68"/>
        <v>0</v>
      </c>
      <c r="K92" s="60">
        <f t="shared" si="68"/>
        <v>0</v>
      </c>
      <c r="L92" s="60">
        <f t="shared" si="68"/>
        <v>0</v>
      </c>
      <c r="M92" s="64">
        <f t="shared" si="63"/>
        <v>0</v>
      </c>
      <c r="N92" s="64">
        <f t="shared" si="64"/>
        <v>0</v>
      </c>
      <c r="O92" s="151" t="s">
        <v>40</v>
      </c>
    </row>
    <row r="93" spans="1:15" ht="43.5" customHeight="1" x14ac:dyDescent="0.25">
      <c r="A93" s="152" t="s">
        <v>426</v>
      </c>
      <c r="B93" s="44" t="s">
        <v>37</v>
      </c>
      <c r="C93" s="44">
        <v>13</v>
      </c>
      <c r="D93" s="44" t="s">
        <v>38</v>
      </c>
      <c r="E93" s="45" t="s">
        <v>258</v>
      </c>
      <c r="F93" s="46">
        <v>63941990.380000003</v>
      </c>
      <c r="G93" s="46">
        <v>0</v>
      </c>
      <c r="H93" s="46">
        <f>+F93-G93</f>
        <v>63941990.380000003</v>
      </c>
      <c r="I93" s="192">
        <f t="shared" si="47"/>
        <v>1.1455505192384174E-3</v>
      </c>
      <c r="J93" s="46">
        <v>0</v>
      </c>
      <c r="K93" s="46">
        <v>0</v>
      </c>
      <c r="L93" s="46">
        <f t="shared" si="62"/>
        <v>0</v>
      </c>
      <c r="M93" s="57">
        <f t="shared" si="63"/>
        <v>0</v>
      </c>
      <c r="N93" s="57">
        <f t="shared" si="64"/>
        <v>0</v>
      </c>
      <c r="O93" s="154" t="s">
        <v>40</v>
      </c>
    </row>
    <row r="94" spans="1:15" ht="43.5" customHeight="1" x14ac:dyDescent="0.25">
      <c r="A94" s="149" t="s">
        <v>427</v>
      </c>
      <c r="B94" s="34" t="s">
        <v>37</v>
      </c>
      <c r="C94" s="34">
        <v>13</v>
      </c>
      <c r="D94" s="34" t="s">
        <v>38</v>
      </c>
      <c r="E94" s="40" t="s">
        <v>428</v>
      </c>
      <c r="F94" s="62">
        <f t="shared" ref="F94:L96" si="69">+F95</f>
        <v>45729637</v>
      </c>
      <c r="G94" s="62">
        <f t="shared" si="69"/>
        <v>0</v>
      </c>
      <c r="H94" s="62">
        <f t="shared" si="69"/>
        <v>45729637</v>
      </c>
      <c r="I94" s="150">
        <f t="shared" si="47"/>
        <v>8.1926773155812955E-4</v>
      </c>
      <c r="J94" s="62">
        <f t="shared" si="69"/>
        <v>31499543</v>
      </c>
      <c r="K94" s="62">
        <f t="shared" si="69"/>
        <v>28338925</v>
      </c>
      <c r="L94" s="62">
        <f t="shared" si="69"/>
        <v>3160618</v>
      </c>
      <c r="M94" s="64">
        <f t="shared" si="63"/>
        <v>0.68882119051152757</v>
      </c>
      <c r="N94" s="64">
        <f t="shared" si="64"/>
        <v>0.61970588133030668</v>
      </c>
      <c r="O94" s="151">
        <f t="shared" si="65"/>
        <v>0.89966146492982457</v>
      </c>
    </row>
    <row r="95" spans="1:15" ht="43.5" customHeight="1" x14ac:dyDescent="0.25">
      <c r="A95" s="149" t="s">
        <v>429</v>
      </c>
      <c r="B95" s="34" t="s">
        <v>37</v>
      </c>
      <c r="C95" s="34">
        <v>13</v>
      </c>
      <c r="D95" s="34" t="s">
        <v>38</v>
      </c>
      <c r="E95" s="40" t="s">
        <v>428</v>
      </c>
      <c r="F95" s="62">
        <f t="shared" si="69"/>
        <v>45729637</v>
      </c>
      <c r="G95" s="62">
        <f t="shared" si="69"/>
        <v>0</v>
      </c>
      <c r="H95" s="62">
        <f t="shared" si="69"/>
        <v>45729637</v>
      </c>
      <c r="I95" s="150">
        <f t="shared" si="47"/>
        <v>8.1926773155812955E-4</v>
      </c>
      <c r="J95" s="62">
        <f t="shared" si="69"/>
        <v>31499543</v>
      </c>
      <c r="K95" s="62">
        <f t="shared" si="69"/>
        <v>28338925</v>
      </c>
      <c r="L95" s="62">
        <f t="shared" si="69"/>
        <v>3160618</v>
      </c>
      <c r="M95" s="64">
        <f t="shared" si="63"/>
        <v>0.68882119051152757</v>
      </c>
      <c r="N95" s="64">
        <f t="shared" si="64"/>
        <v>0.61970588133030668</v>
      </c>
      <c r="O95" s="151">
        <f t="shared" si="65"/>
        <v>0.89966146492982457</v>
      </c>
    </row>
    <row r="96" spans="1:15" ht="43.5" customHeight="1" x14ac:dyDescent="0.25">
      <c r="A96" s="149" t="s">
        <v>430</v>
      </c>
      <c r="B96" s="34" t="s">
        <v>37</v>
      </c>
      <c r="C96" s="34">
        <v>13</v>
      </c>
      <c r="D96" s="34" t="s">
        <v>38</v>
      </c>
      <c r="E96" s="40" t="s">
        <v>393</v>
      </c>
      <c r="F96" s="62">
        <f t="shared" si="69"/>
        <v>45729637</v>
      </c>
      <c r="G96" s="62">
        <f t="shared" si="69"/>
        <v>0</v>
      </c>
      <c r="H96" s="62">
        <f t="shared" si="69"/>
        <v>45729637</v>
      </c>
      <c r="I96" s="150">
        <f t="shared" si="47"/>
        <v>8.1926773155812955E-4</v>
      </c>
      <c r="J96" s="62">
        <f t="shared" si="69"/>
        <v>31499543</v>
      </c>
      <c r="K96" s="62">
        <f t="shared" si="69"/>
        <v>28338925</v>
      </c>
      <c r="L96" s="62">
        <f t="shared" si="69"/>
        <v>3160618</v>
      </c>
      <c r="M96" s="64">
        <f t="shared" si="63"/>
        <v>0.68882119051152757</v>
      </c>
      <c r="N96" s="64">
        <f t="shared" si="64"/>
        <v>0.61970588133030668</v>
      </c>
      <c r="O96" s="151">
        <f t="shared" si="65"/>
        <v>0.89966146492982457</v>
      </c>
    </row>
    <row r="97" spans="1:15" ht="43.5" customHeight="1" x14ac:dyDescent="0.25">
      <c r="A97" s="152" t="s">
        <v>431</v>
      </c>
      <c r="B97" s="44" t="s">
        <v>37</v>
      </c>
      <c r="C97" s="44">
        <v>13</v>
      </c>
      <c r="D97" s="44" t="s">
        <v>38</v>
      </c>
      <c r="E97" s="45" t="s">
        <v>258</v>
      </c>
      <c r="F97" s="46">
        <v>45729637</v>
      </c>
      <c r="G97" s="46">
        <v>0</v>
      </c>
      <c r="H97" s="46">
        <f>+F97-G97</f>
        <v>45729637</v>
      </c>
      <c r="I97" s="153">
        <f t="shared" si="47"/>
        <v>8.1926773155812955E-4</v>
      </c>
      <c r="J97" s="46">
        <v>31499543</v>
      </c>
      <c r="K97" s="46">
        <v>28338925</v>
      </c>
      <c r="L97" s="46">
        <f t="shared" si="62"/>
        <v>3160618</v>
      </c>
      <c r="M97" s="57">
        <f t="shared" si="63"/>
        <v>0.68882119051152757</v>
      </c>
      <c r="N97" s="57">
        <f t="shared" si="64"/>
        <v>0.61970588133030668</v>
      </c>
      <c r="O97" s="154">
        <f t="shared" si="65"/>
        <v>0.89966146492982457</v>
      </c>
    </row>
    <row r="98" spans="1:15" ht="43.5" customHeight="1" x14ac:dyDescent="0.25">
      <c r="A98" s="149" t="s">
        <v>432</v>
      </c>
      <c r="B98" s="34" t="s">
        <v>37</v>
      </c>
      <c r="C98" s="34">
        <v>13</v>
      </c>
      <c r="D98" s="34" t="s">
        <v>38</v>
      </c>
      <c r="E98" s="40" t="s">
        <v>433</v>
      </c>
      <c r="F98" s="60">
        <f>+F99</f>
        <v>20000000</v>
      </c>
      <c r="G98" s="60">
        <f t="shared" ref="G98:G102" si="70">+G99</f>
        <v>0</v>
      </c>
      <c r="H98" s="60">
        <f>+H99</f>
        <v>20000000</v>
      </c>
      <c r="I98" s="150">
        <f t="shared" si="47"/>
        <v>3.5830930893159267E-4</v>
      </c>
      <c r="J98" s="60">
        <f>+J99</f>
        <v>0</v>
      </c>
      <c r="K98" s="60">
        <f t="shared" ref="K98:L102" si="71">+K99</f>
        <v>0</v>
      </c>
      <c r="L98" s="60">
        <f t="shared" si="71"/>
        <v>0</v>
      </c>
      <c r="M98" s="64">
        <f t="shared" si="63"/>
        <v>0</v>
      </c>
      <c r="N98" s="64">
        <f t="shared" si="64"/>
        <v>0</v>
      </c>
      <c r="O98" s="151" t="s">
        <v>40</v>
      </c>
    </row>
    <row r="99" spans="1:15" ht="43.5" customHeight="1" x14ac:dyDescent="0.25">
      <c r="A99" s="149" t="s">
        <v>434</v>
      </c>
      <c r="B99" s="34" t="s">
        <v>37</v>
      </c>
      <c r="C99" s="34">
        <v>13</v>
      </c>
      <c r="D99" s="34" t="s">
        <v>38</v>
      </c>
      <c r="E99" s="95" t="s">
        <v>251</v>
      </c>
      <c r="F99" s="60">
        <f>+F100</f>
        <v>20000000</v>
      </c>
      <c r="G99" s="60">
        <f t="shared" si="70"/>
        <v>0</v>
      </c>
      <c r="H99" s="60">
        <f>+H100</f>
        <v>20000000</v>
      </c>
      <c r="I99" s="150">
        <f t="shared" si="47"/>
        <v>3.5830930893159267E-4</v>
      </c>
      <c r="J99" s="60">
        <f>+J100</f>
        <v>0</v>
      </c>
      <c r="K99" s="60">
        <f t="shared" si="71"/>
        <v>0</v>
      </c>
      <c r="L99" s="60">
        <f t="shared" si="71"/>
        <v>0</v>
      </c>
      <c r="M99" s="64">
        <f t="shared" si="63"/>
        <v>0</v>
      </c>
      <c r="N99" s="64">
        <f t="shared" si="64"/>
        <v>0</v>
      </c>
      <c r="O99" s="151" t="s">
        <v>40</v>
      </c>
    </row>
    <row r="100" spans="1:15" ht="43.5" customHeight="1" x14ac:dyDescent="0.25">
      <c r="A100" s="149" t="s">
        <v>508</v>
      </c>
      <c r="B100" s="34" t="s">
        <v>37</v>
      </c>
      <c r="C100" s="34">
        <v>13</v>
      </c>
      <c r="D100" s="34" t="s">
        <v>38</v>
      </c>
      <c r="E100" s="40" t="s">
        <v>509</v>
      </c>
      <c r="F100" s="60">
        <f t="shared" ref="F100:J102" si="72">+F101</f>
        <v>20000000</v>
      </c>
      <c r="G100" s="60">
        <f t="shared" si="70"/>
        <v>0</v>
      </c>
      <c r="H100" s="60">
        <f t="shared" si="72"/>
        <v>20000000</v>
      </c>
      <c r="I100" s="150">
        <f t="shared" si="47"/>
        <v>3.5830930893159267E-4</v>
      </c>
      <c r="J100" s="60">
        <f t="shared" si="72"/>
        <v>0</v>
      </c>
      <c r="K100" s="60">
        <f t="shared" si="71"/>
        <v>0</v>
      </c>
      <c r="L100" s="60">
        <f t="shared" si="71"/>
        <v>0</v>
      </c>
      <c r="M100" s="64">
        <f t="shared" si="63"/>
        <v>0</v>
      </c>
      <c r="N100" s="64">
        <f t="shared" si="64"/>
        <v>0</v>
      </c>
      <c r="O100" s="151" t="s">
        <v>40</v>
      </c>
    </row>
    <row r="101" spans="1:15" ht="43.5" customHeight="1" x14ac:dyDescent="0.25">
      <c r="A101" s="149" t="s">
        <v>510</v>
      </c>
      <c r="B101" s="34" t="s">
        <v>37</v>
      </c>
      <c r="C101" s="34">
        <v>13</v>
      </c>
      <c r="D101" s="34" t="s">
        <v>38</v>
      </c>
      <c r="E101" s="40" t="s">
        <v>509</v>
      </c>
      <c r="F101" s="60">
        <f t="shared" si="72"/>
        <v>20000000</v>
      </c>
      <c r="G101" s="60">
        <f t="shared" si="70"/>
        <v>0</v>
      </c>
      <c r="H101" s="60">
        <f t="shared" si="72"/>
        <v>20000000</v>
      </c>
      <c r="I101" s="150">
        <f t="shared" si="47"/>
        <v>3.5830930893159267E-4</v>
      </c>
      <c r="J101" s="60">
        <f t="shared" si="72"/>
        <v>0</v>
      </c>
      <c r="K101" s="60">
        <f t="shared" si="71"/>
        <v>0</v>
      </c>
      <c r="L101" s="60">
        <f t="shared" si="71"/>
        <v>0</v>
      </c>
      <c r="M101" s="64">
        <f t="shared" si="63"/>
        <v>0</v>
      </c>
      <c r="N101" s="64">
        <f t="shared" si="64"/>
        <v>0</v>
      </c>
      <c r="O101" s="151" t="s">
        <v>40</v>
      </c>
    </row>
    <row r="102" spans="1:15" ht="43.5" customHeight="1" x14ac:dyDescent="0.25">
      <c r="A102" s="149" t="s">
        <v>511</v>
      </c>
      <c r="B102" s="34" t="s">
        <v>37</v>
      </c>
      <c r="C102" s="34">
        <v>13</v>
      </c>
      <c r="D102" s="34" t="s">
        <v>38</v>
      </c>
      <c r="E102" s="40" t="s">
        <v>393</v>
      </c>
      <c r="F102" s="60">
        <f t="shared" si="72"/>
        <v>20000000</v>
      </c>
      <c r="G102" s="60">
        <f t="shared" si="70"/>
        <v>0</v>
      </c>
      <c r="H102" s="60">
        <f t="shared" si="72"/>
        <v>20000000</v>
      </c>
      <c r="I102" s="150">
        <f t="shared" si="47"/>
        <v>3.5830930893159267E-4</v>
      </c>
      <c r="J102" s="60">
        <f t="shared" si="72"/>
        <v>0</v>
      </c>
      <c r="K102" s="60">
        <f t="shared" si="71"/>
        <v>0</v>
      </c>
      <c r="L102" s="60">
        <f t="shared" si="71"/>
        <v>0</v>
      </c>
      <c r="M102" s="64">
        <f t="shared" si="63"/>
        <v>0</v>
      </c>
      <c r="N102" s="64">
        <f t="shared" si="64"/>
        <v>0</v>
      </c>
      <c r="O102" s="151" t="s">
        <v>40</v>
      </c>
    </row>
    <row r="103" spans="1:15" ht="43.5" customHeight="1" x14ac:dyDescent="0.25">
      <c r="A103" s="152" t="s">
        <v>512</v>
      </c>
      <c r="B103" s="44" t="s">
        <v>37</v>
      </c>
      <c r="C103" s="44">
        <v>13</v>
      </c>
      <c r="D103" s="44" t="s">
        <v>38</v>
      </c>
      <c r="E103" s="45" t="s">
        <v>258</v>
      </c>
      <c r="F103" s="46">
        <v>20000000</v>
      </c>
      <c r="G103" s="46">
        <v>0</v>
      </c>
      <c r="H103" s="46">
        <f>+F103-G103</f>
        <v>20000000</v>
      </c>
      <c r="I103" s="153">
        <f t="shared" si="47"/>
        <v>3.5830930893159267E-4</v>
      </c>
      <c r="J103" s="46">
        <v>0</v>
      </c>
      <c r="K103" s="46">
        <v>0</v>
      </c>
      <c r="L103" s="46">
        <f t="shared" ref="L103" si="73">+J103-K103</f>
        <v>0</v>
      </c>
      <c r="M103" s="57">
        <f t="shared" si="63"/>
        <v>0</v>
      </c>
      <c r="N103" s="57">
        <f t="shared" si="64"/>
        <v>0</v>
      </c>
      <c r="O103" s="154" t="s">
        <v>40</v>
      </c>
    </row>
    <row r="104" spans="1:15" ht="43.5" customHeight="1" x14ac:dyDescent="0.25">
      <c r="A104" s="193" t="s">
        <v>441</v>
      </c>
      <c r="B104" s="100" t="s">
        <v>37</v>
      </c>
      <c r="C104" s="34">
        <v>13</v>
      </c>
      <c r="D104" s="34" t="s">
        <v>38</v>
      </c>
      <c r="E104" s="95" t="s">
        <v>442</v>
      </c>
      <c r="F104" s="66">
        <f t="shared" ref="F104:H105" si="74">+F106</f>
        <v>2620046413.3000002</v>
      </c>
      <c r="G104" s="66">
        <f t="shared" si="74"/>
        <v>0</v>
      </c>
      <c r="H104" s="66">
        <f t="shared" si="74"/>
        <v>2620046413.3000002</v>
      </c>
      <c r="I104" s="162">
        <f t="shared" si="47"/>
        <v>4.6939350985911059E-2</v>
      </c>
      <c r="J104" s="66">
        <f t="shared" ref="J104:L105" si="75">+J106</f>
        <v>2244343917.9700003</v>
      </c>
      <c r="K104" s="66">
        <f t="shared" si="75"/>
        <v>2191268659.3000002</v>
      </c>
      <c r="L104" s="66">
        <f t="shared" si="75"/>
        <v>53075258.670000017</v>
      </c>
      <c r="M104" s="64">
        <f t="shared" si="63"/>
        <v>0.85660464126786395</v>
      </c>
      <c r="N104" s="64">
        <f t="shared" si="64"/>
        <v>0.83634726781044078</v>
      </c>
      <c r="O104" s="151">
        <f t="shared" si="65"/>
        <v>0.97635154833221527</v>
      </c>
    </row>
    <row r="105" spans="1:15" ht="43.5" customHeight="1" x14ac:dyDescent="0.25">
      <c r="A105" s="193" t="s">
        <v>441</v>
      </c>
      <c r="B105" s="100" t="s">
        <v>37</v>
      </c>
      <c r="C105" s="34">
        <v>20</v>
      </c>
      <c r="D105" s="34" t="s">
        <v>38</v>
      </c>
      <c r="E105" s="95" t="s">
        <v>442</v>
      </c>
      <c r="F105" s="66">
        <f t="shared" si="74"/>
        <v>10000000000</v>
      </c>
      <c r="G105" s="66">
        <f t="shared" si="74"/>
        <v>0</v>
      </c>
      <c r="H105" s="66">
        <f t="shared" si="74"/>
        <v>10000000000</v>
      </c>
      <c r="I105" s="162">
        <f t="shared" si="47"/>
        <v>0.17915465446579634</v>
      </c>
      <c r="J105" s="66">
        <f t="shared" si="75"/>
        <v>10000000000</v>
      </c>
      <c r="K105" s="66">
        <f t="shared" si="75"/>
        <v>10000000000</v>
      </c>
      <c r="L105" s="66">
        <f t="shared" si="75"/>
        <v>0</v>
      </c>
      <c r="M105" s="64">
        <f t="shared" si="63"/>
        <v>1</v>
      </c>
      <c r="N105" s="64">
        <f t="shared" si="64"/>
        <v>1</v>
      </c>
      <c r="O105" s="151">
        <f t="shared" si="65"/>
        <v>1</v>
      </c>
    </row>
    <row r="106" spans="1:15" ht="43.5" customHeight="1" x14ac:dyDescent="0.25">
      <c r="A106" s="193" t="s">
        <v>443</v>
      </c>
      <c r="B106" s="100" t="s">
        <v>37</v>
      </c>
      <c r="C106" s="34">
        <v>13</v>
      </c>
      <c r="D106" s="34" t="s">
        <v>38</v>
      </c>
      <c r="E106" s="95" t="s">
        <v>251</v>
      </c>
      <c r="F106" s="66">
        <f>+F108+F112+F122+F126</f>
        <v>2620046413.3000002</v>
      </c>
      <c r="G106" s="66">
        <f>+G108+G112+G122+G126</f>
        <v>0</v>
      </c>
      <c r="H106" s="66">
        <f>+H108+H112+H122+H126</f>
        <v>2620046413.3000002</v>
      </c>
      <c r="I106" s="162">
        <f t="shared" si="47"/>
        <v>4.6939350985911059E-2</v>
      </c>
      <c r="J106" s="66">
        <f>+J108+J112+J122+J126</f>
        <v>2244343917.9700003</v>
      </c>
      <c r="K106" s="66">
        <f t="shared" ref="K106:L106" si="76">+K108+K112+K122+K126</f>
        <v>2191268659.3000002</v>
      </c>
      <c r="L106" s="66">
        <f t="shared" si="76"/>
        <v>53075258.670000017</v>
      </c>
      <c r="M106" s="64">
        <f t="shared" si="63"/>
        <v>0.85660464126786395</v>
      </c>
      <c r="N106" s="64">
        <f t="shared" si="64"/>
        <v>0.83634726781044078</v>
      </c>
      <c r="O106" s="151">
        <f t="shared" si="65"/>
        <v>0.97635154833221527</v>
      </c>
    </row>
    <row r="107" spans="1:15" ht="43.5" customHeight="1" x14ac:dyDescent="0.25">
      <c r="A107" s="193" t="s">
        <v>443</v>
      </c>
      <c r="B107" s="100" t="s">
        <v>37</v>
      </c>
      <c r="C107" s="34">
        <v>20</v>
      </c>
      <c r="D107" s="34" t="s">
        <v>38</v>
      </c>
      <c r="E107" s="95" t="s">
        <v>251</v>
      </c>
      <c r="F107" s="66">
        <f>+F113</f>
        <v>10000000000</v>
      </c>
      <c r="G107" s="66">
        <f>+G113</f>
        <v>0</v>
      </c>
      <c r="H107" s="66">
        <f>+H113</f>
        <v>10000000000</v>
      </c>
      <c r="I107" s="162">
        <f t="shared" si="47"/>
        <v>0.17915465446579634</v>
      </c>
      <c r="J107" s="66">
        <f>+J113</f>
        <v>10000000000</v>
      </c>
      <c r="K107" s="66">
        <f t="shared" ref="K107:L107" si="77">+K113</f>
        <v>10000000000</v>
      </c>
      <c r="L107" s="66">
        <f t="shared" si="77"/>
        <v>0</v>
      </c>
      <c r="M107" s="64">
        <f t="shared" si="63"/>
        <v>1</v>
      </c>
      <c r="N107" s="64">
        <f t="shared" si="64"/>
        <v>1</v>
      </c>
      <c r="O107" s="151">
        <f t="shared" si="65"/>
        <v>1</v>
      </c>
    </row>
    <row r="108" spans="1:15" ht="52.5" customHeight="1" x14ac:dyDescent="0.25">
      <c r="A108" s="185" t="s">
        <v>444</v>
      </c>
      <c r="B108" s="100" t="s">
        <v>37</v>
      </c>
      <c r="C108" s="34">
        <v>13</v>
      </c>
      <c r="D108" s="34" t="s">
        <v>38</v>
      </c>
      <c r="E108" s="95" t="s">
        <v>445</v>
      </c>
      <c r="F108" s="66">
        <f t="shared" ref="F108:L111" si="78">+F109</f>
        <v>1168128</v>
      </c>
      <c r="G108" s="66">
        <f t="shared" si="78"/>
        <v>0</v>
      </c>
      <c r="H108" s="66">
        <f t="shared" si="78"/>
        <v>1168128</v>
      </c>
      <c r="I108" s="161">
        <f t="shared" si="47"/>
        <v>2.0927556821182175E-5</v>
      </c>
      <c r="J108" s="66">
        <f t="shared" si="78"/>
        <v>1168128</v>
      </c>
      <c r="K108" s="66">
        <f t="shared" si="78"/>
        <v>1168128</v>
      </c>
      <c r="L108" s="66">
        <f t="shared" si="78"/>
        <v>0</v>
      </c>
      <c r="M108" s="64">
        <f t="shared" si="63"/>
        <v>1</v>
      </c>
      <c r="N108" s="64">
        <f t="shared" si="64"/>
        <v>1</v>
      </c>
      <c r="O108" s="151">
        <f t="shared" si="65"/>
        <v>1</v>
      </c>
    </row>
    <row r="109" spans="1:15" ht="52.5" customHeight="1" x14ac:dyDescent="0.25">
      <c r="A109" s="185" t="s">
        <v>446</v>
      </c>
      <c r="B109" s="100" t="s">
        <v>37</v>
      </c>
      <c r="C109" s="34">
        <v>13</v>
      </c>
      <c r="D109" s="34" t="s">
        <v>38</v>
      </c>
      <c r="E109" s="95" t="s">
        <v>445</v>
      </c>
      <c r="F109" s="66">
        <f t="shared" si="78"/>
        <v>1168128</v>
      </c>
      <c r="G109" s="66">
        <f t="shared" si="78"/>
        <v>0</v>
      </c>
      <c r="H109" s="66">
        <f t="shared" si="78"/>
        <v>1168128</v>
      </c>
      <c r="I109" s="161">
        <f t="shared" si="47"/>
        <v>2.0927556821182175E-5</v>
      </c>
      <c r="J109" s="66">
        <f t="shared" si="78"/>
        <v>1168128</v>
      </c>
      <c r="K109" s="66">
        <f t="shared" si="78"/>
        <v>1168128</v>
      </c>
      <c r="L109" s="66">
        <f t="shared" si="78"/>
        <v>0</v>
      </c>
      <c r="M109" s="64">
        <f t="shared" si="63"/>
        <v>1</v>
      </c>
      <c r="N109" s="64">
        <f t="shared" si="64"/>
        <v>1</v>
      </c>
      <c r="O109" s="151">
        <f t="shared" si="65"/>
        <v>1</v>
      </c>
    </row>
    <row r="110" spans="1:15" ht="43.5" customHeight="1" x14ac:dyDescent="0.25">
      <c r="A110" s="185" t="s">
        <v>447</v>
      </c>
      <c r="B110" s="100" t="s">
        <v>37</v>
      </c>
      <c r="C110" s="34">
        <v>13</v>
      </c>
      <c r="D110" s="34" t="s">
        <v>38</v>
      </c>
      <c r="E110" s="95" t="s">
        <v>448</v>
      </c>
      <c r="F110" s="66">
        <f t="shared" si="78"/>
        <v>1168128</v>
      </c>
      <c r="G110" s="66">
        <f t="shared" si="78"/>
        <v>0</v>
      </c>
      <c r="H110" s="66">
        <f t="shared" si="78"/>
        <v>1168128</v>
      </c>
      <c r="I110" s="161">
        <f t="shared" si="47"/>
        <v>2.0927556821182175E-5</v>
      </c>
      <c r="J110" s="66">
        <f t="shared" si="78"/>
        <v>1168128</v>
      </c>
      <c r="K110" s="66">
        <f t="shared" si="78"/>
        <v>1168128</v>
      </c>
      <c r="L110" s="66">
        <f t="shared" si="78"/>
        <v>0</v>
      </c>
      <c r="M110" s="64">
        <f t="shared" si="63"/>
        <v>1</v>
      </c>
      <c r="N110" s="64">
        <f t="shared" si="64"/>
        <v>1</v>
      </c>
      <c r="O110" s="151">
        <f t="shared" si="65"/>
        <v>1</v>
      </c>
    </row>
    <row r="111" spans="1:15" ht="43.5" customHeight="1" x14ac:dyDescent="0.25">
      <c r="A111" s="152" t="s">
        <v>449</v>
      </c>
      <c r="B111" s="103" t="s">
        <v>37</v>
      </c>
      <c r="C111" s="44">
        <v>13</v>
      </c>
      <c r="D111" s="44" t="s">
        <v>38</v>
      </c>
      <c r="E111" s="45" t="s">
        <v>258</v>
      </c>
      <c r="F111" s="46">
        <v>1168128</v>
      </c>
      <c r="G111" s="56">
        <f t="shared" si="78"/>
        <v>0</v>
      </c>
      <c r="H111" s="46">
        <f>+F111-G111</f>
        <v>1168128</v>
      </c>
      <c r="I111" s="159">
        <f t="shared" si="47"/>
        <v>2.0927556821182175E-5</v>
      </c>
      <c r="J111" s="56">
        <v>1168128</v>
      </c>
      <c r="K111" s="56">
        <v>1168128</v>
      </c>
      <c r="L111" s="46">
        <f t="shared" si="62"/>
        <v>0</v>
      </c>
      <c r="M111" s="57">
        <f t="shared" si="63"/>
        <v>1</v>
      </c>
      <c r="N111" s="57">
        <f t="shared" si="64"/>
        <v>1</v>
      </c>
      <c r="O111" s="154">
        <f t="shared" si="65"/>
        <v>1</v>
      </c>
    </row>
    <row r="112" spans="1:15" ht="57" customHeight="1" x14ac:dyDescent="0.25">
      <c r="A112" s="185" t="s">
        <v>450</v>
      </c>
      <c r="B112" s="107" t="s">
        <v>37</v>
      </c>
      <c r="C112" s="34">
        <v>13</v>
      </c>
      <c r="D112" s="34" t="s">
        <v>38</v>
      </c>
      <c r="E112" s="95" t="s">
        <v>451</v>
      </c>
      <c r="F112" s="60">
        <f t="shared" ref="F112:H113" si="79">+F114</f>
        <v>1621534103.74</v>
      </c>
      <c r="G112" s="60">
        <f t="shared" si="79"/>
        <v>0</v>
      </c>
      <c r="H112" s="60">
        <f>+H114</f>
        <v>1621534103.74</v>
      </c>
      <c r="I112" s="162">
        <f t="shared" si="47"/>
        <v>2.9050538206004447E-2</v>
      </c>
      <c r="J112" s="60">
        <f>+J114</f>
        <v>1245831608.4100001</v>
      </c>
      <c r="K112" s="60">
        <f t="shared" ref="K112:L113" si="80">+K114</f>
        <v>1192756349.74</v>
      </c>
      <c r="L112" s="60">
        <f t="shared" si="80"/>
        <v>53075258.670000017</v>
      </c>
      <c r="M112" s="64">
        <f t="shared" si="63"/>
        <v>0.76830429007724355</v>
      </c>
      <c r="N112" s="64">
        <f t="shared" si="64"/>
        <v>0.7355727807321214</v>
      </c>
      <c r="O112" s="151">
        <f t="shared" si="65"/>
        <v>0.95739772669780177</v>
      </c>
    </row>
    <row r="113" spans="1:16" ht="57" customHeight="1" x14ac:dyDescent="0.25">
      <c r="A113" s="185" t="s">
        <v>450</v>
      </c>
      <c r="B113" s="100" t="s">
        <v>41</v>
      </c>
      <c r="C113" s="34">
        <v>20</v>
      </c>
      <c r="D113" s="34" t="s">
        <v>38</v>
      </c>
      <c r="E113" s="95" t="s">
        <v>451</v>
      </c>
      <c r="F113" s="60">
        <f t="shared" si="79"/>
        <v>10000000000</v>
      </c>
      <c r="G113" s="60">
        <f t="shared" si="79"/>
        <v>0</v>
      </c>
      <c r="H113" s="60">
        <f t="shared" si="79"/>
        <v>10000000000</v>
      </c>
      <c r="I113" s="162">
        <f t="shared" si="47"/>
        <v>0.17915465446579634</v>
      </c>
      <c r="J113" s="60">
        <f t="shared" ref="J113" si="81">+J115</f>
        <v>10000000000</v>
      </c>
      <c r="K113" s="60">
        <f t="shared" si="80"/>
        <v>10000000000</v>
      </c>
      <c r="L113" s="60">
        <f t="shared" si="80"/>
        <v>0</v>
      </c>
      <c r="M113" s="64">
        <f t="shared" si="63"/>
        <v>1</v>
      </c>
      <c r="N113" s="64">
        <f t="shared" si="64"/>
        <v>1</v>
      </c>
      <c r="O113" s="151">
        <f t="shared" si="65"/>
        <v>1</v>
      </c>
    </row>
    <row r="114" spans="1:16" ht="57" customHeight="1" x14ac:dyDescent="0.25">
      <c r="A114" s="185" t="s">
        <v>452</v>
      </c>
      <c r="B114" s="107" t="s">
        <v>37</v>
      </c>
      <c r="C114" s="34">
        <v>13</v>
      </c>
      <c r="D114" s="34" t="s">
        <v>38</v>
      </c>
      <c r="E114" s="95" t="s">
        <v>451</v>
      </c>
      <c r="F114" s="66">
        <f>+F116+F117</f>
        <v>1621534103.74</v>
      </c>
      <c r="G114" s="66">
        <f>+G116+G117</f>
        <v>0</v>
      </c>
      <c r="H114" s="66">
        <f>+H116+H117</f>
        <v>1621534103.74</v>
      </c>
      <c r="I114" s="162">
        <f t="shared" si="47"/>
        <v>2.9050538206004447E-2</v>
      </c>
      <c r="J114" s="66">
        <f>+J116+J117</f>
        <v>1245831608.4100001</v>
      </c>
      <c r="K114" s="66">
        <f t="shared" ref="K114:L114" si="82">+K116+K117</f>
        <v>1192756349.74</v>
      </c>
      <c r="L114" s="66">
        <f t="shared" si="82"/>
        <v>53075258.670000017</v>
      </c>
      <c r="M114" s="64">
        <f t="shared" si="63"/>
        <v>0.76830429007724355</v>
      </c>
      <c r="N114" s="64">
        <f t="shared" si="64"/>
        <v>0.7355727807321214</v>
      </c>
      <c r="O114" s="151">
        <f t="shared" si="65"/>
        <v>0.95739772669780177</v>
      </c>
    </row>
    <row r="115" spans="1:16" ht="57" customHeight="1" x14ac:dyDescent="0.25">
      <c r="A115" s="185" t="s">
        <v>452</v>
      </c>
      <c r="B115" s="100" t="s">
        <v>41</v>
      </c>
      <c r="C115" s="34">
        <v>20</v>
      </c>
      <c r="D115" s="34" t="s">
        <v>38</v>
      </c>
      <c r="E115" s="95" t="s">
        <v>451</v>
      </c>
      <c r="F115" s="66">
        <f>+F118</f>
        <v>10000000000</v>
      </c>
      <c r="G115" s="66">
        <f>+G118</f>
        <v>0</v>
      </c>
      <c r="H115" s="66">
        <f>+H118</f>
        <v>10000000000</v>
      </c>
      <c r="I115" s="162">
        <f t="shared" si="47"/>
        <v>0.17915465446579634</v>
      </c>
      <c r="J115" s="66">
        <f>+J118</f>
        <v>10000000000</v>
      </c>
      <c r="K115" s="66">
        <f t="shared" ref="K115:L115" si="83">+K118</f>
        <v>10000000000</v>
      </c>
      <c r="L115" s="66">
        <f t="shared" si="83"/>
        <v>0</v>
      </c>
      <c r="M115" s="64">
        <f t="shared" si="63"/>
        <v>1</v>
      </c>
      <c r="N115" s="64">
        <f t="shared" si="64"/>
        <v>1</v>
      </c>
      <c r="O115" s="151">
        <f t="shared" si="65"/>
        <v>1</v>
      </c>
    </row>
    <row r="116" spans="1:16" ht="43.5" customHeight="1" x14ac:dyDescent="0.25">
      <c r="A116" s="149" t="s">
        <v>454</v>
      </c>
      <c r="B116" s="107" t="s">
        <v>37</v>
      </c>
      <c r="C116" s="34">
        <v>13</v>
      </c>
      <c r="D116" s="34" t="s">
        <v>38</v>
      </c>
      <c r="E116" s="40" t="s">
        <v>455</v>
      </c>
      <c r="F116" s="62">
        <f>+F120</f>
        <v>822367350</v>
      </c>
      <c r="G116" s="62">
        <f>+G120</f>
        <v>0</v>
      </c>
      <c r="H116" s="62">
        <f>+H120</f>
        <v>822367350</v>
      </c>
      <c r="I116" s="162">
        <f t="shared" si="47"/>
        <v>1.473309384332026E-2</v>
      </c>
      <c r="J116" s="62">
        <f>+J120</f>
        <v>822367350</v>
      </c>
      <c r="K116" s="62">
        <f t="shared" ref="K116:L116" si="84">+K120</f>
        <v>822367350</v>
      </c>
      <c r="L116" s="62">
        <f t="shared" si="84"/>
        <v>0</v>
      </c>
      <c r="M116" s="64">
        <f t="shared" si="63"/>
        <v>1</v>
      </c>
      <c r="N116" s="64">
        <f t="shared" si="64"/>
        <v>1</v>
      </c>
      <c r="O116" s="151">
        <f t="shared" si="65"/>
        <v>1</v>
      </c>
    </row>
    <row r="117" spans="1:16" ht="43.5" customHeight="1" x14ac:dyDescent="0.25">
      <c r="A117" s="185" t="s">
        <v>453</v>
      </c>
      <c r="B117" s="107" t="s">
        <v>37</v>
      </c>
      <c r="C117" s="34">
        <v>13</v>
      </c>
      <c r="D117" s="34" t="s">
        <v>38</v>
      </c>
      <c r="E117" s="95" t="s">
        <v>393</v>
      </c>
      <c r="F117" s="66">
        <f>+F119</f>
        <v>799166753.74000001</v>
      </c>
      <c r="G117" s="66">
        <f>+G119</f>
        <v>0</v>
      </c>
      <c r="H117" s="66">
        <f>+H119</f>
        <v>799166753.74000001</v>
      </c>
      <c r="I117" s="162">
        <f t="shared" si="47"/>
        <v>1.4317444362684185E-2</v>
      </c>
      <c r="J117" s="66">
        <f>+J119</f>
        <v>423464258.41000003</v>
      </c>
      <c r="K117" s="66">
        <f t="shared" ref="K117:L117" si="85">+K119</f>
        <v>370388999.74000001</v>
      </c>
      <c r="L117" s="66">
        <f t="shared" si="85"/>
        <v>53075258.670000017</v>
      </c>
      <c r="M117" s="64">
        <f t="shared" si="63"/>
        <v>0.52988222599130974</v>
      </c>
      <c r="N117" s="64">
        <f t="shared" si="64"/>
        <v>0.4634689794171567</v>
      </c>
      <c r="O117" s="151">
        <f t="shared" si="65"/>
        <v>0.87466413607305604</v>
      </c>
    </row>
    <row r="118" spans="1:16" ht="43.5" customHeight="1" x14ac:dyDescent="0.25">
      <c r="A118" s="149" t="s">
        <v>454</v>
      </c>
      <c r="B118" s="100" t="s">
        <v>41</v>
      </c>
      <c r="C118" s="34">
        <v>20</v>
      </c>
      <c r="D118" s="34" t="s">
        <v>38</v>
      </c>
      <c r="E118" s="40" t="s">
        <v>455</v>
      </c>
      <c r="F118" s="62">
        <f>+F121</f>
        <v>10000000000</v>
      </c>
      <c r="G118" s="62">
        <f>+G121</f>
        <v>0</v>
      </c>
      <c r="H118" s="62">
        <f>+H121</f>
        <v>10000000000</v>
      </c>
      <c r="I118" s="162">
        <f t="shared" si="47"/>
        <v>0.17915465446579634</v>
      </c>
      <c r="J118" s="62">
        <f>+J121</f>
        <v>10000000000</v>
      </c>
      <c r="K118" s="62">
        <f t="shared" ref="K118:L118" si="86">+K121</f>
        <v>10000000000</v>
      </c>
      <c r="L118" s="62">
        <f t="shared" si="86"/>
        <v>0</v>
      </c>
      <c r="M118" s="64">
        <f t="shared" si="63"/>
        <v>1</v>
      </c>
      <c r="N118" s="64">
        <f t="shared" si="64"/>
        <v>1</v>
      </c>
      <c r="O118" s="151">
        <f t="shared" si="65"/>
        <v>1</v>
      </c>
    </row>
    <row r="119" spans="1:16" ht="43.5" customHeight="1" x14ac:dyDescent="0.25">
      <c r="A119" s="152" t="s">
        <v>456</v>
      </c>
      <c r="B119" s="99" t="s">
        <v>37</v>
      </c>
      <c r="C119" s="44">
        <v>13</v>
      </c>
      <c r="D119" s="44" t="s">
        <v>38</v>
      </c>
      <c r="E119" s="108" t="s">
        <v>258</v>
      </c>
      <c r="F119" s="46">
        <v>799166753.74000001</v>
      </c>
      <c r="G119" s="46">
        <v>0</v>
      </c>
      <c r="H119" s="46">
        <f t="shared" ref="H119:H121" si="87">+F119-G119</f>
        <v>799166753.74000001</v>
      </c>
      <c r="I119" s="163">
        <f t="shared" si="47"/>
        <v>1.4317444362684185E-2</v>
      </c>
      <c r="J119" s="46">
        <v>423464258.41000003</v>
      </c>
      <c r="K119" s="46">
        <v>370388999.74000001</v>
      </c>
      <c r="L119" s="46">
        <f t="shared" si="62"/>
        <v>53075258.670000017</v>
      </c>
      <c r="M119" s="57">
        <f t="shared" si="63"/>
        <v>0.52988222599130974</v>
      </c>
      <c r="N119" s="57">
        <f t="shared" si="64"/>
        <v>0.4634689794171567</v>
      </c>
      <c r="O119" s="154">
        <f t="shared" si="65"/>
        <v>0.87466413607305604</v>
      </c>
      <c r="P119" s="50"/>
    </row>
    <row r="120" spans="1:16" ht="43.5" customHeight="1" x14ac:dyDescent="0.25">
      <c r="A120" s="152" t="s">
        <v>457</v>
      </c>
      <c r="B120" s="103" t="s">
        <v>37</v>
      </c>
      <c r="C120" s="44">
        <v>13</v>
      </c>
      <c r="D120" s="44" t="s">
        <v>38</v>
      </c>
      <c r="E120" s="108" t="s">
        <v>258</v>
      </c>
      <c r="F120" s="46">
        <v>822367350</v>
      </c>
      <c r="G120" s="46">
        <f>+G121</f>
        <v>0</v>
      </c>
      <c r="H120" s="46">
        <f t="shared" si="87"/>
        <v>822367350</v>
      </c>
      <c r="I120" s="163">
        <f t="shared" si="47"/>
        <v>1.473309384332026E-2</v>
      </c>
      <c r="J120" s="46">
        <v>822367350</v>
      </c>
      <c r="K120" s="46">
        <v>822367350</v>
      </c>
      <c r="L120" s="46">
        <f t="shared" si="62"/>
        <v>0</v>
      </c>
      <c r="M120" s="57">
        <f t="shared" si="63"/>
        <v>1</v>
      </c>
      <c r="N120" s="57">
        <f t="shared" si="64"/>
        <v>1</v>
      </c>
      <c r="O120" s="154">
        <f t="shared" si="65"/>
        <v>1</v>
      </c>
    </row>
    <row r="121" spans="1:16" ht="43.5" customHeight="1" x14ac:dyDescent="0.25">
      <c r="A121" s="152" t="s">
        <v>457</v>
      </c>
      <c r="B121" s="103" t="s">
        <v>41</v>
      </c>
      <c r="C121" s="44">
        <v>20</v>
      </c>
      <c r="D121" s="44" t="s">
        <v>38</v>
      </c>
      <c r="E121" s="108" t="s">
        <v>258</v>
      </c>
      <c r="F121" s="46">
        <v>10000000000</v>
      </c>
      <c r="G121" s="46">
        <v>0</v>
      </c>
      <c r="H121" s="46">
        <f t="shared" si="87"/>
        <v>10000000000</v>
      </c>
      <c r="I121" s="163">
        <f t="shared" si="47"/>
        <v>0.17915465446579634</v>
      </c>
      <c r="J121" s="46">
        <v>10000000000</v>
      </c>
      <c r="K121" s="46">
        <v>10000000000</v>
      </c>
      <c r="L121" s="46">
        <f t="shared" si="62"/>
        <v>0</v>
      </c>
      <c r="M121" s="57">
        <f t="shared" si="63"/>
        <v>1</v>
      </c>
      <c r="N121" s="57">
        <f>+K121/H121</f>
        <v>1</v>
      </c>
      <c r="O121" s="154">
        <f t="shared" si="65"/>
        <v>1</v>
      </c>
      <c r="P121" s="50"/>
    </row>
    <row r="122" spans="1:16" ht="54" customHeight="1" x14ac:dyDescent="0.25">
      <c r="A122" s="185" t="s">
        <v>458</v>
      </c>
      <c r="B122" s="100" t="s">
        <v>37</v>
      </c>
      <c r="C122" s="34">
        <v>13</v>
      </c>
      <c r="D122" s="34" t="s">
        <v>38</v>
      </c>
      <c r="E122" s="95" t="s">
        <v>459</v>
      </c>
      <c r="F122" s="66">
        <f t="shared" ref="F122:L124" si="88">+F123</f>
        <v>987224297.55999994</v>
      </c>
      <c r="G122" s="66">
        <f t="shared" si="88"/>
        <v>0</v>
      </c>
      <c r="H122" s="66">
        <f t="shared" si="88"/>
        <v>987224297.55999994</v>
      </c>
      <c r="I122" s="162">
        <f t="shared" si="47"/>
        <v>1.7686582790960029E-2</v>
      </c>
      <c r="J122" s="66">
        <f t="shared" si="88"/>
        <v>987224297.55999994</v>
      </c>
      <c r="K122" s="66">
        <v>987224297.55999994</v>
      </c>
      <c r="L122" s="66">
        <f t="shared" si="88"/>
        <v>0</v>
      </c>
      <c r="M122" s="64">
        <f t="shared" si="63"/>
        <v>1</v>
      </c>
      <c r="N122" s="64">
        <f t="shared" si="64"/>
        <v>1</v>
      </c>
      <c r="O122" s="151">
        <f t="shared" si="65"/>
        <v>1</v>
      </c>
    </row>
    <row r="123" spans="1:16" ht="54" customHeight="1" x14ac:dyDescent="0.25">
      <c r="A123" s="185" t="s">
        <v>460</v>
      </c>
      <c r="B123" s="100" t="s">
        <v>37</v>
      </c>
      <c r="C123" s="34">
        <v>13</v>
      </c>
      <c r="D123" s="34" t="s">
        <v>38</v>
      </c>
      <c r="E123" s="95" t="s">
        <v>459</v>
      </c>
      <c r="F123" s="66">
        <f t="shared" si="88"/>
        <v>987224297.55999994</v>
      </c>
      <c r="G123" s="66">
        <f t="shared" si="88"/>
        <v>0</v>
      </c>
      <c r="H123" s="66">
        <f t="shared" si="88"/>
        <v>987224297.55999994</v>
      </c>
      <c r="I123" s="162">
        <f t="shared" si="47"/>
        <v>1.7686582790960029E-2</v>
      </c>
      <c r="J123" s="66">
        <f t="shared" si="88"/>
        <v>987224297.55999994</v>
      </c>
      <c r="K123" s="66">
        <f t="shared" si="88"/>
        <v>987224297.55999994</v>
      </c>
      <c r="L123" s="66">
        <f t="shared" si="88"/>
        <v>0</v>
      </c>
      <c r="M123" s="64">
        <f t="shared" si="63"/>
        <v>1</v>
      </c>
      <c r="N123" s="64">
        <f t="shared" si="64"/>
        <v>1</v>
      </c>
      <c r="O123" s="151">
        <f t="shared" si="65"/>
        <v>1</v>
      </c>
    </row>
    <row r="124" spans="1:16" ht="43.5" customHeight="1" x14ac:dyDescent="0.25">
      <c r="A124" s="185" t="s">
        <v>461</v>
      </c>
      <c r="B124" s="100" t="s">
        <v>37</v>
      </c>
      <c r="C124" s="34">
        <v>13</v>
      </c>
      <c r="D124" s="34" t="s">
        <v>38</v>
      </c>
      <c r="E124" s="95" t="s">
        <v>462</v>
      </c>
      <c r="F124" s="66">
        <f t="shared" si="88"/>
        <v>987224297.55999994</v>
      </c>
      <c r="G124" s="66">
        <f t="shared" si="88"/>
        <v>0</v>
      </c>
      <c r="H124" s="66">
        <f t="shared" si="88"/>
        <v>987224297.55999994</v>
      </c>
      <c r="I124" s="162">
        <f t="shared" si="47"/>
        <v>1.7686582790960029E-2</v>
      </c>
      <c r="J124" s="66">
        <f t="shared" si="88"/>
        <v>987224297.55999994</v>
      </c>
      <c r="K124" s="66">
        <f t="shared" si="88"/>
        <v>987224297.55999994</v>
      </c>
      <c r="L124" s="66">
        <f t="shared" si="88"/>
        <v>0</v>
      </c>
      <c r="M124" s="64">
        <f t="shared" si="63"/>
        <v>1</v>
      </c>
      <c r="N124" s="64">
        <f t="shared" si="64"/>
        <v>1</v>
      </c>
      <c r="O124" s="151">
        <f t="shared" si="65"/>
        <v>1</v>
      </c>
    </row>
    <row r="125" spans="1:16" ht="43.5" customHeight="1" x14ac:dyDescent="0.25">
      <c r="A125" s="152" t="s">
        <v>463</v>
      </c>
      <c r="B125" s="103" t="s">
        <v>37</v>
      </c>
      <c r="C125" s="44">
        <v>13</v>
      </c>
      <c r="D125" s="44" t="s">
        <v>38</v>
      </c>
      <c r="E125" s="108" t="s">
        <v>258</v>
      </c>
      <c r="F125" s="46">
        <v>987224297.55999994</v>
      </c>
      <c r="G125" s="56">
        <f t="shared" ref="G125" si="89">+G127</f>
        <v>0</v>
      </c>
      <c r="H125" s="46">
        <f>+F125-G125</f>
        <v>987224297.55999994</v>
      </c>
      <c r="I125" s="163">
        <f t="shared" si="47"/>
        <v>1.7686582790960029E-2</v>
      </c>
      <c r="J125" s="56">
        <v>987224297.55999994</v>
      </c>
      <c r="K125" s="56">
        <v>987224297.55999994</v>
      </c>
      <c r="L125" s="56">
        <f t="shared" si="62"/>
        <v>0</v>
      </c>
      <c r="M125" s="57">
        <f t="shared" si="63"/>
        <v>1</v>
      </c>
      <c r="N125" s="57">
        <f t="shared" si="64"/>
        <v>1</v>
      </c>
      <c r="O125" s="154">
        <f t="shared" si="65"/>
        <v>1</v>
      </c>
    </row>
    <row r="126" spans="1:16" ht="55.5" customHeight="1" x14ac:dyDescent="0.25">
      <c r="A126" s="185" t="s">
        <v>464</v>
      </c>
      <c r="B126" s="100" t="s">
        <v>37</v>
      </c>
      <c r="C126" s="34">
        <v>13</v>
      </c>
      <c r="D126" s="34" t="s">
        <v>38</v>
      </c>
      <c r="E126" s="95" t="s">
        <v>465</v>
      </c>
      <c r="F126" s="66">
        <f t="shared" ref="F126:L128" si="90">+F127</f>
        <v>10119884</v>
      </c>
      <c r="G126" s="66">
        <f t="shared" si="90"/>
        <v>0</v>
      </c>
      <c r="H126" s="66">
        <f t="shared" si="90"/>
        <v>10119884</v>
      </c>
      <c r="I126" s="150">
        <f t="shared" si="47"/>
        <v>1.8130243212539408E-4</v>
      </c>
      <c r="J126" s="66">
        <f t="shared" si="90"/>
        <v>10119884</v>
      </c>
      <c r="K126" s="66">
        <f t="shared" si="90"/>
        <v>10119884</v>
      </c>
      <c r="L126" s="66">
        <f t="shared" si="90"/>
        <v>0</v>
      </c>
      <c r="M126" s="64">
        <f t="shared" si="63"/>
        <v>1</v>
      </c>
      <c r="N126" s="64">
        <f t="shared" si="64"/>
        <v>1</v>
      </c>
      <c r="O126" s="151">
        <f t="shared" si="65"/>
        <v>1</v>
      </c>
    </row>
    <row r="127" spans="1:16" ht="55.5" customHeight="1" x14ac:dyDescent="0.25">
      <c r="A127" s="185" t="s">
        <v>466</v>
      </c>
      <c r="B127" s="100" t="s">
        <v>37</v>
      </c>
      <c r="C127" s="34">
        <v>13</v>
      </c>
      <c r="D127" s="34" t="s">
        <v>38</v>
      </c>
      <c r="E127" s="95" t="s">
        <v>465</v>
      </c>
      <c r="F127" s="66">
        <f t="shared" si="90"/>
        <v>10119884</v>
      </c>
      <c r="G127" s="66">
        <f t="shared" si="90"/>
        <v>0</v>
      </c>
      <c r="H127" s="66">
        <f t="shared" si="90"/>
        <v>10119884</v>
      </c>
      <c r="I127" s="150">
        <f t="shared" si="47"/>
        <v>1.8130243212539408E-4</v>
      </c>
      <c r="J127" s="66">
        <f t="shared" si="90"/>
        <v>10119884</v>
      </c>
      <c r="K127" s="66">
        <f t="shared" si="90"/>
        <v>10119884</v>
      </c>
      <c r="L127" s="66">
        <f t="shared" si="90"/>
        <v>0</v>
      </c>
      <c r="M127" s="64">
        <f t="shared" si="63"/>
        <v>1</v>
      </c>
      <c r="N127" s="64">
        <f t="shared" si="64"/>
        <v>1</v>
      </c>
      <c r="O127" s="151">
        <f t="shared" si="65"/>
        <v>1</v>
      </c>
    </row>
    <row r="128" spans="1:16" ht="43.5" customHeight="1" x14ac:dyDescent="0.25">
      <c r="A128" s="185" t="s">
        <v>467</v>
      </c>
      <c r="B128" s="100" t="s">
        <v>37</v>
      </c>
      <c r="C128" s="34">
        <v>13</v>
      </c>
      <c r="D128" s="34" t="s">
        <v>38</v>
      </c>
      <c r="E128" s="95" t="s">
        <v>468</v>
      </c>
      <c r="F128" s="66">
        <f t="shared" si="90"/>
        <v>10119884</v>
      </c>
      <c r="G128" s="66">
        <f t="shared" si="90"/>
        <v>0</v>
      </c>
      <c r="H128" s="66">
        <f t="shared" si="90"/>
        <v>10119884</v>
      </c>
      <c r="I128" s="150">
        <f t="shared" si="47"/>
        <v>1.8130243212539408E-4</v>
      </c>
      <c r="J128" s="66">
        <f t="shared" si="90"/>
        <v>10119884</v>
      </c>
      <c r="K128" s="66">
        <f t="shared" si="90"/>
        <v>10119884</v>
      </c>
      <c r="L128" s="66">
        <f t="shared" si="90"/>
        <v>0</v>
      </c>
      <c r="M128" s="64">
        <f t="shared" si="63"/>
        <v>1</v>
      </c>
      <c r="N128" s="64">
        <f t="shared" si="64"/>
        <v>1</v>
      </c>
      <c r="O128" s="151">
        <f t="shared" si="65"/>
        <v>1</v>
      </c>
    </row>
    <row r="129" spans="1:28" ht="43.5" customHeight="1" thickBot="1" x14ac:dyDescent="0.3">
      <c r="A129" s="164" t="s">
        <v>469</v>
      </c>
      <c r="B129" s="194" t="s">
        <v>37</v>
      </c>
      <c r="C129" s="84">
        <v>13</v>
      </c>
      <c r="D129" s="84" t="s">
        <v>38</v>
      </c>
      <c r="E129" s="195" t="s">
        <v>258</v>
      </c>
      <c r="F129" s="196">
        <v>10119884</v>
      </c>
      <c r="G129" s="86">
        <v>0</v>
      </c>
      <c r="H129" s="86">
        <f>+F129-G129</f>
        <v>10119884</v>
      </c>
      <c r="I129" s="197">
        <f t="shared" si="47"/>
        <v>1.8130243212539408E-4</v>
      </c>
      <c r="J129" s="86">
        <v>10119884</v>
      </c>
      <c r="K129" s="86">
        <v>10119884</v>
      </c>
      <c r="L129" s="86">
        <f t="shared" si="62"/>
        <v>0</v>
      </c>
      <c r="M129" s="166">
        <f t="shared" si="63"/>
        <v>1</v>
      </c>
      <c r="N129" s="166">
        <f t="shared" si="64"/>
        <v>1</v>
      </c>
      <c r="O129" s="167">
        <f t="shared" si="65"/>
        <v>1</v>
      </c>
    </row>
    <row r="130" spans="1:28" s="118" customFormat="1" ht="33" customHeight="1" thickBot="1" x14ac:dyDescent="0.3">
      <c r="A130" s="335" t="s">
        <v>470</v>
      </c>
      <c r="B130" s="336"/>
      <c r="C130" s="336"/>
      <c r="D130" s="336"/>
      <c r="E130" s="336"/>
      <c r="F130" s="198">
        <f>+F51+F50+F49+F8</f>
        <v>55817695776.970001</v>
      </c>
      <c r="G130" s="198">
        <f t="shared" ref="G130" si="91">+G51+G50+G49+G8</f>
        <v>0</v>
      </c>
      <c r="H130" s="198">
        <f>+H51+H50+H49+H8</f>
        <v>55817695776.970001</v>
      </c>
      <c r="I130" s="199">
        <f>+I8+I49+I50+I51</f>
        <v>0.99999999999999989</v>
      </c>
      <c r="J130" s="198">
        <f t="shared" ref="J130:L130" si="92">+J51+J50+J49+J8</f>
        <v>46334924349.910004</v>
      </c>
      <c r="K130" s="198">
        <f t="shared" si="92"/>
        <v>42476969481.240005</v>
      </c>
      <c r="L130" s="198">
        <f t="shared" si="92"/>
        <v>3857954868.6700001</v>
      </c>
      <c r="M130" s="199">
        <f t="shared" si="63"/>
        <v>0.830111736160694</v>
      </c>
      <c r="N130" s="199">
        <f t="shared" si="64"/>
        <v>0.76099467901657292</v>
      </c>
      <c r="O130" s="200">
        <f>+K130/J130</f>
        <v>0.91673764611040109</v>
      </c>
    </row>
    <row r="131" spans="1:28" s="120" customFormat="1" ht="15.75" customHeight="1" x14ac:dyDescent="0.25">
      <c r="A131" s="119" t="s">
        <v>513</v>
      </c>
      <c r="E131" s="121"/>
      <c r="F131" s="128"/>
      <c r="G131" s="128"/>
      <c r="H131" s="128"/>
      <c r="I131" s="130"/>
      <c r="J131" s="130"/>
      <c r="K131" s="130"/>
      <c r="L131" s="130"/>
      <c r="M131" s="130"/>
    </row>
    <row r="132" spans="1:28" s="120" customFormat="1" ht="15.75" customHeight="1" x14ac:dyDescent="0.25">
      <c r="A132" s="119" t="s">
        <v>534</v>
      </c>
      <c r="E132" s="121"/>
      <c r="F132" s="128"/>
      <c r="G132" s="128"/>
      <c r="H132" s="128"/>
      <c r="I132" s="130"/>
      <c r="J132" s="130"/>
      <c r="K132" s="130"/>
      <c r="L132" s="130"/>
      <c r="M132" s="130"/>
    </row>
    <row r="133" spans="1:28" s="130" customFormat="1" x14ac:dyDescent="0.25">
      <c r="A133" s="119" t="s">
        <v>514</v>
      </c>
      <c r="B133" s="5"/>
      <c r="C133" s="3"/>
      <c r="D133" s="3"/>
      <c r="E133" s="8"/>
      <c r="F133" s="9"/>
      <c r="G133" s="9"/>
      <c r="H133" s="9"/>
      <c r="N133" s="3"/>
      <c r="O133" s="3"/>
      <c r="P133" s="3"/>
      <c r="Q133" s="3"/>
      <c r="R133" s="3"/>
      <c r="S133" s="3"/>
      <c r="T133" s="3"/>
      <c r="U133" s="3"/>
      <c r="V133" s="3"/>
      <c r="W133" s="3"/>
      <c r="X133" s="3"/>
      <c r="Y133" s="3"/>
      <c r="Z133" s="3"/>
      <c r="AA133" s="3"/>
      <c r="AB133" s="3"/>
    </row>
  </sheetData>
  <mergeCells count="17">
    <mergeCell ref="L6:L7"/>
    <mergeCell ref="M6:O6"/>
    <mergeCell ref="A2:J2"/>
    <mergeCell ref="A3:J3"/>
    <mergeCell ref="A4:J4"/>
    <mergeCell ref="A6:A7"/>
    <mergeCell ref="B6:B7"/>
    <mergeCell ref="C6:C7"/>
    <mergeCell ref="D6:D7"/>
    <mergeCell ref="E6:E7"/>
    <mergeCell ref="F6:F7"/>
    <mergeCell ref="G6:G7"/>
    <mergeCell ref="A130:E130"/>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A17E3-8B31-48FD-BBFF-7A324003AB06}">
  <sheetPr>
    <tabColor theme="0"/>
  </sheetPr>
  <dimension ref="A1:P133"/>
  <sheetViews>
    <sheetView topLeftCell="H1" zoomScale="86" zoomScaleNormal="86" workbookViewId="0">
      <selection activeCell="K125" sqref="K125"/>
    </sheetView>
  </sheetViews>
  <sheetFormatPr baseColWidth="10" defaultRowHeight="15.75" x14ac:dyDescent="0.25"/>
  <cols>
    <col min="1" max="1" width="45.42578125" style="3" customWidth="1"/>
    <col min="2" max="2" width="16.140625" style="5" customWidth="1"/>
    <col min="3" max="3" width="11" style="3" customWidth="1"/>
    <col min="4" max="4" width="9.5703125" style="3" customWidth="1"/>
    <col min="5" max="5" width="49.28515625" style="8" customWidth="1"/>
    <col min="6" max="6" width="23.85546875" style="16" customWidth="1"/>
    <col min="7" max="7" width="25.7109375" style="16" customWidth="1"/>
    <col min="8" max="8" width="24.140625" style="16" customWidth="1"/>
    <col min="9" max="9" width="21.42578125" style="130" customWidth="1"/>
    <col min="10" max="10" width="24" style="130" customWidth="1"/>
    <col min="11" max="11" width="25.140625" style="130" customWidth="1"/>
    <col min="12" max="12" width="22.7109375" style="130" customWidth="1"/>
    <col min="13" max="13" width="18.7109375" style="130" customWidth="1"/>
    <col min="14" max="14" width="15.28515625" style="3" customWidth="1"/>
    <col min="15" max="15" width="16.140625" style="3" customWidth="1"/>
    <col min="16" max="16" width="18.7109375" style="3" bestFit="1" customWidth="1"/>
    <col min="17" max="62" width="11.42578125" style="3"/>
    <col min="63" max="63" width="15.42578125" style="3" customWidth="1"/>
    <col min="64" max="64" width="9.5703125" style="3" customWidth="1"/>
    <col min="65" max="65" width="14.42578125" style="3" customWidth="1"/>
    <col min="66" max="66" width="49.85546875" style="3" customWidth="1"/>
    <col min="67" max="67" width="22.5703125" style="3" customWidth="1"/>
    <col min="68" max="68" width="23" style="3" customWidth="1"/>
    <col min="69" max="69" width="22.85546875" style="3" customWidth="1"/>
    <col min="70" max="70" width="23.42578125" style="3" customWidth="1"/>
    <col min="71" max="71" width="22.42578125" style="3" customWidth="1"/>
    <col min="72" max="72" width="13.85546875" style="3" customWidth="1"/>
    <col min="73" max="73" width="20.7109375" style="3" customWidth="1"/>
    <col min="74" max="74" width="18.140625" style="3" customWidth="1"/>
    <col min="75" max="75" width="14.85546875" style="3" bestFit="1" customWidth="1"/>
    <col min="76" max="76" width="11.42578125" style="3"/>
    <col min="77" max="77" width="17.42578125" style="3" customWidth="1"/>
    <col min="78" max="80" width="18.140625" style="3" customWidth="1"/>
    <col min="81" max="84" width="11.42578125" style="3"/>
    <col min="85" max="85" width="34" style="3" customWidth="1"/>
    <col min="86" max="86" width="9.5703125" style="3" customWidth="1"/>
    <col min="87" max="87" width="16.7109375" style="3" customWidth="1"/>
    <col min="88" max="88" width="55.140625" style="3" customWidth="1"/>
    <col min="89" max="89" width="22.5703125" style="3" customWidth="1"/>
    <col min="90" max="90" width="23" style="3" customWidth="1"/>
    <col min="91" max="91" width="22.85546875" style="3" customWidth="1"/>
    <col min="92" max="92" width="23.42578125" style="3" customWidth="1"/>
    <col min="93" max="93" width="28.7109375" style="3" customWidth="1"/>
    <col min="94" max="94" width="12.7109375" style="3" customWidth="1"/>
    <col min="95" max="95" width="11.42578125" style="3"/>
    <col min="96" max="96" width="25.28515625" style="3" customWidth="1"/>
    <col min="97" max="97" width="15.85546875" style="3" bestFit="1" customWidth="1"/>
    <col min="98" max="99" width="18" style="3" bestFit="1" customWidth="1"/>
    <col min="100" max="318" width="11.42578125" style="3"/>
    <col min="319" max="319" width="15.42578125" style="3" customWidth="1"/>
    <col min="320" max="320" width="9.5703125" style="3" customWidth="1"/>
    <col min="321" max="321" width="14.42578125" style="3" customWidth="1"/>
    <col min="322" max="322" width="49.85546875" style="3" customWidth="1"/>
    <col min="323" max="323" width="22.5703125" style="3" customWidth="1"/>
    <col min="324" max="324" width="23" style="3" customWidth="1"/>
    <col min="325" max="325" width="22.85546875" style="3" customWidth="1"/>
    <col min="326" max="326" width="23.42578125" style="3" customWidth="1"/>
    <col min="327" max="327" width="22.42578125" style="3" customWidth="1"/>
    <col min="328" max="328" width="13.85546875" style="3" customWidth="1"/>
    <col min="329" max="329" width="20.7109375" style="3" customWidth="1"/>
    <col min="330" max="330" width="18.140625" style="3" customWidth="1"/>
    <col min="331" max="331" width="14.85546875" style="3" bestFit="1" customWidth="1"/>
    <col min="332" max="332" width="11.42578125" style="3"/>
    <col min="333" max="333" width="17.42578125" style="3" customWidth="1"/>
    <col min="334" max="336" width="18.140625" style="3" customWidth="1"/>
    <col min="337" max="340" width="11.42578125" style="3"/>
    <col min="341" max="341" width="34" style="3" customWidth="1"/>
    <col min="342" max="342" width="9.5703125" style="3" customWidth="1"/>
    <col min="343" max="343" width="16.7109375" style="3" customWidth="1"/>
    <col min="344" max="344" width="55.140625" style="3" customWidth="1"/>
    <col min="345" max="345" width="22.5703125" style="3" customWidth="1"/>
    <col min="346" max="346" width="23" style="3" customWidth="1"/>
    <col min="347" max="347" width="22.85546875" style="3" customWidth="1"/>
    <col min="348" max="348" width="23.42578125" style="3" customWidth="1"/>
    <col min="349" max="349" width="28.7109375" style="3" customWidth="1"/>
    <col min="350" max="350" width="12.7109375" style="3" customWidth="1"/>
    <col min="351" max="351" width="11.42578125" style="3"/>
    <col min="352" max="352" width="25.28515625" style="3" customWidth="1"/>
    <col min="353" max="353" width="15.85546875" style="3" bestFit="1" customWidth="1"/>
    <col min="354" max="355" width="18" style="3" bestFit="1" customWidth="1"/>
    <col min="356" max="574" width="11.42578125" style="3"/>
    <col min="575" max="575" width="15.42578125" style="3" customWidth="1"/>
    <col min="576" max="576" width="9.5703125" style="3" customWidth="1"/>
    <col min="577" max="577" width="14.42578125" style="3" customWidth="1"/>
    <col min="578" max="578" width="49.85546875" style="3" customWidth="1"/>
    <col min="579" max="579" width="22.5703125" style="3" customWidth="1"/>
    <col min="580" max="580" width="23" style="3" customWidth="1"/>
    <col min="581" max="581" width="22.85546875" style="3" customWidth="1"/>
    <col min="582" max="582" width="23.42578125" style="3" customWidth="1"/>
    <col min="583" max="583" width="22.42578125" style="3" customWidth="1"/>
    <col min="584" max="584" width="13.85546875" style="3" customWidth="1"/>
    <col min="585" max="585" width="20.7109375" style="3" customWidth="1"/>
    <col min="586" max="586" width="18.140625" style="3" customWidth="1"/>
    <col min="587" max="587" width="14.85546875" style="3" bestFit="1" customWidth="1"/>
    <col min="588" max="588" width="11.42578125" style="3"/>
    <col min="589" max="589" width="17.42578125" style="3" customWidth="1"/>
    <col min="590" max="592" width="18.140625" style="3" customWidth="1"/>
    <col min="593" max="596" width="11.42578125" style="3"/>
    <col min="597" max="597" width="34" style="3" customWidth="1"/>
    <col min="598" max="598" width="9.5703125" style="3" customWidth="1"/>
    <col min="599" max="599" width="16.7109375" style="3" customWidth="1"/>
    <col min="600" max="600" width="55.140625" style="3" customWidth="1"/>
    <col min="601" max="601" width="22.5703125" style="3" customWidth="1"/>
    <col min="602" max="602" width="23" style="3" customWidth="1"/>
    <col min="603" max="603" width="22.85546875" style="3" customWidth="1"/>
    <col min="604" max="604" width="23.42578125" style="3" customWidth="1"/>
    <col min="605" max="605" width="28.7109375" style="3" customWidth="1"/>
    <col min="606" max="606" width="12.7109375" style="3" customWidth="1"/>
    <col min="607" max="607" width="11.42578125" style="3"/>
    <col min="608" max="608" width="25.28515625" style="3" customWidth="1"/>
    <col min="609" max="609" width="15.85546875" style="3" bestFit="1" customWidth="1"/>
    <col min="610" max="611" width="18" style="3" bestFit="1" customWidth="1"/>
    <col min="612" max="830" width="11.42578125" style="3"/>
    <col min="831" max="831" width="15.42578125" style="3" customWidth="1"/>
    <col min="832" max="832" width="9.5703125" style="3" customWidth="1"/>
    <col min="833" max="833" width="14.42578125" style="3" customWidth="1"/>
    <col min="834" max="834" width="49.85546875" style="3" customWidth="1"/>
    <col min="835" max="835" width="22.5703125" style="3" customWidth="1"/>
    <col min="836" max="836" width="23" style="3" customWidth="1"/>
    <col min="837" max="837" width="22.85546875" style="3" customWidth="1"/>
    <col min="838" max="838" width="23.42578125" style="3" customWidth="1"/>
    <col min="839" max="839" width="22.42578125" style="3" customWidth="1"/>
    <col min="840" max="840" width="13.85546875" style="3" customWidth="1"/>
    <col min="841" max="841" width="20.7109375" style="3" customWidth="1"/>
    <col min="842" max="842" width="18.140625" style="3" customWidth="1"/>
    <col min="843" max="843" width="14.85546875" style="3" bestFit="1" customWidth="1"/>
    <col min="844" max="844" width="11.42578125" style="3"/>
    <col min="845" max="845" width="17.42578125" style="3" customWidth="1"/>
    <col min="846" max="848" width="18.140625" style="3" customWidth="1"/>
    <col min="849" max="852" width="11.42578125" style="3"/>
    <col min="853" max="853" width="34" style="3" customWidth="1"/>
    <col min="854" max="854" width="9.5703125" style="3" customWidth="1"/>
    <col min="855" max="855" width="16.7109375" style="3" customWidth="1"/>
    <col min="856" max="856" width="55.140625" style="3" customWidth="1"/>
    <col min="857" max="857" width="22.5703125" style="3" customWidth="1"/>
    <col min="858" max="858" width="23" style="3" customWidth="1"/>
    <col min="859" max="859" width="22.85546875" style="3" customWidth="1"/>
    <col min="860" max="860" width="23.42578125" style="3" customWidth="1"/>
    <col min="861" max="861" width="28.7109375" style="3" customWidth="1"/>
    <col min="862" max="862" width="12.7109375" style="3" customWidth="1"/>
    <col min="863" max="863" width="11.42578125" style="3"/>
    <col min="864" max="864" width="25.28515625" style="3" customWidth="1"/>
    <col min="865" max="865" width="15.85546875" style="3" bestFit="1" customWidth="1"/>
    <col min="866" max="867" width="18" style="3" bestFit="1" customWidth="1"/>
    <col min="868" max="1086" width="11.42578125" style="3"/>
    <col min="1087" max="1087" width="15.42578125" style="3" customWidth="1"/>
    <col min="1088" max="1088" width="9.5703125" style="3" customWidth="1"/>
    <col min="1089" max="1089" width="14.42578125" style="3" customWidth="1"/>
    <col min="1090" max="1090" width="49.85546875" style="3" customWidth="1"/>
    <col min="1091" max="1091" width="22.5703125" style="3" customWidth="1"/>
    <col min="1092" max="1092" width="23" style="3" customWidth="1"/>
    <col min="1093" max="1093" width="22.85546875" style="3" customWidth="1"/>
    <col min="1094" max="1094" width="23.42578125" style="3" customWidth="1"/>
    <col min="1095" max="1095" width="22.42578125" style="3" customWidth="1"/>
    <col min="1096" max="1096" width="13.85546875" style="3" customWidth="1"/>
    <col min="1097" max="1097" width="20.7109375" style="3" customWidth="1"/>
    <col min="1098" max="1098" width="18.140625" style="3" customWidth="1"/>
    <col min="1099" max="1099" width="14.85546875" style="3" bestFit="1" customWidth="1"/>
    <col min="1100" max="1100" width="11.42578125" style="3"/>
    <col min="1101" max="1101" width="17.42578125" style="3" customWidth="1"/>
    <col min="1102" max="1104" width="18.140625" style="3" customWidth="1"/>
    <col min="1105" max="1108" width="11.42578125" style="3"/>
    <col min="1109" max="1109" width="34" style="3" customWidth="1"/>
    <col min="1110" max="1110" width="9.5703125" style="3" customWidth="1"/>
    <col min="1111" max="1111" width="16.7109375" style="3" customWidth="1"/>
    <col min="1112" max="1112" width="55.140625" style="3" customWidth="1"/>
    <col min="1113" max="1113" width="22.5703125" style="3" customWidth="1"/>
    <col min="1114" max="1114" width="23" style="3" customWidth="1"/>
    <col min="1115" max="1115" width="22.85546875" style="3" customWidth="1"/>
    <col min="1116" max="1116" width="23.42578125" style="3" customWidth="1"/>
    <col min="1117" max="1117" width="28.7109375" style="3" customWidth="1"/>
    <col min="1118" max="1118" width="12.7109375" style="3" customWidth="1"/>
    <col min="1119" max="1119" width="11.42578125" style="3"/>
    <col min="1120" max="1120" width="25.28515625" style="3" customWidth="1"/>
    <col min="1121" max="1121" width="15.85546875" style="3" bestFit="1" customWidth="1"/>
    <col min="1122" max="1123" width="18" style="3" bestFit="1" customWidth="1"/>
    <col min="1124" max="1342" width="11.42578125" style="3"/>
    <col min="1343" max="1343" width="15.42578125" style="3" customWidth="1"/>
    <col min="1344" max="1344" width="9.5703125" style="3" customWidth="1"/>
    <col min="1345" max="1345" width="14.42578125" style="3" customWidth="1"/>
    <col min="1346" max="1346" width="49.85546875" style="3" customWidth="1"/>
    <col min="1347" max="1347" width="22.5703125" style="3" customWidth="1"/>
    <col min="1348" max="1348" width="23" style="3" customWidth="1"/>
    <col min="1349" max="1349" width="22.85546875" style="3" customWidth="1"/>
    <col min="1350" max="1350" width="23.42578125" style="3" customWidth="1"/>
    <col min="1351" max="1351" width="22.42578125" style="3" customWidth="1"/>
    <col min="1352" max="1352" width="13.85546875" style="3" customWidth="1"/>
    <col min="1353" max="1353" width="20.7109375" style="3" customWidth="1"/>
    <col min="1354" max="1354" width="18.140625" style="3" customWidth="1"/>
    <col min="1355" max="1355" width="14.85546875" style="3" bestFit="1" customWidth="1"/>
    <col min="1356" max="1356" width="11.42578125" style="3"/>
    <col min="1357" max="1357" width="17.42578125" style="3" customWidth="1"/>
    <col min="1358" max="1360" width="18.140625" style="3" customWidth="1"/>
    <col min="1361" max="1364" width="11.42578125" style="3"/>
    <col min="1365" max="1365" width="34" style="3" customWidth="1"/>
    <col min="1366" max="1366" width="9.5703125" style="3" customWidth="1"/>
    <col min="1367" max="1367" width="16.7109375" style="3" customWidth="1"/>
    <col min="1368" max="1368" width="55.140625" style="3" customWidth="1"/>
    <col min="1369" max="1369" width="22.5703125" style="3" customWidth="1"/>
    <col min="1370" max="1370" width="23" style="3" customWidth="1"/>
    <col min="1371" max="1371" width="22.85546875" style="3" customWidth="1"/>
    <col min="1372" max="1372" width="23.42578125" style="3" customWidth="1"/>
    <col min="1373" max="1373" width="28.7109375" style="3" customWidth="1"/>
    <col min="1374" max="1374" width="12.7109375" style="3" customWidth="1"/>
    <col min="1375" max="1375" width="11.42578125" style="3"/>
    <col min="1376" max="1376" width="25.28515625" style="3" customWidth="1"/>
    <col min="1377" max="1377" width="15.85546875" style="3" bestFit="1" customWidth="1"/>
    <col min="1378" max="1379" width="18" style="3" bestFit="1" customWidth="1"/>
    <col min="1380" max="1598" width="11.42578125" style="3"/>
    <col min="1599" max="1599" width="15.42578125" style="3" customWidth="1"/>
    <col min="1600" max="1600" width="9.5703125" style="3" customWidth="1"/>
    <col min="1601" max="1601" width="14.42578125" style="3" customWidth="1"/>
    <col min="1602" max="1602" width="49.85546875" style="3" customWidth="1"/>
    <col min="1603" max="1603" width="22.5703125" style="3" customWidth="1"/>
    <col min="1604" max="1604" width="23" style="3" customWidth="1"/>
    <col min="1605" max="1605" width="22.85546875" style="3" customWidth="1"/>
    <col min="1606" max="1606" width="23.42578125" style="3" customWidth="1"/>
    <col min="1607" max="1607" width="22.42578125" style="3" customWidth="1"/>
    <col min="1608" max="1608" width="13.85546875" style="3" customWidth="1"/>
    <col min="1609" max="1609" width="20.7109375" style="3" customWidth="1"/>
    <col min="1610" max="1610" width="18.140625" style="3" customWidth="1"/>
    <col min="1611" max="1611" width="14.85546875" style="3" bestFit="1" customWidth="1"/>
    <col min="1612" max="1612" width="11.42578125" style="3"/>
    <col min="1613" max="1613" width="17.42578125" style="3" customWidth="1"/>
    <col min="1614" max="1616" width="18.140625" style="3" customWidth="1"/>
    <col min="1617" max="1620" width="11.42578125" style="3"/>
    <col min="1621" max="1621" width="34" style="3" customWidth="1"/>
    <col min="1622" max="1622" width="9.5703125" style="3" customWidth="1"/>
    <col min="1623" max="1623" width="16.7109375" style="3" customWidth="1"/>
    <col min="1624" max="1624" width="55.140625" style="3" customWidth="1"/>
    <col min="1625" max="1625" width="22.5703125" style="3" customWidth="1"/>
    <col min="1626" max="1626" width="23" style="3" customWidth="1"/>
    <col min="1627" max="1627" width="22.85546875" style="3" customWidth="1"/>
    <col min="1628" max="1628" width="23.42578125" style="3" customWidth="1"/>
    <col min="1629" max="1629" width="28.7109375" style="3" customWidth="1"/>
    <col min="1630" max="1630" width="12.7109375" style="3" customWidth="1"/>
    <col min="1631" max="1631" width="11.42578125" style="3"/>
    <col min="1632" max="1632" width="25.28515625" style="3" customWidth="1"/>
    <col min="1633" max="1633" width="15.85546875" style="3" bestFit="1" customWidth="1"/>
    <col min="1634" max="1635" width="18" style="3" bestFit="1" customWidth="1"/>
    <col min="1636" max="1854" width="11.42578125" style="3"/>
    <col min="1855" max="1855" width="15.42578125" style="3" customWidth="1"/>
    <col min="1856" max="1856" width="9.5703125" style="3" customWidth="1"/>
    <col min="1857" max="1857" width="14.42578125" style="3" customWidth="1"/>
    <col min="1858" max="1858" width="49.85546875" style="3" customWidth="1"/>
    <col min="1859" max="1859" width="22.5703125" style="3" customWidth="1"/>
    <col min="1860" max="1860" width="23" style="3" customWidth="1"/>
    <col min="1861" max="1861" width="22.85546875" style="3" customWidth="1"/>
    <col min="1862" max="1862" width="23.42578125" style="3" customWidth="1"/>
    <col min="1863" max="1863" width="22.42578125" style="3" customWidth="1"/>
    <col min="1864" max="1864" width="13.85546875" style="3" customWidth="1"/>
    <col min="1865" max="1865" width="20.7109375" style="3" customWidth="1"/>
    <col min="1866" max="1866" width="18.140625" style="3" customWidth="1"/>
    <col min="1867" max="1867" width="14.85546875" style="3" bestFit="1" customWidth="1"/>
    <col min="1868" max="1868" width="11.42578125" style="3"/>
    <col min="1869" max="1869" width="17.42578125" style="3" customWidth="1"/>
    <col min="1870" max="1872" width="18.140625" style="3" customWidth="1"/>
    <col min="1873" max="1876" width="11.42578125" style="3"/>
    <col min="1877" max="1877" width="34" style="3" customWidth="1"/>
    <col min="1878" max="1878" width="9.5703125" style="3" customWidth="1"/>
    <col min="1879" max="1879" width="16.7109375" style="3" customWidth="1"/>
    <col min="1880" max="1880" width="55.140625" style="3" customWidth="1"/>
    <col min="1881" max="1881" width="22.5703125" style="3" customWidth="1"/>
    <col min="1882" max="1882" width="23" style="3" customWidth="1"/>
    <col min="1883" max="1883" width="22.85546875" style="3" customWidth="1"/>
    <col min="1884" max="1884" width="23.42578125" style="3" customWidth="1"/>
    <col min="1885" max="1885" width="28.7109375" style="3" customWidth="1"/>
    <col min="1886" max="1886" width="12.7109375" style="3" customWidth="1"/>
    <col min="1887" max="1887" width="11.42578125" style="3"/>
    <col min="1888" max="1888" width="25.28515625" style="3" customWidth="1"/>
    <col min="1889" max="1889" width="15.85546875" style="3" bestFit="1" customWidth="1"/>
    <col min="1890" max="1891" width="18" style="3" bestFit="1" customWidth="1"/>
    <col min="1892" max="2110" width="11.42578125" style="3"/>
    <col min="2111" max="2111" width="15.42578125" style="3" customWidth="1"/>
    <col min="2112" max="2112" width="9.5703125" style="3" customWidth="1"/>
    <col min="2113" max="2113" width="14.42578125" style="3" customWidth="1"/>
    <col min="2114" max="2114" width="49.85546875" style="3" customWidth="1"/>
    <col min="2115" max="2115" width="22.5703125" style="3" customWidth="1"/>
    <col min="2116" max="2116" width="23" style="3" customWidth="1"/>
    <col min="2117" max="2117" width="22.85546875" style="3" customWidth="1"/>
    <col min="2118" max="2118" width="23.42578125" style="3" customWidth="1"/>
    <col min="2119" max="2119" width="22.42578125" style="3" customWidth="1"/>
    <col min="2120" max="2120" width="13.85546875" style="3" customWidth="1"/>
    <col min="2121" max="2121" width="20.7109375" style="3" customWidth="1"/>
    <col min="2122" max="2122" width="18.140625" style="3" customWidth="1"/>
    <col min="2123" max="2123" width="14.85546875" style="3" bestFit="1" customWidth="1"/>
    <col min="2124" max="2124" width="11.42578125" style="3"/>
    <col min="2125" max="2125" width="17.42578125" style="3" customWidth="1"/>
    <col min="2126" max="2128" width="18.140625" style="3" customWidth="1"/>
    <col min="2129" max="2132" width="11.42578125" style="3"/>
    <col min="2133" max="2133" width="34" style="3" customWidth="1"/>
    <col min="2134" max="2134" width="9.5703125" style="3" customWidth="1"/>
    <col min="2135" max="2135" width="16.7109375" style="3" customWidth="1"/>
    <col min="2136" max="2136" width="55.140625" style="3" customWidth="1"/>
    <col min="2137" max="2137" width="22.5703125" style="3" customWidth="1"/>
    <col min="2138" max="2138" width="23" style="3" customWidth="1"/>
    <col min="2139" max="2139" width="22.85546875" style="3" customWidth="1"/>
    <col min="2140" max="2140" width="23.42578125" style="3" customWidth="1"/>
    <col min="2141" max="2141" width="28.7109375" style="3" customWidth="1"/>
    <col min="2142" max="2142" width="12.7109375" style="3" customWidth="1"/>
    <col min="2143" max="2143" width="11.42578125" style="3"/>
    <col min="2144" max="2144" width="25.28515625" style="3" customWidth="1"/>
    <col min="2145" max="2145" width="15.85546875" style="3" bestFit="1" customWidth="1"/>
    <col min="2146" max="2147" width="18" style="3" bestFit="1" customWidth="1"/>
    <col min="2148" max="2366" width="11.42578125" style="3"/>
    <col min="2367" max="2367" width="15.42578125" style="3" customWidth="1"/>
    <col min="2368" max="2368" width="9.5703125" style="3" customWidth="1"/>
    <col min="2369" max="2369" width="14.42578125" style="3" customWidth="1"/>
    <col min="2370" max="2370" width="49.85546875" style="3" customWidth="1"/>
    <col min="2371" max="2371" width="22.5703125" style="3" customWidth="1"/>
    <col min="2372" max="2372" width="23" style="3" customWidth="1"/>
    <col min="2373" max="2373" width="22.85546875" style="3" customWidth="1"/>
    <col min="2374" max="2374" width="23.42578125" style="3" customWidth="1"/>
    <col min="2375" max="2375" width="22.42578125" style="3" customWidth="1"/>
    <col min="2376" max="2376" width="13.85546875" style="3" customWidth="1"/>
    <col min="2377" max="2377" width="20.7109375" style="3" customWidth="1"/>
    <col min="2378" max="2378" width="18.140625" style="3" customWidth="1"/>
    <col min="2379" max="2379" width="14.85546875" style="3" bestFit="1" customWidth="1"/>
    <col min="2380" max="2380" width="11.42578125" style="3"/>
    <col min="2381" max="2381" width="17.42578125" style="3" customWidth="1"/>
    <col min="2382" max="2384" width="18.140625" style="3" customWidth="1"/>
    <col min="2385" max="2388" width="11.42578125" style="3"/>
    <col min="2389" max="2389" width="34" style="3" customWidth="1"/>
    <col min="2390" max="2390" width="9.5703125" style="3" customWidth="1"/>
    <col min="2391" max="2391" width="16.7109375" style="3" customWidth="1"/>
    <col min="2392" max="2392" width="55.140625" style="3" customWidth="1"/>
    <col min="2393" max="2393" width="22.5703125" style="3" customWidth="1"/>
    <col min="2394" max="2394" width="23" style="3" customWidth="1"/>
    <col min="2395" max="2395" width="22.85546875" style="3" customWidth="1"/>
    <col min="2396" max="2396" width="23.42578125" style="3" customWidth="1"/>
    <col min="2397" max="2397" width="28.7109375" style="3" customWidth="1"/>
    <col min="2398" max="2398" width="12.7109375" style="3" customWidth="1"/>
    <col min="2399" max="2399" width="11.42578125" style="3"/>
    <col min="2400" max="2400" width="25.28515625" style="3" customWidth="1"/>
    <col min="2401" max="2401" width="15.85546875" style="3" bestFit="1" customWidth="1"/>
    <col min="2402" max="2403" width="18" style="3" bestFit="1" customWidth="1"/>
    <col min="2404" max="2622" width="11.42578125" style="3"/>
    <col min="2623" max="2623" width="15.42578125" style="3" customWidth="1"/>
    <col min="2624" max="2624" width="9.5703125" style="3" customWidth="1"/>
    <col min="2625" max="2625" width="14.42578125" style="3" customWidth="1"/>
    <col min="2626" max="2626" width="49.85546875" style="3" customWidth="1"/>
    <col min="2627" max="2627" width="22.5703125" style="3" customWidth="1"/>
    <col min="2628" max="2628" width="23" style="3" customWidth="1"/>
    <col min="2629" max="2629" width="22.85546875" style="3" customWidth="1"/>
    <col min="2630" max="2630" width="23.42578125" style="3" customWidth="1"/>
    <col min="2631" max="2631" width="22.42578125" style="3" customWidth="1"/>
    <col min="2632" max="2632" width="13.85546875" style="3" customWidth="1"/>
    <col min="2633" max="2633" width="20.7109375" style="3" customWidth="1"/>
    <col min="2634" max="2634" width="18.140625" style="3" customWidth="1"/>
    <col min="2635" max="2635" width="14.85546875" style="3" bestFit="1" customWidth="1"/>
    <col min="2636" max="2636" width="11.42578125" style="3"/>
    <col min="2637" max="2637" width="17.42578125" style="3" customWidth="1"/>
    <col min="2638" max="2640" width="18.140625" style="3" customWidth="1"/>
    <col min="2641" max="2644" width="11.42578125" style="3"/>
    <col min="2645" max="2645" width="34" style="3" customWidth="1"/>
    <col min="2646" max="2646" width="9.5703125" style="3" customWidth="1"/>
    <col min="2647" max="2647" width="16.7109375" style="3" customWidth="1"/>
    <col min="2648" max="2648" width="55.140625" style="3" customWidth="1"/>
    <col min="2649" max="2649" width="22.5703125" style="3" customWidth="1"/>
    <col min="2650" max="2650" width="23" style="3" customWidth="1"/>
    <col min="2651" max="2651" width="22.85546875" style="3" customWidth="1"/>
    <col min="2652" max="2652" width="23.42578125" style="3" customWidth="1"/>
    <col min="2653" max="2653" width="28.7109375" style="3" customWidth="1"/>
    <col min="2654" max="2654" width="12.7109375" style="3" customWidth="1"/>
    <col min="2655" max="2655" width="11.42578125" style="3"/>
    <col min="2656" max="2656" width="25.28515625" style="3" customWidth="1"/>
    <col min="2657" max="2657" width="15.85546875" style="3" bestFit="1" customWidth="1"/>
    <col min="2658" max="2659" width="18" style="3" bestFit="1" customWidth="1"/>
    <col min="2660" max="2878" width="11.42578125" style="3"/>
    <col min="2879" max="2879" width="15.42578125" style="3" customWidth="1"/>
    <col min="2880" max="2880" width="9.5703125" style="3" customWidth="1"/>
    <col min="2881" max="2881" width="14.42578125" style="3" customWidth="1"/>
    <col min="2882" max="2882" width="49.85546875" style="3" customWidth="1"/>
    <col min="2883" max="2883" width="22.5703125" style="3" customWidth="1"/>
    <col min="2884" max="2884" width="23" style="3" customWidth="1"/>
    <col min="2885" max="2885" width="22.85546875" style="3" customWidth="1"/>
    <col min="2886" max="2886" width="23.42578125" style="3" customWidth="1"/>
    <col min="2887" max="2887" width="22.42578125" style="3" customWidth="1"/>
    <col min="2888" max="2888" width="13.85546875" style="3" customWidth="1"/>
    <col min="2889" max="2889" width="20.7109375" style="3" customWidth="1"/>
    <col min="2890" max="2890" width="18.140625" style="3" customWidth="1"/>
    <col min="2891" max="2891" width="14.85546875" style="3" bestFit="1" customWidth="1"/>
    <col min="2892" max="2892" width="11.42578125" style="3"/>
    <col min="2893" max="2893" width="17.42578125" style="3" customWidth="1"/>
    <col min="2894" max="2896" width="18.140625" style="3" customWidth="1"/>
    <col min="2897" max="2900" width="11.42578125" style="3"/>
    <col min="2901" max="2901" width="34" style="3" customWidth="1"/>
    <col min="2902" max="2902" width="9.5703125" style="3" customWidth="1"/>
    <col min="2903" max="2903" width="16.7109375" style="3" customWidth="1"/>
    <col min="2904" max="2904" width="55.140625" style="3" customWidth="1"/>
    <col min="2905" max="2905" width="22.5703125" style="3" customWidth="1"/>
    <col min="2906" max="2906" width="23" style="3" customWidth="1"/>
    <col min="2907" max="2907" width="22.85546875" style="3" customWidth="1"/>
    <col min="2908" max="2908" width="23.42578125" style="3" customWidth="1"/>
    <col min="2909" max="2909" width="28.7109375" style="3" customWidth="1"/>
    <col min="2910" max="2910" width="12.7109375" style="3" customWidth="1"/>
    <col min="2911" max="2911" width="11.42578125" style="3"/>
    <col min="2912" max="2912" width="25.28515625" style="3" customWidth="1"/>
    <col min="2913" max="2913" width="15.85546875" style="3" bestFit="1" customWidth="1"/>
    <col min="2914" max="2915" width="18" style="3" bestFit="1" customWidth="1"/>
    <col min="2916" max="3134" width="11.42578125" style="3"/>
    <col min="3135" max="3135" width="15.42578125" style="3" customWidth="1"/>
    <col min="3136" max="3136" width="9.5703125" style="3" customWidth="1"/>
    <col min="3137" max="3137" width="14.42578125" style="3" customWidth="1"/>
    <col min="3138" max="3138" width="49.85546875" style="3" customWidth="1"/>
    <col min="3139" max="3139" width="22.5703125" style="3" customWidth="1"/>
    <col min="3140" max="3140" width="23" style="3" customWidth="1"/>
    <col min="3141" max="3141" width="22.85546875" style="3" customWidth="1"/>
    <col min="3142" max="3142" width="23.42578125" style="3" customWidth="1"/>
    <col min="3143" max="3143" width="22.42578125" style="3" customWidth="1"/>
    <col min="3144" max="3144" width="13.85546875" style="3" customWidth="1"/>
    <col min="3145" max="3145" width="20.7109375" style="3" customWidth="1"/>
    <col min="3146" max="3146" width="18.140625" style="3" customWidth="1"/>
    <col min="3147" max="3147" width="14.85546875" style="3" bestFit="1" customWidth="1"/>
    <col min="3148" max="3148" width="11.42578125" style="3"/>
    <col min="3149" max="3149" width="17.42578125" style="3" customWidth="1"/>
    <col min="3150" max="3152" width="18.140625" style="3" customWidth="1"/>
    <col min="3153" max="3156" width="11.42578125" style="3"/>
    <col min="3157" max="3157" width="34" style="3" customWidth="1"/>
    <col min="3158" max="3158" width="9.5703125" style="3" customWidth="1"/>
    <col min="3159" max="3159" width="16.7109375" style="3" customWidth="1"/>
    <col min="3160" max="3160" width="55.140625" style="3" customWidth="1"/>
    <col min="3161" max="3161" width="22.5703125" style="3" customWidth="1"/>
    <col min="3162" max="3162" width="23" style="3" customWidth="1"/>
    <col min="3163" max="3163" width="22.85546875" style="3" customWidth="1"/>
    <col min="3164" max="3164" width="23.42578125" style="3" customWidth="1"/>
    <col min="3165" max="3165" width="28.7109375" style="3" customWidth="1"/>
    <col min="3166" max="3166" width="12.7109375" style="3" customWidth="1"/>
    <col min="3167" max="3167" width="11.42578125" style="3"/>
    <col min="3168" max="3168" width="25.28515625" style="3" customWidth="1"/>
    <col min="3169" max="3169" width="15.85546875" style="3" bestFit="1" customWidth="1"/>
    <col min="3170" max="3171" width="18" style="3" bestFit="1" customWidth="1"/>
    <col min="3172" max="3390" width="11.42578125" style="3"/>
    <col min="3391" max="3391" width="15.42578125" style="3" customWidth="1"/>
    <col min="3392" max="3392" width="9.5703125" style="3" customWidth="1"/>
    <col min="3393" max="3393" width="14.42578125" style="3" customWidth="1"/>
    <col min="3394" max="3394" width="49.85546875" style="3" customWidth="1"/>
    <col min="3395" max="3395" width="22.5703125" style="3" customWidth="1"/>
    <col min="3396" max="3396" width="23" style="3" customWidth="1"/>
    <col min="3397" max="3397" width="22.85546875" style="3" customWidth="1"/>
    <col min="3398" max="3398" width="23.42578125" style="3" customWidth="1"/>
    <col min="3399" max="3399" width="22.42578125" style="3" customWidth="1"/>
    <col min="3400" max="3400" width="13.85546875" style="3" customWidth="1"/>
    <col min="3401" max="3401" width="20.7109375" style="3" customWidth="1"/>
    <col min="3402" max="3402" width="18.140625" style="3" customWidth="1"/>
    <col min="3403" max="3403" width="14.85546875" style="3" bestFit="1" customWidth="1"/>
    <col min="3404" max="3404" width="11.42578125" style="3"/>
    <col min="3405" max="3405" width="17.42578125" style="3" customWidth="1"/>
    <col min="3406" max="3408" width="18.140625" style="3" customWidth="1"/>
    <col min="3409" max="3412" width="11.42578125" style="3"/>
    <col min="3413" max="3413" width="34" style="3" customWidth="1"/>
    <col min="3414" max="3414" width="9.5703125" style="3" customWidth="1"/>
    <col min="3415" max="3415" width="16.7109375" style="3" customWidth="1"/>
    <col min="3416" max="3416" width="55.140625" style="3" customWidth="1"/>
    <col min="3417" max="3417" width="22.5703125" style="3" customWidth="1"/>
    <col min="3418" max="3418" width="23" style="3" customWidth="1"/>
    <col min="3419" max="3419" width="22.85546875" style="3" customWidth="1"/>
    <col min="3420" max="3420" width="23.42578125" style="3" customWidth="1"/>
    <col min="3421" max="3421" width="28.7109375" style="3" customWidth="1"/>
    <col min="3422" max="3422" width="12.7109375" style="3" customWidth="1"/>
    <col min="3423" max="3423" width="11.42578125" style="3"/>
    <col min="3424" max="3424" width="25.28515625" style="3" customWidth="1"/>
    <col min="3425" max="3425" width="15.85546875" style="3" bestFit="1" customWidth="1"/>
    <col min="3426" max="3427" width="18" style="3" bestFit="1" customWidth="1"/>
    <col min="3428" max="3646" width="11.42578125" style="3"/>
    <col min="3647" max="3647" width="15.42578125" style="3" customWidth="1"/>
    <col min="3648" max="3648" width="9.5703125" style="3" customWidth="1"/>
    <col min="3649" max="3649" width="14.42578125" style="3" customWidth="1"/>
    <col min="3650" max="3650" width="49.85546875" style="3" customWidth="1"/>
    <col min="3651" max="3651" width="22.5703125" style="3" customWidth="1"/>
    <col min="3652" max="3652" width="23" style="3" customWidth="1"/>
    <col min="3653" max="3653" width="22.85546875" style="3" customWidth="1"/>
    <col min="3654" max="3654" width="23.42578125" style="3" customWidth="1"/>
    <col min="3655" max="3655" width="22.42578125" style="3" customWidth="1"/>
    <col min="3656" max="3656" width="13.85546875" style="3" customWidth="1"/>
    <col min="3657" max="3657" width="20.7109375" style="3" customWidth="1"/>
    <col min="3658" max="3658" width="18.140625" style="3" customWidth="1"/>
    <col min="3659" max="3659" width="14.85546875" style="3" bestFit="1" customWidth="1"/>
    <col min="3660" max="3660" width="11.42578125" style="3"/>
    <col min="3661" max="3661" width="17.42578125" style="3" customWidth="1"/>
    <col min="3662" max="3664" width="18.140625" style="3" customWidth="1"/>
    <col min="3665" max="3668" width="11.42578125" style="3"/>
    <col min="3669" max="3669" width="34" style="3" customWidth="1"/>
    <col min="3670" max="3670" width="9.5703125" style="3" customWidth="1"/>
    <col min="3671" max="3671" width="16.7109375" style="3" customWidth="1"/>
    <col min="3672" max="3672" width="55.140625" style="3" customWidth="1"/>
    <col min="3673" max="3673" width="22.5703125" style="3" customWidth="1"/>
    <col min="3674" max="3674" width="23" style="3" customWidth="1"/>
    <col min="3675" max="3675" width="22.85546875" style="3" customWidth="1"/>
    <col min="3676" max="3676" width="23.42578125" style="3" customWidth="1"/>
    <col min="3677" max="3677" width="28.7109375" style="3" customWidth="1"/>
    <col min="3678" max="3678" width="12.7109375" style="3" customWidth="1"/>
    <col min="3679" max="3679" width="11.42578125" style="3"/>
    <col min="3680" max="3680" width="25.28515625" style="3" customWidth="1"/>
    <col min="3681" max="3681" width="15.85546875" style="3" bestFit="1" customWidth="1"/>
    <col min="3682" max="3683" width="18" style="3" bestFit="1" customWidth="1"/>
    <col min="3684" max="3902" width="11.42578125" style="3"/>
    <col min="3903" max="3903" width="15.42578125" style="3" customWidth="1"/>
    <col min="3904" max="3904" width="9.5703125" style="3" customWidth="1"/>
    <col min="3905" max="3905" width="14.42578125" style="3" customWidth="1"/>
    <col min="3906" max="3906" width="49.85546875" style="3" customWidth="1"/>
    <col min="3907" max="3907" width="22.5703125" style="3" customWidth="1"/>
    <col min="3908" max="3908" width="23" style="3" customWidth="1"/>
    <col min="3909" max="3909" width="22.85546875" style="3" customWidth="1"/>
    <col min="3910" max="3910" width="23.42578125" style="3" customWidth="1"/>
    <col min="3911" max="3911" width="22.42578125" style="3" customWidth="1"/>
    <col min="3912" max="3912" width="13.85546875" style="3" customWidth="1"/>
    <col min="3913" max="3913" width="20.7109375" style="3" customWidth="1"/>
    <col min="3914" max="3914" width="18.140625" style="3" customWidth="1"/>
    <col min="3915" max="3915" width="14.85546875" style="3" bestFit="1" customWidth="1"/>
    <col min="3916" max="3916" width="11.42578125" style="3"/>
    <col min="3917" max="3917" width="17.42578125" style="3" customWidth="1"/>
    <col min="3918" max="3920" width="18.140625" style="3" customWidth="1"/>
    <col min="3921" max="3924" width="11.42578125" style="3"/>
    <col min="3925" max="3925" width="34" style="3" customWidth="1"/>
    <col min="3926" max="3926" width="9.5703125" style="3" customWidth="1"/>
    <col min="3927" max="3927" width="16.7109375" style="3" customWidth="1"/>
    <col min="3928" max="3928" width="55.140625" style="3" customWidth="1"/>
    <col min="3929" max="3929" width="22.5703125" style="3" customWidth="1"/>
    <col min="3930" max="3930" width="23" style="3" customWidth="1"/>
    <col min="3931" max="3931" width="22.85546875" style="3" customWidth="1"/>
    <col min="3932" max="3932" width="23.42578125" style="3" customWidth="1"/>
    <col min="3933" max="3933" width="28.7109375" style="3" customWidth="1"/>
    <col min="3934" max="3934" width="12.7109375" style="3" customWidth="1"/>
    <col min="3935" max="3935" width="11.42578125" style="3"/>
    <col min="3936" max="3936" width="25.28515625" style="3" customWidth="1"/>
    <col min="3937" max="3937" width="15.85546875" style="3" bestFit="1" customWidth="1"/>
    <col min="3938" max="3939" width="18" style="3" bestFit="1" customWidth="1"/>
    <col min="3940" max="4158" width="11.42578125" style="3"/>
    <col min="4159" max="4159" width="15.42578125" style="3" customWidth="1"/>
    <col min="4160" max="4160" width="9.5703125" style="3" customWidth="1"/>
    <col min="4161" max="4161" width="14.42578125" style="3" customWidth="1"/>
    <col min="4162" max="4162" width="49.85546875" style="3" customWidth="1"/>
    <col min="4163" max="4163" width="22.5703125" style="3" customWidth="1"/>
    <col min="4164" max="4164" width="23" style="3" customWidth="1"/>
    <col min="4165" max="4165" width="22.85546875" style="3" customWidth="1"/>
    <col min="4166" max="4166" width="23.42578125" style="3" customWidth="1"/>
    <col min="4167" max="4167" width="22.42578125" style="3" customWidth="1"/>
    <col min="4168" max="4168" width="13.85546875" style="3" customWidth="1"/>
    <col min="4169" max="4169" width="20.7109375" style="3" customWidth="1"/>
    <col min="4170" max="4170" width="18.140625" style="3" customWidth="1"/>
    <col min="4171" max="4171" width="14.85546875" style="3" bestFit="1" customWidth="1"/>
    <col min="4172" max="4172" width="11.42578125" style="3"/>
    <col min="4173" max="4173" width="17.42578125" style="3" customWidth="1"/>
    <col min="4174" max="4176" width="18.140625" style="3" customWidth="1"/>
    <col min="4177" max="4180" width="11.42578125" style="3"/>
    <col min="4181" max="4181" width="34" style="3" customWidth="1"/>
    <col min="4182" max="4182" width="9.5703125" style="3" customWidth="1"/>
    <col min="4183" max="4183" width="16.7109375" style="3" customWidth="1"/>
    <col min="4184" max="4184" width="55.140625" style="3" customWidth="1"/>
    <col min="4185" max="4185" width="22.5703125" style="3" customWidth="1"/>
    <col min="4186" max="4186" width="23" style="3" customWidth="1"/>
    <col min="4187" max="4187" width="22.85546875" style="3" customWidth="1"/>
    <col min="4188" max="4188" width="23.42578125" style="3" customWidth="1"/>
    <col min="4189" max="4189" width="28.7109375" style="3" customWidth="1"/>
    <col min="4190" max="4190" width="12.7109375" style="3" customWidth="1"/>
    <col min="4191" max="4191" width="11.42578125" style="3"/>
    <col min="4192" max="4192" width="25.28515625" style="3" customWidth="1"/>
    <col min="4193" max="4193" width="15.85546875" style="3" bestFit="1" customWidth="1"/>
    <col min="4194" max="4195" width="18" style="3" bestFit="1" customWidth="1"/>
    <col min="4196" max="4414" width="11.42578125" style="3"/>
    <col min="4415" max="4415" width="15.42578125" style="3" customWidth="1"/>
    <col min="4416" max="4416" width="9.5703125" style="3" customWidth="1"/>
    <col min="4417" max="4417" width="14.42578125" style="3" customWidth="1"/>
    <col min="4418" max="4418" width="49.85546875" style="3" customWidth="1"/>
    <col min="4419" max="4419" width="22.5703125" style="3" customWidth="1"/>
    <col min="4420" max="4420" width="23" style="3" customWidth="1"/>
    <col min="4421" max="4421" width="22.85546875" style="3" customWidth="1"/>
    <col min="4422" max="4422" width="23.42578125" style="3" customWidth="1"/>
    <col min="4423" max="4423" width="22.42578125" style="3" customWidth="1"/>
    <col min="4424" max="4424" width="13.85546875" style="3" customWidth="1"/>
    <col min="4425" max="4425" width="20.7109375" style="3" customWidth="1"/>
    <col min="4426" max="4426" width="18.140625" style="3" customWidth="1"/>
    <col min="4427" max="4427" width="14.85546875" style="3" bestFit="1" customWidth="1"/>
    <col min="4428" max="4428" width="11.42578125" style="3"/>
    <col min="4429" max="4429" width="17.42578125" style="3" customWidth="1"/>
    <col min="4430" max="4432" width="18.140625" style="3" customWidth="1"/>
    <col min="4433" max="4436" width="11.42578125" style="3"/>
    <col min="4437" max="4437" width="34" style="3" customWidth="1"/>
    <col min="4438" max="4438" width="9.5703125" style="3" customWidth="1"/>
    <col min="4439" max="4439" width="16.7109375" style="3" customWidth="1"/>
    <col min="4440" max="4440" width="55.140625" style="3" customWidth="1"/>
    <col min="4441" max="4441" width="22.5703125" style="3" customWidth="1"/>
    <col min="4442" max="4442" width="23" style="3" customWidth="1"/>
    <col min="4443" max="4443" width="22.85546875" style="3" customWidth="1"/>
    <col min="4444" max="4444" width="23.42578125" style="3" customWidth="1"/>
    <col min="4445" max="4445" width="28.7109375" style="3" customWidth="1"/>
    <col min="4446" max="4446" width="12.7109375" style="3" customWidth="1"/>
    <col min="4447" max="4447" width="11.42578125" style="3"/>
    <col min="4448" max="4448" width="25.28515625" style="3" customWidth="1"/>
    <col min="4449" max="4449" width="15.85546875" style="3" bestFit="1" customWidth="1"/>
    <col min="4450" max="4451" width="18" style="3" bestFit="1" customWidth="1"/>
    <col min="4452" max="4670" width="11.42578125" style="3"/>
    <col min="4671" max="4671" width="15.42578125" style="3" customWidth="1"/>
    <col min="4672" max="4672" width="9.5703125" style="3" customWidth="1"/>
    <col min="4673" max="4673" width="14.42578125" style="3" customWidth="1"/>
    <col min="4674" max="4674" width="49.85546875" style="3" customWidth="1"/>
    <col min="4675" max="4675" width="22.5703125" style="3" customWidth="1"/>
    <col min="4676" max="4676" width="23" style="3" customWidth="1"/>
    <col min="4677" max="4677" width="22.85546875" style="3" customWidth="1"/>
    <col min="4678" max="4678" width="23.42578125" style="3" customWidth="1"/>
    <col min="4679" max="4679" width="22.42578125" style="3" customWidth="1"/>
    <col min="4680" max="4680" width="13.85546875" style="3" customWidth="1"/>
    <col min="4681" max="4681" width="20.7109375" style="3" customWidth="1"/>
    <col min="4682" max="4682" width="18.140625" style="3" customWidth="1"/>
    <col min="4683" max="4683" width="14.85546875" style="3" bestFit="1" customWidth="1"/>
    <col min="4684" max="4684" width="11.42578125" style="3"/>
    <col min="4685" max="4685" width="17.42578125" style="3" customWidth="1"/>
    <col min="4686" max="4688" width="18.140625" style="3" customWidth="1"/>
    <col min="4689" max="4692" width="11.42578125" style="3"/>
    <col min="4693" max="4693" width="34" style="3" customWidth="1"/>
    <col min="4694" max="4694" width="9.5703125" style="3" customWidth="1"/>
    <col min="4695" max="4695" width="16.7109375" style="3" customWidth="1"/>
    <col min="4696" max="4696" width="55.140625" style="3" customWidth="1"/>
    <col min="4697" max="4697" width="22.5703125" style="3" customWidth="1"/>
    <col min="4698" max="4698" width="23" style="3" customWidth="1"/>
    <col min="4699" max="4699" width="22.85546875" style="3" customWidth="1"/>
    <col min="4700" max="4700" width="23.42578125" style="3" customWidth="1"/>
    <col min="4701" max="4701" width="28.7109375" style="3" customWidth="1"/>
    <col min="4702" max="4702" width="12.7109375" style="3" customWidth="1"/>
    <col min="4703" max="4703" width="11.42578125" style="3"/>
    <col min="4704" max="4704" width="25.28515625" style="3" customWidth="1"/>
    <col min="4705" max="4705" width="15.85546875" style="3" bestFit="1" customWidth="1"/>
    <col min="4706" max="4707" width="18" style="3" bestFit="1" customWidth="1"/>
    <col min="4708" max="4926" width="11.42578125" style="3"/>
    <col min="4927" max="4927" width="15.42578125" style="3" customWidth="1"/>
    <col min="4928" max="4928" width="9.5703125" style="3" customWidth="1"/>
    <col min="4929" max="4929" width="14.42578125" style="3" customWidth="1"/>
    <col min="4930" max="4930" width="49.85546875" style="3" customWidth="1"/>
    <col min="4931" max="4931" width="22.5703125" style="3" customWidth="1"/>
    <col min="4932" max="4932" width="23" style="3" customWidth="1"/>
    <col min="4933" max="4933" width="22.85546875" style="3" customWidth="1"/>
    <col min="4934" max="4934" width="23.42578125" style="3" customWidth="1"/>
    <col min="4935" max="4935" width="22.42578125" style="3" customWidth="1"/>
    <col min="4936" max="4936" width="13.85546875" style="3" customWidth="1"/>
    <col min="4937" max="4937" width="20.7109375" style="3" customWidth="1"/>
    <col min="4938" max="4938" width="18.140625" style="3" customWidth="1"/>
    <col min="4939" max="4939" width="14.85546875" style="3" bestFit="1" customWidth="1"/>
    <col min="4940" max="4940" width="11.42578125" style="3"/>
    <col min="4941" max="4941" width="17.42578125" style="3" customWidth="1"/>
    <col min="4942" max="4944" width="18.140625" style="3" customWidth="1"/>
    <col min="4945" max="4948" width="11.42578125" style="3"/>
    <col min="4949" max="4949" width="34" style="3" customWidth="1"/>
    <col min="4950" max="4950" width="9.5703125" style="3" customWidth="1"/>
    <col min="4951" max="4951" width="16.7109375" style="3" customWidth="1"/>
    <col min="4952" max="4952" width="55.140625" style="3" customWidth="1"/>
    <col min="4953" max="4953" width="22.5703125" style="3" customWidth="1"/>
    <col min="4954" max="4954" width="23" style="3" customWidth="1"/>
    <col min="4955" max="4955" width="22.85546875" style="3" customWidth="1"/>
    <col min="4956" max="4956" width="23.42578125" style="3" customWidth="1"/>
    <col min="4957" max="4957" width="28.7109375" style="3" customWidth="1"/>
    <col min="4958" max="4958" width="12.7109375" style="3" customWidth="1"/>
    <col min="4959" max="4959" width="11.42578125" style="3"/>
    <col min="4960" max="4960" width="25.28515625" style="3" customWidth="1"/>
    <col min="4961" max="4961" width="15.85546875" style="3" bestFit="1" customWidth="1"/>
    <col min="4962" max="4963" width="18" style="3" bestFit="1" customWidth="1"/>
    <col min="4964" max="5182" width="11.42578125" style="3"/>
    <col min="5183" max="5183" width="15.42578125" style="3" customWidth="1"/>
    <col min="5184" max="5184" width="9.5703125" style="3" customWidth="1"/>
    <col min="5185" max="5185" width="14.42578125" style="3" customWidth="1"/>
    <col min="5186" max="5186" width="49.85546875" style="3" customWidth="1"/>
    <col min="5187" max="5187" width="22.5703125" style="3" customWidth="1"/>
    <col min="5188" max="5188" width="23" style="3" customWidth="1"/>
    <col min="5189" max="5189" width="22.85546875" style="3" customWidth="1"/>
    <col min="5190" max="5190" width="23.42578125" style="3" customWidth="1"/>
    <col min="5191" max="5191" width="22.42578125" style="3" customWidth="1"/>
    <col min="5192" max="5192" width="13.85546875" style="3" customWidth="1"/>
    <col min="5193" max="5193" width="20.7109375" style="3" customWidth="1"/>
    <col min="5194" max="5194" width="18.140625" style="3" customWidth="1"/>
    <col min="5195" max="5195" width="14.85546875" style="3" bestFit="1" customWidth="1"/>
    <col min="5196" max="5196" width="11.42578125" style="3"/>
    <col min="5197" max="5197" width="17.42578125" style="3" customWidth="1"/>
    <col min="5198" max="5200" width="18.140625" style="3" customWidth="1"/>
    <col min="5201" max="5204" width="11.42578125" style="3"/>
    <col min="5205" max="5205" width="34" style="3" customWidth="1"/>
    <col min="5206" max="5206" width="9.5703125" style="3" customWidth="1"/>
    <col min="5207" max="5207" width="16.7109375" style="3" customWidth="1"/>
    <col min="5208" max="5208" width="55.140625" style="3" customWidth="1"/>
    <col min="5209" max="5209" width="22.5703125" style="3" customWidth="1"/>
    <col min="5210" max="5210" width="23" style="3" customWidth="1"/>
    <col min="5211" max="5211" width="22.85546875" style="3" customWidth="1"/>
    <col min="5212" max="5212" width="23.42578125" style="3" customWidth="1"/>
    <col min="5213" max="5213" width="28.7109375" style="3" customWidth="1"/>
    <col min="5214" max="5214" width="12.7109375" style="3" customWidth="1"/>
    <col min="5215" max="5215" width="11.42578125" style="3"/>
    <col min="5216" max="5216" width="25.28515625" style="3" customWidth="1"/>
    <col min="5217" max="5217" width="15.85546875" style="3" bestFit="1" customWidth="1"/>
    <col min="5218" max="5219" width="18" style="3" bestFit="1" customWidth="1"/>
    <col min="5220" max="5438" width="11.42578125" style="3"/>
    <col min="5439" max="5439" width="15.42578125" style="3" customWidth="1"/>
    <col min="5440" max="5440" width="9.5703125" style="3" customWidth="1"/>
    <col min="5441" max="5441" width="14.42578125" style="3" customWidth="1"/>
    <col min="5442" max="5442" width="49.85546875" style="3" customWidth="1"/>
    <col min="5443" max="5443" width="22.5703125" style="3" customWidth="1"/>
    <col min="5444" max="5444" width="23" style="3" customWidth="1"/>
    <col min="5445" max="5445" width="22.85546875" style="3" customWidth="1"/>
    <col min="5446" max="5446" width="23.42578125" style="3" customWidth="1"/>
    <col min="5447" max="5447" width="22.42578125" style="3" customWidth="1"/>
    <col min="5448" max="5448" width="13.85546875" style="3" customWidth="1"/>
    <col min="5449" max="5449" width="20.7109375" style="3" customWidth="1"/>
    <col min="5450" max="5450" width="18.140625" style="3" customWidth="1"/>
    <col min="5451" max="5451" width="14.85546875" style="3" bestFit="1" customWidth="1"/>
    <col min="5452" max="5452" width="11.42578125" style="3"/>
    <col min="5453" max="5453" width="17.42578125" style="3" customWidth="1"/>
    <col min="5454" max="5456" width="18.140625" style="3" customWidth="1"/>
    <col min="5457" max="5460" width="11.42578125" style="3"/>
    <col min="5461" max="5461" width="34" style="3" customWidth="1"/>
    <col min="5462" max="5462" width="9.5703125" style="3" customWidth="1"/>
    <col min="5463" max="5463" width="16.7109375" style="3" customWidth="1"/>
    <col min="5464" max="5464" width="55.140625" style="3" customWidth="1"/>
    <col min="5465" max="5465" width="22.5703125" style="3" customWidth="1"/>
    <col min="5466" max="5466" width="23" style="3" customWidth="1"/>
    <col min="5467" max="5467" width="22.85546875" style="3" customWidth="1"/>
    <col min="5468" max="5468" width="23.42578125" style="3" customWidth="1"/>
    <col min="5469" max="5469" width="28.7109375" style="3" customWidth="1"/>
    <col min="5470" max="5470" width="12.7109375" style="3" customWidth="1"/>
    <col min="5471" max="5471" width="11.42578125" style="3"/>
    <col min="5472" max="5472" width="25.28515625" style="3" customWidth="1"/>
    <col min="5473" max="5473" width="15.85546875" style="3" bestFit="1" customWidth="1"/>
    <col min="5474" max="5475" width="18" style="3" bestFit="1" customWidth="1"/>
    <col min="5476" max="5694" width="11.42578125" style="3"/>
    <col min="5695" max="5695" width="15.42578125" style="3" customWidth="1"/>
    <col min="5696" max="5696" width="9.5703125" style="3" customWidth="1"/>
    <col min="5697" max="5697" width="14.42578125" style="3" customWidth="1"/>
    <col min="5698" max="5698" width="49.85546875" style="3" customWidth="1"/>
    <col min="5699" max="5699" width="22.5703125" style="3" customWidth="1"/>
    <col min="5700" max="5700" width="23" style="3" customWidth="1"/>
    <col min="5701" max="5701" width="22.85546875" style="3" customWidth="1"/>
    <col min="5702" max="5702" width="23.42578125" style="3" customWidth="1"/>
    <col min="5703" max="5703" width="22.42578125" style="3" customWidth="1"/>
    <col min="5704" max="5704" width="13.85546875" style="3" customWidth="1"/>
    <col min="5705" max="5705" width="20.7109375" style="3" customWidth="1"/>
    <col min="5706" max="5706" width="18.140625" style="3" customWidth="1"/>
    <col min="5707" max="5707" width="14.85546875" style="3" bestFit="1" customWidth="1"/>
    <col min="5708" max="5708" width="11.42578125" style="3"/>
    <col min="5709" max="5709" width="17.42578125" style="3" customWidth="1"/>
    <col min="5710" max="5712" width="18.140625" style="3" customWidth="1"/>
    <col min="5713" max="5716" width="11.42578125" style="3"/>
    <col min="5717" max="5717" width="34" style="3" customWidth="1"/>
    <col min="5718" max="5718" width="9.5703125" style="3" customWidth="1"/>
    <col min="5719" max="5719" width="16.7109375" style="3" customWidth="1"/>
    <col min="5720" max="5720" width="55.140625" style="3" customWidth="1"/>
    <col min="5721" max="5721" width="22.5703125" style="3" customWidth="1"/>
    <col min="5722" max="5722" width="23" style="3" customWidth="1"/>
    <col min="5723" max="5723" width="22.85546875" style="3" customWidth="1"/>
    <col min="5724" max="5724" width="23.42578125" style="3" customWidth="1"/>
    <col min="5725" max="5725" width="28.7109375" style="3" customWidth="1"/>
    <col min="5726" max="5726" width="12.7109375" style="3" customWidth="1"/>
    <col min="5727" max="5727" width="11.42578125" style="3"/>
    <col min="5728" max="5728" width="25.28515625" style="3" customWidth="1"/>
    <col min="5729" max="5729" width="15.85546875" style="3" bestFit="1" customWidth="1"/>
    <col min="5730" max="5731" width="18" style="3" bestFit="1" customWidth="1"/>
    <col min="5732" max="5950" width="11.42578125" style="3"/>
    <col min="5951" max="5951" width="15.42578125" style="3" customWidth="1"/>
    <col min="5952" max="5952" width="9.5703125" style="3" customWidth="1"/>
    <col min="5953" max="5953" width="14.42578125" style="3" customWidth="1"/>
    <col min="5954" max="5954" width="49.85546875" style="3" customWidth="1"/>
    <col min="5955" max="5955" width="22.5703125" style="3" customWidth="1"/>
    <col min="5956" max="5956" width="23" style="3" customWidth="1"/>
    <col min="5957" max="5957" width="22.85546875" style="3" customWidth="1"/>
    <col min="5958" max="5958" width="23.42578125" style="3" customWidth="1"/>
    <col min="5959" max="5959" width="22.42578125" style="3" customWidth="1"/>
    <col min="5960" max="5960" width="13.85546875" style="3" customWidth="1"/>
    <col min="5961" max="5961" width="20.7109375" style="3" customWidth="1"/>
    <col min="5962" max="5962" width="18.140625" style="3" customWidth="1"/>
    <col min="5963" max="5963" width="14.85546875" style="3" bestFit="1" customWidth="1"/>
    <col min="5964" max="5964" width="11.42578125" style="3"/>
    <col min="5965" max="5965" width="17.42578125" style="3" customWidth="1"/>
    <col min="5966" max="5968" width="18.140625" style="3" customWidth="1"/>
    <col min="5969" max="5972" width="11.42578125" style="3"/>
    <col min="5973" max="5973" width="34" style="3" customWidth="1"/>
    <col min="5974" max="5974" width="9.5703125" style="3" customWidth="1"/>
    <col min="5975" max="5975" width="16.7109375" style="3" customWidth="1"/>
    <col min="5976" max="5976" width="55.140625" style="3" customWidth="1"/>
    <col min="5977" max="5977" width="22.5703125" style="3" customWidth="1"/>
    <col min="5978" max="5978" width="23" style="3" customWidth="1"/>
    <col min="5979" max="5979" width="22.85546875" style="3" customWidth="1"/>
    <col min="5980" max="5980" width="23.42578125" style="3" customWidth="1"/>
    <col min="5981" max="5981" width="28.7109375" style="3" customWidth="1"/>
    <col min="5982" max="5982" width="12.7109375" style="3" customWidth="1"/>
    <col min="5983" max="5983" width="11.42578125" style="3"/>
    <col min="5984" max="5984" width="25.28515625" style="3" customWidth="1"/>
    <col min="5985" max="5985" width="15.85546875" style="3" bestFit="1" customWidth="1"/>
    <col min="5986" max="5987" width="18" style="3" bestFit="1" customWidth="1"/>
    <col min="5988" max="6206" width="11.42578125" style="3"/>
    <col min="6207" max="6207" width="15.42578125" style="3" customWidth="1"/>
    <col min="6208" max="6208" width="9.5703125" style="3" customWidth="1"/>
    <col min="6209" max="6209" width="14.42578125" style="3" customWidth="1"/>
    <col min="6210" max="6210" width="49.85546875" style="3" customWidth="1"/>
    <col min="6211" max="6211" width="22.5703125" style="3" customWidth="1"/>
    <col min="6212" max="6212" width="23" style="3" customWidth="1"/>
    <col min="6213" max="6213" width="22.85546875" style="3" customWidth="1"/>
    <col min="6214" max="6214" width="23.42578125" style="3" customWidth="1"/>
    <col min="6215" max="6215" width="22.42578125" style="3" customWidth="1"/>
    <col min="6216" max="6216" width="13.85546875" style="3" customWidth="1"/>
    <col min="6217" max="6217" width="20.7109375" style="3" customWidth="1"/>
    <col min="6218" max="6218" width="18.140625" style="3" customWidth="1"/>
    <col min="6219" max="6219" width="14.85546875" style="3" bestFit="1" customWidth="1"/>
    <col min="6220" max="6220" width="11.42578125" style="3"/>
    <col min="6221" max="6221" width="17.42578125" style="3" customWidth="1"/>
    <col min="6222" max="6224" width="18.140625" style="3" customWidth="1"/>
    <col min="6225" max="6228" width="11.42578125" style="3"/>
    <col min="6229" max="6229" width="34" style="3" customWidth="1"/>
    <col min="6230" max="6230" width="9.5703125" style="3" customWidth="1"/>
    <col min="6231" max="6231" width="16.7109375" style="3" customWidth="1"/>
    <col min="6232" max="6232" width="55.140625" style="3" customWidth="1"/>
    <col min="6233" max="6233" width="22.5703125" style="3" customWidth="1"/>
    <col min="6234" max="6234" width="23" style="3" customWidth="1"/>
    <col min="6235" max="6235" width="22.85546875" style="3" customWidth="1"/>
    <col min="6236" max="6236" width="23.42578125" style="3" customWidth="1"/>
    <col min="6237" max="6237" width="28.7109375" style="3" customWidth="1"/>
    <col min="6238" max="6238" width="12.7109375" style="3" customWidth="1"/>
    <col min="6239" max="6239" width="11.42578125" style="3"/>
    <col min="6240" max="6240" width="25.28515625" style="3" customWidth="1"/>
    <col min="6241" max="6241" width="15.85546875" style="3" bestFit="1" customWidth="1"/>
    <col min="6242" max="6243" width="18" style="3" bestFit="1" customWidth="1"/>
    <col min="6244" max="6462" width="11.42578125" style="3"/>
    <col min="6463" max="6463" width="15.42578125" style="3" customWidth="1"/>
    <col min="6464" max="6464" width="9.5703125" style="3" customWidth="1"/>
    <col min="6465" max="6465" width="14.42578125" style="3" customWidth="1"/>
    <col min="6466" max="6466" width="49.85546875" style="3" customWidth="1"/>
    <col min="6467" max="6467" width="22.5703125" style="3" customWidth="1"/>
    <col min="6468" max="6468" width="23" style="3" customWidth="1"/>
    <col min="6469" max="6469" width="22.85546875" style="3" customWidth="1"/>
    <col min="6470" max="6470" width="23.42578125" style="3" customWidth="1"/>
    <col min="6471" max="6471" width="22.42578125" style="3" customWidth="1"/>
    <col min="6472" max="6472" width="13.85546875" style="3" customWidth="1"/>
    <col min="6473" max="6473" width="20.7109375" style="3" customWidth="1"/>
    <col min="6474" max="6474" width="18.140625" style="3" customWidth="1"/>
    <col min="6475" max="6475" width="14.85546875" style="3" bestFit="1" customWidth="1"/>
    <col min="6476" max="6476" width="11.42578125" style="3"/>
    <col min="6477" max="6477" width="17.42578125" style="3" customWidth="1"/>
    <col min="6478" max="6480" width="18.140625" style="3" customWidth="1"/>
    <col min="6481" max="6484" width="11.42578125" style="3"/>
    <col min="6485" max="6485" width="34" style="3" customWidth="1"/>
    <col min="6486" max="6486" width="9.5703125" style="3" customWidth="1"/>
    <col min="6487" max="6487" width="16.7109375" style="3" customWidth="1"/>
    <col min="6488" max="6488" width="55.140625" style="3" customWidth="1"/>
    <col min="6489" max="6489" width="22.5703125" style="3" customWidth="1"/>
    <col min="6490" max="6490" width="23" style="3" customWidth="1"/>
    <col min="6491" max="6491" width="22.85546875" style="3" customWidth="1"/>
    <col min="6492" max="6492" width="23.42578125" style="3" customWidth="1"/>
    <col min="6493" max="6493" width="28.7109375" style="3" customWidth="1"/>
    <col min="6494" max="6494" width="12.7109375" style="3" customWidth="1"/>
    <col min="6495" max="6495" width="11.42578125" style="3"/>
    <col min="6496" max="6496" width="25.28515625" style="3" customWidth="1"/>
    <col min="6497" max="6497" width="15.85546875" style="3" bestFit="1" customWidth="1"/>
    <col min="6498" max="6499" width="18" style="3" bestFit="1" customWidth="1"/>
    <col min="6500" max="6718" width="11.42578125" style="3"/>
    <col min="6719" max="6719" width="15.42578125" style="3" customWidth="1"/>
    <col min="6720" max="6720" width="9.5703125" style="3" customWidth="1"/>
    <col min="6721" max="6721" width="14.42578125" style="3" customWidth="1"/>
    <col min="6722" max="6722" width="49.85546875" style="3" customWidth="1"/>
    <col min="6723" max="6723" width="22.5703125" style="3" customWidth="1"/>
    <col min="6724" max="6724" width="23" style="3" customWidth="1"/>
    <col min="6725" max="6725" width="22.85546875" style="3" customWidth="1"/>
    <col min="6726" max="6726" width="23.42578125" style="3" customWidth="1"/>
    <col min="6727" max="6727" width="22.42578125" style="3" customWidth="1"/>
    <col min="6728" max="6728" width="13.85546875" style="3" customWidth="1"/>
    <col min="6729" max="6729" width="20.7109375" style="3" customWidth="1"/>
    <col min="6730" max="6730" width="18.140625" style="3" customWidth="1"/>
    <col min="6731" max="6731" width="14.85546875" style="3" bestFit="1" customWidth="1"/>
    <col min="6732" max="6732" width="11.42578125" style="3"/>
    <col min="6733" max="6733" width="17.42578125" style="3" customWidth="1"/>
    <col min="6734" max="6736" width="18.140625" style="3" customWidth="1"/>
    <col min="6737" max="6740" width="11.42578125" style="3"/>
    <col min="6741" max="6741" width="34" style="3" customWidth="1"/>
    <col min="6742" max="6742" width="9.5703125" style="3" customWidth="1"/>
    <col min="6743" max="6743" width="16.7109375" style="3" customWidth="1"/>
    <col min="6744" max="6744" width="55.140625" style="3" customWidth="1"/>
    <col min="6745" max="6745" width="22.5703125" style="3" customWidth="1"/>
    <col min="6746" max="6746" width="23" style="3" customWidth="1"/>
    <col min="6747" max="6747" width="22.85546875" style="3" customWidth="1"/>
    <col min="6748" max="6748" width="23.42578125" style="3" customWidth="1"/>
    <col min="6749" max="6749" width="28.7109375" style="3" customWidth="1"/>
    <col min="6750" max="6750" width="12.7109375" style="3" customWidth="1"/>
    <col min="6751" max="6751" width="11.42578125" style="3"/>
    <col min="6752" max="6752" width="25.28515625" style="3" customWidth="1"/>
    <col min="6753" max="6753" width="15.85546875" style="3" bestFit="1" customWidth="1"/>
    <col min="6754" max="6755" width="18" style="3" bestFit="1" customWidth="1"/>
    <col min="6756" max="6974" width="11.42578125" style="3"/>
    <col min="6975" max="6975" width="15.42578125" style="3" customWidth="1"/>
    <col min="6976" max="6976" width="9.5703125" style="3" customWidth="1"/>
    <col min="6977" max="6977" width="14.42578125" style="3" customWidth="1"/>
    <col min="6978" max="6978" width="49.85546875" style="3" customWidth="1"/>
    <col min="6979" max="6979" width="22.5703125" style="3" customWidth="1"/>
    <col min="6980" max="6980" width="23" style="3" customWidth="1"/>
    <col min="6981" max="6981" width="22.85546875" style="3" customWidth="1"/>
    <col min="6982" max="6982" width="23.42578125" style="3" customWidth="1"/>
    <col min="6983" max="6983" width="22.42578125" style="3" customWidth="1"/>
    <col min="6984" max="6984" width="13.85546875" style="3" customWidth="1"/>
    <col min="6985" max="6985" width="20.7109375" style="3" customWidth="1"/>
    <col min="6986" max="6986" width="18.140625" style="3" customWidth="1"/>
    <col min="6987" max="6987" width="14.85546875" style="3" bestFit="1" customWidth="1"/>
    <col min="6988" max="6988" width="11.42578125" style="3"/>
    <col min="6989" max="6989" width="17.42578125" style="3" customWidth="1"/>
    <col min="6990" max="6992" width="18.140625" style="3" customWidth="1"/>
    <col min="6993" max="6996" width="11.42578125" style="3"/>
    <col min="6997" max="6997" width="34" style="3" customWidth="1"/>
    <col min="6998" max="6998" width="9.5703125" style="3" customWidth="1"/>
    <col min="6999" max="6999" width="16.7109375" style="3" customWidth="1"/>
    <col min="7000" max="7000" width="55.140625" style="3" customWidth="1"/>
    <col min="7001" max="7001" width="22.5703125" style="3" customWidth="1"/>
    <col min="7002" max="7002" width="23" style="3" customWidth="1"/>
    <col min="7003" max="7003" width="22.85546875" style="3" customWidth="1"/>
    <col min="7004" max="7004" width="23.42578125" style="3" customWidth="1"/>
    <col min="7005" max="7005" width="28.7109375" style="3" customWidth="1"/>
    <col min="7006" max="7006" width="12.7109375" style="3" customWidth="1"/>
    <col min="7007" max="7007" width="11.42578125" style="3"/>
    <col min="7008" max="7008" width="25.28515625" style="3" customWidth="1"/>
    <col min="7009" max="7009" width="15.85546875" style="3" bestFit="1" customWidth="1"/>
    <col min="7010" max="7011" width="18" style="3" bestFit="1" customWidth="1"/>
    <col min="7012" max="7230" width="11.42578125" style="3"/>
    <col min="7231" max="7231" width="15.42578125" style="3" customWidth="1"/>
    <col min="7232" max="7232" width="9.5703125" style="3" customWidth="1"/>
    <col min="7233" max="7233" width="14.42578125" style="3" customWidth="1"/>
    <col min="7234" max="7234" width="49.85546875" style="3" customWidth="1"/>
    <col min="7235" max="7235" width="22.5703125" style="3" customWidth="1"/>
    <col min="7236" max="7236" width="23" style="3" customWidth="1"/>
    <col min="7237" max="7237" width="22.85546875" style="3" customWidth="1"/>
    <col min="7238" max="7238" width="23.42578125" style="3" customWidth="1"/>
    <col min="7239" max="7239" width="22.42578125" style="3" customWidth="1"/>
    <col min="7240" max="7240" width="13.85546875" style="3" customWidth="1"/>
    <col min="7241" max="7241" width="20.7109375" style="3" customWidth="1"/>
    <col min="7242" max="7242" width="18.140625" style="3" customWidth="1"/>
    <col min="7243" max="7243" width="14.85546875" style="3" bestFit="1" customWidth="1"/>
    <col min="7244" max="7244" width="11.42578125" style="3"/>
    <col min="7245" max="7245" width="17.42578125" style="3" customWidth="1"/>
    <col min="7246" max="7248" width="18.140625" style="3" customWidth="1"/>
    <col min="7249" max="7252" width="11.42578125" style="3"/>
    <col min="7253" max="7253" width="34" style="3" customWidth="1"/>
    <col min="7254" max="7254" width="9.5703125" style="3" customWidth="1"/>
    <col min="7255" max="7255" width="16.7109375" style="3" customWidth="1"/>
    <col min="7256" max="7256" width="55.140625" style="3" customWidth="1"/>
    <col min="7257" max="7257" width="22.5703125" style="3" customWidth="1"/>
    <col min="7258" max="7258" width="23" style="3" customWidth="1"/>
    <col min="7259" max="7259" width="22.85546875" style="3" customWidth="1"/>
    <col min="7260" max="7260" width="23.42578125" style="3" customWidth="1"/>
    <col min="7261" max="7261" width="28.7109375" style="3" customWidth="1"/>
    <col min="7262" max="7262" width="12.7109375" style="3" customWidth="1"/>
    <col min="7263" max="7263" width="11.42578125" style="3"/>
    <col min="7264" max="7264" width="25.28515625" style="3" customWidth="1"/>
    <col min="7265" max="7265" width="15.85546875" style="3" bestFit="1" customWidth="1"/>
    <col min="7266" max="7267" width="18" style="3" bestFit="1" customWidth="1"/>
    <col min="7268" max="7486" width="11.42578125" style="3"/>
    <col min="7487" max="7487" width="15.42578125" style="3" customWidth="1"/>
    <col min="7488" max="7488" width="9.5703125" style="3" customWidth="1"/>
    <col min="7489" max="7489" width="14.42578125" style="3" customWidth="1"/>
    <col min="7490" max="7490" width="49.85546875" style="3" customWidth="1"/>
    <col min="7491" max="7491" width="22.5703125" style="3" customWidth="1"/>
    <col min="7492" max="7492" width="23" style="3" customWidth="1"/>
    <col min="7493" max="7493" width="22.85546875" style="3" customWidth="1"/>
    <col min="7494" max="7494" width="23.42578125" style="3" customWidth="1"/>
    <col min="7495" max="7495" width="22.42578125" style="3" customWidth="1"/>
    <col min="7496" max="7496" width="13.85546875" style="3" customWidth="1"/>
    <col min="7497" max="7497" width="20.7109375" style="3" customWidth="1"/>
    <col min="7498" max="7498" width="18.140625" style="3" customWidth="1"/>
    <col min="7499" max="7499" width="14.85546875" style="3" bestFit="1" customWidth="1"/>
    <col min="7500" max="7500" width="11.42578125" style="3"/>
    <col min="7501" max="7501" width="17.42578125" style="3" customWidth="1"/>
    <col min="7502" max="7504" width="18.140625" style="3" customWidth="1"/>
    <col min="7505" max="7508" width="11.42578125" style="3"/>
    <col min="7509" max="7509" width="34" style="3" customWidth="1"/>
    <col min="7510" max="7510" width="9.5703125" style="3" customWidth="1"/>
    <col min="7511" max="7511" width="16.7109375" style="3" customWidth="1"/>
    <col min="7512" max="7512" width="55.140625" style="3" customWidth="1"/>
    <col min="7513" max="7513" width="22.5703125" style="3" customWidth="1"/>
    <col min="7514" max="7514" width="23" style="3" customWidth="1"/>
    <col min="7515" max="7515" width="22.85546875" style="3" customWidth="1"/>
    <col min="7516" max="7516" width="23.42578125" style="3" customWidth="1"/>
    <col min="7517" max="7517" width="28.7109375" style="3" customWidth="1"/>
    <col min="7518" max="7518" width="12.7109375" style="3" customWidth="1"/>
    <col min="7519" max="7519" width="11.42578125" style="3"/>
    <col min="7520" max="7520" width="25.28515625" style="3" customWidth="1"/>
    <col min="7521" max="7521" width="15.85546875" style="3" bestFit="1" customWidth="1"/>
    <col min="7522" max="7523" width="18" style="3" bestFit="1" customWidth="1"/>
    <col min="7524" max="7742" width="11.42578125" style="3"/>
    <col min="7743" max="7743" width="15.42578125" style="3" customWidth="1"/>
    <col min="7744" max="7744" width="9.5703125" style="3" customWidth="1"/>
    <col min="7745" max="7745" width="14.42578125" style="3" customWidth="1"/>
    <col min="7746" max="7746" width="49.85546875" style="3" customWidth="1"/>
    <col min="7747" max="7747" width="22.5703125" style="3" customWidth="1"/>
    <col min="7748" max="7748" width="23" style="3" customWidth="1"/>
    <col min="7749" max="7749" width="22.85546875" style="3" customWidth="1"/>
    <col min="7750" max="7750" width="23.42578125" style="3" customWidth="1"/>
    <col min="7751" max="7751" width="22.42578125" style="3" customWidth="1"/>
    <col min="7752" max="7752" width="13.85546875" style="3" customWidth="1"/>
    <col min="7753" max="7753" width="20.7109375" style="3" customWidth="1"/>
    <col min="7754" max="7754" width="18.140625" style="3" customWidth="1"/>
    <col min="7755" max="7755" width="14.85546875" style="3" bestFit="1" customWidth="1"/>
    <col min="7756" max="7756" width="11.42578125" style="3"/>
    <col min="7757" max="7757" width="17.42578125" style="3" customWidth="1"/>
    <col min="7758" max="7760" width="18.140625" style="3" customWidth="1"/>
    <col min="7761" max="7764" width="11.42578125" style="3"/>
    <col min="7765" max="7765" width="34" style="3" customWidth="1"/>
    <col min="7766" max="7766" width="9.5703125" style="3" customWidth="1"/>
    <col min="7767" max="7767" width="16.7109375" style="3" customWidth="1"/>
    <col min="7768" max="7768" width="55.140625" style="3" customWidth="1"/>
    <col min="7769" max="7769" width="22.5703125" style="3" customWidth="1"/>
    <col min="7770" max="7770" width="23" style="3" customWidth="1"/>
    <col min="7771" max="7771" width="22.85546875" style="3" customWidth="1"/>
    <col min="7772" max="7772" width="23.42578125" style="3" customWidth="1"/>
    <col min="7773" max="7773" width="28.7109375" style="3" customWidth="1"/>
    <col min="7774" max="7774" width="12.7109375" style="3" customWidth="1"/>
    <col min="7775" max="7775" width="11.42578125" style="3"/>
    <col min="7776" max="7776" width="25.28515625" style="3" customWidth="1"/>
    <col min="7777" max="7777" width="15.85546875" style="3" bestFit="1" customWidth="1"/>
    <col min="7778" max="7779" width="18" style="3" bestFit="1" customWidth="1"/>
    <col min="7780" max="7998" width="11.42578125" style="3"/>
    <col min="7999" max="7999" width="15.42578125" style="3" customWidth="1"/>
    <col min="8000" max="8000" width="9.5703125" style="3" customWidth="1"/>
    <col min="8001" max="8001" width="14.42578125" style="3" customWidth="1"/>
    <col min="8002" max="8002" width="49.85546875" style="3" customWidth="1"/>
    <col min="8003" max="8003" width="22.5703125" style="3" customWidth="1"/>
    <col min="8004" max="8004" width="23" style="3" customWidth="1"/>
    <col min="8005" max="8005" width="22.85546875" style="3" customWidth="1"/>
    <col min="8006" max="8006" width="23.42578125" style="3" customWidth="1"/>
    <col min="8007" max="8007" width="22.42578125" style="3" customWidth="1"/>
    <col min="8008" max="8008" width="13.85546875" style="3" customWidth="1"/>
    <col min="8009" max="8009" width="20.7109375" style="3" customWidth="1"/>
    <col min="8010" max="8010" width="18.140625" style="3" customWidth="1"/>
    <col min="8011" max="8011" width="14.85546875" style="3" bestFit="1" customWidth="1"/>
    <col min="8012" max="8012" width="11.42578125" style="3"/>
    <col min="8013" max="8013" width="17.42578125" style="3" customWidth="1"/>
    <col min="8014" max="8016" width="18.140625" style="3" customWidth="1"/>
    <col min="8017" max="8020" width="11.42578125" style="3"/>
    <col min="8021" max="8021" width="34" style="3" customWidth="1"/>
    <col min="8022" max="8022" width="9.5703125" style="3" customWidth="1"/>
    <col min="8023" max="8023" width="16.7109375" style="3" customWidth="1"/>
    <col min="8024" max="8024" width="55.140625" style="3" customWidth="1"/>
    <col min="8025" max="8025" width="22.5703125" style="3" customWidth="1"/>
    <col min="8026" max="8026" width="23" style="3" customWidth="1"/>
    <col min="8027" max="8027" width="22.85546875" style="3" customWidth="1"/>
    <col min="8028" max="8028" width="23.42578125" style="3" customWidth="1"/>
    <col min="8029" max="8029" width="28.7109375" style="3" customWidth="1"/>
    <col min="8030" max="8030" width="12.7109375" style="3" customWidth="1"/>
    <col min="8031" max="8031" width="11.42578125" style="3"/>
    <col min="8032" max="8032" width="25.28515625" style="3" customWidth="1"/>
    <col min="8033" max="8033" width="15.85546875" style="3" bestFit="1" customWidth="1"/>
    <col min="8034" max="8035" width="18" style="3" bestFit="1" customWidth="1"/>
    <col min="8036" max="8254" width="11.42578125" style="3"/>
    <col min="8255" max="8255" width="15.42578125" style="3" customWidth="1"/>
    <col min="8256" max="8256" width="9.5703125" style="3" customWidth="1"/>
    <col min="8257" max="8257" width="14.42578125" style="3" customWidth="1"/>
    <col min="8258" max="8258" width="49.85546875" style="3" customWidth="1"/>
    <col min="8259" max="8259" width="22.5703125" style="3" customWidth="1"/>
    <col min="8260" max="8260" width="23" style="3" customWidth="1"/>
    <col min="8261" max="8261" width="22.85546875" style="3" customWidth="1"/>
    <col min="8262" max="8262" width="23.42578125" style="3" customWidth="1"/>
    <col min="8263" max="8263" width="22.42578125" style="3" customWidth="1"/>
    <col min="8264" max="8264" width="13.85546875" style="3" customWidth="1"/>
    <col min="8265" max="8265" width="20.7109375" style="3" customWidth="1"/>
    <col min="8266" max="8266" width="18.140625" style="3" customWidth="1"/>
    <col min="8267" max="8267" width="14.85546875" style="3" bestFit="1" customWidth="1"/>
    <col min="8268" max="8268" width="11.42578125" style="3"/>
    <col min="8269" max="8269" width="17.42578125" style="3" customWidth="1"/>
    <col min="8270" max="8272" width="18.140625" style="3" customWidth="1"/>
    <col min="8273" max="8276" width="11.42578125" style="3"/>
    <col min="8277" max="8277" width="34" style="3" customWidth="1"/>
    <col min="8278" max="8278" width="9.5703125" style="3" customWidth="1"/>
    <col min="8279" max="8279" width="16.7109375" style="3" customWidth="1"/>
    <col min="8280" max="8280" width="55.140625" style="3" customWidth="1"/>
    <col min="8281" max="8281" width="22.5703125" style="3" customWidth="1"/>
    <col min="8282" max="8282" width="23" style="3" customWidth="1"/>
    <col min="8283" max="8283" width="22.85546875" style="3" customWidth="1"/>
    <col min="8284" max="8284" width="23.42578125" style="3" customWidth="1"/>
    <col min="8285" max="8285" width="28.7109375" style="3" customWidth="1"/>
    <col min="8286" max="8286" width="12.7109375" style="3" customWidth="1"/>
    <col min="8287" max="8287" width="11.42578125" style="3"/>
    <col min="8288" max="8288" width="25.28515625" style="3" customWidth="1"/>
    <col min="8289" max="8289" width="15.85546875" style="3" bestFit="1" customWidth="1"/>
    <col min="8290" max="8291" width="18" style="3" bestFit="1" customWidth="1"/>
    <col min="8292" max="8510" width="11.42578125" style="3"/>
    <col min="8511" max="8511" width="15.42578125" style="3" customWidth="1"/>
    <col min="8512" max="8512" width="9.5703125" style="3" customWidth="1"/>
    <col min="8513" max="8513" width="14.42578125" style="3" customWidth="1"/>
    <col min="8514" max="8514" width="49.85546875" style="3" customWidth="1"/>
    <col min="8515" max="8515" width="22.5703125" style="3" customWidth="1"/>
    <col min="8516" max="8516" width="23" style="3" customWidth="1"/>
    <col min="8517" max="8517" width="22.85546875" style="3" customWidth="1"/>
    <col min="8518" max="8518" width="23.42578125" style="3" customWidth="1"/>
    <col min="8519" max="8519" width="22.42578125" style="3" customWidth="1"/>
    <col min="8520" max="8520" width="13.85546875" style="3" customWidth="1"/>
    <col min="8521" max="8521" width="20.7109375" style="3" customWidth="1"/>
    <col min="8522" max="8522" width="18.140625" style="3" customWidth="1"/>
    <col min="8523" max="8523" width="14.85546875" style="3" bestFit="1" customWidth="1"/>
    <col min="8524" max="8524" width="11.42578125" style="3"/>
    <col min="8525" max="8525" width="17.42578125" style="3" customWidth="1"/>
    <col min="8526" max="8528" width="18.140625" style="3" customWidth="1"/>
    <col min="8529" max="8532" width="11.42578125" style="3"/>
    <col min="8533" max="8533" width="34" style="3" customWidth="1"/>
    <col min="8534" max="8534" width="9.5703125" style="3" customWidth="1"/>
    <col min="8535" max="8535" width="16.7109375" style="3" customWidth="1"/>
    <col min="8536" max="8536" width="55.140625" style="3" customWidth="1"/>
    <col min="8537" max="8537" width="22.5703125" style="3" customWidth="1"/>
    <col min="8538" max="8538" width="23" style="3" customWidth="1"/>
    <col min="8539" max="8539" width="22.85546875" style="3" customWidth="1"/>
    <col min="8540" max="8540" width="23.42578125" style="3" customWidth="1"/>
    <col min="8541" max="8541" width="28.7109375" style="3" customWidth="1"/>
    <col min="8542" max="8542" width="12.7109375" style="3" customWidth="1"/>
    <col min="8543" max="8543" width="11.42578125" style="3"/>
    <col min="8544" max="8544" width="25.28515625" style="3" customWidth="1"/>
    <col min="8545" max="8545" width="15.85546875" style="3" bestFit="1" customWidth="1"/>
    <col min="8546" max="8547" width="18" style="3" bestFit="1" customWidth="1"/>
    <col min="8548" max="8766" width="11.42578125" style="3"/>
    <col min="8767" max="8767" width="15.42578125" style="3" customWidth="1"/>
    <col min="8768" max="8768" width="9.5703125" style="3" customWidth="1"/>
    <col min="8769" max="8769" width="14.42578125" style="3" customWidth="1"/>
    <col min="8770" max="8770" width="49.85546875" style="3" customWidth="1"/>
    <col min="8771" max="8771" width="22.5703125" style="3" customWidth="1"/>
    <col min="8772" max="8772" width="23" style="3" customWidth="1"/>
    <col min="8773" max="8773" width="22.85546875" style="3" customWidth="1"/>
    <col min="8774" max="8774" width="23.42578125" style="3" customWidth="1"/>
    <col min="8775" max="8775" width="22.42578125" style="3" customWidth="1"/>
    <col min="8776" max="8776" width="13.85546875" style="3" customWidth="1"/>
    <col min="8777" max="8777" width="20.7109375" style="3" customWidth="1"/>
    <col min="8778" max="8778" width="18.140625" style="3" customWidth="1"/>
    <col min="8779" max="8779" width="14.85546875" style="3" bestFit="1" customWidth="1"/>
    <col min="8780" max="8780" width="11.42578125" style="3"/>
    <col min="8781" max="8781" width="17.42578125" style="3" customWidth="1"/>
    <col min="8782" max="8784" width="18.140625" style="3" customWidth="1"/>
    <col min="8785" max="8788" width="11.42578125" style="3"/>
    <col min="8789" max="8789" width="34" style="3" customWidth="1"/>
    <col min="8790" max="8790" width="9.5703125" style="3" customWidth="1"/>
    <col min="8791" max="8791" width="16.7109375" style="3" customWidth="1"/>
    <col min="8792" max="8792" width="55.140625" style="3" customWidth="1"/>
    <col min="8793" max="8793" width="22.5703125" style="3" customWidth="1"/>
    <col min="8794" max="8794" width="23" style="3" customWidth="1"/>
    <col min="8795" max="8795" width="22.85546875" style="3" customWidth="1"/>
    <col min="8796" max="8796" width="23.42578125" style="3" customWidth="1"/>
    <col min="8797" max="8797" width="28.7109375" style="3" customWidth="1"/>
    <col min="8798" max="8798" width="12.7109375" style="3" customWidth="1"/>
    <col min="8799" max="8799" width="11.42578125" style="3"/>
    <col min="8800" max="8800" width="25.28515625" style="3" customWidth="1"/>
    <col min="8801" max="8801" width="15.85546875" style="3" bestFit="1" customWidth="1"/>
    <col min="8802" max="8803" width="18" style="3" bestFit="1" customWidth="1"/>
    <col min="8804" max="9022" width="11.42578125" style="3"/>
    <col min="9023" max="9023" width="15.42578125" style="3" customWidth="1"/>
    <col min="9024" max="9024" width="9.5703125" style="3" customWidth="1"/>
    <col min="9025" max="9025" width="14.42578125" style="3" customWidth="1"/>
    <col min="9026" max="9026" width="49.85546875" style="3" customWidth="1"/>
    <col min="9027" max="9027" width="22.5703125" style="3" customWidth="1"/>
    <col min="9028" max="9028" width="23" style="3" customWidth="1"/>
    <col min="9029" max="9029" width="22.85546875" style="3" customWidth="1"/>
    <col min="9030" max="9030" width="23.42578125" style="3" customWidth="1"/>
    <col min="9031" max="9031" width="22.42578125" style="3" customWidth="1"/>
    <col min="9032" max="9032" width="13.85546875" style="3" customWidth="1"/>
    <col min="9033" max="9033" width="20.7109375" style="3" customWidth="1"/>
    <col min="9034" max="9034" width="18.140625" style="3" customWidth="1"/>
    <col min="9035" max="9035" width="14.85546875" style="3" bestFit="1" customWidth="1"/>
    <col min="9036" max="9036" width="11.42578125" style="3"/>
    <col min="9037" max="9037" width="17.42578125" style="3" customWidth="1"/>
    <col min="9038" max="9040" width="18.140625" style="3" customWidth="1"/>
    <col min="9041" max="9044" width="11.42578125" style="3"/>
    <col min="9045" max="9045" width="34" style="3" customWidth="1"/>
    <col min="9046" max="9046" width="9.5703125" style="3" customWidth="1"/>
    <col min="9047" max="9047" width="16.7109375" style="3" customWidth="1"/>
    <col min="9048" max="9048" width="55.140625" style="3" customWidth="1"/>
    <col min="9049" max="9049" width="22.5703125" style="3" customWidth="1"/>
    <col min="9050" max="9050" width="23" style="3" customWidth="1"/>
    <col min="9051" max="9051" width="22.85546875" style="3" customWidth="1"/>
    <col min="9052" max="9052" width="23.42578125" style="3" customWidth="1"/>
    <col min="9053" max="9053" width="28.7109375" style="3" customWidth="1"/>
    <col min="9054" max="9054" width="12.7109375" style="3" customWidth="1"/>
    <col min="9055" max="9055" width="11.42578125" style="3"/>
    <col min="9056" max="9056" width="25.28515625" style="3" customWidth="1"/>
    <col min="9057" max="9057" width="15.85546875" style="3" bestFit="1" customWidth="1"/>
    <col min="9058" max="9059" width="18" style="3" bestFit="1" customWidth="1"/>
    <col min="9060" max="9278" width="11.42578125" style="3"/>
    <col min="9279" max="9279" width="15.42578125" style="3" customWidth="1"/>
    <col min="9280" max="9280" width="9.5703125" style="3" customWidth="1"/>
    <col min="9281" max="9281" width="14.42578125" style="3" customWidth="1"/>
    <col min="9282" max="9282" width="49.85546875" style="3" customWidth="1"/>
    <col min="9283" max="9283" width="22.5703125" style="3" customWidth="1"/>
    <col min="9284" max="9284" width="23" style="3" customWidth="1"/>
    <col min="9285" max="9285" width="22.85546875" style="3" customWidth="1"/>
    <col min="9286" max="9286" width="23.42578125" style="3" customWidth="1"/>
    <col min="9287" max="9287" width="22.42578125" style="3" customWidth="1"/>
    <col min="9288" max="9288" width="13.85546875" style="3" customWidth="1"/>
    <col min="9289" max="9289" width="20.7109375" style="3" customWidth="1"/>
    <col min="9290" max="9290" width="18.140625" style="3" customWidth="1"/>
    <col min="9291" max="9291" width="14.85546875" style="3" bestFit="1" customWidth="1"/>
    <col min="9292" max="9292" width="11.42578125" style="3"/>
    <col min="9293" max="9293" width="17.42578125" style="3" customWidth="1"/>
    <col min="9294" max="9296" width="18.140625" style="3" customWidth="1"/>
    <col min="9297" max="9300" width="11.42578125" style="3"/>
    <col min="9301" max="9301" width="34" style="3" customWidth="1"/>
    <col min="9302" max="9302" width="9.5703125" style="3" customWidth="1"/>
    <col min="9303" max="9303" width="16.7109375" style="3" customWidth="1"/>
    <col min="9304" max="9304" width="55.140625" style="3" customWidth="1"/>
    <col min="9305" max="9305" width="22.5703125" style="3" customWidth="1"/>
    <col min="9306" max="9306" width="23" style="3" customWidth="1"/>
    <col min="9307" max="9307" width="22.85546875" style="3" customWidth="1"/>
    <col min="9308" max="9308" width="23.42578125" style="3" customWidth="1"/>
    <col min="9309" max="9309" width="28.7109375" style="3" customWidth="1"/>
    <col min="9310" max="9310" width="12.7109375" style="3" customWidth="1"/>
    <col min="9311" max="9311" width="11.42578125" style="3"/>
    <col min="9312" max="9312" width="25.28515625" style="3" customWidth="1"/>
    <col min="9313" max="9313" width="15.85546875" style="3" bestFit="1" customWidth="1"/>
    <col min="9314" max="9315" width="18" style="3" bestFit="1" customWidth="1"/>
    <col min="9316" max="9534" width="11.42578125" style="3"/>
    <col min="9535" max="9535" width="15.42578125" style="3" customWidth="1"/>
    <col min="9536" max="9536" width="9.5703125" style="3" customWidth="1"/>
    <col min="9537" max="9537" width="14.42578125" style="3" customWidth="1"/>
    <col min="9538" max="9538" width="49.85546875" style="3" customWidth="1"/>
    <col min="9539" max="9539" width="22.5703125" style="3" customWidth="1"/>
    <col min="9540" max="9540" width="23" style="3" customWidth="1"/>
    <col min="9541" max="9541" width="22.85546875" style="3" customWidth="1"/>
    <col min="9542" max="9542" width="23.42578125" style="3" customWidth="1"/>
    <col min="9543" max="9543" width="22.42578125" style="3" customWidth="1"/>
    <col min="9544" max="9544" width="13.85546875" style="3" customWidth="1"/>
    <col min="9545" max="9545" width="20.7109375" style="3" customWidth="1"/>
    <col min="9546" max="9546" width="18.140625" style="3" customWidth="1"/>
    <col min="9547" max="9547" width="14.85546875" style="3" bestFit="1" customWidth="1"/>
    <col min="9548" max="9548" width="11.42578125" style="3"/>
    <col min="9549" max="9549" width="17.42578125" style="3" customWidth="1"/>
    <col min="9550" max="9552" width="18.140625" style="3" customWidth="1"/>
    <col min="9553" max="9556" width="11.42578125" style="3"/>
    <col min="9557" max="9557" width="34" style="3" customWidth="1"/>
    <col min="9558" max="9558" width="9.5703125" style="3" customWidth="1"/>
    <col min="9559" max="9559" width="16.7109375" style="3" customWidth="1"/>
    <col min="9560" max="9560" width="55.140625" style="3" customWidth="1"/>
    <col min="9561" max="9561" width="22.5703125" style="3" customWidth="1"/>
    <col min="9562" max="9562" width="23" style="3" customWidth="1"/>
    <col min="9563" max="9563" width="22.85546875" style="3" customWidth="1"/>
    <col min="9564" max="9564" width="23.42578125" style="3" customWidth="1"/>
    <col min="9565" max="9565" width="28.7109375" style="3" customWidth="1"/>
    <col min="9566" max="9566" width="12.7109375" style="3" customWidth="1"/>
    <col min="9567" max="9567" width="11.42578125" style="3"/>
    <col min="9568" max="9568" width="25.28515625" style="3" customWidth="1"/>
    <col min="9569" max="9569" width="15.85546875" style="3" bestFit="1" customWidth="1"/>
    <col min="9570" max="9571" width="18" style="3" bestFit="1" customWidth="1"/>
    <col min="9572" max="9790" width="11.42578125" style="3"/>
    <col min="9791" max="9791" width="15.42578125" style="3" customWidth="1"/>
    <col min="9792" max="9792" width="9.5703125" style="3" customWidth="1"/>
    <col min="9793" max="9793" width="14.42578125" style="3" customWidth="1"/>
    <col min="9794" max="9794" width="49.85546875" style="3" customWidth="1"/>
    <col min="9795" max="9795" width="22.5703125" style="3" customWidth="1"/>
    <col min="9796" max="9796" width="23" style="3" customWidth="1"/>
    <col min="9797" max="9797" width="22.85546875" style="3" customWidth="1"/>
    <col min="9798" max="9798" width="23.42578125" style="3" customWidth="1"/>
    <col min="9799" max="9799" width="22.42578125" style="3" customWidth="1"/>
    <col min="9800" max="9800" width="13.85546875" style="3" customWidth="1"/>
    <col min="9801" max="9801" width="20.7109375" style="3" customWidth="1"/>
    <col min="9802" max="9802" width="18.140625" style="3" customWidth="1"/>
    <col min="9803" max="9803" width="14.85546875" style="3" bestFit="1" customWidth="1"/>
    <col min="9804" max="9804" width="11.42578125" style="3"/>
    <col min="9805" max="9805" width="17.42578125" style="3" customWidth="1"/>
    <col min="9806" max="9808" width="18.140625" style="3" customWidth="1"/>
    <col min="9809" max="9812" width="11.42578125" style="3"/>
    <col min="9813" max="9813" width="34" style="3" customWidth="1"/>
    <col min="9814" max="9814" width="9.5703125" style="3" customWidth="1"/>
    <col min="9815" max="9815" width="16.7109375" style="3" customWidth="1"/>
    <col min="9816" max="9816" width="55.140625" style="3" customWidth="1"/>
    <col min="9817" max="9817" width="22.5703125" style="3" customWidth="1"/>
    <col min="9818" max="9818" width="23" style="3" customWidth="1"/>
    <col min="9819" max="9819" width="22.85546875" style="3" customWidth="1"/>
    <col min="9820" max="9820" width="23.42578125" style="3" customWidth="1"/>
    <col min="9821" max="9821" width="28.7109375" style="3" customWidth="1"/>
    <col min="9822" max="9822" width="12.7109375" style="3" customWidth="1"/>
    <col min="9823" max="9823" width="11.42578125" style="3"/>
    <col min="9824" max="9824" width="25.28515625" style="3" customWidth="1"/>
    <col min="9825" max="9825" width="15.85546875" style="3" bestFit="1" customWidth="1"/>
    <col min="9826" max="9827" width="18" style="3" bestFit="1" customWidth="1"/>
    <col min="9828" max="10046" width="11.42578125" style="3"/>
    <col min="10047" max="10047" width="15.42578125" style="3" customWidth="1"/>
    <col min="10048" max="10048" width="9.5703125" style="3" customWidth="1"/>
    <col min="10049" max="10049" width="14.42578125" style="3" customWidth="1"/>
    <col min="10050" max="10050" width="49.85546875" style="3" customWidth="1"/>
    <col min="10051" max="10051" width="22.5703125" style="3" customWidth="1"/>
    <col min="10052" max="10052" width="23" style="3" customWidth="1"/>
    <col min="10053" max="10053" width="22.85546875" style="3" customWidth="1"/>
    <col min="10054" max="10054" width="23.42578125" style="3" customWidth="1"/>
    <col min="10055" max="10055" width="22.42578125" style="3" customWidth="1"/>
    <col min="10056" max="10056" width="13.85546875" style="3" customWidth="1"/>
    <col min="10057" max="10057" width="20.7109375" style="3" customWidth="1"/>
    <col min="10058" max="10058" width="18.140625" style="3" customWidth="1"/>
    <col min="10059" max="10059" width="14.85546875" style="3" bestFit="1" customWidth="1"/>
    <col min="10060" max="10060" width="11.42578125" style="3"/>
    <col min="10061" max="10061" width="17.42578125" style="3" customWidth="1"/>
    <col min="10062" max="10064" width="18.140625" style="3" customWidth="1"/>
    <col min="10065" max="10068" width="11.42578125" style="3"/>
    <col min="10069" max="10069" width="34" style="3" customWidth="1"/>
    <col min="10070" max="10070" width="9.5703125" style="3" customWidth="1"/>
    <col min="10071" max="10071" width="16.7109375" style="3" customWidth="1"/>
    <col min="10072" max="10072" width="55.140625" style="3" customWidth="1"/>
    <col min="10073" max="10073" width="22.5703125" style="3" customWidth="1"/>
    <col min="10074" max="10074" width="23" style="3" customWidth="1"/>
    <col min="10075" max="10075" width="22.85546875" style="3" customWidth="1"/>
    <col min="10076" max="10076" width="23.42578125" style="3" customWidth="1"/>
    <col min="10077" max="10077" width="28.7109375" style="3" customWidth="1"/>
    <col min="10078" max="10078" width="12.7109375" style="3" customWidth="1"/>
    <col min="10079" max="10079" width="11.42578125" style="3"/>
    <col min="10080" max="10080" width="25.28515625" style="3" customWidth="1"/>
    <col min="10081" max="10081" width="15.85546875" style="3" bestFit="1" customWidth="1"/>
    <col min="10082" max="10083" width="18" style="3" bestFit="1" customWidth="1"/>
    <col min="10084" max="10302" width="11.42578125" style="3"/>
    <col min="10303" max="10303" width="15.42578125" style="3" customWidth="1"/>
    <col min="10304" max="10304" width="9.5703125" style="3" customWidth="1"/>
    <col min="10305" max="10305" width="14.42578125" style="3" customWidth="1"/>
    <col min="10306" max="10306" width="49.85546875" style="3" customWidth="1"/>
    <col min="10307" max="10307" width="22.5703125" style="3" customWidth="1"/>
    <col min="10308" max="10308" width="23" style="3" customWidth="1"/>
    <col min="10309" max="10309" width="22.85546875" style="3" customWidth="1"/>
    <col min="10310" max="10310" width="23.42578125" style="3" customWidth="1"/>
    <col min="10311" max="10311" width="22.42578125" style="3" customWidth="1"/>
    <col min="10312" max="10312" width="13.85546875" style="3" customWidth="1"/>
    <col min="10313" max="10313" width="20.7109375" style="3" customWidth="1"/>
    <col min="10314" max="10314" width="18.140625" style="3" customWidth="1"/>
    <col min="10315" max="10315" width="14.85546875" style="3" bestFit="1" customWidth="1"/>
    <col min="10316" max="10316" width="11.42578125" style="3"/>
    <col min="10317" max="10317" width="17.42578125" style="3" customWidth="1"/>
    <col min="10318" max="10320" width="18.140625" style="3" customWidth="1"/>
    <col min="10321" max="10324" width="11.42578125" style="3"/>
    <col min="10325" max="10325" width="34" style="3" customWidth="1"/>
    <col min="10326" max="10326" width="9.5703125" style="3" customWidth="1"/>
    <col min="10327" max="10327" width="16.7109375" style="3" customWidth="1"/>
    <col min="10328" max="10328" width="55.140625" style="3" customWidth="1"/>
    <col min="10329" max="10329" width="22.5703125" style="3" customWidth="1"/>
    <col min="10330" max="10330" width="23" style="3" customWidth="1"/>
    <col min="10331" max="10331" width="22.85546875" style="3" customWidth="1"/>
    <col min="10332" max="10332" width="23.42578125" style="3" customWidth="1"/>
    <col min="10333" max="10333" width="28.7109375" style="3" customWidth="1"/>
    <col min="10334" max="10334" width="12.7109375" style="3" customWidth="1"/>
    <col min="10335" max="10335" width="11.42578125" style="3"/>
    <col min="10336" max="10336" width="25.28515625" style="3" customWidth="1"/>
    <col min="10337" max="10337" width="15.85546875" style="3" bestFit="1" customWidth="1"/>
    <col min="10338" max="10339" width="18" style="3" bestFit="1" customWidth="1"/>
    <col min="10340" max="10558" width="11.42578125" style="3"/>
    <col min="10559" max="10559" width="15.42578125" style="3" customWidth="1"/>
    <col min="10560" max="10560" width="9.5703125" style="3" customWidth="1"/>
    <col min="10561" max="10561" width="14.42578125" style="3" customWidth="1"/>
    <col min="10562" max="10562" width="49.85546875" style="3" customWidth="1"/>
    <col min="10563" max="10563" width="22.5703125" style="3" customWidth="1"/>
    <col min="10564" max="10564" width="23" style="3" customWidth="1"/>
    <col min="10565" max="10565" width="22.85546875" style="3" customWidth="1"/>
    <col min="10566" max="10566" width="23.42578125" style="3" customWidth="1"/>
    <col min="10567" max="10567" width="22.42578125" style="3" customWidth="1"/>
    <col min="10568" max="10568" width="13.85546875" style="3" customWidth="1"/>
    <col min="10569" max="10569" width="20.7109375" style="3" customWidth="1"/>
    <col min="10570" max="10570" width="18.140625" style="3" customWidth="1"/>
    <col min="10571" max="10571" width="14.85546875" style="3" bestFit="1" customWidth="1"/>
    <col min="10572" max="10572" width="11.42578125" style="3"/>
    <col min="10573" max="10573" width="17.42578125" style="3" customWidth="1"/>
    <col min="10574" max="10576" width="18.140625" style="3" customWidth="1"/>
    <col min="10577" max="10580" width="11.42578125" style="3"/>
    <col min="10581" max="10581" width="34" style="3" customWidth="1"/>
    <col min="10582" max="10582" width="9.5703125" style="3" customWidth="1"/>
    <col min="10583" max="10583" width="16.7109375" style="3" customWidth="1"/>
    <col min="10584" max="10584" width="55.140625" style="3" customWidth="1"/>
    <col min="10585" max="10585" width="22.5703125" style="3" customWidth="1"/>
    <col min="10586" max="10586" width="23" style="3" customWidth="1"/>
    <col min="10587" max="10587" width="22.85546875" style="3" customWidth="1"/>
    <col min="10588" max="10588" width="23.42578125" style="3" customWidth="1"/>
    <col min="10589" max="10589" width="28.7109375" style="3" customWidth="1"/>
    <col min="10590" max="10590" width="12.7109375" style="3" customWidth="1"/>
    <col min="10591" max="10591" width="11.42578125" style="3"/>
    <col min="10592" max="10592" width="25.28515625" style="3" customWidth="1"/>
    <col min="10593" max="10593" width="15.85546875" style="3" bestFit="1" customWidth="1"/>
    <col min="10594" max="10595" width="18" style="3" bestFit="1" customWidth="1"/>
    <col min="10596" max="10814" width="11.42578125" style="3"/>
    <col min="10815" max="10815" width="15.42578125" style="3" customWidth="1"/>
    <col min="10816" max="10816" width="9.5703125" style="3" customWidth="1"/>
    <col min="10817" max="10817" width="14.42578125" style="3" customWidth="1"/>
    <col min="10818" max="10818" width="49.85546875" style="3" customWidth="1"/>
    <col min="10819" max="10819" width="22.5703125" style="3" customWidth="1"/>
    <col min="10820" max="10820" width="23" style="3" customWidth="1"/>
    <col min="10821" max="10821" width="22.85546875" style="3" customWidth="1"/>
    <col min="10822" max="10822" width="23.42578125" style="3" customWidth="1"/>
    <col min="10823" max="10823" width="22.42578125" style="3" customWidth="1"/>
    <col min="10824" max="10824" width="13.85546875" style="3" customWidth="1"/>
    <col min="10825" max="10825" width="20.7109375" style="3" customWidth="1"/>
    <col min="10826" max="10826" width="18.140625" style="3" customWidth="1"/>
    <col min="10827" max="10827" width="14.85546875" style="3" bestFit="1" customWidth="1"/>
    <col min="10828" max="10828" width="11.42578125" style="3"/>
    <col min="10829" max="10829" width="17.42578125" style="3" customWidth="1"/>
    <col min="10830" max="10832" width="18.140625" style="3" customWidth="1"/>
    <col min="10833" max="10836" width="11.42578125" style="3"/>
    <col min="10837" max="10837" width="34" style="3" customWidth="1"/>
    <col min="10838" max="10838" width="9.5703125" style="3" customWidth="1"/>
    <col min="10839" max="10839" width="16.7109375" style="3" customWidth="1"/>
    <col min="10840" max="10840" width="55.140625" style="3" customWidth="1"/>
    <col min="10841" max="10841" width="22.5703125" style="3" customWidth="1"/>
    <col min="10842" max="10842" width="23" style="3" customWidth="1"/>
    <col min="10843" max="10843" width="22.85546875" style="3" customWidth="1"/>
    <col min="10844" max="10844" width="23.42578125" style="3" customWidth="1"/>
    <col min="10845" max="10845" width="28.7109375" style="3" customWidth="1"/>
    <col min="10846" max="10846" width="12.7109375" style="3" customWidth="1"/>
    <col min="10847" max="10847" width="11.42578125" style="3"/>
    <col min="10848" max="10848" width="25.28515625" style="3" customWidth="1"/>
    <col min="10849" max="10849" width="15.85546875" style="3" bestFit="1" customWidth="1"/>
    <col min="10850" max="10851" width="18" style="3" bestFit="1" customWidth="1"/>
    <col min="10852" max="11070" width="11.42578125" style="3"/>
    <col min="11071" max="11071" width="15.42578125" style="3" customWidth="1"/>
    <col min="11072" max="11072" width="9.5703125" style="3" customWidth="1"/>
    <col min="11073" max="11073" width="14.42578125" style="3" customWidth="1"/>
    <col min="11074" max="11074" width="49.85546875" style="3" customWidth="1"/>
    <col min="11075" max="11075" width="22.5703125" style="3" customWidth="1"/>
    <col min="11076" max="11076" width="23" style="3" customWidth="1"/>
    <col min="11077" max="11077" width="22.85546875" style="3" customWidth="1"/>
    <col min="11078" max="11078" width="23.42578125" style="3" customWidth="1"/>
    <col min="11079" max="11079" width="22.42578125" style="3" customWidth="1"/>
    <col min="11080" max="11080" width="13.85546875" style="3" customWidth="1"/>
    <col min="11081" max="11081" width="20.7109375" style="3" customWidth="1"/>
    <col min="11082" max="11082" width="18.140625" style="3" customWidth="1"/>
    <col min="11083" max="11083" width="14.85546875" style="3" bestFit="1" customWidth="1"/>
    <col min="11084" max="11084" width="11.42578125" style="3"/>
    <col min="11085" max="11085" width="17.42578125" style="3" customWidth="1"/>
    <col min="11086" max="11088" width="18.140625" style="3" customWidth="1"/>
    <col min="11089" max="11092" width="11.42578125" style="3"/>
    <col min="11093" max="11093" width="34" style="3" customWidth="1"/>
    <col min="11094" max="11094" width="9.5703125" style="3" customWidth="1"/>
    <col min="11095" max="11095" width="16.7109375" style="3" customWidth="1"/>
    <col min="11096" max="11096" width="55.140625" style="3" customWidth="1"/>
    <col min="11097" max="11097" width="22.5703125" style="3" customWidth="1"/>
    <col min="11098" max="11098" width="23" style="3" customWidth="1"/>
    <col min="11099" max="11099" width="22.85546875" style="3" customWidth="1"/>
    <col min="11100" max="11100" width="23.42578125" style="3" customWidth="1"/>
    <col min="11101" max="11101" width="28.7109375" style="3" customWidth="1"/>
    <col min="11102" max="11102" width="12.7109375" style="3" customWidth="1"/>
    <col min="11103" max="11103" width="11.42578125" style="3"/>
    <col min="11104" max="11104" width="25.28515625" style="3" customWidth="1"/>
    <col min="11105" max="11105" width="15.85546875" style="3" bestFit="1" customWidth="1"/>
    <col min="11106" max="11107" width="18" style="3" bestFit="1" customWidth="1"/>
    <col min="11108" max="11326" width="11.42578125" style="3"/>
    <col min="11327" max="11327" width="15.42578125" style="3" customWidth="1"/>
    <col min="11328" max="11328" width="9.5703125" style="3" customWidth="1"/>
    <col min="11329" max="11329" width="14.42578125" style="3" customWidth="1"/>
    <col min="11330" max="11330" width="49.85546875" style="3" customWidth="1"/>
    <col min="11331" max="11331" width="22.5703125" style="3" customWidth="1"/>
    <col min="11332" max="11332" width="23" style="3" customWidth="1"/>
    <col min="11333" max="11333" width="22.85546875" style="3" customWidth="1"/>
    <col min="11334" max="11334" width="23.42578125" style="3" customWidth="1"/>
    <col min="11335" max="11335" width="22.42578125" style="3" customWidth="1"/>
    <col min="11336" max="11336" width="13.85546875" style="3" customWidth="1"/>
    <col min="11337" max="11337" width="20.7109375" style="3" customWidth="1"/>
    <col min="11338" max="11338" width="18.140625" style="3" customWidth="1"/>
    <col min="11339" max="11339" width="14.85546875" style="3" bestFit="1" customWidth="1"/>
    <col min="11340" max="11340" width="11.42578125" style="3"/>
    <col min="11341" max="11341" width="17.42578125" style="3" customWidth="1"/>
    <col min="11342" max="11344" width="18.140625" style="3" customWidth="1"/>
    <col min="11345" max="11348" width="11.42578125" style="3"/>
    <col min="11349" max="11349" width="34" style="3" customWidth="1"/>
    <col min="11350" max="11350" width="9.5703125" style="3" customWidth="1"/>
    <col min="11351" max="11351" width="16.7109375" style="3" customWidth="1"/>
    <col min="11352" max="11352" width="55.140625" style="3" customWidth="1"/>
    <col min="11353" max="11353" width="22.5703125" style="3" customWidth="1"/>
    <col min="11354" max="11354" width="23" style="3" customWidth="1"/>
    <col min="11355" max="11355" width="22.85546875" style="3" customWidth="1"/>
    <col min="11356" max="11356" width="23.42578125" style="3" customWidth="1"/>
    <col min="11357" max="11357" width="28.7109375" style="3" customWidth="1"/>
    <col min="11358" max="11358" width="12.7109375" style="3" customWidth="1"/>
    <col min="11359" max="11359" width="11.42578125" style="3"/>
    <col min="11360" max="11360" width="25.28515625" style="3" customWidth="1"/>
    <col min="11361" max="11361" width="15.85546875" style="3" bestFit="1" customWidth="1"/>
    <col min="11362" max="11363" width="18" style="3" bestFit="1" customWidth="1"/>
    <col min="11364" max="11582" width="11.42578125" style="3"/>
    <col min="11583" max="11583" width="15.42578125" style="3" customWidth="1"/>
    <col min="11584" max="11584" width="9.5703125" style="3" customWidth="1"/>
    <col min="11585" max="11585" width="14.42578125" style="3" customWidth="1"/>
    <col min="11586" max="11586" width="49.85546875" style="3" customWidth="1"/>
    <col min="11587" max="11587" width="22.5703125" style="3" customWidth="1"/>
    <col min="11588" max="11588" width="23" style="3" customWidth="1"/>
    <col min="11589" max="11589" width="22.85546875" style="3" customWidth="1"/>
    <col min="11590" max="11590" width="23.42578125" style="3" customWidth="1"/>
    <col min="11591" max="11591" width="22.42578125" style="3" customWidth="1"/>
    <col min="11592" max="11592" width="13.85546875" style="3" customWidth="1"/>
    <col min="11593" max="11593" width="20.7109375" style="3" customWidth="1"/>
    <col min="11594" max="11594" width="18.140625" style="3" customWidth="1"/>
    <col min="11595" max="11595" width="14.85546875" style="3" bestFit="1" customWidth="1"/>
    <col min="11596" max="11596" width="11.42578125" style="3"/>
    <col min="11597" max="11597" width="17.42578125" style="3" customWidth="1"/>
    <col min="11598" max="11600" width="18.140625" style="3" customWidth="1"/>
    <col min="11601" max="11604" width="11.42578125" style="3"/>
    <col min="11605" max="11605" width="34" style="3" customWidth="1"/>
    <col min="11606" max="11606" width="9.5703125" style="3" customWidth="1"/>
    <col min="11607" max="11607" width="16.7109375" style="3" customWidth="1"/>
    <col min="11608" max="11608" width="55.140625" style="3" customWidth="1"/>
    <col min="11609" max="11609" width="22.5703125" style="3" customWidth="1"/>
    <col min="11610" max="11610" width="23" style="3" customWidth="1"/>
    <col min="11611" max="11611" width="22.85546875" style="3" customWidth="1"/>
    <col min="11612" max="11612" width="23.42578125" style="3" customWidth="1"/>
    <col min="11613" max="11613" width="28.7109375" style="3" customWidth="1"/>
    <col min="11614" max="11614" width="12.7109375" style="3" customWidth="1"/>
    <col min="11615" max="11615" width="11.42578125" style="3"/>
    <col min="11616" max="11616" width="25.28515625" style="3" customWidth="1"/>
    <col min="11617" max="11617" width="15.85546875" style="3" bestFit="1" customWidth="1"/>
    <col min="11618" max="11619" width="18" style="3" bestFit="1" customWidth="1"/>
    <col min="11620" max="11838" width="11.42578125" style="3"/>
    <col min="11839" max="11839" width="15.42578125" style="3" customWidth="1"/>
    <col min="11840" max="11840" width="9.5703125" style="3" customWidth="1"/>
    <col min="11841" max="11841" width="14.42578125" style="3" customWidth="1"/>
    <col min="11842" max="11842" width="49.85546875" style="3" customWidth="1"/>
    <col min="11843" max="11843" width="22.5703125" style="3" customWidth="1"/>
    <col min="11844" max="11844" width="23" style="3" customWidth="1"/>
    <col min="11845" max="11845" width="22.85546875" style="3" customWidth="1"/>
    <col min="11846" max="11846" width="23.42578125" style="3" customWidth="1"/>
    <col min="11847" max="11847" width="22.42578125" style="3" customWidth="1"/>
    <col min="11848" max="11848" width="13.85546875" style="3" customWidth="1"/>
    <col min="11849" max="11849" width="20.7109375" style="3" customWidth="1"/>
    <col min="11850" max="11850" width="18.140625" style="3" customWidth="1"/>
    <col min="11851" max="11851" width="14.85546875" style="3" bestFit="1" customWidth="1"/>
    <col min="11852" max="11852" width="11.42578125" style="3"/>
    <col min="11853" max="11853" width="17.42578125" style="3" customWidth="1"/>
    <col min="11854" max="11856" width="18.140625" style="3" customWidth="1"/>
    <col min="11857" max="11860" width="11.42578125" style="3"/>
    <col min="11861" max="11861" width="34" style="3" customWidth="1"/>
    <col min="11862" max="11862" width="9.5703125" style="3" customWidth="1"/>
    <col min="11863" max="11863" width="16.7109375" style="3" customWidth="1"/>
    <col min="11864" max="11864" width="55.140625" style="3" customWidth="1"/>
    <col min="11865" max="11865" width="22.5703125" style="3" customWidth="1"/>
    <col min="11866" max="11866" width="23" style="3" customWidth="1"/>
    <col min="11867" max="11867" width="22.85546875" style="3" customWidth="1"/>
    <col min="11868" max="11868" width="23.42578125" style="3" customWidth="1"/>
    <col min="11869" max="11869" width="28.7109375" style="3" customWidth="1"/>
    <col min="11870" max="11870" width="12.7109375" style="3" customWidth="1"/>
    <col min="11871" max="11871" width="11.42578125" style="3"/>
    <col min="11872" max="11872" width="25.28515625" style="3" customWidth="1"/>
    <col min="11873" max="11873" width="15.85546875" style="3" bestFit="1" customWidth="1"/>
    <col min="11874" max="11875" width="18" style="3" bestFit="1" customWidth="1"/>
    <col min="11876" max="12094" width="11.42578125" style="3"/>
    <col min="12095" max="12095" width="15.42578125" style="3" customWidth="1"/>
    <col min="12096" max="12096" width="9.5703125" style="3" customWidth="1"/>
    <col min="12097" max="12097" width="14.42578125" style="3" customWidth="1"/>
    <col min="12098" max="12098" width="49.85546875" style="3" customWidth="1"/>
    <col min="12099" max="12099" width="22.5703125" style="3" customWidth="1"/>
    <col min="12100" max="12100" width="23" style="3" customWidth="1"/>
    <col min="12101" max="12101" width="22.85546875" style="3" customWidth="1"/>
    <col min="12102" max="12102" width="23.42578125" style="3" customWidth="1"/>
    <col min="12103" max="12103" width="22.42578125" style="3" customWidth="1"/>
    <col min="12104" max="12104" width="13.85546875" style="3" customWidth="1"/>
    <col min="12105" max="12105" width="20.7109375" style="3" customWidth="1"/>
    <col min="12106" max="12106" width="18.140625" style="3" customWidth="1"/>
    <col min="12107" max="12107" width="14.85546875" style="3" bestFit="1" customWidth="1"/>
    <col min="12108" max="12108" width="11.42578125" style="3"/>
    <col min="12109" max="12109" width="17.42578125" style="3" customWidth="1"/>
    <col min="12110" max="12112" width="18.140625" style="3" customWidth="1"/>
    <col min="12113" max="12116" width="11.42578125" style="3"/>
    <col min="12117" max="12117" width="34" style="3" customWidth="1"/>
    <col min="12118" max="12118" width="9.5703125" style="3" customWidth="1"/>
    <col min="12119" max="12119" width="16.7109375" style="3" customWidth="1"/>
    <col min="12120" max="12120" width="55.140625" style="3" customWidth="1"/>
    <col min="12121" max="12121" width="22.5703125" style="3" customWidth="1"/>
    <col min="12122" max="12122" width="23" style="3" customWidth="1"/>
    <col min="12123" max="12123" width="22.85546875" style="3" customWidth="1"/>
    <col min="12124" max="12124" width="23.42578125" style="3" customWidth="1"/>
    <col min="12125" max="12125" width="28.7109375" style="3" customWidth="1"/>
    <col min="12126" max="12126" width="12.7109375" style="3" customWidth="1"/>
    <col min="12127" max="12127" width="11.42578125" style="3"/>
    <col min="12128" max="12128" width="25.28515625" style="3" customWidth="1"/>
    <col min="12129" max="12129" width="15.85546875" style="3" bestFit="1" customWidth="1"/>
    <col min="12130" max="12131" width="18" style="3" bestFit="1" customWidth="1"/>
    <col min="12132" max="12350" width="11.42578125" style="3"/>
    <col min="12351" max="12351" width="15.42578125" style="3" customWidth="1"/>
    <col min="12352" max="12352" width="9.5703125" style="3" customWidth="1"/>
    <col min="12353" max="12353" width="14.42578125" style="3" customWidth="1"/>
    <col min="12354" max="12354" width="49.85546875" style="3" customWidth="1"/>
    <col min="12355" max="12355" width="22.5703125" style="3" customWidth="1"/>
    <col min="12356" max="12356" width="23" style="3" customWidth="1"/>
    <col min="12357" max="12357" width="22.85546875" style="3" customWidth="1"/>
    <col min="12358" max="12358" width="23.42578125" style="3" customWidth="1"/>
    <col min="12359" max="12359" width="22.42578125" style="3" customWidth="1"/>
    <col min="12360" max="12360" width="13.85546875" style="3" customWidth="1"/>
    <col min="12361" max="12361" width="20.7109375" style="3" customWidth="1"/>
    <col min="12362" max="12362" width="18.140625" style="3" customWidth="1"/>
    <col min="12363" max="12363" width="14.85546875" style="3" bestFit="1" customWidth="1"/>
    <col min="12364" max="12364" width="11.42578125" style="3"/>
    <col min="12365" max="12365" width="17.42578125" style="3" customWidth="1"/>
    <col min="12366" max="12368" width="18.140625" style="3" customWidth="1"/>
    <col min="12369" max="12372" width="11.42578125" style="3"/>
    <col min="12373" max="12373" width="34" style="3" customWidth="1"/>
    <col min="12374" max="12374" width="9.5703125" style="3" customWidth="1"/>
    <col min="12375" max="12375" width="16.7109375" style="3" customWidth="1"/>
    <col min="12376" max="12376" width="55.140625" style="3" customWidth="1"/>
    <col min="12377" max="12377" width="22.5703125" style="3" customWidth="1"/>
    <col min="12378" max="12378" width="23" style="3" customWidth="1"/>
    <col min="12379" max="12379" width="22.85546875" style="3" customWidth="1"/>
    <col min="12380" max="12380" width="23.42578125" style="3" customWidth="1"/>
    <col min="12381" max="12381" width="28.7109375" style="3" customWidth="1"/>
    <col min="12382" max="12382" width="12.7109375" style="3" customWidth="1"/>
    <col min="12383" max="12383" width="11.42578125" style="3"/>
    <col min="12384" max="12384" width="25.28515625" style="3" customWidth="1"/>
    <col min="12385" max="12385" width="15.85546875" style="3" bestFit="1" customWidth="1"/>
    <col min="12386" max="12387" width="18" style="3" bestFit="1" customWidth="1"/>
    <col min="12388" max="12606" width="11.42578125" style="3"/>
    <col min="12607" max="12607" width="15.42578125" style="3" customWidth="1"/>
    <col min="12608" max="12608" width="9.5703125" style="3" customWidth="1"/>
    <col min="12609" max="12609" width="14.42578125" style="3" customWidth="1"/>
    <col min="12610" max="12610" width="49.85546875" style="3" customWidth="1"/>
    <col min="12611" max="12611" width="22.5703125" style="3" customWidth="1"/>
    <col min="12612" max="12612" width="23" style="3" customWidth="1"/>
    <col min="12613" max="12613" width="22.85546875" style="3" customWidth="1"/>
    <col min="12614" max="12614" width="23.42578125" style="3" customWidth="1"/>
    <col min="12615" max="12615" width="22.42578125" style="3" customWidth="1"/>
    <col min="12616" max="12616" width="13.85546875" style="3" customWidth="1"/>
    <col min="12617" max="12617" width="20.7109375" style="3" customWidth="1"/>
    <col min="12618" max="12618" width="18.140625" style="3" customWidth="1"/>
    <col min="12619" max="12619" width="14.85546875" style="3" bestFit="1" customWidth="1"/>
    <col min="12620" max="12620" width="11.42578125" style="3"/>
    <col min="12621" max="12621" width="17.42578125" style="3" customWidth="1"/>
    <col min="12622" max="12624" width="18.140625" style="3" customWidth="1"/>
    <col min="12625" max="12628" width="11.42578125" style="3"/>
    <col min="12629" max="12629" width="34" style="3" customWidth="1"/>
    <col min="12630" max="12630" width="9.5703125" style="3" customWidth="1"/>
    <col min="12631" max="12631" width="16.7109375" style="3" customWidth="1"/>
    <col min="12632" max="12632" width="55.140625" style="3" customWidth="1"/>
    <col min="12633" max="12633" width="22.5703125" style="3" customWidth="1"/>
    <col min="12634" max="12634" width="23" style="3" customWidth="1"/>
    <col min="12635" max="12635" width="22.85546875" style="3" customWidth="1"/>
    <col min="12636" max="12636" width="23.42578125" style="3" customWidth="1"/>
    <col min="12637" max="12637" width="28.7109375" style="3" customWidth="1"/>
    <col min="12638" max="12638" width="12.7109375" style="3" customWidth="1"/>
    <col min="12639" max="12639" width="11.42578125" style="3"/>
    <col min="12640" max="12640" width="25.28515625" style="3" customWidth="1"/>
    <col min="12641" max="12641" width="15.85546875" style="3" bestFit="1" customWidth="1"/>
    <col min="12642" max="12643" width="18" style="3" bestFit="1" customWidth="1"/>
    <col min="12644" max="12862" width="11.42578125" style="3"/>
    <col min="12863" max="12863" width="15.42578125" style="3" customWidth="1"/>
    <col min="12864" max="12864" width="9.5703125" style="3" customWidth="1"/>
    <col min="12865" max="12865" width="14.42578125" style="3" customWidth="1"/>
    <col min="12866" max="12866" width="49.85546875" style="3" customWidth="1"/>
    <col min="12867" max="12867" width="22.5703125" style="3" customWidth="1"/>
    <col min="12868" max="12868" width="23" style="3" customWidth="1"/>
    <col min="12869" max="12869" width="22.85546875" style="3" customWidth="1"/>
    <col min="12870" max="12870" width="23.42578125" style="3" customWidth="1"/>
    <col min="12871" max="12871" width="22.42578125" style="3" customWidth="1"/>
    <col min="12872" max="12872" width="13.85546875" style="3" customWidth="1"/>
    <col min="12873" max="12873" width="20.7109375" style="3" customWidth="1"/>
    <col min="12874" max="12874" width="18.140625" style="3" customWidth="1"/>
    <col min="12875" max="12875" width="14.85546875" style="3" bestFit="1" customWidth="1"/>
    <col min="12876" max="12876" width="11.42578125" style="3"/>
    <col min="12877" max="12877" width="17.42578125" style="3" customWidth="1"/>
    <col min="12878" max="12880" width="18.140625" style="3" customWidth="1"/>
    <col min="12881" max="12884" width="11.42578125" style="3"/>
    <col min="12885" max="12885" width="34" style="3" customWidth="1"/>
    <col min="12886" max="12886" width="9.5703125" style="3" customWidth="1"/>
    <col min="12887" max="12887" width="16.7109375" style="3" customWidth="1"/>
    <col min="12888" max="12888" width="55.140625" style="3" customWidth="1"/>
    <col min="12889" max="12889" width="22.5703125" style="3" customWidth="1"/>
    <col min="12890" max="12890" width="23" style="3" customWidth="1"/>
    <col min="12891" max="12891" width="22.85546875" style="3" customWidth="1"/>
    <col min="12892" max="12892" width="23.42578125" style="3" customWidth="1"/>
    <col min="12893" max="12893" width="28.7109375" style="3" customWidth="1"/>
    <col min="12894" max="12894" width="12.7109375" style="3" customWidth="1"/>
    <col min="12895" max="12895" width="11.42578125" style="3"/>
    <col min="12896" max="12896" width="25.28515625" style="3" customWidth="1"/>
    <col min="12897" max="12897" width="15.85546875" style="3" bestFit="1" customWidth="1"/>
    <col min="12898" max="12899" width="18" style="3" bestFit="1" customWidth="1"/>
    <col min="12900" max="13118" width="11.42578125" style="3"/>
    <col min="13119" max="13119" width="15.42578125" style="3" customWidth="1"/>
    <col min="13120" max="13120" width="9.5703125" style="3" customWidth="1"/>
    <col min="13121" max="13121" width="14.42578125" style="3" customWidth="1"/>
    <col min="13122" max="13122" width="49.85546875" style="3" customWidth="1"/>
    <col min="13123" max="13123" width="22.5703125" style="3" customWidth="1"/>
    <col min="13124" max="13124" width="23" style="3" customWidth="1"/>
    <col min="13125" max="13125" width="22.85546875" style="3" customWidth="1"/>
    <col min="13126" max="13126" width="23.42578125" style="3" customWidth="1"/>
    <col min="13127" max="13127" width="22.42578125" style="3" customWidth="1"/>
    <col min="13128" max="13128" width="13.85546875" style="3" customWidth="1"/>
    <col min="13129" max="13129" width="20.7109375" style="3" customWidth="1"/>
    <col min="13130" max="13130" width="18.140625" style="3" customWidth="1"/>
    <col min="13131" max="13131" width="14.85546875" style="3" bestFit="1" customWidth="1"/>
    <col min="13132" max="13132" width="11.42578125" style="3"/>
    <col min="13133" max="13133" width="17.42578125" style="3" customWidth="1"/>
    <col min="13134" max="13136" width="18.140625" style="3" customWidth="1"/>
    <col min="13137" max="13140" width="11.42578125" style="3"/>
    <col min="13141" max="13141" width="34" style="3" customWidth="1"/>
    <col min="13142" max="13142" width="9.5703125" style="3" customWidth="1"/>
    <col min="13143" max="13143" width="16.7109375" style="3" customWidth="1"/>
    <col min="13144" max="13144" width="55.140625" style="3" customWidth="1"/>
    <col min="13145" max="13145" width="22.5703125" style="3" customWidth="1"/>
    <col min="13146" max="13146" width="23" style="3" customWidth="1"/>
    <col min="13147" max="13147" width="22.85546875" style="3" customWidth="1"/>
    <col min="13148" max="13148" width="23.42578125" style="3" customWidth="1"/>
    <col min="13149" max="13149" width="28.7109375" style="3" customWidth="1"/>
    <col min="13150" max="13150" width="12.7109375" style="3" customWidth="1"/>
    <col min="13151" max="13151" width="11.42578125" style="3"/>
    <col min="13152" max="13152" width="25.28515625" style="3" customWidth="1"/>
    <col min="13153" max="13153" width="15.85546875" style="3" bestFit="1" customWidth="1"/>
    <col min="13154" max="13155" width="18" style="3" bestFit="1" customWidth="1"/>
    <col min="13156" max="13374" width="11.42578125" style="3"/>
    <col min="13375" max="13375" width="15.42578125" style="3" customWidth="1"/>
    <col min="13376" max="13376" width="9.5703125" style="3" customWidth="1"/>
    <col min="13377" max="13377" width="14.42578125" style="3" customWidth="1"/>
    <col min="13378" max="13378" width="49.85546875" style="3" customWidth="1"/>
    <col min="13379" max="13379" width="22.5703125" style="3" customWidth="1"/>
    <col min="13380" max="13380" width="23" style="3" customWidth="1"/>
    <col min="13381" max="13381" width="22.85546875" style="3" customWidth="1"/>
    <col min="13382" max="13382" width="23.42578125" style="3" customWidth="1"/>
    <col min="13383" max="13383" width="22.42578125" style="3" customWidth="1"/>
    <col min="13384" max="13384" width="13.85546875" style="3" customWidth="1"/>
    <col min="13385" max="13385" width="20.7109375" style="3" customWidth="1"/>
    <col min="13386" max="13386" width="18.140625" style="3" customWidth="1"/>
    <col min="13387" max="13387" width="14.85546875" style="3" bestFit="1" customWidth="1"/>
    <col min="13388" max="13388" width="11.42578125" style="3"/>
    <col min="13389" max="13389" width="17.42578125" style="3" customWidth="1"/>
    <col min="13390" max="13392" width="18.140625" style="3" customWidth="1"/>
    <col min="13393" max="13396" width="11.42578125" style="3"/>
    <col min="13397" max="13397" width="34" style="3" customWidth="1"/>
    <col min="13398" max="13398" width="9.5703125" style="3" customWidth="1"/>
    <col min="13399" max="13399" width="16.7109375" style="3" customWidth="1"/>
    <col min="13400" max="13400" width="55.140625" style="3" customWidth="1"/>
    <col min="13401" max="13401" width="22.5703125" style="3" customWidth="1"/>
    <col min="13402" max="13402" width="23" style="3" customWidth="1"/>
    <col min="13403" max="13403" width="22.85546875" style="3" customWidth="1"/>
    <col min="13404" max="13404" width="23.42578125" style="3" customWidth="1"/>
    <col min="13405" max="13405" width="28.7109375" style="3" customWidth="1"/>
    <col min="13406" max="13406" width="12.7109375" style="3" customWidth="1"/>
    <col min="13407" max="13407" width="11.42578125" style="3"/>
    <col min="13408" max="13408" width="25.28515625" style="3" customWidth="1"/>
    <col min="13409" max="13409" width="15.85546875" style="3" bestFit="1" customWidth="1"/>
    <col min="13410" max="13411" width="18" style="3" bestFit="1" customWidth="1"/>
    <col min="13412" max="13630" width="11.42578125" style="3"/>
    <col min="13631" max="13631" width="15.42578125" style="3" customWidth="1"/>
    <col min="13632" max="13632" width="9.5703125" style="3" customWidth="1"/>
    <col min="13633" max="13633" width="14.42578125" style="3" customWidth="1"/>
    <col min="13634" max="13634" width="49.85546875" style="3" customWidth="1"/>
    <col min="13635" max="13635" width="22.5703125" style="3" customWidth="1"/>
    <col min="13636" max="13636" width="23" style="3" customWidth="1"/>
    <col min="13637" max="13637" width="22.85546875" style="3" customWidth="1"/>
    <col min="13638" max="13638" width="23.42578125" style="3" customWidth="1"/>
    <col min="13639" max="13639" width="22.42578125" style="3" customWidth="1"/>
    <col min="13640" max="13640" width="13.85546875" style="3" customWidth="1"/>
    <col min="13641" max="13641" width="20.7109375" style="3" customWidth="1"/>
    <col min="13642" max="13642" width="18.140625" style="3" customWidth="1"/>
    <col min="13643" max="13643" width="14.85546875" style="3" bestFit="1" customWidth="1"/>
    <col min="13644" max="13644" width="11.42578125" style="3"/>
    <col min="13645" max="13645" width="17.42578125" style="3" customWidth="1"/>
    <col min="13646" max="13648" width="18.140625" style="3" customWidth="1"/>
    <col min="13649" max="13652" width="11.42578125" style="3"/>
    <col min="13653" max="13653" width="34" style="3" customWidth="1"/>
    <col min="13654" max="13654" width="9.5703125" style="3" customWidth="1"/>
    <col min="13655" max="13655" width="16.7109375" style="3" customWidth="1"/>
    <col min="13656" max="13656" width="55.140625" style="3" customWidth="1"/>
    <col min="13657" max="13657" width="22.5703125" style="3" customWidth="1"/>
    <col min="13658" max="13658" width="23" style="3" customWidth="1"/>
    <col min="13659" max="13659" width="22.85546875" style="3" customWidth="1"/>
    <col min="13660" max="13660" width="23.42578125" style="3" customWidth="1"/>
    <col min="13661" max="13661" width="28.7109375" style="3" customWidth="1"/>
    <col min="13662" max="13662" width="12.7109375" style="3" customWidth="1"/>
    <col min="13663" max="13663" width="11.42578125" style="3"/>
    <col min="13664" max="13664" width="25.28515625" style="3" customWidth="1"/>
    <col min="13665" max="13665" width="15.85546875" style="3" bestFit="1" customWidth="1"/>
    <col min="13666" max="13667" width="18" style="3" bestFit="1" customWidth="1"/>
    <col min="13668" max="13886" width="11.42578125" style="3"/>
    <col min="13887" max="13887" width="15.42578125" style="3" customWidth="1"/>
    <col min="13888" max="13888" width="9.5703125" style="3" customWidth="1"/>
    <col min="13889" max="13889" width="14.42578125" style="3" customWidth="1"/>
    <col min="13890" max="13890" width="49.85546875" style="3" customWidth="1"/>
    <col min="13891" max="13891" width="22.5703125" style="3" customWidth="1"/>
    <col min="13892" max="13892" width="23" style="3" customWidth="1"/>
    <col min="13893" max="13893" width="22.85546875" style="3" customWidth="1"/>
    <col min="13894" max="13894" width="23.42578125" style="3" customWidth="1"/>
    <col min="13895" max="13895" width="22.42578125" style="3" customWidth="1"/>
    <col min="13896" max="13896" width="13.85546875" style="3" customWidth="1"/>
    <col min="13897" max="13897" width="20.7109375" style="3" customWidth="1"/>
    <col min="13898" max="13898" width="18.140625" style="3" customWidth="1"/>
    <col min="13899" max="13899" width="14.85546875" style="3" bestFit="1" customWidth="1"/>
    <col min="13900" max="13900" width="11.42578125" style="3"/>
    <col min="13901" max="13901" width="17.42578125" style="3" customWidth="1"/>
    <col min="13902" max="13904" width="18.140625" style="3" customWidth="1"/>
    <col min="13905" max="13908" width="11.42578125" style="3"/>
    <col min="13909" max="13909" width="34" style="3" customWidth="1"/>
    <col min="13910" max="13910" width="9.5703125" style="3" customWidth="1"/>
    <col min="13911" max="13911" width="16.7109375" style="3" customWidth="1"/>
    <col min="13912" max="13912" width="55.140625" style="3" customWidth="1"/>
    <col min="13913" max="13913" width="22.5703125" style="3" customWidth="1"/>
    <col min="13914" max="13914" width="23" style="3" customWidth="1"/>
    <col min="13915" max="13915" width="22.85546875" style="3" customWidth="1"/>
    <col min="13916" max="13916" width="23.42578125" style="3" customWidth="1"/>
    <col min="13917" max="13917" width="28.7109375" style="3" customWidth="1"/>
    <col min="13918" max="13918" width="12.7109375" style="3" customWidth="1"/>
    <col min="13919" max="13919" width="11.42578125" style="3"/>
    <col min="13920" max="13920" width="25.28515625" style="3" customWidth="1"/>
    <col min="13921" max="13921" width="15.85546875" style="3" bestFit="1" customWidth="1"/>
    <col min="13922" max="13923" width="18" style="3" bestFit="1" customWidth="1"/>
    <col min="13924" max="14142" width="11.42578125" style="3"/>
    <col min="14143" max="14143" width="15.42578125" style="3" customWidth="1"/>
    <col min="14144" max="14144" width="9.5703125" style="3" customWidth="1"/>
    <col min="14145" max="14145" width="14.42578125" style="3" customWidth="1"/>
    <col min="14146" max="14146" width="49.85546875" style="3" customWidth="1"/>
    <col min="14147" max="14147" width="22.5703125" style="3" customWidth="1"/>
    <col min="14148" max="14148" width="23" style="3" customWidth="1"/>
    <col min="14149" max="14149" width="22.85546875" style="3" customWidth="1"/>
    <col min="14150" max="14150" width="23.42578125" style="3" customWidth="1"/>
    <col min="14151" max="14151" width="22.42578125" style="3" customWidth="1"/>
    <col min="14152" max="14152" width="13.85546875" style="3" customWidth="1"/>
    <col min="14153" max="14153" width="20.7109375" style="3" customWidth="1"/>
    <col min="14154" max="14154" width="18.140625" style="3" customWidth="1"/>
    <col min="14155" max="14155" width="14.85546875" style="3" bestFit="1" customWidth="1"/>
    <col min="14156" max="14156" width="11.42578125" style="3"/>
    <col min="14157" max="14157" width="17.42578125" style="3" customWidth="1"/>
    <col min="14158" max="14160" width="18.140625" style="3" customWidth="1"/>
    <col min="14161" max="14164" width="11.42578125" style="3"/>
    <col min="14165" max="14165" width="34" style="3" customWidth="1"/>
    <col min="14166" max="14166" width="9.5703125" style="3" customWidth="1"/>
    <col min="14167" max="14167" width="16.7109375" style="3" customWidth="1"/>
    <col min="14168" max="14168" width="55.140625" style="3" customWidth="1"/>
    <col min="14169" max="14169" width="22.5703125" style="3" customWidth="1"/>
    <col min="14170" max="14170" width="23" style="3" customWidth="1"/>
    <col min="14171" max="14171" width="22.85546875" style="3" customWidth="1"/>
    <col min="14172" max="14172" width="23.42578125" style="3" customWidth="1"/>
    <col min="14173" max="14173" width="28.7109375" style="3" customWidth="1"/>
    <col min="14174" max="14174" width="12.7109375" style="3" customWidth="1"/>
    <col min="14175" max="14175" width="11.42578125" style="3"/>
    <col min="14176" max="14176" width="25.28515625" style="3" customWidth="1"/>
    <col min="14177" max="14177" width="15.85546875" style="3" bestFit="1" customWidth="1"/>
    <col min="14178" max="14179" width="18" style="3" bestFit="1" customWidth="1"/>
    <col min="14180" max="14398" width="11.42578125" style="3"/>
    <col min="14399" max="14399" width="15.42578125" style="3" customWidth="1"/>
    <col min="14400" max="14400" width="9.5703125" style="3" customWidth="1"/>
    <col min="14401" max="14401" width="14.42578125" style="3" customWidth="1"/>
    <col min="14402" max="14402" width="49.85546875" style="3" customWidth="1"/>
    <col min="14403" max="14403" width="22.5703125" style="3" customWidth="1"/>
    <col min="14404" max="14404" width="23" style="3" customWidth="1"/>
    <col min="14405" max="14405" width="22.85546875" style="3" customWidth="1"/>
    <col min="14406" max="14406" width="23.42578125" style="3" customWidth="1"/>
    <col min="14407" max="14407" width="22.42578125" style="3" customWidth="1"/>
    <col min="14408" max="14408" width="13.85546875" style="3" customWidth="1"/>
    <col min="14409" max="14409" width="20.7109375" style="3" customWidth="1"/>
    <col min="14410" max="14410" width="18.140625" style="3" customWidth="1"/>
    <col min="14411" max="14411" width="14.85546875" style="3" bestFit="1" customWidth="1"/>
    <col min="14412" max="14412" width="11.42578125" style="3"/>
    <col min="14413" max="14413" width="17.42578125" style="3" customWidth="1"/>
    <col min="14414" max="14416" width="18.140625" style="3" customWidth="1"/>
    <col min="14417" max="14420" width="11.42578125" style="3"/>
    <col min="14421" max="14421" width="34" style="3" customWidth="1"/>
    <col min="14422" max="14422" width="9.5703125" style="3" customWidth="1"/>
    <col min="14423" max="14423" width="16.7109375" style="3" customWidth="1"/>
    <col min="14424" max="14424" width="55.140625" style="3" customWidth="1"/>
    <col min="14425" max="14425" width="22.5703125" style="3" customWidth="1"/>
    <col min="14426" max="14426" width="23" style="3" customWidth="1"/>
    <col min="14427" max="14427" width="22.85546875" style="3" customWidth="1"/>
    <col min="14428" max="14428" width="23.42578125" style="3" customWidth="1"/>
    <col min="14429" max="14429" width="28.7109375" style="3" customWidth="1"/>
    <col min="14430" max="14430" width="12.7109375" style="3" customWidth="1"/>
    <col min="14431" max="14431" width="11.42578125" style="3"/>
    <col min="14432" max="14432" width="25.28515625" style="3" customWidth="1"/>
    <col min="14433" max="14433" width="15.85546875" style="3" bestFit="1" customWidth="1"/>
    <col min="14434" max="14435" width="18" style="3" bestFit="1" customWidth="1"/>
    <col min="14436" max="14654" width="11.42578125" style="3"/>
    <col min="14655" max="14655" width="15.42578125" style="3" customWidth="1"/>
    <col min="14656" max="14656" width="9.5703125" style="3" customWidth="1"/>
    <col min="14657" max="14657" width="14.42578125" style="3" customWidth="1"/>
    <col min="14658" max="14658" width="49.85546875" style="3" customWidth="1"/>
    <col min="14659" max="14659" width="22.5703125" style="3" customWidth="1"/>
    <col min="14660" max="14660" width="23" style="3" customWidth="1"/>
    <col min="14661" max="14661" width="22.85546875" style="3" customWidth="1"/>
    <col min="14662" max="14662" width="23.42578125" style="3" customWidth="1"/>
    <col min="14663" max="14663" width="22.42578125" style="3" customWidth="1"/>
    <col min="14664" max="14664" width="13.85546875" style="3" customWidth="1"/>
    <col min="14665" max="14665" width="20.7109375" style="3" customWidth="1"/>
    <col min="14666" max="14666" width="18.140625" style="3" customWidth="1"/>
    <col min="14667" max="14667" width="14.85546875" style="3" bestFit="1" customWidth="1"/>
    <col min="14668" max="14668" width="11.42578125" style="3"/>
    <col min="14669" max="14669" width="17.42578125" style="3" customWidth="1"/>
    <col min="14670" max="14672" width="18.140625" style="3" customWidth="1"/>
    <col min="14673" max="14676" width="11.42578125" style="3"/>
    <col min="14677" max="14677" width="34" style="3" customWidth="1"/>
    <col min="14678" max="14678" width="9.5703125" style="3" customWidth="1"/>
    <col min="14679" max="14679" width="16.7109375" style="3" customWidth="1"/>
    <col min="14680" max="14680" width="55.140625" style="3" customWidth="1"/>
    <col min="14681" max="14681" width="22.5703125" style="3" customWidth="1"/>
    <col min="14682" max="14682" width="23" style="3" customWidth="1"/>
    <col min="14683" max="14683" width="22.85546875" style="3" customWidth="1"/>
    <col min="14684" max="14684" width="23.42578125" style="3" customWidth="1"/>
    <col min="14685" max="14685" width="28.7109375" style="3" customWidth="1"/>
    <col min="14686" max="14686" width="12.7109375" style="3" customWidth="1"/>
    <col min="14687" max="14687" width="11.42578125" style="3"/>
    <col min="14688" max="14688" width="25.28515625" style="3" customWidth="1"/>
    <col min="14689" max="14689" width="15.85546875" style="3" bestFit="1" customWidth="1"/>
    <col min="14690" max="14691" width="18" style="3" bestFit="1" customWidth="1"/>
    <col min="14692" max="14910" width="11.42578125" style="3"/>
    <col min="14911" max="14911" width="15.42578125" style="3" customWidth="1"/>
    <col min="14912" max="14912" width="9.5703125" style="3" customWidth="1"/>
    <col min="14913" max="14913" width="14.42578125" style="3" customWidth="1"/>
    <col min="14914" max="14914" width="49.85546875" style="3" customWidth="1"/>
    <col min="14915" max="14915" width="22.5703125" style="3" customWidth="1"/>
    <col min="14916" max="14916" width="23" style="3" customWidth="1"/>
    <col min="14917" max="14917" width="22.85546875" style="3" customWidth="1"/>
    <col min="14918" max="14918" width="23.42578125" style="3" customWidth="1"/>
    <col min="14919" max="14919" width="22.42578125" style="3" customWidth="1"/>
    <col min="14920" max="14920" width="13.85546875" style="3" customWidth="1"/>
    <col min="14921" max="14921" width="20.7109375" style="3" customWidth="1"/>
    <col min="14922" max="14922" width="18.140625" style="3" customWidth="1"/>
    <col min="14923" max="14923" width="14.85546875" style="3" bestFit="1" customWidth="1"/>
    <col min="14924" max="14924" width="11.42578125" style="3"/>
    <col min="14925" max="14925" width="17.42578125" style="3" customWidth="1"/>
    <col min="14926" max="14928" width="18.140625" style="3" customWidth="1"/>
    <col min="14929" max="14932" width="11.42578125" style="3"/>
    <col min="14933" max="14933" width="34" style="3" customWidth="1"/>
    <col min="14934" max="14934" width="9.5703125" style="3" customWidth="1"/>
    <col min="14935" max="14935" width="16.7109375" style="3" customWidth="1"/>
    <col min="14936" max="14936" width="55.140625" style="3" customWidth="1"/>
    <col min="14937" max="14937" width="22.5703125" style="3" customWidth="1"/>
    <col min="14938" max="14938" width="23" style="3" customWidth="1"/>
    <col min="14939" max="14939" width="22.85546875" style="3" customWidth="1"/>
    <col min="14940" max="14940" width="23.42578125" style="3" customWidth="1"/>
    <col min="14941" max="14941" width="28.7109375" style="3" customWidth="1"/>
    <col min="14942" max="14942" width="12.7109375" style="3" customWidth="1"/>
    <col min="14943" max="14943" width="11.42578125" style="3"/>
    <col min="14944" max="14944" width="25.28515625" style="3" customWidth="1"/>
    <col min="14945" max="14945" width="15.85546875" style="3" bestFit="1" customWidth="1"/>
    <col min="14946" max="14947" width="18" style="3" bestFit="1" customWidth="1"/>
    <col min="14948" max="15166" width="11.42578125" style="3"/>
    <col min="15167" max="15167" width="15.42578125" style="3" customWidth="1"/>
    <col min="15168" max="15168" width="9.5703125" style="3" customWidth="1"/>
    <col min="15169" max="15169" width="14.42578125" style="3" customWidth="1"/>
    <col min="15170" max="15170" width="49.85546875" style="3" customWidth="1"/>
    <col min="15171" max="15171" width="22.5703125" style="3" customWidth="1"/>
    <col min="15172" max="15172" width="23" style="3" customWidth="1"/>
    <col min="15173" max="15173" width="22.85546875" style="3" customWidth="1"/>
    <col min="15174" max="15174" width="23.42578125" style="3" customWidth="1"/>
    <col min="15175" max="15175" width="22.42578125" style="3" customWidth="1"/>
    <col min="15176" max="15176" width="13.85546875" style="3" customWidth="1"/>
    <col min="15177" max="15177" width="20.7109375" style="3" customWidth="1"/>
    <col min="15178" max="15178" width="18.140625" style="3" customWidth="1"/>
    <col min="15179" max="15179" width="14.85546875" style="3" bestFit="1" customWidth="1"/>
    <col min="15180" max="15180" width="11.42578125" style="3"/>
    <col min="15181" max="15181" width="17.42578125" style="3" customWidth="1"/>
    <col min="15182" max="15184" width="18.140625" style="3" customWidth="1"/>
    <col min="15185" max="15188" width="11.42578125" style="3"/>
    <col min="15189" max="15189" width="34" style="3" customWidth="1"/>
    <col min="15190" max="15190" width="9.5703125" style="3" customWidth="1"/>
    <col min="15191" max="15191" width="16.7109375" style="3" customWidth="1"/>
    <col min="15192" max="15192" width="55.140625" style="3" customWidth="1"/>
    <col min="15193" max="15193" width="22.5703125" style="3" customWidth="1"/>
    <col min="15194" max="15194" width="23" style="3" customWidth="1"/>
    <col min="15195" max="15195" width="22.85546875" style="3" customWidth="1"/>
    <col min="15196" max="15196" width="23.42578125" style="3" customWidth="1"/>
    <col min="15197" max="15197" width="28.7109375" style="3" customWidth="1"/>
    <col min="15198" max="15198" width="12.7109375" style="3" customWidth="1"/>
    <col min="15199" max="15199" width="11.42578125" style="3"/>
    <col min="15200" max="15200" width="25.28515625" style="3" customWidth="1"/>
    <col min="15201" max="15201" width="15.85546875" style="3" bestFit="1" customWidth="1"/>
    <col min="15202" max="15203" width="18" style="3" bestFit="1" customWidth="1"/>
    <col min="15204" max="15422" width="11.42578125" style="3"/>
    <col min="15423" max="15423" width="15.42578125" style="3" customWidth="1"/>
    <col min="15424" max="15424" width="9.5703125" style="3" customWidth="1"/>
    <col min="15425" max="15425" width="14.42578125" style="3" customWidth="1"/>
    <col min="15426" max="15426" width="49.85546875" style="3" customWidth="1"/>
    <col min="15427" max="15427" width="22.5703125" style="3" customWidth="1"/>
    <col min="15428" max="15428" width="23" style="3" customWidth="1"/>
    <col min="15429" max="15429" width="22.85546875" style="3" customWidth="1"/>
    <col min="15430" max="15430" width="23.42578125" style="3" customWidth="1"/>
    <col min="15431" max="15431" width="22.42578125" style="3" customWidth="1"/>
    <col min="15432" max="15432" width="13.85546875" style="3" customWidth="1"/>
    <col min="15433" max="15433" width="20.7109375" style="3" customWidth="1"/>
    <col min="15434" max="15434" width="18.140625" style="3" customWidth="1"/>
    <col min="15435" max="15435" width="14.85546875" style="3" bestFit="1" customWidth="1"/>
    <col min="15436" max="15436" width="11.42578125" style="3"/>
    <col min="15437" max="15437" width="17.42578125" style="3" customWidth="1"/>
    <col min="15438" max="15440" width="18.140625" style="3" customWidth="1"/>
    <col min="15441" max="15444" width="11.42578125" style="3"/>
    <col min="15445" max="15445" width="34" style="3" customWidth="1"/>
    <col min="15446" max="15446" width="9.5703125" style="3" customWidth="1"/>
    <col min="15447" max="15447" width="16.7109375" style="3" customWidth="1"/>
    <col min="15448" max="15448" width="55.140625" style="3" customWidth="1"/>
    <col min="15449" max="15449" width="22.5703125" style="3" customWidth="1"/>
    <col min="15450" max="15450" width="23" style="3" customWidth="1"/>
    <col min="15451" max="15451" width="22.85546875" style="3" customWidth="1"/>
    <col min="15452" max="15452" width="23.42578125" style="3" customWidth="1"/>
    <col min="15453" max="15453" width="28.7109375" style="3" customWidth="1"/>
    <col min="15454" max="15454" width="12.7109375" style="3" customWidth="1"/>
    <col min="15455" max="15455" width="11.42578125" style="3"/>
    <col min="15456" max="15456" width="25.28515625" style="3" customWidth="1"/>
    <col min="15457" max="15457" width="15.85546875" style="3" bestFit="1" customWidth="1"/>
    <col min="15458" max="15459" width="18" style="3" bestFit="1" customWidth="1"/>
    <col min="15460" max="15678" width="11.42578125" style="3"/>
    <col min="15679" max="15679" width="15.42578125" style="3" customWidth="1"/>
    <col min="15680" max="15680" width="9.5703125" style="3" customWidth="1"/>
    <col min="15681" max="15681" width="14.42578125" style="3" customWidth="1"/>
    <col min="15682" max="15682" width="49.85546875" style="3" customWidth="1"/>
    <col min="15683" max="15683" width="22.5703125" style="3" customWidth="1"/>
    <col min="15684" max="15684" width="23" style="3" customWidth="1"/>
    <col min="15685" max="15685" width="22.85546875" style="3" customWidth="1"/>
    <col min="15686" max="15686" width="23.42578125" style="3" customWidth="1"/>
    <col min="15687" max="15687" width="22.42578125" style="3" customWidth="1"/>
    <col min="15688" max="15688" width="13.85546875" style="3" customWidth="1"/>
    <col min="15689" max="15689" width="20.7109375" style="3" customWidth="1"/>
    <col min="15690" max="15690" width="18.140625" style="3" customWidth="1"/>
    <col min="15691" max="15691" width="14.85546875" style="3" bestFit="1" customWidth="1"/>
    <col min="15692" max="15692" width="11.42578125" style="3"/>
    <col min="15693" max="15693" width="17.42578125" style="3" customWidth="1"/>
    <col min="15694" max="15696" width="18.140625" style="3" customWidth="1"/>
    <col min="15697" max="15700" width="11.42578125" style="3"/>
    <col min="15701" max="15701" width="34" style="3" customWidth="1"/>
    <col min="15702" max="15702" width="9.5703125" style="3" customWidth="1"/>
    <col min="15703" max="15703" width="16.7109375" style="3" customWidth="1"/>
    <col min="15704" max="15704" width="55.140625" style="3" customWidth="1"/>
    <col min="15705" max="15705" width="22.5703125" style="3" customWidth="1"/>
    <col min="15706" max="15706" width="23" style="3" customWidth="1"/>
    <col min="15707" max="15707" width="22.85546875" style="3" customWidth="1"/>
    <col min="15708" max="15708" width="23.42578125" style="3" customWidth="1"/>
    <col min="15709" max="15709" width="28.7109375" style="3" customWidth="1"/>
    <col min="15710" max="15710" width="12.7109375" style="3" customWidth="1"/>
    <col min="15711" max="15711" width="11.42578125" style="3"/>
    <col min="15712" max="15712" width="25.28515625" style="3" customWidth="1"/>
    <col min="15713" max="15713" width="15.85546875" style="3" bestFit="1" customWidth="1"/>
    <col min="15714" max="15715" width="18" style="3" bestFit="1" customWidth="1"/>
    <col min="15716" max="15934" width="11.42578125" style="3"/>
    <col min="15935" max="15935" width="15.42578125" style="3" customWidth="1"/>
    <col min="15936" max="15936" width="9.5703125" style="3" customWidth="1"/>
    <col min="15937" max="15937" width="14.42578125" style="3" customWidth="1"/>
    <col min="15938" max="15938" width="49.85546875" style="3" customWidth="1"/>
    <col min="15939" max="15939" width="22.5703125" style="3" customWidth="1"/>
    <col min="15940" max="15940" width="23" style="3" customWidth="1"/>
    <col min="15941" max="15941" width="22.85546875" style="3" customWidth="1"/>
    <col min="15942" max="15942" width="23.42578125" style="3" customWidth="1"/>
    <col min="15943" max="15943" width="22.42578125" style="3" customWidth="1"/>
    <col min="15944" max="15944" width="13.85546875" style="3" customWidth="1"/>
    <col min="15945" max="15945" width="20.7109375" style="3" customWidth="1"/>
    <col min="15946" max="15946" width="18.140625" style="3" customWidth="1"/>
    <col min="15947" max="15947" width="14.85546875" style="3" bestFit="1" customWidth="1"/>
    <col min="15948" max="15948" width="11.42578125" style="3"/>
    <col min="15949" max="15949" width="17.42578125" style="3" customWidth="1"/>
    <col min="15950" max="15952" width="18.140625" style="3" customWidth="1"/>
    <col min="15953" max="15956" width="11.42578125" style="3"/>
    <col min="15957" max="15957" width="34" style="3" customWidth="1"/>
    <col min="15958" max="15958" width="9.5703125" style="3" customWidth="1"/>
    <col min="15959" max="15959" width="16.7109375" style="3" customWidth="1"/>
    <col min="15960" max="15960" width="55.140625" style="3" customWidth="1"/>
    <col min="15961" max="15961" width="22.5703125" style="3" customWidth="1"/>
    <col min="15962" max="15962" width="23" style="3" customWidth="1"/>
    <col min="15963" max="15963" width="22.85546875" style="3" customWidth="1"/>
    <col min="15964" max="15964" width="23.42578125" style="3" customWidth="1"/>
    <col min="15965" max="15965" width="28.7109375" style="3" customWidth="1"/>
    <col min="15966" max="15966" width="12.7109375" style="3" customWidth="1"/>
    <col min="15967" max="15967" width="11.42578125" style="3"/>
    <col min="15968" max="15968" width="25.28515625" style="3" customWidth="1"/>
    <col min="15969" max="15969" width="15.85546875" style="3" bestFit="1" customWidth="1"/>
    <col min="15970" max="15971" width="18" style="3" bestFit="1" customWidth="1"/>
    <col min="15972" max="16190" width="11.42578125" style="3"/>
    <col min="16191" max="16191" width="15.42578125" style="3" customWidth="1"/>
    <col min="16192" max="16192" width="9.5703125" style="3" customWidth="1"/>
    <col min="16193" max="16193" width="14.42578125" style="3" customWidth="1"/>
    <col min="16194" max="16194" width="49.85546875" style="3" customWidth="1"/>
    <col min="16195" max="16195" width="22.5703125" style="3" customWidth="1"/>
    <col min="16196" max="16196" width="23" style="3" customWidth="1"/>
    <col min="16197" max="16197" width="22.85546875" style="3" customWidth="1"/>
    <col min="16198" max="16198" width="23.42578125" style="3" customWidth="1"/>
    <col min="16199" max="16199" width="22.42578125" style="3" customWidth="1"/>
    <col min="16200" max="16200" width="13.85546875" style="3" customWidth="1"/>
    <col min="16201" max="16201" width="20.7109375" style="3" customWidth="1"/>
    <col min="16202" max="16202" width="18.140625" style="3" customWidth="1"/>
    <col min="16203" max="16203" width="14.85546875" style="3" bestFit="1" customWidth="1"/>
    <col min="16204" max="16204" width="11.42578125" style="3"/>
    <col min="16205" max="16205" width="17.42578125" style="3" customWidth="1"/>
    <col min="16206" max="16208" width="18.140625" style="3" customWidth="1"/>
    <col min="16209" max="16384" width="11.42578125" style="3"/>
  </cols>
  <sheetData>
    <row r="1" spans="1:16" s="132" customFormat="1" ht="23.1" customHeight="1" x14ac:dyDescent="0.25">
      <c r="C1" s="133"/>
      <c r="D1" s="133"/>
      <c r="G1" s="134"/>
      <c r="H1" s="135"/>
      <c r="I1" s="135"/>
      <c r="J1" s="135"/>
    </row>
    <row r="2" spans="1:16" s="132" customFormat="1" ht="19.5" customHeight="1" x14ac:dyDescent="0.25">
      <c r="A2" s="340" t="s">
        <v>0</v>
      </c>
      <c r="B2" s="340"/>
      <c r="C2" s="340"/>
      <c r="D2" s="340"/>
      <c r="E2" s="340"/>
      <c r="F2" s="340"/>
      <c r="G2" s="340"/>
      <c r="H2" s="340"/>
      <c r="I2" s="340"/>
      <c r="J2" s="340"/>
    </row>
    <row r="3" spans="1:16" s="132" customFormat="1" ht="24.95" customHeight="1" x14ac:dyDescent="0.25">
      <c r="A3" s="341" t="s">
        <v>475</v>
      </c>
      <c r="B3" s="341"/>
      <c r="C3" s="341"/>
      <c r="D3" s="341"/>
      <c r="E3" s="341"/>
      <c r="F3" s="341"/>
      <c r="G3" s="341"/>
      <c r="H3" s="341"/>
      <c r="I3" s="341"/>
      <c r="J3" s="341"/>
    </row>
    <row r="4" spans="1:16" s="132" customFormat="1" ht="24.95" customHeight="1" x14ac:dyDescent="0.25">
      <c r="A4" s="342" t="s">
        <v>544</v>
      </c>
      <c r="B4" s="342"/>
      <c r="C4" s="342"/>
      <c r="D4" s="342"/>
      <c r="E4" s="342"/>
      <c r="F4" s="342"/>
      <c r="G4" s="342"/>
      <c r="H4" s="342"/>
      <c r="I4" s="342"/>
      <c r="J4" s="342"/>
    </row>
    <row r="5" spans="1:16" s="132" customFormat="1" ht="18.75" customHeight="1" thickBot="1" x14ac:dyDescent="0.3">
      <c r="C5" s="133"/>
      <c r="D5" s="133"/>
      <c r="G5" s="134"/>
      <c r="H5" s="136" t="s">
        <v>3</v>
      </c>
      <c r="I5" s="137" t="s">
        <v>4</v>
      </c>
      <c r="J5" s="138" t="s">
        <v>5</v>
      </c>
    </row>
    <row r="6" spans="1:16" ht="29.25" customHeight="1" x14ac:dyDescent="0.25">
      <c r="A6" s="325" t="s">
        <v>6</v>
      </c>
      <c r="B6" s="327" t="s">
        <v>7</v>
      </c>
      <c r="C6" s="327" t="s">
        <v>8</v>
      </c>
      <c r="D6" s="327" t="s">
        <v>9</v>
      </c>
      <c r="E6" s="327" t="s">
        <v>10</v>
      </c>
      <c r="F6" s="321" t="s">
        <v>477</v>
      </c>
      <c r="G6" s="323" t="s">
        <v>478</v>
      </c>
      <c r="H6" s="321" t="s">
        <v>479</v>
      </c>
      <c r="I6" s="329" t="s">
        <v>14</v>
      </c>
      <c r="J6" s="321" t="s">
        <v>480</v>
      </c>
      <c r="K6" s="321" t="s">
        <v>481</v>
      </c>
      <c r="L6" s="321" t="s">
        <v>482</v>
      </c>
      <c r="M6" s="338" t="s">
        <v>483</v>
      </c>
      <c r="N6" s="338"/>
      <c r="O6" s="339"/>
    </row>
    <row r="7" spans="1:16" ht="84.75" customHeight="1" thickBot="1" x14ac:dyDescent="0.3">
      <c r="A7" s="326"/>
      <c r="B7" s="328"/>
      <c r="C7" s="328"/>
      <c r="D7" s="328"/>
      <c r="E7" s="328"/>
      <c r="F7" s="322"/>
      <c r="G7" s="324"/>
      <c r="H7" s="322"/>
      <c r="I7" s="337"/>
      <c r="J7" s="322"/>
      <c r="K7" s="322"/>
      <c r="L7" s="322"/>
      <c r="M7" s="139" t="s">
        <v>484</v>
      </c>
      <c r="N7" s="139" t="s">
        <v>485</v>
      </c>
      <c r="O7" s="140" t="s">
        <v>486</v>
      </c>
    </row>
    <row r="8" spans="1:16" s="4" customFormat="1" ht="30.75" customHeight="1" thickBot="1" x14ac:dyDescent="0.3">
      <c r="A8" s="21" t="s">
        <v>36</v>
      </c>
      <c r="B8" s="141" t="s">
        <v>41</v>
      </c>
      <c r="C8" s="141">
        <v>20</v>
      </c>
      <c r="D8" s="141" t="s">
        <v>38</v>
      </c>
      <c r="E8" s="23" t="s">
        <v>39</v>
      </c>
      <c r="F8" s="24">
        <f>+F9+F44</f>
        <v>9956298794.5499992</v>
      </c>
      <c r="G8" s="24">
        <f t="shared" ref="G8:L8" si="0">+G9+G44</f>
        <v>0</v>
      </c>
      <c r="H8" s="24">
        <f t="shared" si="0"/>
        <v>9956298794.5499992</v>
      </c>
      <c r="I8" s="142">
        <f>+H8/$H$130</f>
        <v>0.17837172702958298</v>
      </c>
      <c r="J8" s="24">
        <f t="shared" si="0"/>
        <v>9949965783.5499992</v>
      </c>
      <c r="K8" s="24">
        <f t="shared" si="0"/>
        <v>6152042921.5500002</v>
      </c>
      <c r="L8" s="24">
        <f t="shared" si="0"/>
        <v>3797922862</v>
      </c>
      <c r="M8" s="143">
        <f>+J8/H8</f>
        <v>0.99936391915000922</v>
      </c>
      <c r="N8" s="143">
        <f>+K8/H8</f>
        <v>0.617904609785072</v>
      </c>
      <c r="O8" s="144">
        <f>+K8/J8</f>
        <v>0.61829789723709416</v>
      </c>
    </row>
    <row r="9" spans="1:16" ht="28.5" customHeight="1" x14ac:dyDescent="0.25">
      <c r="A9" s="145" t="s">
        <v>100</v>
      </c>
      <c r="B9" s="92" t="s">
        <v>41</v>
      </c>
      <c r="C9" s="92">
        <v>20</v>
      </c>
      <c r="D9" s="92" t="s">
        <v>38</v>
      </c>
      <c r="E9" s="35" t="s">
        <v>101</v>
      </c>
      <c r="F9" s="93">
        <f>+F10</f>
        <v>353903239.54999995</v>
      </c>
      <c r="G9" s="93">
        <f t="shared" ref="G9:L9" si="1">+G10</f>
        <v>0</v>
      </c>
      <c r="H9" s="93">
        <f t="shared" si="1"/>
        <v>353903239.54999995</v>
      </c>
      <c r="I9" s="146">
        <f t="shared" ref="I9:I72" si="2">+H9/$H$130</f>
        <v>6.3403412595906192E-3</v>
      </c>
      <c r="J9" s="93">
        <f t="shared" si="1"/>
        <v>347570228.54999995</v>
      </c>
      <c r="K9" s="93">
        <f t="shared" si="1"/>
        <v>347570228.54999995</v>
      </c>
      <c r="L9" s="93">
        <f t="shared" si="1"/>
        <v>0</v>
      </c>
      <c r="M9" s="147">
        <f>+J9/H9</f>
        <v>0.98210524716288938</v>
      </c>
      <c r="N9" s="147">
        <f>+K9/H9</f>
        <v>0.98210524716288938</v>
      </c>
      <c r="O9" s="148">
        <f>+K9/J9</f>
        <v>1</v>
      </c>
    </row>
    <row r="10" spans="1:16" ht="28.5" customHeight="1" x14ac:dyDescent="0.25">
      <c r="A10" s="149" t="s">
        <v>114</v>
      </c>
      <c r="B10" s="34" t="s">
        <v>41</v>
      </c>
      <c r="C10" s="34">
        <v>20</v>
      </c>
      <c r="D10" s="34" t="s">
        <v>38</v>
      </c>
      <c r="E10" s="40" t="s">
        <v>115</v>
      </c>
      <c r="F10" s="66">
        <f>+F11+F24</f>
        <v>353903239.54999995</v>
      </c>
      <c r="G10" s="66">
        <f t="shared" ref="G10:L10" si="3">+G11+G24</f>
        <v>0</v>
      </c>
      <c r="H10" s="66">
        <f t="shared" si="3"/>
        <v>353903239.54999995</v>
      </c>
      <c r="I10" s="150">
        <f t="shared" si="2"/>
        <v>6.3403412595906192E-3</v>
      </c>
      <c r="J10" s="66">
        <f t="shared" si="3"/>
        <v>347570228.54999995</v>
      </c>
      <c r="K10" s="66">
        <f t="shared" si="3"/>
        <v>347570228.54999995</v>
      </c>
      <c r="L10" s="66">
        <f t="shared" si="3"/>
        <v>0</v>
      </c>
      <c r="M10" s="64">
        <f>+J10/H10</f>
        <v>0.98210524716288938</v>
      </c>
      <c r="N10" s="64">
        <f>+K10/H10</f>
        <v>0.98210524716288938</v>
      </c>
      <c r="O10" s="151">
        <f t="shared" ref="O10:O86" si="4">+K10/J10</f>
        <v>1</v>
      </c>
    </row>
    <row r="11" spans="1:16" ht="28.5" customHeight="1" x14ac:dyDescent="0.25">
      <c r="A11" s="149" t="s">
        <v>116</v>
      </c>
      <c r="B11" s="34" t="s">
        <v>41</v>
      </c>
      <c r="C11" s="34">
        <v>20</v>
      </c>
      <c r="D11" s="34" t="s">
        <v>38</v>
      </c>
      <c r="E11" s="40" t="s">
        <v>117</v>
      </c>
      <c r="F11" s="62">
        <f>+F12+F15+F22</f>
        <v>62552927.649999999</v>
      </c>
      <c r="G11" s="62">
        <f t="shared" ref="G11:L11" si="5">+G12+G15+G22</f>
        <v>0</v>
      </c>
      <c r="H11" s="62">
        <f t="shared" si="5"/>
        <v>62552927.649999999</v>
      </c>
      <c r="I11" s="150">
        <f t="shared" si="2"/>
        <v>1.1206648138959707E-3</v>
      </c>
      <c r="J11" s="62">
        <f t="shared" si="5"/>
        <v>62552927.649999999</v>
      </c>
      <c r="K11" s="62">
        <f t="shared" si="5"/>
        <v>62552927.649999999</v>
      </c>
      <c r="L11" s="62">
        <f t="shared" si="5"/>
        <v>0</v>
      </c>
      <c r="M11" s="64">
        <f t="shared" ref="M11:M86" si="6">+J11/H11</f>
        <v>1</v>
      </c>
      <c r="N11" s="64">
        <f t="shared" ref="N11:N86" si="7">+K11/H11</f>
        <v>1</v>
      </c>
      <c r="O11" s="151">
        <f t="shared" si="4"/>
        <v>1</v>
      </c>
    </row>
    <row r="12" spans="1:16" ht="54.75" customHeight="1" x14ac:dyDescent="0.25">
      <c r="A12" s="149" t="s">
        <v>118</v>
      </c>
      <c r="B12" s="34" t="s">
        <v>41</v>
      </c>
      <c r="C12" s="34">
        <v>20</v>
      </c>
      <c r="D12" s="34" t="s">
        <v>38</v>
      </c>
      <c r="E12" s="40" t="s">
        <v>487</v>
      </c>
      <c r="F12" s="62">
        <f>+F13+F14</f>
        <v>4803517</v>
      </c>
      <c r="G12" s="62">
        <f t="shared" ref="G12:L12" si="8">+G13+G14</f>
        <v>0</v>
      </c>
      <c r="H12" s="62">
        <f t="shared" si="8"/>
        <v>4803517</v>
      </c>
      <c r="I12" s="150">
        <f t="shared" si="2"/>
        <v>8.6057242835557861E-5</v>
      </c>
      <c r="J12" s="62">
        <f t="shared" si="8"/>
        <v>4803517</v>
      </c>
      <c r="K12" s="62">
        <f t="shared" si="8"/>
        <v>4803517</v>
      </c>
      <c r="L12" s="62">
        <f t="shared" si="8"/>
        <v>0</v>
      </c>
      <c r="M12" s="64">
        <f t="shared" si="6"/>
        <v>1</v>
      </c>
      <c r="N12" s="64">
        <f t="shared" si="7"/>
        <v>1</v>
      </c>
      <c r="O12" s="151">
        <f t="shared" si="4"/>
        <v>1</v>
      </c>
    </row>
    <row r="13" spans="1:16" ht="55.5" customHeight="1" x14ac:dyDescent="0.25">
      <c r="A13" s="152" t="s">
        <v>120</v>
      </c>
      <c r="B13" s="44" t="s">
        <v>41</v>
      </c>
      <c r="C13" s="44">
        <v>20</v>
      </c>
      <c r="D13" s="44" t="s">
        <v>38</v>
      </c>
      <c r="E13" s="45" t="s">
        <v>488</v>
      </c>
      <c r="F13" s="46">
        <v>4545632</v>
      </c>
      <c r="G13" s="46">
        <v>0</v>
      </c>
      <c r="H13" s="46">
        <f>+F13-G13</f>
        <v>4545632</v>
      </c>
      <c r="I13" s="153">
        <f t="shared" si="2"/>
        <v>8.1437113028866675E-5</v>
      </c>
      <c r="J13" s="46">
        <v>4545632</v>
      </c>
      <c r="K13" s="46">
        <v>4545632</v>
      </c>
      <c r="L13" s="46">
        <f>+J13-K13</f>
        <v>0</v>
      </c>
      <c r="M13" s="57">
        <f t="shared" si="6"/>
        <v>1</v>
      </c>
      <c r="N13" s="57">
        <f t="shared" si="7"/>
        <v>1</v>
      </c>
      <c r="O13" s="154">
        <f t="shared" si="4"/>
        <v>1</v>
      </c>
    </row>
    <row r="14" spans="1:16" ht="36" customHeight="1" x14ac:dyDescent="0.25">
      <c r="A14" s="152" t="s">
        <v>122</v>
      </c>
      <c r="B14" s="44" t="s">
        <v>41</v>
      </c>
      <c r="C14" s="44">
        <v>20</v>
      </c>
      <c r="D14" s="44" t="s">
        <v>38</v>
      </c>
      <c r="E14" s="45" t="s">
        <v>123</v>
      </c>
      <c r="F14" s="46">
        <v>257885</v>
      </c>
      <c r="G14" s="46">
        <v>0</v>
      </c>
      <c r="H14" s="46">
        <f>+F14-G14</f>
        <v>257885</v>
      </c>
      <c r="I14" s="155">
        <f t="shared" si="2"/>
        <v>4.620129806691189E-6</v>
      </c>
      <c r="J14" s="46">
        <v>257885</v>
      </c>
      <c r="K14" s="46">
        <v>257885</v>
      </c>
      <c r="L14" s="46">
        <f>+J14-K14</f>
        <v>0</v>
      </c>
      <c r="M14" s="57">
        <f t="shared" si="6"/>
        <v>1</v>
      </c>
      <c r="N14" s="57">
        <f t="shared" si="7"/>
        <v>1</v>
      </c>
      <c r="O14" s="154">
        <f t="shared" si="4"/>
        <v>1</v>
      </c>
    </row>
    <row r="15" spans="1:16" ht="43.5" customHeight="1" x14ac:dyDescent="0.25">
      <c r="A15" s="156" t="s">
        <v>126</v>
      </c>
      <c r="B15" s="34" t="s">
        <v>41</v>
      </c>
      <c r="C15" s="34">
        <v>20</v>
      </c>
      <c r="D15" s="34" t="s">
        <v>38</v>
      </c>
      <c r="E15" s="40" t="s">
        <v>489</v>
      </c>
      <c r="F15" s="62">
        <f>SUM(F16:F21)</f>
        <v>57416210.649999999</v>
      </c>
      <c r="G15" s="62">
        <f t="shared" ref="G15:H15" si="9">SUM(G16:G21)</f>
        <v>0</v>
      </c>
      <c r="H15" s="62">
        <f t="shared" si="9"/>
        <v>57416210.649999999</v>
      </c>
      <c r="I15" s="157">
        <f t="shared" si="2"/>
        <v>1.0286381379736125E-3</v>
      </c>
      <c r="J15" s="62">
        <f t="shared" ref="J15:L15" si="10">SUM(J16:J21)</f>
        <v>57416210.649999999</v>
      </c>
      <c r="K15" s="62">
        <f t="shared" si="10"/>
        <v>57416210.649999999</v>
      </c>
      <c r="L15" s="62">
        <f t="shared" si="10"/>
        <v>0</v>
      </c>
      <c r="M15" s="64">
        <f t="shared" si="6"/>
        <v>1</v>
      </c>
      <c r="N15" s="64">
        <f t="shared" si="7"/>
        <v>1</v>
      </c>
      <c r="O15" s="151">
        <f t="shared" si="4"/>
        <v>1</v>
      </c>
    </row>
    <row r="16" spans="1:16" ht="43.5" customHeight="1" x14ac:dyDescent="0.25">
      <c r="A16" s="158" t="s">
        <v>128</v>
      </c>
      <c r="B16" s="44" t="s">
        <v>41</v>
      </c>
      <c r="C16" s="44">
        <v>20</v>
      </c>
      <c r="D16" s="44" t="s">
        <v>38</v>
      </c>
      <c r="E16" s="45" t="s">
        <v>490</v>
      </c>
      <c r="F16" s="46">
        <v>32752716</v>
      </c>
      <c r="G16" s="46">
        <v>0</v>
      </c>
      <c r="H16" s="46">
        <f t="shared" ref="H16:H21" si="11">+F16-G16</f>
        <v>32752716</v>
      </c>
      <c r="I16" s="153">
        <f t="shared" si="2"/>
        <v>5.8678015177963591E-4</v>
      </c>
      <c r="J16" s="46">
        <v>32752716</v>
      </c>
      <c r="K16" s="46">
        <v>32752716</v>
      </c>
      <c r="L16" s="46">
        <f t="shared" ref="L16:L21" si="12">+J16-K16</f>
        <v>0</v>
      </c>
      <c r="M16" s="57">
        <f t="shared" si="6"/>
        <v>1</v>
      </c>
      <c r="N16" s="57">
        <f t="shared" si="7"/>
        <v>1</v>
      </c>
      <c r="O16" s="154">
        <f t="shared" si="4"/>
        <v>1</v>
      </c>
      <c r="P16" s="50"/>
    </row>
    <row r="17" spans="1:16" ht="54.75" customHeight="1" x14ac:dyDescent="0.25">
      <c r="A17" s="158" t="s">
        <v>130</v>
      </c>
      <c r="B17" s="44" t="s">
        <v>41</v>
      </c>
      <c r="C17" s="44">
        <v>20</v>
      </c>
      <c r="D17" s="44" t="s">
        <v>38</v>
      </c>
      <c r="E17" s="45" t="s">
        <v>131</v>
      </c>
      <c r="F17" s="46">
        <v>3965698</v>
      </c>
      <c r="G17" s="46">
        <v>0</v>
      </c>
      <c r="H17" s="46">
        <f t="shared" si="11"/>
        <v>3965698</v>
      </c>
      <c r="I17" s="153">
        <f t="shared" si="2"/>
        <v>7.1047325490569962E-5</v>
      </c>
      <c r="J17" s="46">
        <v>3965698</v>
      </c>
      <c r="K17" s="46">
        <v>3965698</v>
      </c>
      <c r="L17" s="46">
        <f t="shared" si="12"/>
        <v>0</v>
      </c>
      <c r="M17" s="57">
        <f t="shared" si="6"/>
        <v>1</v>
      </c>
      <c r="N17" s="57">
        <f t="shared" si="7"/>
        <v>1</v>
      </c>
      <c r="O17" s="154">
        <f t="shared" si="4"/>
        <v>1</v>
      </c>
      <c r="P17" s="50"/>
    </row>
    <row r="18" spans="1:16" ht="54.75" customHeight="1" x14ac:dyDescent="0.25">
      <c r="A18" s="158" t="s">
        <v>134</v>
      </c>
      <c r="B18" s="44" t="s">
        <v>41</v>
      </c>
      <c r="C18" s="44">
        <v>20</v>
      </c>
      <c r="D18" s="44" t="s">
        <v>38</v>
      </c>
      <c r="E18" s="45" t="s">
        <v>135</v>
      </c>
      <c r="F18" s="46">
        <v>513437</v>
      </c>
      <c r="G18" s="46">
        <v>0</v>
      </c>
      <c r="H18" s="46">
        <f t="shared" si="11"/>
        <v>513437</v>
      </c>
      <c r="I18" s="159">
        <f t="shared" si="2"/>
        <v>9.1984628324955066E-6</v>
      </c>
      <c r="J18" s="46">
        <v>513437</v>
      </c>
      <c r="K18" s="46">
        <v>513437</v>
      </c>
      <c r="L18" s="46">
        <f t="shared" si="12"/>
        <v>0</v>
      </c>
      <c r="M18" s="57">
        <f t="shared" si="6"/>
        <v>1</v>
      </c>
      <c r="N18" s="57">
        <f t="shared" si="7"/>
        <v>1</v>
      </c>
      <c r="O18" s="154">
        <f t="shared" si="4"/>
        <v>1</v>
      </c>
      <c r="P18" s="50"/>
    </row>
    <row r="19" spans="1:16" ht="32.25" customHeight="1" x14ac:dyDescent="0.25">
      <c r="A19" s="158" t="s">
        <v>136</v>
      </c>
      <c r="B19" s="44" t="s">
        <v>41</v>
      </c>
      <c r="C19" s="44">
        <v>20</v>
      </c>
      <c r="D19" s="44" t="s">
        <v>38</v>
      </c>
      <c r="E19" s="45" t="s">
        <v>137</v>
      </c>
      <c r="F19" s="46">
        <v>13375311</v>
      </c>
      <c r="G19" s="46">
        <v>0</v>
      </c>
      <c r="H19" s="46">
        <f t="shared" si="11"/>
        <v>13375311</v>
      </c>
      <c r="I19" s="153">
        <f t="shared" si="2"/>
        <v>2.3962492205775648E-4</v>
      </c>
      <c r="J19" s="46">
        <v>13375311</v>
      </c>
      <c r="K19" s="46">
        <v>13375311</v>
      </c>
      <c r="L19" s="46">
        <f t="shared" si="12"/>
        <v>0</v>
      </c>
      <c r="M19" s="57">
        <f t="shared" si="6"/>
        <v>1</v>
      </c>
      <c r="N19" s="57">
        <f t="shared" si="7"/>
        <v>1</v>
      </c>
      <c r="O19" s="154">
        <f t="shared" si="4"/>
        <v>1</v>
      </c>
      <c r="P19" s="50"/>
    </row>
    <row r="20" spans="1:16" ht="43.5" customHeight="1" x14ac:dyDescent="0.25">
      <c r="A20" s="158" t="s">
        <v>491</v>
      </c>
      <c r="B20" s="44" t="s">
        <v>41</v>
      </c>
      <c r="C20" s="44">
        <v>20</v>
      </c>
      <c r="D20" s="44" t="s">
        <v>38</v>
      </c>
      <c r="E20" s="45" t="s">
        <v>492</v>
      </c>
      <c r="F20" s="46">
        <v>25110</v>
      </c>
      <c r="G20" s="46">
        <v>0</v>
      </c>
      <c r="H20" s="46">
        <f t="shared" si="11"/>
        <v>25110</v>
      </c>
      <c r="I20" s="160">
        <f t="shared" si="2"/>
        <v>4.4985733736361463E-7</v>
      </c>
      <c r="J20" s="46">
        <v>25110</v>
      </c>
      <c r="K20" s="46">
        <v>25110</v>
      </c>
      <c r="L20" s="46">
        <f t="shared" si="12"/>
        <v>0</v>
      </c>
      <c r="M20" s="57">
        <f t="shared" si="6"/>
        <v>1</v>
      </c>
      <c r="N20" s="57">
        <f t="shared" si="7"/>
        <v>1</v>
      </c>
      <c r="O20" s="154">
        <f t="shared" si="4"/>
        <v>1</v>
      </c>
      <c r="P20" s="50"/>
    </row>
    <row r="21" spans="1:16" ht="43.5" customHeight="1" x14ac:dyDescent="0.25">
      <c r="A21" s="158" t="s">
        <v>138</v>
      </c>
      <c r="B21" s="44" t="s">
        <v>41</v>
      </c>
      <c r="C21" s="44">
        <v>20</v>
      </c>
      <c r="D21" s="44" t="s">
        <v>38</v>
      </c>
      <c r="E21" s="45" t="s">
        <v>139</v>
      </c>
      <c r="F21" s="46">
        <v>6783938.6500000004</v>
      </c>
      <c r="G21" s="46">
        <v>0</v>
      </c>
      <c r="H21" s="46">
        <f t="shared" si="11"/>
        <v>6783938.6500000004</v>
      </c>
      <c r="I21" s="153">
        <f t="shared" si="2"/>
        <v>1.215374184757911E-4</v>
      </c>
      <c r="J21" s="46">
        <v>6783938.6500000004</v>
      </c>
      <c r="K21" s="46">
        <v>6783938.6500000004</v>
      </c>
      <c r="L21" s="46">
        <f t="shared" si="12"/>
        <v>0</v>
      </c>
      <c r="M21" s="57">
        <f t="shared" si="6"/>
        <v>1</v>
      </c>
      <c r="N21" s="57">
        <f t="shared" si="7"/>
        <v>1</v>
      </c>
      <c r="O21" s="154">
        <f t="shared" si="4"/>
        <v>1</v>
      </c>
    </row>
    <row r="22" spans="1:16" ht="43.5" customHeight="1" x14ac:dyDescent="0.25">
      <c r="A22" s="149" t="s">
        <v>140</v>
      </c>
      <c r="B22" s="34" t="s">
        <v>41</v>
      </c>
      <c r="C22" s="34">
        <v>20</v>
      </c>
      <c r="D22" s="34" t="s">
        <v>38</v>
      </c>
      <c r="E22" s="40" t="s">
        <v>141</v>
      </c>
      <c r="F22" s="62">
        <f>+F23</f>
        <v>333200</v>
      </c>
      <c r="G22" s="62">
        <f t="shared" ref="G22:H22" si="13">+G23</f>
        <v>0</v>
      </c>
      <c r="H22" s="62">
        <f t="shared" si="13"/>
        <v>333200</v>
      </c>
      <c r="I22" s="161">
        <f t="shared" si="2"/>
        <v>5.9694330868003342E-6</v>
      </c>
      <c r="J22" s="62">
        <f t="shared" ref="J22:L22" si="14">+J23</f>
        <v>333200</v>
      </c>
      <c r="K22" s="62">
        <f t="shared" si="14"/>
        <v>333200</v>
      </c>
      <c r="L22" s="62">
        <f t="shared" si="14"/>
        <v>0</v>
      </c>
      <c r="M22" s="64">
        <f t="shared" si="6"/>
        <v>1</v>
      </c>
      <c r="N22" s="64">
        <f t="shared" si="7"/>
        <v>1</v>
      </c>
      <c r="O22" s="151">
        <f t="shared" si="4"/>
        <v>1</v>
      </c>
    </row>
    <row r="23" spans="1:16" ht="43.5" customHeight="1" x14ac:dyDescent="0.25">
      <c r="A23" s="152" t="s">
        <v>142</v>
      </c>
      <c r="B23" s="44" t="s">
        <v>41</v>
      </c>
      <c r="C23" s="44">
        <v>20</v>
      </c>
      <c r="D23" s="44" t="s">
        <v>38</v>
      </c>
      <c r="E23" s="45" t="s">
        <v>493</v>
      </c>
      <c r="F23" s="46">
        <v>333200</v>
      </c>
      <c r="G23" s="46">
        <v>0</v>
      </c>
      <c r="H23" s="46">
        <f>+F23-G23</f>
        <v>333200</v>
      </c>
      <c r="I23" s="159">
        <f t="shared" si="2"/>
        <v>5.9694330868003342E-6</v>
      </c>
      <c r="J23" s="46">
        <v>333200</v>
      </c>
      <c r="K23" s="46">
        <v>333200</v>
      </c>
      <c r="L23" s="46">
        <f>+J23-K23</f>
        <v>0</v>
      </c>
      <c r="M23" s="57">
        <f t="shared" si="6"/>
        <v>1</v>
      </c>
      <c r="N23" s="57">
        <f t="shared" si="7"/>
        <v>1</v>
      </c>
      <c r="O23" s="154">
        <f t="shared" si="4"/>
        <v>1</v>
      </c>
    </row>
    <row r="24" spans="1:16" ht="43.5" customHeight="1" x14ac:dyDescent="0.25">
      <c r="A24" s="149" t="s">
        <v>148</v>
      </c>
      <c r="B24" s="34" t="s">
        <v>41</v>
      </c>
      <c r="C24" s="34">
        <v>20</v>
      </c>
      <c r="D24" s="34" t="s">
        <v>38</v>
      </c>
      <c r="E24" s="40" t="s">
        <v>149</v>
      </c>
      <c r="F24" s="62">
        <f>+F25+F27+F31+F34+F41+F43</f>
        <v>291350311.89999998</v>
      </c>
      <c r="G24" s="62">
        <f t="shared" ref="G24:H24" si="15">+G25+G27+G31+G34+G41+G43</f>
        <v>0</v>
      </c>
      <c r="H24" s="62">
        <f t="shared" si="15"/>
        <v>291350311.89999998</v>
      </c>
      <c r="I24" s="150">
        <f t="shared" si="2"/>
        <v>5.2196764456946491E-3</v>
      </c>
      <c r="J24" s="62">
        <f t="shared" ref="J24:L24" si="16">+J25+J27+J31+J34+J41+J43</f>
        <v>285017300.89999998</v>
      </c>
      <c r="K24" s="62">
        <f t="shared" si="16"/>
        <v>285017300.89999998</v>
      </c>
      <c r="L24" s="62">
        <f t="shared" si="16"/>
        <v>0</v>
      </c>
      <c r="M24" s="64">
        <f t="shared" si="6"/>
        <v>0.97826324276538379</v>
      </c>
      <c r="N24" s="64">
        <f t="shared" si="7"/>
        <v>0.97826324276538379</v>
      </c>
      <c r="O24" s="151">
        <f t="shared" si="4"/>
        <v>1</v>
      </c>
    </row>
    <row r="25" spans="1:16" ht="43.5" customHeight="1" x14ac:dyDescent="0.25">
      <c r="A25" s="149" t="s">
        <v>494</v>
      </c>
      <c r="B25" s="34" t="s">
        <v>41</v>
      </c>
      <c r="C25" s="34">
        <v>20</v>
      </c>
      <c r="D25" s="34" t="s">
        <v>38</v>
      </c>
      <c r="E25" s="40" t="s">
        <v>495</v>
      </c>
      <c r="F25" s="62">
        <f>+F26</f>
        <v>3333643.91</v>
      </c>
      <c r="G25" s="62">
        <f t="shared" ref="G25:H25" si="17">+G26</f>
        <v>0</v>
      </c>
      <c r="H25" s="62">
        <f t="shared" si="17"/>
        <v>3333643.91</v>
      </c>
      <c r="I25" s="150">
        <f t="shared" si="2"/>
        <v>5.9723782280805628E-5</v>
      </c>
      <c r="J25" s="62">
        <f t="shared" ref="J25:L25" si="18">+J26</f>
        <v>3333643.91</v>
      </c>
      <c r="K25" s="62">
        <f t="shared" si="18"/>
        <v>3333643.91</v>
      </c>
      <c r="L25" s="62">
        <f t="shared" si="18"/>
        <v>0</v>
      </c>
      <c r="M25" s="64">
        <f t="shared" si="6"/>
        <v>1</v>
      </c>
      <c r="N25" s="64">
        <f t="shared" si="7"/>
        <v>1</v>
      </c>
      <c r="O25" s="151">
        <f t="shared" si="4"/>
        <v>1</v>
      </c>
    </row>
    <row r="26" spans="1:16" ht="43.5" customHeight="1" x14ac:dyDescent="0.25">
      <c r="A26" s="152" t="s">
        <v>496</v>
      </c>
      <c r="B26" s="44" t="s">
        <v>41</v>
      </c>
      <c r="C26" s="44">
        <v>20</v>
      </c>
      <c r="D26" s="44" t="s">
        <v>38</v>
      </c>
      <c r="E26" s="45" t="s">
        <v>497</v>
      </c>
      <c r="F26" s="46">
        <v>3333643.91</v>
      </c>
      <c r="G26" s="46">
        <v>0</v>
      </c>
      <c r="H26" s="46">
        <f>+F26-G26</f>
        <v>3333643.91</v>
      </c>
      <c r="I26" s="153">
        <f t="shared" si="2"/>
        <v>5.9723782280805628E-5</v>
      </c>
      <c r="J26" s="46">
        <v>3333643.91</v>
      </c>
      <c r="K26" s="46">
        <v>3333643.91</v>
      </c>
      <c r="L26" s="46">
        <f>+J26-K26</f>
        <v>0</v>
      </c>
      <c r="M26" s="57">
        <f t="shared" si="6"/>
        <v>1</v>
      </c>
      <c r="N26" s="57">
        <f t="shared" si="7"/>
        <v>1</v>
      </c>
      <c r="O26" s="154">
        <f t="shared" si="4"/>
        <v>1</v>
      </c>
    </row>
    <row r="27" spans="1:16" ht="75" customHeight="1" x14ac:dyDescent="0.25">
      <c r="A27" s="149" t="s">
        <v>150</v>
      </c>
      <c r="B27" s="34" t="s">
        <v>41</v>
      </c>
      <c r="C27" s="34">
        <v>20</v>
      </c>
      <c r="D27" s="34" t="s">
        <v>38</v>
      </c>
      <c r="E27" s="40" t="s">
        <v>498</v>
      </c>
      <c r="F27" s="62">
        <f>+F28+F29+F30</f>
        <v>45043707</v>
      </c>
      <c r="G27" s="62">
        <f t="shared" ref="G27:H27" si="19">+G28+G29+G30</f>
        <v>0</v>
      </c>
      <c r="H27" s="62">
        <f t="shared" si="19"/>
        <v>45043707</v>
      </c>
      <c r="I27" s="150">
        <f t="shared" si="2"/>
        <v>8.0697897634435722E-4</v>
      </c>
      <c r="J27" s="62">
        <f t="shared" ref="J27:L27" si="20">+J28+J29+J30</f>
        <v>45043707</v>
      </c>
      <c r="K27" s="62">
        <f t="shared" si="20"/>
        <v>45043707</v>
      </c>
      <c r="L27" s="62">
        <f t="shared" si="20"/>
        <v>0</v>
      </c>
      <c r="M27" s="64">
        <f t="shared" si="6"/>
        <v>1</v>
      </c>
      <c r="N27" s="64">
        <f t="shared" si="7"/>
        <v>1</v>
      </c>
      <c r="O27" s="151">
        <f t="shared" si="4"/>
        <v>1</v>
      </c>
    </row>
    <row r="28" spans="1:16" ht="43.5" customHeight="1" x14ac:dyDescent="0.25">
      <c r="A28" s="152" t="s">
        <v>152</v>
      </c>
      <c r="B28" s="44" t="s">
        <v>41</v>
      </c>
      <c r="C28" s="44">
        <v>20</v>
      </c>
      <c r="D28" s="44" t="s">
        <v>38</v>
      </c>
      <c r="E28" s="45" t="s">
        <v>153</v>
      </c>
      <c r="F28" s="46">
        <v>244854</v>
      </c>
      <c r="G28" s="46">
        <v>0</v>
      </c>
      <c r="H28" s="46">
        <f t="shared" ref="H28:H30" si="21">+F28-G28</f>
        <v>244854</v>
      </c>
      <c r="I28" s="155">
        <f t="shared" si="2"/>
        <v>4.3866733764568098E-6</v>
      </c>
      <c r="J28" s="46">
        <v>244854</v>
      </c>
      <c r="K28" s="46">
        <v>244854</v>
      </c>
      <c r="L28" s="46">
        <f t="shared" ref="L28:L30" si="22">+J28-K28</f>
        <v>0</v>
      </c>
      <c r="M28" s="57">
        <f t="shared" si="6"/>
        <v>1</v>
      </c>
      <c r="N28" s="57">
        <f t="shared" si="7"/>
        <v>1</v>
      </c>
      <c r="O28" s="154">
        <f t="shared" si="4"/>
        <v>1</v>
      </c>
    </row>
    <row r="29" spans="1:16" ht="43.5" customHeight="1" x14ac:dyDescent="0.25">
      <c r="A29" s="152" t="s">
        <v>158</v>
      </c>
      <c r="B29" s="44" t="s">
        <v>41</v>
      </c>
      <c r="C29" s="44">
        <v>20</v>
      </c>
      <c r="D29" s="44" t="s">
        <v>38</v>
      </c>
      <c r="E29" s="45" t="s">
        <v>159</v>
      </c>
      <c r="F29" s="46">
        <v>162200</v>
      </c>
      <c r="G29" s="46">
        <v>0</v>
      </c>
      <c r="H29" s="46">
        <f t="shared" si="21"/>
        <v>162200</v>
      </c>
      <c r="I29" s="155">
        <f t="shared" si="2"/>
        <v>2.9058884954352164E-6</v>
      </c>
      <c r="J29" s="46">
        <v>162200</v>
      </c>
      <c r="K29" s="46">
        <v>162200</v>
      </c>
      <c r="L29" s="46">
        <f t="shared" si="22"/>
        <v>0</v>
      </c>
      <c r="M29" s="57">
        <f t="shared" si="6"/>
        <v>1</v>
      </c>
      <c r="N29" s="57">
        <f t="shared" si="7"/>
        <v>1</v>
      </c>
      <c r="O29" s="154">
        <f t="shared" si="4"/>
        <v>1</v>
      </c>
    </row>
    <row r="30" spans="1:16" ht="43.5" customHeight="1" x14ac:dyDescent="0.25">
      <c r="A30" s="152" t="s">
        <v>160</v>
      </c>
      <c r="B30" s="44" t="s">
        <v>41</v>
      </c>
      <c r="C30" s="44">
        <v>20</v>
      </c>
      <c r="D30" s="44" t="s">
        <v>38</v>
      </c>
      <c r="E30" s="45" t="s">
        <v>161</v>
      </c>
      <c r="F30" s="46">
        <v>44636653</v>
      </c>
      <c r="G30" s="46">
        <v>0</v>
      </c>
      <c r="H30" s="46">
        <f t="shared" si="21"/>
        <v>44636653</v>
      </c>
      <c r="I30" s="153">
        <f t="shared" si="2"/>
        <v>7.9968641447246511E-4</v>
      </c>
      <c r="J30" s="46">
        <v>44636653</v>
      </c>
      <c r="K30" s="46">
        <v>44636653</v>
      </c>
      <c r="L30" s="46">
        <f t="shared" si="22"/>
        <v>0</v>
      </c>
      <c r="M30" s="57">
        <f t="shared" si="6"/>
        <v>1</v>
      </c>
      <c r="N30" s="57">
        <f t="shared" si="7"/>
        <v>1</v>
      </c>
      <c r="O30" s="154">
        <f t="shared" si="4"/>
        <v>1</v>
      </c>
    </row>
    <row r="31" spans="1:16" ht="43.5" customHeight="1" x14ac:dyDescent="0.25">
      <c r="A31" s="149" t="s">
        <v>164</v>
      </c>
      <c r="B31" s="34" t="s">
        <v>41</v>
      </c>
      <c r="C31" s="34">
        <v>20</v>
      </c>
      <c r="D31" s="34" t="s">
        <v>38</v>
      </c>
      <c r="E31" s="40" t="s">
        <v>499</v>
      </c>
      <c r="F31" s="62">
        <f>+F32+F33</f>
        <v>9709914</v>
      </c>
      <c r="G31" s="62">
        <f t="shared" ref="G31:H31" si="23">+G32+G33</f>
        <v>0</v>
      </c>
      <c r="H31" s="62">
        <f t="shared" si="23"/>
        <v>9709914</v>
      </c>
      <c r="I31" s="150">
        <f t="shared" si="2"/>
        <v>1.7395762875625984E-4</v>
      </c>
      <c r="J31" s="62">
        <f t="shared" ref="J31:L31" si="24">+J32+J33</f>
        <v>9709914</v>
      </c>
      <c r="K31" s="62">
        <f t="shared" si="24"/>
        <v>9709914</v>
      </c>
      <c r="L31" s="62">
        <f t="shared" si="24"/>
        <v>0</v>
      </c>
      <c r="M31" s="64">
        <f t="shared" si="6"/>
        <v>1</v>
      </c>
      <c r="N31" s="64">
        <f t="shared" si="7"/>
        <v>1</v>
      </c>
      <c r="O31" s="151">
        <f t="shared" si="4"/>
        <v>1</v>
      </c>
    </row>
    <row r="32" spans="1:16" ht="43.5" customHeight="1" x14ac:dyDescent="0.25">
      <c r="A32" s="152" t="s">
        <v>166</v>
      </c>
      <c r="B32" s="44" t="s">
        <v>41</v>
      </c>
      <c r="C32" s="44">
        <v>20</v>
      </c>
      <c r="D32" s="44" t="s">
        <v>38</v>
      </c>
      <c r="E32" s="45" t="s">
        <v>167</v>
      </c>
      <c r="F32" s="46">
        <v>7521191</v>
      </c>
      <c r="G32" s="46">
        <v>0</v>
      </c>
      <c r="H32" s="46">
        <f t="shared" ref="H32:H33" si="25">+F32-G32</f>
        <v>7521191</v>
      </c>
      <c r="I32" s="153">
        <f t="shared" si="2"/>
        <v>1.3474563747762573E-4</v>
      </c>
      <c r="J32" s="46">
        <v>7521191</v>
      </c>
      <c r="K32" s="46">
        <v>7521191</v>
      </c>
      <c r="L32" s="46">
        <f>+J32-K32</f>
        <v>0</v>
      </c>
      <c r="M32" s="57">
        <f t="shared" si="6"/>
        <v>1</v>
      </c>
      <c r="N32" s="57">
        <f t="shared" si="7"/>
        <v>1</v>
      </c>
      <c r="O32" s="154">
        <f t="shared" si="4"/>
        <v>1</v>
      </c>
    </row>
    <row r="33" spans="1:15" ht="43.5" customHeight="1" x14ac:dyDescent="0.25">
      <c r="A33" s="152" t="s">
        <v>170</v>
      </c>
      <c r="B33" s="44" t="s">
        <v>41</v>
      </c>
      <c r="C33" s="44">
        <v>20</v>
      </c>
      <c r="D33" s="44" t="s">
        <v>38</v>
      </c>
      <c r="E33" s="45" t="s">
        <v>171</v>
      </c>
      <c r="F33" s="46">
        <v>2188723</v>
      </c>
      <c r="G33" s="46">
        <v>0</v>
      </c>
      <c r="H33" s="46">
        <f t="shared" si="25"/>
        <v>2188723</v>
      </c>
      <c r="I33" s="159">
        <f t="shared" si="2"/>
        <v>3.9211991278634116E-5</v>
      </c>
      <c r="J33" s="46">
        <v>2188723</v>
      </c>
      <c r="K33" s="46">
        <v>2188723</v>
      </c>
      <c r="L33" s="46">
        <f>+J33-K33</f>
        <v>0</v>
      </c>
      <c r="M33" s="57">
        <f t="shared" si="6"/>
        <v>1</v>
      </c>
      <c r="N33" s="57">
        <f t="shared" si="7"/>
        <v>1</v>
      </c>
      <c r="O33" s="154">
        <f t="shared" si="4"/>
        <v>1</v>
      </c>
    </row>
    <row r="34" spans="1:15" ht="43.5" customHeight="1" x14ac:dyDescent="0.25">
      <c r="A34" s="149" t="s">
        <v>172</v>
      </c>
      <c r="B34" s="34" t="s">
        <v>41</v>
      </c>
      <c r="C34" s="34">
        <v>20</v>
      </c>
      <c r="D34" s="34" t="s">
        <v>38</v>
      </c>
      <c r="E34" s="40" t="s">
        <v>173</v>
      </c>
      <c r="F34" s="62">
        <f>+F35+F36+F37+F38+F39+F40</f>
        <v>222800613.99000001</v>
      </c>
      <c r="G34" s="62">
        <f t="shared" ref="G34:H34" si="26">+G35+G36+G37+G38+G39+G40</f>
        <v>0</v>
      </c>
      <c r="H34" s="62">
        <f t="shared" si="26"/>
        <v>222800613.99000001</v>
      </c>
      <c r="I34" s="150">
        <f t="shared" si="2"/>
        <v>3.9915767014145724E-3</v>
      </c>
      <c r="J34" s="62">
        <f t="shared" ref="J34:L34" si="27">+J35+J36+J37+J38+J39+J40</f>
        <v>222800602.99000001</v>
      </c>
      <c r="K34" s="62">
        <f t="shared" si="27"/>
        <v>222800602.99000001</v>
      </c>
      <c r="L34" s="62">
        <f t="shared" si="27"/>
        <v>0</v>
      </c>
      <c r="M34" s="64">
        <f t="shared" si="6"/>
        <v>0.99999995062850233</v>
      </c>
      <c r="N34" s="64">
        <f t="shared" si="7"/>
        <v>0.99999995062850233</v>
      </c>
      <c r="O34" s="151">
        <f t="shared" si="4"/>
        <v>1</v>
      </c>
    </row>
    <row r="35" spans="1:15" ht="43.5" customHeight="1" x14ac:dyDescent="0.25">
      <c r="A35" s="152" t="s">
        <v>174</v>
      </c>
      <c r="B35" s="44" t="s">
        <v>41</v>
      </c>
      <c r="C35" s="44">
        <v>20</v>
      </c>
      <c r="D35" s="44" t="s">
        <v>38</v>
      </c>
      <c r="E35" s="45" t="s">
        <v>175</v>
      </c>
      <c r="F35" s="46">
        <v>31514008</v>
      </c>
      <c r="G35" s="46">
        <v>0</v>
      </c>
      <c r="H35" s="46">
        <f t="shared" ref="H35:H40" si="28">+F35-G35</f>
        <v>31514008</v>
      </c>
      <c r="I35" s="153">
        <f t="shared" si="2"/>
        <v>5.6458812140723418E-4</v>
      </c>
      <c r="J35" s="46">
        <v>31514008</v>
      </c>
      <c r="K35" s="46">
        <v>31514008</v>
      </c>
      <c r="L35" s="46">
        <f t="shared" ref="L35:L39" si="29">+J35-K35</f>
        <v>0</v>
      </c>
      <c r="M35" s="57">
        <f t="shared" si="6"/>
        <v>1</v>
      </c>
      <c r="N35" s="57">
        <f t="shared" si="7"/>
        <v>1</v>
      </c>
      <c r="O35" s="154">
        <f t="shared" si="4"/>
        <v>1</v>
      </c>
    </row>
    <row r="36" spans="1:15" ht="43.5" customHeight="1" x14ac:dyDescent="0.25">
      <c r="A36" s="152" t="s">
        <v>176</v>
      </c>
      <c r="B36" s="44" t="s">
        <v>41</v>
      </c>
      <c r="C36" s="44">
        <v>20</v>
      </c>
      <c r="D36" s="44" t="s">
        <v>38</v>
      </c>
      <c r="E36" s="45" t="s">
        <v>500</v>
      </c>
      <c r="F36" s="46">
        <v>97717227</v>
      </c>
      <c r="G36" s="46">
        <v>0</v>
      </c>
      <c r="H36" s="46">
        <f t="shared" si="28"/>
        <v>97717227</v>
      </c>
      <c r="I36" s="153">
        <f t="shared" si="2"/>
        <v>1.7506496038540785E-3</v>
      </c>
      <c r="J36" s="46">
        <v>97717227</v>
      </c>
      <c r="K36" s="46">
        <v>97717227</v>
      </c>
      <c r="L36" s="46">
        <f t="shared" si="29"/>
        <v>0</v>
      </c>
      <c r="M36" s="57">
        <f t="shared" si="6"/>
        <v>1</v>
      </c>
      <c r="N36" s="57">
        <f t="shared" si="7"/>
        <v>1</v>
      </c>
      <c r="O36" s="154">
        <f t="shared" si="4"/>
        <v>1</v>
      </c>
    </row>
    <row r="37" spans="1:15" ht="43.5" customHeight="1" x14ac:dyDescent="0.25">
      <c r="A37" s="152" t="s">
        <v>178</v>
      </c>
      <c r="B37" s="44" t="s">
        <v>41</v>
      </c>
      <c r="C37" s="44">
        <v>20</v>
      </c>
      <c r="D37" s="44" t="s">
        <v>38</v>
      </c>
      <c r="E37" s="45" t="s">
        <v>501</v>
      </c>
      <c r="F37" s="46">
        <v>4456078</v>
      </c>
      <c r="G37" s="46">
        <v>0</v>
      </c>
      <c r="H37" s="46">
        <f t="shared" si="28"/>
        <v>4456078</v>
      </c>
      <c r="I37" s="153">
        <f t="shared" si="2"/>
        <v>7.9832711436263678E-5</v>
      </c>
      <c r="J37" s="46">
        <v>4456078</v>
      </c>
      <c r="K37" s="46">
        <v>4456078</v>
      </c>
      <c r="L37" s="46">
        <f t="shared" si="29"/>
        <v>0</v>
      </c>
      <c r="M37" s="57">
        <f t="shared" si="6"/>
        <v>1</v>
      </c>
      <c r="N37" s="57">
        <f t="shared" si="7"/>
        <v>1</v>
      </c>
      <c r="O37" s="154">
        <f t="shared" si="4"/>
        <v>1</v>
      </c>
    </row>
    <row r="38" spans="1:15" ht="43.5" customHeight="1" x14ac:dyDescent="0.25">
      <c r="A38" s="152" t="s">
        <v>180</v>
      </c>
      <c r="B38" s="44" t="s">
        <v>41</v>
      </c>
      <c r="C38" s="44">
        <v>20</v>
      </c>
      <c r="D38" s="44" t="s">
        <v>38</v>
      </c>
      <c r="E38" s="45" t="s">
        <v>181</v>
      </c>
      <c r="F38" s="46">
        <v>36649336</v>
      </c>
      <c r="G38" s="46">
        <v>0</v>
      </c>
      <c r="H38" s="46">
        <f t="shared" si="28"/>
        <v>36649336</v>
      </c>
      <c r="I38" s="153">
        <f t="shared" si="2"/>
        <v>6.5658991274808703E-4</v>
      </c>
      <c r="J38" s="46">
        <v>36649336</v>
      </c>
      <c r="K38" s="46">
        <v>36649336</v>
      </c>
      <c r="L38" s="46">
        <f t="shared" si="29"/>
        <v>0</v>
      </c>
      <c r="M38" s="57">
        <f t="shared" si="6"/>
        <v>1</v>
      </c>
      <c r="N38" s="57">
        <f t="shared" si="7"/>
        <v>1</v>
      </c>
      <c r="O38" s="154">
        <f t="shared" si="4"/>
        <v>1</v>
      </c>
    </row>
    <row r="39" spans="1:15" ht="54.75" customHeight="1" x14ac:dyDescent="0.25">
      <c r="A39" s="152" t="s">
        <v>182</v>
      </c>
      <c r="B39" s="44" t="s">
        <v>41</v>
      </c>
      <c r="C39" s="44">
        <v>20</v>
      </c>
      <c r="D39" s="44" t="s">
        <v>38</v>
      </c>
      <c r="E39" s="45" t="s">
        <v>502</v>
      </c>
      <c r="F39" s="46">
        <v>25199964.989999998</v>
      </c>
      <c r="G39" s="46">
        <v>0</v>
      </c>
      <c r="H39" s="46">
        <f t="shared" si="28"/>
        <v>25199964.989999998</v>
      </c>
      <c r="I39" s="153">
        <f t="shared" si="2"/>
        <v>4.5146910203336144E-4</v>
      </c>
      <c r="J39" s="46">
        <v>25199953.989999998</v>
      </c>
      <c r="K39" s="46">
        <v>25199953.989999998</v>
      </c>
      <c r="L39" s="46">
        <f t="shared" si="29"/>
        <v>0</v>
      </c>
      <c r="M39" s="57">
        <f t="shared" si="6"/>
        <v>0.99999956349145702</v>
      </c>
      <c r="N39" s="57">
        <f t="shared" si="7"/>
        <v>0.99999956349145702</v>
      </c>
      <c r="O39" s="154">
        <f t="shared" si="4"/>
        <v>1</v>
      </c>
    </row>
    <row r="40" spans="1:15" ht="54.75" customHeight="1" x14ac:dyDescent="0.25">
      <c r="A40" s="152" t="s">
        <v>184</v>
      </c>
      <c r="B40" s="44" t="s">
        <v>41</v>
      </c>
      <c r="C40" s="44">
        <v>20</v>
      </c>
      <c r="D40" s="44" t="s">
        <v>38</v>
      </c>
      <c r="E40" s="45" t="s">
        <v>503</v>
      </c>
      <c r="F40" s="46">
        <v>27264000</v>
      </c>
      <c r="G40" s="46">
        <v>0</v>
      </c>
      <c r="H40" s="46">
        <f t="shared" si="28"/>
        <v>27264000</v>
      </c>
      <c r="I40" s="153">
        <f t="shared" si="2"/>
        <v>4.8844724993554712E-4</v>
      </c>
      <c r="J40" s="46">
        <v>27264000</v>
      </c>
      <c r="K40" s="46">
        <v>27264000</v>
      </c>
      <c r="L40" s="46">
        <f>+J40-K40</f>
        <v>0</v>
      </c>
      <c r="M40" s="57">
        <f t="shared" si="6"/>
        <v>1</v>
      </c>
      <c r="N40" s="57">
        <f t="shared" si="7"/>
        <v>1</v>
      </c>
      <c r="O40" s="154">
        <f t="shared" si="4"/>
        <v>1</v>
      </c>
    </row>
    <row r="41" spans="1:15" ht="43.5" customHeight="1" x14ac:dyDescent="0.25">
      <c r="A41" s="149" t="s">
        <v>186</v>
      </c>
      <c r="B41" s="34" t="s">
        <v>41</v>
      </c>
      <c r="C41" s="34">
        <v>20</v>
      </c>
      <c r="D41" s="34" t="s">
        <v>38</v>
      </c>
      <c r="E41" s="40" t="s">
        <v>504</v>
      </c>
      <c r="F41" s="62">
        <f>+F42</f>
        <v>6333000</v>
      </c>
      <c r="G41" s="62">
        <f t="shared" ref="G41:H41" si="30">+G42</f>
        <v>0</v>
      </c>
      <c r="H41" s="62">
        <f t="shared" si="30"/>
        <v>6333000</v>
      </c>
      <c r="I41" s="150">
        <f t="shared" si="2"/>
        <v>1.1345864267318882E-4</v>
      </c>
      <c r="J41" s="62">
        <f t="shared" ref="J41:L41" si="31">+J42</f>
        <v>0</v>
      </c>
      <c r="K41" s="62">
        <f t="shared" si="31"/>
        <v>0</v>
      </c>
      <c r="L41" s="62">
        <f t="shared" si="31"/>
        <v>0</v>
      </c>
      <c r="M41" s="64">
        <f t="shared" si="6"/>
        <v>0</v>
      </c>
      <c r="N41" s="64">
        <f t="shared" si="7"/>
        <v>0</v>
      </c>
      <c r="O41" s="151" t="s">
        <v>40</v>
      </c>
    </row>
    <row r="42" spans="1:15" ht="43.5" customHeight="1" x14ac:dyDescent="0.25">
      <c r="A42" s="152" t="s">
        <v>190</v>
      </c>
      <c r="B42" s="44" t="s">
        <v>41</v>
      </c>
      <c r="C42" s="44">
        <v>20</v>
      </c>
      <c r="D42" s="44" t="s">
        <v>38</v>
      </c>
      <c r="E42" s="45" t="s">
        <v>191</v>
      </c>
      <c r="F42" s="46">
        <v>6333000</v>
      </c>
      <c r="G42" s="46">
        <v>0</v>
      </c>
      <c r="H42" s="46">
        <f>+F42-G42</f>
        <v>6333000</v>
      </c>
      <c r="I42" s="153">
        <f t="shared" si="2"/>
        <v>1.1345864267318882E-4</v>
      </c>
      <c r="J42" s="46">
        <v>0</v>
      </c>
      <c r="K42" s="46">
        <v>0</v>
      </c>
      <c r="L42" s="46">
        <f>+J42-K42</f>
        <v>0</v>
      </c>
      <c r="M42" s="57">
        <f t="shared" si="6"/>
        <v>0</v>
      </c>
      <c r="N42" s="57">
        <f t="shared" si="7"/>
        <v>0</v>
      </c>
      <c r="O42" s="154" t="s">
        <v>40</v>
      </c>
    </row>
    <row r="43" spans="1:15" ht="33.75" customHeight="1" x14ac:dyDescent="0.25">
      <c r="A43" s="149" t="s">
        <v>198</v>
      </c>
      <c r="B43" s="34" t="s">
        <v>41</v>
      </c>
      <c r="C43" s="34">
        <v>20</v>
      </c>
      <c r="D43" s="34" t="s">
        <v>38</v>
      </c>
      <c r="E43" s="40" t="s">
        <v>199</v>
      </c>
      <c r="F43" s="62">
        <v>4129433</v>
      </c>
      <c r="G43" s="62">
        <v>0</v>
      </c>
      <c r="H43" s="62">
        <v>4129433</v>
      </c>
      <c r="I43" s="150">
        <f t="shared" si="2"/>
        <v>7.3980714225465683E-5</v>
      </c>
      <c r="J43" s="62">
        <v>4129433</v>
      </c>
      <c r="K43" s="62">
        <v>4129433</v>
      </c>
      <c r="L43" s="62">
        <v>0</v>
      </c>
      <c r="M43" s="64">
        <f t="shared" si="6"/>
        <v>1</v>
      </c>
      <c r="N43" s="64">
        <f t="shared" si="7"/>
        <v>1</v>
      </c>
      <c r="O43" s="151">
        <f t="shared" ref="O43" si="32">+K43/J43</f>
        <v>1</v>
      </c>
    </row>
    <row r="44" spans="1:15" ht="35.25" customHeight="1" x14ac:dyDescent="0.25">
      <c r="A44" s="149" t="s">
        <v>200</v>
      </c>
      <c r="B44" s="34" t="s">
        <v>41</v>
      </c>
      <c r="C44" s="34">
        <v>20</v>
      </c>
      <c r="D44" s="34" t="s">
        <v>38</v>
      </c>
      <c r="E44" s="40" t="s">
        <v>201</v>
      </c>
      <c r="F44" s="62">
        <f t="shared" ref="F44:L45" si="33">+F45</f>
        <v>9602395555</v>
      </c>
      <c r="G44" s="62">
        <f t="shared" si="33"/>
        <v>0</v>
      </c>
      <c r="H44" s="62">
        <f t="shared" si="33"/>
        <v>9602395555</v>
      </c>
      <c r="I44" s="162">
        <f t="shared" si="2"/>
        <v>0.17203138576999236</v>
      </c>
      <c r="J44" s="62">
        <f t="shared" si="33"/>
        <v>9602395555</v>
      </c>
      <c r="K44" s="62">
        <f t="shared" si="33"/>
        <v>5804472693</v>
      </c>
      <c r="L44" s="62">
        <f t="shared" si="33"/>
        <v>3797922862</v>
      </c>
      <c r="M44" s="64">
        <f t="shared" si="6"/>
        <v>1</v>
      </c>
      <c r="N44" s="64">
        <f t="shared" si="7"/>
        <v>0.60448173164222452</v>
      </c>
      <c r="O44" s="151">
        <f t="shared" si="4"/>
        <v>0.60448173164222452</v>
      </c>
    </row>
    <row r="45" spans="1:15" ht="25.5" customHeight="1" x14ac:dyDescent="0.25">
      <c r="A45" s="149" t="s">
        <v>218</v>
      </c>
      <c r="B45" s="34" t="s">
        <v>41</v>
      </c>
      <c r="C45" s="34">
        <v>20</v>
      </c>
      <c r="D45" s="34" t="s">
        <v>38</v>
      </c>
      <c r="E45" s="40" t="s">
        <v>219</v>
      </c>
      <c r="F45" s="62">
        <f t="shared" si="33"/>
        <v>9602395555</v>
      </c>
      <c r="G45" s="62">
        <f t="shared" si="33"/>
        <v>0</v>
      </c>
      <c r="H45" s="62">
        <f t="shared" si="33"/>
        <v>9602395555</v>
      </c>
      <c r="I45" s="162">
        <f t="shared" si="2"/>
        <v>0.17203138576999236</v>
      </c>
      <c r="J45" s="62">
        <f t="shared" si="33"/>
        <v>9602395555</v>
      </c>
      <c r="K45" s="62">
        <f t="shared" si="33"/>
        <v>5804472693</v>
      </c>
      <c r="L45" s="62">
        <f t="shared" si="33"/>
        <v>3797922862</v>
      </c>
      <c r="M45" s="64">
        <f t="shared" si="6"/>
        <v>1</v>
      </c>
      <c r="N45" s="64">
        <f t="shared" si="7"/>
        <v>0.60448173164222452</v>
      </c>
      <c r="O45" s="151">
        <f t="shared" si="4"/>
        <v>0.60448173164222452</v>
      </c>
    </row>
    <row r="46" spans="1:15" ht="25.5" customHeight="1" x14ac:dyDescent="0.25">
      <c r="A46" s="149" t="s">
        <v>220</v>
      </c>
      <c r="B46" s="34" t="s">
        <v>41</v>
      </c>
      <c r="C46" s="34">
        <v>20</v>
      </c>
      <c r="D46" s="34" t="s">
        <v>38</v>
      </c>
      <c r="E46" s="40" t="s">
        <v>221</v>
      </c>
      <c r="F46" s="62">
        <f>+F47+F48</f>
        <v>9602395555</v>
      </c>
      <c r="G46" s="62">
        <f t="shared" ref="G46:H46" si="34">+G47+G48</f>
        <v>0</v>
      </c>
      <c r="H46" s="62">
        <f t="shared" si="34"/>
        <v>9602395555</v>
      </c>
      <c r="I46" s="162">
        <f t="shared" si="2"/>
        <v>0.17203138576999236</v>
      </c>
      <c r="J46" s="62">
        <f t="shared" ref="J46:L46" si="35">+J47+J48</f>
        <v>9602395555</v>
      </c>
      <c r="K46" s="62">
        <f t="shared" si="35"/>
        <v>5804472693</v>
      </c>
      <c r="L46" s="62">
        <f t="shared" si="35"/>
        <v>3797922862</v>
      </c>
      <c r="M46" s="64">
        <f t="shared" si="6"/>
        <v>1</v>
      </c>
      <c r="N46" s="64">
        <f t="shared" si="7"/>
        <v>0.60448173164222452</v>
      </c>
      <c r="O46" s="151">
        <f t="shared" si="4"/>
        <v>0.60448173164222452</v>
      </c>
    </row>
    <row r="47" spans="1:15" ht="25.5" customHeight="1" x14ac:dyDescent="0.25">
      <c r="A47" s="152" t="s">
        <v>222</v>
      </c>
      <c r="B47" s="44" t="s">
        <v>41</v>
      </c>
      <c r="C47" s="44">
        <v>20</v>
      </c>
      <c r="D47" s="44" t="s">
        <v>38</v>
      </c>
      <c r="E47" s="45" t="s">
        <v>223</v>
      </c>
      <c r="F47" s="46">
        <v>5072791135</v>
      </c>
      <c r="G47" s="46">
        <v>0</v>
      </c>
      <c r="H47" s="46">
        <f t="shared" ref="H47:H48" si="36">+F47-G47</f>
        <v>5072791135</v>
      </c>
      <c r="I47" s="163">
        <f t="shared" si="2"/>
        <v>9.0881414296807989E-2</v>
      </c>
      <c r="J47" s="46">
        <v>5072791135</v>
      </c>
      <c r="K47" s="46">
        <v>5072791135</v>
      </c>
      <c r="L47" s="46">
        <f>+J47-K47</f>
        <v>0</v>
      </c>
      <c r="M47" s="57">
        <f t="shared" si="6"/>
        <v>1</v>
      </c>
      <c r="N47" s="57">
        <f t="shared" si="7"/>
        <v>1</v>
      </c>
      <c r="O47" s="154">
        <f t="shared" si="4"/>
        <v>1</v>
      </c>
    </row>
    <row r="48" spans="1:15" ht="25.5" customHeight="1" thickBot="1" x14ac:dyDescent="0.3">
      <c r="A48" s="164" t="s">
        <v>224</v>
      </c>
      <c r="B48" s="84" t="s">
        <v>41</v>
      </c>
      <c r="C48" s="84">
        <v>20</v>
      </c>
      <c r="D48" s="84" t="s">
        <v>38</v>
      </c>
      <c r="E48" s="85" t="s">
        <v>225</v>
      </c>
      <c r="F48" s="86">
        <v>4529604420</v>
      </c>
      <c r="G48" s="86">
        <v>0</v>
      </c>
      <c r="H48" s="86">
        <f t="shared" si="36"/>
        <v>4529604420</v>
      </c>
      <c r="I48" s="165">
        <f t="shared" si="2"/>
        <v>8.1149971473184382E-2</v>
      </c>
      <c r="J48" s="86">
        <v>4529604420</v>
      </c>
      <c r="K48" s="86">
        <v>731681558</v>
      </c>
      <c r="L48" s="86">
        <f>+J48-K48</f>
        <v>3797922862</v>
      </c>
      <c r="M48" s="166">
        <f t="shared" si="6"/>
        <v>1</v>
      </c>
      <c r="N48" s="166">
        <f t="shared" si="7"/>
        <v>0.16153321353390943</v>
      </c>
      <c r="O48" s="167">
        <f t="shared" si="4"/>
        <v>0.16153321353390943</v>
      </c>
    </row>
    <row r="49" spans="1:15" s="4" customFormat="1" ht="33" customHeight="1" thickBot="1" x14ac:dyDescent="0.3">
      <c r="A49" s="168" t="s">
        <v>246</v>
      </c>
      <c r="B49" s="169" t="s">
        <v>37</v>
      </c>
      <c r="C49" s="169">
        <v>11</v>
      </c>
      <c r="D49" s="169" t="s">
        <v>38</v>
      </c>
      <c r="E49" s="170" t="s">
        <v>247</v>
      </c>
      <c r="F49" s="171">
        <f>+F52</f>
        <v>15655027918.5</v>
      </c>
      <c r="G49" s="171">
        <f>+G52</f>
        <v>0</v>
      </c>
      <c r="H49" s="171">
        <f>+H52</f>
        <v>15655027918.5</v>
      </c>
      <c r="I49" s="172">
        <f t="shared" si="2"/>
        <v>0.28046711173912625</v>
      </c>
      <c r="J49" s="171">
        <f>+J52</f>
        <v>15655027918.5</v>
      </c>
      <c r="K49" s="171">
        <f t="shared" ref="K49:L49" si="37">+K52</f>
        <v>15655027918.5</v>
      </c>
      <c r="L49" s="171">
        <f t="shared" si="37"/>
        <v>0</v>
      </c>
      <c r="M49" s="173">
        <f t="shared" si="6"/>
        <v>1</v>
      </c>
      <c r="N49" s="173">
        <f t="shared" si="7"/>
        <v>1</v>
      </c>
      <c r="O49" s="174">
        <f t="shared" si="4"/>
        <v>1</v>
      </c>
    </row>
    <row r="50" spans="1:15" s="4" customFormat="1" ht="33" customHeight="1" thickBot="1" x14ac:dyDescent="0.3">
      <c r="A50" s="21" t="s">
        <v>246</v>
      </c>
      <c r="B50" s="141" t="s">
        <v>37</v>
      </c>
      <c r="C50" s="141" t="s">
        <v>505</v>
      </c>
      <c r="D50" s="141" t="s">
        <v>38</v>
      </c>
      <c r="E50" s="23" t="s">
        <v>247</v>
      </c>
      <c r="F50" s="24">
        <f>+F53+F68+F74+F88+F98+F104</f>
        <v>2948935164.6800003</v>
      </c>
      <c r="G50" s="24">
        <f>+G53+G68+G74+G88+G98+G104</f>
        <v>0</v>
      </c>
      <c r="H50" s="24">
        <f>+H53+H68+H74+H88+H98+H104</f>
        <v>2948935164.6800003</v>
      </c>
      <c r="I50" s="142">
        <f t="shared" si="2"/>
        <v>5.2831546047028166E-2</v>
      </c>
      <c r="J50" s="24">
        <f>+J53+J68+J74+J88+J98+J104</f>
        <v>2495294869.9700003</v>
      </c>
      <c r="K50" s="24">
        <f t="shared" ref="K50:L50" si="38">+K53+K68+K74+K88+K98+K104</f>
        <v>2413332539.3000002</v>
      </c>
      <c r="L50" s="24">
        <f t="shared" si="38"/>
        <v>81962330.670000017</v>
      </c>
      <c r="M50" s="143">
        <f t="shared" si="6"/>
        <v>0.84616810157668343</v>
      </c>
      <c r="N50" s="143">
        <f t="shared" si="7"/>
        <v>0.8183742281637717</v>
      </c>
      <c r="O50" s="144">
        <f t="shared" si="4"/>
        <v>0.96715324843713346</v>
      </c>
    </row>
    <row r="51" spans="1:15" s="4" customFormat="1" ht="33" customHeight="1" thickBot="1" x14ac:dyDescent="0.3">
      <c r="A51" s="175" t="s">
        <v>246</v>
      </c>
      <c r="B51" s="176" t="s">
        <v>41</v>
      </c>
      <c r="C51" s="176">
        <v>20</v>
      </c>
      <c r="D51" s="176" t="s">
        <v>38</v>
      </c>
      <c r="E51" s="177" t="s">
        <v>247</v>
      </c>
      <c r="F51" s="178">
        <f>+F75+F105</f>
        <v>27257433899.239998</v>
      </c>
      <c r="G51" s="178">
        <f>+G75+G105</f>
        <v>0</v>
      </c>
      <c r="H51" s="178">
        <f>+H75+H105</f>
        <v>27257433899.239998</v>
      </c>
      <c r="I51" s="179">
        <f t="shared" si="2"/>
        <v>0.48832961518426254</v>
      </c>
      <c r="J51" s="178">
        <f>+J75+J105</f>
        <v>21629716047.220001</v>
      </c>
      <c r="K51" s="178">
        <f t="shared" ref="K51:L51" si="39">+K75+K105</f>
        <v>21629716047.220001</v>
      </c>
      <c r="L51" s="178">
        <f t="shared" si="39"/>
        <v>0</v>
      </c>
      <c r="M51" s="180">
        <f t="shared" si="6"/>
        <v>0.79353456848419945</v>
      </c>
      <c r="N51" s="180">
        <f t="shared" si="7"/>
        <v>0.79353456848419945</v>
      </c>
      <c r="O51" s="181">
        <f t="shared" si="4"/>
        <v>1</v>
      </c>
    </row>
    <row r="52" spans="1:15" ht="43.5" customHeight="1" x14ac:dyDescent="0.25">
      <c r="A52" s="145" t="s">
        <v>248</v>
      </c>
      <c r="B52" s="182" t="s">
        <v>37</v>
      </c>
      <c r="C52" s="183">
        <v>11</v>
      </c>
      <c r="D52" s="182" t="s">
        <v>38</v>
      </c>
      <c r="E52" s="35" t="s">
        <v>249</v>
      </c>
      <c r="F52" s="93">
        <f t="shared" ref="F52:L53" si="40">+F54</f>
        <v>15655027918.5</v>
      </c>
      <c r="G52" s="93">
        <f t="shared" si="40"/>
        <v>0</v>
      </c>
      <c r="H52" s="93">
        <f t="shared" si="40"/>
        <v>15655027918.5</v>
      </c>
      <c r="I52" s="184">
        <f t="shared" si="2"/>
        <v>0.28046711173912625</v>
      </c>
      <c r="J52" s="93">
        <f t="shared" si="40"/>
        <v>15655027918.5</v>
      </c>
      <c r="K52" s="93">
        <f t="shared" si="40"/>
        <v>15655027918.5</v>
      </c>
      <c r="L52" s="93">
        <f t="shared" si="40"/>
        <v>0</v>
      </c>
      <c r="M52" s="147">
        <f t="shared" si="6"/>
        <v>1</v>
      </c>
      <c r="N52" s="147">
        <f t="shared" si="7"/>
        <v>1</v>
      </c>
      <c r="O52" s="148">
        <f t="shared" si="4"/>
        <v>1</v>
      </c>
    </row>
    <row r="53" spans="1:15" s="190" customFormat="1" ht="43.5" customHeight="1" x14ac:dyDescent="0.25">
      <c r="A53" s="185" t="s">
        <v>248</v>
      </c>
      <c r="B53" s="186" t="s">
        <v>41</v>
      </c>
      <c r="C53" s="186" t="s">
        <v>505</v>
      </c>
      <c r="D53" s="186" t="s">
        <v>38</v>
      </c>
      <c r="E53" s="95" t="s">
        <v>249</v>
      </c>
      <c r="F53" s="66">
        <f t="shared" si="40"/>
        <v>157254667.5</v>
      </c>
      <c r="G53" s="66">
        <f t="shared" si="40"/>
        <v>0</v>
      </c>
      <c r="H53" s="66">
        <f t="shared" si="40"/>
        <v>157254667.5</v>
      </c>
      <c r="I53" s="187">
        <f t="shared" si="2"/>
        <v>2.8172905619096192E-3</v>
      </c>
      <c r="J53" s="66">
        <f t="shared" si="40"/>
        <v>157254667.5</v>
      </c>
      <c r="K53" s="66">
        <f t="shared" si="40"/>
        <v>157254667.5</v>
      </c>
      <c r="L53" s="66">
        <f t="shared" si="40"/>
        <v>0</v>
      </c>
      <c r="M53" s="188">
        <f t="shared" si="6"/>
        <v>1</v>
      </c>
      <c r="N53" s="188">
        <f t="shared" si="7"/>
        <v>1</v>
      </c>
      <c r="O53" s="189">
        <f t="shared" si="4"/>
        <v>1</v>
      </c>
    </row>
    <row r="54" spans="1:15" ht="43.5" customHeight="1" x14ac:dyDescent="0.25">
      <c r="A54" s="149" t="s">
        <v>250</v>
      </c>
      <c r="B54" s="191" t="s">
        <v>37</v>
      </c>
      <c r="C54" s="186">
        <v>11</v>
      </c>
      <c r="D54" s="191" t="s">
        <v>38</v>
      </c>
      <c r="E54" s="40" t="s">
        <v>251</v>
      </c>
      <c r="F54" s="62">
        <f>+F60+F64</f>
        <v>15655027918.5</v>
      </c>
      <c r="G54" s="62">
        <f>+G60+G64</f>
        <v>0</v>
      </c>
      <c r="H54" s="62">
        <f>+H60+H64</f>
        <v>15655027918.5</v>
      </c>
      <c r="I54" s="162">
        <f t="shared" si="2"/>
        <v>0.28046711173912625</v>
      </c>
      <c r="J54" s="62">
        <f>+J60+J64</f>
        <v>15655027918.5</v>
      </c>
      <c r="K54" s="62">
        <f t="shared" ref="K54:L54" si="41">+K60+K64</f>
        <v>15655027918.5</v>
      </c>
      <c r="L54" s="62">
        <f t="shared" si="41"/>
        <v>0</v>
      </c>
      <c r="M54" s="64">
        <f t="shared" si="6"/>
        <v>1</v>
      </c>
      <c r="N54" s="64">
        <f t="shared" si="7"/>
        <v>1</v>
      </c>
      <c r="O54" s="151">
        <f t="shared" si="4"/>
        <v>1</v>
      </c>
    </row>
    <row r="55" spans="1:15" s="190" customFormat="1" ht="43.5" customHeight="1" x14ac:dyDescent="0.25">
      <c r="A55" s="185" t="s">
        <v>250</v>
      </c>
      <c r="B55" s="186" t="s">
        <v>37</v>
      </c>
      <c r="C55" s="186" t="s">
        <v>505</v>
      </c>
      <c r="D55" s="186" t="s">
        <v>38</v>
      </c>
      <c r="E55" s="95" t="s">
        <v>251</v>
      </c>
      <c r="F55" s="66">
        <f t="shared" ref="F55:L58" si="42">+F56</f>
        <v>157254667.5</v>
      </c>
      <c r="G55" s="66">
        <f t="shared" si="42"/>
        <v>0</v>
      </c>
      <c r="H55" s="66">
        <f t="shared" si="42"/>
        <v>157254667.5</v>
      </c>
      <c r="I55" s="187">
        <f t="shared" si="2"/>
        <v>2.8172905619096192E-3</v>
      </c>
      <c r="J55" s="66">
        <f t="shared" si="42"/>
        <v>157254667.5</v>
      </c>
      <c r="K55" s="66">
        <f t="shared" si="42"/>
        <v>157254667.5</v>
      </c>
      <c r="L55" s="66">
        <f t="shared" si="42"/>
        <v>0</v>
      </c>
      <c r="M55" s="188">
        <f t="shared" si="6"/>
        <v>1</v>
      </c>
      <c r="N55" s="188">
        <f t="shared" si="7"/>
        <v>1</v>
      </c>
      <c r="O55" s="151">
        <f t="shared" si="4"/>
        <v>1</v>
      </c>
    </row>
    <row r="56" spans="1:15" ht="43.5" customHeight="1" x14ac:dyDescent="0.25">
      <c r="A56" s="185" t="s">
        <v>300</v>
      </c>
      <c r="B56" s="191" t="s">
        <v>37</v>
      </c>
      <c r="C56" s="186" t="s">
        <v>505</v>
      </c>
      <c r="D56" s="191" t="s">
        <v>38</v>
      </c>
      <c r="E56" s="40" t="s">
        <v>301</v>
      </c>
      <c r="F56" s="62">
        <f t="shared" si="42"/>
        <v>157254667.5</v>
      </c>
      <c r="G56" s="62">
        <f t="shared" si="42"/>
        <v>0</v>
      </c>
      <c r="H56" s="62">
        <f t="shared" si="42"/>
        <v>157254667.5</v>
      </c>
      <c r="I56" s="157">
        <f t="shared" si="2"/>
        <v>2.8172905619096192E-3</v>
      </c>
      <c r="J56" s="62">
        <f t="shared" si="42"/>
        <v>157254667.5</v>
      </c>
      <c r="K56" s="62">
        <f t="shared" si="42"/>
        <v>157254667.5</v>
      </c>
      <c r="L56" s="62">
        <f t="shared" si="42"/>
        <v>0</v>
      </c>
      <c r="M56" s="64">
        <f t="shared" si="6"/>
        <v>1</v>
      </c>
      <c r="N56" s="64">
        <f t="shared" si="7"/>
        <v>1</v>
      </c>
      <c r="O56" s="151">
        <f t="shared" si="4"/>
        <v>1</v>
      </c>
    </row>
    <row r="57" spans="1:15" ht="53.25" customHeight="1" x14ac:dyDescent="0.25">
      <c r="A57" s="149" t="s">
        <v>302</v>
      </c>
      <c r="B57" s="191" t="s">
        <v>37</v>
      </c>
      <c r="C57" s="186" t="s">
        <v>505</v>
      </c>
      <c r="D57" s="191" t="s">
        <v>38</v>
      </c>
      <c r="E57" s="40" t="s">
        <v>301</v>
      </c>
      <c r="F57" s="62">
        <f t="shared" si="42"/>
        <v>157254667.5</v>
      </c>
      <c r="G57" s="62">
        <f t="shared" si="42"/>
        <v>0</v>
      </c>
      <c r="H57" s="62">
        <f t="shared" si="42"/>
        <v>157254667.5</v>
      </c>
      <c r="I57" s="157">
        <f t="shared" si="2"/>
        <v>2.8172905619096192E-3</v>
      </c>
      <c r="J57" s="62">
        <f t="shared" si="42"/>
        <v>157254667.5</v>
      </c>
      <c r="K57" s="62">
        <f t="shared" si="42"/>
        <v>157254667.5</v>
      </c>
      <c r="L57" s="62">
        <f t="shared" si="42"/>
        <v>0</v>
      </c>
      <c r="M57" s="64">
        <f t="shared" si="6"/>
        <v>1</v>
      </c>
      <c r="N57" s="64">
        <f t="shared" si="7"/>
        <v>1</v>
      </c>
      <c r="O57" s="151">
        <f t="shared" si="4"/>
        <v>1</v>
      </c>
    </row>
    <row r="58" spans="1:15" ht="53.25" customHeight="1" x14ac:dyDescent="0.25">
      <c r="A58" s="149" t="s">
        <v>303</v>
      </c>
      <c r="B58" s="191" t="s">
        <v>37</v>
      </c>
      <c r="C58" s="186" t="s">
        <v>505</v>
      </c>
      <c r="D58" s="191" t="s">
        <v>38</v>
      </c>
      <c r="E58" s="40" t="s">
        <v>304</v>
      </c>
      <c r="F58" s="62">
        <f t="shared" si="42"/>
        <v>157254667.5</v>
      </c>
      <c r="G58" s="62">
        <f t="shared" si="42"/>
        <v>0</v>
      </c>
      <c r="H58" s="62">
        <f t="shared" si="42"/>
        <v>157254667.5</v>
      </c>
      <c r="I58" s="157">
        <f t="shared" si="2"/>
        <v>2.8172905619096192E-3</v>
      </c>
      <c r="J58" s="62">
        <f t="shared" si="42"/>
        <v>157254667.5</v>
      </c>
      <c r="K58" s="62">
        <f t="shared" si="42"/>
        <v>157254667.5</v>
      </c>
      <c r="L58" s="62">
        <f t="shared" si="42"/>
        <v>0</v>
      </c>
      <c r="M58" s="64">
        <f t="shared" si="6"/>
        <v>1</v>
      </c>
      <c r="N58" s="64">
        <f t="shared" si="7"/>
        <v>1</v>
      </c>
      <c r="O58" s="151">
        <f t="shared" si="4"/>
        <v>1</v>
      </c>
    </row>
    <row r="59" spans="1:15" ht="43.5" customHeight="1" x14ac:dyDescent="0.25">
      <c r="A59" s="152" t="s">
        <v>305</v>
      </c>
      <c r="B59" s="44" t="s">
        <v>37</v>
      </c>
      <c r="C59" s="44">
        <v>13</v>
      </c>
      <c r="D59" s="44" t="s">
        <v>38</v>
      </c>
      <c r="E59" s="45" t="s">
        <v>258</v>
      </c>
      <c r="F59" s="46">
        <v>157254667.5</v>
      </c>
      <c r="G59" s="46">
        <v>0</v>
      </c>
      <c r="H59" s="46">
        <f>+F59-G59</f>
        <v>157254667.5</v>
      </c>
      <c r="I59" s="192">
        <f t="shared" si="2"/>
        <v>2.8172905619096192E-3</v>
      </c>
      <c r="J59" s="46">
        <v>157254667.5</v>
      </c>
      <c r="K59" s="46">
        <v>157254667.5</v>
      </c>
      <c r="L59" s="46">
        <f t="shared" ref="L59:L83" si="43">+J59-K59</f>
        <v>0</v>
      </c>
      <c r="M59" s="57">
        <f t="shared" si="6"/>
        <v>1</v>
      </c>
      <c r="N59" s="57">
        <f t="shared" si="7"/>
        <v>1</v>
      </c>
      <c r="O59" s="154">
        <f t="shared" si="4"/>
        <v>1</v>
      </c>
    </row>
    <row r="60" spans="1:15" ht="51" customHeight="1" x14ac:dyDescent="0.25">
      <c r="A60" s="149" t="s">
        <v>331</v>
      </c>
      <c r="B60" s="107" t="s">
        <v>37</v>
      </c>
      <c r="C60" s="107">
        <v>11</v>
      </c>
      <c r="D60" s="34" t="s">
        <v>38</v>
      </c>
      <c r="E60" s="40" t="s">
        <v>506</v>
      </c>
      <c r="F60" s="62">
        <f t="shared" ref="F60:L62" si="44">+F61</f>
        <v>15478470265</v>
      </c>
      <c r="G60" s="62">
        <f t="shared" si="44"/>
        <v>0</v>
      </c>
      <c r="H60" s="62">
        <f t="shared" si="44"/>
        <v>15478470265</v>
      </c>
      <c r="I60" s="162">
        <f t="shared" si="2"/>
        <v>0.27730399919851778</v>
      </c>
      <c r="J60" s="62">
        <f t="shared" si="44"/>
        <v>15478470265</v>
      </c>
      <c r="K60" s="62">
        <f t="shared" si="44"/>
        <v>15478470265</v>
      </c>
      <c r="L60" s="62">
        <f t="shared" si="44"/>
        <v>0</v>
      </c>
      <c r="M60" s="64">
        <f t="shared" si="6"/>
        <v>1</v>
      </c>
      <c r="N60" s="64">
        <f t="shared" si="7"/>
        <v>1</v>
      </c>
      <c r="O60" s="151">
        <f t="shared" si="4"/>
        <v>1</v>
      </c>
    </row>
    <row r="61" spans="1:15" ht="51" customHeight="1" x14ac:dyDescent="0.25">
      <c r="A61" s="149" t="s">
        <v>333</v>
      </c>
      <c r="B61" s="107" t="s">
        <v>37</v>
      </c>
      <c r="C61" s="107">
        <v>11</v>
      </c>
      <c r="D61" s="34" t="s">
        <v>38</v>
      </c>
      <c r="E61" s="95" t="s">
        <v>506</v>
      </c>
      <c r="F61" s="62">
        <f t="shared" si="44"/>
        <v>15478470265</v>
      </c>
      <c r="G61" s="62">
        <f t="shared" si="44"/>
        <v>0</v>
      </c>
      <c r="H61" s="62">
        <f t="shared" si="44"/>
        <v>15478470265</v>
      </c>
      <c r="I61" s="162">
        <f t="shared" si="2"/>
        <v>0.27730399919851778</v>
      </c>
      <c r="J61" s="62">
        <f t="shared" si="44"/>
        <v>15478470265</v>
      </c>
      <c r="K61" s="62">
        <f t="shared" si="44"/>
        <v>15478470265</v>
      </c>
      <c r="L61" s="62">
        <f t="shared" si="44"/>
        <v>0</v>
      </c>
      <c r="M61" s="64">
        <f t="shared" si="6"/>
        <v>1</v>
      </c>
      <c r="N61" s="64">
        <f t="shared" si="7"/>
        <v>1</v>
      </c>
      <c r="O61" s="151">
        <f t="shared" si="4"/>
        <v>1</v>
      </c>
    </row>
    <row r="62" spans="1:15" ht="43.5" customHeight="1" x14ac:dyDescent="0.25">
      <c r="A62" s="149" t="s">
        <v>334</v>
      </c>
      <c r="B62" s="107" t="s">
        <v>37</v>
      </c>
      <c r="C62" s="107">
        <v>11</v>
      </c>
      <c r="D62" s="34" t="s">
        <v>38</v>
      </c>
      <c r="E62" s="40" t="s">
        <v>268</v>
      </c>
      <c r="F62" s="62">
        <f t="shared" si="44"/>
        <v>15478470265</v>
      </c>
      <c r="G62" s="62">
        <f t="shared" si="44"/>
        <v>0</v>
      </c>
      <c r="H62" s="62">
        <f t="shared" si="44"/>
        <v>15478470265</v>
      </c>
      <c r="I62" s="162">
        <f t="shared" si="2"/>
        <v>0.27730399919851778</v>
      </c>
      <c r="J62" s="62">
        <f t="shared" si="44"/>
        <v>15478470265</v>
      </c>
      <c r="K62" s="62">
        <f t="shared" si="44"/>
        <v>15478470265</v>
      </c>
      <c r="L62" s="62">
        <f t="shared" si="44"/>
        <v>0</v>
      </c>
      <c r="M62" s="64">
        <f t="shared" si="6"/>
        <v>1</v>
      </c>
      <c r="N62" s="64">
        <f t="shared" si="7"/>
        <v>1</v>
      </c>
      <c r="O62" s="151">
        <f t="shared" si="4"/>
        <v>1</v>
      </c>
    </row>
    <row r="63" spans="1:15" ht="43.5" customHeight="1" x14ac:dyDescent="0.25">
      <c r="A63" s="152" t="s">
        <v>335</v>
      </c>
      <c r="B63" s="99" t="s">
        <v>37</v>
      </c>
      <c r="C63" s="99">
        <v>11</v>
      </c>
      <c r="D63" s="44" t="s">
        <v>38</v>
      </c>
      <c r="E63" s="45" t="s">
        <v>258</v>
      </c>
      <c r="F63" s="46">
        <v>15478470265</v>
      </c>
      <c r="G63" s="46">
        <v>0</v>
      </c>
      <c r="H63" s="46">
        <f>+F63-G63</f>
        <v>15478470265</v>
      </c>
      <c r="I63" s="163">
        <f t="shared" si="2"/>
        <v>0.27730399919851778</v>
      </c>
      <c r="J63" s="46">
        <v>15478470265</v>
      </c>
      <c r="K63" s="46">
        <v>15478470265</v>
      </c>
      <c r="L63" s="46">
        <f t="shared" si="43"/>
        <v>0</v>
      </c>
      <c r="M63" s="57">
        <f t="shared" si="6"/>
        <v>1</v>
      </c>
      <c r="N63" s="57">
        <f t="shared" si="7"/>
        <v>1</v>
      </c>
      <c r="O63" s="154">
        <f t="shared" si="4"/>
        <v>1</v>
      </c>
    </row>
    <row r="64" spans="1:15" ht="58.5" customHeight="1" x14ac:dyDescent="0.25">
      <c r="A64" s="149" t="s">
        <v>371</v>
      </c>
      <c r="B64" s="34" t="s">
        <v>37</v>
      </c>
      <c r="C64" s="34">
        <v>11</v>
      </c>
      <c r="D64" s="34" t="s">
        <v>38</v>
      </c>
      <c r="E64" s="40" t="s">
        <v>507</v>
      </c>
      <c r="F64" s="62">
        <f t="shared" ref="F64:L66" si="45">+F65</f>
        <v>176557653.5</v>
      </c>
      <c r="G64" s="62">
        <f t="shared" si="45"/>
        <v>0</v>
      </c>
      <c r="H64" s="62">
        <f t="shared" si="45"/>
        <v>176557653.5</v>
      </c>
      <c r="I64" s="157">
        <f t="shared" si="2"/>
        <v>3.1631125406084296E-3</v>
      </c>
      <c r="J64" s="62">
        <f t="shared" si="45"/>
        <v>176557653.5</v>
      </c>
      <c r="K64" s="62">
        <f t="shared" si="45"/>
        <v>176557653.5</v>
      </c>
      <c r="L64" s="62">
        <f t="shared" si="45"/>
        <v>0</v>
      </c>
      <c r="M64" s="64">
        <f t="shared" si="6"/>
        <v>1</v>
      </c>
      <c r="N64" s="64">
        <f t="shared" si="7"/>
        <v>1</v>
      </c>
      <c r="O64" s="151">
        <f t="shared" si="4"/>
        <v>1</v>
      </c>
    </row>
    <row r="65" spans="1:15" ht="58.5" customHeight="1" x14ac:dyDescent="0.25">
      <c r="A65" s="149" t="s">
        <v>373</v>
      </c>
      <c r="B65" s="34" t="s">
        <v>37</v>
      </c>
      <c r="C65" s="34">
        <v>11</v>
      </c>
      <c r="D65" s="34" t="s">
        <v>38</v>
      </c>
      <c r="E65" s="95" t="s">
        <v>507</v>
      </c>
      <c r="F65" s="62">
        <f t="shared" si="45"/>
        <v>176557653.5</v>
      </c>
      <c r="G65" s="62">
        <f t="shared" si="45"/>
        <v>0</v>
      </c>
      <c r="H65" s="62">
        <f t="shared" si="45"/>
        <v>176557653.5</v>
      </c>
      <c r="I65" s="157">
        <f t="shared" si="2"/>
        <v>3.1631125406084296E-3</v>
      </c>
      <c r="J65" s="62">
        <f t="shared" si="45"/>
        <v>176557653.5</v>
      </c>
      <c r="K65" s="62">
        <f t="shared" si="45"/>
        <v>176557653.5</v>
      </c>
      <c r="L65" s="62">
        <f t="shared" si="45"/>
        <v>0</v>
      </c>
      <c r="M65" s="64">
        <f t="shared" si="6"/>
        <v>1</v>
      </c>
      <c r="N65" s="64">
        <f t="shared" si="7"/>
        <v>1</v>
      </c>
      <c r="O65" s="151">
        <f t="shared" si="4"/>
        <v>1</v>
      </c>
    </row>
    <row r="66" spans="1:15" ht="43.5" customHeight="1" x14ac:dyDescent="0.25">
      <c r="A66" s="149" t="s">
        <v>374</v>
      </c>
      <c r="B66" s="34" t="s">
        <v>37</v>
      </c>
      <c r="C66" s="34">
        <v>11</v>
      </c>
      <c r="D66" s="34" t="s">
        <v>38</v>
      </c>
      <c r="E66" s="40" t="s">
        <v>268</v>
      </c>
      <c r="F66" s="62">
        <f t="shared" si="45"/>
        <v>176557653.5</v>
      </c>
      <c r="G66" s="62">
        <f t="shared" si="45"/>
        <v>0</v>
      </c>
      <c r="H66" s="62">
        <f t="shared" si="45"/>
        <v>176557653.5</v>
      </c>
      <c r="I66" s="157">
        <f t="shared" si="2"/>
        <v>3.1631125406084296E-3</v>
      </c>
      <c r="J66" s="62">
        <f t="shared" si="45"/>
        <v>176557653.5</v>
      </c>
      <c r="K66" s="62">
        <f t="shared" si="45"/>
        <v>176557653.5</v>
      </c>
      <c r="L66" s="62">
        <f t="shared" si="45"/>
        <v>0</v>
      </c>
      <c r="M66" s="64">
        <f t="shared" si="6"/>
        <v>1</v>
      </c>
      <c r="N66" s="64">
        <f t="shared" si="7"/>
        <v>1</v>
      </c>
      <c r="O66" s="151">
        <f t="shared" si="4"/>
        <v>1</v>
      </c>
    </row>
    <row r="67" spans="1:15" ht="43.5" customHeight="1" x14ac:dyDescent="0.25">
      <c r="A67" s="152" t="s">
        <v>375</v>
      </c>
      <c r="B67" s="44" t="s">
        <v>37</v>
      </c>
      <c r="C67" s="44">
        <v>11</v>
      </c>
      <c r="D67" s="44" t="s">
        <v>38</v>
      </c>
      <c r="E67" s="45" t="s">
        <v>258</v>
      </c>
      <c r="F67" s="46">
        <v>176557653.5</v>
      </c>
      <c r="G67" s="46">
        <v>0</v>
      </c>
      <c r="H67" s="46">
        <f>+F67-G67</f>
        <v>176557653.5</v>
      </c>
      <c r="I67" s="192">
        <f t="shared" si="2"/>
        <v>3.1631125406084296E-3</v>
      </c>
      <c r="J67" s="46">
        <v>176557653.5</v>
      </c>
      <c r="K67" s="46">
        <v>176557653.5</v>
      </c>
      <c r="L67" s="46">
        <f t="shared" si="43"/>
        <v>0</v>
      </c>
      <c r="M67" s="57">
        <f t="shared" si="6"/>
        <v>1</v>
      </c>
      <c r="N67" s="57">
        <f t="shared" si="7"/>
        <v>1</v>
      </c>
      <c r="O67" s="154">
        <f t="shared" si="4"/>
        <v>1</v>
      </c>
    </row>
    <row r="68" spans="1:15" ht="43.5" customHeight="1" x14ac:dyDescent="0.25">
      <c r="A68" s="149" t="s">
        <v>386</v>
      </c>
      <c r="B68" s="34" t="s">
        <v>37</v>
      </c>
      <c r="C68" s="34">
        <v>13</v>
      </c>
      <c r="D68" s="34" t="s">
        <v>38</v>
      </c>
      <c r="E68" s="95" t="s">
        <v>387</v>
      </c>
      <c r="F68" s="62">
        <f t="shared" ref="F68:L72" si="46">+F69</f>
        <v>27215733.5</v>
      </c>
      <c r="G68" s="62">
        <f t="shared" si="46"/>
        <v>0</v>
      </c>
      <c r="H68" s="62">
        <f t="shared" si="46"/>
        <v>27215733.5</v>
      </c>
      <c r="I68" s="150">
        <f t="shared" si="2"/>
        <v>4.8758253312256982E-4</v>
      </c>
      <c r="J68" s="62">
        <f t="shared" si="46"/>
        <v>27215733.5</v>
      </c>
      <c r="K68" s="62">
        <f t="shared" si="46"/>
        <v>24505317.5</v>
      </c>
      <c r="L68" s="62">
        <f t="shared" si="46"/>
        <v>2710416</v>
      </c>
      <c r="M68" s="64">
        <f t="shared" si="6"/>
        <v>1</v>
      </c>
      <c r="N68" s="64">
        <f t="shared" si="7"/>
        <v>0.90040995955519632</v>
      </c>
      <c r="O68" s="151">
        <f t="shared" si="4"/>
        <v>0.90040995955519632</v>
      </c>
    </row>
    <row r="69" spans="1:15" ht="43.5" customHeight="1" x14ac:dyDescent="0.25">
      <c r="A69" s="149" t="s">
        <v>388</v>
      </c>
      <c r="B69" s="34" t="s">
        <v>37</v>
      </c>
      <c r="C69" s="34">
        <v>13</v>
      </c>
      <c r="D69" s="34" t="s">
        <v>38</v>
      </c>
      <c r="E69" s="40" t="s">
        <v>251</v>
      </c>
      <c r="F69" s="62">
        <f t="shared" si="46"/>
        <v>27215733.5</v>
      </c>
      <c r="G69" s="62">
        <f t="shared" si="46"/>
        <v>0</v>
      </c>
      <c r="H69" s="62">
        <f t="shared" si="46"/>
        <v>27215733.5</v>
      </c>
      <c r="I69" s="150">
        <f t="shared" si="2"/>
        <v>4.8758253312256982E-4</v>
      </c>
      <c r="J69" s="62">
        <f t="shared" si="46"/>
        <v>27215733.5</v>
      </c>
      <c r="K69" s="62">
        <f t="shared" si="46"/>
        <v>24505317.5</v>
      </c>
      <c r="L69" s="62">
        <f t="shared" si="46"/>
        <v>2710416</v>
      </c>
      <c r="M69" s="64">
        <f t="shared" si="6"/>
        <v>1</v>
      </c>
      <c r="N69" s="64">
        <f t="shared" si="7"/>
        <v>0.90040995955519632</v>
      </c>
      <c r="O69" s="151">
        <f t="shared" si="4"/>
        <v>0.90040995955519632</v>
      </c>
    </row>
    <row r="70" spans="1:15" ht="43.5" customHeight="1" x14ac:dyDescent="0.25">
      <c r="A70" s="149" t="s">
        <v>389</v>
      </c>
      <c r="B70" s="34" t="s">
        <v>37</v>
      </c>
      <c r="C70" s="34">
        <v>13</v>
      </c>
      <c r="D70" s="34" t="s">
        <v>38</v>
      </c>
      <c r="E70" s="40" t="s">
        <v>390</v>
      </c>
      <c r="F70" s="62">
        <f t="shared" si="46"/>
        <v>27215733.5</v>
      </c>
      <c r="G70" s="62">
        <f t="shared" si="46"/>
        <v>0</v>
      </c>
      <c r="H70" s="62">
        <f t="shared" si="46"/>
        <v>27215733.5</v>
      </c>
      <c r="I70" s="150">
        <f t="shared" si="2"/>
        <v>4.8758253312256982E-4</v>
      </c>
      <c r="J70" s="62">
        <f t="shared" si="46"/>
        <v>27215733.5</v>
      </c>
      <c r="K70" s="62">
        <f t="shared" si="46"/>
        <v>24505317.5</v>
      </c>
      <c r="L70" s="62">
        <f t="shared" si="46"/>
        <v>2710416</v>
      </c>
      <c r="M70" s="64">
        <f t="shared" si="6"/>
        <v>1</v>
      </c>
      <c r="N70" s="64">
        <f t="shared" si="7"/>
        <v>0.90040995955519632</v>
      </c>
      <c r="O70" s="151">
        <f t="shared" si="4"/>
        <v>0.90040995955519632</v>
      </c>
    </row>
    <row r="71" spans="1:15" ht="43.5" customHeight="1" x14ac:dyDescent="0.25">
      <c r="A71" s="149" t="s">
        <v>391</v>
      </c>
      <c r="B71" s="34" t="s">
        <v>37</v>
      </c>
      <c r="C71" s="34">
        <v>13</v>
      </c>
      <c r="D71" s="34" t="s">
        <v>38</v>
      </c>
      <c r="E71" s="40" t="s">
        <v>390</v>
      </c>
      <c r="F71" s="62">
        <f t="shared" si="46"/>
        <v>27215733.5</v>
      </c>
      <c r="G71" s="62">
        <f t="shared" si="46"/>
        <v>0</v>
      </c>
      <c r="H71" s="62">
        <f t="shared" si="46"/>
        <v>27215733.5</v>
      </c>
      <c r="I71" s="150">
        <f t="shared" si="2"/>
        <v>4.8758253312256982E-4</v>
      </c>
      <c r="J71" s="62">
        <f t="shared" si="46"/>
        <v>27215733.5</v>
      </c>
      <c r="K71" s="62">
        <f t="shared" si="46"/>
        <v>24505317.5</v>
      </c>
      <c r="L71" s="62">
        <f t="shared" si="46"/>
        <v>2710416</v>
      </c>
      <c r="M71" s="64">
        <f t="shared" si="6"/>
        <v>1</v>
      </c>
      <c r="N71" s="64">
        <f t="shared" si="7"/>
        <v>0.90040995955519632</v>
      </c>
      <c r="O71" s="151">
        <f t="shared" si="4"/>
        <v>0.90040995955519632</v>
      </c>
    </row>
    <row r="72" spans="1:15" ht="43.5" customHeight="1" x14ac:dyDescent="0.25">
      <c r="A72" s="149" t="s">
        <v>392</v>
      </c>
      <c r="B72" s="34" t="s">
        <v>37</v>
      </c>
      <c r="C72" s="34">
        <v>13</v>
      </c>
      <c r="D72" s="34" t="s">
        <v>38</v>
      </c>
      <c r="E72" s="95" t="s">
        <v>393</v>
      </c>
      <c r="F72" s="62">
        <f t="shared" si="46"/>
        <v>27215733.5</v>
      </c>
      <c r="G72" s="62">
        <f t="shared" si="46"/>
        <v>0</v>
      </c>
      <c r="H72" s="62">
        <f t="shared" si="46"/>
        <v>27215733.5</v>
      </c>
      <c r="I72" s="150">
        <f t="shared" si="2"/>
        <v>4.8758253312256982E-4</v>
      </c>
      <c r="J72" s="62">
        <f t="shared" si="46"/>
        <v>27215733.5</v>
      </c>
      <c r="K72" s="62">
        <f t="shared" si="46"/>
        <v>24505317.5</v>
      </c>
      <c r="L72" s="62">
        <f t="shared" si="46"/>
        <v>2710416</v>
      </c>
      <c r="M72" s="64">
        <f t="shared" si="6"/>
        <v>1</v>
      </c>
      <c r="N72" s="64">
        <f t="shared" si="7"/>
        <v>0.90040995955519632</v>
      </c>
      <c r="O72" s="151">
        <f t="shared" si="4"/>
        <v>0.90040995955519632</v>
      </c>
    </row>
    <row r="73" spans="1:15" ht="43.5" customHeight="1" x14ac:dyDescent="0.25">
      <c r="A73" s="152" t="s">
        <v>394</v>
      </c>
      <c r="B73" s="44" t="s">
        <v>37</v>
      </c>
      <c r="C73" s="44">
        <v>13</v>
      </c>
      <c r="D73" s="44" t="s">
        <v>38</v>
      </c>
      <c r="E73" s="45" t="s">
        <v>258</v>
      </c>
      <c r="F73" s="46">
        <v>27215733.5</v>
      </c>
      <c r="G73" s="46">
        <v>0</v>
      </c>
      <c r="H73" s="46">
        <f>+F73-G73</f>
        <v>27215733.5</v>
      </c>
      <c r="I73" s="153">
        <f t="shared" ref="I73:I129" si="47">+H73/$H$130</f>
        <v>4.8758253312256982E-4</v>
      </c>
      <c r="J73" s="46">
        <v>27215733.5</v>
      </c>
      <c r="K73" s="46">
        <v>24505317.5</v>
      </c>
      <c r="L73" s="46">
        <f t="shared" si="43"/>
        <v>2710416</v>
      </c>
      <c r="M73" s="57">
        <f t="shared" si="6"/>
        <v>1</v>
      </c>
      <c r="N73" s="57">
        <f t="shared" si="7"/>
        <v>0.90040995955519632</v>
      </c>
      <c r="O73" s="154">
        <f t="shared" si="4"/>
        <v>0.90040995955519632</v>
      </c>
    </row>
    <row r="74" spans="1:15" ht="43.5" customHeight="1" x14ac:dyDescent="0.25">
      <c r="A74" s="149" t="s">
        <v>401</v>
      </c>
      <c r="B74" s="34" t="s">
        <v>37</v>
      </c>
      <c r="C74" s="34">
        <v>13</v>
      </c>
      <c r="D74" s="34" t="s">
        <v>38</v>
      </c>
      <c r="E74" s="40" t="s">
        <v>402</v>
      </c>
      <c r="F74" s="62">
        <f>+F76</f>
        <v>14746723</v>
      </c>
      <c r="G74" s="62">
        <f t="shared" ref="G74:G75" si="48">+G76</f>
        <v>0</v>
      </c>
      <c r="H74" s="62">
        <f>+H76</f>
        <v>14746723</v>
      </c>
      <c r="I74" s="150">
        <f t="shared" si="47"/>
        <v>2.6419440635678116E-4</v>
      </c>
      <c r="J74" s="62">
        <f>+J76</f>
        <v>14746723</v>
      </c>
      <c r="K74" s="62">
        <f t="shared" ref="K74:L75" si="49">+K76</f>
        <v>11964970</v>
      </c>
      <c r="L74" s="62">
        <f t="shared" si="49"/>
        <v>2781753</v>
      </c>
      <c r="M74" s="64">
        <f t="shared" si="6"/>
        <v>1</v>
      </c>
      <c r="N74" s="64">
        <f t="shared" si="7"/>
        <v>0.81136466725522682</v>
      </c>
      <c r="O74" s="151">
        <f t="shared" si="4"/>
        <v>0.81136466725522682</v>
      </c>
    </row>
    <row r="75" spans="1:15" ht="43.5" customHeight="1" x14ac:dyDescent="0.25">
      <c r="A75" s="149" t="s">
        <v>401</v>
      </c>
      <c r="B75" s="34" t="s">
        <v>41</v>
      </c>
      <c r="C75" s="34">
        <v>20</v>
      </c>
      <c r="D75" s="34" t="s">
        <v>38</v>
      </c>
      <c r="E75" s="40" t="s">
        <v>402</v>
      </c>
      <c r="F75" s="62">
        <f t="shared" ref="F75:H75" si="50">+F77</f>
        <v>17257433899.239998</v>
      </c>
      <c r="G75" s="62">
        <f t="shared" si="48"/>
        <v>0</v>
      </c>
      <c r="H75" s="62">
        <f t="shared" si="50"/>
        <v>17257433899.239998</v>
      </c>
      <c r="I75" s="162">
        <f t="shared" si="47"/>
        <v>0.30917496071846623</v>
      </c>
      <c r="J75" s="62">
        <f t="shared" ref="J75" si="51">+J77</f>
        <v>11629716047.220001</v>
      </c>
      <c r="K75" s="62">
        <f t="shared" si="49"/>
        <v>11629716047.220001</v>
      </c>
      <c r="L75" s="62">
        <f t="shared" si="49"/>
        <v>0</v>
      </c>
      <c r="M75" s="64">
        <f t="shared" si="6"/>
        <v>0.67389602157086426</v>
      </c>
      <c r="N75" s="64">
        <f t="shared" si="7"/>
        <v>0.67389602157086426</v>
      </c>
      <c r="O75" s="151">
        <f t="shared" si="4"/>
        <v>1</v>
      </c>
    </row>
    <row r="76" spans="1:15" ht="43.5" customHeight="1" x14ac:dyDescent="0.25">
      <c r="A76" s="149" t="s">
        <v>403</v>
      </c>
      <c r="B76" s="34" t="s">
        <v>37</v>
      </c>
      <c r="C76" s="34">
        <v>13</v>
      </c>
      <c r="D76" s="34" t="s">
        <v>38</v>
      </c>
      <c r="E76" s="40" t="s">
        <v>251</v>
      </c>
      <c r="F76" s="62">
        <f>+F84</f>
        <v>14746723</v>
      </c>
      <c r="G76" s="62">
        <f t="shared" ref="G76" si="52">+G84</f>
        <v>0</v>
      </c>
      <c r="H76" s="62">
        <f>+H84</f>
        <v>14746723</v>
      </c>
      <c r="I76" s="150">
        <f t="shared" si="47"/>
        <v>2.6419440635678116E-4</v>
      </c>
      <c r="J76" s="62">
        <f>+J84</f>
        <v>14746723</v>
      </c>
      <c r="K76" s="62">
        <f t="shared" ref="K76:L76" si="53">+K84</f>
        <v>11964970</v>
      </c>
      <c r="L76" s="62">
        <f t="shared" si="53"/>
        <v>2781753</v>
      </c>
      <c r="M76" s="64">
        <f t="shared" si="6"/>
        <v>1</v>
      </c>
      <c r="N76" s="64">
        <f t="shared" si="7"/>
        <v>0.81136466725522682</v>
      </c>
      <c r="O76" s="151">
        <f t="shared" si="4"/>
        <v>0.81136466725522682</v>
      </c>
    </row>
    <row r="77" spans="1:15" ht="43.5" customHeight="1" x14ac:dyDescent="0.25">
      <c r="A77" s="149" t="s">
        <v>403</v>
      </c>
      <c r="B77" s="34" t="s">
        <v>41</v>
      </c>
      <c r="C77" s="34">
        <v>20</v>
      </c>
      <c r="D77" s="34" t="s">
        <v>38</v>
      </c>
      <c r="E77" s="40" t="s">
        <v>251</v>
      </c>
      <c r="F77" s="62">
        <f t="shared" ref="F77:L78" si="54">+F78</f>
        <v>17257433899.239998</v>
      </c>
      <c r="G77" s="62">
        <f t="shared" si="54"/>
        <v>0</v>
      </c>
      <c r="H77" s="62">
        <f t="shared" si="54"/>
        <v>17257433899.239998</v>
      </c>
      <c r="I77" s="162">
        <f t="shared" si="47"/>
        <v>0.30917496071846623</v>
      </c>
      <c r="J77" s="62">
        <f t="shared" si="54"/>
        <v>11629716047.220001</v>
      </c>
      <c r="K77" s="62">
        <f t="shared" si="54"/>
        <v>11629716047.220001</v>
      </c>
      <c r="L77" s="62">
        <f t="shared" si="54"/>
        <v>0</v>
      </c>
      <c r="M77" s="64">
        <f t="shared" si="6"/>
        <v>0.67389602157086426</v>
      </c>
      <c r="N77" s="64">
        <f t="shared" si="7"/>
        <v>0.67389602157086426</v>
      </c>
      <c r="O77" s="151">
        <f t="shared" si="4"/>
        <v>1</v>
      </c>
    </row>
    <row r="78" spans="1:15" ht="50.25" customHeight="1" x14ac:dyDescent="0.25">
      <c r="A78" s="149" t="s">
        <v>404</v>
      </c>
      <c r="B78" s="34" t="s">
        <v>41</v>
      </c>
      <c r="C78" s="34">
        <v>20</v>
      </c>
      <c r="D78" s="34" t="s">
        <v>38</v>
      </c>
      <c r="E78" s="95" t="s">
        <v>405</v>
      </c>
      <c r="F78" s="62">
        <f t="shared" si="54"/>
        <v>17257433899.239998</v>
      </c>
      <c r="G78" s="62">
        <f t="shared" si="54"/>
        <v>0</v>
      </c>
      <c r="H78" s="62">
        <f t="shared" si="54"/>
        <v>17257433899.239998</v>
      </c>
      <c r="I78" s="162">
        <f t="shared" si="47"/>
        <v>0.30917496071846623</v>
      </c>
      <c r="J78" s="62">
        <f t="shared" si="54"/>
        <v>11629716047.220001</v>
      </c>
      <c r="K78" s="62">
        <f t="shared" si="54"/>
        <v>11629716047.220001</v>
      </c>
      <c r="L78" s="62">
        <f t="shared" si="54"/>
        <v>0</v>
      </c>
      <c r="M78" s="64">
        <f t="shared" si="6"/>
        <v>0.67389602157086426</v>
      </c>
      <c r="N78" s="64">
        <f t="shared" si="7"/>
        <v>0.67389602157086426</v>
      </c>
      <c r="O78" s="151">
        <f t="shared" si="4"/>
        <v>1</v>
      </c>
    </row>
    <row r="79" spans="1:15" ht="50.25" customHeight="1" x14ac:dyDescent="0.25">
      <c r="A79" s="149" t="s">
        <v>406</v>
      </c>
      <c r="B79" s="34" t="s">
        <v>41</v>
      </c>
      <c r="C79" s="34">
        <v>20</v>
      </c>
      <c r="D79" s="34" t="s">
        <v>38</v>
      </c>
      <c r="E79" s="40" t="s">
        <v>405</v>
      </c>
      <c r="F79" s="62">
        <f>+F80+F82</f>
        <v>17257433899.239998</v>
      </c>
      <c r="G79" s="62">
        <f t="shared" ref="G79" si="55">+G80+G82</f>
        <v>0</v>
      </c>
      <c r="H79" s="62">
        <f>+H80+H82</f>
        <v>17257433899.239998</v>
      </c>
      <c r="I79" s="162">
        <f t="shared" si="47"/>
        <v>0.30917496071846623</v>
      </c>
      <c r="J79" s="62">
        <f>+J80+J82</f>
        <v>11629716047.220001</v>
      </c>
      <c r="K79" s="62">
        <f t="shared" ref="K79:L79" si="56">+K80+K82</f>
        <v>11629716047.220001</v>
      </c>
      <c r="L79" s="62">
        <f t="shared" si="56"/>
        <v>0</v>
      </c>
      <c r="M79" s="64">
        <f t="shared" si="6"/>
        <v>0.67389602157086426</v>
      </c>
      <c r="N79" s="64">
        <f t="shared" si="7"/>
        <v>0.67389602157086426</v>
      </c>
      <c r="O79" s="151">
        <f t="shared" si="4"/>
        <v>1</v>
      </c>
    </row>
    <row r="80" spans="1:15" ht="43.5" customHeight="1" x14ac:dyDescent="0.25">
      <c r="A80" s="149" t="s">
        <v>407</v>
      </c>
      <c r="B80" s="34" t="s">
        <v>41</v>
      </c>
      <c r="C80" s="34">
        <v>20</v>
      </c>
      <c r="D80" s="34" t="s">
        <v>38</v>
      </c>
      <c r="E80" s="40" t="s">
        <v>408</v>
      </c>
      <c r="F80" s="62">
        <f>+F81</f>
        <v>14804123212</v>
      </c>
      <c r="G80" s="62">
        <f t="shared" ref="G80" si="57">+G81</f>
        <v>0</v>
      </c>
      <c r="H80" s="62">
        <f>+H81</f>
        <v>14804123212</v>
      </c>
      <c r="I80" s="162">
        <f t="shared" si="47"/>
        <v>0.26522275787149352</v>
      </c>
      <c r="J80" s="62">
        <f>+J81</f>
        <v>10503823028.1</v>
      </c>
      <c r="K80" s="62">
        <f t="shared" ref="K80:L80" si="58">+K81</f>
        <v>10503823028.1</v>
      </c>
      <c r="L80" s="62">
        <f t="shared" si="58"/>
        <v>0</v>
      </c>
      <c r="M80" s="64">
        <f t="shared" si="6"/>
        <v>0.70952010312814462</v>
      </c>
      <c r="N80" s="64">
        <f t="shared" si="7"/>
        <v>0.70952010312814462</v>
      </c>
      <c r="O80" s="151">
        <f t="shared" si="4"/>
        <v>1</v>
      </c>
    </row>
    <row r="81" spans="1:15" ht="43.5" customHeight="1" x14ac:dyDescent="0.25">
      <c r="A81" s="152" t="s">
        <v>409</v>
      </c>
      <c r="B81" s="44" t="s">
        <v>41</v>
      </c>
      <c r="C81" s="44">
        <v>20</v>
      </c>
      <c r="D81" s="44" t="s">
        <v>38</v>
      </c>
      <c r="E81" s="45" t="s">
        <v>258</v>
      </c>
      <c r="F81" s="46">
        <v>14804123212</v>
      </c>
      <c r="G81" s="46">
        <v>0</v>
      </c>
      <c r="H81" s="46">
        <f>+F81-G81</f>
        <v>14804123212</v>
      </c>
      <c r="I81" s="163">
        <f t="shared" si="47"/>
        <v>0.26522275787149352</v>
      </c>
      <c r="J81" s="46">
        <v>10503823028.1</v>
      </c>
      <c r="K81" s="46">
        <v>10503823028.1</v>
      </c>
      <c r="L81" s="46">
        <f t="shared" si="43"/>
        <v>0</v>
      </c>
      <c r="M81" s="57">
        <f t="shared" si="6"/>
        <v>0.70952010312814462</v>
      </c>
      <c r="N81" s="57">
        <f t="shared" si="7"/>
        <v>0.70952010312814462</v>
      </c>
      <c r="O81" s="154">
        <f t="shared" si="4"/>
        <v>1</v>
      </c>
    </row>
    <row r="82" spans="1:15" ht="43.5" customHeight="1" x14ac:dyDescent="0.25">
      <c r="A82" s="149" t="s">
        <v>410</v>
      </c>
      <c r="B82" s="34" t="s">
        <v>41</v>
      </c>
      <c r="C82" s="34">
        <v>20</v>
      </c>
      <c r="D82" s="34" t="s">
        <v>38</v>
      </c>
      <c r="E82" s="40" t="s">
        <v>411</v>
      </c>
      <c r="F82" s="62">
        <f>+F83</f>
        <v>2453310687.2399998</v>
      </c>
      <c r="G82" s="62">
        <f t="shared" ref="G82" si="59">+G83</f>
        <v>0</v>
      </c>
      <c r="H82" s="62">
        <f>+H83</f>
        <v>2453310687.2399998</v>
      </c>
      <c r="I82" s="162">
        <f t="shared" si="47"/>
        <v>4.3952202846972752E-2</v>
      </c>
      <c r="J82" s="62">
        <f>+J83</f>
        <v>1125893019.1199999</v>
      </c>
      <c r="K82" s="62">
        <f t="shared" ref="K82:L82" si="60">+K83</f>
        <v>1125893019.1199999</v>
      </c>
      <c r="L82" s="62">
        <f t="shared" si="60"/>
        <v>0</v>
      </c>
      <c r="M82" s="64">
        <f t="shared" si="6"/>
        <v>0.45892802121472898</v>
      </c>
      <c r="N82" s="64">
        <f t="shared" si="7"/>
        <v>0.45892802121472898</v>
      </c>
      <c r="O82" s="151">
        <f t="shared" si="4"/>
        <v>1</v>
      </c>
    </row>
    <row r="83" spans="1:15" ht="43.5" customHeight="1" x14ac:dyDescent="0.25">
      <c r="A83" s="152" t="s">
        <v>412</v>
      </c>
      <c r="B83" s="44" t="s">
        <v>41</v>
      </c>
      <c r="C83" s="44">
        <v>20</v>
      </c>
      <c r="D83" s="44" t="s">
        <v>38</v>
      </c>
      <c r="E83" s="45" t="s">
        <v>258</v>
      </c>
      <c r="F83" s="46">
        <v>2453310687.2399998</v>
      </c>
      <c r="G83" s="46">
        <v>0</v>
      </c>
      <c r="H83" s="46">
        <f>+F83-G83</f>
        <v>2453310687.2399998</v>
      </c>
      <c r="I83" s="163">
        <f t="shared" si="47"/>
        <v>4.3952202846972752E-2</v>
      </c>
      <c r="J83" s="46">
        <v>1125893019.1199999</v>
      </c>
      <c r="K83" s="46">
        <v>1125893019.1199999</v>
      </c>
      <c r="L83" s="46">
        <f t="shared" si="43"/>
        <v>0</v>
      </c>
      <c r="M83" s="57">
        <f t="shared" si="6"/>
        <v>0.45892802121472898</v>
      </c>
      <c r="N83" s="57">
        <f t="shared" si="7"/>
        <v>0.45892802121472898</v>
      </c>
      <c r="O83" s="154">
        <f t="shared" si="4"/>
        <v>1</v>
      </c>
    </row>
    <row r="84" spans="1:15" ht="43.5" customHeight="1" x14ac:dyDescent="0.25">
      <c r="A84" s="149" t="s">
        <v>413</v>
      </c>
      <c r="B84" s="34" t="s">
        <v>37</v>
      </c>
      <c r="C84" s="34">
        <v>13</v>
      </c>
      <c r="D84" s="34" t="s">
        <v>38</v>
      </c>
      <c r="E84" s="40" t="s">
        <v>414</v>
      </c>
      <c r="F84" s="62">
        <f t="shared" ref="F84:L86" si="61">+F85</f>
        <v>14746723</v>
      </c>
      <c r="G84" s="62">
        <f t="shared" si="61"/>
        <v>0</v>
      </c>
      <c r="H84" s="62">
        <f t="shared" si="61"/>
        <v>14746723</v>
      </c>
      <c r="I84" s="150">
        <f t="shared" si="47"/>
        <v>2.6419440635678116E-4</v>
      </c>
      <c r="J84" s="62">
        <f t="shared" si="61"/>
        <v>14746723</v>
      </c>
      <c r="K84" s="62">
        <f t="shared" si="61"/>
        <v>11964970</v>
      </c>
      <c r="L84" s="62">
        <f t="shared" si="61"/>
        <v>2781753</v>
      </c>
      <c r="M84" s="64">
        <f t="shared" si="6"/>
        <v>1</v>
      </c>
      <c r="N84" s="64">
        <f t="shared" si="7"/>
        <v>0.81136466725522682</v>
      </c>
      <c r="O84" s="151">
        <f t="shared" si="4"/>
        <v>0.81136466725522682</v>
      </c>
    </row>
    <row r="85" spans="1:15" ht="43.5" customHeight="1" x14ac:dyDescent="0.25">
      <c r="A85" s="149" t="s">
        <v>415</v>
      </c>
      <c r="B85" s="34" t="s">
        <v>37</v>
      </c>
      <c r="C85" s="34">
        <v>13</v>
      </c>
      <c r="D85" s="34" t="s">
        <v>38</v>
      </c>
      <c r="E85" s="40" t="s">
        <v>414</v>
      </c>
      <c r="F85" s="62">
        <f t="shared" si="61"/>
        <v>14746723</v>
      </c>
      <c r="G85" s="62">
        <f t="shared" si="61"/>
        <v>0</v>
      </c>
      <c r="H85" s="62">
        <f t="shared" si="61"/>
        <v>14746723</v>
      </c>
      <c r="I85" s="150">
        <f t="shared" si="47"/>
        <v>2.6419440635678116E-4</v>
      </c>
      <c r="J85" s="62">
        <f t="shared" si="61"/>
        <v>14746723</v>
      </c>
      <c r="K85" s="62">
        <f t="shared" si="61"/>
        <v>11964970</v>
      </c>
      <c r="L85" s="62">
        <f t="shared" si="61"/>
        <v>2781753</v>
      </c>
      <c r="M85" s="64">
        <f t="shared" si="6"/>
        <v>1</v>
      </c>
      <c r="N85" s="64">
        <f t="shared" si="7"/>
        <v>0.81136466725522682</v>
      </c>
      <c r="O85" s="151">
        <f t="shared" si="4"/>
        <v>0.81136466725522682</v>
      </c>
    </row>
    <row r="86" spans="1:15" ht="43.5" customHeight="1" x14ac:dyDescent="0.25">
      <c r="A86" s="149" t="s">
        <v>416</v>
      </c>
      <c r="B86" s="34" t="s">
        <v>37</v>
      </c>
      <c r="C86" s="34">
        <v>13</v>
      </c>
      <c r="D86" s="34" t="s">
        <v>38</v>
      </c>
      <c r="E86" s="40" t="s">
        <v>393</v>
      </c>
      <c r="F86" s="41">
        <f t="shared" si="61"/>
        <v>14746723</v>
      </c>
      <c r="G86" s="41">
        <f t="shared" si="61"/>
        <v>0</v>
      </c>
      <c r="H86" s="41">
        <f t="shared" si="61"/>
        <v>14746723</v>
      </c>
      <c r="I86" s="150">
        <f t="shared" si="47"/>
        <v>2.6419440635678116E-4</v>
      </c>
      <c r="J86" s="41">
        <f t="shared" si="61"/>
        <v>14746723</v>
      </c>
      <c r="K86" s="41">
        <f t="shared" si="61"/>
        <v>11964970</v>
      </c>
      <c r="L86" s="41">
        <f t="shared" si="61"/>
        <v>2781753</v>
      </c>
      <c r="M86" s="64">
        <f t="shared" si="6"/>
        <v>1</v>
      </c>
      <c r="N86" s="64">
        <f t="shared" si="7"/>
        <v>0.81136466725522682</v>
      </c>
      <c r="O86" s="151">
        <f t="shared" si="4"/>
        <v>0.81136466725522682</v>
      </c>
    </row>
    <row r="87" spans="1:15" ht="43.5" customHeight="1" x14ac:dyDescent="0.25">
      <c r="A87" s="152" t="s">
        <v>417</v>
      </c>
      <c r="B87" s="44" t="s">
        <v>37</v>
      </c>
      <c r="C87" s="44">
        <v>13</v>
      </c>
      <c r="D87" s="44" t="s">
        <v>38</v>
      </c>
      <c r="E87" s="45" t="s">
        <v>258</v>
      </c>
      <c r="F87" s="46">
        <v>14746723</v>
      </c>
      <c r="G87" s="46">
        <v>0</v>
      </c>
      <c r="H87" s="46">
        <f>+F87-G87</f>
        <v>14746723</v>
      </c>
      <c r="I87" s="153">
        <f t="shared" si="47"/>
        <v>2.6419440635678116E-4</v>
      </c>
      <c r="J87" s="46">
        <v>14746723</v>
      </c>
      <c r="K87" s="46">
        <v>11964970</v>
      </c>
      <c r="L87" s="46">
        <f t="shared" ref="L87:L129" si="62">+J87-K87</f>
        <v>2781753</v>
      </c>
      <c r="M87" s="57">
        <f t="shared" ref="M87:M130" si="63">+J87/H87</f>
        <v>1</v>
      </c>
      <c r="N87" s="57">
        <f t="shared" ref="N87:N130" si="64">+K87/H87</f>
        <v>0.81136466725522682</v>
      </c>
      <c r="O87" s="154">
        <f t="shared" ref="O87:O129" si="65">+K87/J87</f>
        <v>0.81136466725522682</v>
      </c>
    </row>
    <row r="88" spans="1:15" ht="43.5" customHeight="1" x14ac:dyDescent="0.25">
      <c r="A88" s="149" t="s">
        <v>418</v>
      </c>
      <c r="B88" s="34" t="s">
        <v>37</v>
      </c>
      <c r="C88" s="34">
        <v>13</v>
      </c>
      <c r="D88" s="34" t="s">
        <v>38</v>
      </c>
      <c r="E88" s="40" t="s">
        <v>419</v>
      </c>
      <c r="F88" s="60">
        <f>+F89</f>
        <v>109671627.38</v>
      </c>
      <c r="G88" s="60">
        <f>+G89</f>
        <v>0</v>
      </c>
      <c r="H88" s="60">
        <f>+H89</f>
        <v>109671627.38</v>
      </c>
      <c r="I88" s="157">
        <f t="shared" si="47"/>
        <v>1.9648182507965468E-3</v>
      </c>
      <c r="J88" s="60">
        <f>+J89</f>
        <v>45729637</v>
      </c>
      <c r="K88" s="60">
        <f t="shared" ref="K88:L88" si="66">+K89</f>
        <v>28338925</v>
      </c>
      <c r="L88" s="60">
        <f t="shared" si="66"/>
        <v>17390712</v>
      </c>
      <c r="M88" s="64">
        <f t="shared" si="63"/>
        <v>0.41696871007076325</v>
      </c>
      <c r="N88" s="64">
        <f t="shared" si="64"/>
        <v>0.25839796196156345</v>
      </c>
      <c r="O88" s="151">
        <f t="shared" si="65"/>
        <v>0.61970588133030668</v>
      </c>
    </row>
    <row r="89" spans="1:15" ht="43.5" customHeight="1" x14ac:dyDescent="0.25">
      <c r="A89" s="149" t="s">
        <v>420</v>
      </c>
      <c r="B89" s="34" t="s">
        <v>37</v>
      </c>
      <c r="C89" s="34">
        <v>13</v>
      </c>
      <c r="D89" s="34" t="s">
        <v>38</v>
      </c>
      <c r="E89" s="95" t="s">
        <v>251</v>
      </c>
      <c r="F89" s="60">
        <f>+F90+F94</f>
        <v>109671627.38</v>
      </c>
      <c r="G89" s="60">
        <f>+G90+G94</f>
        <v>0</v>
      </c>
      <c r="H89" s="60">
        <f>+H90+H94</f>
        <v>109671627.38</v>
      </c>
      <c r="I89" s="157">
        <f t="shared" si="47"/>
        <v>1.9648182507965468E-3</v>
      </c>
      <c r="J89" s="60">
        <f>+J90+J94</f>
        <v>45729637</v>
      </c>
      <c r="K89" s="60">
        <f t="shared" ref="K89:L89" si="67">+K90+K94</f>
        <v>28338925</v>
      </c>
      <c r="L89" s="60">
        <f t="shared" si="67"/>
        <v>17390712</v>
      </c>
      <c r="M89" s="64">
        <f t="shared" si="63"/>
        <v>0.41696871007076325</v>
      </c>
      <c r="N89" s="64">
        <f t="shared" si="64"/>
        <v>0.25839796196156345</v>
      </c>
      <c r="O89" s="151">
        <f t="shared" si="65"/>
        <v>0.61970588133030668</v>
      </c>
    </row>
    <row r="90" spans="1:15" ht="43.5" customHeight="1" x14ac:dyDescent="0.25">
      <c r="A90" s="149" t="s">
        <v>421</v>
      </c>
      <c r="B90" s="34" t="s">
        <v>37</v>
      </c>
      <c r="C90" s="34">
        <v>13</v>
      </c>
      <c r="D90" s="34" t="s">
        <v>38</v>
      </c>
      <c r="E90" s="40" t="s">
        <v>422</v>
      </c>
      <c r="F90" s="60">
        <f t="shared" ref="F90:L92" si="68">+F91</f>
        <v>63941990.380000003</v>
      </c>
      <c r="G90" s="60">
        <f t="shared" si="68"/>
        <v>0</v>
      </c>
      <c r="H90" s="60">
        <f t="shared" si="68"/>
        <v>63941990.380000003</v>
      </c>
      <c r="I90" s="157">
        <f t="shared" si="47"/>
        <v>1.1455505192384174E-3</v>
      </c>
      <c r="J90" s="60">
        <f t="shared" si="68"/>
        <v>0</v>
      </c>
      <c r="K90" s="60">
        <f t="shared" si="68"/>
        <v>0</v>
      </c>
      <c r="L90" s="60">
        <f t="shared" si="68"/>
        <v>0</v>
      </c>
      <c r="M90" s="64">
        <f t="shared" si="63"/>
        <v>0</v>
      </c>
      <c r="N90" s="64">
        <f t="shared" si="64"/>
        <v>0</v>
      </c>
      <c r="O90" s="151" t="s">
        <v>40</v>
      </c>
    </row>
    <row r="91" spans="1:15" ht="43.5" customHeight="1" x14ac:dyDescent="0.25">
      <c r="A91" s="149" t="s">
        <v>423</v>
      </c>
      <c r="B91" s="34" t="s">
        <v>37</v>
      </c>
      <c r="C91" s="34">
        <v>13</v>
      </c>
      <c r="D91" s="34" t="s">
        <v>38</v>
      </c>
      <c r="E91" s="40" t="s">
        <v>422</v>
      </c>
      <c r="F91" s="60">
        <f t="shared" si="68"/>
        <v>63941990.380000003</v>
      </c>
      <c r="G91" s="60">
        <f t="shared" si="68"/>
        <v>0</v>
      </c>
      <c r="H91" s="60">
        <f t="shared" si="68"/>
        <v>63941990.380000003</v>
      </c>
      <c r="I91" s="157">
        <f t="shared" si="47"/>
        <v>1.1455505192384174E-3</v>
      </c>
      <c r="J91" s="60">
        <f t="shared" si="68"/>
        <v>0</v>
      </c>
      <c r="K91" s="60">
        <f t="shared" si="68"/>
        <v>0</v>
      </c>
      <c r="L91" s="60">
        <f t="shared" si="68"/>
        <v>0</v>
      </c>
      <c r="M91" s="64">
        <f t="shared" si="63"/>
        <v>0</v>
      </c>
      <c r="N91" s="64">
        <f t="shared" si="64"/>
        <v>0</v>
      </c>
      <c r="O91" s="151" t="s">
        <v>40</v>
      </c>
    </row>
    <row r="92" spans="1:15" ht="43.5" customHeight="1" x14ac:dyDescent="0.25">
      <c r="A92" s="149" t="s">
        <v>424</v>
      </c>
      <c r="B92" s="34" t="s">
        <v>37</v>
      </c>
      <c r="C92" s="34">
        <v>13</v>
      </c>
      <c r="D92" s="34" t="s">
        <v>38</v>
      </c>
      <c r="E92" s="40" t="s">
        <v>425</v>
      </c>
      <c r="F92" s="60">
        <f t="shared" si="68"/>
        <v>63941990.380000003</v>
      </c>
      <c r="G92" s="60">
        <f t="shared" si="68"/>
        <v>0</v>
      </c>
      <c r="H92" s="60">
        <f t="shared" si="68"/>
        <v>63941990.380000003</v>
      </c>
      <c r="I92" s="157">
        <f t="shared" si="47"/>
        <v>1.1455505192384174E-3</v>
      </c>
      <c r="J92" s="60">
        <f t="shared" si="68"/>
        <v>0</v>
      </c>
      <c r="K92" s="60">
        <f t="shared" si="68"/>
        <v>0</v>
      </c>
      <c r="L92" s="60">
        <f t="shared" si="68"/>
        <v>0</v>
      </c>
      <c r="M92" s="64">
        <f t="shared" si="63"/>
        <v>0</v>
      </c>
      <c r="N92" s="64">
        <f t="shared" si="64"/>
        <v>0</v>
      </c>
      <c r="O92" s="151" t="s">
        <v>40</v>
      </c>
    </row>
    <row r="93" spans="1:15" ht="43.5" customHeight="1" x14ac:dyDescent="0.25">
      <c r="A93" s="152" t="s">
        <v>426</v>
      </c>
      <c r="B93" s="44" t="s">
        <v>37</v>
      </c>
      <c r="C93" s="44">
        <v>13</v>
      </c>
      <c r="D93" s="44" t="s">
        <v>38</v>
      </c>
      <c r="E93" s="45" t="s">
        <v>258</v>
      </c>
      <c r="F93" s="46">
        <v>63941990.380000003</v>
      </c>
      <c r="G93" s="46">
        <v>0</v>
      </c>
      <c r="H93" s="46">
        <f>+F93-G93</f>
        <v>63941990.380000003</v>
      </c>
      <c r="I93" s="192">
        <f t="shared" si="47"/>
        <v>1.1455505192384174E-3</v>
      </c>
      <c r="J93" s="46">
        <v>0</v>
      </c>
      <c r="K93" s="46">
        <v>0</v>
      </c>
      <c r="L93" s="46">
        <f t="shared" si="62"/>
        <v>0</v>
      </c>
      <c r="M93" s="57">
        <f t="shared" si="63"/>
        <v>0</v>
      </c>
      <c r="N93" s="57">
        <f t="shared" si="64"/>
        <v>0</v>
      </c>
      <c r="O93" s="154" t="s">
        <v>40</v>
      </c>
    </row>
    <row r="94" spans="1:15" ht="43.5" customHeight="1" x14ac:dyDescent="0.25">
      <c r="A94" s="149" t="s">
        <v>427</v>
      </c>
      <c r="B94" s="34" t="s">
        <v>37</v>
      </c>
      <c r="C94" s="34">
        <v>13</v>
      </c>
      <c r="D94" s="34" t="s">
        <v>38</v>
      </c>
      <c r="E94" s="40" t="s">
        <v>428</v>
      </c>
      <c r="F94" s="62">
        <f t="shared" ref="F94:L96" si="69">+F95</f>
        <v>45729637</v>
      </c>
      <c r="G94" s="62">
        <f t="shared" si="69"/>
        <v>0</v>
      </c>
      <c r="H94" s="62">
        <f t="shared" si="69"/>
        <v>45729637</v>
      </c>
      <c r="I94" s="150">
        <f t="shared" si="47"/>
        <v>8.1926773155812955E-4</v>
      </c>
      <c r="J94" s="62">
        <f t="shared" si="69"/>
        <v>45729637</v>
      </c>
      <c r="K94" s="62">
        <f t="shared" si="69"/>
        <v>28338925</v>
      </c>
      <c r="L94" s="62">
        <f t="shared" si="69"/>
        <v>17390712</v>
      </c>
      <c r="M94" s="64">
        <f t="shared" si="63"/>
        <v>1</v>
      </c>
      <c r="N94" s="64">
        <f t="shared" si="64"/>
        <v>0.61970588133030668</v>
      </c>
      <c r="O94" s="151">
        <f t="shared" si="65"/>
        <v>0.61970588133030668</v>
      </c>
    </row>
    <row r="95" spans="1:15" ht="43.5" customHeight="1" x14ac:dyDescent="0.25">
      <c r="A95" s="149" t="s">
        <v>429</v>
      </c>
      <c r="B95" s="34" t="s">
        <v>37</v>
      </c>
      <c r="C95" s="34">
        <v>13</v>
      </c>
      <c r="D95" s="34" t="s">
        <v>38</v>
      </c>
      <c r="E95" s="40" t="s">
        <v>428</v>
      </c>
      <c r="F95" s="62">
        <f t="shared" si="69"/>
        <v>45729637</v>
      </c>
      <c r="G95" s="62">
        <f t="shared" si="69"/>
        <v>0</v>
      </c>
      <c r="H95" s="62">
        <f t="shared" si="69"/>
        <v>45729637</v>
      </c>
      <c r="I95" s="150">
        <f t="shared" si="47"/>
        <v>8.1926773155812955E-4</v>
      </c>
      <c r="J95" s="62">
        <f t="shared" si="69"/>
        <v>45729637</v>
      </c>
      <c r="K95" s="62">
        <f t="shared" si="69"/>
        <v>28338925</v>
      </c>
      <c r="L95" s="62">
        <f t="shared" si="69"/>
        <v>17390712</v>
      </c>
      <c r="M95" s="64">
        <f t="shared" si="63"/>
        <v>1</v>
      </c>
      <c r="N95" s="64">
        <f t="shared" si="64"/>
        <v>0.61970588133030668</v>
      </c>
      <c r="O95" s="151">
        <f t="shared" si="65"/>
        <v>0.61970588133030668</v>
      </c>
    </row>
    <row r="96" spans="1:15" ht="43.5" customHeight="1" x14ac:dyDescent="0.25">
      <c r="A96" s="149" t="s">
        <v>430</v>
      </c>
      <c r="B96" s="34" t="s">
        <v>37</v>
      </c>
      <c r="C96" s="34">
        <v>13</v>
      </c>
      <c r="D96" s="34" t="s">
        <v>38</v>
      </c>
      <c r="E96" s="40" t="s">
        <v>393</v>
      </c>
      <c r="F96" s="62">
        <f t="shared" si="69"/>
        <v>45729637</v>
      </c>
      <c r="G96" s="62">
        <f t="shared" si="69"/>
        <v>0</v>
      </c>
      <c r="H96" s="62">
        <f t="shared" si="69"/>
        <v>45729637</v>
      </c>
      <c r="I96" s="150">
        <f t="shared" si="47"/>
        <v>8.1926773155812955E-4</v>
      </c>
      <c r="J96" s="62">
        <f t="shared" si="69"/>
        <v>45729637</v>
      </c>
      <c r="K96" s="62">
        <f t="shared" si="69"/>
        <v>28338925</v>
      </c>
      <c r="L96" s="62">
        <f t="shared" si="69"/>
        <v>17390712</v>
      </c>
      <c r="M96" s="64">
        <f t="shared" si="63"/>
        <v>1</v>
      </c>
      <c r="N96" s="64">
        <f t="shared" si="64"/>
        <v>0.61970588133030668</v>
      </c>
      <c r="O96" s="151">
        <f>+K96/J96</f>
        <v>0.61970588133030668</v>
      </c>
    </row>
    <row r="97" spans="1:15" ht="43.5" customHeight="1" x14ac:dyDescent="0.25">
      <c r="A97" s="152" t="s">
        <v>431</v>
      </c>
      <c r="B97" s="44" t="s">
        <v>37</v>
      </c>
      <c r="C97" s="44">
        <v>13</v>
      </c>
      <c r="D97" s="44" t="s">
        <v>38</v>
      </c>
      <c r="E97" s="45" t="s">
        <v>258</v>
      </c>
      <c r="F97" s="46">
        <v>45729637</v>
      </c>
      <c r="G97" s="46">
        <v>0</v>
      </c>
      <c r="H97" s="46">
        <f>+F97-G97</f>
        <v>45729637</v>
      </c>
      <c r="I97" s="153">
        <f t="shared" si="47"/>
        <v>8.1926773155812955E-4</v>
      </c>
      <c r="J97" s="46">
        <v>45729637</v>
      </c>
      <c r="K97" s="46">
        <v>28338925</v>
      </c>
      <c r="L97" s="46">
        <f t="shared" si="62"/>
        <v>17390712</v>
      </c>
      <c r="M97" s="57">
        <f t="shared" si="63"/>
        <v>1</v>
      </c>
      <c r="N97" s="57">
        <f t="shared" si="64"/>
        <v>0.61970588133030668</v>
      </c>
      <c r="O97" s="154">
        <f t="shared" si="65"/>
        <v>0.61970588133030668</v>
      </c>
    </row>
    <row r="98" spans="1:15" ht="43.5" customHeight="1" x14ac:dyDescent="0.25">
      <c r="A98" s="149" t="s">
        <v>432</v>
      </c>
      <c r="B98" s="34" t="s">
        <v>37</v>
      </c>
      <c r="C98" s="34">
        <v>13</v>
      </c>
      <c r="D98" s="34" t="s">
        <v>38</v>
      </c>
      <c r="E98" s="40" t="s">
        <v>433</v>
      </c>
      <c r="F98" s="60">
        <f>+F99</f>
        <v>20000000</v>
      </c>
      <c r="G98" s="60">
        <f t="shared" ref="G98:G102" si="70">+G99</f>
        <v>0</v>
      </c>
      <c r="H98" s="60">
        <f>+H99</f>
        <v>20000000</v>
      </c>
      <c r="I98" s="150">
        <f t="shared" si="47"/>
        <v>3.5830930893159267E-4</v>
      </c>
      <c r="J98" s="60">
        <f>+J99</f>
        <v>6004191</v>
      </c>
      <c r="K98" s="60">
        <f t="shared" ref="K98:L102" si="71">+K99</f>
        <v>0</v>
      </c>
      <c r="L98" s="60">
        <f t="shared" si="71"/>
        <v>6004191</v>
      </c>
      <c r="M98" s="64">
        <f t="shared" si="63"/>
        <v>0.30020954999999999</v>
      </c>
      <c r="N98" s="64">
        <f>+K98/H98</f>
        <v>0</v>
      </c>
      <c r="O98" s="151">
        <f>+K98/J98</f>
        <v>0</v>
      </c>
    </row>
    <row r="99" spans="1:15" ht="43.5" customHeight="1" x14ac:dyDescent="0.25">
      <c r="A99" s="149" t="s">
        <v>434</v>
      </c>
      <c r="B99" s="34" t="s">
        <v>37</v>
      </c>
      <c r="C99" s="34">
        <v>13</v>
      </c>
      <c r="D99" s="34" t="s">
        <v>38</v>
      </c>
      <c r="E99" s="95" t="s">
        <v>251</v>
      </c>
      <c r="F99" s="60">
        <f>+F100</f>
        <v>20000000</v>
      </c>
      <c r="G99" s="60">
        <f t="shared" si="70"/>
        <v>0</v>
      </c>
      <c r="H99" s="60">
        <f>+H100</f>
        <v>20000000</v>
      </c>
      <c r="I99" s="150">
        <f t="shared" si="47"/>
        <v>3.5830930893159267E-4</v>
      </c>
      <c r="J99" s="60">
        <f>+J100</f>
        <v>6004191</v>
      </c>
      <c r="K99" s="60">
        <f t="shared" si="71"/>
        <v>0</v>
      </c>
      <c r="L99" s="60">
        <f t="shared" si="71"/>
        <v>6004191</v>
      </c>
      <c r="M99" s="64">
        <f t="shared" si="63"/>
        <v>0.30020954999999999</v>
      </c>
      <c r="N99" s="64">
        <f t="shared" si="64"/>
        <v>0</v>
      </c>
      <c r="O99" s="151">
        <f>+K99/J99</f>
        <v>0</v>
      </c>
    </row>
    <row r="100" spans="1:15" ht="43.5" customHeight="1" x14ac:dyDescent="0.25">
      <c r="A100" s="149" t="s">
        <v>508</v>
      </c>
      <c r="B100" s="34" t="s">
        <v>37</v>
      </c>
      <c r="C100" s="34">
        <v>13</v>
      </c>
      <c r="D100" s="34" t="s">
        <v>38</v>
      </c>
      <c r="E100" s="40" t="s">
        <v>509</v>
      </c>
      <c r="F100" s="60">
        <f t="shared" ref="F100:J102" si="72">+F101</f>
        <v>20000000</v>
      </c>
      <c r="G100" s="60">
        <f t="shared" si="70"/>
        <v>0</v>
      </c>
      <c r="H100" s="60">
        <f t="shared" si="72"/>
        <v>20000000</v>
      </c>
      <c r="I100" s="150">
        <f t="shared" si="47"/>
        <v>3.5830930893159267E-4</v>
      </c>
      <c r="J100" s="60">
        <f t="shared" si="72"/>
        <v>6004191</v>
      </c>
      <c r="K100" s="60">
        <f t="shared" si="71"/>
        <v>0</v>
      </c>
      <c r="L100" s="60">
        <f t="shared" si="71"/>
        <v>6004191</v>
      </c>
      <c r="M100" s="64">
        <f t="shared" si="63"/>
        <v>0.30020954999999999</v>
      </c>
      <c r="N100" s="64">
        <f t="shared" si="64"/>
        <v>0</v>
      </c>
      <c r="O100" s="151">
        <f t="shared" si="65"/>
        <v>0</v>
      </c>
    </row>
    <row r="101" spans="1:15" ht="43.5" customHeight="1" x14ac:dyDescent="0.25">
      <c r="A101" s="149" t="s">
        <v>510</v>
      </c>
      <c r="B101" s="34" t="s">
        <v>37</v>
      </c>
      <c r="C101" s="34">
        <v>13</v>
      </c>
      <c r="D101" s="34" t="s">
        <v>38</v>
      </c>
      <c r="E101" s="40" t="s">
        <v>509</v>
      </c>
      <c r="F101" s="60">
        <f t="shared" si="72"/>
        <v>20000000</v>
      </c>
      <c r="G101" s="60">
        <f t="shared" si="70"/>
        <v>0</v>
      </c>
      <c r="H101" s="60">
        <f t="shared" si="72"/>
        <v>20000000</v>
      </c>
      <c r="I101" s="150">
        <f t="shared" si="47"/>
        <v>3.5830930893159267E-4</v>
      </c>
      <c r="J101" s="60">
        <f t="shared" si="72"/>
        <v>6004191</v>
      </c>
      <c r="K101" s="60">
        <f t="shared" si="71"/>
        <v>0</v>
      </c>
      <c r="L101" s="60">
        <f t="shared" si="71"/>
        <v>6004191</v>
      </c>
      <c r="M101" s="64">
        <f t="shared" si="63"/>
        <v>0.30020954999999999</v>
      </c>
      <c r="N101" s="64">
        <f t="shared" si="64"/>
        <v>0</v>
      </c>
      <c r="O101" s="151">
        <f t="shared" si="65"/>
        <v>0</v>
      </c>
    </row>
    <row r="102" spans="1:15" ht="43.5" customHeight="1" x14ac:dyDescent="0.25">
      <c r="A102" s="149" t="s">
        <v>511</v>
      </c>
      <c r="B102" s="34" t="s">
        <v>37</v>
      </c>
      <c r="C102" s="34">
        <v>13</v>
      </c>
      <c r="D102" s="34" t="s">
        <v>38</v>
      </c>
      <c r="E102" s="40" t="s">
        <v>393</v>
      </c>
      <c r="F102" s="60">
        <f t="shared" si="72"/>
        <v>20000000</v>
      </c>
      <c r="G102" s="60">
        <f t="shared" si="70"/>
        <v>0</v>
      </c>
      <c r="H102" s="60">
        <f t="shared" si="72"/>
        <v>20000000</v>
      </c>
      <c r="I102" s="150">
        <f t="shared" si="47"/>
        <v>3.5830930893159267E-4</v>
      </c>
      <c r="J102" s="60">
        <f t="shared" si="72"/>
        <v>6004191</v>
      </c>
      <c r="K102" s="60">
        <f t="shared" si="71"/>
        <v>0</v>
      </c>
      <c r="L102" s="60">
        <f t="shared" si="71"/>
        <v>6004191</v>
      </c>
      <c r="M102" s="64">
        <f t="shared" si="63"/>
        <v>0.30020954999999999</v>
      </c>
      <c r="N102" s="64">
        <f t="shared" si="64"/>
        <v>0</v>
      </c>
      <c r="O102" s="151">
        <f t="shared" si="65"/>
        <v>0</v>
      </c>
    </row>
    <row r="103" spans="1:15" ht="43.5" customHeight="1" x14ac:dyDescent="0.25">
      <c r="A103" s="152" t="s">
        <v>512</v>
      </c>
      <c r="B103" s="44" t="s">
        <v>37</v>
      </c>
      <c r="C103" s="44">
        <v>13</v>
      </c>
      <c r="D103" s="44" t="s">
        <v>38</v>
      </c>
      <c r="E103" s="45" t="s">
        <v>258</v>
      </c>
      <c r="F103" s="46">
        <v>20000000</v>
      </c>
      <c r="G103" s="46">
        <v>0</v>
      </c>
      <c r="H103" s="46">
        <f>+F103-G103</f>
        <v>20000000</v>
      </c>
      <c r="I103" s="153">
        <f t="shared" si="47"/>
        <v>3.5830930893159267E-4</v>
      </c>
      <c r="J103" s="46">
        <v>6004191</v>
      </c>
      <c r="K103" s="46">
        <v>0</v>
      </c>
      <c r="L103" s="46">
        <f t="shared" ref="L103" si="73">+J103-K103</f>
        <v>6004191</v>
      </c>
      <c r="M103" s="57">
        <f t="shared" si="63"/>
        <v>0.30020954999999999</v>
      </c>
      <c r="N103" s="57">
        <f t="shared" si="64"/>
        <v>0</v>
      </c>
      <c r="O103" s="154">
        <f t="shared" si="65"/>
        <v>0</v>
      </c>
    </row>
    <row r="104" spans="1:15" ht="43.5" customHeight="1" x14ac:dyDescent="0.25">
      <c r="A104" s="193" t="s">
        <v>441</v>
      </c>
      <c r="B104" s="100" t="s">
        <v>37</v>
      </c>
      <c r="C104" s="34">
        <v>13</v>
      </c>
      <c r="D104" s="34" t="s">
        <v>38</v>
      </c>
      <c r="E104" s="95" t="s">
        <v>442</v>
      </c>
      <c r="F104" s="66">
        <f t="shared" ref="F104:H105" si="74">+F106</f>
        <v>2620046413.3000002</v>
      </c>
      <c r="G104" s="66">
        <f t="shared" si="74"/>
        <v>0</v>
      </c>
      <c r="H104" s="66">
        <f t="shared" si="74"/>
        <v>2620046413.3000002</v>
      </c>
      <c r="I104" s="162">
        <f t="shared" si="47"/>
        <v>4.6939350985911059E-2</v>
      </c>
      <c r="J104" s="66">
        <f t="shared" ref="J104:L105" si="75">+J106</f>
        <v>2244343917.9700003</v>
      </c>
      <c r="K104" s="66">
        <f t="shared" si="75"/>
        <v>2191268659.3000002</v>
      </c>
      <c r="L104" s="66">
        <f t="shared" si="75"/>
        <v>53075258.670000017</v>
      </c>
      <c r="M104" s="64">
        <f t="shared" si="63"/>
        <v>0.85660464126786395</v>
      </c>
      <c r="N104" s="64">
        <f t="shared" si="64"/>
        <v>0.83634726781044078</v>
      </c>
      <c r="O104" s="151">
        <f t="shared" si="65"/>
        <v>0.97635154833221527</v>
      </c>
    </row>
    <row r="105" spans="1:15" ht="43.5" customHeight="1" x14ac:dyDescent="0.25">
      <c r="A105" s="193" t="s">
        <v>441</v>
      </c>
      <c r="B105" s="100" t="s">
        <v>37</v>
      </c>
      <c r="C105" s="34">
        <v>20</v>
      </c>
      <c r="D105" s="34" t="s">
        <v>38</v>
      </c>
      <c r="E105" s="95" t="s">
        <v>442</v>
      </c>
      <c r="F105" s="66">
        <f t="shared" si="74"/>
        <v>10000000000</v>
      </c>
      <c r="G105" s="66">
        <f t="shared" si="74"/>
        <v>0</v>
      </c>
      <c r="H105" s="66">
        <f t="shared" si="74"/>
        <v>10000000000</v>
      </c>
      <c r="I105" s="162">
        <f t="shared" si="47"/>
        <v>0.17915465446579634</v>
      </c>
      <c r="J105" s="66">
        <f t="shared" si="75"/>
        <v>10000000000</v>
      </c>
      <c r="K105" s="66">
        <f t="shared" si="75"/>
        <v>10000000000</v>
      </c>
      <c r="L105" s="66">
        <f t="shared" si="75"/>
        <v>0</v>
      </c>
      <c r="M105" s="64">
        <f t="shared" si="63"/>
        <v>1</v>
      </c>
      <c r="N105" s="64">
        <f t="shared" si="64"/>
        <v>1</v>
      </c>
      <c r="O105" s="151">
        <f t="shared" si="65"/>
        <v>1</v>
      </c>
    </row>
    <row r="106" spans="1:15" ht="43.5" customHeight="1" x14ac:dyDescent="0.25">
      <c r="A106" s="193" t="s">
        <v>443</v>
      </c>
      <c r="B106" s="100" t="s">
        <v>37</v>
      </c>
      <c r="C106" s="34">
        <v>13</v>
      </c>
      <c r="D106" s="34" t="s">
        <v>38</v>
      </c>
      <c r="E106" s="95" t="s">
        <v>251</v>
      </c>
      <c r="F106" s="66">
        <f>+F108+F112+F122+F126</f>
        <v>2620046413.3000002</v>
      </c>
      <c r="G106" s="66">
        <f>+G108+G112+G122+G126</f>
        <v>0</v>
      </c>
      <c r="H106" s="66">
        <f>+H108+H112+H122+H126</f>
        <v>2620046413.3000002</v>
      </c>
      <c r="I106" s="162">
        <f t="shared" si="47"/>
        <v>4.6939350985911059E-2</v>
      </c>
      <c r="J106" s="66">
        <f>+J108+J112+J122+J126</f>
        <v>2244343917.9700003</v>
      </c>
      <c r="K106" s="66">
        <f t="shared" ref="K106:L106" si="76">+K108+K112+K122+K126</f>
        <v>2191268659.3000002</v>
      </c>
      <c r="L106" s="66">
        <f t="shared" si="76"/>
        <v>53075258.670000017</v>
      </c>
      <c r="M106" s="64">
        <f t="shared" si="63"/>
        <v>0.85660464126786395</v>
      </c>
      <c r="N106" s="64">
        <f t="shared" si="64"/>
        <v>0.83634726781044078</v>
      </c>
      <c r="O106" s="151">
        <f t="shared" si="65"/>
        <v>0.97635154833221527</v>
      </c>
    </row>
    <row r="107" spans="1:15" ht="43.5" customHeight="1" x14ac:dyDescent="0.25">
      <c r="A107" s="193" t="s">
        <v>443</v>
      </c>
      <c r="B107" s="100" t="s">
        <v>37</v>
      </c>
      <c r="C107" s="34">
        <v>20</v>
      </c>
      <c r="D107" s="34" t="s">
        <v>38</v>
      </c>
      <c r="E107" s="95" t="s">
        <v>251</v>
      </c>
      <c r="F107" s="66">
        <f>+F113</f>
        <v>10000000000</v>
      </c>
      <c r="G107" s="66">
        <f>+G113</f>
        <v>0</v>
      </c>
      <c r="H107" s="66">
        <f>+H113</f>
        <v>10000000000</v>
      </c>
      <c r="I107" s="162">
        <f t="shared" si="47"/>
        <v>0.17915465446579634</v>
      </c>
      <c r="J107" s="66">
        <f>+J113</f>
        <v>10000000000</v>
      </c>
      <c r="K107" s="66">
        <f t="shared" ref="K107:L107" si="77">+K113</f>
        <v>10000000000</v>
      </c>
      <c r="L107" s="66">
        <f t="shared" si="77"/>
        <v>0</v>
      </c>
      <c r="M107" s="64">
        <f t="shared" si="63"/>
        <v>1</v>
      </c>
      <c r="N107" s="64">
        <f t="shared" si="64"/>
        <v>1</v>
      </c>
      <c r="O107" s="151">
        <f t="shared" si="65"/>
        <v>1</v>
      </c>
    </row>
    <row r="108" spans="1:15" ht="52.5" customHeight="1" x14ac:dyDescent="0.25">
      <c r="A108" s="185" t="s">
        <v>444</v>
      </c>
      <c r="B108" s="100" t="s">
        <v>37</v>
      </c>
      <c r="C108" s="34">
        <v>13</v>
      </c>
      <c r="D108" s="34" t="s">
        <v>38</v>
      </c>
      <c r="E108" s="95" t="s">
        <v>445</v>
      </c>
      <c r="F108" s="66">
        <f t="shared" ref="F108:L111" si="78">+F109</f>
        <v>1168128</v>
      </c>
      <c r="G108" s="66">
        <f t="shared" si="78"/>
        <v>0</v>
      </c>
      <c r="H108" s="66">
        <f t="shared" si="78"/>
        <v>1168128</v>
      </c>
      <c r="I108" s="161">
        <f t="shared" si="47"/>
        <v>2.0927556821182175E-5</v>
      </c>
      <c r="J108" s="66">
        <f t="shared" si="78"/>
        <v>1168128</v>
      </c>
      <c r="K108" s="66">
        <f t="shared" si="78"/>
        <v>1168128</v>
      </c>
      <c r="L108" s="66">
        <f t="shared" si="78"/>
        <v>0</v>
      </c>
      <c r="M108" s="64">
        <f t="shared" si="63"/>
        <v>1</v>
      </c>
      <c r="N108" s="64">
        <f t="shared" si="64"/>
        <v>1</v>
      </c>
      <c r="O108" s="151">
        <f t="shared" si="65"/>
        <v>1</v>
      </c>
    </row>
    <row r="109" spans="1:15" ht="52.5" customHeight="1" x14ac:dyDescent="0.25">
      <c r="A109" s="185" t="s">
        <v>446</v>
      </c>
      <c r="B109" s="100" t="s">
        <v>37</v>
      </c>
      <c r="C109" s="34">
        <v>13</v>
      </c>
      <c r="D109" s="34" t="s">
        <v>38</v>
      </c>
      <c r="E109" s="95" t="s">
        <v>445</v>
      </c>
      <c r="F109" s="66">
        <f t="shared" si="78"/>
        <v>1168128</v>
      </c>
      <c r="G109" s="66">
        <f t="shared" si="78"/>
        <v>0</v>
      </c>
      <c r="H109" s="66">
        <f t="shared" si="78"/>
        <v>1168128</v>
      </c>
      <c r="I109" s="161">
        <f t="shared" si="47"/>
        <v>2.0927556821182175E-5</v>
      </c>
      <c r="J109" s="66">
        <f t="shared" si="78"/>
        <v>1168128</v>
      </c>
      <c r="K109" s="66">
        <f t="shared" si="78"/>
        <v>1168128</v>
      </c>
      <c r="L109" s="66">
        <f t="shared" si="78"/>
        <v>0</v>
      </c>
      <c r="M109" s="64">
        <f t="shared" si="63"/>
        <v>1</v>
      </c>
      <c r="N109" s="64">
        <f t="shared" si="64"/>
        <v>1</v>
      </c>
      <c r="O109" s="151">
        <f t="shared" si="65"/>
        <v>1</v>
      </c>
    </row>
    <row r="110" spans="1:15" ht="43.5" customHeight="1" x14ac:dyDescent="0.25">
      <c r="A110" s="185" t="s">
        <v>447</v>
      </c>
      <c r="B110" s="100" t="s">
        <v>37</v>
      </c>
      <c r="C110" s="34">
        <v>13</v>
      </c>
      <c r="D110" s="34" t="s">
        <v>38</v>
      </c>
      <c r="E110" s="95" t="s">
        <v>448</v>
      </c>
      <c r="F110" s="66">
        <f t="shared" si="78"/>
        <v>1168128</v>
      </c>
      <c r="G110" s="66">
        <f t="shared" si="78"/>
        <v>0</v>
      </c>
      <c r="H110" s="66">
        <f t="shared" si="78"/>
        <v>1168128</v>
      </c>
      <c r="I110" s="161">
        <f t="shared" si="47"/>
        <v>2.0927556821182175E-5</v>
      </c>
      <c r="J110" s="66">
        <f t="shared" si="78"/>
        <v>1168128</v>
      </c>
      <c r="K110" s="66">
        <f t="shared" si="78"/>
        <v>1168128</v>
      </c>
      <c r="L110" s="66">
        <f t="shared" si="78"/>
        <v>0</v>
      </c>
      <c r="M110" s="64">
        <f t="shared" si="63"/>
        <v>1</v>
      </c>
      <c r="N110" s="64">
        <f t="shared" si="64"/>
        <v>1</v>
      </c>
      <c r="O110" s="151">
        <f t="shared" si="65"/>
        <v>1</v>
      </c>
    </row>
    <row r="111" spans="1:15" ht="43.5" customHeight="1" x14ac:dyDescent="0.25">
      <c r="A111" s="152" t="s">
        <v>449</v>
      </c>
      <c r="B111" s="103" t="s">
        <v>37</v>
      </c>
      <c r="C111" s="44">
        <v>13</v>
      </c>
      <c r="D111" s="44" t="s">
        <v>38</v>
      </c>
      <c r="E111" s="45" t="s">
        <v>258</v>
      </c>
      <c r="F111" s="46">
        <v>1168128</v>
      </c>
      <c r="G111" s="56">
        <f t="shared" si="78"/>
        <v>0</v>
      </c>
      <c r="H111" s="46">
        <f>+F111-G111</f>
        <v>1168128</v>
      </c>
      <c r="I111" s="159">
        <f t="shared" si="47"/>
        <v>2.0927556821182175E-5</v>
      </c>
      <c r="J111" s="56">
        <v>1168128</v>
      </c>
      <c r="K111" s="56">
        <v>1168128</v>
      </c>
      <c r="L111" s="46">
        <f t="shared" si="62"/>
        <v>0</v>
      </c>
      <c r="M111" s="57">
        <f t="shared" si="63"/>
        <v>1</v>
      </c>
      <c r="N111" s="57">
        <f t="shared" si="64"/>
        <v>1</v>
      </c>
      <c r="O111" s="154">
        <f t="shared" si="65"/>
        <v>1</v>
      </c>
    </row>
    <row r="112" spans="1:15" ht="57" customHeight="1" x14ac:dyDescent="0.25">
      <c r="A112" s="185" t="s">
        <v>450</v>
      </c>
      <c r="B112" s="107" t="s">
        <v>37</v>
      </c>
      <c r="C112" s="34">
        <v>13</v>
      </c>
      <c r="D112" s="34" t="s">
        <v>38</v>
      </c>
      <c r="E112" s="95" t="s">
        <v>451</v>
      </c>
      <c r="F112" s="60">
        <f t="shared" ref="F112:H113" si="79">+F114</f>
        <v>1621534103.74</v>
      </c>
      <c r="G112" s="60">
        <f t="shared" si="79"/>
        <v>0</v>
      </c>
      <c r="H112" s="60">
        <f>+H114</f>
        <v>1621534103.74</v>
      </c>
      <c r="I112" s="162">
        <f t="shared" si="47"/>
        <v>2.9050538206004447E-2</v>
      </c>
      <c r="J112" s="60">
        <f>+J114</f>
        <v>1245831608.4100001</v>
      </c>
      <c r="K112" s="60">
        <f t="shared" ref="K112:L113" si="80">+K114</f>
        <v>1192756349.74</v>
      </c>
      <c r="L112" s="60">
        <f t="shared" si="80"/>
        <v>53075258.670000017</v>
      </c>
      <c r="M112" s="64">
        <f t="shared" si="63"/>
        <v>0.76830429007724355</v>
      </c>
      <c r="N112" s="64">
        <f t="shared" si="64"/>
        <v>0.7355727807321214</v>
      </c>
      <c r="O112" s="151">
        <f t="shared" si="65"/>
        <v>0.95739772669780177</v>
      </c>
    </row>
    <row r="113" spans="1:16" ht="57" customHeight="1" x14ac:dyDescent="0.25">
      <c r="A113" s="185" t="s">
        <v>450</v>
      </c>
      <c r="B113" s="100" t="s">
        <v>41</v>
      </c>
      <c r="C113" s="34">
        <v>20</v>
      </c>
      <c r="D113" s="34" t="s">
        <v>38</v>
      </c>
      <c r="E113" s="95" t="s">
        <v>451</v>
      </c>
      <c r="F113" s="60">
        <f t="shared" si="79"/>
        <v>10000000000</v>
      </c>
      <c r="G113" s="60">
        <f t="shared" si="79"/>
        <v>0</v>
      </c>
      <c r="H113" s="60">
        <f t="shared" si="79"/>
        <v>10000000000</v>
      </c>
      <c r="I113" s="162">
        <f t="shared" si="47"/>
        <v>0.17915465446579634</v>
      </c>
      <c r="J113" s="60">
        <f t="shared" ref="J113" si="81">+J115</f>
        <v>10000000000</v>
      </c>
      <c r="K113" s="60">
        <f t="shared" si="80"/>
        <v>10000000000</v>
      </c>
      <c r="L113" s="60">
        <f t="shared" si="80"/>
        <v>0</v>
      </c>
      <c r="M113" s="64">
        <f t="shared" si="63"/>
        <v>1</v>
      </c>
      <c r="N113" s="64">
        <f t="shared" si="64"/>
        <v>1</v>
      </c>
      <c r="O113" s="151">
        <f t="shared" si="65"/>
        <v>1</v>
      </c>
    </row>
    <row r="114" spans="1:16" ht="57" customHeight="1" x14ac:dyDescent="0.25">
      <c r="A114" s="185" t="s">
        <v>452</v>
      </c>
      <c r="B114" s="107" t="s">
        <v>37</v>
      </c>
      <c r="C114" s="34">
        <v>13</v>
      </c>
      <c r="D114" s="34" t="s">
        <v>38</v>
      </c>
      <c r="E114" s="95" t="s">
        <v>451</v>
      </c>
      <c r="F114" s="66">
        <f>+F116+F117</f>
        <v>1621534103.74</v>
      </c>
      <c r="G114" s="66">
        <f>+G116+G117</f>
        <v>0</v>
      </c>
      <c r="H114" s="66">
        <f>+H116+H117</f>
        <v>1621534103.74</v>
      </c>
      <c r="I114" s="162">
        <f t="shared" si="47"/>
        <v>2.9050538206004447E-2</v>
      </c>
      <c r="J114" s="66">
        <f>+J116+J117</f>
        <v>1245831608.4100001</v>
      </c>
      <c r="K114" s="66">
        <f t="shared" ref="K114:L114" si="82">+K116+K117</f>
        <v>1192756349.74</v>
      </c>
      <c r="L114" s="66">
        <f t="shared" si="82"/>
        <v>53075258.670000017</v>
      </c>
      <c r="M114" s="64">
        <f t="shared" si="63"/>
        <v>0.76830429007724355</v>
      </c>
      <c r="N114" s="64">
        <f t="shared" si="64"/>
        <v>0.7355727807321214</v>
      </c>
      <c r="O114" s="151">
        <f t="shared" si="65"/>
        <v>0.95739772669780177</v>
      </c>
    </row>
    <row r="115" spans="1:16" ht="57" customHeight="1" x14ac:dyDescent="0.25">
      <c r="A115" s="185" t="s">
        <v>452</v>
      </c>
      <c r="B115" s="100" t="s">
        <v>41</v>
      </c>
      <c r="C115" s="34">
        <v>20</v>
      </c>
      <c r="D115" s="34" t="s">
        <v>38</v>
      </c>
      <c r="E115" s="95" t="s">
        <v>451</v>
      </c>
      <c r="F115" s="66">
        <f>+F118</f>
        <v>10000000000</v>
      </c>
      <c r="G115" s="66">
        <f>+G118</f>
        <v>0</v>
      </c>
      <c r="H115" s="66">
        <f>+H118</f>
        <v>10000000000</v>
      </c>
      <c r="I115" s="162">
        <f t="shared" si="47"/>
        <v>0.17915465446579634</v>
      </c>
      <c r="J115" s="66">
        <f>+J118</f>
        <v>10000000000</v>
      </c>
      <c r="K115" s="66">
        <f t="shared" ref="K115:L115" si="83">+K118</f>
        <v>10000000000</v>
      </c>
      <c r="L115" s="66">
        <f t="shared" si="83"/>
        <v>0</v>
      </c>
      <c r="M115" s="64">
        <f t="shared" si="63"/>
        <v>1</v>
      </c>
      <c r="N115" s="64">
        <f t="shared" si="64"/>
        <v>1</v>
      </c>
      <c r="O115" s="151">
        <f t="shared" si="65"/>
        <v>1</v>
      </c>
    </row>
    <row r="116" spans="1:16" ht="43.5" customHeight="1" x14ac:dyDescent="0.25">
      <c r="A116" s="149" t="s">
        <v>454</v>
      </c>
      <c r="B116" s="107" t="s">
        <v>37</v>
      </c>
      <c r="C116" s="34">
        <v>13</v>
      </c>
      <c r="D116" s="34" t="s">
        <v>38</v>
      </c>
      <c r="E116" s="40" t="s">
        <v>455</v>
      </c>
      <c r="F116" s="62">
        <f>+F120</f>
        <v>822367350</v>
      </c>
      <c r="G116" s="62">
        <f>+G120</f>
        <v>0</v>
      </c>
      <c r="H116" s="62">
        <f>+H120</f>
        <v>822367350</v>
      </c>
      <c r="I116" s="162">
        <f t="shared" si="47"/>
        <v>1.473309384332026E-2</v>
      </c>
      <c r="J116" s="62">
        <f>+J120</f>
        <v>822367350</v>
      </c>
      <c r="K116" s="62">
        <f t="shared" ref="K116:L116" si="84">+K120</f>
        <v>822367350</v>
      </c>
      <c r="L116" s="62">
        <f t="shared" si="84"/>
        <v>0</v>
      </c>
      <c r="M116" s="64">
        <f t="shared" si="63"/>
        <v>1</v>
      </c>
      <c r="N116" s="64">
        <f t="shared" si="64"/>
        <v>1</v>
      </c>
      <c r="O116" s="151">
        <f t="shared" si="65"/>
        <v>1</v>
      </c>
    </row>
    <row r="117" spans="1:16" ht="43.5" customHeight="1" x14ac:dyDescent="0.25">
      <c r="A117" s="185" t="s">
        <v>453</v>
      </c>
      <c r="B117" s="107" t="s">
        <v>37</v>
      </c>
      <c r="C117" s="34">
        <v>13</v>
      </c>
      <c r="D117" s="34" t="s">
        <v>38</v>
      </c>
      <c r="E117" s="95" t="s">
        <v>393</v>
      </c>
      <c r="F117" s="66">
        <f>+F119</f>
        <v>799166753.74000001</v>
      </c>
      <c r="G117" s="66">
        <f>+G119</f>
        <v>0</v>
      </c>
      <c r="H117" s="66">
        <f>+H119</f>
        <v>799166753.74000001</v>
      </c>
      <c r="I117" s="162">
        <f t="shared" si="47"/>
        <v>1.4317444362684185E-2</v>
      </c>
      <c r="J117" s="66">
        <f>+J119</f>
        <v>423464258.41000003</v>
      </c>
      <c r="K117" s="66">
        <f t="shared" ref="K117:L117" si="85">+K119</f>
        <v>370388999.74000001</v>
      </c>
      <c r="L117" s="66">
        <f t="shared" si="85"/>
        <v>53075258.670000017</v>
      </c>
      <c r="M117" s="64">
        <f t="shared" si="63"/>
        <v>0.52988222599130974</v>
      </c>
      <c r="N117" s="64">
        <f t="shared" si="64"/>
        <v>0.4634689794171567</v>
      </c>
      <c r="O117" s="151">
        <f t="shared" si="65"/>
        <v>0.87466413607305604</v>
      </c>
    </row>
    <row r="118" spans="1:16" ht="43.5" customHeight="1" x14ac:dyDescent="0.25">
      <c r="A118" s="149" t="s">
        <v>454</v>
      </c>
      <c r="B118" s="100" t="s">
        <v>41</v>
      </c>
      <c r="C118" s="34">
        <v>20</v>
      </c>
      <c r="D118" s="34" t="s">
        <v>38</v>
      </c>
      <c r="E118" s="40" t="s">
        <v>455</v>
      </c>
      <c r="F118" s="62">
        <f>+F121</f>
        <v>10000000000</v>
      </c>
      <c r="G118" s="62">
        <f>+G121</f>
        <v>0</v>
      </c>
      <c r="H118" s="62">
        <f>+H121</f>
        <v>10000000000</v>
      </c>
      <c r="I118" s="162">
        <f t="shared" si="47"/>
        <v>0.17915465446579634</v>
      </c>
      <c r="J118" s="62">
        <f>+J121</f>
        <v>10000000000</v>
      </c>
      <c r="K118" s="62">
        <f t="shared" ref="K118:L118" si="86">+K121</f>
        <v>10000000000</v>
      </c>
      <c r="L118" s="62">
        <f t="shared" si="86"/>
        <v>0</v>
      </c>
      <c r="M118" s="64">
        <f t="shared" si="63"/>
        <v>1</v>
      </c>
      <c r="N118" s="64">
        <f t="shared" si="64"/>
        <v>1</v>
      </c>
      <c r="O118" s="151">
        <f t="shared" si="65"/>
        <v>1</v>
      </c>
    </row>
    <row r="119" spans="1:16" ht="43.5" customHeight="1" x14ac:dyDescent="0.25">
      <c r="A119" s="152" t="s">
        <v>456</v>
      </c>
      <c r="B119" s="99" t="s">
        <v>37</v>
      </c>
      <c r="C119" s="44">
        <v>13</v>
      </c>
      <c r="D119" s="44" t="s">
        <v>38</v>
      </c>
      <c r="E119" s="108" t="s">
        <v>258</v>
      </c>
      <c r="F119" s="46">
        <v>799166753.74000001</v>
      </c>
      <c r="G119" s="46">
        <v>0</v>
      </c>
      <c r="H119" s="46">
        <f t="shared" ref="H119:H121" si="87">+F119-G119</f>
        <v>799166753.74000001</v>
      </c>
      <c r="I119" s="163">
        <f t="shared" si="47"/>
        <v>1.4317444362684185E-2</v>
      </c>
      <c r="J119" s="46">
        <v>423464258.41000003</v>
      </c>
      <c r="K119" s="46">
        <v>370388999.74000001</v>
      </c>
      <c r="L119" s="46">
        <f t="shared" si="62"/>
        <v>53075258.670000017</v>
      </c>
      <c r="M119" s="57">
        <f t="shared" si="63"/>
        <v>0.52988222599130974</v>
      </c>
      <c r="N119" s="57">
        <f t="shared" si="64"/>
        <v>0.4634689794171567</v>
      </c>
      <c r="O119" s="154">
        <f t="shared" si="65"/>
        <v>0.87466413607305604</v>
      </c>
      <c r="P119" s="50"/>
    </row>
    <row r="120" spans="1:16" ht="43.5" customHeight="1" x14ac:dyDescent="0.25">
      <c r="A120" s="152" t="s">
        <v>457</v>
      </c>
      <c r="B120" s="103" t="s">
        <v>37</v>
      </c>
      <c r="C120" s="44">
        <v>13</v>
      </c>
      <c r="D120" s="44" t="s">
        <v>38</v>
      </c>
      <c r="E120" s="108" t="s">
        <v>258</v>
      </c>
      <c r="F120" s="46">
        <v>822367350</v>
      </c>
      <c r="G120" s="46">
        <f>+G121</f>
        <v>0</v>
      </c>
      <c r="H120" s="46">
        <f t="shared" si="87"/>
        <v>822367350</v>
      </c>
      <c r="I120" s="163">
        <f t="shared" si="47"/>
        <v>1.473309384332026E-2</v>
      </c>
      <c r="J120" s="46">
        <v>822367350</v>
      </c>
      <c r="K120" s="46">
        <v>822367350</v>
      </c>
      <c r="L120" s="46">
        <f t="shared" si="62"/>
        <v>0</v>
      </c>
      <c r="M120" s="57">
        <f t="shared" si="63"/>
        <v>1</v>
      </c>
      <c r="N120" s="57">
        <f t="shared" si="64"/>
        <v>1</v>
      </c>
      <c r="O120" s="154">
        <f t="shared" si="65"/>
        <v>1</v>
      </c>
    </row>
    <row r="121" spans="1:16" ht="43.5" customHeight="1" x14ac:dyDescent="0.25">
      <c r="A121" s="152" t="s">
        <v>457</v>
      </c>
      <c r="B121" s="103" t="s">
        <v>41</v>
      </c>
      <c r="C121" s="44">
        <v>20</v>
      </c>
      <c r="D121" s="44" t="s">
        <v>38</v>
      </c>
      <c r="E121" s="108" t="s">
        <v>258</v>
      </c>
      <c r="F121" s="46">
        <v>10000000000</v>
      </c>
      <c r="G121" s="46">
        <v>0</v>
      </c>
      <c r="H121" s="46">
        <f t="shared" si="87"/>
        <v>10000000000</v>
      </c>
      <c r="I121" s="163">
        <f t="shared" si="47"/>
        <v>0.17915465446579634</v>
      </c>
      <c r="J121" s="46">
        <v>10000000000</v>
      </c>
      <c r="K121" s="46">
        <v>10000000000</v>
      </c>
      <c r="L121" s="46">
        <f t="shared" si="62"/>
        <v>0</v>
      </c>
      <c r="M121" s="57">
        <f t="shared" si="63"/>
        <v>1</v>
      </c>
      <c r="N121" s="57">
        <f>+K121/H121</f>
        <v>1</v>
      </c>
      <c r="O121" s="154">
        <f t="shared" si="65"/>
        <v>1</v>
      </c>
      <c r="P121" s="50"/>
    </row>
    <row r="122" spans="1:16" ht="54" customHeight="1" x14ac:dyDescent="0.25">
      <c r="A122" s="185" t="s">
        <v>458</v>
      </c>
      <c r="B122" s="100" t="s">
        <v>37</v>
      </c>
      <c r="C122" s="34">
        <v>13</v>
      </c>
      <c r="D122" s="34" t="s">
        <v>38</v>
      </c>
      <c r="E122" s="95" t="s">
        <v>459</v>
      </c>
      <c r="F122" s="66">
        <f t="shared" ref="F122:L124" si="88">+F123</f>
        <v>987224297.55999994</v>
      </c>
      <c r="G122" s="66">
        <f t="shared" si="88"/>
        <v>0</v>
      </c>
      <c r="H122" s="66">
        <f t="shared" si="88"/>
        <v>987224297.55999994</v>
      </c>
      <c r="I122" s="162">
        <f t="shared" si="47"/>
        <v>1.7686582790960029E-2</v>
      </c>
      <c r="J122" s="66">
        <f t="shared" si="88"/>
        <v>987224297.55999994</v>
      </c>
      <c r="K122" s="66">
        <v>987224297.55999994</v>
      </c>
      <c r="L122" s="66">
        <f t="shared" si="88"/>
        <v>0</v>
      </c>
      <c r="M122" s="64">
        <f t="shared" si="63"/>
        <v>1</v>
      </c>
      <c r="N122" s="64">
        <f t="shared" si="64"/>
        <v>1</v>
      </c>
      <c r="O122" s="151">
        <f t="shared" si="65"/>
        <v>1</v>
      </c>
    </row>
    <row r="123" spans="1:16" ht="54" customHeight="1" x14ac:dyDescent="0.25">
      <c r="A123" s="185" t="s">
        <v>460</v>
      </c>
      <c r="B123" s="100" t="s">
        <v>37</v>
      </c>
      <c r="C123" s="34">
        <v>13</v>
      </c>
      <c r="D123" s="34" t="s">
        <v>38</v>
      </c>
      <c r="E123" s="95" t="s">
        <v>459</v>
      </c>
      <c r="F123" s="66">
        <f t="shared" si="88"/>
        <v>987224297.55999994</v>
      </c>
      <c r="G123" s="66">
        <f t="shared" si="88"/>
        <v>0</v>
      </c>
      <c r="H123" s="66">
        <f t="shared" si="88"/>
        <v>987224297.55999994</v>
      </c>
      <c r="I123" s="162">
        <f t="shared" si="47"/>
        <v>1.7686582790960029E-2</v>
      </c>
      <c r="J123" s="66">
        <f t="shared" si="88"/>
        <v>987224297.55999994</v>
      </c>
      <c r="K123" s="66">
        <f t="shared" si="88"/>
        <v>987224297.55999994</v>
      </c>
      <c r="L123" s="66">
        <f t="shared" si="88"/>
        <v>0</v>
      </c>
      <c r="M123" s="64">
        <f t="shared" si="63"/>
        <v>1</v>
      </c>
      <c r="N123" s="64">
        <f t="shared" si="64"/>
        <v>1</v>
      </c>
      <c r="O123" s="151">
        <f t="shared" si="65"/>
        <v>1</v>
      </c>
    </row>
    <row r="124" spans="1:16" ht="43.5" customHeight="1" x14ac:dyDescent="0.25">
      <c r="A124" s="185" t="s">
        <v>461</v>
      </c>
      <c r="B124" s="100" t="s">
        <v>37</v>
      </c>
      <c r="C124" s="34">
        <v>13</v>
      </c>
      <c r="D124" s="34" t="s">
        <v>38</v>
      </c>
      <c r="E124" s="95" t="s">
        <v>462</v>
      </c>
      <c r="F124" s="66">
        <f t="shared" si="88"/>
        <v>987224297.55999994</v>
      </c>
      <c r="G124" s="66">
        <f t="shared" si="88"/>
        <v>0</v>
      </c>
      <c r="H124" s="66">
        <f t="shared" si="88"/>
        <v>987224297.55999994</v>
      </c>
      <c r="I124" s="162">
        <f t="shared" si="47"/>
        <v>1.7686582790960029E-2</v>
      </c>
      <c r="J124" s="66">
        <f t="shared" si="88"/>
        <v>987224297.55999994</v>
      </c>
      <c r="K124" s="66">
        <f t="shared" si="88"/>
        <v>987224297.55999994</v>
      </c>
      <c r="L124" s="66">
        <f t="shared" si="88"/>
        <v>0</v>
      </c>
      <c r="M124" s="64">
        <f t="shared" si="63"/>
        <v>1</v>
      </c>
      <c r="N124" s="64">
        <f t="shared" si="64"/>
        <v>1</v>
      </c>
      <c r="O124" s="151">
        <f t="shared" si="65"/>
        <v>1</v>
      </c>
    </row>
    <row r="125" spans="1:16" ht="43.5" customHeight="1" x14ac:dyDescent="0.25">
      <c r="A125" s="152" t="s">
        <v>463</v>
      </c>
      <c r="B125" s="103" t="s">
        <v>37</v>
      </c>
      <c r="C125" s="44">
        <v>13</v>
      </c>
      <c r="D125" s="44" t="s">
        <v>38</v>
      </c>
      <c r="E125" s="108" t="s">
        <v>258</v>
      </c>
      <c r="F125" s="46">
        <v>987224297.55999994</v>
      </c>
      <c r="G125" s="56">
        <f t="shared" ref="G125" si="89">+G127</f>
        <v>0</v>
      </c>
      <c r="H125" s="46">
        <f>+F125-G125</f>
        <v>987224297.55999994</v>
      </c>
      <c r="I125" s="163">
        <f t="shared" si="47"/>
        <v>1.7686582790960029E-2</v>
      </c>
      <c r="J125" s="56">
        <v>987224297.55999994</v>
      </c>
      <c r="K125" s="56">
        <v>987224297.55999994</v>
      </c>
      <c r="L125" s="56">
        <f t="shared" si="62"/>
        <v>0</v>
      </c>
      <c r="M125" s="57">
        <f t="shared" si="63"/>
        <v>1</v>
      </c>
      <c r="N125" s="57">
        <f t="shared" si="64"/>
        <v>1</v>
      </c>
      <c r="O125" s="154">
        <f t="shared" si="65"/>
        <v>1</v>
      </c>
    </row>
    <row r="126" spans="1:16" ht="55.5" customHeight="1" x14ac:dyDescent="0.25">
      <c r="A126" s="185" t="s">
        <v>464</v>
      </c>
      <c r="B126" s="100" t="s">
        <v>37</v>
      </c>
      <c r="C126" s="34">
        <v>13</v>
      </c>
      <c r="D126" s="34" t="s">
        <v>38</v>
      </c>
      <c r="E126" s="95" t="s">
        <v>465</v>
      </c>
      <c r="F126" s="66">
        <f t="shared" ref="F126:L128" si="90">+F127</f>
        <v>10119884</v>
      </c>
      <c r="G126" s="66">
        <f t="shared" si="90"/>
        <v>0</v>
      </c>
      <c r="H126" s="66">
        <f t="shared" si="90"/>
        <v>10119884</v>
      </c>
      <c r="I126" s="150">
        <f t="shared" si="47"/>
        <v>1.8130243212539408E-4</v>
      </c>
      <c r="J126" s="66">
        <f t="shared" si="90"/>
        <v>10119884</v>
      </c>
      <c r="K126" s="66">
        <f t="shared" si="90"/>
        <v>10119884</v>
      </c>
      <c r="L126" s="66">
        <f t="shared" si="90"/>
        <v>0</v>
      </c>
      <c r="M126" s="64">
        <f t="shared" si="63"/>
        <v>1</v>
      </c>
      <c r="N126" s="64">
        <f t="shared" si="64"/>
        <v>1</v>
      </c>
      <c r="O126" s="151">
        <f t="shared" si="65"/>
        <v>1</v>
      </c>
    </row>
    <row r="127" spans="1:16" ht="55.5" customHeight="1" x14ac:dyDescent="0.25">
      <c r="A127" s="185" t="s">
        <v>466</v>
      </c>
      <c r="B127" s="100" t="s">
        <v>37</v>
      </c>
      <c r="C127" s="34">
        <v>13</v>
      </c>
      <c r="D127" s="34" t="s">
        <v>38</v>
      </c>
      <c r="E127" s="95" t="s">
        <v>465</v>
      </c>
      <c r="F127" s="66">
        <f t="shared" si="90"/>
        <v>10119884</v>
      </c>
      <c r="G127" s="66">
        <f t="shared" si="90"/>
        <v>0</v>
      </c>
      <c r="H127" s="66">
        <f t="shared" si="90"/>
        <v>10119884</v>
      </c>
      <c r="I127" s="150">
        <f t="shared" si="47"/>
        <v>1.8130243212539408E-4</v>
      </c>
      <c r="J127" s="66">
        <f t="shared" si="90"/>
        <v>10119884</v>
      </c>
      <c r="K127" s="66">
        <f t="shared" si="90"/>
        <v>10119884</v>
      </c>
      <c r="L127" s="66">
        <f t="shared" si="90"/>
        <v>0</v>
      </c>
      <c r="M127" s="64">
        <f t="shared" si="63"/>
        <v>1</v>
      </c>
      <c r="N127" s="64">
        <f t="shared" si="64"/>
        <v>1</v>
      </c>
      <c r="O127" s="151">
        <f t="shared" si="65"/>
        <v>1</v>
      </c>
    </row>
    <row r="128" spans="1:16" ht="43.5" customHeight="1" x14ac:dyDescent="0.25">
      <c r="A128" s="185" t="s">
        <v>467</v>
      </c>
      <c r="B128" s="100" t="s">
        <v>37</v>
      </c>
      <c r="C128" s="34">
        <v>13</v>
      </c>
      <c r="D128" s="34" t="s">
        <v>38</v>
      </c>
      <c r="E128" s="95" t="s">
        <v>468</v>
      </c>
      <c r="F128" s="66">
        <f t="shared" si="90"/>
        <v>10119884</v>
      </c>
      <c r="G128" s="66">
        <f t="shared" si="90"/>
        <v>0</v>
      </c>
      <c r="H128" s="66">
        <f t="shared" si="90"/>
        <v>10119884</v>
      </c>
      <c r="I128" s="150">
        <f t="shared" si="47"/>
        <v>1.8130243212539408E-4</v>
      </c>
      <c r="J128" s="66">
        <f t="shared" si="90"/>
        <v>10119884</v>
      </c>
      <c r="K128" s="66">
        <f t="shared" si="90"/>
        <v>10119884</v>
      </c>
      <c r="L128" s="66">
        <f t="shared" si="90"/>
        <v>0</v>
      </c>
      <c r="M128" s="64">
        <f t="shared" si="63"/>
        <v>1</v>
      </c>
      <c r="N128" s="64">
        <f t="shared" si="64"/>
        <v>1</v>
      </c>
      <c r="O128" s="151">
        <f t="shared" si="65"/>
        <v>1</v>
      </c>
    </row>
    <row r="129" spans="1:16" ht="43.5" customHeight="1" thickBot="1" x14ac:dyDescent="0.3">
      <c r="A129" s="164" t="s">
        <v>469</v>
      </c>
      <c r="B129" s="194" t="s">
        <v>37</v>
      </c>
      <c r="C129" s="84">
        <v>13</v>
      </c>
      <c r="D129" s="84" t="s">
        <v>38</v>
      </c>
      <c r="E129" s="195" t="s">
        <v>258</v>
      </c>
      <c r="F129" s="196">
        <v>10119884</v>
      </c>
      <c r="G129" s="86">
        <v>0</v>
      </c>
      <c r="H129" s="86">
        <f>+F129-G129</f>
        <v>10119884</v>
      </c>
      <c r="I129" s="197">
        <f t="shared" si="47"/>
        <v>1.8130243212539408E-4</v>
      </c>
      <c r="J129" s="86">
        <v>10119884</v>
      </c>
      <c r="K129" s="86">
        <v>10119884</v>
      </c>
      <c r="L129" s="86">
        <f t="shared" si="62"/>
        <v>0</v>
      </c>
      <c r="M129" s="166">
        <f t="shared" si="63"/>
        <v>1</v>
      </c>
      <c r="N129" s="166">
        <f t="shared" si="64"/>
        <v>1</v>
      </c>
      <c r="O129" s="167">
        <f t="shared" si="65"/>
        <v>1</v>
      </c>
    </row>
    <row r="130" spans="1:16" s="118" customFormat="1" ht="33" customHeight="1" thickBot="1" x14ac:dyDescent="0.3">
      <c r="A130" s="335" t="s">
        <v>470</v>
      </c>
      <c r="B130" s="336"/>
      <c r="C130" s="336"/>
      <c r="D130" s="336"/>
      <c r="E130" s="336"/>
      <c r="F130" s="198">
        <f>+F51+F50+F49+F8</f>
        <v>55817695776.970001</v>
      </c>
      <c r="G130" s="198">
        <f t="shared" ref="G130" si="91">+G51+G50+G49+G8</f>
        <v>0</v>
      </c>
      <c r="H130" s="198">
        <f>+H51+H50+H49+H8</f>
        <v>55817695776.970001</v>
      </c>
      <c r="I130" s="199">
        <f>+I8+I49+I50+I51</f>
        <v>0.99999999999999989</v>
      </c>
      <c r="J130" s="198">
        <f t="shared" ref="J130:L130" si="92">+J51+J50+J49+J8</f>
        <v>49730004619.240005</v>
      </c>
      <c r="K130" s="198">
        <f t="shared" si="92"/>
        <v>45850119426.570007</v>
      </c>
      <c r="L130" s="198">
        <f t="shared" si="92"/>
        <v>3879885192.6700001</v>
      </c>
      <c r="M130" s="199">
        <f t="shared" si="63"/>
        <v>0.89093617941423986</v>
      </c>
      <c r="N130" s="199">
        <f t="shared" si="64"/>
        <v>0.82142623030826456</v>
      </c>
      <c r="O130" s="200">
        <f>+K130/J130</f>
        <v>0.92198100075846545</v>
      </c>
    </row>
    <row r="131" spans="1:16" s="120" customFormat="1" ht="15.75" customHeight="1" x14ac:dyDescent="0.25">
      <c r="A131" s="119" t="s">
        <v>513</v>
      </c>
      <c r="E131" s="121"/>
      <c r="F131" s="128"/>
      <c r="G131" s="128"/>
      <c r="H131" s="128"/>
      <c r="I131" s="130"/>
      <c r="J131" s="130"/>
      <c r="K131" s="130"/>
      <c r="L131" s="130"/>
      <c r="M131" s="130"/>
    </row>
    <row r="132" spans="1:16" s="120" customFormat="1" ht="15.75" customHeight="1" x14ac:dyDescent="0.25">
      <c r="A132" s="119" t="s">
        <v>542</v>
      </c>
      <c r="E132" s="121"/>
      <c r="F132" s="128"/>
      <c r="G132" s="128"/>
      <c r="H132" s="128"/>
      <c r="I132" s="130"/>
      <c r="J132" s="130"/>
      <c r="K132" s="130"/>
      <c r="L132" s="130"/>
      <c r="M132" s="130"/>
    </row>
    <row r="133" spans="1:16" s="130" customFormat="1" x14ac:dyDescent="0.25">
      <c r="A133" s="119" t="s">
        <v>514</v>
      </c>
      <c r="B133" s="5"/>
      <c r="C133" s="3"/>
      <c r="D133" s="3"/>
      <c r="E133" s="8"/>
      <c r="F133" s="9"/>
      <c r="G133" s="9"/>
      <c r="H133" s="9"/>
      <c r="N133" s="3"/>
      <c r="O133" s="3"/>
      <c r="P133" s="3"/>
    </row>
  </sheetData>
  <mergeCells count="17">
    <mergeCell ref="A130:E130"/>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623C0-C179-4C6F-AEF7-26D9F9277D6D}">
  <sheetPr>
    <tabColor theme="0"/>
  </sheetPr>
  <dimension ref="A1:O133"/>
  <sheetViews>
    <sheetView topLeftCell="F1" zoomScale="93" zoomScaleNormal="93" workbookViewId="0">
      <selection activeCell="A10" sqref="A10"/>
    </sheetView>
  </sheetViews>
  <sheetFormatPr baseColWidth="10" defaultRowHeight="15.75" x14ac:dyDescent="0.25"/>
  <cols>
    <col min="1" max="1" width="45.42578125" style="3" customWidth="1"/>
    <col min="2" max="2" width="16.140625" style="5" customWidth="1"/>
    <col min="3" max="3" width="11" style="3" customWidth="1"/>
    <col min="4" max="4" width="9.5703125" style="3" customWidth="1"/>
    <col min="5" max="5" width="49.28515625" style="8" customWidth="1"/>
    <col min="6" max="6" width="23.85546875" style="16" customWidth="1"/>
    <col min="7" max="7" width="25.7109375" style="16" customWidth="1"/>
    <col min="8" max="8" width="24.140625" style="16" customWidth="1"/>
    <col min="9" max="9" width="21.42578125" style="130" customWidth="1"/>
    <col min="10" max="10" width="24" style="130" customWidth="1"/>
    <col min="11" max="11" width="25.140625" style="130" customWidth="1"/>
    <col min="12" max="12" width="22.7109375" style="130" customWidth="1"/>
    <col min="13" max="13" width="18.7109375" style="130" customWidth="1"/>
    <col min="14" max="14" width="15.28515625" style="3" customWidth="1"/>
    <col min="15" max="15" width="16.140625" style="3" customWidth="1"/>
    <col min="16" max="65" width="11.42578125" style="3"/>
    <col min="66" max="66" width="15.42578125" style="3" customWidth="1"/>
    <col min="67" max="67" width="9.5703125" style="3" customWidth="1"/>
    <col min="68" max="68" width="14.42578125" style="3" customWidth="1"/>
    <col min="69" max="69" width="49.85546875" style="3" customWidth="1"/>
    <col min="70" max="70" width="22.5703125" style="3" customWidth="1"/>
    <col min="71" max="71" width="23" style="3" customWidth="1"/>
    <col min="72" max="72" width="22.85546875" style="3" customWidth="1"/>
    <col min="73" max="73" width="23.42578125" style="3" customWidth="1"/>
    <col min="74" max="74" width="22.42578125" style="3" customWidth="1"/>
    <col min="75" max="75" width="13.85546875" style="3" customWidth="1"/>
    <col min="76" max="76" width="20.7109375" style="3" customWidth="1"/>
    <col min="77" max="77" width="18.140625" style="3" customWidth="1"/>
    <col min="78" max="78" width="14.85546875" style="3" bestFit="1" customWidth="1"/>
    <col min="79" max="79" width="11.42578125" style="3"/>
    <col min="80" max="80" width="17.42578125" style="3" customWidth="1"/>
    <col min="81" max="83" width="18.140625" style="3" customWidth="1"/>
    <col min="84" max="87" width="11.42578125" style="3"/>
    <col min="88" max="88" width="34" style="3" customWidth="1"/>
    <col min="89" max="89" width="9.5703125" style="3" customWidth="1"/>
    <col min="90" max="90" width="16.7109375" style="3" customWidth="1"/>
    <col min="91" max="91" width="55.140625" style="3" customWidth="1"/>
    <col min="92" max="92" width="22.5703125" style="3" customWidth="1"/>
    <col min="93" max="93" width="23" style="3" customWidth="1"/>
    <col min="94" max="94" width="22.85546875" style="3" customWidth="1"/>
    <col min="95" max="95" width="23.42578125" style="3" customWidth="1"/>
    <col min="96" max="96" width="28.7109375" style="3" customWidth="1"/>
    <col min="97" max="97" width="12.7109375" style="3" customWidth="1"/>
    <col min="98" max="98" width="11.42578125" style="3"/>
    <col min="99" max="99" width="25.28515625" style="3" customWidth="1"/>
    <col min="100" max="100" width="15.85546875" style="3" bestFit="1" customWidth="1"/>
    <col min="101" max="102" width="18" style="3" bestFit="1" customWidth="1"/>
    <col min="103" max="321" width="11.42578125" style="3"/>
    <col min="322" max="322" width="15.42578125" style="3" customWidth="1"/>
    <col min="323" max="323" width="9.5703125" style="3" customWidth="1"/>
    <col min="324" max="324" width="14.42578125" style="3" customWidth="1"/>
    <col min="325" max="325" width="49.85546875" style="3" customWidth="1"/>
    <col min="326" max="326" width="22.5703125" style="3" customWidth="1"/>
    <col min="327" max="327" width="23" style="3" customWidth="1"/>
    <col min="328" max="328" width="22.85546875" style="3" customWidth="1"/>
    <col min="329" max="329" width="23.42578125" style="3" customWidth="1"/>
    <col min="330" max="330" width="22.42578125" style="3" customWidth="1"/>
    <col min="331" max="331" width="13.85546875" style="3" customWidth="1"/>
    <col min="332" max="332" width="20.7109375" style="3" customWidth="1"/>
    <col min="333" max="333" width="18.140625" style="3" customWidth="1"/>
    <col min="334" max="334" width="14.85546875" style="3" bestFit="1" customWidth="1"/>
    <col min="335" max="335" width="11.42578125" style="3"/>
    <col min="336" max="336" width="17.42578125" style="3" customWidth="1"/>
    <col min="337" max="339" width="18.140625" style="3" customWidth="1"/>
    <col min="340" max="343" width="11.42578125" style="3"/>
    <col min="344" max="344" width="34" style="3" customWidth="1"/>
    <col min="345" max="345" width="9.5703125" style="3" customWidth="1"/>
    <col min="346" max="346" width="16.7109375" style="3" customWidth="1"/>
    <col min="347" max="347" width="55.140625" style="3" customWidth="1"/>
    <col min="348" max="348" width="22.5703125" style="3" customWidth="1"/>
    <col min="349" max="349" width="23" style="3" customWidth="1"/>
    <col min="350" max="350" width="22.85546875" style="3" customWidth="1"/>
    <col min="351" max="351" width="23.42578125" style="3" customWidth="1"/>
    <col min="352" max="352" width="28.7109375" style="3" customWidth="1"/>
    <col min="353" max="353" width="12.7109375" style="3" customWidth="1"/>
    <col min="354" max="354" width="11.42578125" style="3"/>
    <col min="355" max="355" width="25.28515625" style="3" customWidth="1"/>
    <col min="356" max="356" width="15.85546875" style="3" bestFit="1" customWidth="1"/>
    <col min="357" max="358" width="18" style="3" bestFit="1" customWidth="1"/>
    <col min="359" max="577" width="11.42578125" style="3"/>
    <col min="578" max="578" width="15.42578125" style="3" customWidth="1"/>
    <col min="579" max="579" width="9.5703125" style="3" customWidth="1"/>
    <col min="580" max="580" width="14.42578125" style="3" customWidth="1"/>
    <col min="581" max="581" width="49.85546875" style="3" customWidth="1"/>
    <col min="582" max="582" width="22.5703125" style="3" customWidth="1"/>
    <col min="583" max="583" width="23" style="3" customWidth="1"/>
    <col min="584" max="584" width="22.85546875" style="3" customWidth="1"/>
    <col min="585" max="585" width="23.42578125" style="3" customWidth="1"/>
    <col min="586" max="586" width="22.42578125" style="3" customWidth="1"/>
    <col min="587" max="587" width="13.85546875" style="3" customWidth="1"/>
    <col min="588" max="588" width="20.7109375" style="3" customWidth="1"/>
    <col min="589" max="589" width="18.140625" style="3" customWidth="1"/>
    <col min="590" max="590" width="14.85546875" style="3" bestFit="1" customWidth="1"/>
    <col min="591" max="591" width="11.42578125" style="3"/>
    <col min="592" max="592" width="17.42578125" style="3" customWidth="1"/>
    <col min="593" max="595" width="18.140625" style="3" customWidth="1"/>
    <col min="596" max="599" width="11.42578125" style="3"/>
    <col min="600" max="600" width="34" style="3" customWidth="1"/>
    <col min="601" max="601" width="9.5703125" style="3" customWidth="1"/>
    <col min="602" max="602" width="16.7109375" style="3" customWidth="1"/>
    <col min="603" max="603" width="55.140625" style="3" customWidth="1"/>
    <col min="604" max="604" width="22.5703125" style="3" customWidth="1"/>
    <col min="605" max="605" width="23" style="3" customWidth="1"/>
    <col min="606" max="606" width="22.85546875" style="3" customWidth="1"/>
    <col min="607" max="607" width="23.42578125" style="3" customWidth="1"/>
    <col min="608" max="608" width="28.7109375" style="3" customWidth="1"/>
    <col min="609" max="609" width="12.7109375" style="3" customWidth="1"/>
    <col min="610" max="610" width="11.42578125" style="3"/>
    <col min="611" max="611" width="25.28515625" style="3" customWidth="1"/>
    <col min="612" max="612" width="15.85546875" style="3" bestFit="1" customWidth="1"/>
    <col min="613" max="614" width="18" style="3" bestFit="1" customWidth="1"/>
    <col min="615" max="833" width="11.42578125" style="3"/>
    <col min="834" max="834" width="15.42578125" style="3" customWidth="1"/>
    <col min="835" max="835" width="9.5703125" style="3" customWidth="1"/>
    <col min="836" max="836" width="14.42578125" style="3" customWidth="1"/>
    <col min="837" max="837" width="49.85546875" style="3" customWidth="1"/>
    <col min="838" max="838" width="22.5703125" style="3" customWidth="1"/>
    <col min="839" max="839" width="23" style="3" customWidth="1"/>
    <col min="840" max="840" width="22.85546875" style="3" customWidth="1"/>
    <col min="841" max="841" width="23.42578125" style="3" customWidth="1"/>
    <col min="842" max="842" width="22.42578125" style="3" customWidth="1"/>
    <col min="843" max="843" width="13.85546875" style="3" customWidth="1"/>
    <col min="844" max="844" width="20.7109375" style="3" customWidth="1"/>
    <col min="845" max="845" width="18.140625" style="3" customWidth="1"/>
    <col min="846" max="846" width="14.85546875" style="3" bestFit="1" customWidth="1"/>
    <col min="847" max="847" width="11.42578125" style="3"/>
    <col min="848" max="848" width="17.42578125" style="3" customWidth="1"/>
    <col min="849" max="851" width="18.140625" style="3" customWidth="1"/>
    <col min="852" max="855" width="11.42578125" style="3"/>
    <col min="856" max="856" width="34" style="3" customWidth="1"/>
    <col min="857" max="857" width="9.5703125" style="3" customWidth="1"/>
    <col min="858" max="858" width="16.7109375" style="3" customWidth="1"/>
    <col min="859" max="859" width="55.140625" style="3" customWidth="1"/>
    <col min="860" max="860" width="22.5703125" style="3" customWidth="1"/>
    <col min="861" max="861" width="23" style="3" customWidth="1"/>
    <col min="862" max="862" width="22.85546875" style="3" customWidth="1"/>
    <col min="863" max="863" width="23.42578125" style="3" customWidth="1"/>
    <col min="864" max="864" width="28.7109375" style="3" customWidth="1"/>
    <col min="865" max="865" width="12.7109375" style="3" customWidth="1"/>
    <col min="866" max="866" width="11.42578125" style="3"/>
    <col min="867" max="867" width="25.28515625" style="3" customWidth="1"/>
    <col min="868" max="868" width="15.85546875" style="3" bestFit="1" customWidth="1"/>
    <col min="869" max="870" width="18" style="3" bestFit="1" customWidth="1"/>
    <col min="871" max="1089" width="11.42578125" style="3"/>
    <col min="1090" max="1090" width="15.42578125" style="3" customWidth="1"/>
    <col min="1091" max="1091" width="9.5703125" style="3" customWidth="1"/>
    <col min="1092" max="1092" width="14.42578125" style="3" customWidth="1"/>
    <col min="1093" max="1093" width="49.85546875" style="3" customWidth="1"/>
    <col min="1094" max="1094" width="22.5703125" style="3" customWidth="1"/>
    <col min="1095" max="1095" width="23" style="3" customWidth="1"/>
    <col min="1096" max="1096" width="22.85546875" style="3" customWidth="1"/>
    <col min="1097" max="1097" width="23.42578125" style="3" customWidth="1"/>
    <col min="1098" max="1098" width="22.42578125" style="3" customWidth="1"/>
    <col min="1099" max="1099" width="13.85546875" style="3" customWidth="1"/>
    <col min="1100" max="1100" width="20.7109375" style="3" customWidth="1"/>
    <col min="1101" max="1101" width="18.140625" style="3" customWidth="1"/>
    <col min="1102" max="1102" width="14.85546875" style="3" bestFit="1" customWidth="1"/>
    <col min="1103" max="1103" width="11.42578125" style="3"/>
    <col min="1104" max="1104" width="17.42578125" style="3" customWidth="1"/>
    <col min="1105" max="1107" width="18.140625" style="3" customWidth="1"/>
    <col min="1108" max="1111" width="11.42578125" style="3"/>
    <col min="1112" max="1112" width="34" style="3" customWidth="1"/>
    <col min="1113" max="1113" width="9.5703125" style="3" customWidth="1"/>
    <col min="1114" max="1114" width="16.7109375" style="3" customWidth="1"/>
    <col min="1115" max="1115" width="55.140625" style="3" customWidth="1"/>
    <col min="1116" max="1116" width="22.5703125" style="3" customWidth="1"/>
    <col min="1117" max="1117" width="23" style="3" customWidth="1"/>
    <col min="1118" max="1118" width="22.85546875" style="3" customWidth="1"/>
    <col min="1119" max="1119" width="23.42578125" style="3" customWidth="1"/>
    <col min="1120" max="1120" width="28.7109375" style="3" customWidth="1"/>
    <col min="1121" max="1121" width="12.7109375" style="3" customWidth="1"/>
    <col min="1122" max="1122" width="11.42578125" style="3"/>
    <col min="1123" max="1123" width="25.28515625" style="3" customWidth="1"/>
    <col min="1124" max="1124" width="15.85546875" style="3" bestFit="1" customWidth="1"/>
    <col min="1125" max="1126" width="18" style="3" bestFit="1" customWidth="1"/>
    <col min="1127" max="1345" width="11.42578125" style="3"/>
    <col min="1346" max="1346" width="15.42578125" style="3" customWidth="1"/>
    <col min="1347" max="1347" width="9.5703125" style="3" customWidth="1"/>
    <col min="1348" max="1348" width="14.42578125" style="3" customWidth="1"/>
    <col min="1349" max="1349" width="49.85546875" style="3" customWidth="1"/>
    <col min="1350" max="1350" width="22.5703125" style="3" customWidth="1"/>
    <col min="1351" max="1351" width="23" style="3" customWidth="1"/>
    <col min="1352" max="1352" width="22.85546875" style="3" customWidth="1"/>
    <col min="1353" max="1353" width="23.42578125" style="3" customWidth="1"/>
    <col min="1354" max="1354" width="22.42578125" style="3" customWidth="1"/>
    <col min="1355" max="1355" width="13.85546875" style="3" customWidth="1"/>
    <col min="1356" max="1356" width="20.7109375" style="3" customWidth="1"/>
    <col min="1357" max="1357" width="18.140625" style="3" customWidth="1"/>
    <col min="1358" max="1358" width="14.85546875" style="3" bestFit="1" customWidth="1"/>
    <col min="1359" max="1359" width="11.42578125" style="3"/>
    <col min="1360" max="1360" width="17.42578125" style="3" customWidth="1"/>
    <col min="1361" max="1363" width="18.140625" style="3" customWidth="1"/>
    <col min="1364" max="1367" width="11.42578125" style="3"/>
    <col min="1368" max="1368" width="34" style="3" customWidth="1"/>
    <col min="1369" max="1369" width="9.5703125" style="3" customWidth="1"/>
    <col min="1370" max="1370" width="16.7109375" style="3" customWidth="1"/>
    <col min="1371" max="1371" width="55.140625" style="3" customWidth="1"/>
    <col min="1372" max="1372" width="22.5703125" style="3" customWidth="1"/>
    <col min="1373" max="1373" width="23" style="3" customWidth="1"/>
    <col min="1374" max="1374" width="22.85546875" style="3" customWidth="1"/>
    <col min="1375" max="1375" width="23.42578125" style="3" customWidth="1"/>
    <col min="1376" max="1376" width="28.7109375" style="3" customWidth="1"/>
    <col min="1377" max="1377" width="12.7109375" style="3" customWidth="1"/>
    <col min="1378" max="1378" width="11.42578125" style="3"/>
    <col min="1379" max="1379" width="25.28515625" style="3" customWidth="1"/>
    <col min="1380" max="1380" width="15.85546875" style="3" bestFit="1" customWidth="1"/>
    <col min="1381" max="1382" width="18" style="3" bestFit="1" customWidth="1"/>
    <col min="1383" max="1601" width="11.42578125" style="3"/>
    <col min="1602" max="1602" width="15.42578125" style="3" customWidth="1"/>
    <col min="1603" max="1603" width="9.5703125" style="3" customWidth="1"/>
    <col min="1604" max="1604" width="14.42578125" style="3" customWidth="1"/>
    <col min="1605" max="1605" width="49.85546875" style="3" customWidth="1"/>
    <col min="1606" max="1606" width="22.5703125" style="3" customWidth="1"/>
    <col min="1607" max="1607" width="23" style="3" customWidth="1"/>
    <col min="1608" max="1608" width="22.85546875" style="3" customWidth="1"/>
    <col min="1609" max="1609" width="23.42578125" style="3" customWidth="1"/>
    <col min="1610" max="1610" width="22.42578125" style="3" customWidth="1"/>
    <col min="1611" max="1611" width="13.85546875" style="3" customWidth="1"/>
    <col min="1612" max="1612" width="20.7109375" style="3" customWidth="1"/>
    <col min="1613" max="1613" width="18.140625" style="3" customWidth="1"/>
    <col min="1614" max="1614" width="14.85546875" style="3" bestFit="1" customWidth="1"/>
    <col min="1615" max="1615" width="11.42578125" style="3"/>
    <col min="1616" max="1616" width="17.42578125" style="3" customWidth="1"/>
    <col min="1617" max="1619" width="18.140625" style="3" customWidth="1"/>
    <col min="1620" max="1623" width="11.42578125" style="3"/>
    <col min="1624" max="1624" width="34" style="3" customWidth="1"/>
    <col min="1625" max="1625" width="9.5703125" style="3" customWidth="1"/>
    <col min="1626" max="1626" width="16.7109375" style="3" customWidth="1"/>
    <col min="1627" max="1627" width="55.140625" style="3" customWidth="1"/>
    <col min="1628" max="1628" width="22.5703125" style="3" customWidth="1"/>
    <col min="1629" max="1629" width="23" style="3" customWidth="1"/>
    <col min="1630" max="1630" width="22.85546875" style="3" customWidth="1"/>
    <col min="1631" max="1631" width="23.42578125" style="3" customWidth="1"/>
    <col min="1632" max="1632" width="28.7109375" style="3" customWidth="1"/>
    <col min="1633" max="1633" width="12.7109375" style="3" customWidth="1"/>
    <col min="1634" max="1634" width="11.42578125" style="3"/>
    <col min="1635" max="1635" width="25.28515625" style="3" customWidth="1"/>
    <col min="1636" max="1636" width="15.85546875" style="3" bestFit="1" customWidth="1"/>
    <col min="1637" max="1638" width="18" style="3" bestFit="1" customWidth="1"/>
    <col min="1639" max="1857" width="11.42578125" style="3"/>
    <col min="1858" max="1858" width="15.42578125" style="3" customWidth="1"/>
    <col min="1859" max="1859" width="9.5703125" style="3" customWidth="1"/>
    <col min="1860" max="1860" width="14.42578125" style="3" customWidth="1"/>
    <col min="1861" max="1861" width="49.85546875" style="3" customWidth="1"/>
    <col min="1862" max="1862" width="22.5703125" style="3" customWidth="1"/>
    <col min="1863" max="1863" width="23" style="3" customWidth="1"/>
    <col min="1864" max="1864" width="22.85546875" style="3" customWidth="1"/>
    <col min="1865" max="1865" width="23.42578125" style="3" customWidth="1"/>
    <col min="1866" max="1866" width="22.42578125" style="3" customWidth="1"/>
    <col min="1867" max="1867" width="13.85546875" style="3" customWidth="1"/>
    <col min="1868" max="1868" width="20.7109375" style="3" customWidth="1"/>
    <col min="1869" max="1869" width="18.140625" style="3" customWidth="1"/>
    <col min="1870" max="1870" width="14.85546875" style="3" bestFit="1" customWidth="1"/>
    <col min="1871" max="1871" width="11.42578125" style="3"/>
    <col min="1872" max="1872" width="17.42578125" style="3" customWidth="1"/>
    <col min="1873" max="1875" width="18.140625" style="3" customWidth="1"/>
    <col min="1876" max="1879" width="11.42578125" style="3"/>
    <col min="1880" max="1880" width="34" style="3" customWidth="1"/>
    <col min="1881" max="1881" width="9.5703125" style="3" customWidth="1"/>
    <col min="1882" max="1882" width="16.7109375" style="3" customWidth="1"/>
    <col min="1883" max="1883" width="55.140625" style="3" customWidth="1"/>
    <col min="1884" max="1884" width="22.5703125" style="3" customWidth="1"/>
    <col min="1885" max="1885" width="23" style="3" customWidth="1"/>
    <col min="1886" max="1886" width="22.85546875" style="3" customWidth="1"/>
    <col min="1887" max="1887" width="23.42578125" style="3" customWidth="1"/>
    <col min="1888" max="1888" width="28.7109375" style="3" customWidth="1"/>
    <col min="1889" max="1889" width="12.7109375" style="3" customWidth="1"/>
    <col min="1890" max="1890" width="11.42578125" style="3"/>
    <col min="1891" max="1891" width="25.28515625" style="3" customWidth="1"/>
    <col min="1892" max="1892" width="15.85546875" style="3" bestFit="1" customWidth="1"/>
    <col min="1893" max="1894" width="18" style="3" bestFit="1" customWidth="1"/>
    <col min="1895" max="2113" width="11.42578125" style="3"/>
    <col min="2114" max="2114" width="15.42578125" style="3" customWidth="1"/>
    <col min="2115" max="2115" width="9.5703125" style="3" customWidth="1"/>
    <col min="2116" max="2116" width="14.42578125" style="3" customWidth="1"/>
    <col min="2117" max="2117" width="49.85546875" style="3" customWidth="1"/>
    <col min="2118" max="2118" width="22.5703125" style="3" customWidth="1"/>
    <col min="2119" max="2119" width="23" style="3" customWidth="1"/>
    <col min="2120" max="2120" width="22.85546875" style="3" customWidth="1"/>
    <col min="2121" max="2121" width="23.42578125" style="3" customWidth="1"/>
    <col min="2122" max="2122" width="22.42578125" style="3" customWidth="1"/>
    <col min="2123" max="2123" width="13.85546875" style="3" customWidth="1"/>
    <col min="2124" max="2124" width="20.7109375" style="3" customWidth="1"/>
    <col min="2125" max="2125" width="18.140625" style="3" customWidth="1"/>
    <col min="2126" max="2126" width="14.85546875" style="3" bestFit="1" customWidth="1"/>
    <col min="2127" max="2127" width="11.42578125" style="3"/>
    <col min="2128" max="2128" width="17.42578125" style="3" customWidth="1"/>
    <col min="2129" max="2131" width="18.140625" style="3" customWidth="1"/>
    <col min="2132" max="2135" width="11.42578125" style="3"/>
    <col min="2136" max="2136" width="34" style="3" customWidth="1"/>
    <col min="2137" max="2137" width="9.5703125" style="3" customWidth="1"/>
    <col min="2138" max="2138" width="16.7109375" style="3" customWidth="1"/>
    <col min="2139" max="2139" width="55.140625" style="3" customWidth="1"/>
    <col min="2140" max="2140" width="22.5703125" style="3" customWidth="1"/>
    <col min="2141" max="2141" width="23" style="3" customWidth="1"/>
    <col min="2142" max="2142" width="22.85546875" style="3" customWidth="1"/>
    <col min="2143" max="2143" width="23.42578125" style="3" customWidth="1"/>
    <col min="2144" max="2144" width="28.7109375" style="3" customWidth="1"/>
    <col min="2145" max="2145" width="12.7109375" style="3" customWidth="1"/>
    <col min="2146" max="2146" width="11.42578125" style="3"/>
    <col min="2147" max="2147" width="25.28515625" style="3" customWidth="1"/>
    <col min="2148" max="2148" width="15.85546875" style="3" bestFit="1" customWidth="1"/>
    <col min="2149" max="2150" width="18" style="3" bestFit="1" customWidth="1"/>
    <col min="2151" max="2369" width="11.42578125" style="3"/>
    <col min="2370" max="2370" width="15.42578125" style="3" customWidth="1"/>
    <col min="2371" max="2371" width="9.5703125" style="3" customWidth="1"/>
    <col min="2372" max="2372" width="14.42578125" style="3" customWidth="1"/>
    <col min="2373" max="2373" width="49.85546875" style="3" customWidth="1"/>
    <col min="2374" max="2374" width="22.5703125" style="3" customWidth="1"/>
    <col min="2375" max="2375" width="23" style="3" customWidth="1"/>
    <col min="2376" max="2376" width="22.85546875" style="3" customWidth="1"/>
    <col min="2377" max="2377" width="23.42578125" style="3" customWidth="1"/>
    <col min="2378" max="2378" width="22.42578125" style="3" customWidth="1"/>
    <col min="2379" max="2379" width="13.85546875" style="3" customWidth="1"/>
    <col min="2380" max="2380" width="20.7109375" style="3" customWidth="1"/>
    <col min="2381" max="2381" width="18.140625" style="3" customWidth="1"/>
    <col min="2382" max="2382" width="14.85546875" style="3" bestFit="1" customWidth="1"/>
    <col min="2383" max="2383" width="11.42578125" style="3"/>
    <col min="2384" max="2384" width="17.42578125" style="3" customWidth="1"/>
    <col min="2385" max="2387" width="18.140625" style="3" customWidth="1"/>
    <col min="2388" max="2391" width="11.42578125" style="3"/>
    <col min="2392" max="2392" width="34" style="3" customWidth="1"/>
    <col min="2393" max="2393" width="9.5703125" style="3" customWidth="1"/>
    <col min="2394" max="2394" width="16.7109375" style="3" customWidth="1"/>
    <col min="2395" max="2395" width="55.140625" style="3" customWidth="1"/>
    <col min="2396" max="2396" width="22.5703125" style="3" customWidth="1"/>
    <col min="2397" max="2397" width="23" style="3" customWidth="1"/>
    <col min="2398" max="2398" width="22.85546875" style="3" customWidth="1"/>
    <col min="2399" max="2399" width="23.42578125" style="3" customWidth="1"/>
    <col min="2400" max="2400" width="28.7109375" style="3" customWidth="1"/>
    <col min="2401" max="2401" width="12.7109375" style="3" customWidth="1"/>
    <col min="2402" max="2402" width="11.42578125" style="3"/>
    <col min="2403" max="2403" width="25.28515625" style="3" customWidth="1"/>
    <col min="2404" max="2404" width="15.85546875" style="3" bestFit="1" customWidth="1"/>
    <col min="2405" max="2406" width="18" style="3" bestFit="1" customWidth="1"/>
    <col min="2407" max="2625" width="11.42578125" style="3"/>
    <col min="2626" max="2626" width="15.42578125" style="3" customWidth="1"/>
    <col min="2627" max="2627" width="9.5703125" style="3" customWidth="1"/>
    <col min="2628" max="2628" width="14.42578125" style="3" customWidth="1"/>
    <col min="2629" max="2629" width="49.85546875" style="3" customWidth="1"/>
    <col min="2630" max="2630" width="22.5703125" style="3" customWidth="1"/>
    <col min="2631" max="2631" width="23" style="3" customWidth="1"/>
    <col min="2632" max="2632" width="22.85546875" style="3" customWidth="1"/>
    <col min="2633" max="2633" width="23.42578125" style="3" customWidth="1"/>
    <col min="2634" max="2634" width="22.42578125" style="3" customWidth="1"/>
    <col min="2635" max="2635" width="13.85546875" style="3" customWidth="1"/>
    <col min="2636" max="2636" width="20.7109375" style="3" customWidth="1"/>
    <col min="2637" max="2637" width="18.140625" style="3" customWidth="1"/>
    <col min="2638" max="2638" width="14.85546875" style="3" bestFit="1" customWidth="1"/>
    <col min="2639" max="2639" width="11.42578125" style="3"/>
    <col min="2640" max="2640" width="17.42578125" style="3" customWidth="1"/>
    <col min="2641" max="2643" width="18.140625" style="3" customWidth="1"/>
    <col min="2644" max="2647" width="11.42578125" style="3"/>
    <col min="2648" max="2648" width="34" style="3" customWidth="1"/>
    <col min="2649" max="2649" width="9.5703125" style="3" customWidth="1"/>
    <col min="2650" max="2650" width="16.7109375" style="3" customWidth="1"/>
    <col min="2651" max="2651" width="55.140625" style="3" customWidth="1"/>
    <col min="2652" max="2652" width="22.5703125" style="3" customWidth="1"/>
    <col min="2653" max="2653" width="23" style="3" customWidth="1"/>
    <col min="2654" max="2654" width="22.85546875" style="3" customWidth="1"/>
    <col min="2655" max="2655" width="23.42578125" style="3" customWidth="1"/>
    <col min="2656" max="2656" width="28.7109375" style="3" customWidth="1"/>
    <col min="2657" max="2657" width="12.7109375" style="3" customWidth="1"/>
    <col min="2658" max="2658" width="11.42578125" style="3"/>
    <col min="2659" max="2659" width="25.28515625" style="3" customWidth="1"/>
    <col min="2660" max="2660" width="15.85546875" style="3" bestFit="1" customWidth="1"/>
    <col min="2661" max="2662" width="18" style="3" bestFit="1" customWidth="1"/>
    <col min="2663" max="2881" width="11.42578125" style="3"/>
    <col min="2882" max="2882" width="15.42578125" style="3" customWidth="1"/>
    <col min="2883" max="2883" width="9.5703125" style="3" customWidth="1"/>
    <col min="2884" max="2884" width="14.42578125" style="3" customWidth="1"/>
    <col min="2885" max="2885" width="49.85546875" style="3" customWidth="1"/>
    <col min="2886" max="2886" width="22.5703125" style="3" customWidth="1"/>
    <col min="2887" max="2887" width="23" style="3" customWidth="1"/>
    <col min="2888" max="2888" width="22.85546875" style="3" customWidth="1"/>
    <col min="2889" max="2889" width="23.42578125" style="3" customWidth="1"/>
    <col min="2890" max="2890" width="22.42578125" style="3" customWidth="1"/>
    <col min="2891" max="2891" width="13.85546875" style="3" customWidth="1"/>
    <col min="2892" max="2892" width="20.7109375" style="3" customWidth="1"/>
    <col min="2893" max="2893" width="18.140625" style="3" customWidth="1"/>
    <col min="2894" max="2894" width="14.85546875" style="3" bestFit="1" customWidth="1"/>
    <col min="2895" max="2895" width="11.42578125" style="3"/>
    <col min="2896" max="2896" width="17.42578125" style="3" customWidth="1"/>
    <col min="2897" max="2899" width="18.140625" style="3" customWidth="1"/>
    <col min="2900" max="2903" width="11.42578125" style="3"/>
    <col min="2904" max="2904" width="34" style="3" customWidth="1"/>
    <col min="2905" max="2905" width="9.5703125" style="3" customWidth="1"/>
    <col min="2906" max="2906" width="16.7109375" style="3" customWidth="1"/>
    <col min="2907" max="2907" width="55.140625" style="3" customWidth="1"/>
    <col min="2908" max="2908" width="22.5703125" style="3" customWidth="1"/>
    <col min="2909" max="2909" width="23" style="3" customWidth="1"/>
    <col min="2910" max="2910" width="22.85546875" style="3" customWidth="1"/>
    <col min="2911" max="2911" width="23.42578125" style="3" customWidth="1"/>
    <col min="2912" max="2912" width="28.7109375" style="3" customWidth="1"/>
    <col min="2913" max="2913" width="12.7109375" style="3" customWidth="1"/>
    <col min="2914" max="2914" width="11.42578125" style="3"/>
    <col min="2915" max="2915" width="25.28515625" style="3" customWidth="1"/>
    <col min="2916" max="2916" width="15.85546875" style="3" bestFit="1" customWidth="1"/>
    <col min="2917" max="2918" width="18" style="3" bestFit="1" customWidth="1"/>
    <col min="2919" max="3137" width="11.42578125" style="3"/>
    <col min="3138" max="3138" width="15.42578125" style="3" customWidth="1"/>
    <col min="3139" max="3139" width="9.5703125" style="3" customWidth="1"/>
    <col min="3140" max="3140" width="14.42578125" style="3" customWidth="1"/>
    <col min="3141" max="3141" width="49.85546875" style="3" customWidth="1"/>
    <col min="3142" max="3142" width="22.5703125" style="3" customWidth="1"/>
    <col min="3143" max="3143" width="23" style="3" customWidth="1"/>
    <col min="3144" max="3144" width="22.85546875" style="3" customWidth="1"/>
    <col min="3145" max="3145" width="23.42578125" style="3" customWidth="1"/>
    <col min="3146" max="3146" width="22.42578125" style="3" customWidth="1"/>
    <col min="3147" max="3147" width="13.85546875" style="3" customWidth="1"/>
    <col min="3148" max="3148" width="20.7109375" style="3" customWidth="1"/>
    <col min="3149" max="3149" width="18.140625" style="3" customWidth="1"/>
    <col min="3150" max="3150" width="14.85546875" style="3" bestFit="1" customWidth="1"/>
    <col min="3151" max="3151" width="11.42578125" style="3"/>
    <col min="3152" max="3152" width="17.42578125" style="3" customWidth="1"/>
    <col min="3153" max="3155" width="18.140625" style="3" customWidth="1"/>
    <col min="3156" max="3159" width="11.42578125" style="3"/>
    <col min="3160" max="3160" width="34" style="3" customWidth="1"/>
    <col min="3161" max="3161" width="9.5703125" style="3" customWidth="1"/>
    <col min="3162" max="3162" width="16.7109375" style="3" customWidth="1"/>
    <col min="3163" max="3163" width="55.140625" style="3" customWidth="1"/>
    <col min="3164" max="3164" width="22.5703125" style="3" customWidth="1"/>
    <col min="3165" max="3165" width="23" style="3" customWidth="1"/>
    <col min="3166" max="3166" width="22.85546875" style="3" customWidth="1"/>
    <col min="3167" max="3167" width="23.42578125" style="3" customWidth="1"/>
    <col min="3168" max="3168" width="28.7109375" style="3" customWidth="1"/>
    <col min="3169" max="3169" width="12.7109375" style="3" customWidth="1"/>
    <col min="3170" max="3170" width="11.42578125" style="3"/>
    <col min="3171" max="3171" width="25.28515625" style="3" customWidth="1"/>
    <col min="3172" max="3172" width="15.85546875" style="3" bestFit="1" customWidth="1"/>
    <col min="3173" max="3174" width="18" style="3" bestFit="1" customWidth="1"/>
    <col min="3175" max="3393" width="11.42578125" style="3"/>
    <col min="3394" max="3394" width="15.42578125" style="3" customWidth="1"/>
    <col min="3395" max="3395" width="9.5703125" style="3" customWidth="1"/>
    <col min="3396" max="3396" width="14.42578125" style="3" customWidth="1"/>
    <col min="3397" max="3397" width="49.85546875" style="3" customWidth="1"/>
    <col min="3398" max="3398" width="22.5703125" style="3" customWidth="1"/>
    <col min="3399" max="3399" width="23" style="3" customWidth="1"/>
    <col min="3400" max="3400" width="22.85546875" style="3" customWidth="1"/>
    <col min="3401" max="3401" width="23.42578125" style="3" customWidth="1"/>
    <col min="3402" max="3402" width="22.42578125" style="3" customWidth="1"/>
    <col min="3403" max="3403" width="13.85546875" style="3" customWidth="1"/>
    <col min="3404" max="3404" width="20.7109375" style="3" customWidth="1"/>
    <col min="3405" max="3405" width="18.140625" style="3" customWidth="1"/>
    <col min="3406" max="3406" width="14.85546875" style="3" bestFit="1" customWidth="1"/>
    <col min="3407" max="3407" width="11.42578125" style="3"/>
    <col min="3408" max="3408" width="17.42578125" style="3" customWidth="1"/>
    <col min="3409" max="3411" width="18.140625" style="3" customWidth="1"/>
    <col min="3412" max="3415" width="11.42578125" style="3"/>
    <col min="3416" max="3416" width="34" style="3" customWidth="1"/>
    <col min="3417" max="3417" width="9.5703125" style="3" customWidth="1"/>
    <col min="3418" max="3418" width="16.7109375" style="3" customWidth="1"/>
    <col min="3419" max="3419" width="55.140625" style="3" customWidth="1"/>
    <col min="3420" max="3420" width="22.5703125" style="3" customWidth="1"/>
    <col min="3421" max="3421" width="23" style="3" customWidth="1"/>
    <col min="3422" max="3422" width="22.85546875" style="3" customWidth="1"/>
    <col min="3423" max="3423" width="23.42578125" style="3" customWidth="1"/>
    <col min="3424" max="3424" width="28.7109375" style="3" customWidth="1"/>
    <col min="3425" max="3425" width="12.7109375" style="3" customWidth="1"/>
    <col min="3426" max="3426" width="11.42578125" style="3"/>
    <col min="3427" max="3427" width="25.28515625" style="3" customWidth="1"/>
    <col min="3428" max="3428" width="15.85546875" style="3" bestFit="1" customWidth="1"/>
    <col min="3429" max="3430" width="18" style="3" bestFit="1" customWidth="1"/>
    <col min="3431" max="3649" width="11.42578125" style="3"/>
    <col min="3650" max="3650" width="15.42578125" style="3" customWidth="1"/>
    <col min="3651" max="3651" width="9.5703125" style="3" customWidth="1"/>
    <col min="3652" max="3652" width="14.42578125" style="3" customWidth="1"/>
    <col min="3653" max="3653" width="49.85546875" style="3" customWidth="1"/>
    <col min="3654" max="3654" width="22.5703125" style="3" customWidth="1"/>
    <col min="3655" max="3655" width="23" style="3" customWidth="1"/>
    <col min="3656" max="3656" width="22.85546875" style="3" customWidth="1"/>
    <col min="3657" max="3657" width="23.42578125" style="3" customWidth="1"/>
    <col min="3658" max="3658" width="22.42578125" style="3" customWidth="1"/>
    <col min="3659" max="3659" width="13.85546875" style="3" customWidth="1"/>
    <col min="3660" max="3660" width="20.7109375" style="3" customWidth="1"/>
    <col min="3661" max="3661" width="18.140625" style="3" customWidth="1"/>
    <col min="3662" max="3662" width="14.85546875" style="3" bestFit="1" customWidth="1"/>
    <col min="3663" max="3663" width="11.42578125" style="3"/>
    <col min="3664" max="3664" width="17.42578125" style="3" customWidth="1"/>
    <col min="3665" max="3667" width="18.140625" style="3" customWidth="1"/>
    <col min="3668" max="3671" width="11.42578125" style="3"/>
    <col min="3672" max="3672" width="34" style="3" customWidth="1"/>
    <col min="3673" max="3673" width="9.5703125" style="3" customWidth="1"/>
    <col min="3674" max="3674" width="16.7109375" style="3" customWidth="1"/>
    <col min="3675" max="3675" width="55.140625" style="3" customWidth="1"/>
    <col min="3676" max="3676" width="22.5703125" style="3" customWidth="1"/>
    <col min="3677" max="3677" width="23" style="3" customWidth="1"/>
    <col min="3678" max="3678" width="22.85546875" style="3" customWidth="1"/>
    <col min="3679" max="3679" width="23.42578125" style="3" customWidth="1"/>
    <col min="3680" max="3680" width="28.7109375" style="3" customWidth="1"/>
    <col min="3681" max="3681" width="12.7109375" style="3" customWidth="1"/>
    <col min="3682" max="3682" width="11.42578125" style="3"/>
    <col min="3683" max="3683" width="25.28515625" style="3" customWidth="1"/>
    <col min="3684" max="3684" width="15.85546875" style="3" bestFit="1" customWidth="1"/>
    <col min="3685" max="3686" width="18" style="3" bestFit="1" customWidth="1"/>
    <col min="3687" max="3905" width="11.42578125" style="3"/>
    <col min="3906" max="3906" width="15.42578125" style="3" customWidth="1"/>
    <col min="3907" max="3907" width="9.5703125" style="3" customWidth="1"/>
    <col min="3908" max="3908" width="14.42578125" style="3" customWidth="1"/>
    <col min="3909" max="3909" width="49.85546875" style="3" customWidth="1"/>
    <col min="3910" max="3910" width="22.5703125" style="3" customWidth="1"/>
    <col min="3911" max="3911" width="23" style="3" customWidth="1"/>
    <col min="3912" max="3912" width="22.85546875" style="3" customWidth="1"/>
    <col min="3913" max="3913" width="23.42578125" style="3" customWidth="1"/>
    <col min="3914" max="3914" width="22.42578125" style="3" customWidth="1"/>
    <col min="3915" max="3915" width="13.85546875" style="3" customWidth="1"/>
    <col min="3916" max="3916" width="20.7109375" style="3" customWidth="1"/>
    <col min="3917" max="3917" width="18.140625" style="3" customWidth="1"/>
    <col min="3918" max="3918" width="14.85546875" style="3" bestFit="1" customWidth="1"/>
    <col min="3919" max="3919" width="11.42578125" style="3"/>
    <col min="3920" max="3920" width="17.42578125" style="3" customWidth="1"/>
    <col min="3921" max="3923" width="18.140625" style="3" customWidth="1"/>
    <col min="3924" max="3927" width="11.42578125" style="3"/>
    <col min="3928" max="3928" width="34" style="3" customWidth="1"/>
    <col min="3929" max="3929" width="9.5703125" style="3" customWidth="1"/>
    <col min="3930" max="3930" width="16.7109375" style="3" customWidth="1"/>
    <col min="3931" max="3931" width="55.140625" style="3" customWidth="1"/>
    <col min="3932" max="3932" width="22.5703125" style="3" customWidth="1"/>
    <col min="3933" max="3933" width="23" style="3" customWidth="1"/>
    <col min="3934" max="3934" width="22.85546875" style="3" customWidth="1"/>
    <col min="3935" max="3935" width="23.42578125" style="3" customWidth="1"/>
    <col min="3936" max="3936" width="28.7109375" style="3" customWidth="1"/>
    <col min="3937" max="3937" width="12.7109375" style="3" customWidth="1"/>
    <col min="3938" max="3938" width="11.42578125" style="3"/>
    <col min="3939" max="3939" width="25.28515625" style="3" customWidth="1"/>
    <col min="3940" max="3940" width="15.85546875" style="3" bestFit="1" customWidth="1"/>
    <col min="3941" max="3942" width="18" style="3" bestFit="1" customWidth="1"/>
    <col min="3943" max="4161" width="11.42578125" style="3"/>
    <col min="4162" max="4162" width="15.42578125" style="3" customWidth="1"/>
    <col min="4163" max="4163" width="9.5703125" style="3" customWidth="1"/>
    <col min="4164" max="4164" width="14.42578125" style="3" customWidth="1"/>
    <col min="4165" max="4165" width="49.85546875" style="3" customWidth="1"/>
    <col min="4166" max="4166" width="22.5703125" style="3" customWidth="1"/>
    <col min="4167" max="4167" width="23" style="3" customWidth="1"/>
    <col min="4168" max="4168" width="22.85546875" style="3" customWidth="1"/>
    <col min="4169" max="4169" width="23.42578125" style="3" customWidth="1"/>
    <col min="4170" max="4170" width="22.42578125" style="3" customWidth="1"/>
    <col min="4171" max="4171" width="13.85546875" style="3" customWidth="1"/>
    <col min="4172" max="4172" width="20.7109375" style="3" customWidth="1"/>
    <col min="4173" max="4173" width="18.140625" style="3" customWidth="1"/>
    <col min="4174" max="4174" width="14.85546875" style="3" bestFit="1" customWidth="1"/>
    <col min="4175" max="4175" width="11.42578125" style="3"/>
    <col min="4176" max="4176" width="17.42578125" style="3" customWidth="1"/>
    <col min="4177" max="4179" width="18.140625" style="3" customWidth="1"/>
    <col min="4180" max="4183" width="11.42578125" style="3"/>
    <col min="4184" max="4184" width="34" style="3" customWidth="1"/>
    <col min="4185" max="4185" width="9.5703125" style="3" customWidth="1"/>
    <col min="4186" max="4186" width="16.7109375" style="3" customWidth="1"/>
    <col min="4187" max="4187" width="55.140625" style="3" customWidth="1"/>
    <col min="4188" max="4188" width="22.5703125" style="3" customWidth="1"/>
    <col min="4189" max="4189" width="23" style="3" customWidth="1"/>
    <col min="4190" max="4190" width="22.85546875" style="3" customWidth="1"/>
    <col min="4191" max="4191" width="23.42578125" style="3" customWidth="1"/>
    <col min="4192" max="4192" width="28.7109375" style="3" customWidth="1"/>
    <col min="4193" max="4193" width="12.7109375" style="3" customWidth="1"/>
    <col min="4194" max="4194" width="11.42578125" style="3"/>
    <col min="4195" max="4195" width="25.28515625" style="3" customWidth="1"/>
    <col min="4196" max="4196" width="15.85546875" style="3" bestFit="1" customWidth="1"/>
    <col min="4197" max="4198" width="18" style="3" bestFit="1" customWidth="1"/>
    <col min="4199" max="4417" width="11.42578125" style="3"/>
    <col min="4418" max="4418" width="15.42578125" style="3" customWidth="1"/>
    <col min="4419" max="4419" width="9.5703125" style="3" customWidth="1"/>
    <col min="4420" max="4420" width="14.42578125" style="3" customWidth="1"/>
    <col min="4421" max="4421" width="49.85546875" style="3" customWidth="1"/>
    <col min="4422" max="4422" width="22.5703125" style="3" customWidth="1"/>
    <col min="4423" max="4423" width="23" style="3" customWidth="1"/>
    <col min="4424" max="4424" width="22.85546875" style="3" customWidth="1"/>
    <col min="4425" max="4425" width="23.42578125" style="3" customWidth="1"/>
    <col min="4426" max="4426" width="22.42578125" style="3" customWidth="1"/>
    <col min="4427" max="4427" width="13.85546875" style="3" customWidth="1"/>
    <col min="4428" max="4428" width="20.7109375" style="3" customWidth="1"/>
    <col min="4429" max="4429" width="18.140625" style="3" customWidth="1"/>
    <col min="4430" max="4430" width="14.85546875" style="3" bestFit="1" customWidth="1"/>
    <col min="4431" max="4431" width="11.42578125" style="3"/>
    <col min="4432" max="4432" width="17.42578125" style="3" customWidth="1"/>
    <col min="4433" max="4435" width="18.140625" style="3" customWidth="1"/>
    <col min="4436" max="4439" width="11.42578125" style="3"/>
    <col min="4440" max="4440" width="34" style="3" customWidth="1"/>
    <col min="4441" max="4441" width="9.5703125" style="3" customWidth="1"/>
    <col min="4442" max="4442" width="16.7109375" style="3" customWidth="1"/>
    <col min="4443" max="4443" width="55.140625" style="3" customWidth="1"/>
    <col min="4444" max="4444" width="22.5703125" style="3" customWidth="1"/>
    <col min="4445" max="4445" width="23" style="3" customWidth="1"/>
    <col min="4446" max="4446" width="22.85546875" style="3" customWidth="1"/>
    <col min="4447" max="4447" width="23.42578125" style="3" customWidth="1"/>
    <col min="4448" max="4448" width="28.7109375" style="3" customWidth="1"/>
    <col min="4449" max="4449" width="12.7109375" style="3" customWidth="1"/>
    <col min="4450" max="4450" width="11.42578125" style="3"/>
    <col min="4451" max="4451" width="25.28515625" style="3" customWidth="1"/>
    <col min="4452" max="4452" width="15.85546875" style="3" bestFit="1" customWidth="1"/>
    <col min="4453" max="4454" width="18" style="3" bestFit="1" customWidth="1"/>
    <col min="4455" max="4673" width="11.42578125" style="3"/>
    <col min="4674" max="4674" width="15.42578125" style="3" customWidth="1"/>
    <col min="4675" max="4675" width="9.5703125" style="3" customWidth="1"/>
    <col min="4676" max="4676" width="14.42578125" style="3" customWidth="1"/>
    <col min="4677" max="4677" width="49.85546875" style="3" customWidth="1"/>
    <col min="4678" max="4678" width="22.5703125" style="3" customWidth="1"/>
    <col min="4679" max="4679" width="23" style="3" customWidth="1"/>
    <col min="4680" max="4680" width="22.85546875" style="3" customWidth="1"/>
    <col min="4681" max="4681" width="23.42578125" style="3" customWidth="1"/>
    <col min="4682" max="4682" width="22.42578125" style="3" customWidth="1"/>
    <col min="4683" max="4683" width="13.85546875" style="3" customWidth="1"/>
    <col min="4684" max="4684" width="20.7109375" style="3" customWidth="1"/>
    <col min="4685" max="4685" width="18.140625" style="3" customWidth="1"/>
    <col min="4686" max="4686" width="14.85546875" style="3" bestFit="1" customWidth="1"/>
    <col min="4687" max="4687" width="11.42578125" style="3"/>
    <col min="4688" max="4688" width="17.42578125" style="3" customWidth="1"/>
    <col min="4689" max="4691" width="18.140625" style="3" customWidth="1"/>
    <col min="4692" max="4695" width="11.42578125" style="3"/>
    <col min="4696" max="4696" width="34" style="3" customWidth="1"/>
    <col min="4697" max="4697" width="9.5703125" style="3" customWidth="1"/>
    <col min="4698" max="4698" width="16.7109375" style="3" customWidth="1"/>
    <col min="4699" max="4699" width="55.140625" style="3" customWidth="1"/>
    <col min="4700" max="4700" width="22.5703125" style="3" customWidth="1"/>
    <col min="4701" max="4701" width="23" style="3" customWidth="1"/>
    <col min="4702" max="4702" width="22.85546875" style="3" customWidth="1"/>
    <col min="4703" max="4703" width="23.42578125" style="3" customWidth="1"/>
    <col min="4704" max="4704" width="28.7109375" style="3" customWidth="1"/>
    <col min="4705" max="4705" width="12.7109375" style="3" customWidth="1"/>
    <col min="4706" max="4706" width="11.42578125" style="3"/>
    <col min="4707" max="4707" width="25.28515625" style="3" customWidth="1"/>
    <col min="4708" max="4708" width="15.85546875" style="3" bestFit="1" customWidth="1"/>
    <col min="4709" max="4710" width="18" style="3" bestFit="1" customWidth="1"/>
    <col min="4711" max="4929" width="11.42578125" style="3"/>
    <col min="4930" max="4930" width="15.42578125" style="3" customWidth="1"/>
    <col min="4931" max="4931" width="9.5703125" style="3" customWidth="1"/>
    <col min="4932" max="4932" width="14.42578125" style="3" customWidth="1"/>
    <col min="4933" max="4933" width="49.85546875" style="3" customWidth="1"/>
    <col min="4934" max="4934" width="22.5703125" style="3" customWidth="1"/>
    <col min="4935" max="4935" width="23" style="3" customWidth="1"/>
    <col min="4936" max="4936" width="22.85546875" style="3" customWidth="1"/>
    <col min="4937" max="4937" width="23.42578125" style="3" customWidth="1"/>
    <col min="4938" max="4938" width="22.42578125" style="3" customWidth="1"/>
    <col min="4939" max="4939" width="13.85546875" style="3" customWidth="1"/>
    <col min="4940" max="4940" width="20.7109375" style="3" customWidth="1"/>
    <col min="4941" max="4941" width="18.140625" style="3" customWidth="1"/>
    <col min="4942" max="4942" width="14.85546875" style="3" bestFit="1" customWidth="1"/>
    <col min="4943" max="4943" width="11.42578125" style="3"/>
    <col min="4944" max="4944" width="17.42578125" style="3" customWidth="1"/>
    <col min="4945" max="4947" width="18.140625" style="3" customWidth="1"/>
    <col min="4948" max="4951" width="11.42578125" style="3"/>
    <col min="4952" max="4952" width="34" style="3" customWidth="1"/>
    <col min="4953" max="4953" width="9.5703125" style="3" customWidth="1"/>
    <col min="4954" max="4954" width="16.7109375" style="3" customWidth="1"/>
    <col min="4955" max="4955" width="55.140625" style="3" customWidth="1"/>
    <col min="4956" max="4956" width="22.5703125" style="3" customWidth="1"/>
    <col min="4957" max="4957" width="23" style="3" customWidth="1"/>
    <col min="4958" max="4958" width="22.85546875" style="3" customWidth="1"/>
    <col min="4959" max="4959" width="23.42578125" style="3" customWidth="1"/>
    <col min="4960" max="4960" width="28.7109375" style="3" customWidth="1"/>
    <col min="4961" max="4961" width="12.7109375" style="3" customWidth="1"/>
    <col min="4962" max="4962" width="11.42578125" style="3"/>
    <col min="4963" max="4963" width="25.28515625" style="3" customWidth="1"/>
    <col min="4964" max="4964" width="15.85546875" style="3" bestFit="1" customWidth="1"/>
    <col min="4965" max="4966" width="18" style="3" bestFit="1" customWidth="1"/>
    <col min="4967" max="5185" width="11.42578125" style="3"/>
    <col min="5186" max="5186" width="15.42578125" style="3" customWidth="1"/>
    <col min="5187" max="5187" width="9.5703125" style="3" customWidth="1"/>
    <col min="5188" max="5188" width="14.42578125" style="3" customWidth="1"/>
    <col min="5189" max="5189" width="49.85546875" style="3" customWidth="1"/>
    <col min="5190" max="5190" width="22.5703125" style="3" customWidth="1"/>
    <col min="5191" max="5191" width="23" style="3" customWidth="1"/>
    <col min="5192" max="5192" width="22.85546875" style="3" customWidth="1"/>
    <col min="5193" max="5193" width="23.42578125" style="3" customWidth="1"/>
    <col min="5194" max="5194" width="22.42578125" style="3" customWidth="1"/>
    <col min="5195" max="5195" width="13.85546875" style="3" customWidth="1"/>
    <col min="5196" max="5196" width="20.7109375" style="3" customWidth="1"/>
    <col min="5197" max="5197" width="18.140625" style="3" customWidth="1"/>
    <col min="5198" max="5198" width="14.85546875" style="3" bestFit="1" customWidth="1"/>
    <col min="5199" max="5199" width="11.42578125" style="3"/>
    <col min="5200" max="5200" width="17.42578125" style="3" customWidth="1"/>
    <col min="5201" max="5203" width="18.140625" style="3" customWidth="1"/>
    <col min="5204" max="5207" width="11.42578125" style="3"/>
    <col min="5208" max="5208" width="34" style="3" customWidth="1"/>
    <col min="5209" max="5209" width="9.5703125" style="3" customWidth="1"/>
    <col min="5210" max="5210" width="16.7109375" style="3" customWidth="1"/>
    <col min="5211" max="5211" width="55.140625" style="3" customWidth="1"/>
    <col min="5212" max="5212" width="22.5703125" style="3" customWidth="1"/>
    <col min="5213" max="5213" width="23" style="3" customWidth="1"/>
    <col min="5214" max="5214" width="22.85546875" style="3" customWidth="1"/>
    <col min="5215" max="5215" width="23.42578125" style="3" customWidth="1"/>
    <col min="5216" max="5216" width="28.7109375" style="3" customWidth="1"/>
    <col min="5217" max="5217" width="12.7109375" style="3" customWidth="1"/>
    <col min="5218" max="5218" width="11.42578125" style="3"/>
    <col min="5219" max="5219" width="25.28515625" style="3" customWidth="1"/>
    <col min="5220" max="5220" width="15.85546875" style="3" bestFit="1" customWidth="1"/>
    <col min="5221" max="5222" width="18" style="3" bestFit="1" customWidth="1"/>
    <col min="5223" max="5441" width="11.42578125" style="3"/>
    <col min="5442" max="5442" width="15.42578125" style="3" customWidth="1"/>
    <col min="5443" max="5443" width="9.5703125" style="3" customWidth="1"/>
    <col min="5444" max="5444" width="14.42578125" style="3" customWidth="1"/>
    <col min="5445" max="5445" width="49.85546875" style="3" customWidth="1"/>
    <col min="5446" max="5446" width="22.5703125" style="3" customWidth="1"/>
    <col min="5447" max="5447" width="23" style="3" customWidth="1"/>
    <col min="5448" max="5448" width="22.85546875" style="3" customWidth="1"/>
    <col min="5449" max="5449" width="23.42578125" style="3" customWidth="1"/>
    <col min="5450" max="5450" width="22.42578125" style="3" customWidth="1"/>
    <col min="5451" max="5451" width="13.85546875" style="3" customWidth="1"/>
    <col min="5452" max="5452" width="20.7109375" style="3" customWidth="1"/>
    <col min="5453" max="5453" width="18.140625" style="3" customWidth="1"/>
    <col min="5454" max="5454" width="14.85546875" style="3" bestFit="1" customWidth="1"/>
    <col min="5455" max="5455" width="11.42578125" style="3"/>
    <col min="5456" max="5456" width="17.42578125" style="3" customWidth="1"/>
    <col min="5457" max="5459" width="18.140625" style="3" customWidth="1"/>
    <col min="5460" max="5463" width="11.42578125" style="3"/>
    <col min="5464" max="5464" width="34" style="3" customWidth="1"/>
    <col min="5465" max="5465" width="9.5703125" style="3" customWidth="1"/>
    <col min="5466" max="5466" width="16.7109375" style="3" customWidth="1"/>
    <col min="5467" max="5467" width="55.140625" style="3" customWidth="1"/>
    <col min="5468" max="5468" width="22.5703125" style="3" customWidth="1"/>
    <col min="5469" max="5469" width="23" style="3" customWidth="1"/>
    <col min="5470" max="5470" width="22.85546875" style="3" customWidth="1"/>
    <col min="5471" max="5471" width="23.42578125" style="3" customWidth="1"/>
    <col min="5472" max="5472" width="28.7109375" style="3" customWidth="1"/>
    <col min="5473" max="5473" width="12.7109375" style="3" customWidth="1"/>
    <col min="5474" max="5474" width="11.42578125" style="3"/>
    <col min="5475" max="5475" width="25.28515625" style="3" customWidth="1"/>
    <col min="5476" max="5476" width="15.85546875" style="3" bestFit="1" customWidth="1"/>
    <col min="5477" max="5478" width="18" style="3" bestFit="1" customWidth="1"/>
    <col min="5479" max="5697" width="11.42578125" style="3"/>
    <col min="5698" max="5698" width="15.42578125" style="3" customWidth="1"/>
    <col min="5699" max="5699" width="9.5703125" style="3" customWidth="1"/>
    <col min="5700" max="5700" width="14.42578125" style="3" customWidth="1"/>
    <col min="5701" max="5701" width="49.85546875" style="3" customWidth="1"/>
    <col min="5702" max="5702" width="22.5703125" style="3" customWidth="1"/>
    <col min="5703" max="5703" width="23" style="3" customWidth="1"/>
    <col min="5704" max="5704" width="22.85546875" style="3" customWidth="1"/>
    <col min="5705" max="5705" width="23.42578125" style="3" customWidth="1"/>
    <col min="5706" max="5706" width="22.42578125" style="3" customWidth="1"/>
    <col min="5707" max="5707" width="13.85546875" style="3" customWidth="1"/>
    <col min="5708" max="5708" width="20.7109375" style="3" customWidth="1"/>
    <col min="5709" max="5709" width="18.140625" style="3" customWidth="1"/>
    <col min="5710" max="5710" width="14.85546875" style="3" bestFit="1" customWidth="1"/>
    <col min="5711" max="5711" width="11.42578125" style="3"/>
    <col min="5712" max="5712" width="17.42578125" style="3" customWidth="1"/>
    <col min="5713" max="5715" width="18.140625" style="3" customWidth="1"/>
    <col min="5716" max="5719" width="11.42578125" style="3"/>
    <col min="5720" max="5720" width="34" style="3" customWidth="1"/>
    <col min="5721" max="5721" width="9.5703125" style="3" customWidth="1"/>
    <col min="5722" max="5722" width="16.7109375" style="3" customWidth="1"/>
    <col min="5723" max="5723" width="55.140625" style="3" customWidth="1"/>
    <col min="5724" max="5724" width="22.5703125" style="3" customWidth="1"/>
    <col min="5725" max="5725" width="23" style="3" customWidth="1"/>
    <col min="5726" max="5726" width="22.85546875" style="3" customWidth="1"/>
    <col min="5727" max="5727" width="23.42578125" style="3" customWidth="1"/>
    <col min="5728" max="5728" width="28.7109375" style="3" customWidth="1"/>
    <col min="5729" max="5729" width="12.7109375" style="3" customWidth="1"/>
    <col min="5730" max="5730" width="11.42578125" style="3"/>
    <col min="5731" max="5731" width="25.28515625" style="3" customWidth="1"/>
    <col min="5732" max="5732" width="15.85546875" style="3" bestFit="1" customWidth="1"/>
    <col min="5733" max="5734" width="18" style="3" bestFit="1" customWidth="1"/>
    <col min="5735" max="5953" width="11.42578125" style="3"/>
    <col min="5954" max="5954" width="15.42578125" style="3" customWidth="1"/>
    <col min="5955" max="5955" width="9.5703125" style="3" customWidth="1"/>
    <col min="5956" max="5956" width="14.42578125" style="3" customWidth="1"/>
    <col min="5957" max="5957" width="49.85546875" style="3" customWidth="1"/>
    <col min="5958" max="5958" width="22.5703125" style="3" customWidth="1"/>
    <col min="5959" max="5959" width="23" style="3" customWidth="1"/>
    <col min="5960" max="5960" width="22.85546875" style="3" customWidth="1"/>
    <col min="5961" max="5961" width="23.42578125" style="3" customWidth="1"/>
    <col min="5962" max="5962" width="22.42578125" style="3" customWidth="1"/>
    <col min="5963" max="5963" width="13.85546875" style="3" customWidth="1"/>
    <col min="5964" max="5964" width="20.7109375" style="3" customWidth="1"/>
    <col min="5965" max="5965" width="18.140625" style="3" customWidth="1"/>
    <col min="5966" max="5966" width="14.85546875" style="3" bestFit="1" customWidth="1"/>
    <col min="5967" max="5967" width="11.42578125" style="3"/>
    <col min="5968" max="5968" width="17.42578125" style="3" customWidth="1"/>
    <col min="5969" max="5971" width="18.140625" style="3" customWidth="1"/>
    <col min="5972" max="5975" width="11.42578125" style="3"/>
    <col min="5976" max="5976" width="34" style="3" customWidth="1"/>
    <col min="5977" max="5977" width="9.5703125" style="3" customWidth="1"/>
    <col min="5978" max="5978" width="16.7109375" style="3" customWidth="1"/>
    <col min="5979" max="5979" width="55.140625" style="3" customWidth="1"/>
    <col min="5980" max="5980" width="22.5703125" style="3" customWidth="1"/>
    <col min="5981" max="5981" width="23" style="3" customWidth="1"/>
    <col min="5982" max="5982" width="22.85546875" style="3" customWidth="1"/>
    <col min="5983" max="5983" width="23.42578125" style="3" customWidth="1"/>
    <col min="5984" max="5984" width="28.7109375" style="3" customWidth="1"/>
    <col min="5985" max="5985" width="12.7109375" style="3" customWidth="1"/>
    <col min="5986" max="5986" width="11.42578125" style="3"/>
    <col min="5987" max="5987" width="25.28515625" style="3" customWidth="1"/>
    <col min="5988" max="5988" width="15.85546875" style="3" bestFit="1" customWidth="1"/>
    <col min="5989" max="5990" width="18" style="3" bestFit="1" customWidth="1"/>
    <col min="5991" max="6209" width="11.42578125" style="3"/>
    <col min="6210" max="6210" width="15.42578125" style="3" customWidth="1"/>
    <col min="6211" max="6211" width="9.5703125" style="3" customWidth="1"/>
    <col min="6212" max="6212" width="14.42578125" style="3" customWidth="1"/>
    <col min="6213" max="6213" width="49.85546875" style="3" customWidth="1"/>
    <col min="6214" max="6214" width="22.5703125" style="3" customWidth="1"/>
    <col min="6215" max="6215" width="23" style="3" customWidth="1"/>
    <col min="6216" max="6216" width="22.85546875" style="3" customWidth="1"/>
    <col min="6217" max="6217" width="23.42578125" style="3" customWidth="1"/>
    <col min="6218" max="6218" width="22.42578125" style="3" customWidth="1"/>
    <col min="6219" max="6219" width="13.85546875" style="3" customWidth="1"/>
    <col min="6220" max="6220" width="20.7109375" style="3" customWidth="1"/>
    <col min="6221" max="6221" width="18.140625" style="3" customWidth="1"/>
    <col min="6222" max="6222" width="14.85546875" style="3" bestFit="1" customWidth="1"/>
    <col min="6223" max="6223" width="11.42578125" style="3"/>
    <col min="6224" max="6224" width="17.42578125" style="3" customWidth="1"/>
    <col min="6225" max="6227" width="18.140625" style="3" customWidth="1"/>
    <col min="6228" max="6231" width="11.42578125" style="3"/>
    <col min="6232" max="6232" width="34" style="3" customWidth="1"/>
    <col min="6233" max="6233" width="9.5703125" style="3" customWidth="1"/>
    <col min="6234" max="6234" width="16.7109375" style="3" customWidth="1"/>
    <col min="6235" max="6235" width="55.140625" style="3" customWidth="1"/>
    <col min="6236" max="6236" width="22.5703125" style="3" customWidth="1"/>
    <col min="6237" max="6237" width="23" style="3" customWidth="1"/>
    <col min="6238" max="6238" width="22.85546875" style="3" customWidth="1"/>
    <col min="6239" max="6239" width="23.42578125" style="3" customWidth="1"/>
    <col min="6240" max="6240" width="28.7109375" style="3" customWidth="1"/>
    <col min="6241" max="6241" width="12.7109375" style="3" customWidth="1"/>
    <col min="6242" max="6242" width="11.42578125" style="3"/>
    <col min="6243" max="6243" width="25.28515625" style="3" customWidth="1"/>
    <col min="6244" max="6244" width="15.85546875" style="3" bestFit="1" customWidth="1"/>
    <col min="6245" max="6246" width="18" style="3" bestFit="1" customWidth="1"/>
    <col min="6247" max="6465" width="11.42578125" style="3"/>
    <col min="6466" max="6466" width="15.42578125" style="3" customWidth="1"/>
    <col min="6467" max="6467" width="9.5703125" style="3" customWidth="1"/>
    <col min="6468" max="6468" width="14.42578125" style="3" customWidth="1"/>
    <col min="6469" max="6469" width="49.85546875" style="3" customWidth="1"/>
    <col min="6470" max="6470" width="22.5703125" style="3" customWidth="1"/>
    <col min="6471" max="6471" width="23" style="3" customWidth="1"/>
    <col min="6472" max="6472" width="22.85546875" style="3" customWidth="1"/>
    <col min="6473" max="6473" width="23.42578125" style="3" customWidth="1"/>
    <col min="6474" max="6474" width="22.42578125" style="3" customWidth="1"/>
    <col min="6475" max="6475" width="13.85546875" style="3" customWidth="1"/>
    <col min="6476" max="6476" width="20.7109375" style="3" customWidth="1"/>
    <col min="6477" max="6477" width="18.140625" style="3" customWidth="1"/>
    <col min="6478" max="6478" width="14.85546875" style="3" bestFit="1" customWidth="1"/>
    <col min="6479" max="6479" width="11.42578125" style="3"/>
    <col min="6480" max="6480" width="17.42578125" style="3" customWidth="1"/>
    <col min="6481" max="6483" width="18.140625" style="3" customWidth="1"/>
    <col min="6484" max="6487" width="11.42578125" style="3"/>
    <col min="6488" max="6488" width="34" style="3" customWidth="1"/>
    <col min="6489" max="6489" width="9.5703125" style="3" customWidth="1"/>
    <col min="6490" max="6490" width="16.7109375" style="3" customWidth="1"/>
    <col min="6491" max="6491" width="55.140625" style="3" customWidth="1"/>
    <col min="6492" max="6492" width="22.5703125" style="3" customWidth="1"/>
    <col min="6493" max="6493" width="23" style="3" customWidth="1"/>
    <col min="6494" max="6494" width="22.85546875" style="3" customWidth="1"/>
    <col min="6495" max="6495" width="23.42578125" style="3" customWidth="1"/>
    <col min="6496" max="6496" width="28.7109375" style="3" customWidth="1"/>
    <col min="6497" max="6497" width="12.7109375" style="3" customWidth="1"/>
    <col min="6498" max="6498" width="11.42578125" style="3"/>
    <col min="6499" max="6499" width="25.28515625" style="3" customWidth="1"/>
    <col min="6500" max="6500" width="15.85546875" style="3" bestFit="1" customWidth="1"/>
    <col min="6501" max="6502" width="18" style="3" bestFit="1" customWidth="1"/>
    <col min="6503" max="6721" width="11.42578125" style="3"/>
    <col min="6722" max="6722" width="15.42578125" style="3" customWidth="1"/>
    <col min="6723" max="6723" width="9.5703125" style="3" customWidth="1"/>
    <col min="6724" max="6724" width="14.42578125" style="3" customWidth="1"/>
    <col min="6725" max="6725" width="49.85546875" style="3" customWidth="1"/>
    <col min="6726" max="6726" width="22.5703125" style="3" customWidth="1"/>
    <col min="6727" max="6727" width="23" style="3" customWidth="1"/>
    <col min="6728" max="6728" width="22.85546875" style="3" customWidth="1"/>
    <col min="6729" max="6729" width="23.42578125" style="3" customWidth="1"/>
    <col min="6730" max="6730" width="22.42578125" style="3" customWidth="1"/>
    <col min="6731" max="6731" width="13.85546875" style="3" customWidth="1"/>
    <col min="6732" max="6732" width="20.7109375" style="3" customWidth="1"/>
    <col min="6733" max="6733" width="18.140625" style="3" customWidth="1"/>
    <col min="6734" max="6734" width="14.85546875" style="3" bestFit="1" customWidth="1"/>
    <col min="6735" max="6735" width="11.42578125" style="3"/>
    <col min="6736" max="6736" width="17.42578125" style="3" customWidth="1"/>
    <col min="6737" max="6739" width="18.140625" style="3" customWidth="1"/>
    <col min="6740" max="6743" width="11.42578125" style="3"/>
    <col min="6744" max="6744" width="34" style="3" customWidth="1"/>
    <col min="6745" max="6745" width="9.5703125" style="3" customWidth="1"/>
    <col min="6746" max="6746" width="16.7109375" style="3" customWidth="1"/>
    <col min="6747" max="6747" width="55.140625" style="3" customWidth="1"/>
    <col min="6748" max="6748" width="22.5703125" style="3" customWidth="1"/>
    <col min="6749" max="6749" width="23" style="3" customWidth="1"/>
    <col min="6750" max="6750" width="22.85546875" style="3" customWidth="1"/>
    <col min="6751" max="6751" width="23.42578125" style="3" customWidth="1"/>
    <col min="6752" max="6752" width="28.7109375" style="3" customWidth="1"/>
    <col min="6753" max="6753" width="12.7109375" style="3" customWidth="1"/>
    <col min="6754" max="6754" width="11.42578125" style="3"/>
    <col min="6755" max="6755" width="25.28515625" style="3" customWidth="1"/>
    <col min="6756" max="6756" width="15.85546875" style="3" bestFit="1" customWidth="1"/>
    <col min="6757" max="6758" width="18" style="3" bestFit="1" customWidth="1"/>
    <col min="6759" max="6977" width="11.42578125" style="3"/>
    <col min="6978" max="6978" width="15.42578125" style="3" customWidth="1"/>
    <col min="6979" max="6979" width="9.5703125" style="3" customWidth="1"/>
    <col min="6980" max="6980" width="14.42578125" style="3" customWidth="1"/>
    <col min="6981" max="6981" width="49.85546875" style="3" customWidth="1"/>
    <col min="6982" max="6982" width="22.5703125" style="3" customWidth="1"/>
    <col min="6983" max="6983" width="23" style="3" customWidth="1"/>
    <col min="6984" max="6984" width="22.85546875" style="3" customWidth="1"/>
    <col min="6985" max="6985" width="23.42578125" style="3" customWidth="1"/>
    <col min="6986" max="6986" width="22.42578125" style="3" customWidth="1"/>
    <col min="6987" max="6987" width="13.85546875" style="3" customWidth="1"/>
    <col min="6988" max="6988" width="20.7109375" style="3" customWidth="1"/>
    <col min="6989" max="6989" width="18.140625" style="3" customWidth="1"/>
    <col min="6990" max="6990" width="14.85546875" style="3" bestFit="1" customWidth="1"/>
    <col min="6991" max="6991" width="11.42578125" style="3"/>
    <col min="6992" max="6992" width="17.42578125" style="3" customWidth="1"/>
    <col min="6993" max="6995" width="18.140625" style="3" customWidth="1"/>
    <col min="6996" max="6999" width="11.42578125" style="3"/>
    <col min="7000" max="7000" width="34" style="3" customWidth="1"/>
    <col min="7001" max="7001" width="9.5703125" style="3" customWidth="1"/>
    <col min="7002" max="7002" width="16.7109375" style="3" customWidth="1"/>
    <col min="7003" max="7003" width="55.140625" style="3" customWidth="1"/>
    <col min="7004" max="7004" width="22.5703125" style="3" customWidth="1"/>
    <col min="7005" max="7005" width="23" style="3" customWidth="1"/>
    <col min="7006" max="7006" width="22.85546875" style="3" customWidth="1"/>
    <col min="7007" max="7007" width="23.42578125" style="3" customWidth="1"/>
    <col min="7008" max="7008" width="28.7109375" style="3" customWidth="1"/>
    <col min="7009" max="7009" width="12.7109375" style="3" customWidth="1"/>
    <col min="7010" max="7010" width="11.42578125" style="3"/>
    <col min="7011" max="7011" width="25.28515625" style="3" customWidth="1"/>
    <col min="7012" max="7012" width="15.85546875" style="3" bestFit="1" customWidth="1"/>
    <col min="7013" max="7014" width="18" style="3" bestFit="1" customWidth="1"/>
    <col min="7015" max="7233" width="11.42578125" style="3"/>
    <col min="7234" max="7234" width="15.42578125" style="3" customWidth="1"/>
    <col min="7235" max="7235" width="9.5703125" style="3" customWidth="1"/>
    <col min="7236" max="7236" width="14.42578125" style="3" customWidth="1"/>
    <col min="7237" max="7237" width="49.85546875" style="3" customWidth="1"/>
    <col min="7238" max="7238" width="22.5703125" style="3" customWidth="1"/>
    <col min="7239" max="7239" width="23" style="3" customWidth="1"/>
    <col min="7240" max="7240" width="22.85546875" style="3" customWidth="1"/>
    <col min="7241" max="7241" width="23.42578125" style="3" customWidth="1"/>
    <col min="7242" max="7242" width="22.42578125" style="3" customWidth="1"/>
    <col min="7243" max="7243" width="13.85546875" style="3" customWidth="1"/>
    <col min="7244" max="7244" width="20.7109375" style="3" customWidth="1"/>
    <col min="7245" max="7245" width="18.140625" style="3" customWidth="1"/>
    <col min="7246" max="7246" width="14.85546875" style="3" bestFit="1" customWidth="1"/>
    <col min="7247" max="7247" width="11.42578125" style="3"/>
    <col min="7248" max="7248" width="17.42578125" style="3" customWidth="1"/>
    <col min="7249" max="7251" width="18.140625" style="3" customWidth="1"/>
    <col min="7252" max="7255" width="11.42578125" style="3"/>
    <col min="7256" max="7256" width="34" style="3" customWidth="1"/>
    <col min="7257" max="7257" width="9.5703125" style="3" customWidth="1"/>
    <col min="7258" max="7258" width="16.7109375" style="3" customWidth="1"/>
    <col min="7259" max="7259" width="55.140625" style="3" customWidth="1"/>
    <col min="7260" max="7260" width="22.5703125" style="3" customWidth="1"/>
    <col min="7261" max="7261" width="23" style="3" customWidth="1"/>
    <col min="7262" max="7262" width="22.85546875" style="3" customWidth="1"/>
    <col min="7263" max="7263" width="23.42578125" style="3" customWidth="1"/>
    <col min="7264" max="7264" width="28.7109375" style="3" customWidth="1"/>
    <col min="7265" max="7265" width="12.7109375" style="3" customWidth="1"/>
    <col min="7266" max="7266" width="11.42578125" style="3"/>
    <col min="7267" max="7267" width="25.28515625" style="3" customWidth="1"/>
    <col min="7268" max="7268" width="15.85546875" style="3" bestFit="1" customWidth="1"/>
    <col min="7269" max="7270" width="18" style="3" bestFit="1" customWidth="1"/>
    <col min="7271" max="7489" width="11.42578125" style="3"/>
    <col min="7490" max="7490" width="15.42578125" style="3" customWidth="1"/>
    <col min="7491" max="7491" width="9.5703125" style="3" customWidth="1"/>
    <col min="7492" max="7492" width="14.42578125" style="3" customWidth="1"/>
    <col min="7493" max="7493" width="49.85546875" style="3" customWidth="1"/>
    <col min="7494" max="7494" width="22.5703125" style="3" customWidth="1"/>
    <col min="7495" max="7495" width="23" style="3" customWidth="1"/>
    <col min="7496" max="7496" width="22.85546875" style="3" customWidth="1"/>
    <col min="7497" max="7497" width="23.42578125" style="3" customWidth="1"/>
    <col min="7498" max="7498" width="22.42578125" style="3" customWidth="1"/>
    <col min="7499" max="7499" width="13.85546875" style="3" customWidth="1"/>
    <col min="7500" max="7500" width="20.7109375" style="3" customWidth="1"/>
    <col min="7501" max="7501" width="18.140625" style="3" customWidth="1"/>
    <col min="7502" max="7502" width="14.85546875" style="3" bestFit="1" customWidth="1"/>
    <col min="7503" max="7503" width="11.42578125" style="3"/>
    <col min="7504" max="7504" width="17.42578125" style="3" customWidth="1"/>
    <col min="7505" max="7507" width="18.140625" style="3" customWidth="1"/>
    <col min="7508" max="7511" width="11.42578125" style="3"/>
    <col min="7512" max="7512" width="34" style="3" customWidth="1"/>
    <col min="7513" max="7513" width="9.5703125" style="3" customWidth="1"/>
    <col min="7514" max="7514" width="16.7109375" style="3" customWidth="1"/>
    <col min="7515" max="7515" width="55.140625" style="3" customWidth="1"/>
    <col min="7516" max="7516" width="22.5703125" style="3" customWidth="1"/>
    <col min="7517" max="7517" width="23" style="3" customWidth="1"/>
    <col min="7518" max="7518" width="22.85546875" style="3" customWidth="1"/>
    <col min="7519" max="7519" width="23.42578125" style="3" customWidth="1"/>
    <col min="7520" max="7520" width="28.7109375" style="3" customWidth="1"/>
    <col min="7521" max="7521" width="12.7109375" style="3" customWidth="1"/>
    <col min="7522" max="7522" width="11.42578125" style="3"/>
    <col min="7523" max="7523" width="25.28515625" style="3" customWidth="1"/>
    <col min="7524" max="7524" width="15.85546875" style="3" bestFit="1" customWidth="1"/>
    <col min="7525" max="7526" width="18" style="3" bestFit="1" customWidth="1"/>
    <col min="7527" max="7745" width="11.42578125" style="3"/>
    <col min="7746" max="7746" width="15.42578125" style="3" customWidth="1"/>
    <col min="7747" max="7747" width="9.5703125" style="3" customWidth="1"/>
    <col min="7748" max="7748" width="14.42578125" style="3" customWidth="1"/>
    <col min="7749" max="7749" width="49.85546875" style="3" customWidth="1"/>
    <col min="7750" max="7750" width="22.5703125" style="3" customWidth="1"/>
    <col min="7751" max="7751" width="23" style="3" customWidth="1"/>
    <col min="7752" max="7752" width="22.85546875" style="3" customWidth="1"/>
    <col min="7753" max="7753" width="23.42578125" style="3" customWidth="1"/>
    <col min="7754" max="7754" width="22.42578125" style="3" customWidth="1"/>
    <col min="7755" max="7755" width="13.85546875" style="3" customWidth="1"/>
    <col min="7756" max="7756" width="20.7109375" style="3" customWidth="1"/>
    <col min="7757" max="7757" width="18.140625" style="3" customWidth="1"/>
    <col min="7758" max="7758" width="14.85546875" style="3" bestFit="1" customWidth="1"/>
    <col min="7759" max="7759" width="11.42578125" style="3"/>
    <col min="7760" max="7760" width="17.42578125" style="3" customWidth="1"/>
    <col min="7761" max="7763" width="18.140625" style="3" customWidth="1"/>
    <col min="7764" max="7767" width="11.42578125" style="3"/>
    <col min="7768" max="7768" width="34" style="3" customWidth="1"/>
    <col min="7769" max="7769" width="9.5703125" style="3" customWidth="1"/>
    <col min="7770" max="7770" width="16.7109375" style="3" customWidth="1"/>
    <col min="7771" max="7771" width="55.140625" style="3" customWidth="1"/>
    <col min="7772" max="7772" width="22.5703125" style="3" customWidth="1"/>
    <col min="7773" max="7773" width="23" style="3" customWidth="1"/>
    <col min="7774" max="7774" width="22.85546875" style="3" customWidth="1"/>
    <col min="7775" max="7775" width="23.42578125" style="3" customWidth="1"/>
    <col min="7776" max="7776" width="28.7109375" style="3" customWidth="1"/>
    <col min="7777" max="7777" width="12.7109375" style="3" customWidth="1"/>
    <col min="7778" max="7778" width="11.42578125" style="3"/>
    <col min="7779" max="7779" width="25.28515625" style="3" customWidth="1"/>
    <col min="7780" max="7780" width="15.85546875" style="3" bestFit="1" customWidth="1"/>
    <col min="7781" max="7782" width="18" style="3" bestFit="1" customWidth="1"/>
    <col min="7783" max="8001" width="11.42578125" style="3"/>
    <col min="8002" max="8002" width="15.42578125" style="3" customWidth="1"/>
    <col min="8003" max="8003" width="9.5703125" style="3" customWidth="1"/>
    <col min="8004" max="8004" width="14.42578125" style="3" customWidth="1"/>
    <col min="8005" max="8005" width="49.85546875" style="3" customWidth="1"/>
    <col min="8006" max="8006" width="22.5703125" style="3" customWidth="1"/>
    <col min="8007" max="8007" width="23" style="3" customWidth="1"/>
    <col min="8008" max="8008" width="22.85546875" style="3" customWidth="1"/>
    <col min="8009" max="8009" width="23.42578125" style="3" customWidth="1"/>
    <col min="8010" max="8010" width="22.42578125" style="3" customWidth="1"/>
    <col min="8011" max="8011" width="13.85546875" style="3" customWidth="1"/>
    <col min="8012" max="8012" width="20.7109375" style="3" customWidth="1"/>
    <col min="8013" max="8013" width="18.140625" style="3" customWidth="1"/>
    <col min="8014" max="8014" width="14.85546875" style="3" bestFit="1" customWidth="1"/>
    <col min="8015" max="8015" width="11.42578125" style="3"/>
    <col min="8016" max="8016" width="17.42578125" style="3" customWidth="1"/>
    <col min="8017" max="8019" width="18.140625" style="3" customWidth="1"/>
    <col min="8020" max="8023" width="11.42578125" style="3"/>
    <col min="8024" max="8024" width="34" style="3" customWidth="1"/>
    <col min="8025" max="8025" width="9.5703125" style="3" customWidth="1"/>
    <col min="8026" max="8026" width="16.7109375" style="3" customWidth="1"/>
    <col min="8027" max="8027" width="55.140625" style="3" customWidth="1"/>
    <col min="8028" max="8028" width="22.5703125" style="3" customWidth="1"/>
    <col min="8029" max="8029" width="23" style="3" customWidth="1"/>
    <col min="8030" max="8030" width="22.85546875" style="3" customWidth="1"/>
    <col min="8031" max="8031" width="23.42578125" style="3" customWidth="1"/>
    <col min="8032" max="8032" width="28.7109375" style="3" customWidth="1"/>
    <col min="8033" max="8033" width="12.7109375" style="3" customWidth="1"/>
    <col min="8034" max="8034" width="11.42578125" style="3"/>
    <col min="8035" max="8035" width="25.28515625" style="3" customWidth="1"/>
    <col min="8036" max="8036" width="15.85546875" style="3" bestFit="1" customWidth="1"/>
    <col min="8037" max="8038" width="18" style="3" bestFit="1" customWidth="1"/>
    <col min="8039" max="8257" width="11.42578125" style="3"/>
    <col min="8258" max="8258" width="15.42578125" style="3" customWidth="1"/>
    <col min="8259" max="8259" width="9.5703125" style="3" customWidth="1"/>
    <col min="8260" max="8260" width="14.42578125" style="3" customWidth="1"/>
    <col min="8261" max="8261" width="49.85546875" style="3" customWidth="1"/>
    <col min="8262" max="8262" width="22.5703125" style="3" customWidth="1"/>
    <col min="8263" max="8263" width="23" style="3" customWidth="1"/>
    <col min="8264" max="8264" width="22.85546875" style="3" customWidth="1"/>
    <col min="8265" max="8265" width="23.42578125" style="3" customWidth="1"/>
    <col min="8266" max="8266" width="22.42578125" style="3" customWidth="1"/>
    <col min="8267" max="8267" width="13.85546875" style="3" customWidth="1"/>
    <col min="8268" max="8268" width="20.7109375" style="3" customWidth="1"/>
    <col min="8269" max="8269" width="18.140625" style="3" customWidth="1"/>
    <col min="8270" max="8270" width="14.85546875" style="3" bestFit="1" customWidth="1"/>
    <col min="8271" max="8271" width="11.42578125" style="3"/>
    <col min="8272" max="8272" width="17.42578125" style="3" customWidth="1"/>
    <col min="8273" max="8275" width="18.140625" style="3" customWidth="1"/>
    <col min="8276" max="8279" width="11.42578125" style="3"/>
    <col min="8280" max="8280" width="34" style="3" customWidth="1"/>
    <col min="8281" max="8281" width="9.5703125" style="3" customWidth="1"/>
    <col min="8282" max="8282" width="16.7109375" style="3" customWidth="1"/>
    <col min="8283" max="8283" width="55.140625" style="3" customWidth="1"/>
    <col min="8284" max="8284" width="22.5703125" style="3" customWidth="1"/>
    <col min="8285" max="8285" width="23" style="3" customWidth="1"/>
    <col min="8286" max="8286" width="22.85546875" style="3" customWidth="1"/>
    <col min="8287" max="8287" width="23.42578125" style="3" customWidth="1"/>
    <col min="8288" max="8288" width="28.7109375" style="3" customWidth="1"/>
    <col min="8289" max="8289" width="12.7109375" style="3" customWidth="1"/>
    <col min="8290" max="8290" width="11.42578125" style="3"/>
    <col min="8291" max="8291" width="25.28515625" style="3" customWidth="1"/>
    <col min="8292" max="8292" width="15.85546875" style="3" bestFit="1" customWidth="1"/>
    <col min="8293" max="8294" width="18" style="3" bestFit="1" customWidth="1"/>
    <col min="8295" max="8513" width="11.42578125" style="3"/>
    <col min="8514" max="8514" width="15.42578125" style="3" customWidth="1"/>
    <col min="8515" max="8515" width="9.5703125" style="3" customWidth="1"/>
    <col min="8516" max="8516" width="14.42578125" style="3" customWidth="1"/>
    <col min="8517" max="8517" width="49.85546875" style="3" customWidth="1"/>
    <col min="8518" max="8518" width="22.5703125" style="3" customWidth="1"/>
    <col min="8519" max="8519" width="23" style="3" customWidth="1"/>
    <col min="8520" max="8520" width="22.85546875" style="3" customWidth="1"/>
    <col min="8521" max="8521" width="23.42578125" style="3" customWidth="1"/>
    <col min="8522" max="8522" width="22.42578125" style="3" customWidth="1"/>
    <col min="8523" max="8523" width="13.85546875" style="3" customWidth="1"/>
    <col min="8524" max="8524" width="20.7109375" style="3" customWidth="1"/>
    <col min="8525" max="8525" width="18.140625" style="3" customWidth="1"/>
    <col min="8526" max="8526" width="14.85546875" style="3" bestFit="1" customWidth="1"/>
    <col min="8527" max="8527" width="11.42578125" style="3"/>
    <col min="8528" max="8528" width="17.42578125" style="3" customWidth="1"/>
    <col min="8529" max="8531" width="18.140625" style="3" customWidth="1"/>
    <col min="8532" max="8535" width="11.42578125" style="3"/>
    <col min="8536" max="8536" width="34" style="3" customWidth="1"/>
    <col min="8537" max="8537" width="9.5703125" style="3" customWidth="1"/>
    <col min="8538" max="8538" width="16.7109375" style="3" customWidth="1"/>
    <col min="8539" max="8539" width="55.140625" style="3" customWidth="1"/>
    <col min="8540" max="8540" width="22.5703125" style="3" customWidth="1"/>
    <col min="8541" max="8541" width="23" style="3" customWidth="1"/>
    <col min="8542" max="8542" width="22.85546875" style="3" customWidth="1"/>
    <col min="8543" max="8543" width="23.42578125" style="3" customWidth="1"/>
    <col min="8544" max="8544" width="28.7109375" style="3" customWidth="1"/>
    <col min="8545" max="8545" width="12.7109375" style="3" customWidth="1"/>
    <col min="8546" max="8546" width="11.42578125" style="3"/>
    <col min="8547" max="8547" width="25.28515625" style="3" customWidth="1"/>
    <col min="8548" max="8548" width="15.85546875" style="3" bestFit="1" customWidth="1"/>
    <col min="8549" max="8550" width="18" style="3" bestFit="1" customWidth="1"/>
    <col min="8551" max="8769" width="11.42578125" style="3"/>
    <col min="8770" max="8770" width="15.42578125" style="3" customWidth="1"/>
    <col min="8771" max="8771" width="9.5703125" style="3" customWidth="1"/>
    <col min="8772" max="8772" width="14.42578125" style="3" customWidth="1"/>
    <col min="8773" max="8773" width="49.85546875" style="3" customWidth="1"/>
    <col min="8774" max="8774" width="22.5703125" style="3" customWidth="1"/>
    <col min="8775" max="8775" width="23" style="3" customWidth="1"/>
    <col min="8776" max="8776" width="22.85546875" style="3" customWidth="1"/>
    <col min="8777" max="8777" width="23.42578125" style="3" customWidth="1"/>
    <col min="8778" max="8778" width="22.42578125" style="3" customWidth="1"/>
    <col min="8779" max="8779" width="13.85546875" style="3" customWidth="1"/>
    <col min="8780" max="8780" width="20.7109375" style="3" customWidth="1"/>
    <col min="8781" max="8781" width="18.140625" style="3" customWidth="1"/>
    <col min="8782" max="8782" width="14.85546875" style="3" bestFit="1" customWidth="1"/>
    <col min="8783" max="8783" width="11.42578125" style="3"/>
    <col min="8784" max="8784" width="17.42578125" style="3" customWidth="1"/>
    <col min="8785" max="8787" width="18.140625" style="3" customWidth="1"/>
    <col min="8788" max="8791" width="11.42578125" style="3"/>
    <col min="8792" max="8792" width="34" style="3" customWidth="1"/>
    <col min="8793" max="8793" width="9.5703125" style="3" customWidth="1"/>
    <col min="8794" max="8794" width="16.7109375" style="3" customWidth="1"/>
    <col min="8795" max="8795" width="55.140625" style="3" customWidth="1"/>
    <col min="8796" max="8796" width="22.5703125" style="3" customWidth="1"/>
    <col min="8797" max="8797" width="23" style="3" customWidth="1"/>
    <col min="8798" max="8798" width="22.85546875" style="3" customWidth="1"/>
    <col min="8799" max="8799" width="23.42578125" style="3" customWidth="1"/>
    <col min="8800" max="8800" width="28.7109375" style="3" customWidth="1"/>
    <col min="8801" max="8801" width="12.7109375" style="3" customWidth="1"/>
    <col min="8802" max="8802" width="11.42578125" style="3"/>
    <col min="8803" max="8803" width="25.28515625" style="3" customWidth="1"/>
    <col min="8804" max="8804" width="15.85546875" style="3" bestFit="1" customWidth="1"/>
    <col min="8805" max="8806" width="18" style="3" bestFit="1" customWidth="1"/>
    <col min="8807" max="9025" width="11.42578125" style="3"/>
    <col min="9026" max="9026" width="15.42578125" style="3" customWidth="1"/>
    <col min="9027" max="9027" width="9.5703125" style="3" customWidth="1"/>
    <col min="9028" max="9028" width="14.42578125" style="3" customWidth="1"/>
    <col min="9029" max="9029" width="49.85546875" style="3" customWidth="1"/>
    <col min="9030" max="9030" width="22.5703125" style="3" customWidth="1"/>
    <col min="9031" max="9031" width="23" style="3" customWidth="1"/>
    <col min="9032" max="9032" width="22.85546875" style="3" customWidth="1"/>
    <col min="9033" max="9033" width="23.42578125" style="3" customWidth="1"/>
    <col min="9034" max="9034" width="22.42578125" style="3" customWidth="1"/>
    <col min="9035" max="9035" width="13.85546875" style="3" customWidth="1"/>
    <col min="9036" max="9036" width="20.7109375" style="3" customWidth="1"/>
    <col min="9037" max="9037" width="18.140625" style="3" customWidth="1"/>
    <col min="9038" max="9038" width="14.85546875" style="3" bestFit="1" customWidth="1"/>
    <col min="9039" max="9039" width="11.42578125" style="3"/>
    <col min="9040" max="9040" width="17.42578125" style="3" customWidth="1"/>
    <col min="9041" max="9043" width="18.140625" style="3" customWidth="1"/>
    <col min="9044" max="9047" width="11.42578125" style="3"/>
    <col min="9048" max="9048" width="34" style="3" customWidth="1"/>
    <col min="9049" max="9049" width="9.5703125" style="3" customWidth="1"/>
    <col min="9050" max="9050" width="16.7109375" style="3" customWidth="1"/>
    <col min="9051" max="9051" width="55.140625" style="3" customWidth="1"/>
    <col min="9052" max="9052" width="22.5703125" style="3" customWidth="1"/>
    <col min="9053" max="9053" width="23" style="3" customWidth="1"/>
    <col min="9054" max="9054" width="22.85546875" style="3" customWidth="1"/>
    <col min="9055" max="9055" width="23.42578125" style="3" customWidth="1"/>
    <col min="9056" max="9056" width="28.7109375" style="3" customWidth="1"/>
    <col min="9057" max="9057" width="12.7109375" style="3" customWidth="1"/>
    <col min="9058" max="9058" width="11.42578125" style="3"/>
    <col min="9059" max="9059" width="25.28515625" style="3" customWidth="1"/>
    <col min="9060" max="9060" width="15.85546875" style="3" bestFit="1" customWidth="1"/>
    <col min="9061" max="9062" width="18" style="3" bestFit="1" customWidth="1"/>
    <col min="9063" max="9281" width="11.42578125" style="3"/>
    <col min="9282" max="9282" width="15.42578125" style="3" customWidth="1"/>
    <col min="9283" max="9283" width="9.5703125" style="3" customWidth="1"/>
    <col min="9284" max="9284" width="14.42578125" style="3" customWidth="1"/>
    <col min="9285" max="9285" width="49.85546875" style="3" customWidth="1"/>
    <col min="9286" max="9286" width="22.5703125" style="3" customWidth="1"/>
    <col min="9287" max="9287" width="23" style="3" customWidth="1"/>
    <col min="9288" max="9288" width="22.85546875" style="3" customWidth="1"/>
    <col min="9289" max="9289" width="23.42578125" style="3" customWidth="1"/>
    <col min="9290" max="9290" width="22.42578125" style="3" customWidth="1"/>
    <col min="9291" max="9291" width="13.85546875" style="3" customWidth="1"/>
    <col min="9292" max="9292" width="20.7109375" style="3" customWidth="1"/>
    <col min="9293" max="9293" width="18.140625" style="3" customWidth="1"/>
    <col min="9294" max="9294" width="14.85546875" style="3" bestFit="1" customWidth="1"/>
    <col min="9295" max="9295" width="11.42578125" style="3"/>
    <col min="9296" max="9296" width="17.42578125" style="3" customWidth="1"/>
    <col min="9297" max="9299" width="18.140625" style="3" customWidth="1"/>
    <col min="9300" max="9303" width="11.42578125" style="3"/>
    <col min="9304" max="9304" width="34" style="3" customWidth="1"/>
    <col min="9305" max="9305" width="9.5703125" style="3" customWidth="1"/>
    <col min="9306" max="9306" width="16.7109375" style="3" customWidth="1"/>
    <col min="9307" max="9307" width="55.140625" style="3" customWidth="1"/>
    <col min="9308" max="9308" width="22.5703125" style="3" customWidth="1"/>
    <col min="9309" max="9309" width="23" style="3" customWidth="1"/>
    <col min="9310" max="9310" width="22.85546875" style="3" customWidth="1"/>
    <col min="9311" max="9311" width="23.42578125" style="3" customWidth="1"/>
    <col min="9312" max="9312" width="28.7109375" style="3" customWidth="1"/>
    <col min="9313" max="9313" width="12.7109375" style="3" customWidth="1"/>
    <col min="9314" max="9314" width="11.42578125" style="3"/>
    <col min="9315" max="9315" width="25.28515625" style="3" customWidth="1"/>
    <col min="9316" max="9316" width="15.85546875" style="3" bestFit="1" customWidth="1"/>
    <col min="9317" max="9318" width="18" style="3" bestFit="1" customWidth="1"/>
    <col min="9319" max="9537" width="11.42578125" style="3"/>
    <col min="9538" max="9538" width="15.42578125" style="3" customWidth="1"/>
    <col min="9539" max="9539" width="9.5703125" style="3" customWidth="1"/>
    <col min="9540" max="9540" width="14.42578125" style="3" customWidth="1"/>
    <col min="9541" max="9541" width="49.85546875" style="3" customWidth="1"/>
    <col min="9542" max="9542" width="22.5703125" style="3" customWidth="1"/>
    <col min="9543" max="9543" width="23" style="3" customWidth="1"/>
    <col min="9544" max="9544" width="22.85546875" style="3" customWidth="1"/>
    <col min="9545" max="9545" width="23.42578125" style="3" customWidth="1"/>
    <col min="9546" max="9546" width="22.42578125" style="3" customWidth="1"/>
    <col min="9547" max="9547" width="13.85546875" style="3" customWidth="1"/>
    <col min="9548" max="9548" width="20.7109375" style="3" customWidth="1"/>
    <col min="9549" max="9549" width="18.140625" style="3" customWidth="1"/>
    <col min="9550" max="9550" width="14.85546875" style="3" bestFit="1" customWidth="1"/>
    <col min="9551" max="9551" width="11.42578125" style="3"/>
    <col min="9552" max="9552" width="17.42578125" style="3" customWidth="1"/>
    <col min="9553" max="9555" width="18.140625" style="3" customWidth="1"/>
    <col min="9556" max="9559" width="11.42578125" style="3"/>
    <col min="9560" max="9560" width="34" style="3" customWidth="1"/>
    <col min="9561" max="9561" width="9.5703125" style="3" customWidth="1"/>
    <col min="9562" max="9562" width="16.7109375" style="3" customWidth="1"/>
    <col min="9563" max="9563" width="55.140625" style="3" customWidth="1"/>
    <col min="9564" max="9564" width="22.5703125" style="3" customWidth="1"/>
    <col min="9565" max="9565" width="23" style="3" customWidth="1"/>
    <col min="9566" max="9566" width="22.85546875" style="3" customWidth="1"/>
    <col min="9567" max="9567" width="23.42578125" style="3" customWidth="1"/>
    <col min="9568" max="9568" width="28.7109375" style="3" customWidth="1"/>
    <col min="9569" max="9569" width="12.7109375" style="3" customWidth="1"/>
    <col min="9570" max="9570" width="11.42578125" style="3"/>
    <col min="9571" max="9571" width="25.28515625" style="3" customWidth="1"/>
    <col min="9572" max="9572" width="15.85546875" style="3" bestFit="1" customWidth="1"/>
    <col min="9573" max="9574" width="18" style="3" bestFit="1" customWidth="1"/>
    <col min="9575" max="9793" width="11.42578125" style="3"/>
    <col min="9794" max="9794" width="15.42578125" style="3" customWidth="1"/>
    <col min="9795" max="9795" width="9.5703125" style="3" customWidth="1"/>
    <col min="9796" max="9796" width="14.42578125" style="3" customWidth="1"/>
    <col min="9797" max="9797" width="49.85546875" style="3" customWidth="1"/>
    <col min="9798" max="9798" width="22.5703125" style="3" customWidth="1"/>
    <col min="9799" max="9799" width="23" style="3" customWidth="1"/>
    <col min="9800" max="9800" width="22.85546875" style="3" customWidth="1"/>
    <col min="9801" max="9801" width="23.42578125" style="3" customWidth="1"/>
    <col min="9802" max="9802" width="22.42578125" style="3" customWidth="1"/>
    <col min="9803" max="9803" width="13.85546875" style="3" customWidth="1"/>
    <col min="9804" max="9804" width="20.7109375" style="3" customWidth="1"/>
    <col min="9805" max="9805" width="18.140625" style="3" customWidth="1"/>
    <col min="9806" max="9806" width="14.85546875" style="3" bestFit="1" customWidth="1"/>
    <col min="9807" max="9807" width="11.42578125" style="3"/>
    <col min="9808" max="9808" width="17.42578125" style="3" customWidth="1"/>
    <col min="9809" max="9811" width="18.140625" style="3" customWidth="1"/>
    <col min="9812" max="9815" width="11.42578125" style="3"/>
    <col min="9816" max="9816" width="34" style="3" customWidth="1"/>
    <col min="9817" max="9817" width="9.5703125" style="3" customWidth="1"/>
    <col min="9818" max="9818" width="16.7109375" style="3" customWidth="1"/>
    <col min="9819" max="9819" width="55.140625" style="3" customWidth="1"/>
    <col min="9820" max="9820" width="22.5703125" style="3" customWidth="1"/>
    <col min="9821" max="9821" width="23" style="3" customWidth="1"/>
    <col min="9822" max="9822" width="22.85546875" style="3" customWidth="1"/>
    <col min="9823" max="9823" width="23.42578125" style="3" customWidth="1"/>
    <col min="9824" max="9824" width="28.7109375" style="3" customWidth="1"/>
    <col min="9825" max="9825" width="12.7109375" style="3" customWidth="1"/>
    <col min="9826" max="9826" width="11.42578125" style="3"/>
    <col min="9827" max="9827" width="25.28515625" style="3" customWidth="1"/>
    <col min="9828" max="9828" width="15.85546875" style="3" bestFit="1" customWidth="1"/>
    <col min="9829" max="9830" width="18" style="3" bestFit="1" customWidth="1"/>
    <col min="9831" max="10049" width="11.42578125" style="3"/>
    <col min="10050" max="10050" width="15.42578125" style="3" customWidth="1"/>
    <col min="10051" max="10051" width="9.5703125" style="3" customWidth="1"/>
    <col min="10052" max="10052" width="14.42578125" style="3" customWidth="1"/>
    <col min="10053" max="10053" width="49.85546875" style="3" customWidth="1"/>
    <col min="10054" max="10054" width="22.5703125" style="3" customWidth="1"/>
    <col min="10055" max="10055" width="23" style="3" customWidth="1"/>
    <col min="10056" max="10056" width="22.85546875" style="3" customWidth="1"/>
    <col min="10057" max="10057" width="23.42578125" style="3" customWidth="1"/>
    <col min="10058" max="10058" width="22.42578125" style="3" customWidth="1"/>
    <col min="10059" max="10059" width="13.85546875" style="3" customWidth="1"/>
    <col min="10060" max="10060" width="20.7109375" style="3" customWidth="1"/>
    <col min="10061" max="10061" width="18.140625" style="3" customWidth="1"/>
    <col min="10062" max="10062" width="14.85546875" style="3" bestFit="1" customWidth="1"/>
    <col min="10063" max="10063" width="11.42578125" style="3"/>
    <col min="10064" max="10064" width="17.42578125" style="3" customWidth="1"/>
    <col min="10065" max="10067" width="18.140625" style="3" customWidth="1"/>
    <col min="10068" max="10071" width="11.42578125" style="3"/>
    <col min="10072" max="10072" width="34" style="3" customWidth="1"/>
    <col min="10073" max="10073" width="9.5703125" style="3" customWidth="1"/>
    <col min="10074" max="10074" width="16.7109375" style="3" customWidth="1"/>
    <col min="10075" max="10075" width="55.140625" style="3" customWidth="1"/>
    <col min="10076" max="10076" width="22.5703125" style="3" customWidth="1"/>
    <col min="10077" max="10077" width="23" style="3" customWidth="1"/>
    <col min="10078" max="10078" width="22.85546875" style="3" customWidth="1"/>
    <col min="10079" max="10079" width="23.42578125" style="3" customWidth="1"/>
    <col min="10080" max="10080" width="28.7109375" style="3" customWidth="1"/>
    <col min="10081" max="10081" width="12.7109375" style="3" customWidth="1"/>
    <col min="10082" max="10082" width="11.42578125" style="3"/>
    <col min="10083" max="10083" width="25.28515625" style="3" customWidth="1"/>
    <col min="10084" max="10084" width="15.85546875" style="3" bestFit="1" customWidth="1"/>
    <col min="10085" max="10086" width="18" style="3" bestFit="1" customWidth="1"/>
    <col min="10087" max="10305" width="11.42578125" style="3"/>
    <col min="10306" max="10306" width="15.42578125" style="3" customWidth="1"/>
    <col min="10307" max="10307" width="9.5703125" style="3" customWidth="1"/>
    <col min="10308" max="10308" width="14.42578125" style="3" customWidth="1"/>
    <col min="10309" max="10309" width="49.85546875" style="3" customWidth="1"/>
    <col min="10310" max="10310" width="22.5703125" style="3" customWidth="1"/>
    <col min="10311" max="10311" width="23" style="3" customWidth="1"/>
    <col min="10312" max="10312" width="22.85546875" style="3" customWidth="1"/>
    <col min="10313" max="10313" width="23.42578125" style="3" customWidth="1"/>
    <col min="10314" max="10314" width="22.42578125" style="3" customWidth="1"/>
    <col min="10315" max="10315" width="13.85546875" style="3" customWidth="1"/>
    <col min="10316" max="10316" width="20.7109375" style="3" customWidth="1"/>
    <col min="10317" max="10317" width="18.140625" style="3" customWidth="1"/>
    <col min="10318" max="10318" width="14.85546875" style="3" bestFit="1" customWidth="1"/>
    <col min="10319" max="10319" width="11.42578125" style="3"/>
    <col min="10320" max="10320" width="17.42578125" style="3" customWidth="1"/>
    <col min="10321" max="10323" width="18.140625" style="3" customWidth="1"/>
    <col min="10324" max="10327" width="11.42578125" style="3"/>
    <col min="10328" max="10328" width="34" style="3" customWidth="1"/>
    <col min="10329" max="10329" width="9.5703125" style="3" customWidth="1"/>
    <col min="10330" max="10330" width="16.7109375" style="3" customWidth="1"/>
    <col min="10331" max="10331" width="55.140625" style="3" customWidth="1"/>
    <col min="10332" max="10332" width="22.5703125" style="3" customWidth="1"/>
    <col min="10333" max="10333" width="23" style="3" customWidth="1"/>
    <col min="10334" max="10334" width="22.85546875" style="3" customWidth="1"/>
    <col min="10335" max="10335" width="23.42578125" style="3" customWidth="1"/>
    <col min="10336" max="10336" width="28.7109375" style="3" customWidth="1"/>
    <col min="10337" max="10337" width="12.7109375" style="3" customWidth="1"/>
    <col min="10338" max="10338" width="11.42578125" style="3"/>
    <col min="10339" max="10339" width="25.28515625" style="3" customWidth="1"/>
    <col min="10340" max="10340" width="15.85546875" style="3" bestFit="1" customWidth="1"/>
    <col min="10341" max="10342" width="18" style="3" bestFit="1" customWidth="1"/>
    <col min="10343" max="10561" width="11.42578125" style="3"/>
    <col min="10562" max="10562" width="15.42578125" style="3" customWidth="1"/>
    <col min="10563" max="10563" width="9.5703125" style="3" customWidth="1"/>
    <col min="10564" max="10564" width="14.42578125" style="3" customWidth="1"/>
    <col min="10565" max="10565" width="49.85546875" style="3" customWidth="1"/>
    <col min="10566" max="10566" width="22.5703125" style="3" customWidth="1"/>
    <col min="10567" max="10567" width="23" style="3" customWidth="1"/>
    <col min="10568" max="10568" width="22.85546875" style="3" customWidth="1"/>
    <col min="10569" max="10569" width="23.42578125" style="3" customWidth="1"/>
    <col min="10570" max="10570" width="22.42578125" style="3" customWidth="1"/>
    <col min="10571" max="10571" width="13.85546875" style="3" customWidth="1"/>
    <col min="10572" max="10572" width="20.7109375" style="3" customWidth="1"/>
    <col min="10573" max="10573" width="18.140625" style="3" customWidth="1"/>
    <col min="10574" max="10574" width="14.85546875" style="3" bestFit="1" customWidth="1"/>
    <col min="10575" max="10575" width="11.42578125" style="3"/>
    <col min="10576" max="10576" width="17.42578125" style="3" customWidth="1"/>
    <col min="10577" max="10579" width="18.140625" style="3" customWidth="1"/>
    <col min="10580" max="10583" width="11.42578125" style="3"/>
    <col min="10584" max="10584" width="34" style="3" customWidth="1"/>
    <col min="10585" max="10585" width="9.5703125" style="3" customWidth="1"/>
    <col min="10586" max="10586" width="16.7109375" style="3" customWidth="1"/>
    <col min="10587" max="10587" width="55.140625" style="3" customWidth="1"/>
    <col min="10588" max="10588" width="22.5703125" style="3" customWidth="1"/>
    <col min="10589" max="10589" width="23" style="3" customWidth="1"/>
    <col min="10590" max="10590" width="22.85546875" style="3" customWidth="1"/>
    <col min="10591" max="10591" width="23.42578125" style="3" customWidth="1"/>
    <col min="10592" max="10592" width="28.7109375" style="3" customWidth="1"/>
    <col min="10593" max="10593" width="12.7109375" style="3" customWidth="1"/>
    <col min="10594" max="10594" width="11.42578125" style="3"/>
    <col min="10595" max="10595" width="25.28515625" style="3" customWidth="1"/>
    <col min="10596" max="10596" width="15.85546875" style="3" bestFit="1" customWidth="1"/>
    <col min="10597" max="10598" width="18" style="3" bestFit="1" customWidth="1"/>
    <col min="10599" max="10817" width="11.42578125" style="3"/>
    <col min="10818" max="10818" width="15.42578125" style="3" customWidth="1"/>
    <col min="10819" max="10819" width="9.5703125" style="3" customWidth="1"/>
    <col min="10820" max="10820" width="14.42578125" style="3" customWidth="1"/>
    <col min="10821" max="10821" width="49.85546875" style="3" customWidth="1"/>
    <col min="10822" max="10822" width="22.5703125" style="3" customWidth="1"/>
    <col min="10823" max="10823" width="23" style="3" customWidth="1"/>
    <col min="10824" max="10824" width="22.85546875" style="3" customWidth="1"/>
    <col min="10825" max="10825" width="23.42578125" style="3" customWidth="1"/>
    <col min="10826" max="10826" width="22.42578125" style="3" customWidth="1"/>
    <col min="10827" max="10827" width="13.85546875" style="3" customWidth="1"/>
    <col min="10828" max="10828" width="20.7109375" style="3" customWidth="1"/>
    <col min="10829" max="10829" width="18.140625" style="3" customWidth="1"/>
    <col min="10830" max="10830" width="14.85546875" style="3" bestFit="1" customWidth="1"/>
    <col min="10831" max="10831" width="11.42578125" style="3"/>
    <col min="10832" max="10832" width="17.42578125" style="3" customWidth="1"/>
    <col min="10833" max="10835" width="18.140625" style="3" customWidth="1"/>
    <col min="10836" max="10839" width="11.42578125" style="3"/>
    <col min="10840" max="10840" width="34" style="3" customWidth="1"/>
    <col min="10841" max="10841" width="9.5703125" style="3" customWidth="1"/>
    <col min="10842" max="10842" width="16.7109375" style="3" customWidth="1"/>
    <col min="10843" max="10843" width="55.140625" style="3" customWidth="1"/>
    <col min="10844" max="10844" width="22.5703125" style="3" customWidth="1"/>
    <col min="10845" max="10845" width="23" style="3" customWidth="1"/>
    <col min="10846" max="10846" width="22.85546875" style="3" customWidth="1"/>
    <col min="10847" max="10847" width="23.42578125" style="3" customWidth="1"/>
    <col min="10848" max="10848" width="28.7109375" style="3" customWidth="1"/>
    <col min="10849" max="10849" width="12.7109375" style="3" customWidth="1"/>
    <col min="10850" max="10850" width="11.42578125" style="3"/>
    <col min="10851" max="10851" width="25.28515625" style="3" customWidth="1"/>
    <col min="10852" max="10852" width="15.85546875" style="3" bestFit="1" customWidth="1"/>
    <col min="10853" max="10854" width="18" style="3" bestFit="1" customWidth="1"/>
    <col min="10855" max="11073" width="11.42578125" style="3"/>
    <col min="11074" max="11074" width="15.42578125" style="3" customWidth="1"/>
    <col min="11075" max="11075" width="9.5703125" style="3" customWidth="1"/>
    <col min="11076" max="11076" width="14.42578125" style="3" customWidth="1"/>
    <col min="11077" max="11077" width="49.85546875" style="3" customWidth="1"/>
    <col min="11078" max="11078" width="22.5703125" style="3" customWidth="1"/>
    <col min="11079" max="11079" width="23" style="3" customWidth="1"/>
    <col min="11080" max="11080" width="22.85546875" style="3" customWidth="1"/>
    <col min="11081" max="11081" width="23.42578125" style="3" customWidth="1"/>
    <col min="11082" max="11082" width="22.42578125" style="3" customWidth="1"/>
    <col min="11083" max="11083" width="13.85546875" style="3" customWidth="1"/>
    <col min="11084" max="11084" width="20.7109375" style="3" customWidth="1"/>
    <col min="11085" max="11085" width="18.140625" style="3" customWidth="1"/>
    <col min="11086" max="11086" width="14.85546875" style="3" bestFit="1" customWidth="1"/>
    <col min="11087" max="11087" width="11.42578125" style="3"/>
    <col min="11088" max="11088" width="17.42578125" style="3" customWidth="1"/>
    <col min="11089" max="11091" width="18.140625" style="3" customWidth="1"/>
    <col min="11092" max="11095" width="11.42578125" style="3"/>
    <col min="11096" max="11096" width="34" style="3" customWidth="1"/>
    <col min="11097" max="11097" width="9.5703125" style="3" customWidth="1"/>
    <col min="11098" max="11098" width="16.7109375" style="3" customWidth="1"/>
    <col min="11099" max="11099" width="55.140625" style="3" customWidth="1"/>
    <col min="11100" max="11100" width="22.5703125" style="3" customWidth="1"/>
    <col min="11101" max="11101" width="23" style="3" customWidth="1"/>
    <col min="11102" max="11102" width="22.85546875" style="3" customWidth="1"/>
    <col min="11103" max="11103" width="23.42578125" style="3" customWidth="1"/>
    <col min="11104" max="11104" width="28.7109375" style="3" customWidth="1"/>
    <col min="11105" max="11105" width="12.7109375" style="3" customWidth="1"/>
    <col min="11106" max="11106" width="11.42578125" style="3"/>
    <col min="11107" max="11107" width="25.28515625" style="3" customWidth="1"/>
    <col min="11108" max="11108" width="15.85546875" style="3" bestFit="1" customWidth="1"/>
    <col min="11109" max="11110" width="18" style="3" bestFit="1" customWidth="1"/>
    <col min="11111" max="11329" width="11.42578125" style="3"/>
    <col min="11330" max="11330" width="15.42578125" style="3" customWidth="1"/>
    <col min="11331" max="11331" width="9.5703125" style="3" customWidth="1"/>
    <col min="11332" max="11332" width="14.42578125" style="3" customWidth="1"/>
    <col min="11333" max="11333" width="49.85546875" style="3" customWidth="1"/>
    <col min="11334" max="11334" width="22.5703125" style="3" customWidth="1"/>
    <col min="11335" max="11335" width="23" style="3" customWidth="1"/>
    <col min="11336" max="11336" width="22.85546875" style="3" customWidth="1"/>
    <col min="11337" max="11337" width="23.42578125" style="3" customWidth="1"/>
    <col min="11338" max="11338" width="22.42578125" style="3" customWidth="1"/>
    <col min="11339" max="11339" width="13.85546875" style="3" customWidth="1"/>
    <col min="11340" max="11340" width="20.7109375" style="3" customWidth="1"/>
    <col min="11341" max="11341" width="18.140625" style="3" customWidth="1"/>
    <col min="11342" max="11342" width="14.85546875" style="3" bestFit="1" customWidth="1"/>
    <col min="11343" max="11343" width="11.42578125" style="3"/>
    <col min="11344" max="11344" width="17.42578125" style="3" customWidth="1"/>
    <col min="11345" max="11347" width="18.140625" style="3" customWidth="1"/>
    <col min="11348" max="11351" width="11.42578125" style="3"/>
    <col min="11352" max="11352" width="34" style="3" customWidth="1"/>
    <col min="11353" max="11353" width="9.5703125" style="3" customWidth="1"/>
    <col min="11354" max="11354" width="16.7109375" style="3" customWidth="1"/>
    <col min="11355" max="11355" width="55.140625" style="3" customWidth="1"/>
    <col min="11356" max="11356" width="22.5703125" style="3" customWidth="1"/>
    <col min="11357" max="11357" width="23" style="3" customWidth="1"/>
    <col min="11358" max="11358" width="22.85546875" style="3" customWidth="1"/>
    <col min="11359" max="11359" width="23.42578125" style="3" customWidth="1"/>
    <col min="11360" max="11360" width="28.7109375" style="3" customWidth="1"/>
    <col min="11361" max="11361" width="12.7109375" style="3" customWidth="1"/>
    <col min="11362" max="11362" width="11.42578125" style="3"/>
    <col min="11363" max="11363" width="25.28515625" style="3" customWidth="1"/>
    <col min="11364" max="11364" width="15.85546875" style="3" bestFit="1" customWidth="1"/>
    <col min="11365" max="11366" width="18" style="3" bestFit="1" customWidth="1"/>
    <col min="11367" max="11585" width="11.42578125" style="3"/>
    <col min="11586" max="11586" width="15.42578125" style="3" customWidth="1"/>
    <col min="11587" max="11587" width="9.5703125" style="3" customWidth="1"/>
    <col min="11588" max="11588" width="14.42578125" style="3" customWidth="1"/>
    <col min="11589" max="11589" width="49.85546875" style="3" customWidth="1"/>
    <col min="11590" max="11590" width="22.5703125" style="3" customWidth="1"/>
    <col min="11591" max="11591" width="23" style="3" customWidth="1"/>
    <col min="11592" max="11592" width="22.85546875" style="3" customWidth="1"/>
    <col min="11593" max="11593" width="23.42578125" style="3" customWidth="1"/>
    <col min="11594" max="11594" width="22.42578125" style="3" customWidth="1"/>
    <col min="11595" max="11595" width="13.85546875" style="3" customWidth="1"/>
    <col min="11596" max="11596" width="20.7109375" style="3" customWidth="1"/>
    <col min="11597" max="11597" width="18.140625" style="3" customWidth="1"/>
    <col min="11598" max="11598" width="14.85546875" style="3" bestFit="1" customWidth="1"/>
    <col min="11599" max="11599" width="11.42578125" style="3"/>
    <col min="11600" max="11600" width="17.42578125" style="3" customWidth="1"/>
    <col min="11601" max="11603" width="18.140625" style="3" customWidth="1"/>
    <col min="11604" max="11607" width="11.42578125" style="3"/>
    <col min="11608" max="11608" width="34" style="3" customWidth="1"/>
    <col min="11609" max="11609" width="9.5703125" style="3" customWidth="1"/>
    <col min="11610" max="11610" width="16.7109375" style="3" customWidth="1"/>
    <col min="11611" max="11611" width="55.140625" style="3" customWidth="1"/>
    <col min="11612" max="11612" width="22.5703125" style="3" customWidth="1"/>
    <col min="11613" max="11613" width="23" style="3" customWidth="1"/>
    <col min="11614" max="11614" width="22.85546875" style="3" customWidth="1"/>
    <col min="11615" max="11615" width="23.42578125" style="3" customWidth="1"/>
    <col min="11616" max="11616" width="28.7109375" style="3" customWidth="1"/>
    <col min="11617" max="11617" width="12.7109375" style="3" customWidth="1"/>
    <col min="11618" max="11618" width="11.42578125" style="3"/>
    <col min="11619" max="11619" width="25.28515625" style="3" customWidth="1"/>
    <col min="11620" max="11620" width="15.85546875" style="3" bestFit="1" customWidth="1"/>
    <col min="11621" max="11622" width="18" style="3" bestFit="1" customWidth="1"/>
    <col min="11623" max="11841" width="11.42578125" style="3"/>
    <col min="11842" max="11842" width="15.42578125" style="3" customWidth="1"/>
    <col min="11843" max="11843" width="9.5703125" style="3" customWidth="1"/>
    <col min="11844" max="11844" width="14.42578125" style="3" customWidth="1"/>
    <col min="11845" max="11845" width="49.85546875" style="3" customWidth="1"/>
    <col min="11846" max="11846" width="22.5703125" style="3" customWidth="1"/>
    <col min="11847" max="11847" width="23" style="3" customWidth="1"/>
    <col min="11848" max="11848" width="22.85546875" style="3" customWidth="1"/>
    <col min="11849" max="11849" width="23.42578125" style="3" customWidth="1"/>
    <col min="11850" max="11850" width="22.42578125" style="3" customWidth="1"/>
    <col min="11851" max="11851" width="13.85546875" style="3" customWidth="1"/>
    <col min="11852" max="11852" width="20.7109375" style="3" customWidth="1"/>
    <col min="11853" max="11853" width="18.140625" style="3" customWidth="1"/>
    <col min="11854" max="11854" width="14.85546875" style="3" bestFit="1" customWidth="1"/>
    <col min="11855" max="11855" width="11.42578125" style="3"/>
    <col min="11856" max="11856" width="17.42578125" style="3" customWidth="1"/>
    <col min="11857" max="11859" width="18.140625" style="3" customWidth="1"/>
    <col min="11860" max="11863" width="11.42578125" style="3"/>
    <col min="11864" max="11864" width="34" style="3" customWidth="1"/>
    <col min="11865" max="11865" width="9.5703125" style="3" customWidth="1"/>
    <col min="11866" max="11866" width="16.7109375" style="3" customWidth="1"/>
    <col min="11867" max="11867" width="55.140625" style="3" customWidth="1"/>
    <col min="11868" max="11868" width="22.5703125" style="3" customWidth="1"/>
    <col min="11869" max="11869" width="23" style="3" customWidth="1"/>
    <col min="11870" max="11870" width="22.85546875" style="3" customWidth="1"/>
    <col min="11871" max="11871" width="23.42578125" style="3" customWidth="1"/>
    <col min="11872" max="11872" width="28.7109375" style="3" customWidth="1"/>
    <col min="11873" max="11873" width="12.7109375" style="3" customWidth="1"/>
    <col min="11874" max="11874" width="11.42578125" style="3"/>
    <col min="11875" max="11875" width="25.28515625" style="3" customWidth="1"/>
    <col min="11876" max="11876" width="15.85546875" style="3" bestFit="1" customWidth="1"/>
    <col min="11877" max="11878" width="18" style="3" bestFit="1" customWidth="1"/>
    <col min="11879" max="12097" width="11.42578125" style="3"/>
    <col min="12098" max="12098" width="15.42578125" style="3" customWidth="1"/>
    <col min="12099" max="12099" width="9.5703125" style="3" customWidth="1"/>
    <col min="12100" max="12100" width="14.42578125" style="3" customWidth="1"/>
    <col min="12101" max="12101" width="49.85546875" style="3" customWidth="1"/>
    <col min="12102" max="12102" width="22.5703125" style="3" customWidth="1"/>
    <col min="12103" max="12103" width="23" style="3" customWidth="1"/>
    <col min="12104" max="12104" width="22.85546875" style="3" customWidth="1"/>
    <col min="12105" max="12105" width="23.42578125" style="3" customWidth="1"/>
    <col min="12106" max="12106" width="22.42578125" style="3" customWidth="1"/>
    <col min="12107" max="12107" width="13.85546875" style="3" customWidth="1"/>
    <col min="12108" max="12108" width="20.7109375" style="3" customWidth="1"/>
    <col min="12109" max="12109" width="18.140625" style="3" customWidth="1"/>
    <col min="12110" max="12110" width="14.85546875" style="3" bestFit="1" customWidth="1"/>
    <col min="12111" max="12111" width="11.42578125" style="3"/>
    <col min="12112" max="12112" width="17.42578125" style="3" customWidth="1"/>
    <col min="12113" max="12115" width="18.140625" style="3" customWidth="1"/>
    <col min="12116" max="12119" width="11.42578125" style="3"/>
    <col min="12120" max="12120" width="34" style="3" customWidth="1"/>
    <col min="12121" max="12121" width="9.5703125" style="3" customWidth="1"/>
    <col min="12122" max="12122" width="16.7109375" style="3" customWidth="1"/>
    <col min="12123" max="12123" width="55.140625" style="3" customWidth="1"/>
    <col min="12124" max="12124" width="22.5703125" style="3" customWidth="1"/>
    <col min="12125" max="12125" width="23" style="3" customWidth="1"/>
    <col min="12126" max="12126" width="22.85546875" style="3" customWidth="1"/>
    <col min="12127" max="12127" width="23.42578125" style="3" customWidth="1"/>
    <col min="12128" max="12128" width="28.7109375" style="3" customWidth="1"/>
    <col min="12129" max="12129" width="12.7109375" style="3" customWidth="1"/>
    <col min="12130" max="12130" width="11.42578125" style="3"/>
    <col min="12131" max="12131" width="25.28515625" style="3" customWidth="1"/>
    <col min="12132" max="12132" width="15.85546875" style="3" bestFit="1" customWidth="1"/>
    <col min="12133" max="12134" width="18" style="3" bestFit="1" customWidth="1"/>
    <col min="12135" max="12353" width="11.42578125" style="3"/>
    <col min="12354" max="12354" width="15.42578125" style="3" customWidth="1"/>
    <col min="12355" max="12355" width="9.5703125" style="3" customWidth="1"/>
    <col min="12356" max="12356" width="14.42578125" style="3" customWidth="1"/>
    <col min="12357" max="12357" width="49.85546875" style="3" customWidth="1"/>
    <col min="12358" max="12358" width="22.5703125" style="3" customWidth="1"/>
    <col min="12359" max="12359" width="23" style="3" customWidth="1"/>
    <col min="12360" max="12360" width="22.85546875" style="3" customWidth="1"/>
    <col min="12361" max="12361" width="23.42578125" style="3" customWidth="1"/>
    <col min="12362" max="12362" width="22.42578125" style="3" customWidth="1"/>
    <col min="12363" max="12363" width="13.85546875" style="3" customWidth="1"/>
    <col min="12364" max="12364" width="20.7109375" style="3" customWidth="1"/>
    <col min="12365" max="12365" width="18.140625" style="3" customWidth="1"/>
    <col min="12366" max="12366" width="14.85546875" style="3" bestFit="1" customWidth="1"/>
    <col min="12367" max="12367" width="11.42578125" style="3"/>
    <col min="12368" max="12368" width="17.42578125" style="3" customWidth="1"/>
    <col min="12369" max="12371" width="18.140625" style="3" customWidth="1"/>
    <col min="12372" max="12375" width="11.42578125" style="3"/>
    <col min="12376" max="12376" width="34" style="3" customWidth="1"/>
    <col min="12377" max="12377" width="9.5703125" style="3" customWidth="1"/>
    <col min="12378" max="12378" width="16.7109375" style="3" customWidth="1"/>
    <col min="12379" max="12379" width="55.140625" style="3" customWidth="1"/>
    <col min="12380" max="12380" width="22.5703125" style="3" customWidth="1"/>
    <col min="12381" max="12381" width="23" style="3" customWidth="1"/>
    <col min="12382" max="12382" width="22.85546875" style="3" customWidth="1"/>
    <col min="12383" max="12383" width="23.42578125" style="3" customWidth="1"/>
    <col min="12384" max="12384" width="28.7109375" style="3" customWidth="1"/>
    <col min="12385" max="12385" width="12.7109375" style="3" customWidth="1"/>
    <col min="12386" max="12386" width="11.42578125" style="3"/>
    <col min="12387" max="12387" width="25.28515625" style="3" customWidth="1"/>
    <col min="12388" max="12388" width="15.85546875" style="3" bestFit="1" customWidth="1"/>
    <col min="12389" max="12390" width="18" style="3" bestFit="1" customWidth="1"/>
    <col min="12391" max="12609" width="11.42578125" style="3"/>
    <col min="12610" max="12610" width="15.42578125" style="3" customWidth="1"/>
    <col min="12611" max="12611" width="9.5703125" style="3" customWidth="1"/>
    <col min="12612" max="12612" width="14.42578125" style="3" customWidth="1"/>
    <col min="12613" max="12613" width="49.85546875" style="3" customWidth="1"/>
    <col min="12614" max="12614" width="22.5703125" style="3" customWidth="1"/>
    <col min="12615" max="12615" width="23" style="3" customWidth="1"/>
    <col min="12616" max="12616" width="22.85546875" style="3" customWidth="1"/>
    <col min="12617" max="12617" width="23.42578125" style="3" customWidth="1"/>
    <col min="12618" max="12618" width="22.42578125" style="3" customWidth="1"/>
    <col min="12619" max="12619" width="13.85546875" style="3" customWidth="1"/>
    <col min="12620" max="12620" width="20.7109375" style="3" customWidth="1"/>
    <col min="12621" max="12621" width="18.140625" style="3" customWidth="1"/>
    <col min="12622" max="12622" width="14.85546875" style="3" bestFit="1" customWidth="1"/>
    <col min="12623" max="12623" width="11.42578125" style="3"/>
    <col min="12624" max="12624" width="17.42578125" style="3" customWidth="1"/>
    <col min="12625" max="12627" width="18.140625" style="3" customWidth="1"/>
    <col min="12628" max="12631" width="11.42578125" style="3"/>
    <col min="12632" max="12632" width="34" style="3" customWidth="1"/>
    <col min="12633" max="12633" width="9.5703125" style="3" customWidth="1"/>
    <col min="12634" max="12634" width="16.7109375" style="3" customWidth="1"/>
    <col min="12635" max="12635" width="55.140625" style="3" customWidth="1"/>
    <col min="12636" max="12636" width="22.5703125" style="3" customWidth="1"/>
    <col min="12637" max="12637" width="23" style="3" customWidth="1"/>
    <col min="12638" max="12638" width="22.85546875" style="3" customWidth="1"/>
    <col min="12639" max="12639" width="23.42578125" style="3" customWidth="1"/>
    <col min="12640" max="12640" width="28.7109375" style="3" customWidth="1"/>
    <col min="12641" max="12641" width="12.7109375" style="3" customWidth="1"/>
    <col min="12642" max="12642" width="11.42578125" style="3"/>
    <col min="12643" max="12643" width="25.28515625" style="3" customWidth="1"/>
    <col min="12644" max="12644" width="15.85546875" style="3" bestFit="1" customWidth="1"/>
    <col min="12645" max="12646" width="18" style="3" bestFit="1" customWidth="1"/>
    <col min="12647" max="12865" width="11.42578125" style="3"/>
    <col min="12866" max="12866" width="15.42578125" style="3" customWidth="1"/>
    <col min="12867" max="12867" width="9.5703125" style="3" customWidth="1"/>
    <col min="12868" max="12868" width="14.42578125" style="3" customWidth="1"/>
    <col min="12869" max="12869" width="49.85546875" style="3" customWidth="1"/>
    <col min="12870" max="12870" width="22.5703125" style="3" customWidth="1"/>
    <col min="12871" max="12871" width="23" style="3" customWidth="1"/>
    <col min="12872" max="12872" width="22.85546875" style="3" customWidth="1"/>
    <col min="12873" max="12873" width="23.42578125" style="3" customWidth="1"/>
    <col min="12874" max="12874" width="22.42578125" style="3" customWidth="1"/>
    <col min="12875" max="12875" width="13.85546875" style="3" customWidth="1"/>
    <col min="12876" max="12876" width="20.7109375" style="3" customWidth="1"/>
    <col min="12877" max="12877" width="18.140625" style="3" customWidth="1"/>
    <col min="12878" max="12878" width="14.85546875" style="3" bestFit="1" customWidth="1"/>
    <col min="12879" max="12879" width="11.42578125" style="3"/>
    <col min="12880" max="12880" width="17.42578125" style="3" customWidth="1"/>
    <col min="12881" max="12883" width="18.140625" style="3" customWidth="1"/>
    <col min="12884" max="12887" width="11.42578125" style="3"/>
    <col min="12888" max="12888" width="34" style="3" customWidth="1"/>
    <col min="12889" max="12889" width="9.5703125" style="3" customWidth="1"/>
    <col min="12890" max="12890" width="16.7109375" style="3" customWidth="1"/>
    <col min="12891" max="12891" width="55.140625" style="3" customWidth="1"/>
    <col min="12892" max="12892" width="22.5703125" style="3" customWidth="1"/>
    <col min="12893" max="12893" width="23" style="3" customWidth="1"/>
    <col min="12894" max="12894" width="22.85546875" style="3" customWidth="1"/>
    <col min="12895" max="12895" width="23.42578125" style="3" customWidth="1"/>
    <col min="12896" max="12896" width="28.7109375" style="3" customWidth="1"/>
    <col min="12897" max="12897" width="12.7109375" style="3" customWidth="1"/>
    <col min="12898" max="12898" width="11.42578125" style="3"/>
    <col min="12899" max="12899" width="25.28515625" style="3" customWidth="1"/>
    <col min="12900" max="12900" width="15.85546875" style="3" bestFit="1" customWidth="1"/>
    <col min="12901" max="12902" width="18" style="3" bestFit="1" customWidth="1"/>
    <col min="12903" max="13121" width="11.42578125" style="3"/>
    <col min="13122" max="13122" width="15.42578125" style="3" customWidth="1"/>
    <col min="13123" max="13123" width="9.5703125" style="3" customWidth="1"/>
    <col min="13124" max="13124" width="14.42578125" style="3" customWidth="1"/>
    <col min="13125" max="13125" width="49.85546875" style="3" customWidth="1"/>
    <col min="13126" max="13126" width="22.5703125" style="3" customWidth="1"/>
    <col min="13127" max="13127" width="23" style="3" customWidth="1"/>
    <col min="13128" max="13128" width="22.85546875" style="3" customWidth="1"/>
    <col min="13129" max="13129" width="23.42578125" style="3" customWidth="1"/>
    <col min="13130" max="13130" width="22.42578125" style="3" customWidth="1"/>
    <col min="13131" max="13131" width="13.85546875" style="3" customWidth="1"/>
    <col min="13132" max="13132" width="20.7109375" style="3" customWidth="1"/>
    <col min="13133" max="13133" width="18.140625" style="3" customWidth="1"/>
    <col min="13134" max="13134" width="14.85546875" style="3" bestFit="1" customWidth="1"/>
    <col min="13135" max="13135" width="11.42578125" style="3"/>
    <col min="13136" max="13136" width="17.42578125" style="3" customWidth="1"/>
    <col min="13137" max="13139" width="18.140625" style="3" customWidth="1"/>
    <col min="13140" max="13143" width="11.42578125" style="3"/>
    <col min="13144" max="13144" width="34" style="3" customWidth="1"/>
    <col min="13145" max="13145" width="9.5703125" style="3" customWidth="1"/>
    <col min="13146" max="13146" width="16.7109375" style="3" customWidth="1"/>
    <col min="13147" max="13147" width="55.140625" style="3" customWidth="1"/>
    <col min="13148" max="13148" width="22.5703125" style="3" customWidth="1"/>
    <col min="13149" max="13149" width="23" style="3" customWidth="1"/>
    <col min="13150" max="13150" width="22.85546875" style="3" customWidth="1"/>
    <col min="13151" max="13151" width="23.42578125" style="3" customWidth="1"/>
    <col min="13152" max="13152" width="28.7109375" style="3" customWidth="1"/>
    <col min="13153" max="13153" width="12.7109375" style="3" customWidth="1"/>
    <col min="13154" max="13154" width="11.42578125" style="3"/>
    <col min="13155" max="13155" width="25.28515625" style="3" customWidth="1"/>
    <col min="13156" max="13156" width="15.85546875" style="3" bestFit="1" customWidth="1"/>
    <col min="13157" max="13158" width="18" style="3" bestFit="1" customWidth="1"/>
    <col min="13159" max="13377" width="11.42578125" style="3"/>
    <col min="13378" max="13378" width="15.42578125" style="3" customWidth="1"/>
    <col min="13379" max="13379" width="9.5703125" style="3" customWidth="1"/>
    <col min="13380" max="13380" width="14.42578125" style="3" customWidth="1"/>
    <col min="13381" max="13381" width="49.85546875" style="3" customWidth="1"/>
    <col min="13382" max="13382" width="22.5703125" style="3" customWidth="1"/>
    <col min="13383" max="13383" width="23" style="3" customWidth="1"/>
    <col min="13384" max="13384" width="22.85546875" style="3" customWidth="1"/>
    <col min="13385" max="13385" width="23.42578125" style="3" customWidth="1"/>
    <col min="13386" max="13386" width="22.42578125" style="3" customWidth="1"/>
    <col min="13387" max="13387" width="13.85546875" style="3" customWidth="1"/>
    <col min="13388" max="13388" width="20.7109375" style="3" customWidth="1"/>
    <col min="13389" max="13389" width="18.140625" style="3" customWidth="1"/>
    <col min="13390" max="13390" width="14.85546875" style="3" bestFit="1" customWidth="1"/>
    <col min="13391" max="13391" width="11.42578125" style="3"/>
    <col min="13392" max="13392" width="17.42578125" style="3" customWidth="1"/>
    <col min="13393" max="13395" width="18.140625" style="3" customWidth="1"/>
    <col min="13396" max="13399" width="11.42578125" style="3"/>
    <col min="13400" max="13400" width="34" style="3" customWidth="1"/>
    <col min="13401" max="13401" width="9.5703125" style="3" customWidth="1"/>
    <col min="13402" max="13402" width="16.7109375" style="3" customWidth="1"/>
    <col min="13403" max="13403" width="55.140625" style="3" customWidth="1"/>
    <col min="13404" max="13404" width="22.5703125" style="3" customWidth="1"/>
    <col min="13405" max="13405" width="23" style="3" customWidth="1"/>
    <col min="13406" max="13406" width="22.85546875" style="3" customWidth="1"/>
    <col min="13407" max="13407" width="23.42578125" style="3" customWidth="1"/>
    <col min="13408" max="13408" width="28.7109375" style="3" customWidth="1"/>
    <col min="13409" max="13409" width="12.7109375" style="3" customWidth="1"/>
    <col min="13410" max="13410" width="11.42578125" style="3"/>
    <col min="13411" max="13411" width="25.28515625" style="3" customWidth="1"/>
    <col min="13412" max="13412" width="15.85546875" style="3" bestFit="1" customWidth="1"/>
    <col min="13413" max="13414" width="18" style="3" bestFit="1" customWidth="1"/>
    <col min="13415" max="13633" width="11.42578125" style="3"/>
    <col min="13634" max="13634" width="15.42578125" style="3" customWidth="1"/>
    <col min="13635" max="13635" width="9.5703125" style="3" customWidth="1"/>
    <col min="13636" max="13636" width="14.42578125" style="3" customWidth="1"/>
    <col min="13637" max="13637" width="49.85546875" style="3" customWidth="1"/>
    <col min="13638" max="13638" width="22.5703125" style="3" customWidth="1"/>
    <col min="13639" max="13639" width="23" style="3" customWidth="1"/>
    <col min="13640" max="13640" width="22.85546875" style="3" customWidth="1"/>
    <col min="13641" max="13641" width="23.42578125" style="3" customWidth="1"/>
    <col min="13642" max="13642" width="22.42578125" style="3" customWidth="1"/>
    <col min="13643" max="13643" width="13.85546875" style="3" customWidth="1"/>
    <col min="13644" max="13644" width="20.7109375" style="3" customWidth="1"/>
    <col min="13645" max="13645" width="18.140625" style="3" customWidth="1"/>
    <col min="13646" max="13646" width="14.85546875" style="3" bestFit="1" customWidth="1"/>
    <col min="13647" max="13647" width="11.42578125" style="3"/>
    <col min="13648" max="13648" width="17.42578125" style="3" customWidth="1"/>
    <col min="13649" max="13651" width="18.140625" style="3" customWidth="1"/>
    <col min="13652" max="13655" width="11.42578125" style="3"/>
    <col min="13656" max="13656" width="34" style="3" customWidth="1"/>
    <col min="13657" max="13657" width="9.5703125" style="3" customWidth="1"/>
    <col min="13658" max="13658" width="16.7109375" style="3" customWidth="1"/>
    <col min="13659" max="13659" width="55.140625" style="3" customWidth="1"/>
    <col min="13660" max="13660" width="22.5703125" style="3" customWidth="1"/>
    <col min="13661" max="13661" width="23" style="3" customWidth="1"/>
    <col min="13662" max="13662" width="22.85546875" style="3" customWidth="1"/>
    <col min="13663" max="13663" width="23.42578125" style="3" customWidth="1"/>
    <col min="13664" max="13664" width="28.7109375" style="3" customWidth="1"/>
    <col min="13665" max="13665" width="12.7109375" style="3" customWidth="1"/>
    <col min="13666" max="13666" width="11.42578125" style="3"/>
    <col min="13667" max="13667" width="25.28515625" style="3" customWidth="1"/>
    <col min="13668" max="13668" width="15.85546875" style="3" bestFit="1" customWidth="1"/>
    <col min="13669" max="13670" width="18" style="3" bestFit="1" customWidth="1"/>
    <col min="13671" max="13889" width="11.42578125" style="3"/>
    <col min="13890" max="13890" width="15.42578125" style="3" customWidth="1"/>
    <col min="13891" max="13891" width="9.5703125" style="3" customWidth="1"/>
    <col min="13892" max="13892" width="14.42578125" style="3" customWidth="1"/>
    <col min="13893" max="13893" width="49.85546875" style="3" customWidth="1"/>
    <col min="13894" max="13894" width="22.5703125" style="3" customWidth="1"/>
    <col min="13895" max="13895" width="23" style="3" customWidth="1"/>
    <col min="13896" max="13896" width="22.85546875" style="3" customWidth="1"/>
    <col min="13897" max="13897" width="23.42578125" style="3" customWidth="1"/>
    <col min="13898" max="13898" width="22.42578125" style="3" customWidth="1"/>
    <col min="13899" max="13899" width="13.85546875" style="3" customWidth="1"/>
    <col min="13900" max="13900" width="20.7109375" style="3" customWidth="1"/>
    <col min="13901" max="13901" width="18.140625" style="3" customWidth="1"/>
    <col min="13902" max="13902" width="14.85546875" style="3" bestFit="1" customWidth="1"/>
    <col min="13903" max="13903" width="11.42578125" style="3"/>
    <col min="13904" max="13904" width="17.42578125" style="3" customWidth="1"/>
    <col min="13905" max="13907" width="18.140625" style="3" customWidth="1"/>
    <col min="13908" max="13911" width="11.42578125" style="3"/>
    <col min="13912" max="13912" width="34" style="3" customWidth="1"/>
    <col min="13913" max="13913" width="9.5703125" style="3" customWidth="1"/>
    <col min="13914" max="13914" width="16.7109375" style="3" customWidth="1"/>
    <col min="13915" max="13915" width="55.140625" style="3" customWidth="1"/>
    <col min="13916" max="13916" width="22.5703125" style="3" customWidth="1"/>
    <col min="13917" max="13917" width="23" style="3" customWidth="1"/>
    <col min="13918" max="13918" width="22.85546875" style="3" customWidth="1"/>
    <col min="13919" max="13919" width="23.42578125" style="3" customWidth="1"/>
    <col min="13920" max="13920" width="28.7109375" style="3" customWidth="1"/>
    <col min="13921" max="13921" width="12.7109375" style="3" customWidth="1"/>
    <col min="13922" max="13922" width="11.42578125" style="3"/>
    <col min="13923" max="13923" width="25.28515625" style="3" customWidth="1"/>
    <col min="13924" max="13924" width="15.85546875" style="3" bestFit="1" customWidth="1"/>
    <col min="13925" max="13926" width="18" style="3" bestFit="1" customWidth="1"/>
    <col min="13927" max="14145" width="11.42578125" style="3"/>
    <col min="14146" max="14146" width="15.42578125" style="3" customWidth="1"/>
    <col min="14147" max="14147" width="9.5703125" style="3" customWidth="1"/>
    <col min="14148" max="14148" width="14.42578125" style="3" customWidth="1"/>
    <col min="14149" max="14149" width="49.85546875" style="3" customWidth="1"/>
    <col min="14150" max="14150" width="22.5703125" style="3" customWidth="1"/>
    <col min="14151" max="14151" width="23" style="3" customWidth="1"/>
    <col min="14152" max="14152" width="22.85546875" style="3" customWidth="1"/>
    <col min="14153" max="14153" width="23.42578125" style="3" customWidth="1"/>
    <col min="14154" max="14154" width="22.42578125" style="3" customWidth="1"/>
    <col min="14155" max="14155" width="13.85546875" style="3" customWidth="1"/>
    <col min="14156" max="14156" width="20.7109375" style="3" customWidth="1"/>
    <col min="14157" max="14157" width="18.140625" style="3" customWidth="1"/>
    <col min="14158" max="14158" width="14.85546875" style="3" bestFit="1" customWidth="1"/>
    <col min="14159" max="14159" width="11.42578125" style="3"/>
    <col min="14160" max="14160" width="17.42578125" style="3" customWidth="1"/>
    <col min="14161" max="14163" width="18.140625" style="3" customWidth="1"/>
    <col min="14164" max="14167" width="11.42578125" style="3"/>
    <col min="14168" max="14168" width="34" style="3" customWidth="1"/>
    <col min="14169" max="14169" width="9.5703125" style="3" customWidth="1"/>
    <col min="14170" max="14170" width="16.7109375" style="3" customWidth="1"/>
    <col min="14171" max="14171" width="55.140625" style="3" customWidth="1"/>
    <col min="14172" max="14172" width="22.5703125" style="3" customWidth="1"/>
    <col min="14173" max="14173" width="23" style="3" customWidth="1"/>
    <col min="14174" max="14174" width="22.85546875" style="3" customWidth="1"/>
    <col min="14175" max="14175" width="23.42578125" style="3" customWidth="1"/>
    <col min="14176" max="14176" width="28.7109375" style="3" customWidth="1"/>
    <col min="14177" max="14177" width="12.7109375" style="3" customWidth="1"/>
    <col min="14178" max="14178" width="11.42578125" style="3"/>
    <col min="14179" max="14179" width="25.28515625" style="3" customWidth="1"/>
    <col min="14180" max="14180" width="15.85546875" style="3" bestFit="1" customWidth="1"/>
    <col min="14181" max="14182" width="18" style="3" bestFit="1" customWidth="1"/>
    <col min="14183" max="14401" width="11.42578125" style="3"/>
    <col min="14402" max="14402" width="15.42578125" style="3" customWidth="1"/>
    <col min="14403" max="14403" width="9.5703125" style="3" customWidth="1"/>
    <col min="14404" max="14404" width="14.42578125" style="3" customWidth="1"/>
    <col min="14405" max="14405" width="49.85546875" style="3" customWidth="1"/>
    <col min="14406" max="14406" width="22.5703125" style="3" customWidth="1"/>
    <col min="14407" max="14407" width="23" style="3" customWidth="1"/>
    <col min="14408" max="14408" width="22.85546875" style="3" customWidth="1"/>
    <col min="14409" max="14409" width="23.42578125" style="3" customWidth="1"/>
    <col min="14410" max="14410" width="22.42578125" style="3" customWidth="1"/>
    <col min="14411" max="14411" width="13.85546875" style="3" customWidth="1"/>
    <col min="14412" max="14412" width="20.7109375" style="3" customWidth="1"/>
    <col min="14413" max="14413" width="18.140625" style="3" customWidth="1"/>
    <col min="14414" max="14414" width="14.85546875" style="3" bestFit="1" customWidth="1"/>
    <col min="14415" max="14415" width="11.42578125" style="3"/>
    <col min="14416" max="14416" width="17.42578125" style="3" customWidth="1"/>
    <col min="14417" max="14419" width="18.140625" style="3" customWidth="1"/>
    <col min="14420" max="14423" width="11.42578125" style="3"/>
    <col min="14424" max="14424" width="34" style="3" customWidth="1"/>
    <col min="14425" max="14425" width="9.5703125" style="3" customWidth="1"/>
    <col min="14426" max="14426" width="16.7109375" style="3" customWidth="1"/>
    <col min="14427" max="14427" width="55.140625" style="3" customWidth="1"/>
    <col min="14428" max="14428" width="22.5703125" style="3" customWidth="1"/>
    <col min="14429" max="14429" width="23" style="3" customWidth="1"/>
    <col min="14430" max="14430" width="22.85546875" style="3" customWidth="1"/>
    <col min="14431" max="14431" width="23.42578125" style="3" customWidth="1"/>
    <col min="14432" max="14432" width="28.7109375" style="3" customWidth="1"/>
    <col min="14433" max="14433" width="12.7109375" style="3" customWidth="1"/>
    <col min="14434" max="14434" width="11.42578125" style="3"/>
    <col min="14435" max="14435" width="25.28515625" style="3" customWidth="1"/>
    <col min="14436" max="14436" width="15.85546875" style="3" bestFit="1" customWidth="1"/>
    <col min="14437" max="14438" width="18" style="3" bestFit="1" customWidth="1"/>
    <col min="14439" max="14657" width="11.42578125" style="3"/>
    <col min="14658" max="14658" width="15.42578125" style="3" customWidth="1"/>
    <col min="14659" max="14659" width="9.5703125" style="3" customWidth="1"/>
    <col min="14660" max="14660" width="14.42578125" style="3" customWidth="1"/>
    <col min="14661" max="14661" width="49.85546875" style="3" customWidth="1"/>
    <col min="14662" max="14662" width="22.5703125" style="3" customWidth="1"/>
    <col min="14663" max="14663" width="23" style="3" customWidth="1"/>
    <col min="14664" max="14664" width="22.85546875" style="3" customWidth="1"/>
    <col min="14665" max="14665" width="23.42578125" style="3" customWidth="1"/>
    <col min="14666" max="14666" width="22.42578125" style="3" customWidth="1"/>
    <col min="14667" max="14667" width="13.85546875" style="3" customWidth="1"/>
    <col min="14668" max="14668" width="20.7109375" style="3" customWidth="1"/>
    <col min="14669" max="14669" width="18.140625" style="3" customWidth="1"/>
    <col min="14670" max="14670" width="14.85546875" style="3" bestFit="1" customWidth="1"/>
    <col min="14671" max="14671" width="11.42578125" style="3"/>
    <col min="14672" max="14672" width="17.42578125" style="3" customWidth="1"/>
    <col min="14673" max="14675" width="18.140625" style="3" customWidth="1"/>
    <col min="14676" max="14679" width="11.42578125" style="3"/>
    <col min="14680" max="14680" width="34" style="3" customWidth="1"/>
    <col min="14681" max="14681" width="9.5703125" style="3" customWidth="1"/>
    <col min="14682" max="14682" width="16.7109375" style="3" customWidth="1"/>
    <col min="14683" max="14683" width="55.140625" style="3" customWidth="1"/>
    <col min="14684" max="14684" width="22.5703125" style="3" customWidth="1"/>
    <col min="14685" max="14685" width="23" style="3" customWidth="1"/>
    <col min="14686" max="14686" width="22.85546875" style="3" customWidth="1"/>
    <col min="14687" max="14687" width="23.42578125" style="3" customWidth="1"/>
    <col min="14688" max="14688" width="28.7109375" style="3" customWidth="1"/>
    <col min="14689" max="14689" width="12.7109375" style="3" customWidth="1"/>
    <col min="14690" max="14690" width="11.42578125" style="3"/>
    <col min="14691" max="14691" width="25.28515625" style="3" customWidth="1"/>
    <col min="14692" max="14692" width="15.85546875" style="3" bestFit="1" customWidth="1"/>
    <col min="14693" max="14694" width="18" style="3" bestFit="1" customWidth="1"/>
    <col min="14695" max="14913" width="11.42578125" style="3"/>
    <col min="14914" max="14914" width="15.42578125" style="3" customWidth="1"/>
    <col min="14915" max="14915" width="9.5703125" style="3" customWidth="1"/>
    <col min="14916" max="14916" width="14.42578125" style="3" customWidth="1"/>
    <col min="14917" max="14917" width="49.85546875" style="3" customWidth="1"/>
    <col min="14918" max="14918" width="22.5703125" style="3" customWidth="1"/>
    <col min="14919" max="14919" width="23" style="3" customWidth="1"/>
    <col min="14920" max="14920" width="22.85546875" style="3" customWidth="1"/>
    <col min="14921" max="14921" width="23.42578125" style="3" customWidth="1"/>
    <col min="14922" max="14922" width="22.42578125" style="3" customWidth="1"/>
    <col min="14923" max="14923" width="13.85546875" style="3" customWidth="1"/>
    <col min="14924" max="14924" width="20.7109375" style="3" customWidth="1"/>
    <col min="14925" max="14925" width="18.140625" style="3" customWidth="1"/>
    <col min="14926" max="14926" width="14.85546875" style="3" bestFit="1" customWidth="1"/>
    <col min="14927" max="14927" width="11.42578125" style="3"/>
    <col min="14928" max="14928" width="17.42578125" style="3" customWidth="1"/>
    <col min="14929" max="14931" width="18.140625" style="3" customWidth="1"/>
    <col min="14932" max="14935" width="11.42578125" style="3"/>
    <col min="14936" max="14936" width="34" style="3" customWidth="1"/>
    <col min="14937" max="14937" width="9.5703125" style="3" customWidth="1"/>
    <col min="14938" max="14938" width="16.7109375" style="3" customWidth="1"/>
    <col min="14939" max="14939" width="55.140625" style="3" customWidth="1"/>
    <col min="14940" max="14940" width="22.5703125" style="3" customWidth="1"/>
    <col min="14941" max="14941" width="23" style="3" customWidth="1"/>
    <col min="14942" max="14942" width="22.85546875" style="3" customWidth="1"/>
    <col min="14943" max="14943" width="23.42578125" style="3" customWidth="1"/>
    <col min="14944" max="14944" width="28.7109375" style="3" customWidth="1"/>
    <col min="14945" max="14945" width="12.7109375" style="3" customWidth="1"/>
    <col min="14946" max="14946" width="11.42578125" style="3"/>
    <col min="14947" max="14947" width="25.28515625" style="3" customWidth="1"/>
    <col min="14948" max="14948" width="15.85546875" style="3" bestFit="1" customWidth="1"/>
    <col min="14949" max="14950" width="18" style="3" bestFit="1" customWidth="1"/>
    <col min="14951" max="15169" width="11.42578125" style="3"/>
    <col min="15170" max="15170" width="15.42578125" style="3" customWidth="1"/>
    <col min="15171" max="15171" width="9.5703125" style="3" customWidth="1"/>
    <col min="15172" max="15172" width="14.42578125" style="3" customWidth="1"/>
    <col min="15173" max="15173" width="49.85546875" style="3" customWidth="1"/>
    <col min="15174" max="15174" width="22.5703125" style="3" customWidth="1"/>
    <col min="15175" max="15175" width="23" style="3" customWidth="1"/>
    <col min="15176" max="15176" width="22.85546875" style="3" customWidth="1"/>
    <col min="15177" max="15177" width="23.42578125" style="3" customWidth="1"/>
    <col min="15178" max="15178" width="22.42578125" style="3" customWidth="1"/>
    <col min="15179" max="15179" width="13.85546875" style="3" customWidth="1"/>
    <col min="15180" max="15180" width="20.7109375" style="3" customWidth="1"/>
    <col min="15181" max="15181" width="18.140625" style="3" customWidth="1"/>
    <col min="15182" max="15182" width="14.85546875" style="3" bestFit="1" customWidth="1"/>
    <col min="15183" max="15183" width="11.42578125" style="3"/>
    <col min="15184" max="15184" width="17.42578125" style="3" customWidth="1"/>
    <col min="15185" max="15187" width="18.140625" style="3" customWidth="1"/>
    <col min="15188" max="15191" width="11.42578125" style="3"/>
    <col min="15192" max="15192" width="34" style="3" customWidth="1"/>
    <col min="15193" max="15193" width="9.5703125" style="3" customWidth="1"/>
    <col min="15194" max="15194" width="16.7109375" style="3" customWidth="1"/>
    <col min="15195" max="15195" width="55.140625" style="3" customWidth="1"/>
    <col min="15196" max="15196" width="22.5703125" style="3" customWidth="1"/>
    <col min="15197" max="15197" width="23" style="3" customWidth="1"/>
    <col min="15198" max="15198" width="22.85546875" style="3" customWidth="1"/>
    <col min="15199" max="15199" width="23.42578125" style="3" customWidth="1"/>
    <col min="15200" max="15200" width="28.7109375" style="3" customWidth="1"/>
    <col min="15201" max="15201" width="12.7109375" style="3" customWidth="1"/>
    <col min="15202" max="15202" width="11.42578125" style="3"/>
    <col min="15203" max="15203" width="25.28515625" style="3" customWidth="1"/>
    <col min="15204" max="15204" width="15.85546875" style="3" bestFit="1" customWidth="1"/>
    <col min="15205" max="15206" width="18" style="3" bestFit="1" customWidth="1"/>
    <col min="15207" max="15425" width="11.42578125" style="3"/>
    <col min="15426" max="15426" width="15.42578125" style="3" customWidth="1"/>
    <col min="15427" max="15427" width="9.5703125" style="3" customWidth="1"/>
    <col min="15428" max="15428" width="14.42578125" style="3" customWidth="1"/>
    <col min="15429" max="15429" width="49.85546875" style="3" customWidth="1"/>
    <col min="15430" max="15430" width="22.5703125" style="3" customWidth="1"/>
    <col min="15431" max="15431" width="23" style="3" customWidth="1"/>
    <col min="15432" max="15432" width="22.85546875" style="3" customWidth="1"/>
    <col min="15433" max="15433" width="23.42578125" style="3" customWidth="1"/>
    <col min="15434" max="15434" width="22.42578125" style="3" customWidth="1"/>
    <col min="15435" max="15435" width="13.85546875" style="3" customWidth="1"/>
    <col min="15436" max="15436" width="20.7109375" style="3" customWidth="1"/>
    <col min="15437" max="15437" width="18.140625" style="3" customWidth="1"/>
    <col min="15438" max="15438" width="14.85546875" style="3" bestFit="1" customWidth="1"/>
    <col min="15439" max="15439" width="11.42578125" style="3"/>
    <col min="15440" max="15440" width="17.42578125" style="3" customWidth="1"/>
    <col min="15441" max="15443" width="18.140625" style="3" customWidth="1"/>
    <col min="15444" max="15447" width="11.42578125" style="3"/>
    <col min="15448" max="15448" width="34" style="3" customWidth="1"/>
    <col min="15449" max="15449" width="9.5703125" style="3" customWidth="1"/>
    <col min="15450" max="15450" width="16.7109375" style="3" customWidth="1"/>
    <col min="15451" max="15451" width="55.140625" style="3" customWidth="1"/>
    <col min="15452" max="15452" width="22.5703125" style="3" customWidth="1"/>
    <col min="15453" max="15453" width="23" style="3" customWidth="1"/>
    <col min="15454" max="15454" width="22.85546875" style="3" customWidth="1"/>
    <col min="15455" max="15455" width="23.42578125" style="3" customWidth="1"/>
    <col min="15456" max="15456" width="28.7109375" style="3" customWidth="1"/>
    <col min="15457" max="15457" width="12.7109375" style="3" customWidth="1"/>
    <col min="15458" max="15458" width="11.42578125" style="3"/>
    <col min="15459" max="15459" width="25.28515625" style="3" customWidth="1"/>
    <col min="15460" max="15460" width="15.85546875" style="3" bestFit="1" customWidth="1"/>
    <col min="15461" max="15462" width="18" style="3" bestFit="1" customWidth="1"/>
    <col min="15463" max="15681" width="11.42578125" style="3"/>
    <col min="15682" max="15682" width="15.42578125" style="3" customWidth="1"/>
    <col min="15683" max="15683" width="9.5703125" style="3" customWidth="1"/>
    <col min="15684" max="15684" width="14.42578125" style="3" customWidth="1"/>
    <col min="15685" max="15685" width="49.85546875" style="3" customWidth="1"/>
    <col min="15686" max="15686" width="22.5703125" style="3" customWidth="1"/>
    <col min="15687" max="15687" width="23" style="3" customWidth="1"/>
    <col min="15688" max="15688" width="22.85546875" style="3" customWidth="1"/>
    <col min="15689" max="15689" width="23.42578125" style="3" customWidth="1"/>
    <col min="15690" max="15690" width="22.42578125" style="3" customWidth="1"/>
    <col min="15691" max="15691" width="13.85546875" style="3" customWidth="1"/>
    <col min="15692" max="15692" width="20.7109375" style="3" customWidth="1"/>
    <col min="15693" max="15693" width="18.140625" style="3" customWidth="1"/>
    <col min="15694" max="15694" width="14.85546875" style="3" bestFit="1" customWidth="1"/>
    <col min="15695" max="15695" width="11.42578125" style="3"/>
    <col min="15696" max="15696" width="17.42578125" style="3" customWidth="1"/>
    <col min="15697" max="15699" width="18.140625" style="3" customWidth="1"/>
    <col min="15700" max="15703" width="11.42578125" style="3"/>
    <col min="15704" max="15704" width="34" style="3" customWidth="1"/>
    <col min="15705" max="15705" width="9.5703125" style="3" customWidth="1"/>
    <col min="15706" max="15706" width="16.7109375" style="3" customWidth="1"/>
    <col min="15707" max="15707" width="55.140625" style="3" customWidth="1"/>
    <col min="15708" max="15708" width="22.5703125" style="3" customWidth="1"/>
    <col min="15709" max="15709" width="23" style="3" customWidth="1"/>
    <col min="15710" max="15710" width="22.85546875" style="3" customWidth="1"/>
    <col min="15711" max="15711" width="23.42578125" style="3" customWidth="1"/>
    <col min="15712" max="15712" width="28.7109375" style="3" customWidth="1"/>
    <col min="15713" max="15713" width="12.7109375" style="3" customWidth="1"/>
    <col min="15714" max="15714" width="11.42578125" style="3"/>
    <col min="15715" max="15715" width="25.28515625" style="3" customWidth="1"/>
    <col min="15716" max="15716" width="15.85546875" style="3" bestFit="1" customWidth="1"/>
    <col min="15717" max="15718" width="18" style="3" bestFit="1" customWidth="1"/>
    <col min="15719" max="15937" width="11.42578125" style="3"/>
    <col min="15938" max="15938" width="15.42578125" style="3" customWidth="1"/>
    <col min="15939" max="15939" width="9.5703125" style="3" customWidth="1"/>
    <col min="15940" max="15940" width="14.42578125" style="3" customWidth="1"/>
    <col min="15941" max="15941" width="49.85546875" style="3" customWidth="1"/>
    <col min="15942" max="15942" width="22.5703125" style="3" customWidth="1"/>
    <col min="15943" max="15943" width="23" style="3" customWidth="1"/>
    <col min="15944" max="15944" width="22.85546875" style="3" customWidth="1"/>
    <col min="15945" max="15945" width="23.42578125" style="3" customWidth="1"/>
    <col min="15946" max="15946" width="22.42578125" style="3" customWidth="1"/>
    <col min="15947" max="15947" width="13.85546875" style="3" customWidth="1"/>
    <col min="15948" max="15948" width="20.7109375" style="3" customWidth="1"/>
    <col min="15949" max="15949" width="18.140625" style="3" customWidth="1"/>
    <col min="15950" max="15950" width="14.85546875" style="3" bestFit="1" customWidth="1"/>
    <col min="15951" max="15951" width="11.42578125" style="3"/>
    <col min="15952" max="15952" width="17.42578125" style="3" customWidth="1"/>
    <col min="15953" max="15955" width="18.140625" style="3" customWidth="1"/>
    <col min="15956" max="15959" width="11.42578125" style="3"/>
    <col min="15960" max="15960" width="34" style="3" customWidth="1"/>
    <col min="15961" max="15961" width="9.5703125" style="3" customWidth="1"/>
    <col min="15962" max="15962" width="16.7109375" style="3" customWidth="1"/>
    <col min="15963" max="15963" width="55.140625" style="3" customWidth="1"/>
    <col min="15964" max="15964" width="22.5703125" style="3" customWidth="1"/>
    <col min="15965" max="15965" width="23" style="3" customWidth="1"/>
    <col min="15966" max="15966" width="22.85546875" style="3" customWidth="1"/>
    <col min="15967" max="15967" width="23.42578125" style="3" customWidth="1"/>
    <col min="15968" max="15968" width="28.7109375" style="3" customWidth="1"/>
    <col min="15969" max="15969" width="12.7109375" style="3" customWidth="1"/>
    <col min="15970" max="15970" width="11.42578125" style="3"/>
    <col min="15971" max="15971" width="25.28515625" style="3" customWidth="1"/>
    <col min="15972" max="15972" width="15.85546875" style="3" bestFit="1" customWidth="1"/>
    <col min="15973" max="15974" width="18" style="3" bestFit="1" customWidth="1"/>
    <col min="15975" max="16193" width="11.42578125" style="3"/>
    <col min="16194" max="16194" width="15.42578125" style="3" customWidth="1"/>
    <col min="16195" max="16195" width="9.5703125" style="3" customWidth="1"/>
    <col min="16196" max="16196" width="14.42578125" style="3" customWidth="1"/>
    <col min="16197" max="16197" width="49.85546875" style="3" customWidth="1"/>
    <col min="16198" max="16198" width="22.5703125" style="3" customWidth="1"/>
    <col min="16199" max="16199" width="23" style="3" customWidth="1"/>
    <col min="16200" max="16200" width="22.85546875" style="3" customWidth="1"/>
    <col min="16201" max="16201" width="23.42578125" style="3" customWidth="1"/>
    <col min="16202" max="16202" width="22.42578125" style="3" customWidth="1"/>
    <col min="16203" max="16203" width="13.85546875" style="3" customWidth="1"/>
    <col min="16204" max="16204" width="20.7109375" style="3" customWidth="1"/>
    <col min="16205" max="16205" width="18.140625" style="3" customWidth="1"/>
    <col min="16206" max="16206" width="14.85546875" style="3" bestFit="1" customWidth="1"/>
    <col min="16207" max="16207" width="11.42578125" style="3"/>
    <col min="16208" max="16208" width="17.42578125" style="3" customWidth="1"/>
    <col min="16209" max="16211" width="18.140625" style="3" customWidth="1"/>
    <col min="16212" max="16384" width="11.42578125" style="3"/>
  </cols>
  <sheetData>
    <row r="1" spans="1:15" s="132" customFormat="1" ht="23.1" customHeight="1" x14ac:dyDescent="0.25">
      <c r="C1" s="133"/>
      <c r="D1" s="133"/>
      <c r="G1" s="134"/>
      <c r="H1" s="135"/>
      <c r="I1" s="135"/>
      <c r="J1" s="135"/>
    </row>
    <row r="2" spans="1:15" s="132" customFormat="1" ht="19.5" customHeight="1" x14ac:dyDescent="0.25">
      <c r="A2" s="340" t="s">
        <v>0</v>
      </c>
      <c r="B2" s="340"/>
      <c r="C2" s="340"/>
      <c r="D2" s="340"/>
      <c r="E2" s="340"/>
      <c r="F2" s="340"/>
      <c r="G2" s="340"/>
      <c r="H2" s="340"/>
      <c r="I2" s="340"/>
      <c r="J2" s="340"/>
    </row>
    <row r="3" spans="1:15" s="132" customFormat="1" ht="24.95" customHeight="1" x14ac:dyDescent="0.25">
      <c r="A3" s="341" t="s">
        <v>475</v>
      </c>
      <c r="B3" s="341"/>
      <c r="C3" s="341"/>
      <c r="D3" s="341"/>
      <c r="E3" s="341"/>
      <c r="F3" s="341"/>
      <c r="G3" s="341"/>
      <c r="H3" s="341"/>
      <c r="I3" s="341"/>
      <c r="J3" s="341"/>
    </row>
    <row r="4" spans="1:15" s="132" customFormat="1" ht="24.95" customHeight="1" x14ac:dyDescent="0.25">
      <c r="A4" s="342" t="s">
        <v>549</v>
      </c>
      <c r="B4" s="342"/>
      <c r="C4" s="342"/>
      <c r="D4" s="342"/>
      <c r="E4" s="342"/>
      <c r="F4" s="342"/>
      <c r="G4" s="342"/>
      <c r="H4" s="342"/>
      <c r="I4" s="342"/>
      <c r="J4" s="342"/>
    </row>
    <row r="5" spans="1:15" s="132" customFormat="1" ht="18.75" customHeight="1" thickBot="1" x14ac:dyDescent="0.3">
      <c r="C5" s="133"/>
      <c r="D5" s="133"/>
      <c r="G5" s="134"/>
      <c r="H5" s="136" t="s">
        <v>3</v>
      </c>
      <c r="I5" s="137" t="s">
        <v>4</v>
      </c>
      <c r="J5" s="138" t="s">
        <v>5</v>
      </c>
    </row>
    <row r="6" spans="1:15" ht="29.25" customHeight="1" x14ac:dyDescent="0.25">
      <c r="A6" s="325" t="s">
        <v>6</v>
      </c>
      <c r="B6" s="327" t="s">
        <v>7</v>
      </c>
      <c r="C6" s="327" t="s">
        <v>8</v>
      </c>
      <c r="D6" s="327" t="s">
        <v>9</v>
      </c>
      <c r="E6" s="327" t="s">
        <v>10</v>
      </c>
      <c r="F6" s="321" t="s">
        <v>477</v>
      </c>
      <c r="G6" s="323" t="s">
        <v>478</v>
      </c>
      <c r="H6" s="321" t="s">
        <v>479</v>
      </c>
      <c r="I6" s="329" t="s">
        <v>14</v>
      </c>
      <c r="J6" s="321" t="s">
        <v>480</v>
      </c>
      <c r="K6" s="321" t="s">
        <v>481</v>
      </c>
      <c r="L6" s="321" t="s">
        <v>482</v>
      </c>
      <c r="M6" s="338" t="s">
        <v>483</v>
      </c>
      <c r="N6" s="338"/>
      <c r="O6" s="339"/>
    </row>
    <row r="7" spans="1:15" ht="84.75" customHeight="1" thickBot="1" x14ac:dyDescent="0.3">
      <c r="A7" s="326"/>
      <c r="B7" s="328"/>
      <c r="C7" s="328"/>
      <c r="D7" s="328"/>
      <c r="E7" s="328"/>
      <c r="F7" s="322"/>
      <c r="G7" s="324"/>
      <c r="H7" s="322"/>
      <c r="I7" s="337"/>
      <c r="J7" s="322"/>
      <c r="K7" s="322"/>
      <c r="L7" s="322"/>
      <c r="M7" s="139" t="s">
        <v>484</v>
      </c>
      <c r="N7" s="139" t="s">
        <v>485</v>
      </c>
      <c r="O7" s="140" t="s">
        <v>486</v>
      </c>
    </row>
    <row r="8" spans="1:15" s="4" customFormat="1" ht="30.75" customHeight="1" thickBot="1" x14ac:dyDescent="0.3">
      <c r="A8" s="21" t="s">
        <v>36</v>
      </c>
      <c r="B8" s="141" t="s">
        <v>41</v>
      </c>
      <c r="C8" s="141">
        <v>20</v>
      </c>
      <c r="D8" s="141" t="s">
        <v>38</v>
      </c>
      <c r="E8" s="23" t="s">
        <v>39</v>
      </c>
      <c r="F8" s="24">
        <f>+F9+F44</f>
        <v>9956298794.5499992</v>
      </c>
      <c r="G8" s="24">
        <f t="shared" ref="G8:L8" si="0">+G9+G44</f>
        <v>0</v>
      </c>
      <c r="H8" s="24">
        <f t="shared" si="0"/>
        <v>9956298794.5499992</v>
      </c>
      <c r="I8" s="142">
        <f>+H8/$H$130</f>
        <v>0.17837172702958298</v>
      </c>
      <c r="J8" s="24">
        <f t="shared" si="0"/>
        <v>9951257783.5499992</v>
      </c>
      <c r="K8" s="24">
        <f t="shared" si="0"/>
        <v>6153334921.5500002</v>
      </c>
      <c r="L8" s="24">
        <f t="shared" si="0"/>
        <v>3797922862</v>
      </c>
      <c r="M8" s="143">
        <f>+J8/H8</f>
        <v>0.99949368624786961</v>
      </c>
      <c r="N8" s="143">
        <f>+K8/H8</f>
        <v>0.61803437688293239</v>
      </c>
      <c r="O8" s="144">
        <f>+K8/J8</f>
        <v>0.61834745470284336</v>
      </c>
    </row>
    <row r="9" spans="1:15" ht="28.5" customHeight="1" x14ac:dyDescent="0.25">
      <c r="A9" s="145" t="s">
        <v>100</v>
      </c>
      <c r="B9" s="92" t="s">
        <v>41</v>
      </c>
      <c r="C9" s="92">
        <v>20</v>
      </c>
      <c r="D9" s="92" t="s">
        <v>38</v>
      </c>
      <c r="E9" s="35" t="s">
        <v>101</v>
      </c>
      <c r="F9" s="93">
        <f>+F10</f>
        <v>353903239.54999995</v>
      </c>
      <c r="G9" s="93">
        <f t="shared" ref="G9:L9" si="1">+G10</f>
        <v>0</v>
      </c>
      <c r="H9" s="93">
        <f t="shared" si="1"/>
        <v>353903239.54999995</v>
      </c>
      <c r="I9" s="146">
        <f t="shared" ref="I9:I72" si="2">+H9/$H$130</f>
        <v>6.3403412595906192E-3</v>
      </c>
      <c r="J9" s="93">
        <f t="shared" si="1"/>
        <v>348862228.54999995</v>
      </c>
      <c r="K9" s="93">
        <f t="shared" si="1"/>
        <v>348862228.54999995</v>
      </c>
      <c r="L9" s="93">
        <f t="shared" si="1"/>
        <v>0</v>
      </c>
      <c r="M9" s="147">
        <f>+J9/H9</f>
        <v>0.98575596254385855</v>
      </c>
      <c r="N9" s="147">
        <f>+K9/H9</f>
        <v>0.98575596254385855</v>
      </c>
      <c r="O9" s="148">
        <f>+K9/J9</f>
        <v>1</v>
      </c>
    </row>
    <row r="10" spans="1:15" ht="28.5" customHeight="1" x14ac:dyDescent="0.25">
      <c r="A10" s="149" t="s">
        <v>114</v>
      </c>
      <c r="B10" s="34" t="s">
        <v>41</v>
      </c>
      <c r="C10" s="34">
        <v>20</v>
      </c>
      <c r="D10" s="34" t="s">
        <v>38</v>
      </c>
      <c r="E10" s="40" t="s">
        <v>115</v>
      </c>
      <c r="F10" s="66">
        <f>+F11+F24</f>
        <v>353903239.54999995</v>
      </c>
      <c r="G10" s="66">
        <f t="shared" ref="G10:L10" si="3">+G11+G24</f>
        <v>0</v>
      </c>
      <c r="H10" s="66">
        <f t="shared" si="3"/>
        <v>353903239.54999995</v>
      </c>
      <c r="I10" s="150">
        <f t="shared" si="2"/>
        <v>6.3403412595906192E-3</v>
      </c>
      <c r="J10" s="66">
        <f t="shared" si="3"/>
        <v>348862228.54999995</v>
      </c>
      <c r="K10" s="66">
        <f t="shared" si="3"/>
        <v>348862228.54999995</v>
      </c>
      <c r="L10" s="66">
        <f t="shared" si="3"/>
        <v>0</v>
      </c>
      <c r="M10" s="64">
        <f t="shared" ref="M10:M86" si="4">+J10/H10</f>
        <v>0.98575596254385855</v>
      </c>
      <c r="N10" s="64">
        <f t="shared" ref="N10:N86" si="5">+K10/H10</f>
        <v>0.98575596254385855</v>
      </c>
      <c r="O10" s="151">
        <f t="shared" ref="O10:O86" si="6">+K10/J10</f>
        <v>1</v>
      </c>
    </row>
    <row r="11" spans="1:15" ht="28.5" customHeight="1" x14ac:dyDescent="0.25">
      <c r="A11" s="149" t="s">
        <v>116</v>
      </c>
      <c r="B11" s="34" t="s">
        <v>41</v>
      </c>
      <c r="C11" s="34">
        <v>20</v>
      </c>
      <c r="D11" s="34" t="s">
        <v>38</v>
      </c>
      <c r="E11" s="40" t="s">
        <v>117</v>
      </c>
      <c r="F11" s="62">
        <f>+F12+F15+F22</f>
        <v>62552927.649999999</v>
      </c>
      <c r="G11" s="62">
        <f t="shared" ref="G11:L11" si="7">+G12+G15+G22</f>
        <v>0</v>
      </c>
      <c r="H11" s="62">
        <f t="shared" si="7"/>
        <v>62552927.649999999</v>
      </c>
      <c r="I11" s="150">
        <f t="shared" si="2"/>
        <v>1.1206648138959707E-3</v>
      </c>
      <c r="J11" s="62">
        <f t="shared" si="7"/>
        <v>62552927.649999999</v>
      </c>
      <c r="K11" s="62">
        <f t="shared" si="7"/>
        <v>62552927.649999999</v>
      </c>
      <c r="L11" s="62">
        <f t="shared" si="7"/>
        <v>0</v>
      </c>
      <c r="M11" s="64">
        <f t="shared" si="4"/>
        <v>1</v>
      </c>
      <c r="N11" s="64">
        <f t="shared" si="5"/>
        <v>1</v>
      </c>
      <c r="O11" s="151">
        <f t="shared" si="6"/>
        <v>1</v>
      </c>
    </row>
    <row r="12" spans="1:15" ht="54.75" customHeight="1" x14ac:dyDescent="0.25">
      <c r="A12" s="149" t="s">
        <v>118</v>
      </c>
      <c r="B12" s="34" t="s">
        <v>41</v>
      </c>
      <c r="C12" s="34">
        <v>20</v>
      </c>
      <c r="D12" s="34" t="s">
        <v>38</v>
      </c>
      <c r="E12" s="40" t="s">
        <v>487</v>
      </c>
      <c r="F12" s="62">
        <f>+F13+F14</f>
        <v>4803517</v>
      </c>
      <c r="G12" s="62">
        <f t="shared" ref="G12:L12" si="8">+G13+G14</f>
        <v>0</v>
      </c>
      <c r="H12" s="62">
        <f t="shared" si="8"/>
        <v>4803517</v>
      </c>
      <c r="I12" s="150">
        <f t="shared" si="2"/>
        <v>8.6057242835557861E-5</v>
      </c>
      <c r="J12" s="62">
        <f t="shared" si="8"/>
        <v>4803517</v>
      </c>
      <c r="K12" s="62">
        <f t="shared" si="8"/>
        <v>4803517</v>
      </c>
      <c r="L12" s="62">
        <f t="shared" si="8"/>
        <v>0</v>
      </c>
      <c r="M12" s="64">
        <f t="shared" si="4"/>
        <v>1</v>
      </c>
      <c r="N12" s="64">
        <f t="shared" si="5"/>
        <v>1</v>
      </c>
      <c r="O12" s="151">
        <f t="shared" si="6"/>
        <v>1</v>
      </c>
    </row>
    <row r="13" spans="1:15" ht="55.5" customHeight="1" x14ac:dyDescent="0.25">
      <c r="A13" s="152" t="s">
        <v>120</v>
      </c>
      <c r="B13" s="44" t="s">
        <v>41</v>
      </c>
      <c r="C13" s="44">
        <v>20</v>
      </c>
      <c r="D13" s="44" t="s">
        <v>38</v>
      </c>
      <c r="E13" s="45" t="s">
        <v>488</v>
      </c>
      <c r="F13" s="46">
        <v>4545632</v>
      </c>
      <c r="G13" s="46">
        <v>0</v>
      </c>
      <c r="H13" s="46">
        <f>+F13-G13</f>
        <v>4545632</v>
      </c>
      <c r="I13" s="153">
        <f t="shared" si="2"/>
        <v>8.1437113028866675E-5</v>
      </c>
      <c r="J13" s="46">
        <v>4545632</v>
      </c>
      <c r="K13" s="46">
        <v>4545632</v>
      </c>
      <c r="L13" s="46">
        <f>+J13-K13</f>
        <v>0</v>
      </c>
      <c r="M13" s="57">
        <f t="shared" si="4"/>
        <v>1</v>
      </c>
      <c r="N13" s="57">
        <f t="shared" si="5"/>
        <v>1</v>
      </c>
      <c r="O13" s="154">
        <f t="shared" si="6"/>
        <v>1</v>
      </c>
    </row>
    <row r="14" spans="1:15" ht="36" customHeight="1" x14ac:dyDescent="0.25">
      <c r="A14" s="152" t="s">
        <v>122</v>
      </c>
      <c r="B14" s="44" t="s">
        <v>41</v>
      </c>
      <c r="C14" s="44">
        <v>20</v>
      </c>
      <c r="D14" s="44" t="s">
        <v>38</v>
      </c>
      <c r="E14" s="45" t="s">
        <v>123</v>
      </c>
      <c r="F14" s="46">
        <v>257885</v>
      </c>
      <c r="G14" s="46">
        <v>0</v>
      </c>
      <c r="H14" s="46">
        <f>+F14-G14</f>
        <v>257885</v>
      </c>
      <c r="I14" s="155">
        <f t="shared" si="2"/>
        <v>4.620129806691189E-6</v>
      </c>
      <c r="J14" s="46">
        <v>257885</v>
      </c>
      <c r="K14" s="46">
        <v>257885</v>
      </c>
      <c r="L14" s="46">
        <f>+J14-K14</f>
        <v>0</v>
      </c>
      <c r="M14" s="57">
        <f t="shared" si="4"/>
        <v>1</v>
      </c>
      <c r="N14" s="57">
        <f t="shared" si="5"/>
        <v>1</v>
      </c>
      <c r="O14" s="154">
        <f t="shared" si="6"/>
        <v>1</v>
      </c>
    </row>
    <row r="15" spans="1:15" ht="43.5" customHeight="1" x14ac:dyDescent="0.25">
      <c r="A15" s="156" t="s">
        <v>126</v>
      </c>
      <c r="B15" s="34" t="s">
        <v>41</v>
      </c>
      <c r="C15" s="34">
        <v>20</v>
      </c>
      <c r="D15" s="34" t="s">
        <v>38</v>
      </c>
      <c r="E15" s="40" t="s">
        <v>489</v>
      </c>
      <c r="F15" s="62">
        <f>SUM(F16:F21)</f>
        <v>57416210.649999999</v>
      </c>
      <c r="G15" s="62">
        <f t="shared" ref="G15:H15" si="9">SUM(G16:G21)</f>
        <v>0</v>
      </c>
      <c r="H15" s="62">
        <f t="shared" si="9"/>
        <v>57416210.649999999</v>
      </c>
      <c r="I15" s="157">
        <f t="shared" si="2"/>
        <v>1.0286381379736125E-3</v>
      </c>
      <c r="J15" s="62">
        <f t="shared" ref="J15:L15" si="10">SUM(J16:J21)</f>
        <v>57416210.649999999</v>
      </c>
      <c r="K15" s="62">
        <f t="shared" si="10"/>
        <v>57416210.649999999</v>
      </c>
      <c r="L15" s="62">
        <f t="shared" si="10"/>
        <v>0</v>
      </c>
      <c r="M15" s="64">
        <f t="shared" si="4"/>
        <v>1</v>
      </c>
      <c r="N15" s="64">
        <f t="shared" si="5"/>
        <v>1</v>
      </c>
      <c r="O15" s="151">
        <f t="shared" si="6"/>
        <v>1</v>
      </c>
    </row>
    <row r="16" spans="1:15" ht="43.5" customHeight="1" x14ac:dyDescent="0.25">
      <c r="A16" s="158" t="s">
        <v>128</v>
      </c>
      <c r="B16" s="44" t="s">
        <v>41</v>
      </c>
      <c r="C16" s="44">
        <v>20</v>
      </c>
      <c r="D16" s="44" t="s">
        <v>38</v>
      </c>
      <c r="E16" s="45" t="s">
        <v>490</v>
      </c>
      <c r="F16" s="46">
        <v>32752716</v>
      </c>
      <c r="G16" s="46">
        <v>0</v>
      </c>
      <c r="H16" s="46">
        <f t="shared" ref="H16:H21" si="11">+F16-G16</f>
        <v>32752716</v>
      </c>
      <c r="I16" s="153">
        <f t="shared" si="2"/>
        <v>5.8678015177963591E-4</v>
      </c>
      <c r="J16" s="46">
        <v>32752716</v>
      </c>
      <c r="K16" s="46">
        <v>32752716</v>
      </c>
      <c r="L16" s="46">
        <f t="shared" ref="L16:L21" si="12">+J16-K16</f>
        <v>0</v>
      </c>
      <c r="M16" s="57">
        <f t="shared" si="4"/>
        <v>1</v>
      </c>
      <c r="N16" s="57">
        <f t="shared" si="5"/>
        <v>1</v>
      </c>
      <c r="O16" s="154">
        <f t="shared" si="6"/>
        <v>1</v>
      </c>
    </row>
    <row r="17" spans="1:15" ht="54.75" customHeight="1" x14ac:dyDescent="0.25">
      <c r="A17" s="158" t="s">
        <v>130</v>
      </c>
      <c r="B17" s="44" t="s">
        <v>41</v>
      </c>
      <c r="C17" s="44">
        <v>20</v>
      </c>
      <c r="D17" s="44" t="s">
        <v>38</v>
      </c>
      <c r="E17" s="45" t="s">
        <v>131</v>
      </c>
      <c r="F17" s="46">
        <v>3965698</v>
      </c>
      <c r="G17" s="46">
        <v>0</v>
      </c>
      <c r="H17" s="46">
        <f t="shared" si="11"/>
        <v>3965698</v>
      </c>
      <c r="I17" s="153">
        <f t="shared" si="2"/>
        <v>7.1047325490569962E-5</v>
      </c>
      <c r="J17" s="46">
        <v>3965698</v>
      </c>
      <c r="K17" s="46">
        <v>3965698</v>
      </c>
      <c r="L17" s="46">
        <f t="shared" si="12"/>
        <v>0</v>
      </c>
      <c r="M17" s="57">
        <f t="shared" si="4"/>
        <v>1</v>
      </c>
      <c r="N17" s="57">
        <f t="shared" si="5"/>
        <v>1</v>
      </c>
      <c r="O17" s="154">
        <f t="shared" si="6"/>
        <v>1</v>
      </c>
    </row>
    <row r="18" spans="1:15" ht="54.75" customHeight="1" x14ac:dyDescent="0.25">
      <c r="A18" s="158" t="s">
        <v>134</v>
      </c>
      <c r="B18" s="44" t="s">
        <v>41</v>
      </c>
      <c r="C18" s="44">
        <v>20</v>
      </c>
      <c r="D18" s="44" t="s">
        <v>38</v>
      </c>
      <c r="E18" s="45" t="s">
        <v>135</v>
      </c>
      <c r="F18" s="46">
        <v>513437</v>
      </c>
      <c r="G18" s="46">
        <v>0</v>
      </c>
      <c r="H18" s="46">
        <f t="shared" si="11"/>
        <v>513437</v>
      </c>
      <c r="I18" s="159">
        <f t="shared" si="2"/>
        <v>9.1984628324955066E-6</v>
      </c>
      <c r="J18" s="46">
        <v>513437</v>
      </c>
      <c r="K18" s="46">
        <v>513437</v>
      </c>
      <c r="L18" s="46">
        <f t="shared" si="12"/>
        <v>0</v>
      </c>
      <c r="M18" s="57">
        <f t="shared" si="4"/>
        <v>1</v>
      </c>
      <c r="N18" s="57">
        <f t="shared" si="5"/>
        <v>1</v>
      </c>
      <c r="O18" s="154">
        <f t="shared" si="6"/>
        <v>1</v>
      </c>
    </row>
    <row r="19" spans="1:15" ht="32.25" customHeight="1" x14ac:dyDescent="0.25">
      <c r="A19" s="158" t="s">
        <v>136</v>
      </c>
      <c r="B19" s="44" t="s">
        <v>41</v>
      </c>
      <c r="C19" s="44">
        <v>20</v>
      </c>
      <c r="D19" s="44" t="s">
        <v>38</v>
      </c>
      <c r="E19" s="45" t="s">
        <v>137</v>
      </c>
      <c r="F19" s="46">
        <v>13375311</v>
      </c>
      <c r="G19" s="46">
        <v>0</v>
      </c>
      <c r="H19" s="46">
        <f t="shared" si="11"/>
        <v>13375311</v>
      </c>
      <c r="I19" s="153">
        <f t="shared" si="2"/>
        <v>2.3962492205775648E-4</v>
      </c>
      <c r="J19" s="46">
        <v>13375311</v>
      </c>
      <c r="K19" s="46">
        <v>13375311</v>
      </c>
      <c r="L19" s="46">
        <f t="shared" si="12"/>
        <v>0</v>
      </c>
      <c r="M19" s="57">
        <f t="shared" si="4"/>
        <v>1</v>
      </c>
      <c r="N19" s="57">
        <f t="shared" si="5"/>
        <v>1</v>
      </c>
      <c r="O19" s="154">
        <f t="shared" si="6"/>
        <v>1</v>
      </c>
    </row>
    <row r="20" spans="1:15" ht="43.5" customHeight="1" x14ac:dyDescent="0.25">
      <c r="A20" s="158" t="s">
        <v>491</v>
      </c>
      <c r="B20" s="44" t="s">
        <v>41</v>
      </c>
      <c r="C20" s="44">
        <v>20</v>
      </c>
      <c r="D20" s="44" t="s">
        <v>38</v>
      </c>
      <c r="E20" s="45" t="s">
        <v>492</v>
      </c>
      <c r="F20" s="46">
        <v>25110</v>
      </c>
      <c r="G20" s="46">
        <v>0</v>
      </c>
      <c r="H20" s="46">
        <f t="shared" si="11"/>
        <v>25110</v>
      </c>
      <c r="I20" s="160">
        <f t="shared" si="2"/>
        <v>4.4985733736361463E-7</v>
      </c>
      <c r="J20" s="46">
        <v>25110</v>
      </c>
      <c r="K20" s="46">
        <v>25110</v>
      </c>
      <c r="L20" s="46">
        <f t="shared" si="12"/>
        <v>0</v>
      </c>
      <c r="M20" s="57">
        <f t="shared" si="4"/>
        <v>1</v>
      </c>
      <c r="N20" s="57">
        <f t="shared" si="5"/>
        <v>1</v>
      </c>
      <c r="O20" s="154">
        <f t="shared" si="6"/>
        <v>1</v>
      </c>
    </row>
    <row r="21" spans="1:15" ht="43.5" customHeight="1" x14ac:dyDescent="0.25">
      <c r="A21" s="158" t="s">
        <v>138</v>
      </c>
      <c r="B21" s="44" t="s">
        <v>41</v>
      </c>
      <c r="C21" s="44">
        <v>20</v>
      </c>
      <c r="D21" s="44" t="s">
        <v>38</v>
      </c>
      <c r="E21" s="45" t="s">
        <v>139</v>
      </c>
      <c r="F21" s="46">
        <v>6783938.6500000004</v>
      </c>
      <c r="G21" s="46">
        <v>0</v>
      </c>
      <c r="H21" s="46">
        <f t="shared" si="11"/>
        <v>6783938.6500000004</v>
      </c>
      <c r="I21" s="153">
        <f t="shared" si="2"/>
        <v>1.215374184757911E-4</v>
      </c>
      <c r="J21" s="46">
        <v>6783938.6500000004</v>
      </c>
      <c r="K21" s="46">
        <v>6783938.6500000004</v>
      </c>
      <c r="L21" s="46">
        <f t="shared" si="12"/>
        <v>0</v>
      </c>
      <c r="M21" s="57">
        <f t="shared" si="4"/>
        <v>1</v>
      </c>
      <c r="N21" s="57">
        <f t="shared" si="5"/>
        <v>1</v>
      </c>
      <c r="O21" s="154">
        <f t="shared" si="6"/>
        <v>1</v>
      </c>
    </row>
    <row r="22" spans="1:15" ht="43.5" customHeight="1" x14ac:dyDescent="0.25">
      <c r="A22" s="149" t="s">
        <v>140</v>
      </c>
      <c r="B22" s="34" t="s">
        <v>41</v>
      </c>
      <c r="C22" s="34">
        <v>20</v>
      </c>
      <c r="D22" s="34" t="s">
        <v>38</v>
      </c>
      <c r="E22" s="40" t="s">
        <v>141</v>
      </c>
      <c r="F22" s="62">
        <f>+F23</f>
        <v>333200</v>
      </c>
      <c r="G22" s="62">
        <f t="shared" ref="G22:H22" si="13">+G23</f>
        <v>0</v>
      </c>
      <c r="H22" s="62">
        <f t="shared" si="13"/>
        <v>333200</v>
      </c>
      <c r="I22" s="161">
        <f t="shared" si="2"/>
        <v>5.9694330868003342E-6</v>
      </c>
      <c r="J22" s="62">
        <f t="shared" ref="J22:L22" si="14">+J23</f>
        <v>333200</v>
      </c>
      <c r="K22" s="62">
        <f t="shared" si="14"/>
        <v>333200</v>
      </c>
      <c r="L22" s="62">
        <f t="shared" si="14"/>
        <v>0</v>
      </c>
      <c r="M22" s="64">
        <f t="shared" si="4"/>
        <v>1</v>
      </c>
      <c r="N22" s="64">
        <f t="shared" si="5"/>
        <v>1</v>
      </c>
      <c r="O22" s="151">
        <f t="shared" si="6"/>
        <v>1</v>
      </c>
    </row>
    <row r="23" spans="1:15" ht="43.5" customHeight="1" x14ac:dyDescent="0.25">
      <c r="A23" s="152" t="s">
        <v>142</v>
      </c>
      <c r="B23" s="44" t="s">
        <v>41</v>
      </c>
      <c r="C23" s="44">
        <v>20</v>
      </c>
      <c r="D23" s="44" t="s">
        <v>38</v>
      </c>
      <c r="E23" s="45" t="s">
        <v>493</v>
      </c>
      <c r="F23" s="46">
        <v>333200</v>
      </c>
      <c r="G23" s="46">
        <v>0</v>
      </c>
      <c r="H23" s="46">
        <f>+F23-G23</f>
        <v>333200</v>
      </c>
      <c r="I23" s="159">
        <f t="shared" si="2"/>
        <v>5.9694330868003342E-6</v>
      </c>
      <c r="J23" s="46">
        <v>333200</v>
      </c>
      <c r="K23" s="46">
        <v>333200</v>
      </c>
      <c r="L23" s="46">
        <f>+J23-K23</f>
        <v>0</v>
      </c>
      <c r="M23" s="57">
        <f t="shared" si="4"/>
        <v>1</v>
      </c>
      <c r="N23" s="57">
        <f t="shared" si="5"/>
        <v>1</v>
      </c>
      <c r="O23" s="154">
        <f t="shared" si="6"/>
        <v>1</v>
      </c>
    </row>
    <row r="24" spans="1:15" ht="43.5" customHeight="1" x14ac:dyDescent="0.25">
      <c r="A24" s="149" t="s">
        <v>148</v>
      </c>
      <c r="B24" s="34" t="s">
        <v>41</v>
      </c>
      <c r="C24" s="34">
        <v>20</v>
      </c>
      <c r="D24" s="34" t="s">
        <v>38</v>
      </c>
      <c r="E24" s="40" t="s">
        <v>149</v>
      </c>
      <c r="F24" s="62">
        <f>+F25+F27+F31+F34+F41+F43</f>
        <v>291350311.89999998</v>
      </c>
      <c r="G24" s="62">
        <f t="shared" ref="G24:H24" si="15">+G25+G27+G31+G34+G41+G43</f>
        <v>0</v>
      </c>
      <c r="H24" s="62">
        <f t="shared" si="15"/>
        <v>291350311.89999998</v>
      </c>
      <c r="I24" s="150">
        <f t="shared" si="2"/>
        <v>5.2196764456946491E-3</v>
      </c>
      <c r="J24" s="62">
        <f t="shared" ref="J24:L24" si="16">+J25+J27+J31+J34+J41+J43</f>
        <v>286309300.89999998</v>
      </c>
      <c r="K24" s="62">
        <f t="shared" si="16"/>
        <v>286309300.89999998</v>
      </c>
      <c r="L24" s="62">
        <f t="shared" si="16"/>
        <v>0</v>
      </c>
      <c r="M24" s="64">
        <f t="shared" si="4"/>
        <v>0.98269776693518618</v>
      </c>
      <c r="N24" s="64">
        <f t="shared" si="5"/>
        <v>0.98269776693518618</v>
      </c>
      <c r="O24" s="151">
        <f t="shared" si="6"/>
        <v>1</v>
      </c>
    </row>
    <row r="25" spans="1:15" ht="43.5" customHeight="1" x14ac:dyDescent="0.25">
      <c r="A25" s="149" t="s">
        <v>494</v>
      </c>
      <c r="B25" s="34" t="s">
        <v>41</v>
      </c>
      <c r="C25" s="34">
        <v>20</v>
      </c>
      <c r="D25" s="34" t="s">
        <v>38</v>
      </c>
      <c r="E25" s="40" t="s">
        <v>495</v>
      </c>
      <c r="F25" s="62">
        <f>+F26</f>
        <v>3333643.91</v>
      </c>
      <c r="G25" s="62">
        <f t="shared" ref="G25:H25" si="17">+G26</f>
        <v>0</v>
      </c>
      <c r="H25" s="62">
        <f t="shared" si="17"/>
        <v>3333643.91</v>
      </c>
      <c r="I25" s="150">
        <f t="shared" si="2"/>
        <v>5.9723782280805628E-5</v>
      </c>
      <c r="J25" s="62">
        <f t="shared" ref="J25:L25" si="18">+J26</f>
        <v>3333643.91</v>
      </c>
      <c r="K25" s="62">
        <f t="shared" si="18"/>
        <v>3333643.91</v>
      </c>
      <c r="L25" s="62">
        <f t="shared" si="18"/>
        <v>0</v>
      </c>
      <c r="M25" s="64">
        <f t="shared" si="4"/>
        <v>1</v>
      </c>
      <c r="N25" s="64">
        <f t="shared" si="5"/>
        <v>1</v>
      </c>
      <c r="O25" s="151">
        <f t="shared" si="6"/>
        <v>1</v>
      </c>
    </row>
    <row r="26" spans="1:15" ht="43.5" customHeight="1" x14ac:dyDescent="0.25">
      <c r="A26" s="152" t="s">
        <v>496</v>
      </c>
      <c r="B26" s="44" t="s">
        <v>41</v>
      </c>
      <c r="C26" s="44">
        <v>20</v>
      </c>
      <c r="D26" s="44" t="s">
        <v>38</v>
      </c>
      <c r="E26" s="45" t="s">
        <v>497</v>
      </c>
      <c r="F26" s="46">
        <v>3333643.91</v>
      </c>
      <c r="G26" s="46">
        <v>0</v>
      </c>
      <c r="H26" s="46">
        <f>+F26-G26</f>
        <v>3333643.91</v>
      </c>
      <c r="I26" s="153">
        <f t="shared" si="2"/>
        <v>5.9723782280805628E-5</v>
      </c>
      <c r="J26" s="46">
        <v>3333643.91</v>
      </c>
      <c r="K26" s="46">
        <v>3333643.91</v>
      </c>
      <c r="L26" s="46">
        <f>+J26-K26</f>
        <v>0</v>
      </c>
      <c r="M26" s="57">
        <f t="shared" si="4"/>
        <v>1</v>
      </c>
      <c r="N26" s="57">
        <f t="shared" si="5"/>
        <v>1</v>
      </c>
      <c r="O26" s="154">
        <f t="shared" si="6"/>
        <v>1</v>
      </c>
    </row>
    <row r="27" spans="1:15" ht="75" customHeight="1" x14ac:dyDescent="0.25">
      <c r="A27" s="149" t="s">
        <v>150</v>
      </c>
      <c r="B27" s="34" t="s">
        <v>41</v>
      </c>
      <c r="C27" s="34">
        <v>20</v>
      </c>
      <c r="D27" s="34" t="s">
        <v>38</v>
      </c>
      <c r="E27" s="40" t="s">
        <v>498</v>
      </c>
      <c r="F27" s="62">
        <f>+F28+F29+F30</f>
        <v>45043707</v>
      </c>
      <c r="G27" s="62">
        <f t="shared" ref="G27:H27" si="19">+G28+G29+G30</f>
        <v>0</v>
      </c>
      <c r="H27" s="62">
        <f t="shared" si="19"/>
        <v>45043707</v>
      </c>
      <c r="I27" s="150">
        <f t="shared" si="2"/>
        <v>8.0697897634435722E-4</v>
      </c>
      <c r="J27" s="62">
        <f t="shared" ref="J27:L27" si="20">+J28+J29+J30</f>
        <v>45043707</v>
      </c>
      <c r="K27" s="62">
        <f t="shared" si="20"/>
        <v>45043707</v>
      </c>
      <c r="L27" s="62">
        <f t="shared" si="20"/>
        <v>0</v>
      </c>
      <c r="M27" s="64">
        <f t="shared" si="4"/>
        <v>1</v>
      </c>
      <c r="N27" s="64">
        <f t="shared" si="5"/>
        <v>1</v>
      </c>
      <c r="O27" s="151">
        <f t="shared" si="6"/>
        <v>1</v>
      </c>
    </row>
    <row r="28" spans="1:15" ht="43.5" customHeight="1" x14ac:dyDescent="0.25">
      <c r="A28" s="152" t="s">
        <v>152</v>
      </c>
      <c r="B28" s="44" t="s">
        <v>41</v>
      </c>
      <c r="C28" s="44">
        <v>20</v>
      </c>
      <c r="D28" s="44" t="s">
        <v>38</v>
      </c>
      <c r="E28" s="45" t="s">
        <v>153</v>
      </c>
      <c r="F28" s="46">
        <v>244854</v>
      </c>
      <c r="G28" s="46">
        <v>0</v>
      </c>
      <c r="H28" s="46">
        <f t="shared" ref="H28:H30" si="21">+F28-G28</f>
        <v>244854</v>
      </c>
      <c r="I28" s="155">
        <f t="shared" si="2"/>
        <v>4.3866733764568098E-6</v>
      </c>
      <c r="J28" s="46">
        <v>244854</v>
      </c>
      <c r="K28" s="46">
        <v>244854</v>
      </c>
      <c r="L28" s="46">
        <f t="shared" ref="L28:L30" si="22">+J28-K28</f>
        <v>0</v>
      </c>
      <c r="M28" s="57">
        <f t="shared" si="4"/>
        <v>1</v>
      </c>
      <c r="N28" s="57">
        <f t="shared" si="5"/>
        <v>1</v>
      </c>
      <c r="O28" s="154">
        <f t="shared" si="6"/>
        <v>1</v>
      </c>
    </row>
    <row r="29" spans="1:15" ht="43.5" customHeight="1" x14ac:dyDescent="0.25">
      <c r="A29" s="152" t="s">
        <v>158</v>
      </c>
      <c r="B29" s="44" t="s">
        <v>41</v>
      </c>
      <c r="C29" s="44">
        <v>20</v>
      </c>
      <c r="D29" s="44" t="s">
        <v>38</v>
      </c>
      <c r="E29" s="45" t="s">
        <v>159</v>
      </c>
      <c r="F29" s="46">
        <v>162200</v>
      </c>
      <c r="G29" s="46">
        <v>0</v>
      </c>
      <c r="H29" s="46">
        <f t="shared" si="21"/>
        <v>162200</v>
      </c>
      <c r="I29" s="155">
        <f t="shared" si="2"/>
        <v>2.9058884954352164E-6</v>
      </c>
      <c r="J29" s="46">
        <v>162200</v>
      </c>
      <c r="K29" s="46">
        <v>162200</v>
      </c>
      <c r="L29" s="46">
        <f t="shared" si="22"/>
        <v>0</v>
      </c>
      <c r="M29" s="57">
        <f t="shared" si="4"/>
        <v>1</v>
      </c>
      <c r="N29" s="57">
        <f t="shared" si="5"/>
        <v>1</v>
      </c>
      <c r="O29" s="154">
        <f t="shared" si="6"/>
        <v>1</v>
      </c>
    </row>
    <row r="30" spans="1:15" ht="43.5" customHeight="1" x14ac:dyDescent="0.25">
      <c r="A30" s="152" t="s">
        <v>160</v>
      </c>
      <c r="B30" s="44" t="s">
        <v>41</v>
      </c>
      <c r="C30" s="44">
        <v>20</v>
      </c>
      <c r="D30" s="44" t="s">
        <v>38</v>
      </c>
      <c r="E30" s="45" t="s">
        <v>161</v>
      </c>
      <c r="F30" s="46">
        <v>44636653</v>
      </c>
      <c r="G30" s="46">
        <v>0</v>
      </c>
      <c r="H30" s="46">
        <f t="shared" si="21"/>
        <v>44636653</v>
      </c>
      <c r="I30" s="153">
        <f t="shared" si="2"/>
        <v>7.9968641447246511E-4</v>
      </c>
      <c r="J30" s="46">
        <v>44636653</v>
      </c>
      <c r="K30" s="46">
        <v>44636653</v>
      </c>
      <c r="L30" s="46">
        <f t="shared" si="22"/>
        <v>0</v>
      </c>
      <c r="M30" s="57">
        <f t="shared" si="4"/>
        <v>1</v>
      </c>
      <c r="N30" s="57">
        <f t="shared" si="5"/>
        <v>1</v>
      </c>
      <c r="O30" s="154">
        <f t="shared" si="6"/>
        <v>1</v>
      </c>
    </row>
    <row r="31" spans="1:15" ht="43.5" customHeight="1" x14ac:dyDescent="0.25">
      <c r="A31" s="149" t="s">
        <v>164</v>
      </c>
      <c r="B31" s="34" t="s">
        <v>41</v>
      </c>
      <c r="C31" s="34">
        <v>20</v>
      </c>
      <c r="D31" s="34" t="s">
        <v>38</v>
      </c>
      <c r="E31" s="40" t="s">
        <v>499</v>
      </c>
      <c r="F31" s="62">
        <f>+F32+F33</f>
        <v>9709914</v>
      </c>
      <c r="G31" s="62">
        <f t="shared" ref="G31:H31" si="23">+G32+G33</f>
        <v>0</v>
      </c>
      <c r="H31" s="62">
        <f t="shared" si="23"/>
        <v>9709914</v>
      </c>
      <c r="I31" s="150">
        <f t="shared" si="2"/>
        <v>1.7395762875625984E-4</v>
      </c>
      <c r="J31" s="62">
        <f t="shared" ref="J31:L31" si="24">+J32+J33</f>
        <v>9709914</v>
      </c>
      <c r="K31" s="62">
        <f t="shared" si="24"/>
        <v>9709914</v>
      </c>
      <c r="L31" s="62">
        <f t="shared" si="24"/>
        <v>0</v>
      </c>
      <c r="M31" s="64">
        <f t="shared" si="4"/>
        <v>1</v>
      </c>
      <c r="N31" s="64">
        <f t="shared" si="5"/>
        <v>1</v>
      </c>
      <c r="O31" s="151">
        <f t="shared" si="6"/>
        <v>1</v>
      </c>
    </row>
    <row r="32" spans="1:15" ht="43.5" customHeight="1" x14ac:dyDescent="0.25">
      <c r="A32" s="152" t="s">
        <v>166</v>
      </c>
      <c r="B32" s="44" t="s">
        <v>41</v>
      </c>
      <c r="C32" s="44">
        <v>20</v>
      </c>
      <c r="D32" s="44" t="s">
        <v>38</v>
      </c>
      <c r="E32" s="45" t="s">
        <v>167</v>
      </c>
      <c r="F32" s="46">
        <v>7521191</v>
      </c>
      <c r="G32" s="46">
        <v>0</v>
      </c>
      <c r="H32" s="46">
        <f t="shared" ref="H32:H33" si="25">+F32-G32</f>
        <v>7521191</v>
      </c>
      <c r="I32" s="153">
        <f t="shared" si="2"/>
        <v>1.3474563747762573E-4</v>
      </c>
      <c r="J32" s="46">
        <v>7521191</v>
      </c>
      <c r="K32" s="46">
        <v>7521191</v>
      </c>
      <c r="L32" s="46">
        <f>+J32-K32</f>
        <v>0</v>
      </c>
      <c r="M32" s="57">
        <f t="shared" si="4"/>
        <v>1</v>
      </c>
      <c r="N32" s="57">
        <f t="shared" si="5"/>
        <v>1</v>
      </c>
      <c r="O32" s="154">
        <f t="shared" si="6"/>
        <v>1</v>
      </c>
    </row>
    <row r="33" spans="1:15" ht="43.5" customHeight="1" x14ac:dyDescent="0.25">
      <c r="A33" s="152" t="s">
        <v>170</v>
      </c>
      <c r="B33" s="44" t="s">
        <v>41</v>
      </c>
      <c r="C33" s="44">
        <v>20</v>
      </c>
      <c r="D33" s="44" t="s">
        <v>38</v>
      </c>
      <c r="E33" s="45" t="s">
        <v>171</v>
      </c>
      <c r="F33" s="46">
        <v>2188723</v>
      </c>
      <c r="G33" s="46">
        <v>0</v>
      </c>
      <c r="H33" s="46">
        <f t="shared" si="25"/>
        <v>2188723</v>
      </c>
      <c r="I33" s="159">
        <f t="shared" si="2"/>
        <v>3.9211991278634116E-5</v>
      </c>
      <c r="J33" s="46">
        <v>2188723</v>
      </c>
      <c r="K33" s="46">
        <v>2188723</v>
      </c>
      <c r="L33" s="46">
        <f>+J33-K33</f>
        <v>0</v>
      </c>
      <c r="M33" s="57">
        <f t="shared" si="4"/>
        <v>1</v>
      </c>
      <c r="N33" s="57">
        <f t="shared" si="5"/>
        <v>1</v>
      </c>
      <c r="O33" s="154">
        <f t="shared" si="6"/>
        <v>1</v>
      </c>
    </row>
    <row r="34" spans="1:15" ht="43.5" customHeight="1" x14ac:dyDescent="0.25">
      <c r="A34" s="149" t="s">
        <v>172</v>
      </c>
      <c r="B34" s="34" t="s">
        <v>41</v>
      </c>
      <c r="C34" s="34">
        <v>20</v>
      </c>
      <c r="D34" s="34" t="s">
        <v>38</v>
      </c>
      <c r="E34" s="40" t="s">
        <v>173</v>
      </c>
      <c r="F34" s="62">
        <f>+F35+F36+F37+F38+F39+F40</f>
        <v>222800613.99000001</v>
      </c>
      <c r="G34" s="62">
        <f t="shared" ref="G34:H34" si="26">+G35+G36+G37+G38+G39+G40</f>
        <v>0</v>
      </c>
      <c r="H34" s="62">
        <f t="shared" si="26"/>
        <v>222800613.99000001</v>
      </c>
      <c r="I34" s="150">
        <f t="shared" si="2"/>
        <v>3.9915767014145724E-3</v>
      </c>
      <c r="J34" s="62">
        <f t="shared" ref="J34:L34" si="27">+J35+J36+J37+J38+J39+J40</f>
        <v>222800602.99000001</v>
      </c>
      <c r="K34" s="62">
        <f t="shared" si="27"/>
        <v>222800602.99000001</v>
      </c>
      <c r="L34" s="62">
        <f t="shared" si="27"/>
        <v>0</v>
      </c>
      <c r="M34" s="64">
        <f t="shared" si="4"/>
        <v>0.99999995062850233</v>
      </c>
      <c r="N34" s="64">
        <f t="shared" si="5"/>
        <v>0.99999995062850233</v>
      </c>
      <c r="O34" s="151">
        <f t="shared" si="6"/>
        <v>1</v>
      </c>
    </row>
    <row r="35" spans="1:15" ht="43.5" customHeight="1" x14ac:dyDescent="0.25">
      <c r="A35" s="152" t="s">
        <v>174</v>
      </c>
      <c r="B35" s="44" t="s">
        <v>41</v>
      </c>
      <c r="C35" s="44">
        <v>20</v>
      </c>
      <c r="D35" s="44" t="s">
        <v>38</v>
      </c>
      <c r="E35" s="45" t="s">
        <v>175</v>
      </c>
      <c r="F35" s="46">
        <v>31514008</v>
      </c>
      <c r="G35" s="46">
        <v>0</v>
      </c>
      <c r="H35" s="46">
        <f t="shared" ref="H35:H40" si="28">+F35-G35</f>
        <v>31514008</v>
      </c>
      <c r="I35" s="153">
        <f t="shared" si="2"/>
        <v>5.6458812140723418E-4</v>
      </c>
      <c r="J35" s="46">
        <v>31514008</v>
      </c>
      <c r="K35" s="46">
        <v>31514008</v>
      </c>
      <c r="L35" s="46">
        <f t="shared" ref="L35:L39" si="29">+J35-K35</f>
        <v>0</v>
      </c>
      <c r="M35" s="57">
        <f t="shared" si="4"/>
        <v>1</v>
      </c>
      <c r="N35" s="57">
        <f t="shared" si="5"/>
        <v>1</v>
      </c>
      <c r="O35" s="154">
        <f t="shared" si="6"/>
        <v>1</v>
      </c>
    </row>
    <row r="36" spans="1:15" ht="43.5" customHeight="1" x14ac:dyDescent="0.25">
      <c r="A36" s="152" t="s">
        <v>176</v>
      </c>
      <c r="B36" s="44" t="s">
        <v>41</v>
      </c>
      <c r="C36" s="44">
        <v>20</v>
      </c>
      <c r="D36" s="44" t="s">
        <v>38</v>
      </c>
      <c r="E36" s="45" t="s">
        <v>500</v>
      </c>
      <c r="F36" s="46">
        <v>97717227</v>
      </c>
      <c r="G36" s="46">
        <v>0</v>
      </c>
      <c r="H36" s="46">
        <f t="shared" si="28"/>
        <v>97717227</v>
      </c>
      <c r="I36" s="153">
        <f t="shared" si="2"/>
        <v>1.7506496038540785E-3</v>
      </c>
      <c r="J36" s="46">
        <v>97717227</v>
      </c>
      <c r="K36" s="46">
        <v>97717227</v>
      </c>
      <c r="L36" s="46">
        <f t="shared" si="29"/>
        <v>0</v>
      </c>
      <c r="M36" s="57">
        <f t="shared" si="4"/>
        <v>1</v>
      </c>
      <c r="N36" s="57">
        <f t="shared" si="5"/>
        <v>1</v>
      </c>
      <c r="O36" s="154">
        <f t="shared" si="6"/>
        <v>1</v>
      </c>
    </row>
    <row r="37" spans="1:15" ht="43.5" customHeight="1" x14ac:dyDescent="0.25">
      <c r="A37" s="152" t="s">
        <v>178</v>
      </c>
      <c r="B37" s="44" t="s">
        <v>41</v>
      </c>
      <c r="C37" s="44">
        <v>20</v>
      </c>
      <c r="D37" s="44" t="s">
        <v>38</v>
      </c>
      <c r="E37" s="45" t="s">
        <v>501</v>
      </c>
      <c r="F37" s="46">
        <v>4456078</v>
      </c>
      <c r="G37" s="46">
        <v>0</v>
      </c>
      <c r="H37" s="46">
        <f t="shared" si="28"/>
        <v>4456078</v>
      </c>
      <c r="I37" s="153">
        <f t="shared" si="2"/>
        <v>7.9832711436263678E-5</v>
      </c>
      <c r="J37" s="46">
        <v>4456078</v>
      </c>
      <c r="K37" s="46">
        <v>4456078</v>
      </c>
      <c r="L37" s="46">
        <f t="shared" si="29"/>
        <v>0</v>
      </c>
      <c r="M37" s="57">
        <f t="shared" si="4"/>
        <v>1</v>
      </c>
      <c r="N37" s="57">
        <f t="shared" si="5"/>
        <v>1</v>
      </c>
      <c r="O37" s="154">
        <f t="shared" si="6"/>
        <v>1</v>
      </c>
    </row>
    <row r="38" spans="1:15" ht="43.5" customHeight="1" x14ac:dyDescent="0.25">
      <c r="A38" s="152" t="s">
        <v>180</v>
      </c>
      <c r="B38" s="44" t="s">
        <v>41</v>
      </c>
      <c r="C38" s="44">
        <v>20</v>
      </c>
      <c r="D38" s="44" t="s">
        <v>38</v>
      </c>
      <c r="E38" s="45" t="s">
        <v>181</v>
      </c>
      <c r="F38" s="46">
        <v>36649336</v>
      </c>
      <c r="G38" s="46">
        <v>0</v>
      </c>
      <c r="H38" s="46">
        <f t="shared" si="28"/>
        <v>36649336</v>
      </c>
      <c r="I38" s="153">
        <f t="shared" si="2"/>
        <v>6.5658991274808703E-4</v>
      </c>
      <c r="J38" s="46">
        <v>36649336</v>
      </c>
      <c r="K38" s="46">
        <v>36649336</v>
      </c>
      <c r="L38" s="46">
        <f t="shared" si="29"/>
        <v>0</v>
      </c>
      <c r="M38" s="57">
        <f t="shared" si="4"/>
        <v>1</v>
      </c>
      <c r="N38" s="57">
        <f t="shared" si="5"/>
        <v>1</v>
      </c>
      <c r="O38" s="154">
        <f t="shared" si="6"/>
        <v>1</v>
      </c>
    </row>
    <row r="39" spans="1:15" ht="54.75" customHeight="1" x14ac:dyDescent="0.25">
      <c r="A39" s="152" t="s">
        <v>182</v>
      </c>
      <c r="B39" s="44" t="s">
        <v>41</v>
      </c>
      <c r="C39" s="44">
        <v>20</v>
      </c>
      <c r="D39" s="44" t="s">
        <v>38</v>
      </c>
      <c r="E39" s="45" t="s">
        <v>502</v>
      </c>
      <c r="F39" s="46">
        <v>25199964.989999998</v>
      </c>
      <c r="G39" s="46">
        <v>0</v>
      </c>
      <c r="H39" s="46">
        <f t="shared" si="28"/>
        <v>25199964.989999998</v>
      </c>
      <c r="I39" s="153">
        <f t="shared" si="2"/>
        <v>4.5146910203336144E-4</v>
      </c>
      <c r="J39" s="46">
        <v>25199953.989999998</v>
      </c>
      <c r="K39" s="46">
        <v>25199953.989999998</v>
      </c>
      <c r="L39" s="46">
        <f t="shared" si="29"/>
        <v>0</v>
      </c>
      <c r="M39" s="57">
        <f t="shared" si="4"/>
        <v>0.99999956349145702</v>
      </c>
      <c r="N39" s="57">
        <f t="shared" si="5"/>
        <v>0.99999956349145702</v>
      </c>
      <c r="O39" s="154">
        <f t="shared" si="6"/>
        <v>1</v>
      </c>
    </row>
    <row r="40" spans="1:15" ht="54.75" customHeight="1" x14ac:dyDescent="0.25">
      <c r="A40" s="152" t="s">
        <v>184</v>
      </c>
      <c r="B40" s="44" t="s">
        <v>41</v>
      </c>
      <c r="C40" s="44">
        <v>20</v>
      </c>
      <c r="D40" s="44" t="s">
        <v>38</v>
      </c>
      <c r="E40" s="45" t="s">
        <v>503</v>
      </c>
      <c r="F40" s="46">
        <v>27264000</v>
      </c>
      <c r="G40" s="46">
        <v>0</v>
      </c>
      <c r="H40" s="46">
        <f t="shared" si="28"/>
        <v>27264000</v>
      </c>
      <c r="I40" s="153">
        <f t="shared" si="2"/>
        <v>4.8844724993554712E-4</v>
      </c>
      <c r="J40" s="46">
        <v>27264000</v>
      </c>
      <c r="K40" s="46">
        <v>27264000</v>
      </c>
      <c r="L40" s="46">
        <f>+J40-K40</f>
        <v>0</v>
      </c>
      <c r="M40" s="57">
        <f t="shared" si="4"/>
        <v>1</v>
      </c>
      <c r="N40" s="57">
        <f t="shared" si="5"/>
        <v>1</v>
      </c>
      <c r="O40" s="154">
        <f t="shared" si="6"/>
        <v>1</v>
      </c>
    </row>
    <row r="41" spans="1:15" ht="43.5" customHeight="1" x14ac:dyDescent="0.25">
      <c r="A41" s="149" t="s">
        <v>186</v>
      </c>
      <c r="B41" s="34" t="s">
        <v>41</v>
      </c>
      <c r="C41" s="34">
        <v>20</v>
      </c>
      <c r="D41" s="34" t="s">
        <v>38</v>
      </c>
      <c r="E41" s="40" t="s">
        <v>504</v>
      </c>
      <c r="F41" s="62">
        <f>+F42</f>
        <v>6333000</v>
      </c>
      <c r="G41" s="62">
        <f t="shared" ref="G41:H41" si="30">+G42</f>
        <v>0</v>
      </c>
      <c r="H41" s="62">
        <f t="shared" si="30"/>
        <v>6333000</v>
      </c>
      <c r="I41" s="150">
        <f t="shared" si="2"/>
        <v>1.1345864267318882E-4</v>
      </c>
      <c r="J41" s="62">
        <f t="shared" ref="J41:L41" si="31">+J42</f>
        <v>1292000</v>
      </c>
      <c r="K41" s="62">
        <f t="shared" si="31"/>
        <v>1292000</v>
      </c>
      <c r="L41" s="62">
        <f t="shared" si="31"/>
        <v>0</v>
      </c>
      <c r="M41" s="64">
        <f t="shared" si="4"/>
        <v>0.20401073740723197</v>
      </c>
      <c r="N41" s="64">
        <f t="shared" si="5"/>
        <v>0.20401073740723197</v>
      </c>
      <c r="O41" s="151">
        <f t="shared" si="6"/>
        <v>1</v>
      </c>
    </row>
    <row r="42" spans="1:15" ht="43.5" customHeight="1" x14ac:dyDescent="0.25">
      <c r="A42" s="152" t="s">
        <v>190</v>
      </c>
      <c r="B42" s="44" t="s">
        <v>41</v>
      </c>
      <c r="C42" s="44">
        <v>20</v>
      </c>
      <c r="D42" s="44" t="s">
        <v>38</v>
      </c>
      <c r="E42" s="45" t="s">
        <v>191</v>
      </c>
      <c r="F42" s="46">
        <v>6333000</v>
      </c>
      <c r="G42" s="46">
        <v>0</v>
      </c>
      <c r="H42" s="46">
        <f>+F42-G42</f>
        <v>6333000</v>
      </c>
      <c r="I42" s="153">
        <f t="shared" si="2"/>
        <v>1.1345864267318882E-4</v>
      </c>
      <c r="J42" s="46">
        <v>1292000</v>
      </c>
      <c r="K42" s="46">
        <v>1292000</v>
      </c>
      <c r="L42" s="46">
        <f>+J42-K42</f>
        <v>0</v>
      </c>
      <c r="M42" s="57">
        <f t="shared" si="4"/>
        <v>0.20401073740723197</v>
      </c>
      <c r="N42" s="57">
        <f t="shared" si="5"/>
        <v>0.20401073740723197</v>
      </c>
      <c r="O42" s="154">
        <f t="shared" si="6"/>
        <v>1</v>
      </c>
    </row>
    <row r="43" spans="1:15" ht="33.75" customHeight="1" x14ac:dyDescent="0.25">
      <c r="A43" s="149" t="s">
        <v>198</v>
      </c>
      <c r="B43" s="34" t="s">
        <v>41</v>
      </c>
      <c r="C43" s="34">
        <v>20</v>
      </c>
      <c r="D43" s="34" t="s">
        <v>38</v>
      </c>
      <c r="E43" s="40" t="s">
        <v>199</v>
      </c>
      <c r="F43" s="62">
        <v>4129433</v>
      </c>
      <c r="G43" s="62">
        <v>0</v>
      </c>
      <c r="H43" s="62">
        <v>4129433</v>
      </c>
      <c r="I43" s="150">
        <f t="shared" si="2"/>
        <v>7.3980714225465683E-5</v>
      </c>
      <c r="J43" s="62">
        <v>4129433</v>
      </c>
      <c r="K43" s="62">
        <v>4129433</v>
      </c>
      <c r="L43" s="62">
        <v>0</v>
      </c>
      <c r="M43" s="64">
        <f t="shared" si="4"/>
        <v>1</v>
      </c>
      <c r="N43" s="64">
        <f t="shared" si="5"/>
        <v>1</v>
      </c>
      <c r="O43" s="151">
        <f t="shared" si="6"/>
        <v>1</v>
      </c>
    </row>
    <row r="44" spans="1:15" ht="35.25" customHeight="1" x14ac:dyDescent="0.25">
      <c r="A44" s="149" t="s">
        <v>200</v>
      </c>
      <c r="B44" s="34" t="s">
        <v>41</v>
      </c>
      <c r="C44" s="34">
        <v>20</v>
      </c>
      <c r="D44" s="34" t="s">
        <v>38</v>
      </c>
      <c r="E44" s="40" t="s">
        <v>201</v>
      </c>
      <c r="F44" s="62">
        <f t="shared" ref="F44:L45" si="32">+F45</f>
        <v>9602395555</v>
      </c>
      <c r="G44" s="62">
        <f t="shared" si="32"/>
        <v>0</v>
      </c>
      <c r="H44" s="62">
        <f t="shared" si="32"/>
        <v>9602395555</v>
      </c>
      <c r="I44" s="162">
        <f t="shared" si="2"/>
        <v>0.17203138576999236</v>
      </c>
      <c r="J44" s="62">
        <f t="shared" si="32"/>
        <v>9602395555</v>
      </c>
      <c r="K44" s="62">
        <f t="shared" si="32"/>
        <v>5804472693</v>
      </c>
      <c r="L44" s="62">
        <f t="shared" si="32"/>
        <v>3797922862</v>
      </c>
      <c r="M44" s="64">
        <f t="shared" si="4"/>
        <v>1</v>
      </c>
      <c r="N44" s="64">
        <f t="shared" si="5"/>
        <v>0.60448173164222452</v>
      </c>
      <c r="O44" s="151">
        <f t="shared" si="6"/>
        <v>0.60448173164222452</v>
      </c>
    </row>
    <row r="45" spans="1:15" ht="25.5" customHeight="1" x14ac:dyDescent="0.25">
      <c r="A45" s="149" t="s">
        <v>218</v>
      </c>
      <c r="B45" s="34" t="s">
        <v>41</v>
      </c>
      <c r="C45" s="34">
        <v>20</v>
      </c>
      <c r="D45" s="34" t="s">
        <v>38</v>
      </c>
      <c r="E45" s="40" t="s">
        <v>219</v>
      </c>
      <c r="F45" s="62">
        <f t="shared" si="32"/>
        <v>9602395555</v>
      </c>
      <c r="G45" s="62">
        <f t="shared" si="32"/>
        <v>0</v>
      </c>
      <c r="H45" s="62">
        <f t="shared" si="32"/>
        <v>9602395555</v>
      </c>
      <c r="I45" s="162">
        <f t="shared" si="2"/>
        <v>0.17203138576999236</v>
      </c>
      <c r="J45" s="62">
        <f t="shared" si="32"/>
        <v>9602395555</v>
      </c>
      <c r="K45" s="62">
        <f t="shared" si="32"/>
        <v>5804472693</v>
      </c>
      <c r="L45" s="62">
        <f t="shared" si="32"/>
        <v>3797922862</v>
      </c>
      <c r="M45" s="64">
        <f t="shared" si="4"/>
        <v>1</v>
      </c>
      <c r="N45" s="64">
        <f t="shared" si="5"/>
        <v>0.60448173164222452</v>
      </c>
      <c r="O45" s="151">
        <f t="shared" si="6"/>
        <v>0.60448173164222452</v>
      </c>
    </row>
    <row r="46" spans="1:15" ht="25.5" customHeight="1" x14ac:dyDescent="0.25">
      <c r="A46" s="149" t="s">
        <v>220</v>
      </c>
      <c r="B46" s="34" t="s">
        <v>41</v>
      </c>
      <c r="C46" s="34">
        <v>20</v>
      </c>
      <c r="D46" s="34" t="s">
        <v>38</v>
      </c>
      <c r="E46" s="40" t="s">
        <v>221</v>
      </c>
      <c r="F46" s="62">
        <f>+F47+F48</f>
        <v>9602395555</v>
      </c>
      <c r="G46" s="62">
        <f t="shared" ref="G46:H46" si="33">+G47+G48</f>
        <v>0</v>
      </c>
      <c r="H46" s="62">
        <f t="shared" si="33"/>
        <v>9602395555</v>
      </c>
      <c r="I46" s="162">
        <f t="shared" si="2"/>
        <v>0.17203138576999236</v>
      </c>
      <c r="J46" s="62">
        <f t="shared" ref="J46:L46" si="34">+J47+J48</f>
        <v>9602395555</v>
      </c>
      <c r="K46" s="62">
        <f t="shared" si="34"/>
        <v>5804472693</v>
      </c>
      <c r="L46" s="62">
        <f t="shared" si="34"/>
        <v>3797922862</v>
      </c>
      <c r="M46" s="64">
        <f t="shared" si="4"/>
        <v>1</v>
      </c>
      <c r="N46" s="64">
        <f t="shared" si="5"/>
        <v>0.60448173164222452</v>
      </c>
      <c r="O46" s="151">
        <f t="shared" si="6"/>
        <v>0.60448173164222452</v>
      </c>
    </row>
    <row r="47" spans="1:15" ht="25.5" customHeight="1" x14ac:dyDescent="0.25">
      <c r="A47" s="152" t="s">
        <v>222</v>
      </c>
      <c r="B47" s="44" t="s">
        <v>41</v>
      </c>
      <c r="C47" s="44">
        <v>20</v>
      </c>
      <c r="D47" s="44" t="s">
        <v>38</v>
      </c>
      <c r="E47" s="45" t="s">
        <v>223</v>
      </c>
      <c r="F47" s="46">
        <v>5072791135</v>
      </c>
      <c r="G47" s="46">
        <v>0</v>
      </c>
      <c r="H47" s="46">
        <f t="shared" ref="H47:H48" si="35">+F47-G47</f>
        <v>5072791135</v>
      </c>
      <c r="I47" s="163">
        <f t="shared" si="2"/>
        <v>9.0881414296807989E-2</v>
      </c>
      <c r="J47" s="46">
        <v>5072791135</v>
      </c>
      <c r="K47" s="46">
        <v>5072791135</v>
      </c>
      <c r="L47" s="46">
        <f>+J47-K47</f>
        <v>0</v>
      </c>
      <c r="M47" s="57">
        <f t="shared" si="4"/>
        <v>1</v>
      </c>
      <c r="N47" s="57">
        <f t="shared" si="5"/>
        <v>1</v>
      </c>
      <c r="O47" s="154">
        <f t="shared" si="6"/>
        <v>1</v>
      </c>
    </row>
    <row r="48" spans="1:15" ht="25.5" customHeight="1" thickBot="1" x14ac:dyDescent="0.3">
      <c r="A48" s="164" t="s">
        <v>224</v>
      </c>
      <c r="B48" s="84" t="s">
        <v>41</v>
      </c>
      <c r="C48" s="84">
        <v>20</v>
      </c>
      <c r="D48" s="84" t="s">
        <v>38</v>
      </c>
      <c r="E48" s="85" t="s">
        <v>225</v>
      </c>
      <c r="F48" s="86">
        <v>4529604420</v>
      </c>
      <c r="G48" s="86">
        <v>0</v>
      </c>
      <c r="H48" s="86">
        <f t="shared" si="35"/>
        <v>4529604420</v>
      </c>
      <c r="I48" s="165">
        <f t="shared" si="2"/>
        <v>8.1149971473184382E-2</v>
      </c>
      <c r="J48" s="86">
        <v>4529604420</v>
      </c>
      <c r="K48" s="86">
        <v>731681558</v>
      </c>
      <c r="L48" s="86">
        <f>+J48-K48</f>
        <v>3797922862</v>
      </c>
      <c r="M48" s="166">
        <f t="shared" si="4"/>
        <v>1</v>
      </c>
      <c r="N48" s="166">
        <f t="shared" si="5"/>
        <v>0.16153321353390943</v>
      </c>
      <c r="O48" s="167">
        <f t="shared" si="6"/>
        <v>0.16153321353390943</v>
      </c>
    </row>
    <row r="49" spans="1:15" s="4" customFormat="1" ht="33" customHeight="1" thickBot="1" x14ac:dyDescent="0.3">
      <c r="A49" s="168" t="s">
        <v>246</v>
      </c>
      <c r="B49" s="169" t="s">
        <v>37</v>
      </c>
      <c r="C49" s="169">
        <v>11</v>
      </c>
      <c r="D49" s="169" t="s">
        <v>38</v>
      </c>
      <c r="E49" s="170" t="s">
        <v>247</v>
      </c>
      <c r="F49" s="171">
        <f>+F52</f>
        <v>15655027918.5</v>
      </c>
      <c r="G49" s="171">
        <f>+G52</f>
        <v>0</v>
      </c>
      <c r="H49" s="171">
        <f>+H52</f>
        <v>15655027918.5</v>
      </c>
      <c r="I49" s="172">
        <f t="shared" si="2"/>
        <v>0.28046711173912625</v>
      </c>
      <c r="J49" s="171">
        <f>+J52</f>
        <v>15655027918.5</v>
      </c>
      <c r="K49" s="171">
        <f t="shared" ref="K49:L49" si="36">+K52</f>
        <v>15655027918.5</v>
      </c>
      <c r="L49" s="171">
        <f t="shared" si="36"/>
        <v>0</v>
      </c>
      <c r="M49" s="173">
        <f t="shared" si="4"/>
        <v>1</v>
      </c>
      <c r="N49" s="173">
        <f t="shared" si="5"/>
        <v>1</v>
      </c>
      <c r="O49" s="174">
        <f t="shared" si="6"/>
        <v>1</v>
      </c>
    </row>
    <row r="50" spans="1:15" s="4" customFormat="1" ht="33" customHeight="1" thickBot="1" x14ac:dyDescent="0.3">
      <c r="A50" s="21" t="s">
        <v>246</v>
      </c>
      <c r="B50" s="141" t="s">
        <v>37</v>
      </c>
      <c r="C50" s="141" t="s">
        <v>505</v>
      </c>
      <c r="D50" s="141" t="s">
        <v>38</v>
      </c>
      <c r="E50" s="23" t="s">
        <v>247</v>
      </c>
      <c r="F50" s="24">
        <f>+F53+F68+F74+F88+F98+F104</f>
        <v>2948935164.6800003</v>
      </c>
      <c r="G50" s="24">
        <f>+G53+G68+G74+G88+G98+G104</f>
        <v>0</v>
      </c>
      <c r="H50" s="24">
        <f>+H53+H68+H74+H88+H98+H104</f>
        <v>2948935164.6800003</v>
      </c>
      <c r="I50" s="142">
        <f t="shared" si="2"/>
        <v>5.2831546047028166E-2</v>
      </c>
      <c r="J50" s="24">
        <f>+J53+J68+J74+J88+J98+J104</f>
        <v>2650265678.9699998</v>
      </c>
      <c r="K50" s="24">
        <f t="shared" ref="K50:L50" si="37">+K53+K68+K74+K88+K98+K104</f>
        <v>2509136042.9700003</v>
      </c>
      <c r="L50" s="24">
        <f t="shared" si="37"/>
        <v>141129635.99999994</v>
      </c>
      <c r="M50" s="143">
        <f t="shared" si="4"/>
        <v>0.89871954823312972</v>
      </c>
      <c r="N50" s="143">
        <f t="shared" si="5"/>
        <v>0.85086171884090089</v>
      </c>
      <c r="O50" s="144">
        <f t="shared" si="6"/>
        <v>0.94674887234141436</v>
      </c>
    </row>
    <row r="51" spans="1:15" s="4" customFormat="1" ht="33" customHeight="1" thickBot="1" x14ac:dyDescent="0.3">
      <c r="A51" s="175" t="s">
        <v>246</v>
      </c>
      <c r="B51" s="176" t="s">
        <v>41</v>
      </c>
      <c r="C51" s="176">
        <v>20</v>
      </c>
      <c r="D51" s="176" t="s">
        <v>38</v>
      </c>
      <c r="E51" s="177" t="s">
        <v>247</v>
      </c>
      <c r="F51" s="178">
        <f>+F75+F105</f>
        <v>27257433899.239998</v>
      </c>
      <c r="G51" s="178">
        <f>+G75+G105</f>
        <v>0</v>
      </c>
      <c r="H51" s="178">
        <f>+H75+H105</f>
        <v>27257433899.239998</v>
      </c>
      <c r="I51" s="179">
        <f t="shared" si="2"/>
        <v>0.48832961518426254</v>
      </c>
      <c r="J51" s="178">
        <f>+J75+J105</f>
        <v>22736568830.080002</v>
      </c>
      <c r="K51" s="178">
        <f t="shared" ref="K51:L51" si="38">+K75+K105</f>
        <v>22736568830.080002</v>
      </c>
      <c r="L51" s="178">
        <f t="shared" si="38"/>
        <v>0</v>
      </c>
      <c r="M51" s="180">
        <f t="shared" si="4"/>
        <v>0.83414194139214082</v>
      </c>
      <c r="N51" s="180">
        <f t="shared" si="5"/>
        <v>0.83414194139214082</v>
      </c>
      <c r="O51" s="181">
        <f t="shared" si="6"/>
        <v>1</v>
      </c>
    </row>
    <row r="52" spans="1:15" ht="43.5" customHeight="1" x14ac:dyDescent="0.25">
      <c r="A52" s="145" t="s">
        <v>248</v>
      </c>
      <c r="B52" s="182" t="s">
        <v>37</v>
      </c>
      <c r="C52" s="183">
        <v>11</v>
      </c>
      <c r="D52" s="182" t="s">
        <v>38</v>
      </c>
      <c r="E52" s="35" t="s">
        <v>249</v>
      </c>
      <c r="F52" s="93">
        <f t="shared" ref="F52:L53" si="39">+F54</f>
        <v>15655027918.5</v>
      </c>
      <c r="G52" s="93">
        <f t="shared" si="39"/>
        <v>0</v>
      </c>
      <c r="H52" s="93">
        <f t="shared" si="39"/>
        <v>15655027918.5</v>
      </c>
      <c r="I52" s="184">
        <f t="shared" si="2"/>
        <v>0.28046711173912625</v>
      </c>
      <c r="J52" s="93">
        <f t="shared" si="39"/>
        <v>15655027918.5</v>
      </c>
      <c r="K52" s="93">
        <f t="shared" si="39"/>
        <v>15655027918.5</v>
      </c>
      <c r="L52" s="93">
        <f t="shared" si="39"/>
        <v>0</v>
      </c>
      <c r="M52" s="147">
        <f t="shared" si="4"/>
        <v>1</v>
      </c>
      <c r="N52" s="147">
        <f t="shared" si="5"/>
        <v>1</v>
      </c>
      <c r="O52" s="148">
        <f t="shared" si="6"/>
        <v>1</v>
      </c>
    </row>
    <row r="53" spans="1:15" s="190" customFormat="1" ht="43.5" customHeight="1" x14ac:dyDescent="0.25">
      <c r="A53" s="185" t="s">
        <v>248</v>
      </c>
      <c r="B53" s="186" t="s">
        <v>41</v>
      </c>
      <c r="C53" s="186" t="s">
        <v>505</v>
      </c>
      <c r="D53" s="186" t="s">
        <v>38</v>
      </c>
      <c r="E53" s="95" t="s">
        <v>249</v>
      </c>
      <c r="F53" s="66">
        <f t="shared" si="39"/>
        <v>157254667.5</v>
      </c>
      <c r="G53" s="66">
        <f t="shared" si="39"/>
        <v>0</v>
      </c>
      <c r="H53" s="66">
        <f t="shared" si="39"/>
        <v>157254667.5</v>
      </c>
      <c r="I53" s="187">
        <f t="shared" si="2"/>
        <v>2.8172905619096192E-3</v>
      </c>
      <c r="J53" s="66">
        <f t="shared" si="39"/>
        <v>157254667.5</v>
      </c>
      <c r="K53" s="66">
        <f t="shared" si="39"/>
        <v>157254667.5</v>
      </c>
      <c r="L53" s="66">
        <f t="shared" si="39"/>
        <v>0</v>
      </c>
      <c r="M53" s="188">
        <f t="shared" si="4"/>
        <v>1</v>
      </c>
      <c r="N53" s="188">
        <f t="shared" si="5"/>
        <v>1</v>
      </c>
      <c r="O53" s="189">
        <f t="shared" si="6"/>
        <v>1</v>
      </c>
    </row>
    <row r="54" spans="1:15" ht="43.5" customHeight="1" x14ac:dyDescent="0.25">
      <c r="A54" s="149" t="s">
        <v>250</v>
      </c>
      <c r="B54" s="191" t="s">
        <v>37</v>
      </c>
      <c r="C54" s="186">
        <v>11</v>
      </c>
      <c r="D54" s="191" t="s">
        <v>38</v>
      </c>
      <c r="E54" s="40" t="s">
        <v>251</v>
      </c>
      <c r="F54" s="62">
        <f>+F60+F64</f>
        <v>15655027918.5</v>
      </c>
      <c r="G54" s="62">
        <f>+G60+G64</f>
        <v>0</v>
      </c>
      <c r="H54" s="62">
        <f>+H60+H64</f>
        <v>15655027918.5</v>
      </c>
      <c r="I54" s="162">
        <f t="shared" si="2"/>
        <v>0.28046711173912625</v>
      </c>
      <c r="J54" s="62">
        <f>+J60+J64</f>
        <v>15655027918.5</v>
      </c>
      <c r="K54" s="62">
        <f t="shared" ref="K54:L54" si="40">+K60+K64</f>
        <v>15655027918.5</v>
      </c>
      <c r="L54" s="62">
        <f t="shared" si="40"/>
        <v>0</v>
      </c>
      <c r="M54" s="64">
        <f t="shared" si="4"/>
        <v>1</v>
      </c>
      <c r="N54" s="64">
        <f t="shared" si="5"/>
        <v>1</v>
      </c>
      <c r="O54" s="151">
        <f t="shared" si="6"/>
        <v>1</v>
      </c>
    </row>
    <row r="55" spans="1:15" s="190" customFormat="1" ht="43.5" customHeight="1" x14ac:dyDescent="0.25">
      <c r="A55" s="185" t="s">
        <v>250</v>
      </c>
      <c r="B55" s="186" t="s">
        <v>37</v>
      </c>
      <c r="C55" s="186" t="s">
        <v>505</v>
      </c>
      <c r="D55" s="186" t="s">
        <v>38</v>
      </c>
      <c r="E55" s="95" t="s">
        <v>251</v>
      </c>
      <c r="F55" s="66">
        <f t="shared" ref="F55:L58" si="41">+F56</f>
        <v>157254667.5</v>
      </c>
      <c r="G55" s="66">
        <f t="shared" si="41"/>
        <v>0</v>
      </c>
      <c r="H55" s="66">
        <f t="shared" si="41"/>
        <v>157254667.5</v>
      </c>
      <c r="I55" s="187">
        <f t="shared" si="2"/>
        <v>2.8172905619096192E-3</v>
      </c>
      <c r="J55" s="66">
        <f t="shared" si="41"/>
        <v>157254667.5</v>
      </c>
      <c r="K55" s="66">
        <f t="shared" si="41"/>
        <v>157254667.5</v>
      </c>
      <c r="L55" s="66">
        <f t="shared" si="41"/>
        <v>0</v>
      </c>
      <c r="M55" s="188">
        <f t="shared" si="4"/>
        <v>1</v>
      </c>
      <c r="N55" s="188">
        <f t="shared" si="5"/>
        <v>1</v>
      </c>
      <c r="O55" s="151">
        <f t="shared" si="6"/>
        <v>1</v>
      </c>
    </row>
    <row r="56" spans="1:15" ht="43.5" customHeight="1" x14ac:dyDescent="0.25">
      <c r="A56" s="185" t="s">
        <v>300</v>
      </c>
      <c r="B56" s="191" t="s">
        <v>37</v>
      </c>
      <c r="C56" s="186" t="s">
        <v>505</v>
      </c>
      <c r="D56" s="191" t="s">
        <v>38</v>
      </c>
      <c r="E56" s="40" t="s">
        <v>301</v>
      </c>
      <c r="F56" s="62">
        <f t="shared" si="41"/>
        <v>157254667.5</v>
      </c>
      <c r="G56" s="62">
        <f t="shared" si="41"/>
        <v>0</v>
      </c>
      <c r="H56" s="62">
        <f t="shared" si="41"/>
        <v>157254667.5</v>
      </c>
      <c r="I56" s="157">
        <f t="shared" si="2"/>
        <v>2.8172905619096192E-3</v>
      </c>
      <c r="J56" s="62">
        <f t="shared" si="41"/>
        <v>157254667.5</v>
      </c>
      <c r="K56" s="62">
        <f t="shared" si="41"/>
        <v>157254667.5</v>
      </c>
      <c r="L56" s="62">
        <f t="shared" si="41"/>
        <v>0</v>
      </c>
      <c r="M56" s="64">
        <f t="shared" si="4"/>
        <v>1</v>
      </c>
      <c r="N56" s="64">
        <f t="shared" si="5"/>
        <v>1</v>
      </c>
      <c r="O56" s="151">
        <f t="shared" si="6"/>
        <v>1</v>
      </c>
    </row>
    <row r="57" spans="1:15" ht="53.25" customHeight="1" x14ac:dyDescent="0.25">
      <c r="A57" s="149" t="s">
        <v>302</v>
      </c>
      <c r="B57" s="191" t="s">
        <v>37</v>
      </c>
      <c r="C57" s="186" t="s">
        <v>505</v>
      </c>
      <c r="D57" s="191" t="s">
        <v>38</v>
      </c>
      <c r="E57" s="40" t="s">
        <v>301</v>
      </c>
      <c r="F57" s="62">
        <f t="shared" si="41"/>
        <v>157254667.5</v>
      </c>
      <c r="G57" s="62">
        <f t="shared" si="41"/>
        <v>0</v>
      </c>
      <c r="H57" s="62">
        <f t="shared" si="41"/>
        <v>157254667.5</v>
      </c>
      <c r="I57" s="157">
        <f t="shared" si="2"/>
        <v>2.8172905619096192E-3</v>
      </c>
      <c r="J57" s="62">
        <f t="shared" si="41"/>
        <v>157254667.5</v>
      </c>
      <c r="K57" s="62">
        <f t="shared" si="41"/>
        <v>157254667.5</v>
      </c>
      <c r="L57" s="62">
        <f t="shared" si="41"/>
        <v>0</v>
      </c>
      <c r="M57" s="64">
        <f t="shared" si="4"/>
        <v>1</v>
      </c>
      <c r="N57" s="64">
        <f t="shared" si="5"/>
        <v>1</v>
      </c>
      <c r="O57" s="151">
        <f t="shared" si="6"/>
        <v>1</v>
      </c>
    </row>
    <row r="58" spans="1:15" ht="53.25" customHeight="1" x14ac:dyDescent="0.25">
      <c r="A58" s="149" t="s">
        <v>303</v>
      </c>
      <c r="B58" s="191" t="s">
        <v>37</v>
      </c>
      <c r="C58" s="186" t="s">
        <v>505</v>
      </c>
      <c r="D58" s="191" t="s">
        <v>38</v>
      </c>
      <c r="E58" s="40" t="s">
        <v>304</v>
      </c>
      <c r="F58" s="62">
        <f t="shared" si="41"/>
        <v>157254667.5</v>
      </c>
      <c r="G58" s="62">
        <f t="shared" si="41"/>
        <v>0</v>
      </c>
      <c r="H58" s="62">
        <f t="shared" si="41"/>
        <v>157254667.5</v>
      </c>
      <c r="I58" s="157">
        <f t="shared" si="2"/>
        <v>2.8172905619096192E-3</v>
      </c>
      <c r="J58" s="62">
        <f t="shared" si="41"/>
        <v>157254667.5</v>
      </c>
      <c r="K58" s="62">
        <f t="shared" si="41"/>
        <v>157254667.5</v>
      </c>
      <c r="L58" s="62">
        <f t="shared" si="41"/>
        <v>0</v>
      </c>
      <c r="M58" s="64">
        <f t="shared" si="4"/>
        <v>1</v>
      </c>
      <c r="N58" s="64">
        <f t="shared" si="5"/>
        <v>1</v>
      </c>
      <c r="O58" s="151">
        <f t="shared" si="6"/>
        <v>1</v>
      </c>
    </row>
    <row r="59" spans="1:15" ht="43.5" customHeight="1" x14ac:dyDescent="0.25">
      <c r="A59" s="152" t="s">
        <v>305</v>
      </c>
      <c r="B59" s="44" t="s">
        <v>37</v>
      </c>
      <c r="C59" s="44">
        <v>13</v>
      </c>
      <c r="D59" s="44" t="s">
        <v>38</v>
      </c>
      <c r="E59" s="45" t="s">
        <v>258</v>
      </c>
      <c r="F59" s="46">
        <v>157254667.5</v>
      </c>
      <c r="G59" s="46">
        <v>0</v>
      </c>
      <c r="H59" s="46">
        <f>+F59-G59</f>
        <v>157254667.5</v>
      </c>
      <c r="I59" s="192">
        <f t="shared" si="2"/>
        <v>2.8172905619096192E-3</v>
      </c>
      <c r="J59" s="46">
        <v>157254667.5</v>
      </c>
      <c r="K59" s="46">
        <v>157254667.5</v>
      </c>
      <c r="L59" s="46">
        <f t="shared" ref="L59:L83" si="42">+J59-K59</f>
        <v>0</v>
      </c>
      <c r="M59" s="57">
        <f t="shared" si="4"/>
        <v>1</v>
      </c>
      <c r="N59" s="57">
        <f t="shared" si="5"/>
        <v>1</v>
      </c>
      <c r="O59" s="154">
        <f t="shared" si="6"/>
        <v>1</v>
      </c>
    </row>
    <row r="60" spans="1:15" ht="51" customHeight="1" x14ac:dyDescent="0.25">
      <c r="A60" s="149" t="s">
        <v>331</v>
      </c>
      <c r="B60" s="107" t="s">
        <v>37</v>
      </c>
      <c r="C60" s="107">
        <v>11</v>
      </c>
      <c r="D60" s="34" t="s">
        <v>38</v>
      </c>
      <c r="E60" s="40" t="s">
        <v>506</v>
      </c>
      <c r="F60" s="62">
        <f t="shared" ref="F60:L62" si="43">+F61</f>
        <v>15478470265</v>
      </c>
      <c r="G60" s="62">
        <f t="shared" si="43"/>
        <v>0</v>
      </c>
      <c r="H60" s="62">
        <f t="shared" si="43"/>
        <v>15478470265</v>
      </c>
      <c r="I60" s="162">
        <f t="shared" si="2"/>
        <v>0.27730399919851778</v>
      </c>
      <c r="J60" s="62">
        <f t="shared" si="43"/>
        <v>15478470265</v>
      </c>
      <c r="K60" s="62">
        <f t="shared" si="43"/>
        <v>15478470265</v>
      </c>
      <c r="L60" s="62">
        <f t="shared" si="43"/>
        <v>0</v>
      </c>
      <c r="M60" s="64">
        <f t="shared" si="4"/>
        <v>1</v>
      </c>
      <c r="N60" s="64">
        <f t="shared" si="5"/>
        <v>1</v>
      </c>
      <c r="O60" s="151">
        <f t="shared" si="6"/>
        <v>1</v>
      </c>
    </row>
    <row r="61" spans="1:15" ht="51" customHeight="1" x14ac:dyDescent="0.25">
      <c r="A61" s="149" t="s">
        <v>333</v>
      </c>
      <c r="B61" s="107" t="s">
        <v>37</v>
      </c>
      <c r="C61" s="107">
        <v>11</v>
      </c>
      <c r="D61" s="34" t="s">
        <v>38</v>
      </c>
      <c r="E61" s="95" t="s">
        <v>506</v>
      </c>
      <c r="F61" s="62">
        <f t="shared" si="43"/>
        <v>15478470265</v>
      </c>
      <c r="G61" s="62">
        <f t="shared" si="43"/>
        <v>0</v>
      </c>
      <c r="H61" s="62">
        <f t="shared" si="43"/>
        <v>15478470265</v>
      </c>
      <c r="I61" s="162">
        <f t="shared" si="2"/>
        <v>0.27730399919851778</v>
      </c>
      <c r="J61" s="62">
        <f t="shared" si="43"/>
        <v>15478470265</v>
      </c>
      <c r="K61" s="62">
        <f t="shared" si="43"/>
        <v>15478470265</v>
      </c>
      <c r="L61" s="62">
        <f t="shared" si="43"/>
        <v>0</v>
      </c>
      <c r="M61" s="64">
        <f t="shared" si="4"/>
        <v>1</v>
      </c>
      <c r="N61" s="64">
        <f t="shared" si="5"/>
        <v>1</v>
      </c>
      <c r="O61" s="151">
        <f t="shared" si="6"/>
        <v>1</v>
      </c>
    </row>
    <row r="62" spans="1:15" ht="43.5" customHeight="1" x14ac:dyDescent="0.25">
      <c r="A62" s="149" t="s">
        <v>334</v>
      </c>
      <c r="B62" s="107" t="s">
        <v>37</v>
      </c>
      <c r="C62" s="107">
        <v>11</v>
      </c>
      <c r="D62" s="34" t="s">
        <v>38</v>
      </c>
      <c r="E62" s="40" t="s">
        <v>268</v>
      </c>
      <c r="F62" s="62">
        <f t="shared" si="43"/>
        <v>15478470265</v>
      </c>
      <c r="G62" s="62">
        <f t="shared" si="43"/>
        <v>0</v>
      </c>
      <c r="H62" s="62">
        <f t="shared" si="43"/>
        <v>15478470265</v>
      </c>
      <c r="I62" s="162">
        <f t="shared" si="2"/>
        <v>0.27730399919851778</v>
      </c>
      <c r="J62" s="62">
        <f t="shared" si="43"/>
        <v>15478470265</v>
      </c>
      <c r="K62" s="62">
        <f t="shared" si="43"/>
        <v>15478470265</v>
      </c>
      <c r="L62" s="62">
        <f t="shared" si="43"/>
        <v>0</v>
      </c>
      <c r="M62" s="64">
        <f t="shared" si="4"/>
        <v>1</v>
      </c>
      <c r="N62" s="64">
        <f t="shared" si="5"/>
        <v>1</v>
      </c>
      <c r="O62" s="151">
        <f t="shared" si="6"/>
        <v>1</v>
      </c>
    </row>
    <row r="63" spans="1:15" ht="43.5" customHeight="1" x14ac:dyDescent="0.25">
      <c r="A63" s="152" t="s">
        <v>335</v>
      </c>
      <c r="B63" s="99" t="s">
        <v>37</v>
      </c>
      <c r="C63" s="99">
        <v>11</v>
      </c>
      <c r="D63" s="44" t="s">
        <v>38</v>
      </c>
      <c r="E63" s="45" t="s">
        <v>258</v>
      </c>
      <c r="F63" s="46">
        <v>15478470265</v>
      </c>
      <c r="G63" s="46">
        <v>0</v>
      </c>
      <c r="H63" s="46">
        <f>+F63-G63</f>
        <v>15478470265</v>
      </c>
      <c r="I63" s="163">
        <f t="shared" si="2"/>
        <v>0.27730399919851778</v>
      </c>
      <c r="J63" s="46">
        <v>15478470265</v>
      </c>
      <c r="K63" s="46">
        <v>15478470265</v>
      </c>
      <c r="L63" s="46">
        <f t="shared" si="42"/>
        <v>0</v>
      </c>
      <c r="M63" s="57">
        <f t="shared" si="4"/>
        <v>1</v>
      </c>
      <c r="N63" s="57">
        <f t="shared" si="5"/>
        <v>1</v>
      </c>
      <c r="O63" s="154">
        <f t="shared" si="6"/>
        <v>1</v>
      </c>
    </row>
    <row r="64" spans="1:15" ht="58.5" customHeight="1" x14ac:dyDescent="0.25">
      <c r="A64" s="149" t="s">
        <v>371</v>
      </c>
      <c r="B64" s="34" t="s">
        <v>37</v>
      </c>
      <c r="C64" s="34">
        <v>11</v>
      </c>
      <c r="D64" s="34" t="s">
        <v>38</v>
      </c>
      <c r="E64" s="40" t="s">
        <v>507</v>
      </c>
      <c r="F64" s="62">
        <f t="shared" ref="F64:L66" si="44">+F65</f>
        <v>176557653.5</v>
      </c>
      <c r="G64" s="62">
        <f t="shared" si="44"/>
        <v>0</v>
      </c>
      <c r="H64" s="62">
        <f t="shared" si="44"/>
        <v>176557653.5</v>
      </c>
      <c r="I64" s="157">
        <f t="shared" si="2"/>
        <v>3.1631125406084296E-3</v>
      </c>
      <c r="J64" s="62">
        <f t="shared" si="44"/>
        <v>176557653.5</v>
      </c>
      <c r="K64" s="62">
        <f t="shared" si="44"/>
        <v>176557653.5</v>
      </c>
      <c r="L64" s="62">
        <f t="shared" si="44"/>
        <v>0</v>
      </c>
      <c r="M64" s="64">
        <f t="shared" si="4"/>
        <v>1</v>
      </c>
      <c r="N64" s="64">
        <f t="shared" si="5"/>
        <v>1</v>
      </c>
      <c r="O64" s="151">
        <f t="shared" si="6"/>
        <v>1</v>
      </c>
    </row>
    <row r="65" spans="1:15" ht="58.5" customHeight="1" x14ac:dyDescent="0.25">
      <c r="A65" s="149" t="s">
        <v>373</v>
      </c>
      <c r="B65" s="34" t="s">
        <v>37</v>
      </c>
      <c r="C65" s="34">
        <v>11</v>
      </c>
      <c r="D65" s="34" t="s">
        <v>38</v>
      </c>
      <c r="E65" s="95" t="s">
        <v>507</v>
      </c>
      <c r="F65" s="62">
        <f t="shared" si="44"/>
        <v>176557653.5</v>
      </c>
      <c r="G65" s="62">
        <f t="shared" si="44"/>
        <v>0</v>
      </c>
      <c r="H65" s="62">
        <f t="shared" si="44"/>
        <v>176557653.5</v>
      </c>
      <c r="I65" s="157">
        <f t="shared" si="2"/>
        <v>3.1631125406084296E-3</v>
      </c>
      <c r="J65" s="62">
        <f t="shared" si="44"/>
        <v>176557653.5</v>
      </c>
      <c r="K65" s="62">
        <f t="shared" si="44"/>
        <v>176557653.5</v>
      </c>
      <c r="L65" s="62">
        <f t="shared" si="44"/>
        <v>0</v>
      </c>
      <c r="M65" s="64">
        <f t="shared" si="4"/>
        <v>1</v>
      </c>
      <c r="N65" s="64">
        <f t="shared" si="5"/>
        <v>1</v>
      </c>
      <c r="O65" s="151">
        <f t="shared" si="6"/>
        <v>1</v>
      </c>
    </row>
    <row r="66" spans="1:15" ht="43.5" customHeight="1" x14ac:dyDescent="0.25">
      <c r="A66" s="149" t="s">
        <v>374</v>
      </c>
      <c r="B66" s="34" t="s">
        <v>37</v>
      </c>
      <c r="C66" s="34">
        <v>11</v>
      </c>
      <c r="D66" s="34" t="s">
        <v>38</v>
      </c>
      <c r="E66" s="40" t="s">
        <v>268</v>
      </c>
      <c r="F66" s="62">
        <f t="shared" si="44"/>
        <v>176557653.5</v>
      </c>
      <c r="G66" s="62">
        <f t="shared" si="44"/>
        <v>0</v>
      </c>
      <c r="H66" s="62">
        <f t="shared" si="44"/>
        <v>176557653.5</v>
      </c>
      <c r="I66" s="157">
        <f t="shared" si="2"/>
        <v>3.1631125406084296E-3</v>
      </c>
      <c r="J66" s="62">
        <f t="shared" si="44"/>
        <v>176557653.5</v>
      </c>
      <c r="K66" s="62">
        <f t="shared" si="44"/>
        <v>176557653.5</v>
      </c>
      <c r="L66" s="62">
        <f t="shared" si="44"/>
        <v>0</v>
      </c>
      <c r="M66" s="64">
        <f t="shared" si="4"/>
        <v>1</v>
      </c>
      <c r="N66" s="64">
        <f t="shared" si="5"/>
        <v>1</v>
      </c>
      <c r="O66" s="151">
        <f t="shared" si="6"/>
        <v>1</v>
      </c>
    </row>
    <row r="67" spans="1:15" ht="43.5" customHeight="1" x14ac:dyDescent="0.25">
      <c r="A67" s="152" t="s">
        <v>375</v>
      </c>
      <c r="B67" s="44" t="s">
        <v>37</v>
      </c>
      <c r="C67" s="44">
        <v>11</v>
      </c>
      <c r="D67" s="44" t="s">
        <v>38</v>
      </c>
      <c r="E67" s="45" t="s">
        <v>258</v>
      </c>
      <c r="F67" s="46">
        <v>176557653.5</v>
      </c>
      <c r="G67" s="46">
        <v>0</v>
      </c>
      <c r="H67" s="46">
        <f>+F67-G67</f>
        <v>176557653.5</v>
      </c>
      <c r="I67" s="192">
        <f t="shared" si="2"/>
        <v>3.1631125406084296E-3</v>
      </c>
      <c r="J67" s="46">
        <v>176557653.5</v>
      </c>
      <c r="K67" s="46">
        <v>176557653.5</v>
      </c>
      <c r="L67" s="46">
        <f t="shared" si="42"/>
        <v>0</v>
      </c>
      <c r="M67" s="57">
        <f t="shared" si="4"/>
        <v>1</v>
      </c>
      <c r="N67" s="57">
        <f t="shared" si="5"/>
        <v>1</v>
      </c>
      <c r="O67" s="154">
        <f t="shared" si="6"/>
        <v>1</v>
      </c>
    </row>
    <row r="68" spans="1:15" ht="43.5" customHeight="1" x14ac:dyDescent="0.25">
      <c r="A68" s="149" t="s">
        <v>386</v>
      </c>
      <c r="B68" s="34" t="s">
        <v>37</v>
      </c>
      <c r="C68" s="34">
        <v>13</v>
      </c>
      <c r="D68" s="34" t="s">
        <v>38</v>
      </c>
      <c r="E68" s="95" t="s">
        <v>387</v>
      </c>
      <c r="F68" s="62">
        <f t="shared" ref="F68:L72" si="45">+F69</f>
        <v>27215733.5</v>
      </c>
      <c r="G68" s="62">
        <f t="shared" si="45"/>
        <v>0</v>
      </c>
      <c r="H68" s="62">
        <f t="shared" si="45"/>
        <v>27215733.5</v>
      </c>
      <c r="I68" s="150">
        <f t="shared" si="2"/>
        <v>4.8758253312256982E-4</v>
      </c>
      <c r="J68" s="62">
        <f t="shared" si="45"/>
        <v>27215733.5</v>
      </c>
      <c r="K68" s="62">
        <f t="shared" si="45"/>
        <v>27215733.5</v>
      </c>
      <c r="L68" s="62">
        <f t="shared" si="45"/>
        <v>0</v>
      </c>
      <c r="M68" s="64">
        <f t="shared" si="4"/>
        <v>1</v>
      </c>
      <c r="N68" s="64">
        <f t="shared" si="5"/>
        <v>1</v>
      </c>
      <c r="O68" s="151">
        <f t="shared" si="6"/>
        <v>1</v>
      </c>
    </row>
    <row r="69" spans="1:15" ht="43.5" customHeight="1" x14ac:dyDescent="0.25">
      <c r="A69" s="149" t="s">
        <v>388</v>
      </c>
      <c r="B69" s="34" t="s">
        <v>37</v>
      </c>
      <c r="C69" s="34">
        <v>13</v>
      </c>
      <c r="D69" s="34" t="s">
        <v>38</v>
      </c>
      <c r="E69" s="40" t="s">
        <v>251</v>
      </c>
      <c r="F69" s="62">
        <f t="shared" si="45"/>
        <v>27215733.5</v>
      </c>
      <c r="G69" s="62">
        <f t="shared" si="45"/>
        <v>0</v>
      </c>
      <c r="H69" s="62">
        <f t="shared" si="45"/>
        <v>27215733.5</v>
      </c>
      <c r="I69" s="150">
        <f t="shared" si="2"/>
        <v>4.8758253312256982E-4</v>
      </c>
      <c r="J69" s="62">
        <f t="shared" si="45"/>
        <v>27215733.5</v>
      </c>
      <c r="K69" s="62">
        <f t="shared" si="45"/>
        <v>27215733.5</v>
      </c>
      <c r="L69" s="62">
        <f t="shared" si="45"/>
        <v>0</v>
      </c>
      <c r="M69" s="64">
        <f t="shared" si="4"/>
        <v>1</v>
      </c>
      <c r="N69" s="64">
        <f t="shared" si="5"/>
        <v>1</v>
      </c>
      <c r="O69" s="151">
        <f t="shared" si="6"/>
        <v>1</v>
      </c>
    </row>
    <row r="70" spans="1:15" ht="43.5" customHeight="1" x14ac:dyDescent="0.25">
      <c r="A70" s="149" t="s">
        <v>389</v>
      </c>
      <c r="B70" s="34" t="s">
        <v>37</v>
      </c>
      <c r="C70" s="34">
        <v>13</v>
      </c>
      <c r="D70" s="34" t="s">
        <v>38</v>
      </c>
      <c r="E70" s="40" t="s">
        <v>390</v>
      </c>
      <c r="F70" s="62">
        <f t="shared" si="45"/>
        <v>27215733.5</v>
      </c>
      <c r="G70" s="62">
        <f t="shared" si="45"/>
        <v>0</v>
      </c>
      <c r="H70" s="62">
        <f t="shared" si="45"/>
        <v>27215733.5</v>
      </c>
      <c r="I70" s="150">
        <f t="shared" si="2"/>
        <v>4.8758253312256982E-4</v>
      </c>
      <c r="J70" s="62">
        <f t="shared" si="45"/>
        <v>27215733.5</v>
      </c>
      <c r="K70" s="62">
        <f t="shared" si="45"/>
        <v>27215733.5</v>
      </c>
      <c r="L70" s="62">
        <f t="shared" si="45"/>
        <v>0</v>
      </c>
      <c r="M70" s="64">
        <f t="shared" si="4"/>
        <v>1</v>
      </c>
      <c r="N70" s="64">
        <f t="shared" si="5"/>
        <v>1</v>
      </c>
      <c r="O70" s="151">
        <f t="shared" si="6"/>
        <v>1</v>
      </c>
    </row>
    <row r="71" spans="1:15" ht="43.5" customHeight="1" x14ac:dyDescent="0.25">
      <c r="A71" s="149" t="s">
        <v>391</v>
      </c>
      <c r="B71" s="34" t="s">
        <v>37</v>
      </c>
      <c r="C71" s="34">
        <v>13</v>
      </c>
      <c r="D71" s="34" t="s">
        <v>38</v>
      </c>
      <c r="E71" s="40" t="s">
        <v>390</v>
      </c>
      <c r="F71" s="62">
        <f t="shared" si="45"/>
        <v>27215733.5</v>
      </c>
      <c r="G71" s="62">
        <f t="shared" si="45"/>
        <v>0</v>
      </c>
      <c r="H71" s="62">
        <f t="shared" si="45"/>
        <v>27215733.5</v>
      </c>
      <c r="I71" s="150">
        <f t="shared" si="2"/>
        <v>4.8758253312256982E-4</v>
      </c>
      <c r="J71" s="62">
        <f t="shared" si="45"/>
        <v>27215733.5</v>
      </c>
      <c r="K71" s="62">
        <f t="shared" si="45"/>
        <v>27215733.5</v>
      </c>
      <c r="L71" s="62">
        <f t="shared" si="45"/>
        <v>0</v>
      </c>
      <c r="M71" s="64">
        <f t="shared" si="4"/>
        <v>1</v>
      </c>
      <c r="N71" s="64">
        <f t="shared" si="5"/>
        <v>1</v>
      </c>
      <c r="O71" s="151">
        <f t="shared" si="6"/>
        <v>1</v>
      </c>
    </row>
    <row r="72" spans="1:15" ht="43.5" customHeight="1" x14ac:dyDescent="0.25">
      <c r="A72" s="149" t="s">
        <v>392</v>
      </c>
      <c r="B72" s="34" t="s">
        <v>37</v>
      </c>
      <c r="C72" s="34">
        <v>13</v>
      </c>
      <c r="D72" s="34" t="s">
        <v>38</v>
      </c>
      <c r="E72" s="95" t="s">
        <v>393</v>
      </c>
      <c r="F72" s="62">
        <f t="shared" si="45"/>
        <v>27215733.5</v>
      </c>
      <c r="G72" s="62">
        <f t="shared" si="45"/>
        <v>0</v>
      </c>
      <c r="H72" s="62">
        <f t="shared" si="45"/>
        <v>27215733.5</v>
      </c>
      <c r="I72" s="150">
        <f t="shared" si="2"/>
        <v>4.8758253312256982E-4</v>
      </c>
      <c r="J72" s="62">
        <f t="shared" si="45"/>
        <v>27215733.5</v>
      </c>
      <c r="K72" s="62">
        <f t="shared" si="45"/>
        <v>27215733.5</v>
      </c>
      <c r="L72" s="62">
        <f t="shared" si="45"/>
        <v>0</v>
      </c>
      <c r="M72" s="64">
        <f t="shared" si="4"/>
        <v>1</v>
      </c>
      <c r="N72" s="64">
        <f t="shared" si="5"/>
        <v>1</v>
      </c>
      <c r="O72" s="151">
        <f t="shared" si="6"/>
        <v>1</v>
      </c>
    </row>
    <row r="73" spans="1:15" ht="43.5" customHeight="1" x14ac:dyDescent="0.25">
      <c r="A73" s="152" t="s">
        <v>394</v>
      </c>
      <c r="B73" s="44" t="s">
        <v>37</v>
      </c>
      <c r="C73" s="44">
        <v>13</v>
      </c>
      <c r="D73" s="44" t="s">
        <v>38</v>
      </c>
      <c r="E73" s="45" t="s">
        <v>258</v>
      </c>
      <c r="F73" s="46">
        <v>27215733.5</v>
      </c>
      <c r="G73" s="46">
        <v>0</v>
      </c>
      <c r="H73" s="46">
        <f>+F73-G73</f>
        <v>27215733.5</v>
      </c>
      <c r="I73" s="153">
        <f t="shared" ref="I73:I129" si="46">+H73/$H$130</f>
        <v>4.8758253312256982E-4</v>
      </c>
      <c r="J73" s="46">
        <v>27215733.5</v>
      </c>
      <c r="K73" s="46">
        <v>27215733.5</v>
      </c>
      <c r="L73" s="46">
        <f t="shared" si="42"/>
        <v>0</v>
      </c>
      <c r="M73" s="57">
        <f t="shared" si="4"/>
        <v>1</v>
      </c>
      <c r="N73" s="57">
        <f t="shared" si="5"/>
        <v>1</v>
      </c>
      <c r="O73" s="154">
        <f t="shared" si="6"/>
        <v>1</v>
      </c>
    </row>
    <row r="74" spans="1:15" ht="43.5" customHeight="1" x14ac:dyDescent="0.25">
      <c r="A74" s="149" t="s">
        <v>401</v>
      </c>
      <c r="B74" s="34" t="s">
        <v>37</v>
      </c>
      <c r="C74" s="34">
        <v>13</v>
      </c>
      <c r="D74" s="34" t="s">
        <v>38</v>
      </c>
      <c r="E74" s="40" t="s">
        <v>402</v>
      </c>
      <c r="F74" s="62">
        <f>+F76</f>
        <v>14746723</v>
      </c>
      <c r="G74" s="62">
        <f t="shared" ref="G74:G75" si="47">+G76</f>
        <v>0</v>
      </c>
      <c r="H74" s="62">
        <f>+H76</f>
        <v>14746723</v>
      </c>
      <c r="I74" s="150">
        <f t="shared" si="46"/>
        <v>2.6419440635678116E-4</v>
      </c>
      <c r="J74" s="62">
        <f>+J76</f>
        <v>14746723</v>
      </c>
      <c r="K74" s="62">
        <f t="shared" ref="K74:L75" si="48">+K76</f>
        <v>14746723</v>
      </c>
      <c r="L74" s="62">
        <f t="shared" si="48"/>
        <v>0</v>
      </c>
      <c r="M74" s="64">
        <f t="shared" si="4"/>
        <v>1</v>
      </c>
      <c r="N74" s="64">
        <f t="shared" si="5"/>
        <v>1</v>
      </c>
      <c r="O74" s="151">
        <f t="shared" si="6"/>
        <v>1</v>
      </c>
    </row>
    <row r="75" spans="1:15" ht="43.5" customHeight="1" x14ac:dyDescent="0.25">
      <c r="A75" s="149" t="s">
        <v>401</v>
      </c>
      <c r="B75" s="34" t="s">
        <v>41</v>
      </c>
      <c r="C75" s="34">
        <v>20</v>
      </c>
      <c r="D75" s="34" t="s">
        <v>38</v>
      </c>
      <c r="E75" s="40" t="s">
        <v>402</v>
      </c>
      <c r="F75" s="62">
        <f t="shared" ref="F75:H75" si="49">+F77</f>
        <v>17257433899.239998</v>
      </c>
      <c r="G75" s="62">
        <f t="shared" si="47"/>
        <v>0</v>
      </c>
      <c r="H75" s="62">
        <f t="shared" si="49"/>
        <v>17257433899.239998</v>
      </c>
      <c r="I75" s="162">
        <f t="shared" si="46"/>
        <v>0.30917496071846623</v>
      </c>
      <c r="J75" s="62">
        <f t="shared" ref="J75" si="50">+J77</f>
        <v>12736568830.08</v>
      </c>
      <c r="K75" s="62">
        <f t="shared" si="48"/>
        <v>12736568830.08</v>
      </c>
      <c r="L75" s="62">
        <f t="shared" si="48"/>
        <v>0</v>
      </c>
      <c r="M75" s="64">
        <f t="shared" si="4"/>
        <v>0.73803376008532229</v>
      </c>
      <c r="N75" s="64">
        <f t="shared" si="5"/>
        <v>0.73803376008532229</v>
      </c>
      <c r="O75" s="151">
        <f t="shared" si="6"/>
        <v>1</v>
      </c>
    </row>
    <row r="76" spans="1:15" ht="43.5" customHeight="1" x14ac:dyDescent="0.25">
      <c r="A76" s="149" t="s">
        <v>403</v>
      </c>
      <c r="B76" s="34" t="s">
        <v>37</v>
      </c>
      <c r="C76" s="34">
        <v>13</v>
      </c>
      <c r="D76" s="34" t="s">
        <v>38</v>
      </c>
      <c r="E76" s="40" t="s">
        <v>251</v>
      </c>
      <c r="F76" s="62">
        <f>+F84</f>
        <v>14746723</v>
      </c>
      <c r="G76" s="62">
        <f t="shared" ref="G76" si="51">+G84</f>
        <v>0</v>
      </c>
      <c r="H76" s="62">
        <f>+H84</f>
        <v>14746723</v>
      </c>
      <c r="I76" s="150">
        <f t="shared" si="46"/>
        <v>2.6419440635678116E-4</v>
      </c>
      <c r="J76" s="62">
        <f>+J84</f>
        <v>14746723</v>
      </c>
      <c r="K76" s="62">
        <f t="shared" ref="K76:L76" si="52">+K84</f>
        <v>14746723</v>
      </c>
      <c r="L76" s="62">
        <f t="shared" si="52"/>
        <v>0</v>
      </c>
      <c r="M76" s="64">
        <f t="shared" si="4"/>
        <v>1</v>
      </c>
      <c r="N76" s="64">
        <f t="shared" si="5"/>
        <v>1</v>
      </c>
      <c r="O76" s="151">
        <f t="shared" si="6"/>
        <v>1</v>
      </c>
    </row>
    <row r="77" spans="1:15" ht="43.5" customHeight="1" x14ac:dyDescent="0.25">
      <c r="A77" s="149" t="s">
        <v>403</v>
      </c>
      <c r="B77" s="34" t="s">
        <v>41</v>
      </c>
      <c r="C77" s="34">
        <v>20</v>
      </c>
      <c r="D77" s="34" t="s">
        <v>38</v>
      </c>
      <c r="E77" s="40" t="s">
        <v>251</v>
      </c>
      <c r="F77" s="62">
        <f t="shared" ref="F77:L78" si="53">+F78</f>
        <v>17257433899.239998</v>
      </c>
      <c r="G77" s="62">
        <f t="shared" si="53"/>
        <v>0</v>
      </c>
      <c r="H77" s="62">
        <f t="shared" si="53"/>
        <v>17257433899.239998</v>
      </c>
      <c r="I77" s="162">
        <f t="shared" si="46"/>
        <v>0.30917496071846623</v>
      </c>
      <c r="J77" s="62">
        <f t="shared" si="53"/>
        <v>12736568830.08</v>
      </c>
      <c r="K77" s="62">
        <f t="shared" si="53"/>
        <v>12736568830.08</v>
      </c>
      <c r="L77" s="62">
        <f t="shared" si="53"/>
        <v>0</v>
      </c>
      <c r="M77" s="64">
        <f t="shared" si="4"/>
        <v>0.73803376008532229</v>
      </c>
      <c r="N77" s="64">
        <f t="shared" si="5"/>
        <v>0.73803376008532229</v>
      </c>
      <c r="O77" s="151">
        <f t="shared" si="6"/>
        <v>1</v>
      </c>
    </row>
    <row r="78" spans="1:15" ht="50.25" customHeight="1" x14ac:dyDescent="0.25">
      <c r="A78" s="149" t="s">
        <v>404</v>
      </c>
      <c r="B78" s="34" t="s">
        <v>41</v>
      </c>
      <c r="C78" s="34">
        <v>20</v>
      </c>
      <c r="D78" s="34" t="s">
        <v>38</v>
      </c>
      <c r="E78" s="95" t="s">
        <v>405</v>
      </c>
      <c r="F78" s="62">
        <f t="shared" si="53"/>
        <v>17257433899.239998</v>
      </c>
      <c r="G78" s="62">
        <f t="shared" si="53"/>
        <v>0</v>
      </c>
      <c r="H78" s="62">
        <f t="shared" si="53"/>
        <v>17257433899.239998</v>
      </c>
      <c r="I78" s="162">
        <f t="shared" si="46"/>
        <v>0.30917496071846623</v>
      </c>
      <c r="J78" s="62">
        <f t="shared" si="53"/>
        <v>12736568830.08</v>
      </c>
      <c r="K78" s="62">
        <f t="shared" si="53"/>
        <v>12736568830.08</v>
      </c>
      <c r="L78" s="62">
        <f t="shared" si="53"/>
        <v>0</v>
      </c>
      <c r="M78" s="64">
        <f t="shared" si="4"/>
        <v>0.73803376008532229</v>
      </c>
      <c r="N78" s="64">
        <f t="shared" si="5"/>
        <v>0.73803376008532229</v>
      </c>
      <c r="O78" s="151">
        <f t="shared" si="6"/>
        <v>1</v>
      </c>
    </row>
    <row r="79" spans="1:15" ht="50.25" customHeight="1" x14ac:dyDescent="0.25">
      <c r="A79" s="149" t="s">
        <v>406</v>
      </c>
      <c r="B79" s="34" t="s">
        <v>41</v>
      </c>
      <c r="C79" s="34">
        <v>20</v>
      </c>
      <c r="D79" s="34" t="s">
        <v>38</v>
      </c>
      <c r="E79" s="40" t="s">
        <v>405</v>
      </c>
      <c r="F79" s="62">
        <f>+F80+F82</f>
        <v>17257433899.239998</v>
      </c>
      <c r="G79" s="62">
        <f t="shared" ref="G79" si="54">+G80+G82</f>
        <v>0</v>
      </c>
      <c r="H79" s="62">
        <f>+H80+H82</f>
        <v>17257433899.239998</v>
      </c>
      <c r="I79" s="162">
        <f t="shared" si="46"/>
        <v>0.30917496071846623</v>
      </c>
      <c r="J79" s="62">
        <f>+J80+J82</f>
        <v>12736568830.08</v>
      </c>
      <c r="K79" s="62">
        <f t="shared" ref="K79:L79" si="55">+K80+K82</f>
        <v>12736568830.08</v>
      </c>
      <c r="L79" s="62">
        <f t="shared" si="55"/>
        <v>0</v>
      </c>
      <c r="M79" s="64">
        <f t="shared" si="4"/>
        <v>0.73803376008532229</v>
      </c>
      <c r="N79" s="64">
        <f t="shared" si="5"/>
        <v>0.73803376008532229</v>
      </c>
      <c r="O79" s="151">
        <f t="shared" si="6"/>
        <v>1</v>
      </c>
    </row>
    <row r="80" spans="1:15" ht="43.5" customHeight="1" x14ac:dyDescent="0.25">
      <c r="A80" s="149" t="s">
        <v>407</v>
      </c>
      <c r="B80" s="34" t="s">
        <v>41</v>
      </c>
      <c r="C80" s="34">
        <v>20</v>
      </c>
      <c r="D80" s="34" t="s">
        <v>38</v>
      </c>
      <c r="E80" s="40" t="s">
        <v>408</v>
      </c>
      <c r="F80" s="62">
        <f>+F81</f>
        <v>14804123212</v>
      </c>
      <c r="G80" s="62">
        <f t="shared" ref="G80" si="56">+G81</f>
        <v>0</v>
      </c>
      <c r="H80" s="62">
        <f>+H81</f>
        <v>14804123212</v>
      </c>
      <c r="I80" s="162">
        <f t="shared" si="46"/>
        <v>0.26522275787149352</v>
      </c>
      <c r="J80" s="62">
        <f>+J81</f>
        <v>11043837199.309999</v>
      </c>
      <c r="K80" s="62">
        <f t="shared" ref="K80:L80" si="57">+K81</f>
        <v>11043837199.309999</v>
      </c>
      <c r="L80" s="62">
        <f t="shared" si="57"/>
        <v>0</v>
      </c>
      <c r="M80" s="64">
        <f t="shared" si="4"/>
        <v>0.74599738472576549</v>
      </c>
      <c r="N80" s="64">
        <f t="shared" si="5"/>
        <v>0.74599738472576549</v>
      </c>
      <c r="O80" s="151">
        <f t="shared" si="6"/>
        <v>1</v>
      </c>
    </row>
    <row r="81" spans="1:15" ht="43.5" customHeight="1" x14ac:dyDescent="0.25">
      <c r="A81" s="152" t="s">
        <v>409</v>
      </c>
      <c r="B81" s="44" t="s">
        <v>41</v>
      </c>
      <c r="C81" s="44">
        <v>20</v>
      </c>
      <c r="D81" s="44" t="s">
        <v>38</v>
      </c>
      <c r="E81" s="45" t="s">
        <v>258</v>
      </c>
      <c r="F81" s="46">
        <v>14804123212</v>
      </c>
      <c r="G81" s="46">
        <v>0</v>
      </c>
      <c r="H81" s="46">
        <f>+F81-G81</f>
        <v>14804123212</v>
      </c>
      <c r="I81" s="163">
        <f t="shared" si="46"/>
        <v>0.26522275787149352</v>
      </c>
      <c r="J81" s="46">
        <v>11043837199.309999</v>
      </c>
      <c r="K81" s="46">
        <v>11043837199.309999</v>
      </c>
      <c r="L81" s="46">
        <f t="shared" si="42"/>
        <v>0</v>
      </c>
      <c r="M81" s="57">
        <f t="shared" si="4"/>
        <v>0.74599738472576549</v>
      </c>
      <c r="N81" s="57">
        <f t="shared" si="5"/>
        <v>0.74599738472576549</v>
      </c>
      <c r="O81" s="154">
        <f t="shared" si="6"/>
        <v>1</v>
      </c>
    </row>
    <row r="82" spans="1:15" ht="43.5" customHeight="1" x14ac:dyDescent="0.25">
      <c r="A82" s="149" t="s">
        <v>410</v>
      </c>
      <c r="B82" s="34" t="s">
        <v>41</v>
      </c>
      <c r="C82" s="34">
        <v>20</v>
      </c>
      <c r="D82" s="34" t="s">
        <v>38</v>
      </c>
      <c r="E82" s="40" t="s">
        <v>411</v>
      </c>
      <c r="F82" s="62">
        <f>+F83</f>
        <v>2453310687.2399998</v>
      </c>
      <c r="G82" s="62">
        <f t="shared" ref="G82" si="58">+G83</f>
        <v>0</v>
      </c>
      <c r="H82" s="62">
        <f>+H83</f>
        <v>2453310687.2399998</v>
      </c>
      <c r="I82" s="162">
        <f t="shared" si="46"/>
        <v>4.3952202846972752E-2</v>
      </c>
      <c r="J82" s="62">
        <f>+J83</f>
        <v>1692731630.77</v>
      </c>
      <c r="K82" s="62">
        <f t="shared" ref="K82:L82" si="59">+K83</f>
        <v>1692731630.77</v>
      </c>
      <c r="L82" s="62">
        <f t="shared" si="59"/>
        <v>0</v>
      </c>
      <c r="M82" s="64">
        <f t="shared" si="4"/>
        <v>0.68997850112263637</v>
      </c>
      <c r="N82" s="64">
        <f t="shared" si="5"/>
        <v>0.68997850112263637</v>
      </c>
      <c r="O82" s="151">
        <f t="shared" si="6"/>
        <v>1</v>
      </c>
    </row>
    <row r="83" spans="1:15" ht="43.5" customHeight="1" x14ac:dyDescent="0.25">
      <c r="A83" s="152" t="s">
        <v>412</v>
      </c>
      <c r="B83" s="44" t="s">
        <v>41</v>
      </c>
      <c r="C83" s="44">
        <v>20</v>
      </c>
      <c r="D83" s="44" t="s">
        <v>38</v>
      </c>
      <c r="E83" s="45" t="s">
        <v>258</v>
      </c>
      <c r="F83" s="46">
        <v>2453310687.2399998</v>
      </c>
      <c r="G83" s="46">
        <v>0</v>
      </c>
      <c r="H83" s="46">
        <f>+F83-G83</f>
        <v>2453310687.2399998</v>
      </c>
      <c r="I83" s="163">
        <f t="shared" si="46"/>
        <v>4.3952202846972752E-2</v>
      </c>
      <c r="J83" s="46">
        <v>1692731630.77</v>
      </c>
      <c r="K83" s="46">
        <v>1692731630.77</v>
      </c>
      <c r="L83" s="46">
        <f t="shared" si="42"/>
        <v>0</v>
      </c>
      <c r="M83" s="57">
        <f t="shared" si="4"/>
        <v>0.68997850112263637</v>
      </c>
      <c r="N83" s="57">
        <f t="shared" si="5"/>
        <v>0.68997850112263637</v>
      </c>
      <c r="O83" s="154">
        <f t="shared" si="6"/>
        <v>1</v>
      </c>
    </row>
    <row r="84" spans="1:15" ht="43.5" customHeight="1" x14ac:dyDescent="0.25">
      <c r="A84" s="149" t="s">
        <v>413</v>
      </c>
      <c r="B84" s="34" t="s">
        <v>37</v>
      </c>
      <c r="C84" s="34">
        <v>13</v>
      </c>
      <c r="D84" s="34" t="s">
        <v>38</v>
      </c>
      <c r="E84" s="40" t="s">
        <v>414</v>
      </c>
      <c r="F84" s="62">
        <f t="shared" ref="F84:L86" si="60">+F85</f>
        <v>14746723</v>
      </c>
      <c r="G84" s="62">
        <f t="shared" si="60"/>
        <v>0</v>
      </c>
      <c r="H84" s="62">
        <f t="shared" si="60"/>
        <v>14746723</v>
      </c>
      <c r="I84" s="150">
        <f t="shared" si="46"/>
        <v>2.6419440635678116E-4</v>
      </c>
      <c r="J84" s="62">
        <f t="shared" si="60"/>
        <v>14746723</v>
      </c>
      <c r="K84" s="62">
        <f t="shared" si="60"/>
        <v>14746723</v>
      </c>
      <c r="L84" s="62">
        <f t="shared" si="60"/>
        <v>0</v>
      </c>
      <c r="M84" s="64">
        <f t="shared" si="4"/>
        <v>1</v>
      </c>
      <c r="N84" s="64">
        <f t="shared" si="5"/>
        <v>1</v>
      </c>
      <c r="O84" s="151">
        <f t="shared" si="6"/>
        <v>1</v>
      </c>
    </row>
    <row r="85" spans="1:15" ht="43.5" customHeight="1" x14ac:dyDescent="0.25">
      <c r="A85" s="149" t="s">
        <v>415</v>
      </c>
      <c r="B85" s="34" t="s">
        <v>37</v>
      </c>
      <c r="C85" s="34">
        <v>13</v>
      </c>
      <c r="D85" s="34" t="s">
        <v>38</v>
      </c>
      <c r="E85" s="40" t="s">
        <v>414</v>
      </c>
      <c r="F85" s="62">
        <f t="shared" si="60"/>
        <v>14746723</v>
      </c>
      <c r="G85" s="62">
        <f t="shared" si="60"/>
        <v>0</v>
      </c>
      <c r="H85" s="62">
        <f t="shared" si="60"/>
        <v>14746723</v>
      </c>
      <c r="I85" s="150">
        <f t="shared" si="46"/>
        <v>2.6419440635678116E-4</v>
      </c>
      <c r="J85" s="62">
        <f t="shared" si="60"/>
        <v>14746723</v>
      </c>
      <c r="K85" s="62">
        <f t="shared" si="60"/>
        <v>14746723</v>
      </c>
      <c r="L85" s="62">
        <f t="shared" si="60"/>
        <v>0</v>
      </c>
      <c r="M85" s="64">
        <f t="shared" si="4"/>
        <v>1</v>
      </c>
      <c r="N85" s="64">
        <f t="shared" si="5"/>
        <v>1</v>
      </c>
      <c r="O85" s="151">
        <f t="shared" si="6"/>
        <v>1</v>
      </c>
    </row>
    <row r="86" spans="1:15" ht="43.5" customHeight="1" x14ac:dyDescent="0.25">
      <c r="A86" s="149" t="s">
        <v>416</v>
      </c>
      <c r="B86" s="34" t="s">
        <v>37</v>
      </c>
      <c r="C86" s="34">
        <v>13</v>
      </c>
      <c r="D86" s="34" t="s">
        <v>38</v>
      </c>
      <c r="E86" s="40" t="s">
        <v>393</v>
      </c>
      <c r="F86" s="41">
        <f t="shared" si="60"/>
        <v>14746723</v>
      </c>
      <c r="G86" s="41">
        <f t="shared" si="60"/>
        <v>0</v>
      </c>
      <c r="H86" s="41">
        <f t="shared" si="60"/>
        <v>14746723</v>
      </c>
      <c r="I86" s="150">
        <f t="shared" si="46"/>
        <v>2.6419440635678116E-4</v>
      </c>
      <c r="J86" s="41">
        <f t="shared" si="60"/>
        <v>14746723</v>
      </c>
      <c r="K86" s="41">
        <f t="shared" si="60"/>
        <v>14746723</v>
      </c>
      <c r="L86" s="41">
        <f t="shared" si="60"/>
        <v>0</v>
      </c>
      <c r="M86" s="64">
        <f t="shared" si="4"/>
        <v>1</v>
      </c>
      <c r="N86" s="64">
        <f t="shared" si="5"/>
        <v>1</v>
      </c>
      <c r="O86" s="151">
        <f t="shared" si="6"/>
        <v>1</v>
      </c>
    </row>
    <row r="87" spans="1:15" ht="43.5" customHeight="1" x14ac:dyDescent="0.25">
      <c r="A87" s="152" t="s">
        <v>417</v>
      </c>
      <c r="B87" s="44" t="s">
        <v>37</v>
      </c>
      <c r="C87" s="44">
        <v>13</v>
      </c>
      <c r="D87" s="44" t="s">
        <v>38</v>
      </c>
      <c r="E87" s="45" t="s">
        <v>258</v>
      </c>
      <c r="F87" s="46">
        <v>14746723</v>
      </c>
      <c r="G87" s="46">
        <v>0</v>
      </c>
      <c r="H87" s="46">
        <f>+F87-G87</f>
        <v>14746723</v>
      </c>
      <c r="I87" s="153">
        <f t="shared" si="46"/>
        <v>2.6419440635678116E-4</v>
      </c>
      <c r="J87" s="46">
        <v>14746723</v>
      </c>
      <c r="K87" s="46">
        <v>14746723</v>
      </c>
      <c r="L87" s="46">
        <f t="shared" ref="L87:L129" si="61">+J87-K87</f>
        <v>0</v>
      </c>
      <c r="M87" s="57">
        <f t="shared" ref="M87:M130" si="62">+J87/H87</f>
        <v>1</v>
      </c>
      <c r="N87" s="57">
        <f t="shared" ref="N87:N130" si="63">+K87/H87</f>
        <v>1</v>
      </c>
      <c r="O87" s="154">
        <f t="shared" ref="O87:O129" si="64">+K87/J87</f>
        <v>1</v>
      </c>
    </row>
    <row r="88" spans="1:15" ht="43.5" customHeight="1" x14ac:dyDescent="0.25">
      <c r="A88" s="149" t="s">
        <v>418</v>
      </c>
      <c r="B88" s="34" t="s">
        <v>37</v>
      </c>
      <c r="C88" s="34">
        <v>13</v>
      </c>
      <c r="D88" s="34" t="s">
        <v>38</v>
      </c>
      <c r="E88" s="40" t="s">
        <v>419</v>
      </c>
      <c r="F88" s="60">
        <f>+F89</f>
        <v>109671627.38</v>
      </c>
      <c r="G88" s="60">
        <f>+G89</f>
        <v>0</v>
      </c>
      <c r="H88" s="60">
        <f>+H89</f>
        <v>109671627.38</v>
      </c>
      <c r="I88" s="157">
        <f t="shared" si="46"/>
        <v>1.9648182507965468E-3</v>
      </c>
      <c r="J88" s="60">
        <f>+J89</f>
        <v>45729637</v>
      </c>
      <c r="K88" s="60">
        <f t="shared" ref="K88:L88" si="65">+K89</f>
        <v>45729637</v>
      </c>
      <c r="L88" s="60">
        <f t="shared" si="65"/>
        <v>0</v>
      </c>
      <c r="M88" s="64">
        <f t="shared" si="62"/>
        <v>0.41696871007076325</v>
      </c>
      <c r="N88" s="64">
        <f t="shared" si="63"/>
        <v>0.41696871007076325</v>
      </c>
      <c r="O88" s="151">
        <f t="shared" si="64"/>
        <v>1</v>
      </c>
    </row>
    <row r="89" spans="1:15" ht="43.5" customHeight="1" x14ac:dyDescent="0.25">
      <c r="A89" s="149" t="s">
        <v>420</v>
      </c>
      <c r="B89" s="34" t="s">
        <v>37</v>
      </c>
      <c r="C89" s="34">
        <v>13</v>
      </c>
      <c r="D89" s="34" t="s">
        <v>38</v>
      </c>
      <c r="E89" s="95" t="s">
        <v>251</v>
      </c>
      <c r="F89" s="60">
        <f>+F90+F94</f>
        <v>109671627.38</v>
      </c>
      <c r="G89" s="60">
        <f>+G90+G94</f>
        <v>0</v>
      </c>
      <c r="H89" s="60">
        <f>+H90+H94</f>
        <v>109671627.38</v>
      </c>
      <c r="I89" s="157">
        <f t="shared" si="46"/>
        <v>1.9648182507965468E-3</v>
      </c>
      <c r="J89" s="60">
        <f>+J90+J94</f>
        <v>45729637</v>
      </c>
      <c r="K89" s="60">
        <f t="shared" ref="K89:L89" si="66">+K90+K94</f>
        <v>45729637</v>
      </c>
      <c r="L89" s="60">
        <f t="shared" si="66"/>
        <v>0</v>
      </c>
      <c r="M89" s="64">
        <f t="shared" si="62"/>
        <v>0.41696871007076325</v>
      </c>
      <c r="N89" s="64">
        <f t="shared" si="63"/>
        <v>0.41696871007076325</v>
      </c>
      <c r="O89" s="151">
        <f t="shared" si="64"/>
        <v>1</v>
      </c>
    </row>
    <row r="90" spans="1:15" ht="43.5" customHeight="1" x14ac:dyDescent="0.25">
      <c r="A90" s="149" t="s">
        <v>421</v>
      </c>
      <c r="B90" s="34" t="s">
        <v>37</v>
      </c>
      <c r="C90" s="34">
        <v>13</v>
      </c>
      <c r="D90" s="34" t="s">
        <v>38</v>
      </c>
      <c r="E90" s="40" t="s">
        <v>422</v>
      </c>
      <c r="F90" s="60">
        <f t="shared" ref="F90:L92" si="67">+F91</f>
        <v>63941990.380000003</v>
      </c>
      <c r="G90" s="60">
        <f t="shared" si="67"/>
        <v>0</v>
      </c>
      <c r="H90" s="60">
        <f t="shared" si="67"/>
        <v>63941990.380000003</v>
      </c>
      <c r="I90" s="157">
        <f t="shared" si="46"/>
        <v>1.1455505192384174E-3</v>
      </c>
      <c r="J90" s="60">
        <f t="shared" si="67"/>
        <v>0</v>
      </c>
      <c r="K90" s="60">
        <f t="shared" si="67"/>
        <v>0</v>
      </c>
      <c r="L90" s="60">
        <f t="shared" si="67"/>
        <v>0</v>
      </c>
      <c r="M90" s="64">
        <f t="shared" si="62"/>
        <v>0</v>
      </c>
      <c r="N90" s="64">
        <f t="shared" si="63"/>
        <v>0</v>
      </c>
      <c r="O90" s="151" t="s">
        <v>40</v>
      </c>
    </row>
    <row r="91" spans="1:15" ht="43.5" customHeight="1" x14ac:dyDescent="0.25">
      <c r="A91" s="149" t="s">
        <v>423</v>
      </c>
      <c r="B91" s="34" t="s">
        <v>37</v>
      </c>
      <c r="C91" s="34">
        <v>13</v>
      </c>
      <c r="D91" s="34" t="s">
        <v>38</v>
      </c>
      <c r="E91" s="40" t="s">
        <v>422</v>
      </c>
      <c r="F91" s="60">
        <f t="shared" si="67"/>
        <v>63941990.380000003</v>
      </c>
      <c r="G91" s="60">
        <f t="shared" si="67"/>
        <v>0</v>
      </c>
      <c r="H91" s="60">
        <f t="shared" si="67"/>
        <v>63941990.380000003</v>
      </c>
      <c r="I91" s="157">
        <f t="shared" si="46"/>
        <v>1.1455505192384174E-3</v>
      </c>
      <c r="J91" s="60">
        <f t="shared" si="67"/>
        <v>0</v>
      </c>
      <c r="K91" s="60">
        <f t="shared" si="67"/>
        <v>0</v>
      </c>
      <c r="L91" s="60">
        <f t="shared" si="67"/>
        <v>0</v>
      </c>
      <c r="M91" s="64">
        <f t="shared" si="62"/>
        <v>0</v>
      </c>
      <c r="N91" s="64">
        <f t="shared" si="63"/>
        <v>0</v>
      </c>
      <c r="O91" s="151" t="s">
        <v>40</v>
      </c>
    </row>
    <row r="92" spans="1:15" ht="43.5" customHeight="1" x14ac:dyDescent="0.25">
      <c r="A92" s="149" t="s">
        <v>424</v>
      </c>
      <c r="B92" s="34" t="s">
        <v>37</v>
      </c>
      <c r="C92" s="34">
        <v>13</v>
      </c>
      <c r="D92" s="34" t="s">
        <v>38</v>
      </c>
      <c r="E92" s="40" t="s">
        <v>425</v>
      </c>
      <c r="F92" s="60">
        <f t="shared" si="67"/>
        <v>63941990.380000003</v>
      </c>
      <c r="G92" s="60">
        <f t="shared" si="67"/>
        <v>0</v>
      </c>
      <c r="H92" s="60">
        <f t="shared" si="67"/>
        <v>63941990.380000003</v>
      </c>
      <c r="I92" s="157">
        <f t="shared" si="46"/>
        <v>1.1455505192384174E-3</v>
      </c>
      <c r="J92" s="60">
        <f t="shared" si="67"/>
        <v>0</v>
      </c>
      <c r="K92" s="60">
        <f t="shared" si="67"/>
        <v>0</v>
      </c>
      <c r="L92" s="60">
        <f t="shared" si="67"/>
        <v>0</v>
      </c>
      <c r="M92" s="64">
        <f t="shared" si="62"/>
        <v>0</v>
      </c>
      <c r="N92" s="64">
        <f t="shared" si="63"/>
        <v>0</v>
      </c>
      <c r="O92" s="151" t="s">
        <v>40</v>
      </c>
    </row>
    <row r="93" spans="1:15" ht="43.5" customHeight="1" x14ac:dyDescent="0.25">
      <c r="A93" s="152" t="s">
        <v>426</v>
      </c>
      <c r="B93" s="44" t="s">
        <v>37</v>
      </c>
      <c r="C93" s="44">
        <v>13</v>
      </c>
      <c r="D93" s="44" t="s">
        <v>38</v>
      </c>
      <c r="E93" s="45" t="s">
        <v>258</v>
      </c>
      <c r="F93" s="46">
        <v>63941990.380000003</v>
      </c>
      <c r="G93" s="46">
        <v>0</v>
      </c>
      <c r="H93" s="46">
        <f>+F93-G93</f>
        <v>63941990.380000003</v>
      </c>
      <c r="I93" s="192">
        <f t="shared" si="46"/>
        <v>1.1455505192384174E-3</v>
      </c>
      <c r="J93" s="46">
        <v>0</v>
      </c>
      <c r="K93" s="46">
        <v>0</v>
      </c>
      <c r="L93" s="46">
        <f t="shared" si="61"/>
        <v>0</v>
      </c>
      <c r="M93" s="57">
        <f t="shared" si="62"/>
        <v>0</v>
      </c>
      <c r="N93" s="57">
        <f t="shared" si="63"/>
        <v>0</v>
      </c>
      <c r="O93" s="154" t="s">
        <v>40</v>
      </c>
    </row>
    <row r="94" spans="1:15" ht="43.5" customHeight="1" x14ac:dyDescent="0.25">
      <c r="A94" s="149" t="s">
        <v>427</v>
      </c>
      <c r="B94" s="34" t="s">
        <v>37</v>
      </c>
      <c r="C94" s="34">
        <v>13</v>
      </c>
      <c r="D94" s="34" t="s">
        <v>38</v>
      </c>
      <c r="E94" s="40" t="s">
        <v>428</v>
      </c>
      <c r="F94" s="62">
        <f t="shared" ref="F94:L96" si="68">+F95</f>
        <v>45729637</v>
      </c>
      <c r="G94" s="62">
        <f t="shared" si="68"/>
        <v>0</v>
      </c>
      <c r="H94" s="62">
        <f t="shared" si="68"/>
        <v>45729637</v>
      </c>
      <c r="I94" s="150">
        <f t="shared" si="46"/>
        <v>8.1926773155812955E-4</v>
      </c>
      <c r="J94" s="62">
        <f t="shared" si="68"/>
        <v>45729637</v>
      </c>
      <c r="K94" s="62">
        <f t="shared" si="68"/>
        <v>45729637</v>
      </c>
      <c r="L94" s="62">
        <f t="shared" si="68"/>
        <v>0</v>
      </c>
      <c r="M94" s="64">
        <f t="shared" si="62"/>
        <v>1</v>
      </c>
      <c r="N94" s="64">
        <f t="shared" si="63"/>
        <v>1</v>
      </c>
      <c r="O94" s="151">
        <f t="shared" si="64"/>
        <v>1</v>
      </c>
    </row>
    <row r="95" spans="1:15" ht="43.5" customHeight="1" x14ac:dyDescent="0.25">
      <c r="A95" s="149" t="s">
        <v>429</v>
      </c>
      <c r="B95" s="34" t="s">
        <v>37</v>
      </c>
      <c r="C95" s="34">
        <v>13</v>
      </c>
      <c r="D95" s="34" t="s">
        <v>38</v>
      </c>
      <c r="E95" s="40" t="s">
        <v>428</v>
      </c>
      <c r="F95" s="62">
        <f t="shared" si="68"/>
        <v>45729637</v>
      </c>
      <c r="G95" s="62">
        <f t="shared" si="68"/>
        <v>0</v>
      </c>
      <c r="H95" s="62">
        <f t="shared" si="68"/>
        <v>45729637</v>
      </c>
      <c r="I95" s="150">
        <f t="shared" si="46"/>
        <v>8.1926773155812955E-4</v>
      </c>
      <c r="J95" s="62">
        <f t="shared" si="68"/>
        <v>45729637</v>
      </c>
      <c r="K95" s="62">
        <f t="shared" si="68"/>
        <v>45729637</v>
      </c>
      <c r="L95" s="62">
        <f t="shared" si="68"/>
        <v>0</v>
      </c>
      <c r="M95" s="64">
        <f t="shared" si="62"/>
        <v>1</v>
      </c>
      <c r="N95" s="64">
        <f t="shared" si="63"/>
        <v>1</v>
      </c>
      <c r="O95" s="151">
        <f t="shared" si="64"/>
        <v>1</v>
      </c>
    </row>
    <row r="96" spans="1:15" ht="43.5" customHeight="1" x14ac:dyDescent="0.25">
      <c r="A96" s="149" t="s">
        <v>430</v>
      </c>
      <c r="B96" s="34" t="s">
        <v>37</v>
      </c>
      <c r="C96" s="34">
        <v>13</v>
      </c>
      <c r="D96" s="34" t="s">
        <v>38</v>
      </c>
      <c r="E96" s="40" t="s">
        <v>393</v>
      </c>
      <c r="F96" s="62">
        <f t="shared" si="68"/>
        <v>45729637</v>
      </c>
      <c r="G96" s="62">
        <f t="shared" si="68"/>
        <v>0</v>
      </c>
      <c r="H96" s="62">
        <f t="shared" si="68"/>
        <v>45729637</v>
      </c>
      <c r="I96" s="150">
        <f t="shared" si="46"/>
        <v>8.1926773155812955E-4</v>
      </c>
      <c r="J96" s="62">
        <f t="shared" si="68"/>
        <v>45729637</v>
      </c>
      <c r="K96" s="62">
        <f t="shared" si="68"/>
        <v>45729637</v>
      </c>
      <c r="L96" s="62">
        <f t="shared" si="68"/>
        <v>0</v>
      </c>
      <c r="M96" s="64">
        <f t="shared" si="62"/>
        <v>1</v>
      </c>
      <c r="N96" s="64">
        <f t="shared" si="63"/>
        <v>1</v>
      </c>
      <c r="O96" s="151">
        <f t="shared" si="64"/>
        <v>1</v>
      </c>
    </row>
    <row r="97" spans="1:15" ht="43.5" customHeight="1" x14ac:dyDescent="0.25">
      <c r="A97" s="152" t="s">
        <v>431</v>
      </c>
      <c r="B97" s="44" t="s">
        <v>37</v>
      </c>
      <c r="C97" s="44">
        <v>13</v>
      </c>
      <c r="D97" s="44" t="s">
        <v>38</v>
      </c>
      <c r="E97" s="45" t="s">
        <v>258</v>
      </c>
      <c r="F97" s="46">
        <v>45729637</v>
      </c>
      <c r="G97" s="46">
        <v>0</v>
      </c>
      <c r="H97" s="46">
        <f>+F97-G97</f>
        <v>45729637</v>
      </c>
      <c r="I97" s="153">
        <f t="shared" si="46"/>
        <v>8.1926773155812955E-4</v>
      </c>
      <c r="J97" s="46">
        <v>45729637</v>
      </c>
      <c r="K97" s="46">
        <v>45729637</v>
      </c>
      <c r="L97" s="46">
        <f t="shared" si="61"/>
        <v>0</v>
      </c>
      <c r="M97" s="57">
        <f t="shared" si="62"/>
        <v>1</v>
      </c>
      <c r="N97" s="57">
        <f t="shared" si="63"/>
        <v>1</v>
      </c>
      <c r="O97" s="154">
        <f t="shared" si="64"/>
        <v>1</v>
      </c>
    </row>
    <row r="98" spans="1:15" ht="43.5" customHeight="1" x14ac:dyDescent="0.25">
      <c r="A98" s="149" t="s">
        <v>432</v>
      </c>
      <c r="B98" s="34" t="s">
        <v>37</v>
      </c>
      <c r="C98" s="34">
        <v>13</v>
      </c>
      <c r="D98" s="34" t="s">
        <v>38</v>
      </c>
      <c r="E98" s="40" t="s">
        <v>433</v>
      </c>
      <c r="F98" s="60">
        <f>+F99</f>
        <v>20000000</v>
      </c>
      <c r="G98" s="60">
        <f t="shared" ref="G98:G102" si="69">+G99</f>
        <v>0</v>
      </c>
      <c r="H98" s="60">
        <f>+H99</f>
        <v>20000000</v>
      </c>
      <c r="I98" s="150">
        <f t="shared" si="46"/>
        <v>3.5830930893159267E-4</v>
      </c>
      <c r="J98" s="60">
        <f>+J99</f>
        <v>20000000</v>
      </c>
      <c r="K98" s="60">
        <f t="shared" ref="K98:L102" si="70">+K99</f>
        <v>19845364</v>
      </c>
      <c r="L98" s="60">
        <f t="shared" si="70"/>
        <v>154636</v>
      </c>
      <c r="M98" s="64">
        <f t="shared" si="62"/>
        <v>1</v>
      </c>
      <c r="N98" s="64">
        <f t="shared" si="63"/>
        <v>0.99226820000000004</v>
      </c>
      <c r="O98" s="151">
        <f t="shared" si="64"/>
        <v>0.99226820000000004</v>
      </c>
    </row>
    <row r="99" spans="1:15" ht="43.5" customHeight="1" x14ac:dyDescent="0.25">
      <c r="A99" s="149" t="s">
        <v>434</v>
      </c>
      <c r="B99" s="34" t="s">
        <v>37</v>
      </c>
      <c r="C99" s="34">
        <v>13</v>
      </c>
      <c r="D99" s="34" t="s">
        <v>38</v>
      </c>
      <c r="E99" s="95" t="s">
        <v>251</v>
      </c>
      <c r="F99" s="60">
        <f>+F100</f>
        <v>20000000</v>
      </c>
      <c r="G99" s="60">
        <f t="shared" si="69"/>
        <v>0</v>
      </c>
      <c r="H99" s="60">
        <f>+H100</f>
        <v>20000000</v>
      </c>
      <c r="I99" s="150">
        <f t="shared" si="46"/>
        <v>3.5830930893159267E-4</v>
      </c>
      <c r="J99" s="60">
        <f>+J100</f>
        <v>20000000</v>
      </c>
      <c r="K99" s="60">
        <f t="shared" si="70"/>
        <v>19845364</v>
      </c>
      <c r="L99" s="60">
        <f t="shared" si="70"/>
        <v>154636</v>
      </c>
      <c r="M99" s="64">
        <f t="shared" si="62"/>
        <v>1</v>
      </c>
      <c r="N99" s="64">
        <f t="shared" si="63"/>
        <v>0.99226820000000004</v>
      </c>
      <c r="O99" s="151">
        <f t="shared" si="64"/>
        <v>0.99226820000000004</v>
      </c>
    </row>
    <row r="100" spans="1:15" ht="43.5" customHeight="1" x14ac:dyDescent="0.25">
      <c r="A100" s="149" t="s">
        <v>508</v>
      </c>
      <c r="B100" s="34" t="s">
        <v>37</v>
      </c>
      <c r="C100" s="34">
        <v>13</v>
      </c>
      <c r="D100" s="34" t="s">
        <v>38</v>
      </c>
      <c r="E100" s="40" t="s">
        <v>509</v>
      </c>
      <c r="F100" s="60">
        <f t="shared" ref="F100:J102" si="71">+F101</f>
        <v>20000000</v>
      </c>
      <c r="G100" s="60">
        <f t="shared" si="69"/>
        <v>0</v>
      </c>
      <c r="H100" s="60">
        <f t="shared" si="71"/>
        <v>20000000</v>
      </c>
      <c r="I100" s="150">
        <f t="shared" si="46"/>
        <v>3.5830930893159267E-4</v>
      </c>
      <c r="J100" s="60">
        <f t="shared" si="71"/>
        <v>20000000</v>
      </c>
      <c r="K100" s="60">
        <f t="shared" si="70"/>
        <v>19845364</v>
      </c>
      <c r="L100" s="60">
        <f t="shared" si="70"/>
        <v>154636</v>
      </c>
      <c r="M100" s="64">
        <f t="shared" si="62"/>
        <v>1</v>
      </c>
      <c r="N100" s="64">
        <f t="shared" si="63"/>
        <v>0.99226820000000004</v>
      </c>
      <c r="O100" s="151">
        <f t="shared" si="64"/>
        <v>0.99226820000000004</v>
      </c>
    </row>
    <row r="101" spans="1:15" ht="43.5" customHeight="1" x14ac:dyDescent="0.25">
      <c r="A101" s="149" t="s">
        <v>510</v>
      </c>
      <c r="B101" s="34" t="s">
        <v>37</v>
      </c>
      <c r="C101" s="34">
        <v>13</v>
      </c>
      <c r="D101" s="34" t="s">
        <v>38</v>
      </c>
      <c r="E101" s="40" t="s">
        <v>509</v>
      </c>
      <c r="F101" s="60">
        <f t="shared" si="71"/>
        <v>20000000</v>
      </c>
      <c r="G101" s="60">
        <f t="shared" si="69"/>
        <v>0</v>
      </c>
      <c r="H101" s="60">
        <f t="shared" si="71"/>
        <v>20000000</v>
      </c>
      <c r="I101" s="150">
        <f t="shared" si="46"/>
        <v>3.5830930893159267E-4</v>
      </c>
      <c r="J101" s="60">
        <f t="shared" si="71"/>
        <v>20000000</v>
      </c>
      <c r="K101" s="60">
        <f t="shared" si="70"/>
        <v>19845364</v>
      </c>
      <c r="L101" s="60">
        <f t="shared" si="70"/>
        <v>154636</v>
      </c>
      <c r="M101" s="64">
        <f t="shared" si="62"/>
        <v>1</v>
      </c>
      <c r="N101" s="64">
        <f t="shared" si="63"/>
        <v>0.99226820000000004</v>
      </c>
      <c r="O101" s="151">
        <f t="shared" si="64"/>
        <v>0.99226820000000004</v>
      </c>
    </row>
    <row r="102" spans="1:15" ht="43.5" customHeight="1" x14ac:dyDescent="0.25">
      <c r="A102" s="149" t="s">
        <v>511</v>
      </c>
      <c r="B102" s="34" t="s">
        <v>37</v>
      </c>
      <c r="C102" s="34">
        <v>13</v>
      </c>
      <c r="D102" s="34" t="s">
        <v>38</v>
      </c>
      <c r="E102" s="40" t="s">
        <v>393</v>
      </c>
      <c r="F102" s="60">
        <f t="shared" si="71"/>
        <v>20000000</v>
      </c>
      <c r="G102" s="60">
        <f t="shared" si="69"/>
        <v>0</v>
      </c>
      <c r="H102" s="60">
        <f t="shared" si="71"/>
        <v>20000000</v>
      </c>
      <c r="I102" s="150">
        <f t="shared" si="46"/>
        <v>3.5830930893159267E-4</v>
      </c>
      <c r="J102" s="60">
        <f t="shared" si="71"/>
        <v>20000000</v>
      </c>
      <c r="K102" s="60">
        <f t="shared" si="70"/>
        <v>19845364</v>
      </c>
      <c r="L102" s="60">
        <f t="shared" si="70"/>
        <v>154636</v>
      </c>
      <c r="M102" s="64">
        <f t="shared" si="62"/>
        <v>1</v>
      </c>
      <c r="N102" s="64">
        <f t="shared" si="63"/>
        <v>0.99226820000000004</v>
      </c>
      <c r="O102" s="151">
        <f t="shared" si="64"/>
        <v>0.99226820000000004</v>
      </c>
    </row>
    <row r="103" spans="1:15" ht="43.5" customHeight="1" x14ac:dyDescent="0.25">
      <c r="A103" s="152" t="s">
        <v>512</v>
      </c>
      <c r="B103" s="44" t="s">
        <v>37</v>
      </c>
      <c r="C103" s="44">
        <v>13</v>
      </c>
      <c r="D103" s="44" t="s">
        <v>38</v>
      </c>
      <c r="E103" s="45" t="s">
        <v>258</v>
      </c>
      <c r="F103" s="46">
        <v>20000000</v>
      </c>
      <c r="G103" s="46">
        <v>0</v>
      </c>
      <c r="H103" s="46">
        <f>+F103-G103</f>
        <v>20000000</v>
      </c>
      <c r="I103" s="153">
        <f t="shared" si="46"/>
        <v>3.5830930893159267E-4</v>
      </c>
      <c r="J103" s="46">
        <v>20000000</v>
      </c>
      <c r="K103" s="46">
        <v>19845364</v>
      </c>
      <c r="L103" s="46">
        <f t="shared" ref="L103" si="72">+J103-K103</f>
        <v>154636</v>
      </c>
      <c r="M103" s="57">
        <f t="shared" si="62"/>
        <v>1</v>
      </c>
      <c r="N103" s="57">
        <f t="shared" si="63"/>
        <v>0.99226820000000004</v>
      </c>
      <c r="O103" s="154">
        <f t="shared" si="64"/>
        <v>0.99226820000000004</v>
      </c>
    </row>
    <row r="104" spans="1:15" ht="43.5" customHeight="1" x14ac:dyDescent="0.25">
      <c r="A104" s="193" t="s">
        <v>441</v>
      </c>
      <c r="B104" s="100" t="s">
        <v>37</v>
      </c>
      <c r="C104" s="34">
        <v>13</v>
      </c>
      <c r="D104" s="34" t="s">
        <v>38</v>
      </c>
      <c r="E104" s="95" t="s">
        <v>442</v>
      </c>
      <c r="F104" s="66">
        <f t="shared" ref="F104:H105" si="73">+F106</f>
        <v>2620046413.3000002</v>
      </c>
      <c r="G104" s="66">
        <f t="shared" si="73"/>
        <v>0</v>
      </c>
      <c r="H104" s="66">
        <f t="shared" si="73"/>
        <v>2620046413.3000002</v>
      </c>
      <c r="I104" s="162">
        <f t="shared" si="46"/>
        <v>4.6939350985911059E-2</v>
      </c>
      <c r="J104" s="66">
        <f t="shared" ref="J104:L105" si="74">+J106</f>
        <v>2385318917.9699998</v>
      </c>
      <c r="K104" s="66">
        <f t="shared" si="74"/>
        <v>2244343917.9700003</v>
      </c>
      <c r="L104" s="66">
        <f t="shared" si="74"/>
        <v>140974999.99999994</v>
      </c>
      <c r="M104" s="64">
        <f t="shared" si="62"/>
        <v>0.91041093999767875</v>
      </c>
      <c r="N104" s="64">
        <f t="shared" si="63"/>
        <v>0.85660464126786395</v>
      </c>
      <c r="O104" s="151">
        <f t="shared" si="64"/>
        <v>0.94089888822079404</v>
      </c>
    </row>
    <row r="105" spans="1:15" ht="43.5" customHeight="1" x14ac:dyDescent="0.25">
      <c r="A105" s="193" t="s">
        <v>441</v>
      </c>
      <c r="B105" s="100" t="s">
        <v>37</v>
      </c>
      <c r="C105" s="34">
        <v>20</v>
      </c>
      <c r="D105" s="34" t="s">
        <v>38</v>
      </c>
      <c r="E105" s="95" t="s">
        <v>442</v>
      </c>
      <c r="F105" s="66">
        <f t="shared" si="73"/>
        <v>10000000000</v>
      </c>
      <c r="G105" s="66">
        <f t="shared" si="73"/>
        <v>0</v>
      </c>
      <c r="H105" s="66">
        <f t="shared" si="73"/>
        <v>10000000000</v>
      </c>
      <c r="I105" s="162">
        <f t="shared" si="46"/>
        <v>0.17915465446579634</v>
      </c>
      <c r="J105" s="66">
        <f t="shared" si="74"/>
        <v>10000000000</v>
      </c>
      <c r="K105" s="66">
        <f t="shared" si="74"/>
        <v>10000000000</v>
      </c>
      <c r="L105" s="66">
        <f t="shared" si="74"/>
        <v>0</v>
      </c>
      <c r="M105" s="64">
        <f t="shared" si="62"/>
        <v>1</v>
      </c>
      <c r="N105" s="64">
        <f t="shared" si="63"/>
        <v>1</v>
      </c>
      <c r="O105" s="151">
        <f t="shared" si="64"/>
        <v>1</v>
      </c>
    </row>
    <row r="106" spans="1:15" ht="43.5" customHeight="1" x14ac:dyDescent="0.25">
      <c r="A106" s="193" t="s">
        <v>443</v>
      </c>
      <c r="B106" s="100" t="s">
        <v>37</v>
      </c>
      <c r="C106" s="34">
        <v>13</v>
      </c>
      <c r="D106" s="34" t="s">
        <v>38</v>
      </c>
      <c r="E106" s="95" t="s">
        <v>251</v>
      </c>
      <c r="F106" s="66">
        <f>+F108+F112+F122+F126</f>
        <v>2620046413.3000002</v>
      </c>
      <c r="G106" s="66">
        <f>+G108+G112+G122+G126</f>
        <v>0</v>
      </c>
      <c r="H106" s="66">
        <f>+H108+H112+H122+H126</f>
        <v>2620046413.3000002</v>
      </c>
      <c r="I106" s="162">
        <f t="shared" si="46"/>
        <v>4.6939350985911059E-2</v>
      </c>
      <c r="J106" s="66">
        <f>+J108+J112+J122+J126</f>
        <v>2385318917.9699998</v>
      </c>
      <c r="K106" s="66">
        <f t="shared" ref="K106:L106" si="75">+K108+K112+K122+K126</f>
        <v>2244343917.9700003</v>
      </c>
      <c r="L106" s="66">
        <f t="shared" si="75"/>
        <v>140974999.99999994</v>
      </c>
      <c r="M106" s="64">
        <f t="shared" si="62"/>
        <v>0.91041093999767875</v>
      </c>
      <c r="N106" s="64">
        <f t="shared" si="63"/>
        <v>0.85660464126786395</v>
      </c>
      <c r="O106" s="151">
        <f t="shared" si="64"/>
        <v>0.94089888822079404</v>
      </c>
    </row>
    <row r="107" spans="1:15" ht="43.5" customHeight="1" x14ac:dyDescent="0.25">
      <c r="A107" s="193" t="s">
        <v>443</v>
      </c>
      <c r="B107" s="100" t="s">
        <v>37</v>
      </c>
      <c r="C107" s="34">
        <v>20</v>
      </c>
      <c r="D107" s="34" t="s">
        <v>38</v>
      </c>
      <c r="E107" s="95" t="s">
        <v>251</v>
      </c>
      <c r="F107" s="66">
        <f>+F113</f>
        <v>10000000000</v>
      </c>
      <c r="G107" s="66">
        <f>+G113</f>
        <v>0</v>
      </c>
      <c r="H107" s="66">
        <f>+H113</f>
        <v>10000000000</v>
      </c>
      <c r="I107" s="162">
        <f t="shared" si="46"/>
        <v>0.17915465446579634</v>
      </c>
      <c r="J107" s="66">
        <f>+J113</f>
        <v>10000000000</v>
      </c>
      <c r="K107" s="66">
        <f t="shared" ref="K107:L107" si="76">+K113</f>
        <v>10000000000</v>
      </c>
      <c r="L107" s="66">
        <f t="shared" si="76"/>
        <v>0</v>
      </c>
      <c r="M107" s="64">
        <f t="shared" si="62"/>
        <v>1</v>
      </c>
      <c r="N107" s="64">
        <f t="shared" si="63"/>
        <v>1</v>
      </c>
      <c r="O107" s="151">
        <f t="shared" si="64"/>
        <v>1</v>
      </c>
    </row>
    <row r="108" spans="1:15" ht="52.5" customHeight="1" x14ac:dyDescent="0.25">
      <c r="A108" s="185" t="s">
        <v>444</v>
      </c>
      <c r="B108" s="100" t="s">
        <v>37</v>
      </c>
      <c r="C108" s="34">
        <v>13</v>
      </c>
      <c r="D108" s="34" t="s">
        <v>38</v>
      </c>
      <c r="E108" s="95" t="s">
        <v>445</v>
      </c>
      <c r="F108" s="66">
        <f t="shared" ref="F108:L111" si="77">+F109</f>
        <v>1168128</v>
      </c>
      <c r="G108" s="66">
        <f t="shared" si="77"/>
        <v>0</v>
      </c>
      <c r="H108" s="66">
        <f t="shared" si="77"/>
        <v>1168128</v>
      </c>
      <c r="I108" s="161">
        <f t="shared" si="46"/>
        <v>2.0927556821182175E-5</v>
      </c>
      <c r="J108" s="66">
        <f t="shared" si="77"/>
        <v>1168128</v>
      </c>
      <c r="K108" s="66">
        <f t="shared" si="77"/>
        <v>1168128</v>
      </c>
      <c r="L108" s="66">
        <f t="shared" si="77"/>
        <v>0</v>
      </c>
      <c r="M108" s="64">
        <f t="shared" si="62"/>
        <v>1</v>
      </c>
      <c r="N108" s="64">
        <f t="shared" si="63"/>
        <v>1</v>
      </c>
      <c r="O108" s="151">
        <f t="shared" si="64"/>
        <v>1</v>
      </c>
    </row>
    <row r="109" spans="1:15" ht="52.5" customHeight="1" x14ac:dyDescent="0.25">
      <c r="A109" s="185" t="s">
        <v>446</v>
      </c>
      <c r="B109" s="100" t="s">
        <v>37</v>
      </c>
      <c r="C109" s="34">
        <v>13</v>
      </c>
      <c r="D109" s="34" t="s">
        <v>38</v>
      </c>
      <c r="E109" s="95" t="s">
        <v>445</v>
      </c>
      <c r="F109" s="66">
        <f t="shared" si="77"/>
        <v>1168128</v>
      </c>
      <c r="G109" s="66">
        <f t="shared" si="77"/>
        <v>0</v>
      </c>
      <c r="H109" s="66">
        <f t="shared" si="77"/>
        <v>1168128</v>
      </c>
      <c r="I109" s="161">
        <f t="shared" si="46"/>
        <v>2.0927556821182175E-5</v>
      </c>
      <c r="J109" s="66">
        <f t="shared" si="77"/>
        <v>1168128</v>
      </c>
      <c r="K109" s="66">
        <f t="shared" si="77"/>
        <v>1168128</v>
      </c>
      <c r="L109" s="66">
        <f t="shared" si="77"/>
        <v>0</v>
      </c>
      <c r="M109" s="64">
        <f t="shared" si="62"/>
        <v>1</v>
      </c>
      <c r="N109" s="64">
        <f t="shared" si="63"/>
        <v>1</v>
      </c>
      <c r="O109" s="151">
        <f t="shared" si="64"/>
        <v>1</v>
      </c>
    </row>
    <row r="110" spans="1:15" ht="43.5" customHeight="1" x14ac:dyDescent="0.25">
      <c r="A110" s="185" t="s">
        <v>447</v>
      </c>
      <c r="B110" s="100" t="s">
        <v>37</v>
      </c>
      <c r="C110" s="34">
        <v>13</v>
      </c>
      <c r="D110" s="34" t="s">
        <v>38</v>
      </c>
      <c r="E110" s="95" t="s">
        <v>448</v>
      </c>
      <c r="F110" s="66">
        <f t="shared" si="77"/>
        <v>1168128</v>
      </c>
      <c r="G110" s="66">
        <f t="shared" si="77"/>
        <v>0</v>
      </c>
      <c r="H110" s="66">
        <f t="shared" si="77"/>
        <v>1168128</v>
      </c>
      <c r="I110" s="161">
        <f t="shared" si="46"/>
        <v>2.0927556821182175E-5</v>
      </c>
      <c r="J110" s="66">
        <f t="shared" si="77"/>
        <v>1168128</v>
      </c>
      <c r="K110" s="66">
        <f t="shared" si="77"/>
        <v>1168128</v>
      </c>
      <c r="L110" s="66">
        <f t="shared" si="77"/>
        <v>0</v>
      </c>
      <c r="M110" s="64">
        <f t="shared" si="62"/>
        <v>1</v>
      </c>
      <c r="N110" s="64">
        <f t="shared" si="63"/>
        <v>1</v>
      </c>
      <c r="O110" s="151">
        <f t="shared" si="64"/>
        <v>1</v>
      </c>
    </row>
    <row r="111" spans="1:15" ht="43.5" customHeight="1" x14ac:dyDescent="0.25">
      <c r="A111" s="152" t="s">
        <v>449</v>
      </c>
      <c r="B111" s="103" t="s">
        <v>37</v>
      </c>
      <c r="C111" s="44">
        <v>13</v>
      </c>
      <c r="D111" s="44" t="s">
        <v>38</v>
      </c>
      <c r="E111" s="45" t="s">
        <v>258</v>
      </c>
      <c r="F111" s="46">
        <v>1168128</v>
      </c>
      <c r="G111" s="56">
        <f t="shared" si="77"/>
        <v>0</v>
      </c>
      <c r="H111" s="46">
        <f>+F111-G111</f>
        <v>1168128</v>
      </c>
      <c r="I111" s="159">
        <f t="shared" si="46"/>
        <v>2.0927556821182175E-5</v>
      </c>
      <c r="J111" s="56">
        <v>1168128</v>
      </c>
      <c r="K111" s="56">
        <v>1168128</v>
      </c>
      <c r="L111" s="46">
        <f t="shared" si="61"/>
        <v>0</v>
      </c>
      <c r="M111" s="57">
        <f t="shared" si="62"/>
        <v>1</v>
      </c>
      <c r="N111" s="57">
        <f t="shared" si="63"/>
        <v>1</v>
      </c>
      <c r="O111" s="154">
        <f t="shared" si="64"/>
        <v>1</v>
      </c>
    </row>
    <row r="112" spans="1:15" ht="57" customHeight="1" x14ac:dyDescent="0.25">
      <c r="A112" s="185" t="s">
        <v>450</v>
      </c>
      <c r="B112" s="107" t="s">
        <v>37</v>
      </c>
      <c r="C112" s="34">
        <v>13</v>
      </c>
      <c r="D112" s="34" t="s">
        <v>38</v>
      </c>
      <c r="E112" s="95" t="s">
        <v>451</v>
      </c>
      <c r="F112" s="60">
        <f t="shared" ref="F112:H113" si="78">+F114</f>
        <v>1621534103.74</v>
      </c>
      <c r="G112" s="60">
        <f t="shared" si="78"/>
        <v>0</v>
      </c>
      <c r="H112" s="60">
        <f>+H114</f>
        <v>1621534103.74</v>
      </c>
      <c r="I112" s="162">
        <f t="shared" si="46"/>
        <v>2.9050538206004447E-2</v>
      </c>
      <c r="J112" s="60">
        <f>+J114</f>
        <v>1386806608.4099998</v>
      </c>
      <c r="K112" s="60">
        <f t="shared" ref="K112:L113" si="79">+K114</f>
        <v>1245831608.4100001</v>
      </c>
      <c r="L112" s="60">
        <f t="shared" si="79"/>
        <v>140974999.99999994</v>
      </c>
      <c r="M112" s="64">
        <f t="shared" si="62"/>
        <v>0.85524356546765734</v>
      </c>
      <c r="N112" s="64">
        <f t="shared" si="63"/>
        <v>0.76830429007724355</v>
      </c>
      <c r="O112" s="151">
        <f t="shared" si="64"/>
        <v>0.89834559545282933</v>
      </c>
    </row>
    <row r="113" spans="1:15" ht="57" customHeight="1" x14ac:dyDescent="0.25">
      <c r="A113" s="185" t="s">
        <v>450</v>
      </c>
      <c r="B113" s="100" t="s">
        <v>41</v>
      </c>
      <c r="C113" s="34">
        <v>20</v>
      </c>
      <c r="D113" s="34" t="s">
        <v>38</v>
      </c>
      <c r="E113" s="95" t="s">
        <v>451</v>
      </c>
      <c r="F113" s="60">
        <f t="shared" si="78"/>
        <v>10000000000</v>
      </c>
      <c r="G113" s="60">
        <f t="shared" si="78"/>
        <v>0</v>
      </c>
      <c r="H113" s="60">
        <f t="shared" si="78"/>
        <v>10000000000</v>
      </c>
      <c r="I113" s="162">
        <f t="shared" si="46"/>
        <v>0.17915465446579634</v>
      </c>
      <c r="J113" s="60">
        <f t="shared" ref="J113" si="80">+J115</f>
        <v>10000000000</v>
      </c>
      <c r="K113" s="60">
        <f t="shared" si="79"/>
        <v>10000000000</v>
      </c>
      <c r="L113" s="60">
        <f t="shared" si="79"/>
        <v>0</v>
      </c>
      <c r="M113" s="64">
        <f t="shared" si="62"/>
        <v>1</v>
      </c>
      <c r="N113" s="64">
        <f t="shared" si="63"/>
        <v>1</v>
      </c>
      <c r="O113" s="151">
        <f t="shared" si="64"/>
        <v>1</v>
      </c>
    </row>
    <row r="114" spans="1:15" ht="57" customHeight="1" x14ac:dyDescent="0.25">
      <c r="A114" s="185" t="s">
        <v>452</v>
      </c>
      <c r="B114" s="107" t="s">
        <v>37</v>
      </c>
      <c r="C114" s="34">
        <v>13</v>
      </c>
      <c r="D114" s="34" t="s">
        <v>38</v>
      </c>
      <c r="E114" s="95" t="s">
        <v>451</v>
      </c>
      <c r="F114" s="66">
        <f>+F116+F117</f>
        <v>1621534103.74</v>
      </c>
      <c r="G114" s="66">
        <f>+G116+G117</f>
        <v>0</v>
      </c>
      <c r="H114" s="66">
        <f>+H116+H117</f>
        <v>1621534103.74</v>
      </c>
      <c r="I114" s="162">
        <f t="shared" si="46"/>
        <v>2.9050538206004447E-2</v>
      </c>
      <c r="J114" s="66">
        <f>+J116+J117</f>
        <v>1386806608.4099998</v>
      </c>
      <c r="K114" s="66">
        <f t="shared" ref="K114:L114" si="81">+K116+K117</f>
        <v>1245831608.4100001</v>
      </c>
      <c r="L114" s="66">
        <f t="shared" si="81"/>
        <v>140974999.99999994</v>
      </c>
      <c r="M114" s="64">
        <f t="shared" si="62"/>
        <v>0.85524356546765734</v>
      </c>
      <c r="N114" s="64">
        <f t="shared" si="63"/>
        <v>0.76830429007724355</v>
      </c>
      <c r="O114" s="151">
        <f t="shared" si="64"/>
        <v>0.89834559545282933</v>
      </c>
    </row>
    <row r="115" spans="1:15" ht="57" customHeight="1" x14ac:dyDescent="0.25">
      <c r="A115" s="185" t="s">
        <v>452</v>
      </c>
      <c r="B115" s="100" t="s">
        <v>41</v>
      </c>
      <c r="C115" s="34">
        <v>20</v>
      </c>
      <c r="D115" s="34" t="s">
        <v>38</v>
      </c>
      <c r="E115" s="95" t="s">
        <v>451</v>
      </c>
      <c r="F115" s="66">
        <f>+F118</f>
        <v>10000000000</v>
      </c>
      <c r="G115" s="66">
        <f>+G118</f>
        <v>0</v>
      </c>
      <c r="H115" s="66">
        <f>+H118</f>
        <v>10000000000</v>
      </c>
      <c r="I115" s="162">
        <f t="shared" si="46"/>
        <v>0.17915465446579634</v>
      </c>
      <c r="J115" s="66">
        <f>+J118</f>
        <v>10000000000</v>
      </c>
      <c r="K115" s="66">
        <f t="shared" ref="K115:L115" si="82">+K118</f>
        <v>10000000000</v>
      </c>
      <c r="L115" s="66">
        <f t="shared" si="82"/>
        <v>0</v>
      </c>
      <c r="M115" s="64">
        <f t="shared" si="62"/>
        <v>1</v>
      </c>
      <c r="N115" s="64">
        <f t="shared" si="63"/>
        <v>1</v>
      </c>
      <c r="O115" s="151">
        <f t="shared" si="64"/>
        <v>1</v>
      </c>
    </row>
    <row r="116" spans="1:15" ht="43.5" customHeight="1" x14ac:dyDescent="0.25">
      <c r="A116" s="149" t="s">
        <v>454</v>
      </c>
      <c r="B116" s="107" t="s">
        <v>37</v>
      </c>
      <c r="C116" s="34">
        <v>13</v>
      </c>
      <c r="D116" s="34" t="s">
        <v>38</v>
      </c>
      <c r="E116" s="40" t="s">
        <v>455</v>
      </c>
      <c r="F116" s="62">
        <f>+F120</f>
        <v>822367350</v>
      </c>
      <c r="G116" s="62">
        <f>+G120</f>
        <v>0</v>
      </c>
      <c r="H116" s="62">
        <f>+H120</f>
        <v>822367350</v>
      </c>
      <c r="I116" s="162">
        <f t="shared" si="46"/>
        <v>1.473309384332026E-2</v>
      </c>
      <c r="J116" s="62">
        <f>+J120</f>
        <v>822367350</v>
      </c>
      <c r="K116" s="62">
        <f t="shared" ref="K116:L116" si="83">+K120</f>
        <v>822367350</v>
      </c>
      <c r="L116" s="62">
        <f t="shared" si="83"/>
        <v>0</v>
      </c>
      <c r="M116" s="64">
        <f t="shared" si="62"/>
        <v>1</v>
      </c>
      <c r="N116" s="64">
        <f t="shared" si="63"/>
        <v>1</v>
      </c>
      <c r="O116" s="151">
        <f t="shared" si="64"/>
        <v>1</v>
      </c>
    </row>
    <row r="117" spans="1:15" ht="43.5" customHeight="1" x14ac:dyDescent="0.25">
      <c r="A117" s="185" t="s">
        <v>453</v>
      </c>
      <c r="B117" s="107" t="s">
        <v>37</v>
      </c>
      <c r="C117" s="34">
        <v>13</v>
      </c>
      <c r="D117" s="34" t="s">
        <v>38</v>
      </c>
      <c r="E117" s="95" t="s">
        <v>393</v>
      </c>
      <c r="F117" s="66">
        <f>+F119</f>
        <v>799166753.74000001</v>
      </c>
      <c r="G117" s="66">
        <f>+G119</f>
        <v>0</v>
      </c>
      <c r="H117" s="66">
        <f>+H119</f>
        <v>799166753.74000001</v>
      </c>
      <c r="I117" s="162">
        <f t="shared" si="46"/>
        <v>1.4317444362684185E-2</v>
      </c>
      <c r="J117" s="66">
        <f>+J119</f>
        <v>564439258.40999997</v>
      </c>
      <c r="K117" s="66">
        <f t="shared" ref="K117:L117" si="84">+K119</f>
        <v>423464258.41000003</v>
      </c>
      <c r="L117" s="66">
        <f t="shared" si="84"/>
        <v>140974999.99999994</v>
      </c>
      <c r="M117" s="64">
        <f t="shared" si="62"/>
        <v>0.70628470937823074</v>
      </c>
      <c r="N117" s="64">
        <f t="shared" si="63"/>
        <v>0.52988222599130974</v>
      </c>
      <c r="O117" s="151">
        <f t="shared" si="64"/>
        <v>0.75023884696270027</v>
      </c>
    </row>
    <row r="118" spans="1:15" ht="43.5" customHeight="1" x14ac:dyDescent="0.25">
      <c r="A118" s="149" t="s">
        <v>454</v>
      </c>
      <c r="B118" s="100" t="s">
        <v>41</v>
      </c>
      <c r="C118" s="34">
        <v>20</v>
      </c>
      <c r="D118" s="34" t="s">
        <v>38</v>
      </c>
      <c r="E118" s="40" t="s">
        <v>455</v>
      </c>
      <c r="F118" s="62">
        <f>+F121</f>
        <v>10000000000</v>
      </c>
      <c r="G118" s="62">
        <f>+G121</f>
        <v>0</v>
      </c>
      <c r="H118" s="62">
        <f>+H121</f>
        <v>10000000000</v>
      </c>
      <c r="I118" s="162">
        <f t="shared" si="46"/>
        <v>0.17915465446579634</v>
      </c>
      <c r="J118" s="62">
        <f>+J121</f>
        <v>10000000000</v>
      </c>
      <c r="K118" s="62">
        <f t="shared" ref="K118:L118" si="85">+K121</f>
        <v>10000000000</v>
      </c>
      <c r="L118" s="62">
        <f t="shared" si="85"/>
        <v>0</v>
      </c>
      <c r="M118" s="64">
        <f t="shared" si="62"/>
        <v>1</v>
      </c>
      <c r="N118" s="64">
        <f t="shared" si="63"/>
        <v>1</v>
      </c>
      <c r="O118" s="151">
        <f t="shared" si="64"/>
        <v>1</v>
      </c>
    </row>
    <row r="119" spans="1:15" ht="43.5" customHeight="1" x14ac:dyDescent="0.25">
      <c r="A119" s="152" t="s">
        <v>456</v>
      </c>
      <c r="B119" s="99" t="s">
        <v>37</v>
      </c>
      <c r="C119" s="44">
        <v>13</v>
      </c>
      <c r="D119" s="44" t="s">
        <v>38</v>
      </c>
      <c r="E119" s="108" t="s">
        <v>258</v>
      </c>
      <c r="F119" s="46">
        <v>799166753.74000001</v>
      </c>
      <c r="G119" s="46">
        <v>0</v>
      </c>
      <c r="H119" s="46">
        <f t="shared" ref="H119:H121" si="86">+F119-G119</f>
        <v>799166753.74000001</v>
      </c>
      <c r="I119" s="163">
        <f t="shared" si="46"/>
        <v>1.4317444362684185E-2</v>
      </c>
      <c r="J119" s="46">
        <v>564439258.40999997</v>
      </c>
      <c r="K119" s="46">
        <v>423464258.41000003</v>
      </c>
      <c r="L119" s="46">
        <f t="shared" si="61"/>
        <v>140974999.99999994</v>
      </c>
      <c r="M119" s="57">
        <f t="shared" si="62"/>
        <v>0.70628470937823074</v>
      </c>
      <c r="N119" s="57">
        <f t="shared" si="63"/>
        <v>0.52988222599130974</v>
      </c>
      <c r="O119" s="154">
        <f t="shared" si="64"/>
        <v>0.75023884696270027</v>
      </c>
    </row>
    <row r="120" spans="1:15" ht="43.5" customHeight="1" x14ac:dyDescent="0.25">
      <c r="A120" s="152" t="s">
        <v>457</v>
      </c>
      <c r="B120" s="103" t="s">
        <v>37</v>
      </c>
      <c r="C120" s="44">
        <v>13</v>
      </c>
      <c r="D120" s="44" t="s">
        <v>38</v>
      </c>
      <c r="E120" s="108" t="s">
        <v>258</v>
      </c>
      <c r="F120" s="46">
        <v>822367350</v>
      </c>
      <c r="G120" s="46">
        <f>+G121</f>
        <v>0</v>
      </c>
      <c r="H120" s="46">
        <f t="shared" si="86"/>
        <v>822367350</v>
      </c>
      <c r="I120" s="163">
        <f t="shared" si="46"/>
        <v>1.473309384332026E-2</v>
      </c>
      <c r="J120" s="46">
        <v>822367350</v>
      </c>
      <c r="K120" s="46">
        <v>822367350</v>
      </c>
      <c r="L120" s="46">
        <f t="shared" si="61"/>
        <v>0</v>
      </c>
      <c r="M120" s="57">
        <f t="shared" si="62"/>
        <v>1</v>
      </c>
      <c r="N120" s="57">
        <f t="shared" si="63"/>
        <v>1</v>
      </c>
      <c r="O120" s="154">
        <f t="shared" si="64"/>
        <v>1</v>
      </c>
    </row>
    <row r="121" spans="1:15" ht="43.5" customHeight="1" x14ac:dyDescent="0.25">
      <c r="A121" s="152" t="s">
        <v>457</v>
      </c>
      <c r="B121" s="103" t="s">
        <v>41</v>
      </c>
      <c r="C121" s="44">
        <v>20</v>
      </c>
      <c r="D121" s="44" t="s">
        <v>38</v>
      </c>
      <c r="E121" s="108" t="s">
        <v>258</v>
      </c>
      <c r="F121" s="46">
        <v>10000000000</v>
      </c>
      <c r="G121" s="46">
        <v>0</v>
      </c>
      <c r="H121" s="46">
        <f t="shared" si="86"/>
        <v>10000000000</v>
      </c>
      <c r="I121" s="163">
        <f t="shared" si="46"/>
        <v>0.17915465446579634</v>
      </c>
      <c r="J121" s="46">
        <v>10000000000</v>
      </c>
      <c r="K121" s="46">
        <v>10000000000</v>
      </c>
      <c r="L121" s="46">
        <f t="shared" si="61"/>
        <v>0</v>
      </c>
      <c r="M121" s="57">
        <f t="shared" si="62"/>
        <v>1</v>
      </c>
      <c r="N121" s="57">
        <f>+K121/H121</f>
        <v>1</v>
      </c>
      <c r="O121" s="154">
        <f t="shared" si="64"/>
        <v>1</v>
      </c>
    </row>
    <row r="122" spans="1:15" ht="54" customHeight="1" x14ac:dyDescent="0.25">
      <c r="A122" s="185" t="s">
        <v>458</v>
      </c>
      <c r="B122" s="100" t="s">
        <v>37</v>
      </c>
      <c r="C122" s="34">
        <v>13</v>
      </c>
      <c r="D122" s="34" t="s">
        <v>38</v>
      </c>
      <c r="E122" s="95" t="s">
        <v>459</v>
      </c>
      <c r="F122" s="66">
        <f t="shared" ref="F122:L124" si="87">+F123</f>
        <v>987224297.55999994</v>
      </c>
      <c r="G122" s="66">
        <f t="shared" si="87"/>
        <v>0</v>
      </c>
      <c r="H122" s="66">
        <f t="shared" si="87"/>
        <v>987224297.55999994</v>
      </c>
      <c r="I122" s="162">
        <f t="shared" si="46"/>
        <v>1.7686582790960029E-2</v>
      </c>
      <c r="J122" s="66">
        <f t="shared" si="87"/>
        <v>987224297.55999994</v>
      </c>
      <c r="K122" s="66">
        <v>987224297.55999994</v>
      </c>
      <c r="L122" s="66">
        <f t="shared" si="87"/>
        <v>0</v>
      </c>
      <c r="M122" s="64">
        <f t="shared" si="62"/>
        <v>1</v>
      </c>
      <c r="N122" s="64">
        <f t="shared" si="63"/>
        <v>1</v>
      </c>
      <c r="O122" s="151">
        <f t="shared" si="64"/>
        <v>1</v>
      </c>
    </row>
    <row r="123" spans="1:15" ht="54" customHeight="1" x14ac:dyDescent="0.25">
      <c r="A123" s="185" t="s">
        <v>460</v>
      </c>
      <c r="B123" s="100" t="s">
        <v>37</v>
      </c>
      <c r="C123" s="34">
        <v>13</v>
      </c>
      <c r="D123" s="34" t="s">
        <v>38</v>
      </c>
      <c r="E123" s="95" t="s">
        <v>459</v>
      </c>
      <c r="F123" s="66">
        <f t="shared" si="87"/>
        <v>987224297.55999994</v>
      </c>
      <c r="G123" s="66">
        <f t="shared" si="87"/>
        <v>0</v>
      </c>
      <c r="H123" s="66">
        <f t="shared" si="87"/>
        <v>987224297.55999994</v>
      </c>
      <c r="I123" s="162">
        <f t="shared" si="46"/>
        <v>1.7686582790960029E-2</v>
      </c>
      <c r="J123" s="66">
        <f t="shared" si="87"/>
        <v>987224297.55999994</v>
      </c>
      <c r="K123" s="66">
        <f t="shared" si="87"/>
        <v>987224297.55999994</v>
      </c>
      <c r="L123" s="66">
        <f t="shared" si="87"/>
        <v>0</v>
      </c>
      <c r="M123" s="64">
        <f t="shared" si="62"/>
        <v>1</v>
      </c>
      <c r="N123" s="64">
        <f t="shared" si="63"/>
        <v>1</v>
      </c>
      <c r="O123" s="151">
        <f t="shared" si="64"/>
        <v>1</v>
      </c>
    </row>
    <row r="124" spans="1:15" ht="43.5" customHeight="1" x14ac:dyDescent="0.25">
      <c r="A124" s="185" t="s">
        <v>461</v>
      </c>
      <c r="B124" s="100" t="s">
        <v>37</v>
      </c>
      <c r="C124" s="34">
        <v>13</v>
      </c>
      <c r="D124" s="34" t="s">
        <v>38</v>
      </c>
      <c r="E124" s="95" t="s">
        <v>462</v>
      </c>
      <c r="F124" s="66">
        <f t="shared" si="87"/>
        <v>987224297.55999994</v>
      </c>
      <c r="G124" s="66">
        <f t="shared" si="87"/>
        <v>0</v>
      </c>
      <c r="H124" s="66">
        <f t="shared" si="87"/>
        <v>987224297.55999994</v>
      </c>
      <c r="I124" s="162">
        <f t="shared" si="46"/>
        <v>1.7686582790960029E-2</v>
      </c>
      <c r="J124" s="66">
        <f t="shared" si="87"/>
        <v>987224297.55999994</v>
      </c>
      <c r="K124" s="66">
        <f t="shared" si="87"/>
        <v>987224297.55999994</v>
      </c>
      <c r="L124" s="66">
        <f t="shared" si="87"/>
        <v>0</v>
      </c>
      <c r="M124" s="64">
        <f t="shared" si="62"/>
        <v>1</v>
      </c>
      <c r="N124" s="64">
        <f t="shared" si="63"/>
        <v>1</v>
      </c>
      <c r="O124" s="151">
        <f t="shared" si="64"/>
        <v>1</v>
      </c>
    </row>
    <row r="125" spans="1:15" ht="43.5" customHeight="1" x14ac:dyDescent="0.25">
      <c r="A125" s="152" t="s">
        <v>463</v>
      </c>
      <c r="B125" s="103" t="s">
        <v>37</v>
      </c>
      <c r="C125" s="44">
        <v>13</v>
      </c>
      <c r="D125" s="44" t="s">
        <v>38</v>
      </c>
      <c r="E125" s="108" t="s">
        <v>258</v>
      </c>
      <c r="F125" s="46">
        <v>987224297.55999994</v>
      </c>
      <c r="G125" s="56">
        <f t="shared" ref="G125" si="88">+G127</f>
        <v>0</v>
      </c>
      <c r="H125" s="46">
        <f>+F125-G125</f>
        <v>987224297.55999994</v>
      </c>
      <c r="I125" s="163">
        <f t="shared" si="46"/>
        <v>1.7686582790960029E-2</v>
      </c>
      <c r="J125" s="56">
        <v>987224297.55999994</v>
      </c>
      <c r="K125" s="56">
        <v>987224297.55999994</v>
      </c>
      <c r="L125" s="56">
        <f t="shared" si="61"/>
        <v>0</v>
      </c>
      <c r="M125" s="57">
        <f t="shared" si="62"/>
        <v>1</v>
      </c>
      <c r="N125" s="57">
        <f t="shared" si="63"/>
        <v>1</v>
      </c>
      <c r="O125" s="154">
        <f t="shared" si="64"/>
        <v>1</v>
      </c>
    </row>
    <row r="126" spans="1:15" ht="55.5" customHeight="1" x14ac:dyDescent="0.25">
      <c r="A126" s="185" t="s">
        <v>464</v>
      </c>
      <c r="B126" s="100" t="s">
        <v>37</v>
      </c>
      <c r="C126" s="34">
        <v>13</v>
      </c>
      <c r="D126" s="34" t="s">
        <v>38</v>
      </c>
      <c r="E126" s="95" t="s">
        <v>465</v>
      </c>
      <c r="F126" s="66">
        <f t="shared" ref="F126:L128" si="89">+F127</f>
        <v>10119884</v>
      </c>
      <c r="G126" s="66">
        <f t="shared" si="89"/>
        <v>0</v>
      </c>
      <c r="H126" s="66">
        <f t="shared" si="89"/>
        <v>10119884</v>
      </c>
      <c r="I126" s="150">
        <f t="shared" si="46"/>
        <v>1.8130243212539408E-4</v>
      </c>
      <c r="J126" s="66">
        <f t="shared" si="89"/>
        <v>10119884</v>
      </c>
      <c r="K126" s="66">
        <f t="shared" si="89"/>
        <v>10119884</v>
      </c>
      <c r="L126" s="66">
        <f t="shared" si="89"/>
        <v>0</v>
      </c>
      <c r="M126" s="64">
        <f t="shared" si="62"/>
        <v>1</v>
      </c>
      <c r="N126" s="64">
        <f t="shared" si="63"/>
        <v>1</v>
      </c>
      <c r="O126" s="151">
        <f t="shared" si="64"/>
        <v>1</v>
      </c>
    </row>
    <row r="127" spans="1:15" ht="55.5" customHeight="1" x14ac:dyDescent="0.25">
      <c r="A127" s="185" t="s">
        <v>466</v>
      </c>
      <c r="B127" s="100" t="s">
        <v>37</v>
      </c>
      <c r="C127" s="34">
        <v>13</v>
      </c>
      <c r="D127" s="34" t="s">
        <v>38</v>
      </c>
      <c r="E127" s="95" t="s">
        <v>465</v>
      </c>
      <c r="F127" s="66">
        <f t="shared" si="89"/>
        <v>10119884</v>
      </c>
      <c r="G127" s="66">
        <f t="shared" si="89"/>
        <v>0</v>
      </c>
      <c r="H127" s="66">
        <f t="shared" si="89"/>
        <v>10119884</v>
      </c>
      <c r="I127" s="150">
        <f t="shared" si="46"/>
        <v>1.8130243212539408E-4</v>
      </c>
      <c r="J127" s="66">
        <f t="shared" si="89"/>
        <v>10119884</v>
      </c>
      <c r="K127" s="66">
        <f t="shared" si="89"/>
        <v>10119884</v>
      </c>
      <c r="L127" s="66">
        <f t="shared" si="89"/>
        <v>0</v>
      </c>
      <c r="M127" s="64">
        <f t="shared" si="62"/>
        <v>1</v>
      </c>
      <c r="N127" s="64">
        <f t="shared" si="63"/>
        <v>1</v>
      </c>
      <c r="O127" s="151">
        <f t="shared" si="64"/>
        <v>1</v>
      </c>
    </row>
    <row r="128" spans="1:15" ht="43.5" customHeight="1" x14ac:dyDescent="0.25">
      <c r="A128" s="185" t="s">
        <v>467</v>
      </c>
      <c r="B128" s="100" t="s">
        <v>37</v>
      </c>
      <c r="C128" s="34">
        <v>13</v>
      </c>
      <c r="D128" s="34" t="s">
        <v>38</v>
      </c>
      <c r="E128" s="95" t="s">
        <v>468</v>
      </c>
      <c r="F128" s="66">
        <f t="shared" si="89"/>
        <v>10119884</v>
      </c>
      <c r="G128" s="66">
        <f t="shared" si="89"/>
        <v>0</v>
      </c>
      <c r="H128" s="66">
        <f t="shared" si="89"/>
        <v>10119884</v>
      </c>
      <c r="I128" s="150">
        <f t="shared" si="46"/>
        <v>1.8130243212539408E-4</v>
      </c>
      <c r="J128" s="66">
        <f t="shared" si="89"/>
        <v>10119884</v>
      </c>
      <c r="K128" s="66">
        <f t="shared" si="89"/>
        <v>10119884</v>
      </c>
      <c r="L128" s="66">
        <f t="shared" si="89"/>
        <v>0</v>
      </c>
      <c r="M128" s="64">
        <f t="shared" si="62"/>
        <v>1</v>
      </c>
      <c r="N128" s="64">
        <f t="shared" si="63"/>
        <v>1</v>
      </c>
      <c r="O128" s="151">
        <f t="shared" si="64"/>
        <v>1</v>
      </c>
    </row>
    <row r="129" spans="1:15" ht="43.5" customHeight="1" thickBot="1" x14ac:dyDescent="0.3">
      <c r="A129" s="164" t="s">
        <v>469</v>
      </c>
      <c r="B129" s="194" t="s">
        <v>37</v>
      </c>
      <c r="C129" s="84">
        <v>13</v>
      </c>
      <c r="D129" s="84" t="s">
        <v>38</v>
      </c>
      <c r="E129" s="195" t="s">
        <v>258</v>
      </c>
      <c r="F129" s="196">
        <v>10119884</v>
      </c>
      <c r="G129" s="86">
        <v>0</v>
      </c>
      <c r="H129" s="86">
        <f>+F129-G129</f>
        <v>10119884</v>
      </c>
      <c r="I129" s="197">
        <f t="shared" si="46"/>
        <v>1.8130243212539408E-4</v>
      </c>
      <c r="J129" s="86">
        <v>10119884</v>
      </c>
      <c r="K129" s="86">
        <v>10119884</v>
      </c>
      <c r="L129" s="86">
        <f t="shared" si="61"/>
        <v>0</v>
      </c>
      <c r="M129" s="166">
        <f t="shared" si="62"/>
        <v>1</v>
      </c>
      <c r="N129" s="166">
        <f t="shared" si="63"/>
        <v>1</v>
      </c>
      <c r="O129" s="167">
        <f t="shared" si="64"/>
        <v>1</v>
      </c>
    </row>
    <row r="130" spans="1:15" s="118" customFormat="1" ht="33" customHeight="1" thickBot="1" x14ac:dyDescent="0.3">
      <c r="A130" s="335" t="s">
        <v>470</v>
      </c>
      <c r="B130" s="336"/>
      <c r="C130" s="336"/>
      <c r="D130" s="336"/>
      <c r="E130" s="336"/>
      <c r="F130" s="198">
        <f>+F51+F50+F49+F8</f>
        <v>55817695776.970001</v>
      </c>
      <c r="G130" s="198">
        <f t="shared" ref="G130" si="90">+G51+G50+G49+G8</f>
        <v>0</v>
      </c>
      <c r="H130" s="198">
        <f>+H51+H50+H49+H8</f>
        <v>55817695776.970001</v>
      </c>
      <c r="I130" s="199">
        <f>+I8+I49+I50+I51</f>
        <v>0.99999999999999989</v>
      </c>
      <c r="J130" s="198">
        <f t="shared" ref="J130:L130" si="91">+J51+J50+J49+J8</f>
        <v>50993120211.100006</v>
      </c>
      <c r="K130" s="198">
        <f t="shared" si="91"/>
        <v>47054067713.100006</v>
      </c>
      <c r="L130" s="198">
        <f t="shared" si="91"/>
        <v>3939052498</v>
      </c>
      <c r="M130" s="199">
        <f t="shared" si="62"/>
        <v>0.91356548315524377</v>
      </c>
      <c r="N130" s="199">
        <f t="shared" si="63"/>
        <v>0.84299552423506152</v>
      </c>
      <c r="O130" s="200">
        <f>+K130/J130</f>
        <v>0.9227532560923275</v>
      </c>
    </row>
    <row r="131" spans="1:15" s="120" customFormat="1" ht="15.75" customHeight="1" x14ac:dyDescent="0.25">
      <c r="A131" s="119" t="s">
        <v>513</v>
      </c>
      <c r="E131" s="121"/>
      <c r="F131" s="128"/>
      <c r="G131" s="128"/>
      <c r="H131" s="128"/>
      <c r="I131" s="130"/>
      <c r="J131" s="130"/>
      <c r="K131" s="130"/>
      <c r="L131" s="130"/>
      <c r="M131" s="130"/>
    </row>
    <row r="132" spans="1:15" s="120" customFormat="1" ht="15.75" customHeight="1" x14ac:dyDescent="0.25">
      <c r="A132" s="119" t="s">
        <v>548</v>
      </c>
      <c r="E132" s="121"/>
      <c r="F132" s="128"/>
      <c r="G132" s="128"/>
      <c r="H132" s="128"/>
      <c r="I132" s="130"/>
      <c r="J132" s="130"/>
      <c r="K132" s="130"/>
      <c r="L132" s="130"/>
      <c r="M132" s="130"/>
    </row>
    <row r="133" spans="1:15" s="130" customFormat="1" x14ac:dyDescent="0.25">
      <c r="A133" s="119" t="s">
        <v>514</v>
      </c>
      <c r="B133" s="5"/>
      <c r="C133" s="3"/>
      <c r="D133" s="3"/>
      <c r="E133" s="8"/>
      <c r="F133" s="9"/>
      <c r="G133" s="9"/>
      <c r="H133" s="9"/>
      <c r="N133" s="3"/>
      <c r="O133" s="3"/>
    </row>
  </sheetData>
  <mergeCells count="17">
    <mergeCell ref="L6:L7"/>
    <mergeCell ref="M6:O6"/>
    <mergeCell ref="A2:J2"/>
    <mergeCell ref="A3:J3"/>
    <mergeCell ref="A4:J4"/>
    <mergeCell ref="A6:A7"/>
    <mergeCell ref="B6:B7"/>
    <mergeCell ref="C6:C7"/>
    <mergeCell ref="D6:D7"/>
    <mergeCell ref="E6:E7"/>
    <mergeCell ref="F6:F7"/>
    <mergeCell ref="G6:G7"/>
    <mergeCell ref="A130:E130"/>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66FB1-7A80-4F1A-AD40-4BFFF24EE283}">
  <sheetPr>
    <tabColor theme="0"/>
  </sheetPr>
  <dimension ref="A1:AB133"/>
  <sheetViews>
    <sheetView topLeftCell="F44" zoomScale="78" zoomScaleNormal="78" workbookViewId="0">
      <selection activeCell="A131" sqref="A131"/>
    </sheetView>
  </sheetViews>
  <sheetFormatPr baseColWidth="10" defaultRowHeight="15.75" x14ac:dyDescent="0.25"/>
  <cols>
    <col min="1" max="1" width="45.42578125" style="3" customWidth="1"/>
    <col min="2" max="2" width="16.140625" style="5" customWidth="1"/>
    <col min="3" max="3" width="11" style="3" customWidth="1"/>
    <col min="4" max="4" width="9.5703125" style="3" customWidth="1"/>
    <col min="5" max="5" width="49.28515625" style="8" customWidth="1"/>
    <col min="6" max="6" width="23.85546875" style="16" customWidth="1"/>
    <col min="7" max="7" width="25.7109375" style="16" customWidth="1"/>
    <col min="8" max="8" width="24.140625" style="16" customWidth="1"/>
    <col min="9" max="9" width="21.42578125" style="130" customWidth="1"/>
    <col min="10" max="10" width="24" style="130" customWidth="1"/>
    <col min="11" max="11" width="25.140625" style="130" customWidth="1"/>
    <col min="12" max="12" width="22.7109375" style="130" customWidth="1"/>
    <col min="13" max="13" width="18.7109375" style="130" customWidth="1"/>
    <col min="14" max="14" width="15.28515625" style="3" customWidth="1"/>
    <col min="15" max="15" width="16.140625" style="3" customWidth="1"/>
    <col min="16" max="16" width="18.7109375" style="3" bestFit="1" customWidth="1"/>
    <col min="17" max="92" width="11.42578125" style="3"/>
    <col min="93" max="93" width="15.42578125" style="3" customWidth="1"/>
    <col min="94" max="94" width="9.5703125" style="3" customWidth="1"/>
    <col min="95" max="95" width="14.42578125" style="3" customWidth="1"/>
    <col min="96" max="96" width="49.85546875" style="3" customWidth="1"/>
    <col min="97" max="97" width="22.5703125" style="3" customWidth="1"/>
    <col min="98" max="98" width="23" style="3" customWidth="1"/>
    <col min="99" max="99" width="22.85546875" style="3" customWidth="1"/>
    <col min="100" max="100" width="23.42578125" style="3" customWidth="1"/>
    <col min="101" max="101" width="22.42578125" style="3" customWidth="1"/>
    <col min="102" max="102" width="13.85546875" style="3" customWidth="1"/>
    <col min="103" max="103" width="20.7109375" style="3" customWidth="1"/>
    <col min="104" max="104" width="18.140625" style="3" customWidth="1"/>
    <col min="105" max="105" width="14.85546875" style="3" bestFit="1" customWidth="1"/>
    <col min="106" max="106" width="11.42578125" style="3"/>
    <col min="107" max="107" width="17.42578125" style="3" customWidth="1"/>
    <col min="108" max="110" width="18.140625" style="3" customWidth="1"/>
    <col min="111" max="114" width="11.42578125" style="3"/>
    <col min="115" max="115" width="34" style="3" customWidth="1"/>
    <col min="116" max="116" width="9.5703125" style="3" customWidth="1"/>
    <col min="117" max="117" width="16.7109375" style="3" customWidth="1"/>
    <col min="118" max="118" width="55.140625" style="3" customWidth="1"/>
    <col min="119" max="119" width="22.5703125" style="3" customWidth="1"/>
    <col min="120" max="120" width="23" style="3" customWidth="1"/>
    <col min="121" max="121" width="22.85546875" style="3" customWidth="1"/>
    <col min="122" max="122" width="23.42578125" style="3" customWidth="1"/>
    <col min="123" max="123" width="28.7109375" style="3" customWidth="1"/>
    <col min="124" max="124" width="12.7109375" style="3" customWidth="1"/>
    <col min="125" max="125" width="11.42578125" style="3"/>
    <col min="126" max="126" width="25.28515625" style="3" customWidth="1"/>
    <col min="127" max="127" width="15.85546875" style="3" bestFit="1" customWidth="1"/>
    <col min="128" max="129" width="18" style="3" bestFit="1" customWidth="1"/>
    <col min="130" max="348" width="11.42578125" style="3"/>
    <col min="349" max="349" width="15.42578125" style="3" customWidth="1"/>
    <col min="350" max="350" width="9.5703125" style="3" customWidth="1"/>
    <col min="351" max="351" width="14.42578125" style="3" customWidth="1"/>
    <col min="352" max="352" width="49.85546875" style="3" customWidth="1"/>
    <col min="353" max="353" width="22.5703125" style="3" customWidth="1"/>
    <col min="354" max="354" width="23" style="3" customWidth="1"/>
    <col min="355" max="355" width="22.85546875" style="3" customWidth="1"/>
    <col min="356" max="356" width="23.42578125" style="3" customWidth="1"/>
    <col min="357" max="357" width="22.42578125" style="3" customWidth="1"/>
    <col min="358" max="358" width="13.85546875" style="3" customWidth="1"/>
    <col min="359" max="359" width="20.7109375" style="3" customWidth="1"/>
    <col min="360" max="360" width="18.140625" style="3" customWidth="1"/>
    <col min="361" max="361" width="14.85546875" style="3" bestFit="1" customWidth="1"/>
    <col min="362" max="362" width="11.42578125" style="3"/>
    <col min="363" max="363" width="17.42578125" style="3" customWidth="1"/>
    <col min="364" max="366" width="18.140625" style="3" customWidth="1"/>
    <col min="367" max="370" width="11.42578125" style="3"/>
    <col min="371" max="371" width="34" style="3" customWidth="1"/>
    <col min="372" max="372" width="9.5703125" style="3" customWidth="1"/>
    <col min="373" max="373" width="16.7109375" style="3" customWidth="1"/>
    <col min="374" max="374" width="55.140625" style="3" customWidth="1"/>
    <col min="375" max="375" width="22.5703125" style="3" customWidth="1"/>
    <col min="376" max="376" width="23" style="3" customWidth="1"/>
    <col min="377" max="377" width="22.85546875" style="3" customWidth="1"/>
    <col min="378" max="378" width="23.42578125" style="3" customWidth="1"/>
    <col min="379" max="379" width="28.7109375" style="3" customWidth="1"/>
    <col min="380" max="380" width="12.7109375" style="3" customWidth="1"/>
    <col min="381" max="381" width="11.42578125" style="3"/>
    <col min="382" max="382" width="25.28515625" style="3" customWidth="1"/>
    <col min="383" max="383" width="15.85546875" style="3" bestFit="1" customWidth="1"/>
    <col min="384" max="385" width="18" style="3" bestFit="1" customWidth="1"/>
    <col min="386" max="604" width="11.42578125" style="3"/>
    <col min="605" max="605" width="15.42578125" style="3" customWidth="1"/>
    <col min="606" max="606" width="9.5703125" style="3" customWidth="1"/>
    <col min="607" max="607" width="14.42578125" style="3" customWidth="1"/>
    <col min="608" max="608" width="49.85546875" style="3" customWidth="1"/>
    <col min="609" max="609" width="22.5703125" style="3" customWidth="1"/>
    <col min="610" max="610" width="23" style="3" customWidth="1"/>
    <col min="611" max="611" width="22.85546875" style="3" customWidth="1"/>
    <col min="612" max="612" width="23.42578125" style="3" customWidth="1"/>
    <col min="613" max="613" width="22.42578125" style="3" customWidth="1"/>
    <col min="614" max="614" width="13.85546875" style="3" customWidth="1"/>
    <col min="615" max="615" width="20.7109375" style="3" customWidth="1"/>
    <col min="616" max="616" width="18.140625" style="3" customWidth="1"/>
    <col min="617" max="617" width="14.85546875" style="3" bestFit="1" customWidth="1"/>
    <col min="618" max="618" width="11.42578125" style="3"/>
    <col min="619" max="619" width="17.42578125" style="3" customWidth="1"/>
    <col min="620" max="622" width="18.140625" style="3" customWidth="1"/>
    <col min="623" max="626" width="11.42578125" style="3"/>
    <col min="627" max="627" width="34" style="3" customWidth="1"/>
    <col min="628" max="628" width="9.5703125" style="3" customWidth="1"/>
    <col min="629" max="629" width="16.7109375" style="3" customWidth="1"/>
    <col min="630" max="630" width="55.140625" style="3" customWidth="1"/>
    <col min="631" max="631" width="22.5703125" style="3" customWidth="1"/>
    <col min="632" max="632" width="23" style="3" customWidth="1"/>
    <col min="633" max="633" width="22.85546875" style="3" customWidth="1"/>
    <col min="634" max="634" width="23.42578125" style="3" customWidth="1"/>
    <col min="635" max="635" width="28.7109375" style="3" customWidth="1"/>
    <col min="636" max="636" width="12.7109375" style="3" customWidth="1"/>
    <col min="637" max="637" width="11.42578125" style="3"/>
    <col min="638" max="638" width="25.28515625" style="3" customWidth="1"/>
    <col min="639" max="639" width="15.85546875" style="3" bestFit="1" customWidth="1"/>
    <col min="640" max="641" width="18" style="3" bestFit="1" customWidth="1"/>
    <col min="642" max="860" width="11.42578125" style="3"/>
    <col min="861" max="861" width="15.42578125" style="3" customWidth="1"/>
    <col min="862" max="862" width="9.5703125" style="3" customWidth="1"/>
    <col min="863" max="863" width="14.42578125" style="3" customWidth="1"/>
    <col min="864" max="864" width="49.85546875" style="3" customWidth="1"/>
    <col min="865" max="865" width="22.5703125" style="3" customWidth="1"/>
    <col min="866" max="866" width="23" style="3" customWidth="1"/>
    <col min="867" max="867" width="22.85546875" style="3" customWidth="1"/>
    <col min="868" max="868" width="23.42578125" style="3" customWidth="1"/>
    <col min="869" max="869" width="22.42578125" style="3" customWidth="1"/>
    <col min="870" max="870" width="13.85546875" style="3" customWidth="1"/>
    <col min="871" max="871" width="20.7109375" style="3" customWidth="1"/>
    <col min="872" max="872" width="18.140625" style="3" customWidth="1"/>
    <col min="873" max="873" width="14.85546875" style="3" bestFit="1" customWidth="1"/>
    <col min="874" max="874" width="11.42578125" style="3"/>
    <col min="875" max="875" width="17.42578125" style="3" customWidth="1"/>
    <col min="876" max="878" width="18.140625" style="3" customWidth="1"/>
    <col min="879" max="882" width="11.42578125" style="3"/>
    <col min="883" max="883" width="34" style="3" customWidth="1"/>
    <col min="884" max="884" width="9.5703125" style="3" customWidth="1"/>
    <col min="885" max="885" width="16.7109375" style="3" customWidth="1"/>
    <col min="886" max="886" width="55.140625" style="3" customWidth="1"/>
    <col min="887" max="887" width="22.5703125" style="3" customWidth="1"/>
    <col min="888" max="888" width="23" style="3" customWidth="1"/>
    <col min="889" max="889" width="22.85546875" style="3" customWidth="1"/>
    <col min="890" max="890" width="23.42578125" style="3" customWidth="1"/>
    <col min="891" max="891" width="28.7109375" style="3" customWidth="1"/>
    <col min="892" max="892" width="12.7109375" style="3" customWidth="1"/>
    <col min="893" max="893" width="11.42578125" style="3"/>
    <col min="894" max="894" width="25.28515625" style="3" customWidth="1"/>
    <col min="895" max="895" width="15.85546875" style="3" bestFit="1" customWidth="1"/>
    <col min="896" max="897" width="18" style="3" bestFit="1" customWidth="1"/>
    <col min="898" max="1116" width="11.42578125" style="3"/>
    <col min="1117" max="1117" width="15.42578125" style="3" customWidth="1"/>
    <col min="1118" max="1118" width="9.5703125" style="3" customWidth="1"/>
    <col min="1119" max="1119" width="14.42578125" style="3" customWidth="1"/>
    <col min="1120" max="1120" width="49.85546875" style="3" customWidth="1"/>
    <col min="1121" max="1121" width="22.5703125" style="3" customWidth="1"/>
    <col min="1122" max="1122" width="23" style="3" customWidth="1"/>
    <col min="1123" max="1123" width="22.85546875" style="3" customWidth="1"/>
    <col min="1124" max="1124" width="23.42578125" style="3" customWidth="1"/>
    <col min="1125" max="1125" width="22.42578125" style="3" customWidth="1"/>
    <col min="1126" max="1126" width="13.85546875" style="3" customWidth="1"/>
    <col min="1127" max="1127" width="20.7109375" style="3" customWidth="1"/>
    <col min="1128" max="1128" width="18.140625" style="3" customWidth="1"/>
    <col min="1129" max="1129" width="14.85546875" style="3" bestFit="1" customWidth="1"/>
    <col min="1130" max="1130" width="11.42578125" style="3"/>
    <col min="1131" max="1131" width="17.42578125" style="3" customWidth="1"/>
    <col min="1132" max="1134" width="18.140625" style="3" customWidth="1"/>
    <col min="1135" max="1138" width="11.42578125" style="3"/>
    <col min="1139" max="1139" width="34" style="3" customWidth="1"/>
    <col min="1140" max="1140" width="9.5703125" style="3" customWidth="1"/>
    <col min="1141" max="1141" width="16.7109375" style="3" customWidth="1"/>
    <col min="1142" max="1142" width="55.140625" style="3" customWidth="1"/>
    <col min="1143" max="1143" width="22.5703125" style="3" customWidth="1"/>
    <col min="1144" max="1144" width="23" style="3" customWidth="1"/>
    <col min="1145" max="1145" width="22.85546875" style="3" customWidth="1"/>
    <col min="1146" max="1146" width="23.42578125" style="3" customWidth="1"/>
    <col min="1147" max="1147" width="28.7109375" style="3" customWidth="1"/>
    <col min="1148" max="1148" width="12.7109375" style="3" customWidth="1"/>
    <col min="1149" max="1149" width="11.42578125" style="3"/>
    <col min="1150" max="1150" width="25.28515625" style="3" customWidth="1"/>
    <col min="1151" max="1151" width="15.85546875" style="3" bestFit="1" customWidth="1"/>
    <col min="1152" max="1153" width="18" style="3" bestFit="1" customWidth="1"/>
    <col min="1154" max="1372" width="11.42578125" style="3"/>
    <col min="1373" max="1373" width="15.42578125" style="3" customWidth="1"/>
    <col min="1374" max="1374" width="9.5703125" style="3" customWidth="1"/>
    <col min="1375" max="1375" width="14.42578125" style="3" customWidth="1"/>
    <col min="1376" max="1376" width="49.85546875" style="3" customWidth="1"/>
    <col min="1377" max="1377" width="22.5703125" style="3" customWidth="1"/>
    <col min="1378" max="1378" width="23" style="3" customWidth="1"/>
    <col min="1379" max="1379" width="22.85546875" style="3" customWidth="1"/>
    <col min="1380" max="1380" width="23.42578125" style="3" customWidth="1"/>
    <col min="1381" max="1381" width="22.42578125" style="3" customWidth="1"/>
    <col min="1382" max="1382" width="13.85546875" style="3" customWidth="1"/>
    <col min="1383" max="1383" width="20.7109375" style="3" customWidth="1"/>
    <col min="1384" max="1384" width="18.140625" style="3" customWidth="1"/>
    <col min="1385" max="1385" width="14.85546875" style="3" bestFit="1" customWidth="1"/>
    <col min="1386" max="1386" width="11.42578125" style="3"/>
    <col min="1387" max="1387" width="17.42578125" style="3" customWidth="1"/>
    <col min="1388" max="1390" width="18.140625" style="3" customWidth="1"/>
    <col min="1391" max="1394" width="11.42578125" style="3"/>
    <col min="1395" max="1395" width="34" style="3" customWidth="1"/>
    <col min="1396" max="1396" width="9.5703125" style="3" customWidth="1"/>
    <col min="1397" max="1397" width="16.7109375" style="3" customWidth="1"/>
    <col min="1398" max="1398" width="55.140625" style="3" customWidth="1"/>
    <col min="1399" max="1399" width="22.5703125" style="3" customWidth="1"/>
    <col min="1400" max="1400" width="23" style="3" customWidth="1"/>
    <col min="1401" max="1401" width="22.85546875" style="3" customWidth="1"/>
    <col min="1402" max="1402" width="23.42578125" style="3" customWidth="1"/>
    <col min="1403" max="1403" width="28.7109375" style="3" customWidth="1"/>
    <col min="1404" max="1404" width="12.7109375" style="3" customWidth="1"/>
    <col min="1405" max="1405" width="11.42578125" style="3"/>
    <col min="1406" max="1406" width="25.28515625" style="3" customWidth="1"/>
    <col min="1407" max="1407" width="15.85546875" style="3" bestFit="1" customWidth="1"/>
    <col min="1408" max="1409" width="18" style="3" bestFit="1" customWidth="1"/>
    <col min="1410" max="1628" width="11.42578125" style="3"/>
    <col min="1629" max="1629" width="15.42578125" style="3" customWidth="1"/>
    <col min="1630" max="1630" width="9.5703125" style="3" customWidth="1"/>
    <col min="1631" max="1631" width="14.42578125" style="3" customWidth="1"/>
    <col min="1632" max="1632" width="49.85546875" style="3" customWidth="1"/>
    <col min="1633" max="1633" width="22.5703125" style="3" customWidth="1"/>
    <col min="1634" max="1634" width="23" style="3" customWidth="1"/>
    <col min="1635" max="1635" width="22.85546875" style="3" customWidth="1"/>
    <col min="1636" max="1636" width="23.42578125" style="3" customWidth="1"/>
    <col min="1637" max="1637" width="22.42578125" style="3" customWidth="1"/>
    <col min="1638" max="1638" width="13.85546875" style="3" customWidth="1"/>
    <col min="1639" max="1639" width="20.7109375" style="3" customWidth="1"/>
    <col min="1640" max="1640" width="18.140625" style="3" customWidth="1"/>
    <col min="1641" max="1641" width="14.85546875" style="3" bestFit="1" customWidth="1"/>
    <col min="1642" max="1642" width="11.42578125" style="3"/>
    <col min="1643" max="1643" width="17.42578125" style="3" customWidth="1"/>
    <col min="1644" max="1646" width="18.140625" style="3" customWidth="1"/>
    <col min="1647" max="1650" width="11.42578125" style="3"/>
    <col min="1651" max="1651" width="34" style="3" customWidth="1"/>
    <col min="1652" max="1652" width="9.5703125" style="3" customWidth="1"/>
    <col min="1653" max="1653" width="16.7109375" style="3" customWidth="1"/>
    <col min="1654" max="1654" width="55.140625" style="3" customWidth="1"/>
    <col min="1655" max="1655" width="22.5703125" style="3" customWidth="1"/>
    <col min="1656" max="1656" width="23" style="3" customWidth="1"/>
    <col min="1657" max="1657" width="22.85546875" style="3" customWidth="1"/>
    <col min="1658" max="1658" width="23.42578125" style="3" customWidth="1"/>
    <col min="1659" max="1659" width="28.7109375" style="3" customWidth="1"/>
    <col min="1660" max="1660" width="12.7109375" style="3" customWidth="1"/>
    <col min="1661" max="1661" width="11.42578125" style="3"/>
    <col min="1662" max="1662" width="25.28515625" style="3" customWidth="1"/>
    <col min="1663" max="1663" width="15.85546875" style="3" bestFit="1" customWidth="1"/>
    <col min="1664" max="1665" width="18" style="3" bestFit="1" customWidth="1"/>
    <col min="1666" max="1884" width="11.42578125" style="3"/>
    <col min="1885" max="1885" width="15.42578125" style="3" customWidth="1"/>
    <col min="1886" max="1886" width="9.5703125" style="3" customWidth="1"/>
    <col min="1887" max="1887" width="14.42578125" style="3" customWidth="1"/>
    <col min="1888" max="1888" width="49.85546875" style="3" customWidth="1"/>
    <col min="1889" max="1889" width="22.5703125" style="3" customWidth="1"/>
    <col min="1890" max="1890" width="23" style="3" customWidth="1"/>
    <col min="1891" max="1891" width="22.85546875" style="3" customWidth="1"/>
    <col min="1892" max="1892" width="23.42578125" style="3" customWidth="1"/>
    <col min="1893" max="1893" width="22.42578125" style="3" customWidth="1"/>
    <col min="1894" max="1894" width="13.85546875" style="3" customWidth="1"/>
    <col min="1895" max="1895" width="20.7109375" style="3" customWidth="1"/>
    <col min="1896" max="1896" width="18.140625" style="3" customWidth="1"/>
    <col min="1897" max="1897" width="14.85546875" style="3" bestFit="1" customWidth="1"/>
    <col min="1898" max="1898" width="11.42578125" style="3"/>
    <col min="1899" max="1899" width="17.42578125" style="3" customWidth="1"/>
    <col min="1900" max="1902" width="18.140625" style="3" customWidth="1"/>
    <col min="1903" max="1906" width="11.42578125" style="3"/>
    <col min="1907" max="1907" width="34" style="3" customWidth="1"/>
    <col min="1908" max="1908" width="9.5703125" style="3" customWidth="1"/>
    <col min="1909" max="1909" width="16.7109375" style="3" customWidth="1"/>
    <col min="1910" max="1910" width="55.140625" style="3" customWidth="1"/>
    <col min="1911" max="1911" width="22.5703125" style="3" customWidth="1"/>
    <col min="1912" max="1912" width="23" style="3" customWidth="1"/>
    <col min="1913" max="1913" width="22.85546875" style="3" customWidth="1"/>
    <col min="1914" max="1914" width="23.42578125" style="3" customWidth="1"/>
    <col min="1915" max="1915" width="28.7109375" style="3" customWidth="1"/>
    <col min="1916" max="1916" width="12.7109375" style="3" customWidth="1"/>
    <col min="1917" max="1917" width="11.42578125" style="3"/>
    <col min="1918" max="1918" width="25.28515625" style="3" customWidth="1"/>
    <col min="1919" max="1919" width="15.85546875" style="3" bestFit="1" customWidth="1"/>
    <col min="1920" max="1921" width="18" style="3" bestFit="1" customWidth="1"/>
    <col min="1922" max="2140" width="11.42578125" style="3"/>
    <col min="2141" max="2141" width="15.42578125" style="3" customWidth="1"/>
    <col min="2142" max="2142" width="9.5703125" style="3" customWidth="1"/>
    <col min="2143" max="2143" width="14.42578125" style="3" customWidth="1"/>
    <col min="2144" max="2144" width="49.85546875" style="3" customWidth="1"/>
    <col min="2145" max="2145" width="22.5703125" style="3" customWidth="1"/>
    <col min="2146" max="2146" width="23" style="3" customWidth="1"/>
    <col min="2147" max="2147" width="22.85546875" style="3" customWidth="1"/>
    <col min="2148" max="2148" width="23.42578125" style="3" customWidth="1"/>
    <col min="2149" max="2149" width="22.42578125" style="3" customWidth="1"/>
    <col min="2150" max="2150" width="13.85546875" style="3" customWidth="1"/>
    <col min="2151" max="2151" width="20.7109375" style="3" customWidth="1"/>
    <col min="2152" max="2152" width="18.140625" style="3" customWidth="1"/>
    <col min="2153" max="2153" width="14.85546875" style="3" bestFit="1" customWidth="1"/>
    <col min="2154" max="2154" width="11.42578125" style="3"/>
    <col min="2155" max="2155" width="17.42578125" style="3" customWidth="1"/>
    <col min="2156" max="2158" width="18.140625" style="3" customWidth="1"/>
    <col min="2159" max="2162" width="11.42578125" style="3"/>
    <col min="2163" max="2163" width="34" style="3" customWidth="1"/>
    <col min="2164" max="2164" width="9.5703125" style="3" customWidth="1"/>
    <col min="2165" max="2165" width="16.7109375" style="3" customWidth="1"/>
    <col min="2166" max="2166" width="55.140625" style="3" customWidth="1"/>
    <col min="2167" max="2167" width="22.5703125" style="3" customWidth="1"/>
    <col min="2168" max="2168" width="23" style="3" customWidth="1"/>
    <col min="2169" max="2169" width="22.85546875" style="3" customWidth="1"/>
    <col min="2170" max="2170" width="23.42578125" style="3" customWidth="1"/>
    <col min="2171" max="2171" width="28.7109375" style="3" customWidth="1"/>
    <col min="2172" max="2172" width="12.7109375" style="3" customWidth="1"/>
    <col min="2173" max="2173" width="11.42578125" style="3"/>
    <col min="2174" max="2174" width="25.28515625" style="3" customWidth="1"/>
    <col min="2175" max="2175" width="15.85546875" style="3" bestFit="1" customWidth="1"/>
    <col min="2176" max="2177" width="18" style="3" bestFit="1" customWidth="1"/>
    <col min="2178" max="2396" width="11.42578125" style="3"/>
    <col min="2397" max="2397" width="15.42578125" style="3" customWidth="1"/>
    <col min="2398" max="2398" width="9.5703125" style="3" customWidth="1"/>
    <col min="2399" max="2399" width="14.42578125" style="3" customWidth="1"/>
    <col min="2400" max="2400" width="49.85546875" style="3" customWidth="1"/>
    <col min="2401" max="2401" width="22.5703125" style="3" customWidth="1"/>
    <col min="2402" max="2402" width="23" style="3" customWidth="1"/>
    <col min="2403" max="2403" width="22.85546875" style="3" customWidth="1"/>
    <col min="2404" max="2404" width="23.42578125" style="3" customWidth="1"/>
    <col min="2405" max="2405" width="22.42578125" style="3" customWidth="1"/>
    <col min="2406" max="2406" width="13.85546875" style="3" customWidth="1"/>
    <col min="2407" max="2407" width="20.7109375" style="3" customWidth="1"/>
    <col min="2408" max="2408" width="18.140625" style="3" customWidth="1"/>
    <col min="2409" max="2409" width="14.85546875" style="3" bestFit="1" customWidth="1"/>
    <col min="2410" max="2410" width="11.42578125" style="3"/>
    <col min="2411" max="2411" width="17.42578125" style="3" customWidth="1"/>
    <col min="2412" max="2414" width="18.140625" style="3" customWidth="1"/>
    <col min="2415" max="2418" width="11.42578125" style="3"/>
    <col min="2419" max="2419" width="34" style="3" customWidth="1"/>
    <col min="2420" max="2420" width="9.5703125" style="3" customWidth="1"/>
    <col min="2421" max="2421" width="16.7109375" style="3" customWidth="1"/>
    <col min="2422" max="2422" width="55.140625" style="3" customWidth="1"/>
    <col min="2423" max="2423" width="22.5703125" style="3" customWidth="1"/>
    <col min="2424" max="2424" width="23" style="3" customWidth="1"/>
    <col min="2425" max="2425" width="22.85546875" style="3" customWidth="1"/>
    <col min="2426" max="2426" width="23.42578125" style="3" customWidth="1"/>
    <col min="2427" max="2427" width="28.7109375" style="3" customWidth="1"/>
    <col min="2428" max="2428" width="12.7109375" style="3" customWidth="1"/>
    <col min="2429" max="2429" width="11.42578125" style="3"/>
    <col min="2430" max="2430" width="25.28515625" style="3" customWidth="1"/>
    <col min="2431" max="2431" width="15.85546875" style="3" bestFit="1" customWidth="1"/>
    <col min="2432" max="2433" width="18" style="3" bestFit="1" customWidth="1"/>
    <col min="2434" max="2652" width="11.42578125" style="3"/>
    <col min="2653" max="2653" width="15.42578125" style="3" customWidth="1"/>
    <col min="2654" max="2654" width="9.5703125" style="3" customWidth="1"/>
    <col min="2655" max="2655" width="14.42578125" style="3" customWidth="1"/>
    <col min="2656" max="2656" width="49.85546875" style="3" customWidth="1"/>
    <col min="2657" max="2657" width="22.5703125" style="3" customWidth="1"/>
    <col min="2658" max="2658" width="23" style="3" customWidth="1"/>
    <col min="2659" max="2659" width="22.85546875" style="3" customWidth="1"/>
    <col min="2660" max="2660" width="23.42578125" style="3" customWidth="1"/>
    <col min="2661" max="2661" width="22.42578125" style="3" customWidth="1"/>
    <col min="2662" max="2662" width="13.85546875" style="3" customWidth="1"/>
    <col min="2663" max="2663" width="20.7109375" style="3" customWidth="1"/>
    <col min="2664" max="2664" width="18.140625" style="3" customWidth="1"/>
    <col min="2665" max="2665" width="14.85546875" style="3" bestFit="1" customWidth="1"/>
    <col min="2666" max="2666" width="11.42578125" style="3"/>
    <col min="2667" max="2667" width="17.42578125" style="3" customWidth="1"/>
    <col min="2668" max="2670" width="18.140625" style="3" customWidth="1"/>
    <col min="2671" max="2674" width="11.42578125" style="3"/>
    <col min="2675" max="2675" width="34" style="3" customWidth="1"/>
    <col min="2676" max="2676" width="9.5703125" style="3" customWidth="1"/>
    <col min="2677" max="2677" width="16.7109375" style="3" customWidth="1"/>
    <col min="2678" max="2678" width="55.140625" style="3" customWidth="1"/>
    <col min="2679" max="2679" width="22.5703125" style="3" customWidth="1"/>
    <col min="2680" max="2680" width="23" style="3" customWidth="1"/>
    <col min="2681" max="2681" width="22.85546875" style="3" customWidth="1"/>
    <col min="2682" max="2682" width="23.42578125" style="3" customWidth="1"/>
    <col min="2683" max="2683" width="28.7109375" style="3" customWidth="1"/>
    <col min="2684" max="2684" width="12.7109375" style="3" customWidth="1"/>
    <col min="2685" max="2685" width="11.42578125" style="3"/>
    <col min="2686" max="2686" width="25.28515625" style="3" customWidth="1"/>
    <col min="2687" max="2687" width="15.85546875" style="3" bestFit="1" customWidth="1"/>
    <col min="2688" max="2689" width="18" style="3" bestFit="1" customWidth="1"/>
    <col min="2690" max="2908" width="11.42578125" style="3"/>
    <col min="2909" max="2909" width="15.42578125" style="3" customWidth="1"/>
    <col min="2910" max="2910" width="9.5703125" style="3" customWidth="1"/>
    <col min="2911" max="2911" width="14.42578125" style="3" customWidth="1"/>
    <col min="2912" max="2912" width="49.85546875" style="3" customWidth="1"/>
    <col min="2913" max="2913" width="22.5703125" style="3" customWidth="1"/>
    <col min="2914" max="2914" width="23" style="3" customWidth="1"/>
    <col min="2915" max="2915" width="22.85546875" style="3" customWidth="1"/>
    <col min="2916" max="2916" width="23.42578125" style="3" customWidth="1"/>
    <col min="2917" max="2917" width="22.42578125" style="3" customWidth="1"/>
    <col min="2918" max="2918" width="13.85546875" style="3" customWidth="1"/>
    <col min="2919" max="2919" width="20.7109375" style="3" customWidth="1"/>
    <col min="2920" max="2920" width="18.140625" style="3" customWidth="1"/>
    <col min="2921" max="2921" width="14.85546875" style="3" bestFit="1" customWidth="1"/>
    <col min="2922" max="2922" width="11.42578125" style="3"/>
    <col min="2923" max="2923" width="17.42578125" style="3" customWidth="1"/>
    <col min="2924" max="2926" width="18.140625" style="3" customWidth="1"/>
    <col min="2927" max="2930" width="11.42578125" style="3"/>
    <col min="2931" max="2931" width="34" style="3" customWidth="1"/>
    <col min="2932" max="2932" width="9.5703125" style="3" customWidth="1"/>
    <col min="2933" max="2933" width="16.7109375" style="3" customWidth="1"/>
    <col min="2934" max="2934" width="55.140625" style="3" customWidth="1"/>
    <col min="2935" max="2935" width="22.5703125" style="3" customWidth="1"/>
    <col min="2936" max="2936" width="23" style="3" customWidth="1"/>
    <col min="2937" max="2937" width="22.85546875" style="3" customWidth="1"/>
    <col min="2938" max="2938" width="23.42578125" style="3" customWidth="1"/>
    <col min="2939" max="2939" width="28.7109375" style="3" customWidth="1"/>
    <col min="2940" max="2940" width="12.7109375" style="3" customWidth="1"/>
    <col min="2941" max="2941" width="11.42578125" style="3"/>
    <col min="2942" max="2942" width="25.28515625" style="3" customWidth="1"/>
    <col min="2943" max="2943" width="15.85546875" style="3" bestFit="1" customWidth="1"/>
    <col min="2944" max="2945" width="18" style="3" bestFit="1" customWidth="1"/>
    <col min="2946" max="3164" width="11.42578125" style="3"/>
    <col min="3165" max="3165" width="15.42578125" style="3" customWidth="1"/>
    <col min="3166" max="3166" width="9.5703125" style="3" customWidth="1"/>
    <col min="3167" max="3167" width="14.42578125" style="3" customWidth="1"/>
    <col min="3168" max="3168" width="49.85546875" style="3" customWidth="1"/>
    <col min="3169" max="3169" width="22.5703125" style="3" customWidth="1"/>
    <col min="3170" max="3170" width="23" style="3" customWidth="1"/>
    <col min="3171" max="3171" width="22.85546875" style="3" customWidth="1"/>
    <col min="3172" max="3172" width="23.42578125" style="3" customWidth="1"/>
    <col min="3173" max="3173" width="22.42578125" style="3" customWidth="1"/>
    <col min="3174" max="3174" width="13.85546875" style="3" customWidth="1"/>
    <col min="3175" max="3175" width="20.7109375" style="3" customWidth="1"/>
    <col min="3176" max="3176" width="18.140625" style="3" customWidth="1"/>
    <col min="3177" max="3177" width="14.85546875" style="3" bestFit="1" customWidth="1"/>
    <col min="3178" max="3178" width="11.42578125" style="3"/>
    <col min="3179" max="3179" width="17.42578125" style="3" customWidth="1"/>
    <col min="3180" max="3182" width="18.140625" style="3" customWidth="1"/>
    <col min="3183" max="3186" width="11.42578125" style="3"/>
    <col min="3187" max="3187" width="34" style="3" customWidth="1"/>
    <col min="3188" max="3188" width="9.5703125" style="3" customWidth="1"/>
    <col min="3189" max="3189" width="16.7109375" style="3" customWidth="1"/>
    <col min="3190" max="3190" width="55.140625" style="3" customWidth="1"/>
    <col min="3191" max="3191" width="22.5703125" style="3" customWidth="1"/>
    <col min="3192" max="3192" width="23" style="3" customWidth="1"/>
    <col min="3193" max="3193" width="22.85546875" style="3" customWidth="1"/>
    <col min="3194" max="3194" width="23.42578125" style="3" customWidth="1"/>
    <col min="3195" max="3195" width="28.7109375" style="3" customWidth="1"/>
    <col min="3196" max="3196" width="12.7109375" style="3" customWidth="1"/>
    <col min="3197" max="3197" width="11.42578125" style="3"/>
    <col min="3198" max="3198" width="25.28515625" style="3" customWidth="1"/>
    <col min="3199" max="3199" width="15.85546875" style="3" bestFit="1" customWidth="1"/>
    <col min="3200" max="3201" width="18" style="3" bestFit="1" customWidth="1"/>
    <col min="3202" max="3420" width="11.42578125" style="3"/>
    <col min="3421" max="3421" width="15.42578125" style="3" customWidth="1"/>
    <col min="3422" max="3422" width="9.5703125" style="3" customWidth="1"/>
    <col min="3423" max="3423" width="14.42578125" style="3" customWidth="1"/>
    <col min="3424" max="3424" width="49.85546875" style="3" customWidth="1"/>
    <col min="3425" max="3425" width="22.5703125" style="3" customWidth="1"/>
    <col min="3426" max="3426" width="23" style="3" customWidth="1"/>
    <col min="3427" max="3427" width="22.85546875" style="3" customWidth="1"/>
    <col min="3428" max="3428" width="23.42578125" style="3" customWidth="1"/>
    <col min="3429" max="3429" width="22.42578125" style="3" customWidth="1"/>
    <col min="3430" max="3430" width="13.85546875" style="3" customWidth="1"/>
    <col min="3431" max="3431" width="20.7109375" style="3" customWidth="1"/>
    <col min="3432" max="3432" width="18.140625" style="3" customWidth="1"/>
    <col min="3433" max="3433" width="14.85546875" style="3" bestFit="1" customWidth="1"/>
    <col min="3434" max="3434" width="11.42578125" style="3"/>
    <col min="3435" max="3435" width="17.42578125" style="3" customWidth="1"/>
    <col min="3436" max="3438" width="18.140625" style="3" customWidth="1"/>
    <col min="3439" max="3442" width="11.42578125" style="3"/>
    <col min="3443" max="3443" width="34" style="3" customWidth="1"/>
    <col min="3444" max="3444" width="9.5703125" style="3" customWidth="1"/>
    <col min="3445" max="3445" width="16.7109375" style="3" customWidth="1"/>
    <col min="3446" max="3446" width="55.140625" style="3" customWidth="1"/>
    <col min="3447" max="3447" width="22.5703125" style="3" customWidth="1"/>
    <col min="3448" max="3448" width="23" style="3" customWidth="1"/>
    <col min="3449" max="3449" width="22.85546875" style="3" customWidth="1"/>
    <col min="3450" max="3450" width="23.42578125" style="3" customWidth="1"/>
    <col min="3451" max="3451" width="28.7109375" style="3" customWidth="1"/>
    <col min="3452" max="3452" width="12.7109375" style="3" customWidth="1"/>
    <col min="3453" max="3453" width="11.42578125" style="3"/>
    <col min="3454" max="3454" width="25.28515625" style="3" customWidth="1"/>
    <col min="3455" max="3455" width="15.85546875" style="3" bestFit="1" customWidth="1"/>
    <col min="3456" max="3457" width="18" style="3" bestFit="1" customWidth="1"/>
    <col min="3458" max="3676" width="11.42578125" style="3"/>
    <col min="3677" max="3677" width="15.42578125" style="3" customWidth="1"/>
    <col min="3678" max="3678" width="9.5703125" style="3" customWidth="1"/>
    <col min="3679" max="3679" width="14.42578125" style="3" customWidth="1"/>
    <col min="3680" max="3680" width="49.85546875" style="3" customWidth="1"/>
    <col min="3681" max="3681" width="22.5703125" style="3" customWidth="1"/>
    <col min="3682" max="3682" width="23" style="3" customWidth="1"/>
    <col min="3683" max="3683" width="22.85546875" style="3" customWidth="1"/>
    <col min="3684" max="3684" width="23.42578125" style="3" customWidth="1"/>
    <col min="3685" max="3685" width="22.42578125" style="3" customWidth="1"/>
    <col min="3686" max="3686" width="13.85546875" style="3" customWidth="1"/>
    <col min="3687" max="3687" width="20.7109375" style="3" customWidth="1"/>
    <col min="3688" max="3688" width="18.140625" style="3" customWidth="1"/>
    <col min="3689" max="3689" width="14.85546875" style="3" bestFit="1" customWidth="1"/>
    <col min="3690" max="3690" width="11.42578125" style="3"/>
    <col min="3691" max="3691" width="17.42578125" style="3" customWidth="1"/>
    <col min="3692" max="3694" width="18.140625" style="3" customWidth="1"/>
    <col min="3695" max="3698" width="11.42578125" style="3"/>
    <col min="3699" max="3699" width="34" style="3" customWidth="1"/>
    <col min="3700" max="3700" width="9.5703125" style="3" customWidth="1"/>
    <col min="3701" max="3701" width="16.7109375" style="3" customWidth="1"/>
    <col min="3702" max="3702" width="55.140625" style="3" customWidth="1"/>
    <col min="3703" max="3703" width="22.5703125" style="3" customWidth="1"/>
    <col min="3704" max="3704" width="23" style="3" customWidth="1"/>
    <col min="3705" max="3705" width="22.85546875" style="3" customWidth="1"/>
    <col min="3706" max="3706" width="23.42578125" style="3" customWidth="1"/>
    <col min="3707" max="3707" width="28.7109375" style="3" customWidth="1"/>
    <col min="3708" max="3708" width="12.7109375" style="3" customWidth="1"/>
    <col min="3709" max="3709" width="11.42578125" style="3"/>
    <col min="3710" max="3710" width="25.28515625" style="3" customWidth="1"/>
    <col min="3711" max="3711" width="15.85546875" style="3" bestFit="1" customWidth="1"/>
    <col min="3712" max="3713" width="18" style="3" bestFit="1" customWidth="1"/>
    <col min="3714" max="3932" width="11.42578125" style="3"/>
    <col min="3933" max="3933" width="15.42578125" style="3" customWidth="1"/>
    <col min="3934" max="3934" width="9.5703125" style="3" customWidth="1"/>
    <col min="3935" max="3935" width="14.42578125" style="3" customWidth="1"/>
    <col min="3936" max="3936" width="49.85546875" style="3" customWidth="1"/>
    <col min="3937" max="3937" width="22.5703125" style="3" customWidth="1"/>
    <col min="3938" max="3938" width="23" style="3" customWidth="1"/>
    <col min="3939" max="3939" width="22.85546875" style="3" customWidth="1"/>
    <col min="3940" max="3940" width="23.42578125" style="3" customWidth="1"/>
    <col min="3941" max="3941" width="22.42578125" style="3" customWidth="1"/>
    <col min="3942" max="3942" width="13.85546875" style="3" customWidth="1"/>
    <col min="3943" max="3943" width="20.7109375" style="3" customWidth="1"/>
    <col min="3944" max="3944" width="18.140625" style="3" customWidth="1"/>
    <col min="3945" max="3945" width="14.85546875" style="3" bestFit="1" customWidth="1"/>
    <col min="3946" max="3946" width="11.42578125" style="3"/>
    <col min="3947" max="3947" width="17.42578125" style="3" customWidth="1"/>
    <col min="3948" max="3950" width="18.140625" style="3" customWidth="1"/>
    <col min="3951" max="3954" width="11.42578125" style="3"/>
    <col min="3955" max="3955" width="34" style="3" customWidth="1"/>
    <col min="3956" max="3956" width="9.5703125" style="3" customWidth="1"/>
    <col min="3957" max="3957" width="16.7109375" style="3" customWidth="1"/>
    <col min="3958" max="3958" width="55.140625" style="3" customWidth="1"/>
    <col min="3959" max="3959" width="22.5703125" style="3" customWidth="1"/>
    <col min="3960" max="3960" width="23" style="3" customWidth="1"/>
    <col min="3961" max="3961" width="22.85546875" style="3" customWidth="1"/>
    <col min="3962" max="3962" width="23.42578125" style="3" customWidth="1"/>
    <col min="3963" max="3963" width="28.7109375" style="3" customWidth="1"/>
    <col min="3964" max="3964" width="12.7109375" style="3" customWidth="1"/>
    <col min="3965" max="3965" width="11.42578125" style="3"/>
    <col min="3966" max="3966" width="25.28515625" style="3" customWidth="1"/>
    <col min="3967" max="3967" width="15.85546875" style="3" bestFit="1" customWidth="1"/>
    <col min="3968" max="3969" width="18" style="3" bestFit="1" customWidth="1"/>
    <col min="3970" max="4188" width="11.42578125" style="3"/>
    <col min="4189" max="4189" width="15.42578125" style="3" customWidth="1"/>
    <col min="4190" max="4190" width="9.5703125" style="3" customWidth="1"/>
    <col min="4191" max="4191" width="14.42578125" style="3" customWidth="1"/>
    <col min="4192" max="4192" width="49.85546875" style="3" customWidth="1"/>
    <col min="4193" max="4193" width="22.5703125" style="3" customWidth="1"/>
    <col min="4194" max="4194" width="23" style="3" customWidth="1"/>
    <col min="4195" max="4195" width="22.85546875" style="3" customWidth="1"/>
    <col min="4196" max="4196" width="23.42578125" style="3" customWidth="1"/>
    <col min="4197" max="4197" width="22.42578125" style="3" customWidth="1"/>
    <col min="4198" max="4198" width="13.85546875" style="3" customWidth="1"/>
    <col min="4199" max="4199" width="20.7109375" style="3" customWidth="1"/>
    <col min="4200" max="4200" width="18.140625" style="3" customWidth="1"/>
    <col min="4201" max="4201" width="14.85546875" style="3" bestFit="1" customWidth="1"/>
    <col min="4202" max="4202" width="11.42578125" style="3"/>
    <col min="4203" max="4203" width="17.42578125" style="3" customWidth="1"/>
    <col min="4204" max="4206" width="18.140625" style="3" customWidth="1"/>
    <col min="4207" max="4210" width="11.42578125" style="3"/>
    <col min="4211" max="4211" width="34" style="3" customWidth="1"/>
    <col min="4212" max="4212" width="9.5703125" style="3" customWidth="1"/>
    <col min="4213" max="4213" width="16.7109375" style="3" customWidth="1"/>
    <col min="4214" max="4214" width="55.140625" style="3" customWidth="1"/>
    <col min="4215" max="4215" width="22.5703125" style="3" customWidth="1"/>
    <col min="4216" max="4216" width="23" style="3" customWidth="1"/>
    <col min="4217" max="4217" width="22.85546875" style="3" customWidth="1"/>
    <col min="4218" max="4218" width="23.42578125" style="3" customWidth="1"/>
    <col min="4219" max="4219" width="28.7109375" style="3" customWidth="1"/>
    <col min="4220" max="4220" width="12.7109375" style="3" customWidth="1"/>
    <col min="4221" max="4221" width="11.42578125" style="3"/>
    <col min="4222" max="4222" width="25.28515625" style="3" customWidth="1"/>
    <col min="4223" max="4223" width="15.85546875" style="3" bestFit="1" customWidth="1"/>
    <col min="4224" max="4225" width="18" style="3" bestFit="1" customWidth="1"/>
    <col min="4226" max="4444" width="11.42578125" style="3"/>
    <col min="4445" max="4445" width="15.42578125" style="3" customWidth="1"/>
    <col min="4446" max="4446" width="9.5703125" style="3" customWidth="1"/>
    <col min="4447" max="4447" width="14.42578125" style="3" customWidth="1"/>
    <col min="4448" max="4448" width="49.85546875" style="3" customWidth="1"/>
    <col min="4449" max="4449" width="22.5703125" style="3" customWidth="1"/>
    <col min="4450" max="4450" width="23" style="3" customWidth="1"/>
    <col min="4451" max="4451" width="22.85546875" style="3" customWidth="1"/>
    <col min="4452" max="4452" width="23.42578125" style="3" customWidth="1"/>
    <col min="4453" max="4453" width="22.42578125" style="3" customWidth="1"/>
    <col min="4454" max="4454" width="13.85546875" style="3" customWidth="1"/>
    <col min="4455" max="4455" width="20.7109375" style="3" customWidth="1"/>
    <col min="4456" max="4456" width="18.140625" style="3" customWidth="1"/>
    <col min="4457" max="4457" width="14.85546875" style="3" bestFit="1" customWidth="1"/>
    <col min="4458" max="4458" width="11.42578125" style="3"/>
    <col min="4459" max="4459" width="17.42578125" style="3" customWidth="1"/>
    <col min="4460" max="4462" width="18.140625" style="3" customWidth="1"/>
    <col min="4463" max="4466" width="11.42578125" style="3"/>
    <col min="4467" max="4467" width="34" style="3" customWidth="1"/>
    <col min="4468" max="4468" width="9.5703125" style="3" customWidth="1"/>
    <col min="4469" max="4469" width="16.7109375" style="3" customWidth="1"/>
    <col min="4470" max="4470" width="55.140625" style="3" customWidth="1"/>
    <col min="4471" max="4471" width="22.5703125" style="3" customWidth="1"/>
    <col min="4472" max="4472" width="23" style="3" customWidth="1"/>
    <col min="4473" max="4473" width="22.85546875" style="3" customWidth="1"/>
    <col min="4474" max="4474" width="23.42578125" style="3" customWidth="1"/>
    <col min="4475" max="4475" width="28.7109375" style="3" customWidth="1"/>
    <col min="4476" max="4476" width="12.7109375" style="3" customWidth="1"/>
    <col min="4477" max="4477" width="11.42578125" style="3"/>
    <col min="4478" max="4478" width="25.28515625" style="3" customWidth="1"/>
    <col min="4479" max="4479" width="15.85546875" style="3" bestFit="1" customWidth="1"/>
    <col min="4480" max="4481" width="18" style="3" bestFit="1" customWidth="1"/>
    <col min="4482" max="4700" width="11.42578125" style="3"/>
    <col min="4701" max="4701" width="15.42578125" style="3" customWidth="1"/>
    <col min="4702" max="4702" width="9.5703125" style="3" customWidth="1"/>
    <col min="4703" max="4703" width="14.42578125" style="3" customWidth="1"/>
    <col min="4704" max="4704" width="49.85546875" style="3" customWidth="1"/>
    <col min="4705" max="4705" width="22.5703125" style="3" customWidth="1"/>
    <col min="4706" max="4706" width="23" style="3" customWidth="1"/>
    <col min="4707" max="4707" width="22.85546875" style="3" customWidth="1"/>
    <col min="4708" max="4708" width="23.42578125" style="3" customWidth="1"/>
    <col min="4709" max="4709" width="22.42578125" style="3" customWidth="1"/>
    <col min="4710" max="4710" width="13.85546875" style="3" customWidth="1"/>
    <col min="4711" max="4711" width="20.7109375" style="3" customWidth="1"/>
    <col min="4712" max="4712" width="18.140625" style="3" customWidth="1"/>
    <col min="4713" max="4713" width="14.85546875" style="3" bestFit="1" customWidth="1"/>
    <col min="4714" max="4714" width="11.42578125" style="3"/>
    <col min="4715" max="4715" width="17.42578125" style="3" customWidth="1"/>
    <col min="4716" max="4718" width="18.140625" style="3" customWidth="1"/>
    <col min="4719" max="4722" width="11.42578125" style="3"/>
    <col min="4723" max="4723" width="34" style="3" customWidth="1"/>
    <col min="4724" max="4724" width="9.5703125" style="3" customWidth="1"/>
    <col min="4725" max="4725" width="16.7109375" style="3" customWidth="1"/>
    <col min="4726" max="4726" width="55.140625" style="3" customWidth="1"/>
    <col min="4727" max="4727" width="22.5703125" style="3" customWidth="1"/>
    <col min="4728" max="4728" width="23" style="3" customWidth="1"/>
    <col min="4729" max="4729" width="22.85546875" style="3" customWidth="1"/>
    <col min="4730" max="4730" width="23.42578125" style="3" customWidth="1"/>
    <col min="4731" max="4731" width="28.7109375" style="3" customWidth="1"/>
    <col min="4732" max="4732" width="12.7109375" style="3" customWidth="1"/>
    <col min="4733" max="4733" width="11.42578125" style="3"/>
    <col min="4734" max="4734" width="25.28515625" style="3" customWidth="1"/>
    <col min="4735" max="4735" width="15.85546875" style="3" bestFit="1" customWidth="1"/>
    <col min="4736" max="4737" width="18" style="3" bestFit="1" customWidth="1"/>
    <col min="4738" max="4956" width="11.42578125" style="3"/>
    <col min="4957" max="4957" width="15.42578125" style="3" customWidth="1"/>
    <col min="4958" max="4958" width="9.5703125" style="3" customWidth="1"/>
    <col min="4959" max="4959" width="14.42578125" style="3" customWidth="1"/>
    <col min="4960" max="4960" width="49.85546875" style="3" customWidth="1"/>
    <col min="4961" max="4961" width="22.5703125" style="3" customWidth="1"/>
    <col min="4962" max="4962" width="23" style="3" customWidth="1"/>
    <col min="4963" max="4963" width="22.85546875" style="3" customWidth="1"/>
    <col min="4964" max="4964" width="23.42578125" style="3" customWidth="1"/>
    <col min="4965" max="4965" width="22.42578125" style="3" customWidth="1"/>
    <col min="4966" max="4966" width="13.85546875" style="3" customWidth="1"/>
    <col min="4967" max="4967" width="20.7109375" style="3" customWidth="1"/>
    <col min="4968" max="4968" width="18.140625" style="3" customWidth="1"/>
    <col min="4969" max="4969" width="14.85546875" style="3" bestFit="1" customWidth="1"/>
    <col min="4970" max="4970" width="11.42578125" style="3"/>
    <col min="4971" max="4971" width="17.42578125" style="3" customWidth="1"/>
    <col min="4972" max="4974" width="18.140625" style="3" customWidth="1"/>
    <col min="4975" max="4978" width="11.42578125" style="3"/>
    <col min="4979" max="4979" width="34" style="3" customWidth="1"/>
    <col min="4980" max="4980" width="9.5703125" style="3" customWidth="1"/>
    <col min="4981" max="4981" width="16.7109375" style="3" customWidth="1"/>
    <col min="4982" max="4982" width="55.140625" style="3" customWidth="1"/>
    <col min="4983" max="4983" width="22.5703125" style="3" customWidth="1"/>
    <col min="4984" max="4984" width="23" style="3" customWidth="1"/>
    <col min="4985" max="4985" width="22.85546875" style="3" customWidth="1"/>
    <col min="4986" max="4986" width="23.42578125" style="3" customWidth="1"/>
    <col min="4987" max="4987" width="28.7109375" style="3" customWidth="1"/>
    <col min="4988" max="4988" width="12.7109375" style="3" customWidth="1"/>
    <col min="4989" max="4989" width="11.42578125" style="3"/>
    <col min="4990" max="4990" width="25.28515625" style="3" customWidth="1"/>
    <col min="4991" max="4991" width="15.85546875" style="3" bestFit="1" customWidth="1"/>
    <col min="4992" max="4993" width="18" style="3" bestFit="1" customWidth="1"/>
    <col min="4994" max="5212" width="11.42578125" style="3"/>
    <col min="5213" max="5213" width="15.42578125" style="3" customWidth="1"/>
    <col min="5214" max="5214" width="9.5703125" style="3" customWidth="1"/>
    <col min="5215" max="5215" width="14.42578125" style="3" customWidth="1"/>
    <col min="5216" max="5216" width="49.85546875" style="3" customWidth="1"/>
    <col min="5217" max="5217" width="22.5703125" style="3" customWidth="1"/>
    <col min="5218" max="5218" width="23" style="3" customWidth="1"/>
    <col min="5219" max="5219" width="22.85546875" style="3" customWidth="1"/>
    <col min="5220" max="5220" width="23.42578125" style="3" customWidth="1"/>
    <col min="5221" max="5221" width="22.42578125" style="3" customWidth="1"/>
    <col min="5222" max="5222" width="13.85546875" style="3" customWidth="1"/>
    <col min="5223" max="5223" width="20.7109375" style="3" customWidth="1"/>
    <col min="5224" max="5224" width="18.140625" style="3" customWidth="1"/>
    <col min="5225" max="5225" width="14.85546875" style="3" bestFit="1" customWidth="1"/>
    <col min="5226" max="5226" width="11.42578125" style="3"/>
    <col min="5227" max="5227" width="17.42578125" style="3" customWidth="1"/>
    <col min="5228" max="5230" width="18.140625" style="3" customWidth="1"/>
    <col min="5231" max="5234" width="11.42578125" style="3"/>
    <col min="5235" max="5235" width="34" style="3" customWidth="1"/>
    <col min="5236" max="5236" width="9.5703125" style="3" customWidth="1"/>
    <col min="5237" max="5237" width="16.7109375" style="3" customWidth="1"/>
    <col min="5238" max="5238" width="55.140625" style="3" customWidth="1"/>
    <col min="5239" max="5239" width="22.5703125" style="3" customWidth="1"/>
    <col min="5240" max="5240" width="23" style="3" customWidth="1"/>
    <col min="5241" max="5241" width="22.85546875" style="3" customWidth="1"/>
    <col min="5242" max="5242" width="23.42578125" style="3" customWidth="1"/>
    <col min="5243" max="5243" width="28.7109375" style="3" customWidth="1"/>
    <col min="5244" max="5244" width="12.7109375" style="3" customWidth="1"/>
    <col min="5245" max="5245" width="11.42578125" style="3"/>
    <col min="5246" max="5246" width="25.28515625" style="3" customWidth="1"/>
    <col min="5247" max="5247" width="15.85546875" style="3" bestFit="1" customWidth="1"/>
    <col min="5248" max="5249" width="18" style="3" bestFit="1" customWidth="1"/>
    <col min="5250" max="5468" width="11.42578125" style="3"/>
    <col min="5469" max="5469" width="15.42578125" style="3" customWidth="1"/>
    <col min="5470" max="5470" width="9.5703125" style="3" customWidth="1"/>
    <col min="5471" max="5471" width="14.42578125" style="3" customWidth="1"/>
    <col min="5472" max="5472" width="49.85546875" style="3" customWidth="1"/>
    <col min="5473" max="5473" width="22.5703125" style="3" customWidth="1"/>
    <col min="5474" max="5474" width="23" style="3" customWidth="1"/>
    <col min="5475" max="5475" width="22.85546875" style="3" customWidth="1"/>
    <col min="5476" max="5476" width="23.42578125" style="3" customWidth="1"/>
    <col min="5477" max="5477" width="22.42578125" style="3" customWidth="1"/>
    <col min="5478" max="5478" width="13.85546875" style="3" customWidth="1"/>
    <col min="5479" max="5479" width="20.7109375" style="3" customWidth="1"/>
    <col min="5480" max="5480" width="18.140625" style="3" customWidth="1"/>
    <col min="5481" max="5481" width="14.85546875" style="3" bestFit="1" customWidth="1"/>
    <col min="5482" max="5482" width="11.42578125" style="3"/>
    <col min="5483" max="5483" width="17.42578125" style="3" customWidth="1"/>
    <col min="5484" max="5486" width="18.140625" style="3" customWidth="1"/>
    <col min="5487" max="5490" width="11.42578125" style="3"/>
    <col min="5491" max="5491" width="34" style="3" customWidth="1"/>
    <col min="5492" max="5492" width="9.5703125" style="3" customWidth="1"/>
    <col min="5493" max="5493" width="16.7109375" style="3" customWidth="1"/>
    <col min="5494" max="5494" width="55.140625" style="3" customWidth="1"/>
    <col min="5495" max="5495" width="22.5703125" style="3" customWidth="1"/>
    <col min="5496" max="5496" width="23" style="3" customWidth="1"/>
    <col min="5497" max="5497" width="22.85546875" style="3" customWidth="1"/>
    <col min="5498" max="5498" width="23.42578125" style="3" customWidth="1"/>
    <col min="5499" max="5499" width="28.7109375" style="3" customWidth="1"/>
    <col min="5500" max="5500" width="12.7109375" style="3" customWidth="1"/>
    <col min="5501" max="5501" width="11.42578125" style="3"/>
    <col min="5502" max="5502" width="25.28515625" style="3" customWidth="1"/>
    <col min="5503" max="5503" width="15.85546875" style="3" bestFit="1" customWidth="1"/>
    <col min="5504" max="5505" width="18" style="3" bestFit="1" customWidth="1"/>
    <col min="5506" max="5724" width="11.42578125" style="3"/>
    <col min="5725" max="5725" width="15.42578125" style="3" customWidth="1"/>
    <col min="5726" max="5726" width="9.5703125" style="3" customWidth="1"/>
    <col min="5727" max="5727" width="14.42578125" style="3" customWidth="1"/>
    <col min="5728" max="5728" width="49.85546875" style="3" customWidth="1"/>
    <col min="5729" max="5729" width="22.5703125" style="3" customWidth="1"/>
    <col min="5730" max="5730" width="23" style="3" customWidth="1"/>
    <col min="5731" max="5731" width="22.85546875" style="3" customWidth="1"/>
    <col min="5732" max="5732" width="23.42578125" style="3" customWidth="1"/>
    <col min="5733" max="5733" width="22.42578125" style="3" customWidth="1"/>
    <col min="5734" max="5734" width="13.85546875" style="3" customWidth="1"/>
    <col min="5735" max="5735" width="20.7109375" style="3" customWidth="1"/>
    <col min="5736" max="5736" width="18.140625" style="3" customWidth="1"/>
    <col min="5737" max="5737" width="14.85546875" style="3" bestFit="1" customWidth="1"/>
    <col min="5738" max="5738" width="11.42578125" style="3"/>
    <col min="5739" max="5739" width="17.42578125" style="3" customWidth="1"/>
    <col min="5740" max="5742" width="18.140625" style="3" customWidth="1"/>
    <col min="5743" max="5746" width="11.42578125" style="3"/>
    <col min="5747" max="5747" width="34" style="3" customWidth="1"/>
    <col min="5748" max="5748" width="9.5703125" style="3" customWidth="1"/>
    <col min="5749" max="5749" width="16.7109375" style="3" customWidth="1"/>
    <col min="5750" max="5750" width="55.140625" style="3" customWidth="1"/>
    <col min="5751" max="5751" width="22.5703125" style="3" customWidth="1"/>
    <col min="5752" max="5752" width="23" style="3" customWidth="1"/>
    <col min="5753" max="5753" width="22.85546875" style="3" customWidth="1"/>
    <col min="5754" max="5754" width="23.42578125" style="3" customWidth="1"/>
    <col min="5755" max="5755" width="28.7109375" style="3" customWidth="1"/>
    <col min="5756" max="5756" width="12.7109375" style="3" customWidth="1"/>
    <col min="5757" max="5757" width="11.42578125" style="3"/>
    <col min="5758" max="5758" width="25.28515625" style="3" customWidth="1"/>
    <col min="5759" max="5759" width="15.85546875" style="3" bestFit="1" customWidth="1"/>
    <col min="5760" max="5761" width="18" style="3" bestFit="1" customWidth="1"/>
    <col min="5762" max="5980" width="11.42578125" style="3"/>
    <col min="5981" max="5981" width="15.42578125" style="3" customWidth="1"/>
    <col min="5982" max="5982" width="9.5703125" style="3" customWidth="1"/>
    <col min="5983" max="5983" width="14.42578125" style="3" customWidth="1"/>
    <col min="5984" max="5984" width="49.85546875" style="3" customWidth="1"/>
    <col min="5985" max="5985" width="22.5703125" style="3" customWidth="1"/>
    <col min="5986" max="5986" width="23" style="3" customWidth="1"/>
    <col min="5987" max="5987" width="22.85546875" style="3" customWidth="1"/>
    <col min="5988" max="5988" width="23.42578125" style="3" customWidth="1"/>
    <col min="5989" max="5989" width="22.42578125" style="3" customWidth="1"/>
    <col min="5990" max="5990" width="13.85546875" style="3" customWidth="1"/>
    <col min="5991" max="5991" width="20.7109375" style="3" customWidth="1"/>
    <col min="5992" max="5992" width="18.140625" style="3" customWidth="1"/>
    <col min="5993" max="5993" width="14.85546875" style="3" bestFit="1" customWidth="1"/>
    <col min="5994" max="5994" width="11.42578125" style="3"/>
    <col min="5995" max="5995" width="17.42578125" style="3" customWidth="1"/>
    <col min="5996" max="5998" width="18.140625" style="3" customWidth="1"/>
    <col min="5999" max="6002" width="11.42578125" style="3"/>
    <col min="6003" max="6003" width="34" style="3" customWidth="1"/>
    <col min="6004" max="6004" width="9.5703125" style="3" customWidth="1"/>
    <col min="6005" max="6005" width="16.7109375" style="3" customWidth="1"/>
    <col min="6006" max="6006" width="55.140625" style="3" customWidth="1"/>
    <col min="6007" max="6007" width="22.5703125" style="3" customWidth="1"/>
    <col min="6008" max="6008" width="23" style="3" customWidth="1"/>
    <col min="6009" max="6009" width="22.85546875" style="3" customWidth="1"/>
    <col min="6010" max="6010" width="23.42578125" style="3" customWidth="1"/>
    <col min="6011" max="6011" width="28.7109375" style="3" customWidth="1"/>
    <col min="6012" max="6012" width="12.7109375" style="3" customWidth="1"/>
    <col min="6013" max="6013" width="11.42578125" style="3"/>
    <col min="6014" max="6014" width="25.28515625" style="3" customWidth="1"/>
    <col min="6015" max="6015" width="15.85546875" style="3" bestFit="1" customWidth="1"/>
    <col min="6016" max="6017" width="18" style="3" bestFit="1" customWidth="1"/>
    <col min="6018" max="6236" width="11.42578125" style="3"/>
    <col min="6237" max="6237" width="15.42578125" style="3" customWidth="1"/>
    <col min="6238" max="6238" width="9.5703125" style="3" customWidth="1"/>
    <col min="6239" max="6239" width="14.42578125" style="3" customWidth="1"/>
    <col min="6240" max="6240" width="49.85546875" style="3" customWidth="1"/>
    <col min="6241" max="6241" width="22.5703125" style="3" customWidth="1"/>
    <col min="6242" max="6242" width="23" style="3" customWidth="1"/>
    <col min="6243" max="6243" width="22.85546875" style="3" customWidth="1"/>
    <col min="6244" max="6244" width="23.42578125" style="3" customWidth="1"/>
    <col min="6245" max="6245" width="22.42578125" style="3" customWidth="1"/>
    <col min="6246" max="6246" width="13.85546875" style="3" customWidth="1"/>
    <col min="6247" max="6247" width="20.7109375" style="3" customWidth="1"/>
    <col min="6248" max="6248" width="18.140625" style="3" customWidth="1"/>
    <col min="6249" max="6249" width="14.85546875" style="3" bestFit="1" customWidth="1"/>
    <col min="6250" max="6250" width="11.42578125" style="3"/>
    <col min="6251" max="6251" width="17.42578125" style="3" customWidth="1"/>
    <col min="6252" max="6254" width="18.140625" style="3" customWidth="1"/>
    <col min="6255" max="6258" width="11.42578125" style="3"/>
    <col min="6259" max="6259" width="34" style="3" customWidth="1"/>
    <col min="6260" max="6260" width="9.5703125" style="3" customWidth="1"/>
    <col min="6261" max="6261" width="16.7109375" style="3" customWidth="1"/>
    <col min="6262" max="6262" width="55.140625" style="3" customWidth="1"/>
    <col min="6263" max="6263" width="22.5703125" style="3" customWidth="1"/>
    <col min="6264" max="6264" width="23" style="3" customWidth="1"/>
    <col min="6265" max="6265" width="22.85546875" style="3" customWidth="1"/>
    <col min="6266" max="6266" width="23.42578125" style="3" customWidth="1"/>
    <col min="6267" max="6267" width="28.7109375" style="3" customWidth="1"/>
    <col min="6268" max="6268" width="12.7109375" style="3" customWidth="1"/>
    <col min="6269" max="6269" width="11.42578125" style="3"/>
    <col min="6270" max="6270" width="25.28515625" style="3" customWidth="1"/>
    <col min="6271" max="6271" width="15.85546875" style="3" bestFit="1" customWidth="1"/>
    <col min="6272" max="6273" width="18" style="3" bestFit="1" customWidth="1"/>
    <col min="6274" max="6492" width="11.42578125" style="3"/>
    <col min="6493" max="6493" width="15.42578125" style="3" customWidth="1"/>
    <col min="6494" max="6494" width="9.5703125" style="3" customWidth="1"/>
    <col min="6495" max="6495" width="14.42578125" style="3" customWidth="1"/>
    <col min="6496" max="6496" width="49.85546875" style="3" customWidth="1"/>
    <col min="6497" max="6497" width="22.5703125" style="3" customWidth="1"/>
    <col min="6498" max="6498" width="23" style="3" customWidth="1"/>
    <col min="6499" max="6499" width="22.85546875" style="3" customWidth="1"/>
    <col min="6500" max="6500" width="23.42578125" style="3" customWidth="1"/>
    <col min="6501" max="6501" width="22.42578125" style="3" customWidth="1"/>
    <col min="6502" max="6502" width="13.85546875" style="3" customWidth="1"/>
    <col min="6503" max="6503" width="20.7109375" style="3" customWidth="1"/>
    <col min="6504" max="6504" width="18.140625" style="3" customWidth="1"/>
    <col min="6505" max="6505" width="14.85546875" style="3" bestFit="1" customWidth="1"/>
    <col min="6506" max="6506" width="11.42578125" style="3"/>
    <col min="6507" max="6507" width="17.42578125" style="3" customWidth="1"/>
    <col min="6508" max="6510" width="18.140625" style="3" customWidth="1"/>
    <col min="6511" max="6514" width="11.42578125" style="3"/>
    <col min="6515" max="6515" width="34" style="3" customWidth="1"/>
    <col min="6516" max="6516" width="9.5703125" style="3" customWidth="1"/>
    <col min="6517" max="6517" width="16.7109375" style="3" customWidth="1"/>
    <col min="6518" max="6518" width="55.140625" style="3" customWidth="1"/>
    <col min="6519" max="6519" width="22.5703125" style="3" customWidth="1"/>
    <col min="6520" max="6520" width="23" style="3" customWidth="1"/>
    <col min="6521" max="6521" width="22.85546875" style="3" customWidth="1"/>
    <col min="6522" max="6522" width="23.42578125" style="3" customWidth="1"/>
    <col min="6523" max="6523" width="28.7109375" style="3" customWidth="1"/>
    <col min="6524" max="6524" width="12.7109375" style="3" customWidth="1"/>
    <col min="6525" max="6525" width="11.42578125" style="3"/>
    <col min="6526" max="6526" width="25.28515625" style="3" customWidth="1"/>
    <col min="6527" max="6527" width="15.85546875" style="3" bestFit="1" customWidth="1"/>
    <col min="6528" max="6529" width="18" style="3" bestFit="1" customWidth="1"/>
    <col min="6530" max="6748" width="11.42578125" style="3"/>
    <col min="6749" max="6749" width="15.42578125" style="3" customWidth="1"/>
    <col min="6750" max="6750" width="9.5703125" style="3" customWidth="1"/>
    <col min="6751" max="6751" width="14.42578125" style="3" customWidth="1"/>
    <col min="6752" max="6752" width="49.85546875" style="3" customWidth="1"/>
    <col min="6753" max="6753" width="22.5703125" style="3" customWidth="1"/>
    <col min="6754" max="6754" width="23" style="3" customWidth="1"/>
    <col min="6755" max="6755" width="22.85546875" style="3" customWidth="1"/>
    <col min="6756" max="6756" width="23.42578125" style="3" customWidth="1"/>
    <col min="6757" max="6757" width="22.42578125" style="3" customWidth="1"/>
    <col min="6758" max="6758" width="13.85546875" style="3" customWidth="1"/>
    <col min="6759" max="6759" width="20.7109375" style="3" customWidth="1"/>
    <col min="6760" max="6760" width="18.140625" style="3" customWidth="1"/>
    <col min="6761" max="6761" width="14.85546875" style="3" bestFit="1" customWidth="1"/>
    <col min="6762" max="6762" width="11.42578125" style="3"/>
    <col min="6763" max="6763" width="17.42578125" style="3" customWidth="1"/>
    <col min="6764" max="6766" width="18.140625" style="3" customWidth="1"/>
    <col min="6767" max="6770" width="11.42578125" style="3"/>
    <col min="6771" max="6771" width="34" style="3" customWidth="1"/>
    <col min="6772" max="6772" width="9.5703125" style="3" customWidth="1"/>
    <col min="6773" max="6773" width="16.7109375" style="3" customWidth="1"/>
    <col min="6774" max="6774" width="55.140625" style="3" customWidth="1"/>
    <col min="6775" max="6775" width="22.5703125" style="3" customWidth="1"/>
    <col min="6776" max="6776" width="23" style="3" customWidth="1"/>
    <col min="6777" max="6777" width="22.85546875" style="3" customWidth="1"/>
    <col min="6778" max="6778" width="23.42578125" style="3" customWidth="1"/>
    <col min="6779" max="6779" width="28.7109375" style="3" customWidth="1"/>
    <col min="6780" max="6780" width="12.7109375" style="3" customWidth="1"/>
    <col min="6781" max="6781" width="11.42578125" style="3"/>
    <col min="6782" max="6782" width="25.28515625" style="3" customWidth="1"/>
    <col min="6783" max="6783" width="15.85546875" style="3" bestFit="1" customWidth="1"/>
    <col min="6784" max="6785" width="18" style="3" bestFit="1" customWidth="1"/>
    <col min="6786" max="7004" width="11.42578125" style="3"/>
    <col min="7005" max="7005" width="15.42578125" style="3" customWidth="1"/>
    <col min="7006" max="7006" width="9.5703125" style="3" customWidth="1"/>
    <col min="7007" max="7007" width="14.42578125" style="3" customWidth="1"/>
    <col min="7008" max="7008" width="49.85546875" style="3" customWidth="1"/>
    <col min="7009" max="7009" width="22.5703125" style="3" customWidth="1"/>
    <col min="7010" max="7010" width="23" style="3" customWidth="1"/>
    <col min="7011" max="7011" width="22.85546875" style="3" customWidth="1"/>
    <col min="7012" max="7012" width="23.42578125" style="3" customWidth="1"/>
    <col min="7013" max="7013" width="22.42578125" style="3" customWidth="1"/>
    <col min="7014" max="7014" width="13.85546875" style="3" customWidth="1"/>
    <col min="7015" max="7015" width="20.7109375" style="3" customWidth="1"/>
    <col min="7016" max="7016" width="18.140625" style="3" customWidth="1"/>
    <col min="7017" max="7017" width="14.85546875" style="3" bestFit="1" customWidth="1"/>
    <col min="7018" max="7018" width="11.42578125" style="3"/>
    <col min="7019" max="7019" width="17.42578125" style="3" customWidth="1"/>
    <col min="7020" max="7022" width="18.140625" style="3" customWidth="1"/>
    <col min="7023" max="7026" width="11.42578125" style="3"/>
    <col min="7027" max="7027" width="34" style="3" customWidth="1"/>
    <col min="7028" max="7028" width="9.5703125" style="3" customWidth="1"/>
    <col min="7029" max="7029" width="16.7109375" style="3" customWidth="1"/>
    <col min="7030" max="7030" width="55.140625" style="3" customWidth="1"/>
    <col min="7031" max="7031" width="22.5703125" style="3" customWidth="1"/>
    <col min="7032" max="7032" width="23" style="3" customWidth="1"/>
    <col min="7033" max="7033" width="22.85546875" style="3" customWidth="1"/>
    <col min="7034" max="7034" width="23.42578125" style="3" customWidth="1"/>
    <col min="7035" max="7035" width="28.7109375" style="3" customWidth="1"/>
    <col min="7036" max="7036" width="12.7109375" style="3" customWidth="1"/>
    <col min="7037" max="7037" width="11.42578125" style="3"/>
    <col min="7038" max="7038" width="25.28515625" style="3" customWidth="1"/>
    <col min="7039" max="7039" width="15.85546875" style="3" bestFit="1" customWidth="1"/>
    <col min="7040" max="7041" width="18" style="3" bestFit="1" customWidth="1"/>
    <col min="7042" max="7260" width="11.42578125" style="3"/>
    <col min="7261" max="7261" width="15.42578125" style="3" customWidth="1"/>
    <col min="7262" max="7262" width="9.5703125" style="3" customWidth="1"/>
    <col min="7263" max="7263" width="14.42578125" style="3" customWidth="1"/>
    <col min="7264" max="7264" width="49.85546875" style="3" customWidth="1"/>
    <col min="7265" max="7265" width="22.5703125" style="3" customWidth="1"/>
    <col min="7266" max="7266" width="23" style="3" customWidth="1"/>
    <col min="7267" max="7267" width="22.85546875" style="3" customWidth="1"/>
    <col min="7268" max="7268" width="23.42578125" style="3" customWidth="1"/>
    <col min="7269" max="7269" width="22.42578125" style="3" customWidth="1"/>
    <col min="7270" max="7270" width="13.85546875" style="3" customWidth="1"/>
    <col min="7271" max="7271" width="20.7109375" style="3" customWidth="1"/>
    <col min="7272" max="7272" width="18.140625" style="3" customWidth="1"/>
    <col min="7273" max="7273" width="14.85546875" style="3" bestFit="1" customWidth="1"/>
    <col min="7274" max="7274" width="11.42578125" style="3"/>
    <col min="7275" max="7275" width="17.42578125" style="3" customWidth="1"/>
    <col min="7276" max="7278" width="18.140625" style="3" customWidth="1"/>
    <col min="7279" max="7282" width="11.42578125" style="3"/>
    <col min="7283" max="7283" width="34" style="3" customWidth="1"/>
    <col min="7284" max="7284" width="9.5703125" style="3" customWidth="1"/>
    <col min="7285" max="7285" width="16.7109375" style="3" customWidth="1"/>
    <col min="7286" max="7286" width="55.140625" style="3" customWidth="1"/>
    <col min="7287" max="7287" width="22.5703125" style="3" customWidth="1"/>
    <col min="7288" max="7288" width="23" style="3" customWidth="1"/>
    <col min="7289" max="7289" width="22.85546875" style="3" customWidth="1"/>
    <col min="7290" max="7290" width="23.42578125" style="3" customWidth="1"/>
    <col min="7291" max="7291" width="28.7109375" style="3" customWidth="1"/>
    <col min="7292" max="7292" width="12.7109375" style="3" customWidth="1"/>
    <col min="7293" max="7293" width="11.42578125" style="3"/>
    <col min="7294" max="7294" width="25.28515625" style="3" customWidth="1"/>
    <col min="7295" max="7295" width="15.85546875" style="3" bestFit="1" customWidth="1"/>
    <col min="7296" max="7297" width="18" style="3" bestFit="1" customWidth="1"/>
    <col min="7298" max="7516" width="11.42578125" style="3"/>
    <col min="7517" max="7517" width="15.42578125" style="3" customWidth="1"/>
    <col min="7518" max="7518" width="9.5703125" style="3" customWidth="1"/>
    <col min="7519" max="7519" width="14.42578125" style="3" customWidth="1"/>
    <col min="7520" max="7520" width="49.85546875" style="3" customWidth="1"/>
    <col min="7521" max="7521" width="22.5703125" style="3" customWidth="1"/>
    <col min="7522" max="7522" width="23" style="3" customWidth="1"/>
    <col min="7523" max="7523" width="22.85546875" style="3" customWidth="1"/>
    <col min="7524" max="7524" width="23.42578125" style="3" customWidth="1"/>
    <col min="7525" max="7525" width="22.42578125" style="3" customWidth="1"/>
    <col min="7526" max="7526" width="13.85546875" style="3" customWidth="1"/>
    <col min="7527" max="7527" width="20.7109375" style="3" customWidth="1"/>
    <col min="7528" max="7528" width="18.140625" style="3" customWidth="1"/>
    <col min="7529" max="7529" width="14.85546875" style="3" bestFit="1" customWidth="1"/>
    <col min="7530" max="7530" width="11.42578125" style="3"/>
    <col min="7531" max="7531" width="17.42578125" style="3" customWidth="1"/>
    <col min="7532" max="7534" width="18.140625" style="3" customWidth="1"/>
    <col min="7535" max="7538" width="11.42578125" style="3"/>
    <col min="7539" max="7539" width="34" style="3" customWidth="1"/>
    <col min="7540" max="7540" width="9.5703125" style="3" customWidth="1"/>
    <col min="7541" max="7541" width="16.7109375" style="3" customWidth="1"/>
    <col min="7542" max="7542" width="55.140625" style="3" customWidth="1"/>
    <col min="7543" max="7543" width="22.5703125" style="3" customWidth="1"/>
    <col min="7544" max="7544" width="23" style="3" customWidth="1"/>
    <col min="7545" max="7545" width="22.85546875" style="3" customWidth="1"/>
    <col min="7546" max="7546" width="23.42578125" style="3" customWidth="1"/>
    <col min="7547" max="7547" width="28.7109375" style="3" customWidth="1"/>
    <col min="7548" max="7548" width="12.7109375" style="3" customWidth="1"/>
    <col min="7549" max="7549" width="11.42578125" style="3"/>
    <col min="7550" max="7550" width="25.28515625" style="3" customWidth="1"/>
    <col min="7551" max="7551" width="15.85546875" style="3" bestFit="1" customWidth="1"/>
    <col min="7552" max="7553" width="18" style="3" bestFit="1" customWidth="1"/>
    <col min="7554" max="7772" width="11.42578125" style="3"/>
    <col min="7773" max="7773" width="15.42578125" style="3" customWidth="1"/>
    <col min="7774" max="7774" width="9.5703125" style="3" customWidth="1"/>
    <col min="7775" max="7775" width="14.42578125" style="3" customWidth="1"/>
    <col min="7776" max="7776" width="49.85546875" style="3" customWidth="1"/>
    <col min="7777" max="7777" width="22.5703125" style="3" customWidth="1"/>
    <col min="7778" max="7778" width="23" style="3" customWidth="1"/>
    <col min="7779" max="7779" width="22.85546875" style="3" customWidth="1"/>
    <col min="7780" max="7780" width="23.42578125" style="3" customWidth="1"/>
    <col min="7781" max="7781" width="22.42578125" style="3" customWidth="1"/>
    <col min="7782" max="7782" width="13.85546875" style="3" customWidth="1"/>
    <col min="7783" max="7783" width="20.7109375" style="3" customWidth="1"/>
    <col min="7784" max="7784" width="18.140625" style="3" customWidth="1"/>
    <col min="7785" max="7785" width="14.85546875" style="3" bestFit="1" customWidth="1"/>
    <col min="7786" max="7786" width="11.42578125" style="3"/>
    <col min="7787" max="7787" width="17.42578125" style="3" customWidth="1"/>
    <col min="7788" max="7790" width="18.140625" style="3" customWidth="1"/>
    <col min="7791" max="7794" width="11.42578125" style="3"/>
    <col min="7795" max="7795" width="34" style="3" customWidth="1"/>
    <col min="7796" max="7796" width="9.5703125" style="3" customWidth="1"/>
    <col min="7797" max="7797" width="16.7109375" style="3" customWidth="1"/>
    <col min="7798" max="7798" width="55.140625" style="3" customWidth="1"/>
    <col min="7799" max="7799" width="22.5703125" style="3" customWidth="1"/>
    <col min="7800" max="7800" width="23" style="3" customWidth="1"/>
    <col min="7801" max="7801" width="22.85546875" style="3" customWidth="1"/>
    <col min="7802" max="7802" width="23.42578125" style="3" customWidth="1"/>
    <col min="7803" max="7803" width="28.7109375" style="3" customWidth="1"/>
    <col min="7804" max="7804" width="12.7109375" style="3" customWidth="1"/>
    <col min="7805" max="7805" width="11.42578125" style="3"/>
    <col min="7806" max="7806" width="25.28515625" style="3" customWidth="1"/>
    <col min="7807" max="7807" width="15.85546875" style="3" bestFit="1" customWidth="1"/>
    <col min="7808" max="7809" width="18" style="3" bestFit="1" customWidth="1"/>
    <col min="7810" max="8028" width="11.42578125" style="3"/>
    <col min="8029" max="8029" width="15.42578125" style="3" customWidth="1"/>
    <col min="8030" max="8030" width="9.5703125" style="3" customWidth="1"/>
    <col min="8031" max="8031" width="14.42578125" style="3" customWidth="1"/>
    <col min="8032" max="8032" width="49.85546875" style="3" customWidth="1"/>
    <col min="8033" max="8033" width="22.5703125" style="3" customWidth="1"/>
    <col min="8034" max="8034" width="23" style="3" customWidth="1"/>
    <col min="8035" max="8035" width="22.85546875" style="3" customWidth="1"/>
    <col min="8036" max="8036" width="23.42578125" style="3" customWidth="1"/>
    <col min="8037" max="8037" width="22.42578125" style="3" customWidth="1"/>
    <col min="8038" max="8038" width="13.85546875" style="3" customWidth="1"/>
    <col min="8039" max="8039" width="20.7109375" style="3" customWidth="1"/>
    <col min="8040" max="8040" width="18.140625" style="3" customWidth="1"/>
    <col min="8041" max="8041" width="14.85546875" style="3" bestFit="1" customWidth="1"/>
    <col min="8042" max="8042" width="11.42578125" style="3"/>
    <col min="8043" max="8043" width="17.42578125" style="3" customWidth="1"/>
    <col min="8044" max="8046" width="18.140625" style="3" customWidth="1"/>
    <col min="8047" max="8050" width="11.42578125" style="3"/>
    <col min="8051" max="8051" width="34" style="3" customWidth="1"/>
    <col min="8052" max="8052" width="9.5703125" style="3" customWidth="1"/>
    <col min="8053" max="8053" width="16.7109375" style="3" customWidth="1"/>
    <col min="8054" max="8054" width="55.140625" style="3" customWidth="1"/>
    <col min="8055" max="8055" width="22.5703125" style="3" customWidth="1"/>
    <col min="8056" max="8056" width="23" style="3" customWidth="1"/>
    <col min="8057" max="8057" width="22.85546875" style="3" customWidth="1"/>
    <col min="8058" max="8058" width="23.42578125" style="3" customWidth="1"/>
    <col min="8059" max="8059" width="28.7109375" style="3" customWidth="1"/>
    <col min="8060" max="8060" width="12.7109375" style="3" customWidth="1"/>
    <col min="8061" max="8061" width="11.42578125" style="3"/>
    <col min="8062" max="8062" width="25.28515625" style="3" customWidth="1"/>
    <col min="8063" max="8063" width="15.85546875" style="3" bestFit="1" customWidth="1"/>
    <col min="8064" max="8065" width="18" style="3" bestFit="1" customWidth="1"/>
    <col min="8066" max="8284" width="11.42578125" style="3"/>
    <col min="8285" max="8285" width="15.42578125" style="3" customWidth="1"/>
    <col min="8286" max="8286" width="9.5703125" style="3" customWidth="1"/>
    <col min="8287" max="8287" width="14.42578125" style="3" customWidth="1"/>
    <col min="8288" max="8288" width="49.85546875" style="3" customWidth="1"/>
    <col min="8289" max="8289" width="22.5703125" style="3" customWidth="1"/>
    <col min="8290" max="8290" width="23" style="3" customWidth="1"/>
    <col min="8291" max="8291" width="22.85546875" style="3" customWidth="1"/>
    <col min="8292" max="8292" width="23.42578125" style="3" customWidth="1"/>
    <col min="8293" max="8293" width="22.42578125" style="3" customWidth="1"/>
    <col min="8294" max="8294" width="13.85546875" style="3" customWidth="1"/>
    <col min="8295" max="8295" width="20.7109375" style="3" customWidth="1"/>
    <col min="8296" max="8296" width="18.140625" style="3" customWidth="1"/>
    <col min="8297" max="8297" width="14.85546875" style="3" bestFit="1" customWidth="1"/>
    <col min="8298" max="8298" width="11.42578125" style="3"/>
    <col min="8299" max="8299" width="17.42578125" style="3" customWidth="1"/>
    <col min="8300" max="8302" width="18.140625" style="3" customWidth="1"/>
    <col min="8303" max="8306" width="11.42578125" style="3"/>
    <col min="8307" max="8307" width="34" style="3" customWidth="1"/>
    <col min="8308" max="8308" width="9.5703125" style="3" customWidth="1"/>
    <col min="8309" max="8309" width="16.7109375" style="3" customWidth="1"/>
    <col min="8310" max="8310" width="55.140625" style="3" customWidth="1"/>
    <col min="8311" max="8311" width="22.5703125" style="3" customWidth="1"/>
    <col min="8312" max="8312" width="23" style="3" customWidth="1"/>
    <col min="8313" max="8313" width="22.85546875" style="3" customWidth="1"/>
    <col min="8314" max="8314" width="23.42578125" style="3" customWidth="1"/>
    <col min="8315" max="8315" width="28.7109375" style="3" customWidth="1"/>
    <col min="8316" max="8316" width="12.7109375" style="3" customWidth="1"/>
    <col min="8317" max="8317" width="11.42578125" style="3"/>
    <col min="8318" max="8318" width="25.28515625" style="3" customWidth="1"/>
    <col min="8319" max="8319" width="15.85546875" style="3" bestFit="1" customWidth="1"/>
    <col min="8320" max="8321" width="18" style="3" bestFit="1" customWidth="1"/>
    <col min="8322" max="8540" width="11.42578125" style="3"/>
    <col min="8541" max="8541" width="15.42578125" style="3" customWidth="1"/>
    <col min="8542" max="8542" width="9.5703125" style="3" customWidth="1"/>
    <col min="8543" max="8543" width="14.42578125" style="3" customWidth="1"/>
    <col min="8544" max="8544" width="49.85546875" style="3" customWidth="1"/>
    <col min="8545" max="8545" width="22.5703125" style="3" customWidth="1"/>
    <col min="8546" max="8546" width="23" style="3" customWidth="1"/>
    <col min="8547" max="8547" width="22.85546875" style="3" customWidth="1"/>
    <col min="8548" max="8548" width="23.42578125" style="3" customWidth="1"/>
    <col min="8549" max="8549" width="22.42578125" style="3" customWidth="1"/>
    <col min="8550" max="8550" width="13.85546875" style="3" customWidth="1"/>
    <col min="8551" max="8551" width="20.7109375" style="3" customWidth="1"/>
    <col min="8552" max="8552" width="18.140625" style="3" customWidth="1"/>
    <col min="8553" max="8553" width="14.85546875" style="3" bestFit="1" customWidth="1"/>
    <col min="8554" max="8554" width="11.42578125" style="3"/>
    <col min="8555" max="8555" width="17.42578125" style="3" customWidth="1"/>
    <col min="8556" max="8558" width="18.140625" style="3" customWidth="1"/>
    <col min="8559" max="8562" width="11.42578125" style="3"/>
    <col min="8563" max="8563" width="34" style="3" customWidth="1"/>
    <col min="8564" max="8564" width="9.5703125" style="3" customWidth="1"/>
    <col min="8565" max="8565" width="16.7109375" style="3" customWidth="1"/>
    <col min="8566" max="8566" width="55.140625" style="3" customWidth="1"/>
    <col min="8567" max="8567" width="22.5703125" style="3" customWidth="1"/>
    <col min="8568" max="8568" width="23" style="3" customWidth="1"/>
    <col min="8569" max="8569" width="22.85546875" style="3" customWidth="1"/>
    <col min="8570" max="8570" width="23.42578125" style="3" customWidth="1"/>
    <col min="8571" max="8571" width="28.7109375" style="3" customWidth="1"/>
    <col min="8572" max="8572" width="12.7109375" style="3" customWidth="1"/>
    <col min="8573" max="8573" width="11.42578125" style="3"/>
    <col min="8574" max="8574" width="25.28515625" style="3" customWidth="1"/>
    <col min="8575" max="8575" width="15.85546875" style="3" bestFit="1" customWidth="1"/>
    <col min="8576" max="8577" width="18" style="3" bestFit="1" customWidth="1"/>
    <col min="8578" max="8796" width="11.42578125" style="3"/>
    <col min="8797" max="8797" width="15.42578125" style="3" customWidth="1"/>
    <col min="8798" max="8798" width="9.5703125" style="3" customWidth="1"/>
    <col min="8799" max="8799" width="14.42578125" style="3" customWidth="1"/>
    <col min="8800" max="8800" width="49.85546875" style="3" customWidth="1"/>
    <col min="8801" max="8801" width="22.5703125" style="3" customWidth="1"/>
    <col min="8802" max="8802" width="23" style="3" customWidth="1"/>
    <col min="8803" max="8803" width="22.85546875" style="3" customWidth="1"/>
    <col min="8804" max="8804" width="23.42578125" style="3" customWidth="1"/>
    <col min="8805" max="8805" width="22.42578125" style="3" customWidth="1"/>
    <col min="8806" max="8806" width="13.85546875" style="3" customWidth="1"/>
    <col min="8807" max="8807" width="20.7109375" style="3" customWidth="1"/>
    <col min="8808" max="8808" width="18.140625" style="3" customWidth="1"/>
    <col min="8809" max="8809" width="14.85546875" style="3" bestFit="1" customWidth="1"/>
    <col min="8810" max="8810" width="11.42578125" style="3"/>
    <col min="8811" max="8811" width="17.42578125" style="3" customWidth="1"/>
    <col min="8812" max="8814" width="18.140625" style="3" customWidth="1"/>
    <col min="8815" max="8818" width="11.42578125" style="3"/>
    <col min="8819" max="8819" width="34" style="3" customWidth="1"/>
    <col min="8820" max="8820" width="9.5703125" style="3" customWidth="1"/>
    <col min="8821" max="8821" width="16.7109375" style="3" customWidth="1"/>
    <col min="8822" max="8822" width="55.140625" style="3" customWidth="1"/>
    <col min="8823" max="8823" width="22.5703125" style="3" customWidth="1"/>
    <col min="8824" max="8824" width="23" style="3" customWidth="1"/>
    <col min="8825" max="8825" width="22.85546875" style="3" customWidth="1"/>
    <col min="8826" max="8826" width="23.42578125" style="3" customWidth="1"/>
    <col min="8827" max="8827" width="28.7109375" style="3" customWidth="1"/>
    <col min="8828" max="8828" width="12.7109375" style="3" customWidth="1"/>
    <col min="8829" max="8829" width="11.42578125" style="3"/>
    <col min="8830" max="8830" width="25.28515625" style="3" customWidth="1"/>
    <col min="8831" max="8831" width="15.85546875" style="3" bestFit="1" customWidth="1"/>
    <col min="8832" max="8833" width="18" style="3" bestFit="1" customWidth="1"/>
    <col min="8834" max="9052" width="11.42578125" style="3"/>
    <col min="9053" max="9053" width="15.42578125" style="3" customWidth="1"/>
    <col min="9054" max="9054" width="9.5703125" style="3" customWidth="1"/>
    <col min="9055" max="9055" width="14.42578125" style="3" customWidth="1"/>
    <col min="9056" max="9056" width="49.85546875" style="3" customWidth="1"/>
    <col min="9057" max="9057" width="22.5703125" style="3" customWidth="1"/>
    <col min="9058" max="9058" width="23" style="3" customWidth="1"/>
    <col min="9059" max="9059" width="22.85546875" style="3" customWidth="1"/>
    <col min="9060" max="9060" width="23.42578125" style="3" customWidth="1"/>
    <col min="9061" max="9061" width="22.42578125" style="3" customWidth="1"/>
    <col min="9062" max="9062" width="13.85546875" style="3" customWidth="1"/>
    <col min="9063" max="9063" width="20.7109375" style="3" customWidth="1"/>
    <col min="9064" max="9064" width="18.140625" style="3" customWidth="1"/>
    <col min="9065" max="9065" width="14.85546875" style="3" bestFit="1" customWidth="1"/>
    <col min="9066" max="9066" width="11.42578125" style="3"/>
    <col min="9067" max="9067" width="17.42578125" style="3" customWidth="1"/>
    <col min="9068" max="9070" width="18.140625" style="3" customWidth="1"/>
    <col min="9071" max="9074" width="11.42578125" style="3"/>
    <col min="9075" max="9075" width="34" style="3" customWidth="1"/>
    <col min="9076" max="9076" width="9.5703125" style="3" customWidth="1"/>
    <col min="9077" max="9077" width="16.7109375" style="3" customWidth="1"/>
    <col min="9078" max="9078" width="55.140625" style="3" customWidth="1"/>
    <col min="9079" max="9079" width="22.5703125" style="3" customWidth="1"/>
    <col min="9080" max="9080" width="23" style="3" customWidth="1"/>
    <col min="9081" max="9081" width="22.85546875" style="3" customWidth="1"/>
    <col min="9082" max="9082" width="23.42578125" style="3" customWidth="1"/>
    <col min="9083" max="9083" width="28.7109375" style="3" customWidth="1"/>
    <col min="9084" max="9084" width="12.7109375" style="3" customWidth="1"/>
    <col min="9085" max="9085" width="11.42578125" style="3"/>
    <col min="9086" max="9086" width="25.28515625" style="3" customWidth="1"/>
    <col min="9087" max="9087" width="15.85546875" style="3" bestFit="1" customWidth="1"/>
    <col min="9088" max="9089" width="18" style="3" bestFit="1" customWidth="1"/>
    <col min="9090" max="9308" width="11.42578125" style="3"/>
    <col min="9309" max="9309" width="15.42578125" style="3" customWidth="1"/>
    <col min="9310" max="9310" width="9.5703125" style="3" customWidth="1"/>
    <col min="9311" max="9311" width="14.42578125" style="3" customWidth="1"/>
    <col min="9312" max="9312" width="49.85546875" style="3" customWidth="1"/>
    <col min="9313" max="9313" width="22.5703125" style="3" customWidth="1"/>
    <col min="9314" max="9314" width="23" style="3" customWidth="1"/>
    <col min="9315" max="9315" width="22.85546875" style="3" customWidth="1"/>
    <col min="9316" max="9316" width="23.42578125" style="3" customWidth="1"/>
    <col min="9317" max="9317" width="22.42578125" style="3" customWidth="1"/>
    <col min="9318" max="9318" width="13.85546875" style="3" customWidth="1"/>
    <col min="9319" max="9319" width="20.7109375" style="3" customWidth="1"/>
    <col min="9320" max="9320" width="18.140625" style="3" customWidth="1"/>
    <col min="9321" max="9321" width="14.85546875" style="3" bestFit="1" customWidth="1"/>
    <col min="9322" max="9322" width="11.42578125" style="3"/>
    <col min="9323" max="9323" width="17.42578125" style="3" customWidth="1"/>
    <col min="9324" max="9326" width="18.140625" style="3" customWidth="1"/>
    <col min="9327" max="9330" width="11.42578125" style="3"/>
    <col min="9331" max="9331" width="34" style="3" customWidth="1"/>
    <col min="9332" max="9332" width="9.5703125" style="3" customWidth="1"/>
    <col min="9333" max="9333" width="16.7109375" style="3" customWidth="1"/>
    <col min="9334" max="9334" width="55.140625" style="3" customWidth="1"/>
    <col min="9335" max="9335" width="22.5703125" style="3" customWidth="1"/>
    <col min="9336" max="9336" width="23" style="3" customWidth="1"/>
    <col min="9337" max="9337" width="22.85546875" style="3" customWidth="1"/>
    <col min="9338" max="9338" width="23.42578125" style="3" customWidth="1"/>
    <col min="9339" max="9339" width="28.7109375" style="3" customWidth="1"/>
    <col min="9340" max="9340" width="12.7109375" style="3" customWidth="1"/>
    <col min="9341" max="9341" width="11.42578125" style="3"/>
    <col min="9342" max="9342" width="25.28515625" style="3" customWidth="1"/>
    <col min="9343" max="9343" width="15.85546875" style="3" bestFit="1" customWidth="1"/>
    <col min="9344" max="9345" width="18" style="3" bestFit="1" customWidth="1"/>
    <col min="9346" max="9564" width="11.42578125" style="3"/>
    <col min="9565" max="9565" width="15.42578125" style="3" customWidth="1"/>
    <col min="9566" max="9566" width="9.5703125" style="3" customWidth="1"/>
    <col min="9567" max="9567" width="14.42578125" style="3" customWidth="1"/>
    <col min="9568" max="9568" width="49.85546875" style="3" customWidth="1"/>
    <col min="9569" max="9569" width="22.5703125" style="3" customWidth="1"/>
    <col min="9570" max="9570" width="23" style="3" customWidth="1"/>
    <col min="9571" max="9571" width="22.85546875" style="3" customWidth="1"/>
    <col min="9572" max="9572" width="23.42578125" style="3" customWidth="1"/>
    <col min="9573" max="9573" width="22.42578125" style="3" customWidth="1"/>
    <col min="9574" max="9574" width="13.85546875" style="3" customWidth="1"/>
    <col min="9575" max="9575" width="20.7109375" style="3" customWidth="1"/>
    <col min="9576" max="9576" width="18.140625" style="3" customWidth="1"/>
    <col min="9577" max="9577" width="14.85546875" style="3" bestFit="1" customWidth="1"/>
    <col min="9578" max="9578" width="11.42578125" style="3"/>
    <col min="9579" max="9579" width="17.42578125" style="3" customWidth="1"/>
    <col min="9580" max="9582" width="18.140625" style="3" customWidth="1"/>
    <col min="9583" max="9586" width="11.42578125" style="3"/>
    <col min="9587" max="9587" width="34" style="3" customWidth="1"/>
    <col min="9588" max="9588" width="9.5703125" style="3" customWidth="1"/>
    <col min="9589" max="9589" width="16.7109375" style="3" customWidth="1"/>
    <col min="9590" max="9590" width="55.140625" style="3" customWidth="1"/>
    <col min="9591" max="9591" width="22.5703125" style="3" customWidth="1"/>
    <col min="9592" max="9592" width="23" style="3" customWidth="1"/>
    <col min="9593" max="9593" width="22.85546875" style="3" customWidth="1"/>
    <col min="9594" max="9594" width="23.42578125" style="3" customWidth="1"/>
    <col min="9595" max="9595" width="28.7109375" style="3" customWidth="1"/>
    <col min="9596" max="9596" width="12.7109375" style="3" customWidth="1"/>
    <col min="9597" max="9597" width="11.42578125" style="3"/>
    <col min="9598" max="9598" width="25.28515625" style="3" customWidth="1"/>
    <col min="9599" max="9599" width="15.85546875" style="3" bestFit="1" customWidth="1"/>
    <col min="9600" max="9601" width="18" style="3" bestFit="1" customWidth="1"/>
    <col min="9602" max="9820" width="11.42578125" style="3"/>
    <col min="9821" max="9821" width="15.42578125" style="3" customWidth="1"/>
    <col min="9822" max="9822" width="9.5703125" style="3" customWidth="1"/>
    <col min="9823" max="9823" width="14.42578125" style="3" customWidth="1"/>
    <col min="9824" max="9824" width="49.85546875" style="3" customWidth="1"/>
    <col min="9825" max="9825" width="22.5703125" style="3" customWidth="1"/>
    <col min="9826" max="9826" width="23" style="3" customWidth="1"/>
    <col min="9827" max="9827" width="22.85546875" style="3" customWidth="1"/>
    <col min="9828" max="9828" width="23.42578125" style="3" customWidth="1"/>
    <col min="9829" max="9829" width="22.42578125" style="3" customWidth="1"/>
    <col min="9830" max="9830" width="13.85546875" style="3" customWidth="1"/>
    <col min="9831" max="9831" width="20.7109375" style="3" customWidth="1"/>
    <col min="9832" max="9832" width="18.140625" style="3" customWidth="1"/>
    <col min="9833" max="9833" width="14.85546875" style="3" bestFit="1" customWidth="1"/>
    <col min="9834" max="9834" width="11.42578125" style="3"/>
    <col min="9835" max="9835" width="17.42578125" style="3" customWidth="1"/>
    <col min="9836" max="9838" width="18.140625" style="3" customWidth="1"/>
    <col min="9839" max="9842" width="11.42578125" style="3"/>
    <col min="9843" max="9843" width="34" style="3" customWidth="1"/>
    <col min="9844" max="9844" width="9.5703125" style="3" customWidth="1"/>
    <col min="9845" max="9845" width="16.7109375" style="3" customWidth="1"/>
    <col min="9846" max="9846" width="55.140625" style="3" customWidth="1"/>
    <col min="9847" max="9847" width="22.5703125" style="3" customWidth="1"/>
    <col min="9848" max="9848" width="23" style="3" customWidth="1"/>
    <col min="9849" max="9849" width="22.85546875" style="3" customWidth="1"/>
    <col min="9850" max="9850" width="23.42578125" style="3" customWidth="1"/>
    <col min="9851" max="9851" width="28.7109375" style="3" customWidth="1"/>
    <col min="9852" max="9852" width="12.7109375" style="3" customWidth="1"/>
    <col min="9853" max="9853" width="11.42578125" style="3"/>
    <col min="9854" max="9854" width="25.28515625" style="3" customWidth="1"/>
    <col min="9855" max="9855" width="15.85546875" style="3" bestFit="1" customWidth="1"/>
    <col min="9856" max="9857" width="18" style="3" bestFit="1" customWidth="1"/>
    <col min="9858" max="10076" width="11.42578125" style="3"/>
    <col min="10077" max="10077" width="15.42578125" style="3" customWidth="1"/>
    <col min="10078" max="10078" width="9.5703125" style="3" customWidth="1"/>
    <col min="10079" max="10079" width="14.42578125" style="3" customWidth="1"/>
    <col min="10080" max="10080" width="49.85546875" style="3" customWidth="1"/>
    <col min="10081" max="10081" width="22.5703125" style="3" customWidth="1"/>
    <col min="10082" max="10082" width="23" style="3" customWidth="1"/>
    <col min="10083" max="10083" width="22.85546875" style="3" customWidth="1"/>
    <col min="10084" max="10084" width="23.42578125" style="3" customWidth="1"/>
    <col min="10085" max="10085" width="22.42578125" style="3" customWidth="1"/>
    <col min="10086" max="10086" width="13.85546875" style="3" customWidth="1"/>
    <col min="10087" max="10087" width="20.7109375" style="3" customWidth="1"/>
    <col min="10088" max="10088" width="18.140625" style="3" customWidth="1"/>
    <col min="10089" max="10089" width="14.85546875" style="3" bestFit="1" customWidth="1"/>
    <col min="10090" max="10090" width="11.42578125" style="3"/>
    <col min="10091" max="10091" width="17.42578125" style="3" customWidth="1"/>
    <col min="10092" max="10094" width="18.140625" style="3" customWidth="1"/>
    <col min="10095" max="10098" width="11.42578125" style="3"/>
    <col min="10099" max="10099" width="34" style="3" customWidth="1"/>
    <col min="10100" max="10100" width="9.5703125" style="3" customWidth="1"/>
    <col min="10101" max="10101" width="16.7109375" style="3" customWidth="1"/>
    <col min="10102" max="10102" width="55.140625" style="3" customWidth="1"/>
    <col min="10103" max="10103" width="22.5703125" style="3" customWidth="1"/>
    <col min="10104" max="10104" width="23" style="3" customWidth="1"/>
    <col min="10105" max="10105" width="22.85546875" style="3" customWidth="1"/>
    <col min="10106" max="10106" width="23.42578125" style="3" customWidth="1"/>
    <col min="10107" max="10107" width="28.7109375" style="3" customWidth="1"/>
    <col min="10108" max="10108" width="12.7109375" style="3" customWidth="1"/>
    <col min="10109" max="10109" width="11.42578125" style="3"/>
    <col min="10110" max="10110" width="25.28515625" style="3" customWidth="1"/>
    <col min="10111" max="10111" width="15.85546875" style="3" bestFit="1" customWidth="1"/>
    <col min="10112" max="10113" width="18" style="3" bestFit="1" customWidth="1"/>
    <col min="10114" max="10332" width="11.42578125" style="3"/>
    <col min="10333" max="10333" width="15.42578125" style="3" customWidth="1"/>
    <col min="10334" max="10334" width="9.5703125" style="3" customWidth="1"/>
    <col min="10335" max="10335" width="14.42578125" style="3" customWidth="1"/>
    <col min="10336" max="10336" width="49.85546875" style="3" customWidth="1"/>
    <col min="10337" max="10337" width="22.5703125" style="3" customWidth="1"/>
    <col min="10338" max="10338" width="23" style="3" customWidth="1"/>
    <col min="10339" max="10339" width="22.85546875" style="3" customWidth="1"/>
    <col min="10340" max="10340" width="23.42578125" style="3" customWidth="1"/>
    <col min="10341" max="10341" width="22.42578125" style="3" customWidth="1"/>
    <col min="10342" max="10342" width="13.85546875" style="3" customWidth="1"/>
    <col min="10343" max="10343" width="20.7109375" style="3" customWidth="1"/>
    <col min="10344" max="10344" width="18.140625" style="3" customWidth="1"/>
    <col min="10345" max="10345" width="14.85546875" style="3" bestFit="1" customWidth="1"/>
    <col min="10346" max="10346" width="11.42578125" style="3"/>
    <col min="10347" max="10347" width="17.42578125" style="3" customWidth="1"/>
    <col min="10348" max="10350" width="18.140625" style="3" customWidth="1"/>
    <col min="10351" max="10354" width="11.42578125" style="3"/>
    <col min="10355" max="10355" width="34" style="3" customWidth="1"/>
    <col min="10356" max="10356" width="9.5703125" style="3" customWidth="1"/>
    <col min="10357" max="10357" width="16.7109375" style="3" customWidth="1"/>
    <col min="10358" max="10358" width="55.140625" style="3" customWidth="1"/>
    <col min="10359" max="10359" width="22.5703125" style="3" customWidth="1"/>
    <col min="10360" max="10360" width="23" style="3" customWidth="1"/>
    <col min="10361" max="10361" width="22.85546875" style="3" customWidth="1"/>
    <col min="10362" max="10362" width="23.42578125" style="3" customWidth="1"/>
    <col min="10363" max="10363" width="28.7109375" style="3" customWidth="1"/>
    <col min="10364" max="10364" width="12.7109375" style="3" customWidth="1"/>
    <col min="10365" max="10365" width="11.42578125" style="3"/>
    <col min="10366" max="10366" width="25.28515625" style="3" customWidth="1"/>
    <col min="10367" max="10367" width="15.85546875" style="3" bestFit="1" customWidth="1"/>
    <col min="10368" max="10369" width="18" style="3" bestFit="1" customWidth="1"/>
    <col min="10370" max="10588" width="11.42578125" style="3"/>
    <col min="10589" max="10589" width="15.42578125" style="3" customWidth="1"/>
    <col min="10590" max="10590" width="9.5703125" style="3" customWidth="1"/>
    <col min="10591" max="10591" width="14.42578125" style="3" customWidth="1"/>
    <col min="10592" max="10592" width="49.85546875" style="3" customWidth="1"/>
    <col min="10593" max="10593" width="22.5703125" style="3" customWidth="1"/>
    <col min="10594" max="10594" width="23" style="3" customWidth="1"/>
    <col min="10595" max="10595" width="22.85546875" style="3" customWidth="1"/>
    <col min="10596" max="10596" width="23.42578125" style="3" customWidth="1"/>
    <col min="10597" max="10597" width="22.42578125" style="3" customWidth="1"/>
    <col min="10598" max="10598" width="13.85546875" style="3" customWidth="1"/>
    <col min="10599" max="10599" width="20.7109375" style="3" customWidth="1"/>
    <col min="10600" max="10600" width="18.140625" style="3" customWidth="1"/>
    <col min="10601" max="10601" width="14.85546875" style="3" bestFit="1" customWidth="1"/>
    <col min="10602" max="10602" width="11.42578125" style="3"/>
    <col min="10603" max="10603" width="17.42578125" style="3" customWidth="1"/>
    <col min="10604" max="10606" width="18.140625" style="3" customWidth="1"/>
    <col min="10607" max="10610" width="11.42578125" style="3"/>
    <col min="10611" max="10611" width="34" style="3" customWidth="1"/>
    <col min="10612" max="10612" width="9.5703125" style="3" customWidth="1"/>
    <col min="10613" max="10613" width="16.7109375" style="3" customWidth="1"/>
    <col min="10614" max="10614" width="55.140625" style="3" customWidth="1"/>
    <col min="10615" max="10615" width="22.5703125" style="3" customWidth="1"/>
    <col min="10616" max="10616" width="23" style="3" customWidth="1"/>
    <col min="10617" max="10617" width="22.85546875" style="3" customWidth="1"/>
    <col min="10618" max="10618" width="23.42578125" style="3" customWidth="1"/>
    <col min="10619" max="10619" width="28.7109375" style="3" customWidth="1"/>
    <col min="10620" max="10620" width="12.7109375" style="3" customWidth="1"/>
    <col min="10621" max="10621" width="11.42578125" style="3"/>
    <col min="10622" max="10622" width="25.28515625" style="3" customWidth="1"/>
    <col min="10623" max="10623" width="15.85546875" style="3" bestFit="1" customWidth="1"/>
    <col min="10624" max="10625" width="18" style="3" bestFit="1" customWidth="1"/>
    <col min="10626" max="10844" width="11.42578125" style="3"/>
    <col min="10845" max="10845" width="15.42578125" style="3" customWidth="1"/>
    <col min="10846" max="10846" width="9.5703125" style="3" customWidth="1"/>
    <col min="10847" max="10847" width="14.42578125" style="3" customWidth="1"/>
    <col min="10848" max="10848" width="49.85546875" style="3" customWidth="1"/>
    <col min="10849" max="10849" width="22.5703125" style="3" customWidth="1"/>
    <col min="10850" max="10850" width="23" style="3" customWidth="1"/>
    <col min="10851" max="10851" width="22.85546875" style="3" customWidth="1"/>
    <col min="10852" max="10852" width="23.42578125" style="3" customWidth="1"/>
    <col min="10853" max="10853" width="22.42578125" style="3" customWidth="1"/>
    <col min="10854" max="10854" width="13.85546875" style="3" customWidth="1"/>
    <col min="10855" max="10855" width="20.7109375" style="3" customWidth="1"/>
    <col min="10856" max="10856" width="18.140625" style="3" customWidth="1"/>
    <col min="10857" max="10857" width="14.85546875" style="3" bestFit="1" customWidth="1"/>
    <col min="10858" max="10858" width="11.42578125" style="3"/>
    <col min="10859" max="10859" width="17.42578125" style="3" customWidth="1"/>
    <col min="10860" max="10862" width="18.140625" style="3" customWidth="1"/>
    <col min="10863" max="10866" width="11.42578125" style="3"/>
    <col min="10867" max="10867" width="34" style="3" customWidth="1"/>
    <col min="10868" max="10868" width="9.5703125" style="3" customWidth="1"/>
    <col min="10869" max="10869" width="16.7109375" style="3" customWidth="1"/>
    <col min="10870" max="10870" width="55.140625" style="3" customWidth="1"/>
    <col min="10871" max="10871" width="22.5703125" style="3" customWidth="1"/>
    <col min="10872" max="10872" width="23" style="3" customWidth="1"/>
    <col min="10873" max="10873" width="22.85546875" style="3" customWidth="1"/>
    <col min="10874" max="10874" width="23.42578125" style="3" customWidth="1"/>
    <col min="10875" max="10875" width="28.7109375" style="3" customWidth="1"/>
    <col min="10876" max="10876" width="12.7109375" style="3" customWidth="1"/>
    <col min="10877" max="10877" width="11.42578125" style="3"/>
    <col min="10878" max="10878" width="25.28515625" style="3" customWidth="1"/>
    <col min="10879" max="10879" width="15.85546875" style="3" bestFit="1" customWidth="1"/>
    <col min="10880" max="10881" width="18" style="3" bestFit="1" customWidth="1"/>
    <col min="10882" max="11100" width="11.42578125" style="3"/>
    <col min="11101" max="11101" width="15.42578125" style="3" customWidth="1"/>
    <col min="11102" max="11102" width="9.5703125" style="3" customWidth="1"/>
    <col min="11103" max="11103" width="14.42578125" style="3" customWidth="1"/>
    <col min="11104" max="11104" width="49.85546875" style="3" customWidth="1"/>
    <col min="11105" max="11105" width="22.5703125" style="3" customWidth="1"/>
    <col min="11106" max="11106" width="23" style="3" customWidth="1"/>
    <col min="11107" max="11107" width="22.85546875" style="3" customWidth="1"/>
    <col min="11108" max="11108" width="23.42578125" style="3" customWidth="1"/>
    <col min="11109" max="11109" width="22.42578125" style="3" customWidth="1"/>
    <col min="11110" max="11110" width="13.85546875" style="3" customWidth="1"/>
    <col min="11111" max="11111" width="20.7109375" style="3" customWidth="1"/>
    <col min="11112" max="11112" width="18.140625" style="3" customWidth="1"/>
    <col min="11113" max="11113" width="14.85546875" style="3" bestFit="1" customWidth="1"/>
    <col min="11114" max="11114" width="11.42578125" style="3"/>
    <col min="11115" max="11115" width="17.42578125" style="3" customWidth="1"/>
    <col min="11116" max="11118" width="18.140625" style="3" customWidth="1"/>
    <col min="11119" max="11122" width="11.42578125" style="3"/>
    <col min="11123" max="11123" width="34" style="3" customWidth="1"/>
    <col min="11124" max="11124" width="9.5703125" style="3" customWidth="1"/>
    <col min="11125" max="11125" width="16.7109375" style="3" customWidth="1"/>
    <col min="11126" max="11126" width="55.140625" style="3" customWidth="1"/>
    <col min="11127" max="11127" width="22.5703125" style="3" customWidth="1"/>
    <col min="11128" max="11128" width="23" style="3" customWidth="1"/>
    <col min="11129" max="11129" width="22.85546875" style="3" customWidth="1"/>
    <col min="11130" max="11130" width="23.42578125" style="3" customWidth="1"/>
    <col min="11131" max="11131" width="28.7109375" style="3" customWidth="1"/>
    <col min="11132" max="11132" width="12.7109375" style="3" customWidth="1"/>
    <col min="11133" max="11133" width="11.42578125" style="3"/>
    <col min="11134" max="11134" width="25.28515625" style="3" customWidth="1"/>
    <col min="11135" max="11135" width="15.85546875" style="3" bestFit="1" customWidth="1"/>
    <col min="11136" max="11137" width="18" style="3" bestFit="1" customWidth="1"/>
    <col min="11138" max="11356" width="11.42578125" style="3"/>
    <col min="11357" max="11357" width="15.42578125" style="3" customWidth="1"/>
    <col min="11358" max="11358" width="9.5703125" style="3" customWidth="1"/>
    <col min="11359" max="11359" width="14.42578125" style="3" customWidth="1"/>
    <col min="11360" max="11360" width="49.85546875" style="3" customWidth="1"/>
    <col min="11361" max="11361" width="22.5703125" style="3" customWidth="1"/>
    <col min="11362" max="11362" width="23" style="3" customWidth="1"/>
    <col min="11363" max="11363" width="22.85546875" style="3" customWidth="1"/>
    <col min="11364" max="11364" width="23.42578125" style="3" customWidth="1"/>
    <col min="11365" max="11365" width="22.42578125" style="3" customWidth="1"/>
    <col min="11366" max="11366" width="13.85546875" style="3" customWidth="1"/>
    <col min="11367" max="11367" width="20.7109375" style="3" customWidth="1"/>
    <col min="11368" max="11368" width="18.140625" style="3" customWidth="1"/>
    <col min="11369" max="11369" width="14.85546875" style="3" bestFit="1" customWidth="1"/>
    <col min="11370" max="11370" width="11.42578125" style="3"/>
    <col min="11371" max="11371" width="17.42578125" style="3" customWidth="1"/>
    <col min="11372" max="11374" width="18.140625" style="3" customWidth="1"/>
    <col min="11375" max="11378" width="11.42578125" style="3"/>
    <col min="11379" max="11379" width="34" style="3" customWidth="1"/>
    <col min="11380" max="11380" width="9.5703125" style="3" customWidth="1"/>
    <col min="11381" max="11381" width="16.7109375" style="3" customWidth="1"/>
    <col min="11382" max="11382" width="55.140625" style="3" customWidth="1"/>
    <col min="11383" max="11383" width="22.5703125" style="3" customWidth="1"/>
    <col min="11384" max="11384" width="23" style="3" customWidth="1"/>
    <col min="11385" max="11385" width="22.85546875" style="3" customWidth="1"/>
    <col min="11386" max="11386" width="23.42578125" style="3" customWidth="1"/>
    <col min="11387" max="11387" width="28.7109375" style="3" customWidth="1"/>
    <col min="11388" max="11388" width="12.7109375" style="3" customWidth="1"/>
    <col min="11389" max="11389" width="11.42578125" style="3"/>
    <col min="11390" max="11390" width="25.28515625" style="3" customWidth="1"/>
    <col min="11391" max="11391" width="15.85546875" style="3" bestFit="1" customWidth="1"/>
    <col min="11392" max="11393" width="18" style="3" bestFit="1" customWidth="1"/>
    <col min="11394" max="11612" width="11.42578125" style="3"/>
    <col min="11613" max="11613" width="15.42578125" style="3" customWidth="1"/>
    <col min="11614" max="11614" width="9.5703125" style="3" customWidth="1"/>
    <col min="11615" max="11615" width="14.42578125" style="3" customWidth="1"/>
    <col min="11616" max="11616" width="49.85546875" style="3" customWidth="1"/>
    <col min="11617" max="11617" width="22.5703125" style="3" customWidth="1"/>
    <col min="11618" max="11618" width="23" style="3" customWidth="1"/>
    <col min="11619" max="11619" width="22.85546875" style="3" customWidth="1"/>
    <col min="11620" max="11620" width="23.42578125" style="3" customWidth="1"/>
    <col min="11621" max="11621" width="22.42578125" style="3" customWidth="1"/>
    <col min="11622" max="11622" width="13.85546875" style="3" customWidth="1"/>
    <col min="11623" max="11623" width="20.7109375" style="3" customWidth="1"/>
    <col min="11624" max="11624" width="18.140625" style="3" customWidth="1"/>
    <col min="11625" max="11625" width="14.85546875" style="3" bestFit="1" customWidth="1"/>
    <col min="11626" max="11626" width="11.42578125" style="3"/>
    <col min="11627" max="11627" width="17.42578125" style="3" customWidth="1"/>
    <col min="11628" max="11630" width="18.140625" style="3" customWidth="1"/>
    <col min="11631" max="11634" width="11.42578125" style="3"/>
    <col min="11635" max="11635" width="34" style="3" customWidth="1"/>
    <col min="11636" max="11636" width="9.5703125" style="3" customWidth="1"/>
    <col min="11637" max="11637" width="16.7109375" style="3" customWidth="1"/>
    <col min="11638" max="11638" width="55.140625" style="3" customWidth="1"/>
    <col min="11639" max="11639" width="22.5703125" style="3" customWidth="1"/>
    <col min="11640" max="11640" width="23" style="3" customWidth="1"/>
    <col min="11641" max="11641" width="22.85546875" style="3" customWidth="1"/>
    <col min="11642" max="11642" width="23.42578125" style="3" customWidth="1"/>
    <col min="11643" max="11643" width="28.7109375" style="3" customWidth="1"/>
    <col min="11644" max="11644" width="12.7109375" style="3" customWidth="1"/>
    <col min="11645" max="11645" width="11.42578125" style="3"/>
    <col min="11646" max="11646" width="25.28515625" style="3" customWidth="1"/>
    <col min="11647" max="11647" width="15.85546875" style="3" bestFit="1" customWidth="1"/>
    <col min="11648" max="11649" width="18" style="3" bestFit="1" customWidth="1"/>
    <col min="11650" max="11868" width="11.42578125" style="3"/>
    <col min="11869" max="11869" width="15.42578125" style="3" customWidth="1"/>
    <col min="11870" max="11870" width="9.5703125" style="3" customWidth="1"/>
    <col min="11871" max="11871" width="14.42578125" style="3" customWidth="1"/>
    <col min="11872" max="11872" width="49.85546875" style="3" customWidth="1"/>
    <col min="11873" max="11873" width="22.5703125" style="3" customWidth="1"/>
    <col min="11874" max="11874" width="23" style="3" customWidth="1"/>
    <col min="11875" max="11875" width="22.85546875" style="3" customWidth="1"/>
    <col min="11876" max="11876" width="23.42578125" style="3" customWidth="1"/>
    <col min="11877" max="11877" width="22.42578125" style="3" customWidth="1"/>
    <col min="11878" max="11878" width="13.85546875" style="3" customWidth="1"/>
    <col min="11879" max="11879" width="20.7109375" style="3" customWidth="1"/>
    <col min="11880" max="11880" width="18.140625" style="3" customWidth="1"/>
    <col min="11881" max="11881" width="14.85546875" style="3" bestFit="1" customWidth="1"/>
    <col min="11882" max="11882" width="11.42578125" style="3"/>
    <col min="11883" max="11883" width="17.42578125" style="3" customWidth="1"/>
    <col min="11884" max="11886" width="18.140625" style="3" customWidth="1"/>
    <col min="11887" max="11890" width="11.42578125" style="3"/>
    <col min="11891" max="11891" width="34" style="3" customWidth="1"/>
    <col min="11892" max="11892" width="9.5703125" style="3" customWidth="1"/>
    <col min="11893" max="11893" width="16.7109375" style="3" customWidth="1"/>
    <col min="11894" max="11894" width="55.140625" style="3" customWidth="1"/>
    <col min="11895" max="11895" width="22.5703125" style="3" customWidth="1"/>
    <col min="11896" max="11896" width="23" style="3" customWidth="1"/>
    <col min="11897" max="11897" width="22.85546875" style="3" customWidth="1"/>
    <col min="11898" max="11898" width="23.42578125" style="3" customWidth="1"/>
    <col min="11899" max="11899" width="28.7109375" style="3" customWidth="1"/>
    <col min="11900" max="11900" width="12.7109375" style="3" customWidth="1"/>
    <col min="11901" max="11901" width="11.42578125" style="3"/>
    <col min="11902" max="11902" width="25.28515625" style="3" customWidth="1"/>
    <col min="11903" max="11903" width="15.85546875" style="3" bestFit="1" customWidth="1"/>
    <col min="11904" max="11905" width="18" style="3" bestFit="1" customWidth="1"/>
    <col min="11906" max="12124" width="11.42578125" style="3"/>
    <col min="12125" max="12125" width="15.42578125" style="3" customWidth="1"/>
    <col min="12126" max="12126" width="9.5703125" style="3" customWidth="1"/>
    <col min="12127" max="12127" width="14.42578125" style="3" customWidth="1"/>
    <col min="12128" max="12128" width="49.85546875" style="3" customWidth="1"/>
    <col min="12129" max="12129" width="22.5703125" style="3" customWidth="1"/>
    <col min="12130" max="12130" width="23" style="3" customWidth="1"/>
    <col min="12131" max="12131" width="22.85546875" style="3" customWidth="1"/>
    <col min="12132" max="12132" width="23.42578125" style="3" customWidth="1"/>
    <col min="12133" max="12133" width="22.42578125" style="3" customWidth="1"/>
    <col min="12134" max="12134" width="13.85546875" style="3" customWidth="1"/>
    <col min="12135" max="12135" width="20.7109375" style="3" customWidth="1"/>
    <col min="12136" max="12136" width="18.140625" style="3" customWidth="1"/>
    <col min="12137" max="12137" width="14.85546875" style="3" bestFit="1" customWidth="1"/>
    <col min="12138" max="12138" width="11.42578125" style="3"/>
    <col min="12139" max="12139" width="17.42578125" style="3" customWidth="1"/>
    <col min="12140" max="12142" width="18.140625" style="3" customWidth="1"/>
    <col min="12143" max="12146" width="11.42578125" style="3"/>
    <col min="12147" max="12147" width="34" style="3" customWidth="1"/>
    <col min="12148" max="12148" width="9.5703125" style="3" customWidth="1"/>
    <col min="12149" max="12149" width="16.7109375" style="3" customWidth="1"/>
    <col min="12150" max="12150" width="55.140625" style="3" customWidth="1"/>
    <col min="12151" max="12151" width="22.5703125" style="3" customWidth="1"/>
    <col min="12152" max="12152" width="23" style="3" customWidth="1"/>
    <col min="12153" max="12153" width="22.85546875" style="3" customWidth="1"/>
    <col min="12154" max="12154" width="23.42578125" style="3" customWidth="1"/>
    <col min="12155" max="12155" width="28.7109375" style="3" customWidth="1"/>
    <col min="12156" max="12156" width="12.7109375" style="3" customWidth="1"/>
    <col min="12157" max="12157" width="11.42578125" style="3"/>
    <col min="12158" max="12158" width="25.28515625" style="3" customWidth="1"/>
    <col min="12159" max="12159" width="15.85546875" style="3" bestFit="1" customWidth="1"/>
    <col min="12160" max="12161" width="18" style="3" bestFit="1" customWidth="1"/>
    <col min="12162" max="12380" width="11.42578125" style="3"/>
    <col min="12381" max="12381" width="15.42578125" style="3" customWidth="1"/>
    <col min="12382" max="12382" width="9.5703125" style="3" customWidth="1"/>
    <col min="12383" max="12383" width="14.42578125" style="3" customWidth="1"/>
    <col min="12384" max="12384" width="49.85546875" style="3" customWidth="1"/>
    <col min="12385" max="12385" width="22.5703125" style="3" customWidth="1"/>
    <col min="12386" max="12386" width="23" style="3" customWidth="1"/>
    <col min="12387" max="12387" width="22.85546875" style="3" customWidth="1"/>
    <col min="12388" max="12388" width="23.42578125" style="3" customWidth="1"/>
    <col min="12389" max="12389" width="22.42578125" style="3" customWidth="1"/>
    <col min="12390" max="12390" width="13.85546875" style="3" customWidth="1"/>
    <col min="12391" max="12391" width="20.7109375" style="3" customWidth="1"/>
    <col min="12392" max="12392" width="18.140625" style="3" customWidth="1"/>
    <col min="12393" max="12393" width="14.85546875" style="3" bestFit="1" customWidth="1"/>
    <col min="12394" max="12394" width="11.42578125" style="3"/>
    <col min="12395" max="12395" width="17.42578125" style="3" customWidth="1"/>
    <col min="12396" max="12398" width="18.140625" style="3" customWidth="1"/>
    <col min="12399" max="12402" width="11.42578125" style="3"/>
    <col min="12403" max="12403" width="34" style="3" customWidth="1"/>
    <col min="12404" max="12404" width="9.5703125" style="3" customWidth="1"/>
    <col min="12405" max="12405" width="16.7109375" style="3" customWidth="1"/>
    <col min="12406" max="12406" width="55.140625" style="3" customWidth="1"/>
    <col min="12407" max="12407" width="22.5703125" style="3" customWidth="1"/>
    <col min="12408" max="12408" width="23" style="3" customWidth="1"/>
    <col min="12409" max="12409" width="22.85546875" style="3" customWidth="1"/>
    <col min="12410" max="12410" width="23.42578125" style="3" customWidth="1"/>
    <col min="12411" max="12411" width="28.7109375" style="3" customWidth="1"/>
    <col min="12412" max="12412" width="12.7109375" style="3" customWidth="1"/>
    <col min="12413" max="12413" width="11.42578125" style="3"/>
    <col min="12414" max="12414" width="25.28515625" style="3" customWidth="1"/>
    <col min="12415" max="12415" width="15.85546875" style="3" bestFit="1" customWidth="1"/>
    <col min="12416" max="12417" width="18" style="3" bestFit="1" customWidth="1"/>
    <col min="12418" max="12636" width="11.42578125" style="3"/>
    <col min="12637" max="12637" width="15.42578125" style="3" customWidth="1"/>
    <col min="12638" max="12638" width="9.5703125" style="3" customWidth="1"/>
    <col min="12639" max="12639" width="14.42578125" style="3" customWidth="1"/>
    <col min="12640" max="12640" width="49.85546875" style="3" customWidth="1"/>
    <col min="12641" max="12641" width="22.5703125" style="3" customWidth="1"/>
    <col min="12642" max="12642" width="23" style="3" customWidth="1"/>
    <col min="12643" max="12643" width="22.85546875" style="3" customWidth="1"/>
    <col min="12644" max="12644" width="23.42578125" style="3" customWidth="1"/>
    <col min="12645" max="12645" width="22.42578125" style="3" customWidth="1"/>
    <col min="12646" max="12646" width="13.85546875" style="3" customWidth="1"/>
    <col min="12647" max="12647" width="20.7109375" style="3" customWidth="1"/>
    <col min="12648" max="12648" width="18.140625" style="3" customWidth="1"/>
    <col min="12649" max="12649" width="14.85546875" style="3" bestFit="1" customWidth="1"/>
    <col min="12650" max="12650" width="11.42578125" style="3"/>
    <col min="12651" max="12651" width="17.42578125" style="3" customWidth="1"/>
    <col min="12652" max="12654" width="18.140625" style="3" customWidth="1"/>
    <col min="12655" max="12658" width="11.42578125" style="3"/>
    <col min="12659" max="12659" width="34" style="3" customWidth="1"/>
    <col min="12660" max="12660" width="9.5703125" style="3" customWidth="1"/>
    <col min="12661" max="12661" width="16.7109375" style="3" customWidth="1"/>
    <col min="12662" max="12662" width="55.140625" style="3" customWidth="1"/>
    <col min="12663" max="12663" width="22.5703125" style="3" customWidth="1"/>
    <col min="12664" max="12664" width="23" style="3" customWidth="1"/>
    <col min="12665" max="12665" width="22.85546875" style="3" customWidth="1"/>
    <col min="12666" max="12666" width="23.42578125" style="3" customWidth="1"/>
    <col min="12667" max="12667" width="28.7109375" style="3" customWidth="1"/>
    <col min="12668" max="12668" width="12.7109375" style="3" customWidth="1"/>
    <col min="12669" max="12669" width="11.42578125" style="3"/>
    <col min="12670" max="12670" width="25.28515625" style="3" customWidth="1"/>
    <col min="12671" max="12671" width="15.85546875" style="3" bestFit="1" customWidth="1"/>
    <col min="12672" max="12673" width="18" style="3" bestFit="1" customWidth="1"/>
    <col min="12674" max="12892" width="11.42578125" style="3"/>
    <col min="12893" max="12893" width="15.42578125" style="3" customWidth="1"/>
    <col min="12894" max="12894" width="9.5703125" style="3" customWidth="1"/>
    <col min="12895" max="12895" width="14.42578125" style="3" customWidth="1"/>
    <col min="12896" max="12896" width="49.85546875" style="3" customWidth="1"/>
    <col min="12897" max="12897" width="22.5703125" style="3" customWidth="1"/>
    <col min="12898" max="12898" width="23" style="3" customWidth="1"/>
    <col min="12899" max="12899" width="22.85546875" style="3" customWidth="1"/>
    <col min="12900" max="12900" width="23.42578125" style="3" customWidth="1"/>
    <col min="12901" max="12901" width="22.42578125" style="3" customWidth="1"/>
    <col min="12902" max="12902" width="13.85546875" style="3" customWidth="1"/>
    <col min="12903" max="12903" width="20.7109375" style="3" customWidth="1"/>
    <col min="12904" max="12904" width="18.140625" style="3" customWidth="1"/>
    <col min="12905" max="12905" width="14.85546875" style="3" bestFit="1" customWidth="1"/>
    <col min="12906" max="12906" width="11.42578125" style="3"/>
    <col min="12907" max="12907" width="17.42578125" style="3" customWidth="1"/>
    <col min="12908" max="12910" width="18.140625" style="3" customWidth="1"/>
    <col min="12911" max="12914" width="11.42578125" style="3"/>
    <col min="12915" max="12915" width="34" style="3" customWidth="1"/>
    <col min="12916" max="12916" width="9.5703125" style="3" customWidth="1"/>
    <col min="12917" max="12917" width="16.7109375" style="3" customWidth="1"/>
    <col min="12918" max="12918" width="55.140625" style="3" customWidth="1"/>
    <col min="12919" max="12919" width="22.5703125" style="3" customWidth="1"/>
    <col min="12920" max="12920" width="23" style="3" customWidth="1"/>
    <col min="12921" max="12921" width="22.85546875" style="3" customWidth="1"/>
    <col min="12922" max="12922" width="23.42578125" style="3" customWidth="1"/>
    <col min="12923" max="12923" width="28.7109375" style="3" customWidth="1"/>
    <col min="12924" max="12924" width="12.7109375" style="3" customWidth="1"/>
    <col min="12925" max="12925" width="11.42578125" style="3"/>
    <col min="12926" max="12926" width="25.28515625" style="3" customWidth="1"/>
    <col min="12927" max="12927" width="15.85546875" style="3" bestFit="1" customWidth="1"/>
    <col min="12928" max="12929" width="18" style="3" bestFit="1" customWidth="1"/>
    <col min="12930" max="13148" width="11.42578125" style="3"/>
    <col min="13149" max="13149" width="15.42578125" style="3" customWidth="1"/>
    <col min="13150" max="13150" width="9.5703125" style="3" customWidth="1"/>
    <col min="13151" max="13151" width="14.42578125" style="3" customWidth="1"/>
    <col min="13152" max="13152" width="49.85546875" style="3" customWidth="1"/>
    <col min="13153" max="13153" width="22.5703125" style="3" customWidth="1"/>
    <col min="13154" max="13154" width="23" style="3" customWidth="1"/>
    <col min="13155" max="13155" width="22.85546875" style="3" customWidth="1"/>
    <col min="13156" max="13156" width="23.42578125" style="3" customWidth="1"/>
    <col min="13157" max="13157" width="22.42578125" style="3" customWidth="1"/>
    <col min="13158" max="13158" width="13.85546875" style="3" customWidth="1"/>
    <col min="13159" max="13159" width="20.7109375" style="3" customWidth="1"/>
    <col min="13160" max="13160" width="18.140625" style="3" customWidth="1"/>
    <col min="13161" max="13161" width="14.85546875" style="3" bestFit="1" customWidth="1"/>
    <col min="13162" max="13162" width="11.42578125" style="3"/>
    <col min="13163" max="13163" width="17.42578125" style="3" customWidth="1"/>
    <col min="13164" max="13166" width="18.140625" style="3" customWidth="1"/>
    <col min="13167" max="13170" width="11.42578125" style="3"/>
    <col min="13171" max="13171" width="34" style="3" customWidth="1"/>
    <col min="13172" max="13172" width="9.5703125" style="3" customWidth="1"/>
    <col min="13173" max="13173" width="16.7109375" style="3" customWidth="1"/>
    <col min="13174" max="13174" width="55.140625" style="3" customWidth="1"/>
    <col min="13175" max="13175" width="22.5703125" style="3" customWidth="1"/>
    <col min="13176" max="13176" width="23" style="3" customWidth="1"/>
    <col min="13177" max="13177" width="22.85546875" style="3" customWidth="1"/>
    <col min="13178" max="13178" width="23.42578125" style="3" customWidth="1"/>
    <col min="13179" max="13179" width="28.7109375" style="3" customWidth="1"/>
    <col min="13180" max="13180" width="12.7109375" style="3" customWidth="1"/>
    <col min="13181" max="13181" width="11.42578125" style="3"/>
    <col min="13182" max="13182" width="25.28515625" style="3" customWidth="1"/>
    <col min="13183" max="13183" width="15.85546875" style="3" bestFit="1" customWidth="1"/>
    <col min="13184" max="13185" width="18" style="3" bestFit="1" customWidth="1"/>
    <col min="13186" max="13404" width="11.42578125" style="3"/>
    <col min="13405" max="13405" width="15.42578125" style="3" customWidth="1"/>
    <col min="13406" max="13406" width="9.5703125" style="3" customWidth="1"/>
    <col min="13407" max="13407" width="14.42578125" style="3" customWidth="1"/>
    <col min="13408" max="13408" width="49.85546875" style="3" customWidth="1"/>
    <col min="13409" max="13409" width="22.5703125" style="3" customWidth="1"/>
    <col min="13410" max="13410" width="23" style="3" customWidth="1"/>
    <col min="13411" max="13411" width="22.85546875" style="3" customWidth="1"/>
    <col min="13412" max="13412" width="23.42578125" style="3" customWidth="1"/>
    <col min="13413" max="13413" width="22.42578125" style="3" customWidth="1"/>
    <col min="13414" max="13414" width="13.85546875" style="3" customWidth="1"/>
    <col min="13415" max="13415" width="20.7109375" style="3" customWidth="1"/>
    <col min="13416" max="13416" width="18.140625" style="3" customWidth="1"/>
    <col min="13417" max="13417" width="14.85546875" style="3" bestFit="1" customWidth="1"/>
    <col min="13418" max="13418" width="11.42578125" style="3"/>
    <col min="13419" max="13419" width="17.42578125" style="3" customWidth="1"/>
    <col min="13420" max="13422" width="18.140625" style="3" customWidth="1"/>
    <col min="13423" max="13426" width="11.42578125" style="3"/>
    <col min="13427" max="13427" width="34" style="3" customWidth="1"/>
    <col min="13428" max="13428" width="9.5703125" style="3" customWidth="1"/>
    <col min="13429" max="13429" width="16.7109375" style="3" customWidth="1"/>
    <col min="13430" max="13430" width="55.140625" style="3" customWidth="1"/>
    <col min="13431" max="13431" width="22.5703125" style="3" customWidth="1"/>
    <col min="13432" max="13432" width="23" style="3" customWidth="1"/>
    <col min="13433" max="13433" width="22.85546875" style="3" customWidth="1"/>
    <col min="13434" max="13434" width="23.42578125" style="3" customWidth="1"/>
    <col min="13435" max="13435" width="28.7109375" style="3" customWidth="1"/>
    <col min="13436" max="13436" width="12.7109375" style="3" customWidth="1"/>
    <col min="13437" max="13437" width="11.42578125" style="3"/>
    <col min="13438" max="13438" width="25.28515625" style="3" customWidth="1"/>
    <col min="13439" max="13439" width="15.85546875" style="3" bestFit="1" customWidth="1"/>
    <col min="13440" max="13441" width="18" style="3" bestFit="1" customWidth="1"/>
    <col min="13442" max="13660" width="11.42578125" style="3"/>
    <col min="13661" max="13661" width="15.42578125" style="3" customWidth="1"/>
    <col min="13662" max="13662" width="9.5703125" style="3" customWidth="1"/>
    <col min="13663" max="13663" width="14.42578125" style="3" customWidth="1"/>
    <col min="13664" max="13664" width="49.85546875" style="3" customWidth="1"/>
    <col min="13665" max="13665" width="22.5703125" style="3" customWidth="1"/>
    <col min="13666" max="13666" width="23" style="3" customWidth="1"/>
    <col min="13667" max="13667" width="22.85546875" style="3" customWidth="1"/>
    <col min="13668" max="13668" width="23.42578125" style="3" customWidth="1"/>
    <col min="13669" max="13669" width="22.42578125" style="3" customWidth="1"/>
    <col min="13670" max="13670" width="13.85546875" style="3" customWidth="1"/>
    <col min="13671" max="13671" width="20.7109375" style="3" customWidth="1"/>
    <col min="13672" max="13672" width="18.140625" style="3" customWidth="1"/>
    <col min="13673" max="13673" width="14.85546875" style="3" bestFit="1" customWidth="1"/>
    <col min="13674" max="13674" width="11.42578125" style="3"/>
    <col min="13675" max="13675" width="17.42578125" style="3" customWidth="1"/>
    <col min="13676" max="13678" width="18.140625" style="3" customWidth="1"/>
    <col min="13679" max="13682" width="11.42578125" style="3"/>
    <col min="13683" max="13683" width="34" style="3" customWidth="1"/>
    <col min="13684" max="13684" width="9.5703125" style="3" customWidth="1"/>
    <col min="13685" max="13685" width="16.7109375" style="3" customWidth="1"/>
    <col min="13686" max="13686" width="55.140625" style="3" customWidth="1"/>
    <col min="13687" max="13687" width="22.5703125" style="3" customWidth="1"/>
    <col min="13688" max="13688" width="23" style="3" customWidth="1"/>
    <col min="13689" max="13689" width="22.85546875" style="3" customWidth="1"/>
    <col min="13690" max="13690" width="23.42578125" style="3" customWidth="1"/>
    <col min="13691" max="13691" width="28.7109375" style="3" customWidth="1"/>
    <col min="13692" max="13692" width="12.7109375" style="3" customWidth="1"/>
    <col min="13693" max="13693" width="11.42578125" style="3"/>
    <col min="13694" max="13694" width="25.28515625" style="3" customWidth="1"/>
    <col min="13695" max="13695" width="15.85546875" style="3" bestFit="1" customWidth="1"/>
    <col min="13696" max="13697" width="18" style="3" bestFit="1" customWidth="1"/>
    <col min="13698" max="13916" width="11.42578125" style="3"/>
    <col min="13917" max="13917" width="15.42578125" style="3" customWidth="1"/>
    <col min="13918" max="13918" width="9.5703125" style="3" customWidth="1"/>
    <col min="13919" max="13919" width="14.42578125" style="3" customWidth="1"/>
    <col min="13920" max="13920" width="49.85546875" style="3" customWidth="1"/>
    <col min="13921" max="13921" width="22.5703125" style="3" customWidth="1"/>
    <col min="13922" max="13922" width="23" style="3" customWidth="1"/>
    <col min="13923" max="13923" width="22.85546875" style="3" customWidth="1"/>
    <col min="13924" max="13924" width="23.42578125" style="3" customWidth="1"/>
    <col min="13925" max="13925" width="22.42578125" style="3" customWidth="1"/>
    <col min="13926" max="13926" width="13.85546875" style="3" customWidth="1"/>
    <col min="13927" max="13927" width="20.7109375" style="3" customWidth="1"/>
    <col min="13928" max="13928" width="18.140625" style="3" customWidth="1"/>
    <col min="13929" max="13929" width="14.85546875" style="3" bestFit="1" customWidth="1"/>
    <col min="13930" max="13930" width="11.42578125" style="3"/>
    <col min="13931" max="13931" width="17.42578125" style="3" customWidth="1"/>
    <col min="13932" max="13934" width="18.140625" style="3" customWidth="1"/>
    <col min="13935" max="13938" width="11.42578125" style="3"/>
    <col min="13939" max="13939" width="34" style="3" customWidth="1"/>
    <col min="13940" max="13940" width="9.5703125" style="3" customWidth="1"/>
    <col min="13941" max="13941" width="16.7109375" style="3" customWidth="1"/>
    <col min="13942" max="13942" width="55.140625" style="3" customWidth="1"/>
    <col min="13943" max="13943" width="22.5703125" style="3" customWidth="1"/>
    <col min="13944" max="13944" width="23" style="3" customWidth="1"/>
    <col min="13945" max="13945" width="22.85546875" style="3" customWidth="1"/>
    <col min="13946" max="13946" width="23.42578125" style="3" customWidth="1"/>
    <col min="13947" max="13947" width="28.7109375" style="3" customWidth="1"/>
    <col min="13948" max="13948" width="12.7109375" style="3" customWidth="1"/>
    <col min="13949" max="13949" width="11.42578125" style="3"/>
    <col min="13950" max="13950" width="25.28515625" style="3" customWidth="1"/>
    <col min="13951" max="13951" width="15.85546875" style="3" bestFit="1" customWidth="1"/>
    <col min="13952" max="13953" width="18" style="3" bestFit="1" customWidth="1"/>
    <col min="13954" max="14172" width="11.42578125" style="3"/>
    <col min="14173" max="14173" width="15.42578125" style="3" customWidth="1"/>
    <col min="14174" max="14174" width="9.5703125" style="3" customWidth="1"/>
    <col min="14175" max="14175" width="14.42578125" style="3" customWidth="1"/>
    <col min="14176" max="14176" width="49.85546875" style="3" customWidth="1"/>
    <col min="14177" max="14177" width="22.5703125" style="3" customWidth="1"/>
    <col min="14178" max="14178" width="23" style="3" customWidth="1"/>
    <col min="14179" max="14179" width="22.85546875" style="3" customWidth="1"/>
    <col min="14180" max="14180" width="23.42578125" style="3" customWidth="1"/>
    <col min="14181" max="14181" width="22.42578125" style="3" customWidth="1"/>
    <col min="14182" max="14182" width="13.85546875" style="3" customWidth="1"/>
    <col min="14183" max="14183" width="20.7109375" style="3" customWidth="1"/>
    <col min="14184" max="14184" width="18.140625" style="3" customWidth="1"/>
    <col min="14185" max="14185" width="14.85546875" style="3" bestFit="1" customWidth="1"/>
    <col min="14186" max="14186" width="11.42578125" style="3"/>
    <col min="14187" max="14187" width="17.42578125" style="3" customWidth="1"/>
    <col min="14188" max="14190" width="18.140625" style="3" customWidth="1"/>
    <col min="14191" max="14194" width="11.42578125" style="3"/>
    <col min="14195" max="14195" width="34" style="3" customWidth="1"/>
    <col min="14196" max="14196" width="9.5703125" style="3" customWidth="1"/>
    <col min="14197" max="14197" width="16.7109375" style="3" customWidth="1"/>
    <col min="14198" max="14198" width="55.140625" style="3" customWidth="1"/>
    <col min="14199" max="14199" width="22.5703125" style="3" customWidth="1"/>
    <col min="14200" max="14200" width="23" style="3" customWidth="1"/>
    <col min="14201" max="14201" width="22.85546875" style="3" customWidth="1"/>
    <col min="14202" max="14202" width="23.42578125" style="3" customWidth="1"/>
    <col min="14203" max="14203" width="28.7109375" style="3" customWidth="1"/>
    <col min="14204" max="14204" width="12.7109375" style="3" customWidth="1"/>
    <col min="14205" max="14205" width="11.42578125" style="3"/>
    <col min="14206" max="14206" width="25.28515625" style="3" customWidth="1"/>
    <col min="14207" max="14207" width="15.85546875" style="3" bestFit="1" customWidth="1"/>
    <col min="14208" max="14209" width="18" style="3" bestFit="1" customWidth="1"/>
    <col min="14210" max="14428" width="11.42578125" style="3"/>
    <col min="14429" max="14429" width="15.42578125" style="3" customWidth="1"/>
    <col min="14430" max="14430" width="9.5703125" style="3" customWidth="1"/>
    <col min="14431" max="14431" width="14.42578125" style="3" customWidth="1"/>
    <col min="14432" max="14432" width="49.85546875" style="3" customWidth="1"/>
    <col min="14433" max="14433" width="22.5703125" style="3" customWidth="1"/>
    <col min="14434" max="14434" width="23" style="3" customWidth="1"/>
    <col min="14435" max="14435" width="22.85546875" style="3" customWidth="1"/>
    <col min="14436" max="14436" width="23.42578125" style="3" customWidth="1"/>
    <col min="14437" max="14437" width="22.42578125" style="3" customWidth="1"/>
    <col min="14438" max="14438" width="13.85546875" style="3" customWidth="1"/>
    <col min="14439" max="14439" width="20.7109375" style="3" customWidth="1"/>
    <col min="14440" max="14440" width="18.140625" style="3" customWidth="1"/>
    <col min="14441" max="14441" width="14.85546875" style="3" bestFit="1" customWidth="1"/>
    <col min="14442" max="14442" width="11.42578125" style="3"/>
    <col min="14443" max="14443" width="17.42578125" style="3" customWidth="1"/>
    <col min="14444" max="14446" width="18.140625" style="3" customWidth="1"/>
    <col min="14447" max="14450" width="11.42578125" style="3"/>
    <col min="14451" max="14451" width="34" style="3" customWidth="1"/>
    <col min="14452" max="14452" width="9.5703125" style="3" customWidth="1"/>
    <col min="14453" max="14453" width="16.7109375" style="3" customWidth="1"/>
    <col min="14454" max="14454" width="55.140625" style="3" customWidth="1"/>
    <col min="14455" max="14455" width="22.5703125" style="3" customWidth="1"/>
    <col min="14456" max="14456" width="23" style="3" customWidth="1"/>
    <col min="14457" max="14457" width="22.85546875" style="3" customWidth="1"/>
    <col min="14458" max="14458" width="23.42578125" style="3" customWidth="1"/>
    <col min="14459" max="14459" width="28.7109375" style="3" customWidth="1"/>
    <col min="14460" max="14460" width="12.7109375" style="3" customWidth="1"/>
    <col min="14461" max="14461" width="11.42578125" style="3"/>
    <col min="14462" max="14462" width="25.28515625" style="3" customWidth="1"/>
    <col min="14463" max="14463" width="15.85546875" style="3" bestFit="1" customWidth="1"/>
    <col min="14464" max="14465" width="18" style="3" bestFit="1" customWidth="1"/>
    <col min="14466" max="14684" width="11.42578125" style="3"/>
    <col min="14685" max="14685" width="15.42578125" style="3" customWidth="1"/>
    <col min="14686" max="14686" width="9.5703125" style="3" customWidth="1"/>
    <col min="14687" max="14687" width="14.42578125" style="3" customWidth="1"/>
    <col min="14688" max="14688" width="49.85546875" style="3" customWidth="1"/>
    <col min="14689" max="14689" width="22.5703125" style="3" customWidth="1"/>
    <col min="14690" max="14690" width="23" style="3" customWidth="1"/>
    <col min="14691" max="14691" width="22.85546875" style="3" customWidth="1"/>
    <col min="14692" max="14692" width="23.42578125" style="3" customWidth="1"/>
    <col min="14693" max="14693" width="22.42578125" style="3" customWidth="1"/>
    <col min="14694" max="14694" width="13.85546875" style="3" customWidth="1"/>
    <col min="14695" max="14695" width="20.7109375" style="3" customWidth="1"/>
    <col min="14696" max="14696" width="18.140625" style="3" customWidth="1"/>
    <col min="14697" max="14697" width="14.85546875" style="3" bestFit="1" customWidth="1"/>
    <col min="14698" max="14698" width="11.42578125" style="3"/>
    <col min="14699" max="14699" width="17.42578125" style="3" customWidth="1"/>
    <col min="14700" max="14702" width="18.140625" style="3" customWidth="1"/>
    <col min="14703" max="14706" width="11.42578125" style="3"/>
    <col min="14707" max="14707" width="34" style="3" customWidth="1"/>
    <col min="14708" max="14708" width="9.5703125" style="3" customWidth="1"/>
    <col min="14709" max="14709" width="16.7109375" style="3" customWidth="1"/>
    <col min="14710" max="14710" width="55.140625" style="3" customWidth="1"/>
    <col min="14711" max="14711" width="22.5703125" style="3" customWidth="1"/>
    <col min="14712" max="14712" width="23" style="3" customWidth="1"/>
    <col min="14713" max="14713" width="22.85546875" style="3" customWidth="1"/>
    <col min="14714" max="14714" width="23.42578125" style="3" customWidth="1"/>
    <col min="14715" max="14715" width="28.7109375" style="3" customWidth="1"/>
    <col min="14716" max="14716" width="12.7109375" style="3" customWidth="1"/>
    <col min="14717" max="14717" width="11.42578125" style="3"/>
    <col min="14718" max="14718" width="25.28515625" style="3" customWidth="1"/>
    <col min="14719" max="14719" width="15.85546875" style="3" bestFit="1" customWidth="1"/>
    <col min="14720" max="14721" width="18" style="3" bestFit="1" customWidth="1"/>
    <col min="14722" max="14940" width="11.42578125" style="3"/>
    <col min="14941" max="14941" width="15.42578125" style="3" customWidth="1"/>
    <col min="14942" max="14942" width="9.5703125" style="3" customWidth="1"/>
    <col min="14943" max="14943" width="14.42578125" style="3" customWidth="1"/>
    <col min="14944" max="14944" width="49.85546875" style="3" customWidth="1"/>
    <col min="14945" max="14945" width="22.5703125" style="3" customWidth="1"/>
    <col min="14946" max="14946" width="23" style="3" customWidth="1"/>
    <col min="14947" max="14947" width="22.85546875" style="3" customWidth="1"/>
    <col min="14948" max="14948" width="23.42578125" style="3" customWidth="1"/>
    <col min="14949" max="14949" width="22.42578125" style="3" customWidth="1"/>
    <col min="14950" max="14950" width="13.85546875" style="3" customWidth="1"/>
    <col min="14951" max="14951" width="20.7109375" style="3" customWidth="1"/>
    <col min="14952" max="14952" width="18.140625" style="3" customWidth="1"/>
    <col min="14953" max="14953" width="14.85546875" style="3" bestFit="1" customWidth="1"/>
    <col min="14954" max="14954" width="11.42578125" style="3"/>
    <col min="14955" max="14955" width="17.42578125" style="3" customWidth="1"/>
    <col min="14956" max="14958" width="18.140625" style="3" customWidth="1"/>
    <col min="14959" max="14962" width="11.42578125" style="3"/>
    <col min="14963" max="14963" width="34" style="3" customWidth="1"/>
    <col min="14964" max="14964" width="9.5703125" style="3" customWidth="1"/>
    <col min="14965" max="14965" width="16.7109375" style="3" customWidth="1"/>
    <col min="14966" max="14966" width="55.140625" style="3" customWidth="1"/>
    <col min="14967" max="14967" width="22.5703125" style="3" customWidth="1"/>
    <col min="14968" max="14968" width="23" style="3" customWidth="1"/>
    <col min="14969" max="14969" width="22.85546875" style="3" customWidth="1"/>
    <col min="14970" max="14970" width="23.42578125" style="3" customWidth="1"/>
    <col min="14971" max="14971" width="28.7109375" style="3" customWidth="1"/>
    <col min="14972" max="14972" width="12.7109375" style="3" customWidth="1"/>
    <col min="14973" max="14973" width="11.42578125" style="3"/>
    <col min="14974" max="14974" width="25.28515625" style="3" customWidth="1"/>
    <col min="14975" max="14975" width="15.85546875" style="3" bestFit="1" customWidth="1"/>
    <col min="14976" max="14977" width="18" style="3" bestFit="1" customWidth="1"/>
    <col min="14978" max="15196" width="11.42578125" style="3"/>
    <col min="15197" max="15197" width="15.42578125" style="3" customWidth="1"/>
    <col min="15198" max="15198" width="9.5703125" style="3" customWidth="1"/>
    <col min="15199" max="15199" width="14.42578125" style="3" customWidth="1"/>
    <col min="15200" max="15200" width="49.85546875" style="3" customWidth="1"/>
    <col min="15201" max="15201" width="22.5703125" style="3" customWidth="1"/>
    <col min="15202" max="15202" width="23" style="3" customWidth="1"/>
    <col min="15203" max="15203" width="22.85546875" style="3" customWidth="1"/>
    <col min="15204" max="15204" width="23.42578125" style="3" customWidth="1"/>
    <col min="15205" max="15205" width="22.42578125" style="3" customWidth="1"/>
    <col min="15206" max="15206" width="13.85546875" style="3" customWidth="1"/>
    <col min="15207" max="15207" width="20.7109375" style="3" customWidth="1"/>
    <col min="15208" max="15208" width="18.140625" style="3" customWidth="1"/>
    <col min="15209" max="15209" width="14.85546875" style="3" bestFit="1" customWidth="1"/>
    <col min="15210" max="15210" width="11.42578125" style="3"/>
    <col min="15211" max="15211" width="17.42578125" style="3" customWidth="1"/>
    <col min="15212" max="15214" width="18.140625" style="3" customWidth="1"/>
    <col min="15215" max="15218" width="11.42578125" style="3"/>
    <col min="15219" max="15219" width="34" style="3" customWidth="1"/>
    <col min="15220" max="15220" width="9.5703125" style="3" customWidth="1"/>
    <col min="15221" max="15221" width="16.7109375" style="3" customWidth="1"/>
    <col min="15222" max="15222" width="55.140625" style="3" customWidth="1"/>
    <col min="15223" max="15223" width="22.5703125" style="3" customWidth="1"/>
    <col min="15224" max="15224" width="23" style="3" customWidth="1"/>
    <col min="15225" max="15225" width="22.85546875" style="3" customWidth="1"/>
    <col min="15226" max="15226" width="23.42578125" style="3" customWidth="1"/>
    <col min="15227" max="15227" width="28.7109375" style="3" customWidth="1"/>
    <col min="15228" max="15228" width="12.7109375" style="3" customWidth="1"/>
    <col min="15229" max="15229" width="11.42578125" style="3"/>
    <col min="15230" max="15230" width="25.28515625" style="3" customWidth="1"/>
    <col min="15231" max="15231" width="15.85546875" style="3" bestFit="1" customWidth="1"/>
    <col min="15232" max="15233" width="18" style="3" bestFit="1" customWidth="1"/>
    <col min="15234" max="15452" width="11.42578125" style="3"/>
    <col min="15453" max="15453" width="15.42578125" style="3" customWidth="1"/>
    <col min="15454" max="15454" width="9.5703125" style="3" customWidth="1"/>
    <col min="15455" max="15455" width="14.42578125" style="3" customWidth="1"/>
    <col min="15456" max="15456" width="49.85546875" style="3" customWidth="1"/>
    <col min="15457" max="15457" width="22.5703125" style="3" customWidth="1"/>
    <col min="15458" max="15458" width="23" style="3" customWidth="1"/>
    <col min="15459" max="15459" width="22.85546875" style="3" customWidth="1"/>
    <col min="15460" max="15460" width="23.42578125" style="3" customWidth="1"/>
    <col min="15461" max="15461" width="22.42578125" style="3" customWidth="1"/>
    <col min="15462" max="15462" width="13.85546875" style="3" customWidth="1"/>
    <col min="15463" max="15463" width="20.7109375" style="3" customWidth="1"/>
    <col min="15464" max="15464" width="18.140625" style="3" customWidth="1"/>
    <col min="15465" max="15465" width="14.85546875" style="3" bestFit="1" customWidth="1"/>
    <col min="15466" max="15466" width="11.42578125" style="3"/>
    <col min="15467" max="15467" width="17.42578125" style="3" customWidth="1"/>
    <col min="15468" max="15470" width="18.140625" style="3" customWidth="1"/>
    <col min="15471" max="15474" width="11.42578125" style="3"/>
    <col min="15475" max="15475" width="34" style="3" customWidth="1"/>
    <col min="15476" max="15476" width="9.5703125" style="3" customWidth="1"/>
    <col min="15477" max="15477" width="16.7109375" style="3" customWidth="1"/>
    <col min="15478" max="15478" width="55.140625" style="3" customWidth="1"/>
    <col min="15479" max="15479" width="22.5703125" style="3" customWidth="1"/>
    <col min="15480" max="15480" width="23" style="3" customWidth="1"/>
    <col min="15481" max="15481" width="22.85546875" style="3" customWidth="1"/>
    <col min="15482" max="15482" width="23.42578125" style="3" customWidth="1"/>
    <col min="15483" max="15483" width="28.7109375" style="3" customWidth="1"/>
    <col min="15484" max="15484" width="12.7109375" style="3" customWidth="1"/>
    <col min="15485" max="15485" width="11.42578125" style="3"/>
    <col min="15486" max="15486" width="25.28515625" style="3" customWidth="1"/>
    <col min="15487" max="15487" width="15.85546875" style="3" bestFit="1" customWidth="1"/>
    <col min="15488" max="15489" width="18" style="3" bestFit="1" customWidth="1"/>
    <col min="15490" max="15708" width="11.42578125" style="3"/>
    <col min="15709" max="15709" width="15.42578125" style="3" customWidth="1"/>
    <col min="15710" max="15710" width="9.5703125" style="3" customWidth="1"/>
    <col min="15711" max="15711" width="14.42578125" style="3" customWidth="1"/>
    <col min="15712" max="15712" width="49.85546875" style="3" customWidth="1"/>
    <col min="15713" max="15713" width="22.5703125" style="3" customWidth="1"/>
    <col min="15714" max="15714" width="23" style="3" customWidth="1"/>
    <col min="15715" max="15715" width="22.85546875" style="3" customWidth="1"/>
    <col min="15716" max="15716" width="23.42578125" style="3" customWidth="1"/>
    <col min="15717" max="15717" width="22.42578125" style="3" customWidth="1"/>
    <col min="15718" max="15718" width="13.85546875" style="3" customWidth="1"/>
    <col min="15719" max="15719" width="20.7109375" style="3" customWidth="1"/>
    <col min="15720" max="15720" width="18.140625" style="3" customWidth="1"/>
    <col min="15721" max="15721" width="14.85546875" style="3" bestFit="1" customWidth="1"/>
    <col min="15722" max="15722" width="11.42578125" style="3"/>
    <col min="15723" max="15723" width="17.42578125" style="3" customWidth="1"/>
    <col min="15724" max="15726" width="18.140625" style="3" customWidth="1"/>
    <col min="15727" max="15730" width="11.42578125" style="3"/>
    <col min="15731" max="15731" width="34" style="3" customWidth="1"/>
    <col min="15732" max="15732" width="9.5703125" style="3" customWidth="1"/>
    <col min="15733" max="15733" width="16.7109375" style="3" customWidth="1"/>
    <col min="15734" max="15734" width="55.140625" style="3" customWidth="1"/>
    <col min="15735" max="15735" width="22.5703125" style="3" customWidth="1"/>
    <col min="15736" max="15736" width="23" style="3" customWidth="1"/>
    <col min="15737" max="15737" width="22.85546875" style="3" customWidth="1"/>
    <col min="15738" max="15738" width="23.42578125" style="3" customWidth="1"/>
    <col min="15739" max="15739" width="28.7109375" style="3" customWidth="1"/>
    <col min="15740" max="15740" width="12.7109375" style="3" customWidth="1"/>
    <col min="15741" max="15741" width="11.42578125" style="3"/>
    <col min="15742" max="15742" width="25.28515625" style="3" customWidth="1"/>
    <col min="15743" max="15743" width="15.85546875" style="3" bestFit="1" customWidth="1"/>
    <col min="15744" max="15745" width="18" style="3" bestFit="1" customWidth="1"/>
    <col min="15746" max="15964" width="11.42578125" style="3"/>
    <col min="15965" max="15965" width="15.42578125" style="3" customWidth="1"/>
    <col min="15966" max="15966" width="9.5703125" style="3" customWidth="1"/>
    <col min="15967" max="15967" width="14.42578125" style="3" customWidth="1"/>
    <col min="15968" max="15968" width="49.85546875" style="3" customWidth="1"/>
    <col min="15969" max="15969" width="22.5703125" style="3" customWidth="1"/>
    <col min="15970" max="15970" width="23" style="3" customWidth="1"/>
    <col min="15971" max="15971" width="22.85546875" style="3" customWidth="1"/>
    <col min="15972" max="15972" width="23.42578125" style="3" customWidth="1"/>
    <col min="15973" max="15973" width="22.42578125" style="3" customWidth="1"/>
    <col min="15974" max="15974" width="13.85546875" style="3" customWidth="1"/>
    <col min="15975" max="15975" width="20.7109375" style="3" customWidth="1"/>
    <col min="15976" max="15976" width="18.140625" style="3" customWidth="1"/>
    <col min="15977" max="15977" width="14.85546875" style="3" bestFit="1" customWidth="1"/>
    <col min="15978" max="15978" width="11.42578125" style="3"/>
    <col min="15979" max="15979" width="17.42578125" style="3" customWidth="1"/>
    <col min="15980" max="15982" width="18.140625" style="3" customWidth="1"/>
    <col min="15983" max="15986" width="11.42578125" style="3"/>
    <col min="15987" max="15987" width="34" style="3" customWidth="1"/>
    <col min="15988" max="15988" width="9.5703125" style="3" customWidth="1"/>
    <col min="15989" max="15989" width="16.7109375" style="3" customWidth="1"/>
    <col min="15990" max="15990" width="55.140625" style="3" customWidth="1"/>
    <col min="15991" max="15991" width="22.5703125" style="3" customWidth="1"/>
    <col min="15992" max="15992" width="23" style="3" customWidth="1"/>
    <col min="15993" max="15993" width="22.85546875" style="3" customWidth="1"/>
    <col min="15994" max="15994" width="23.42578125" style="3" customWidth="1"/>
    <col min="15995" max="15995" width="28.7109375" style="3" customWidth="1"/>
    <col min="15996" max="15996" width="12.7109375" style="3" customWidth="1"/>
    <col min="15997" max="15997" width="11.42578125" style="3"/>
    <col min="15998" max="15998" width="25.28515625" style="3" customWidth="1"/>
    <col min="15999" max="15999" width="15.85546875" style="3" bestFit="1" customWidth="1"/>
    <col min="16000" max="16001" width="18" style="3" bestFit="1" customWidth="1"/>
    <col min="16002" max="16220" width="11.42578125" style="3"/>
    <col min="16221" max="16221" width="15.42578125" style="3" customWidth="1"/>
    <col min="16222" max="16222" width="9.5703125" style="3" customWidth="1"/>
    <col min="16223" max="16223" width="14.42578125" style="3" customWidth="1"/>
    <col min="16224" max="16224" width="49.85546875" style="3" customWidth="1"/>
    <col min="16225" max="16225" width="22.5703125" style="3" customWidth="1"/>
    <col min="16226" max="16226" width="23" style="3" customWidth="1"/>
    <col min="16227" max="16227" width="22.85546875" style="3" customWidth="1"/>
    <col min="16228" max="16228" width="23.42578125" style="3" customWidth="1"/>
    <col min="16229" max="16229" width="22.42578125" style="3" customWidth="1"/>
    <col min="16230" max="16230" width="13.85546875" style="3" customWidth="1"/>
    <col min="16231" max="16231" width="20.7109375" style="3" customWidth="1"/>
    <col min="16232" max="16232" width="18.140625" style="3" customWidth="1"/>
    <col min="16233" max="16233" width="14.85546875" style="3" bestFit="1" customWidth="1"/>
    <col min="16234" max="16234" width="11.42578125" style="3"/>
    <col min="16235" max="16235" width="17.42578125" style="3" customWidth="1"/>
    <col min="16236" max="16238" width="18.140625" style="3" customWidth="1"/>
    <col min="16239" max="16384" width="11.42578125" style="3"/>
  </cols>
  <sheetData>
    <row r="1" spans="1:16" s="132" customFormat="1" ht="23.1" customHeight="1" x14ac:dyDescent="0.25">
      <c r="C1" s="133"/>
      <c r="D1" s="133"/>
      <c r="G1" s="134"/>
      <c r="H1" s="135"/>
      <c r="I1" s="135"/>
      <c r="J1" s="135"/>
    </row>
    <row r="2" spans="1:16" s="132" customFormat="1" ht="19.5" customHeight="1" x14ac:dyDescent="0.25">
      <c r="A2" s="340" t="s">
        <v>0</v>
      </c>
      <c r="B2" s="340"/>
      <c r="C2" s="340"/>
      <c r="D2" s="340"/>
      <c r="E2" s="340"/>
      <c r="F2" s="340"/>
      <c r="G2" s="340"/>
      <c r="H2" s="340"/>
      <c r="I2" s="340"/>
      <c r="J2" s="340"/>
    </row>
    <row r="3" spans="1:16" s="132" customFormat="1" ht="24.95" customHeight="1" x14ac:dyDescent="0.25">
      <c r="A3" s="341" t="s">
        <v>475</v>
      </c>
      <c r="B3" s="341"/>
      <c r="C3" s="341"/>
      <c r="D3" s="341"/>
      <c r="E3" s="341"/>
      <c r="F3" s="341"/>
      <c r="G3" s="341"/>
      <c r="H3" s="341"/>
      <c r="I3" s="341"/>
      <c r="J3" s="341"/>
    </row>
    <row r="4" spans="1:16" s="132" customFormat="1" ht="24.95" customHeight="1" x14ac:dyDescent="0.25">
      <c r="A4" s="342" t="s">
        <v>553</v>
      </c>
      <c r="B4" s="342"/>
      <c r="C4" s="342"/>
      <c r="D4" s="342"/>
      <c r="E4" s="342"/>
      <c r="F4" s="342"/>
      <c r="G4" s="342"/>
      <c r="H4" s="342"/>
      <c r="I4" s="342"/>
      <c r="J4" s="342"/>
    </row>
    <row r="5" spans="1:16" s="132" customFormat="1" ht="18.75" customHeight="1" thickBot="1" x14ac:dyDescent="0.3">
      <c r="C5" s="133"/>
      <c r="D5" s="133"/>
      <c r="G5" s="134"/>
      <c r="H5" s="136" t="s">
        <v>3</v>
      </c>
      <c r="I5" s="137" t="s">
        <v>4</v>
      </c>
      <c r="J5" s="138" t="s">
        <v>5</v>
      </c>
    </row>
    <row r="6" spans="1:16" ht="29.25" customHeight="1" x14ac:dyDescent="0.25">
      <c r="A6" s="331" t="s">
        <v>6</v>
      </c>
      <c r="B6" s="333" t="s">
        <v>7</v>
      </c>
      <c r="C6" s="333" t="s">
        <v>8</v>
      </c>
      <c r="D6" s="333" t="s">
        <v>9</v>
      </c>
      <c r="E6" s="333" t="s">
        <v>10</v>
      </c>
      <c r="F6" s="343" t="s">
        <v>477</v>
      </c>
      <c r="G6" s="349" t="s">
        <v>478</v>
      </c>
      <c r="H6" s="343" t="s">
        <v>479</v>
      </c>
      <c r="I6" s="345" t="s">
        <v>14</v>
      </c>
      <c r="J6" s="343" t="s">
        <v>480</v>
      </c>
      <c r="K6" s="343" t="s">
        <v>481</v>
      </c>
      <c r="L6" s="343" t="s">
        <v>482</v>
      </c>
      <c r="M6" s="347" t="s">
        <v>483</v>
      </c>
      <c r="N6" s="347"/>
      <c r="O6" s="348"/>
    </row>
    <row r="7" spans="1:16" ht="84.75" customHeight="1" thickBot="1" x14ac:dyDescent="0.3">
      <c r="A7" s="332"/>
      <c r="B7" s="334"/>
      <c r="C7" s="334"/>
      <c r="D7" s="334"/>
      <c r="E7" s="334"/>
      <c r="F7" s="344"/>
      <c r="G7" s="350"/>
      <c r="H7" s="344"/>
      <c r="I7" s="346"/>
      <c r="J7" s="344"/>
      <c r="K7" s="344"/>
      <c r="L7" s="344"/>
      <c r="M7" s="276" t="s">
        <v>484</v>
      </c>
      <c r="N7" s="276" t="s">
        <v>485</v>
      </c>
      <c r="O7" s="277" t="s">
        <v>486</v>
      </c>
    </row>
    <row r="8" spans="1:16" s="4" customFormat="1" ht="30.75" customHeight="1" thickBot="1" x14ac:dyDescent="0.3">
      <c r="A8" s="21" t="s">
        <v>36</v>
      </c>
      <c r="B8" s="141" t="s">
        <v>41</v>
      </c>
      <c r="C8" s="141">
        <v>20</v>
      </c>
      <c r="D8" s="141" t="s">
        <v>38</v>
      </c>
      <c r="E8" s="23" t="s">
        <v>39</v>
      </c>
      <c r="F8" s="24">
        <f>+F9+F44</f>
        <v>9956298794.5499992</v>
      </c>
      <c r="G8" s="24">
        <f t="shared" ref="G8:L8" si="0">+G9+G44</f>
        <v>0</v>
      </c>
      <c r="H8" s="24">
        <f t="shared" si="0"/>
        <v>9956298794.5499992</v>
      </c>
      <c r="I8" s="142">
        <f>+H8/$H$130</f>
        <v>0.17837172702958298</v>
      </c>
      <c r="J8" s="24">
        <f t="shared" si="0"/>
        <v>9951257783.5499992</v>
      </c>
      <c r="K8" s="24">
        <f t="shared" si="0"/>
        <v>6153334921.5500002</v>
      </c>
      <c r="L8" s="24">
        <f t="shared" si="0"/>
        <v>3797922862</v>
      </c>
      <c r="M8" s="143">
        <f>+J8/H8</f>
        <v>0.99949368624786961</v>
      </c>
      <c r="N8" s="143">
        <f>+K8/H8</f>
        <v>0.61803437688293239</v>
      </c>
      <c r="O8" s="144">
        <f>+K8/J8</f>
        <v>0.61834745470284336</v>
      </c>
    </row>
    <row r="9" spans="1:16" ht="28.5" customHeight="1" x14ac:dyDescent="0.25">
      <c r="A9" s="145" t="s">
        <v>100</v>
      </c>
      <c r="B9" s="92" t="s">
        <v>41</v>
      </c>
      <c r="C9" s="92">
        <v>20</v>
      </c>
      <c r="D9" s="92" t="s">
        <v>38</v>
      </c>
      <c r="E9" s="35" t="s">
        <v>101</v>
      </c>
      <c r="F9" s="93">
        <f>+F10</f>
        <v>353903239.54999995</v>
      </c>
      <c r="G9" s="93">
        <f t="shared" ref="G9:L9" si="1">+G10</f>
        <v>0</v>
      </c>
      <c r="H9" s="93">
        <f t="shared" si="1"/>
        <v>353903239.54999995</v>
      </c>
      <c r="I9" s="146">
        <f t="shared" ref="I9:I72" si="2">+H9/$H$130</f>
        <v>6.3403412595906192E-3</v>
      </c>
      <c r="J9" s="93">
        <f t="shared" si="1"/>
        <v>348862228.54999995</v>
      </c>
      <c r="K9" s="93">
        <f t="shared" si="1"/>
        <v>348862228.54999995</v>
      </c>
      <c r="L9" s="93">
        <f t="shared" si="1"/>
        <v>0</v>
      </c>
      <c r="M9" s="147">
        <f>+J9/H9</f>
        <v>0.98575596254385855</v>
      </c>
      <c r="N9" s="147">
        <f>+K9/H9</f>
        <v>0.98575596254385855</v>
      </c>
      <c r="O9" s="148">
        <f>+K9/J9</f>
        <v>1</v>
      </c>
    </row>
    <row r="10" spans="1:16" ht="28.5" customHeight="1" x14ac:dyDescent="0.25">
      <c r="A10" s="149" t="s">
        <v>114</v>
      </c>
      <c r="B10" s="34" t="s">
        <v>41</v>
      </c>
      <c r="C10" s="34">
        <v>20</v>
      </c>
      <c r="D10" s="34" t="s">
        <v>38</v>
      </c>
      <c r="E10" s="40" t="s">
        <v>115</v>
      </c>
      <c r="F10" s="66">
        <f>+F11+F24</f>
        <v>353903239.54999995</v>
      </c>
      <c r="G10" s="66">
        <f t="shared" ref="G10:L10" si="3">+G11+G24</f>
        <v>0</v>
      </c>
      <c r="H10" s="66">
        <f t="shared" si="3"/>
        <v>353903239.54999995</v>
      </c>
      <c r="I10" s="150">
        <f t="shared" si="2"/>
        <v>6.3403412595906192E-3</v>
      </c>
      <c r="J10" s="66">
        <f t="shared" si="3"/>
        <v>348862228.54999995</v>
      </c>
      <c r="K10" s="66">
        <f t="shared" si="3"/>
        <v>348862228.54999995</v>
      </c>
      <c r="L10" s="66">
        <f t="shared" si="3"/>
        <v>0</v>
      </c>
      <c r="M10" s="64">
        <f t="shared" ref="M10:M86" si="4">+J10/H10</f>
        <v>0.98575596254385855</v>
      </c>
      <c r="N10" s="64">
        <f t="shared" ref="N10:N86" si="5">+K10/H10</f>
        <v>0.98575596254385855</v>
      </c>
      <c r="O10" s="151">
        <f t="shared" ref="O10:O86" si="6">+K10/J10</f>
        <v>1</v>
      </c>
    </row>
    <row r="11" spans="1:16" ht="28.5" customHeight="1" x14ac:dyDescent="0.25">
      <c r="A11" s="149" t="s">
        <v>116</v>
      </c>
      <c r="B11" s="34" t="s">
        <v>41</v>
      </c>
      <c r="C11" s="34">
        <v>20</v>
      </c>
      <c r="D11" s="34" t="s">
        <v>38</v>
      </c>
      <c r="E11" s="40" t="s">
        <v>117</v>
      </c>
      <c r="F11" s="62">
        <f>+F12+F15+F22</f>
        <v>62552927.649999999</v>
      </c>
      <c r="G11" s="62">
        <f t="shared" ref="G11:L11" si="7">+G12+G15+G22</f>
        <v>0</v>
      </c>
      <c r="H11" s="62">
        <f t="shared" si="7"/>
        <v>62552927.649999999</v>
      </c>
      <c r="I11" s="150">
        <f t="shared" si="2"/>
        <v>1.1206648138959707E-3</v>
      </c>
      <c r="J11" s="62">
        <f t="shared" si="7"/>
        <v>62552927.649999999</v>
      </c>
      <c r="K11" s="62">
        <f t="shared" si="7"/>
        <v>62552927.649999999</v>
      </c>
      <c r="L11" s="62">
        <f t="shared" si="7"/>
        <v>0</v>
      </c>
      <c r="M11" s="64">
        <f t="shared" si="4"/>
        <v>1</v>
      </c>
      <c r="N11" s="64">
        <f t="shared" si="5"/>
        <v>1</v>
      </c>
      <c r="O11" s="151">
        <f t="shared" si="6"/>
        <v>1</v>
      </c>
    </row>
    <row r="12" spans="1:16" ht="54.75" customHeight="1" x14ac:dyDescent="0.25">
      <c r="A12" s="149" t="s">
        <v>118</v>
      </c>
      <c r="B12" s="34" t="s">
        <v>41</v>
      </c>
      <c r="C12" s="34">
        <v>20</v>
      </c>
      <c r="D12" s="34" t="s">
        <v>38</v>
      </c>
      <c r="E12" s="40" t="s">
        <v>487</v>
      </c>
      <c r="F12" s="62">
        <f>+F13+F14</f>
        <v>4803517</v>
      </c>
      <c r="G12" s="62">
        <f t="shared" ref="G12:L12" si="8">+G13+G14</f>
        <v>0</v>
      </c>
      <c r="H12" s="62">
        <f t="shared" si="8"/>
        <v>4803517</v>
      </c>
      <c r="I12" s="150">
        <f t="shared" si="2"/>
        <v>8.6057242835557861E-5</v>
      </c>
      <c r="J12" s="62">
        <f t="shared" si="8"/>
        <v>4803517</v>
      </c>
      <c r="K12" s="62">
        <f t="shared" si="8"/>
        <v>4803517</v>
      </c>
      <c r="L12" s="62">
        <f t="shared" si="8"/>
        <v>0</v>
      </c>
      <c r="M12" s="64">
        <f t="shared" si="4"/>
        <v>1</v>
      </c>
      <c r="N12" s="64">
        <f t="shared" si="5"/>
        <v>1</v>
      </c>
      <c r="O12" s="151">
        <f t="shared" si="6"/>
        <v>1</v>
      </c>
    </row>
    <row r="13" spans="1:16" ht="55.5" customHeight="1" x14ac:dyDescent="0.25">
      <c r="A13" s="152" t="s">
        <v>120</v>
      </c>
      <c r="B13" s="44" t="s">
        <v>41</v>
      </c>
      <c r="C13" s="44">
        <v>20</v>
      </c>
      <c r="D13" s="44" t="s">
        <v>38</v>
      </c>
      <c r="E13" s="45" t="s">
        <v>488</v>
      </c>
      <c r="F13" s="46">
        <v>4545632</v>
      </c>
      <c r="G13" s="46">
        <v>0</v>
      </c>
      <c r="H13" s="46">
        <f>+F13-G13</f>
        <v>4545632</v>
      </c>
      <c r="I13" s="153">
        <f t="shared" si="2"/>
        <v>8.1437113028866675E-5</v>
      </c>
      <c r="J13" s="46">
        <v>4545632</v>
      </c>
      <c r="K13" s="46">
        <v>4545632</v>
      </c>
      <c r="L13" s="46">
        <f>+J13-K13</f>
        <v>0</v>
      </c>
      <c r="M13" s="57">
        <f t="shared" si="4"/>
        <v>1</v>
      </c>
      <c r="N13" s="57">
        <f t="shared" si="5"/>
        <v>1</v>
      </c>
      <c r="O13" s="154">
        <f t="shared" si="6"/>
        <v>1</v>
      </c>
    </row>
    <row r="14" spans="1:16" ht="36" customHeight="1" x14ac:dyDescent="0.25">
      <c r="A14" s="152" t="s">
        <v>122</v>
      </c>
      <c r="B14" s="44" t="s">
        <v>41</v>
      </c>
      <c r="C14" s="44">
        <v>20</v>
      </c>
      <c r="D14" s="44" t="s">
        <v>38</v>
      </c>
      <c r="E14" s="45" t="s">
        <v>123</v>
      </c>
      <c r="F14" s="46">
        <v>257885</v>
      </c>
      <c r="G14" s="46">
        <v>0</v>
      </c>
      <c r="H14" s="46">
        <f>+F14-G14</f>
        <v>257885</v>
      </c>
      <c r="I14" s="155">
        <f t="shared" si="2"/>
        <v>4.620129806691189E-6</v>
      </c>
      <c r="J14" s="46">
        <v>257885</v>
      </c>
      <c r="K14" s="46">
        <v>257885</v>
      </c>
      <c r="L14" s="46">
        <f>+J14-K14</f>
        <v>0</v>
      </c>
      <c r="M14" s="57">
        <f t="shared" si="4"/>
        <v>1</v>
      </c>
      <c r="N14" s="57">
        <f t="shared" si="5"/>
        <v>1</v>
      </c>
      <c r="O14" s="154">
        <f t="shared" si="6"/>
        <v>1</v>
      </c>
    </row>
    <row r="15" spans="1:16" ht="43.5" customHeight="1" x14ac:dyDescent="0.25">
      <c r="A15" s="156" t="s">
        <v>126</v>
      </c>
      <c r="B15" s="34" t="s">
        <v>41</v>
      </c>
      <c r="C15" s="34">
        <v>20</v>
      </c>
      <c r="D15" s="34" t="s">
        <v>38</v>
      </c>
      <c r="E15" s="40" t="s">
        <v>489</v>
      </c>
      <c r="F15" s="62">
        <f>SUM(F16:F21)</f>
        <v>57416210.649999999</v>
      </c>
      <c r="G15" s="62">
        <f t="shared" ref="G15:H15" si="9">SUM(G16:G21)</f>
        <v>0</v>
      </c>
      <c r="H15" s="62">
        <f t="shared" si="9"/>
        <v>57416210.649999999</v>
      </c>
      <c r="I15" s="157">
        <f t="shared" si="2"/>
        <v>1.0286381379736125E-3</v>
      </c>
      <c r="J15" s="62">
        <f t="shared" ref="J15:L15" si="10">SUM(J16:J21)</f>
        <v>57416210.649999999</v>
      </c>
      <c r="K15" s="62">
        <f t="shared" si="10"/>
        <v>57416210.649999999</v>
      </c>
      <c r="L15" s="62">
        <f t="shared" si="10"/>
        <v>0</v>
      </c>
      <c r="M15" s="64">
        <f t="shared" si="4"/>
        <v>1</v>
      </c>
      <c r="N15" s="64">
        <f t="shared" si="5"/>
        <v>1</v>
      </c>
      <c r="O15" s="151">
        <f t="shared" si="6"/>
        <v>1</v>
      </c>
    </row>
    <row r="16" spans="1:16" ht="43.5" customHeight="1" x14ac:dyDescent="0.25">
      <c r="A16" s="158" t="s">
        <v>128</v>
      </c>
      <c r="B16" s="44" t="s">
        <v>41</v>
      </c>
      <c r="C16" s="44">
        <v>20</v>
      </c>
      <c r="D16" s="44" t="s">
        <v>38</v>
      </c>
      <c r="E16" s="45" t="s">
        <v>490</v>
      </c>
      <c r="F16" s="46">
        <v>32752716</v>
      </c>
      <c r="G16" s="46">
        <v>0</v>
      </c>
      <c r="H16" s="46">
        <f t="shared" ref="H16:H21" si="11">+F16-G16</f>
        <v>32752716</v>
      </c>
      <c r="I16" s="153">
        <f t="shared" si="2"/>
        <v>5.8678015177963591E-4</v>
      </c>
      <c r="J16" s="46">
        <v>32752716</v>
      </c>
      <c r="K16" s="46">
        <v>32752716</v>
      </c>
      <c r="L16" s="46">
        <f t="shared" ref="L16:L21" si="12">+J16-K16</f>
        <v>0</v>
      </c>
      <c r="M16" s="57">
        <f t="shared" si="4"/>
        <v>1</v>
      </c>
      <c r="N16" s="57">
        <f t="shared" si="5"/>
        <v>1</v>
      </c>
      <c r="O16" s="154">
        <f t="shared" si="6"/>
        <v>1</v>
      </c>
      <c r="P16" s="50"/>
    </row>
    <row r="17" spans="1:16" ht="54.75" customHeight="1" x14ac:dyDescent="0.25">
      <c r="A17" s="158" t="s">
        <v>130</v>
      </c>
      <c r="B17" s="44" t="s">
        <v>41</v>
      </c>
      <c r="C17" s="44">
        <v>20</v>
      </c>
      <c r="D17" s="44" t="s">
        <v>38</v>
      </c>
      <c r="E17" s="45" t="s">
        <v>131</v>
      </c>
      <c r="F17" s="46">
        <v>3965698</v>
      </c>
      <c r="G17" s="46">
        <v>0</v>
      </c>
      <c r="H17" s="46">
        <f t="shared" si="11"/>
        <v>3965698</v>
      </c>
      <c r="I17" s="153">
        <f t="shared" si="2"/>
        <v>7.1047325490569962E-5</v>
      </c>
      <c r="J17" s="46">
        <v>3965698</v>
      </c>
      <c r="K17" s="46">
        <v>3965698</v>
      </c>
      <c r="L17" s="46">
        <f t="shared" si="12"/>
        <v>0</v>
      </c>
      <c r="M17" s="57">
        <f t="shared" si="4"/>
        <v>1</v>
      </c>
      <c r="N17" s="57">
        <f t="shared" si="5"/>
        <v>1</v>
      </c>
      <c r="O17" s="154">
        <f t="shared" si="6"/>
        <v>1</v>
      </c>
      <c r="P17" s="50"/>
    </row>
    <row r="18" spans="1:16" ht="54.75" customHeight="1" x14ac:dyDescent="0.25">
      <c r="A18" s="158" t="s">
        <v>134</v>
      </c>
      <c r="B18" s="44" t="s">
        <v>41</v>
      </c>
      <c r="C18" s="44">
        <v>20</v>
      </c>
      <c r="D18" s="44" t="s">
        <v>38</v>
      </c>
      <c r="E18" s="45" t="s">
        <v>135</v>
      </c>
      <c r="F18" s="46">
        <v>513437</v>
      </c>
      <c r="G18" s="46">
        <v>0</v>
      </c>
      <c r="H18" s="46">
        <f t="shared" si="11"/>
        <v>513437</v>
      </c>
      <c r="I18" s="159">
        <f t="shared" si="2"/>
        <v>9.1984628324955066E-6</v>
      </c>
      <c r="J18" s="46">
        <v>513437</v>
      </c>
      <c r="K18" s="46">
        <v>513437</v>
      </c>
      <c r="L18" s="46">
        <f t="shared" si="12"/>
        <v>0</v>
      </c>
      <c r="M18" s="57">
        <f t="shared" si="4"/>
        <v>1</v>
      </c>
      <c r="N18" s="57">
        <f t="shared" si="5"/>
        <v>1</v>
      </c>
      <c r="O18" s="154">
        <f t="shared" si="6"/>
        <v>1</v>
      </c>
      <c r="P18" s="50"/>
    </row>
    <row r="19" spans="1:16" ht="32.25" customHeight="1" x14ac:dyDescent="0.25">
      <c r="A19" s="158" t="s">
        <v>136</v>
      </c>
      <c r="B19" s="44" t="s">
        <v>41</v>
      </c>
      <c r="C19" s="44">
        <v>20</v>
      </c>
      <c r="D19" s="44" t="s">
        <v>38</v>
      </c>
      <c r="E19" s="45" t="s">
        <v>137</v>
      </c>
      <c r="F19" s="46">
        <v>13375311</v>
      </c>
      <c r="G19" s="46">
        <v>0</v>
      </c>
      <c r="H19" s="46">
        <f t="shared" si="11"/>
        <v>13375311</v>
      </c>
      <c r="I19" s="153">
        <f t="shared" si="2"/>
        <v>2.3962492205775648E-4</v>
      </c>
      <c r="J19" s="46">
        <v>13375311</v>
      </c>
      <c r="K19" s="46">
        <v>13375311</v>
      </c>
      <c r="L19" s="46">
        <f t="shared" si="12"/>
        <v>0</v>
      </c>
      <c r="M19" s="57">
        <f t="shared" si="4"/>
        <v>1</v>
      </c>
      <c r="N19" s="57">
        <f t="shared" si="5"/>
        <v>1</v>
      </c>
      <c r="O19" s="154">
        <f t="shared" si="6"/>
        <v>1</v>
      </c>
      <c r="P19" s="50"/>
    </row>
    <row r="20" spans="1:16" ht="43.5" customHeight="1" x14ac:dyDescent="0.25">
      <c r="A20" s="158" t="s">
        <v>491</v>
      </c>
      <c r="B20" s="44" t="s">
        <v>41</v>
      </c>
      <c r="C20" s="44">
        <v>20</v>
      </c>
      <c r="D20" s="44" t="s">
        <v>38</v>
      </c>
      <c r="E20" s="45" t="s">
        <v>492</v>
      </c>
      <c r="F20" s="46">
        <v>25110</v>
      </c>
      <c r="G20" s="46">
        <v>0</v>
      </c>
      <c r="H20" s="46">
        <f t="shared" si="11"/>
        <v>25110</v>
      </c>
      <c r="I20" s="160">
        <f t="shared" si="2"/>
        <v>4.4985733736361463E-7</v>
      </c>
      <c r="J20" s="46">
        <v>25110</v>
      </c>
      <c r="K20" s="46">
        <v>25110</v>
      </c>
      <c r="L20" s="46">
        <f t="shared" si="12"/>
        <v>0</v>
      </c>
      <c r="M20" s="57">
        <f t="shared" si="4"/>
        <v>1</v>
      </c>
      <c r="N20" s="57">
        <f t="shared" si="5"/>
        <v>1</v>
      </c>
      <c r="O20" s="154">
        <f t="shared" si="6"/>
        <v>1</v>
      </c>
      <c r="P20" s="50"/>
    </row>
    <row r="21" spans="1:16" ht="43.5" customHeight="1" x14ac:dyDescent="0.25">
      <c r="A21" s="158" t="s">
        <v>138</v>
      </c>
      <c r="B21" s="44" t="s">
        <v>41</v>
      </c>
      <c r="C21" s="44">
        <v>20</v>
      </c>
      <c r="D21" s="44" t="s">
        <v>38</v>
      </c>
      <c r="E21" s="45" t="s">
        <v>139</v>
      </c>
      <c r="F21" s="46">
        <v>6783938.6500000004</v>
      </c>
      <c r="G21" s="46">
        <v>0</v>
      </c>
      <c r="H21" s="46">
        <f t="shared" si="11"/>
        <v>6783938.6500000004</v>
      </c>
      <c r="I21" s="153">
        <f t="shared" si="2"/>
        <v>1.215374184757911E-4</v>
      </c>
      <c r="J21" s="46">
        <v>6783938.6500000004</v>
      </c>
      <c r="K21" s="46">
        <v>6783938.6500000004</v>
      </c>
      <c r="L21" s="46">
        <f t="shared" si="12"/>
        <v>0</v>
      </c>
      <c r="M21" s="57">
        <f t="shared" si="4"/>
        <v>1</v>
      </c>
      <c r="N21" s="57">
        <f t="shared" si="5"/>
        <v>1</v>
      </c>
      <c r="O21" s="154">
        <f t="shared" si="6"/>
        <v>1</v>
      </c>
    </row>
    <row r="22" spans="1:16" ht="43.5" customHeight="1" x14ac:dyDescent="0.25">
      <c r="A22" s="149" t="s">
        <v>140</v>
      </c>
      <c r="B22" s="34" t="s">
        <v>41</v>
      </c>
      <c r="C22" s="34">
        <v>20</v>
      </c>
      <c r="D22" s="34" t="s">
        <v>38</v>
      </c>
      <c r="E22" s="40" t="s">
        <v>141</v>
      </c>
      <c r="F22" s="62">
        <f>+F23</f>
        <v>333200</v>
      </c>
      <c r="G22" s="62">
        <f t="shared" ref="G22:H22" si="13">+G23</f>
        <v>0</v>
      </c>
      <c r="H22" s="62">
        <f t="shared" si="13"/>
        <v>333200</v>
      </c>
      <c r="I22" s="161">
        <f t="shared" si="2"/>
        <v>5.9694330868003342E-6</v>
      </c>
      <c r="J22" s="62">
        <f t="shared" ref="J22:L22" si="14">+J23</f>
        <v>333200</v>
      </c>
      <c r="K22" s="62">
        <f t="shared" si="14"/>
        <v>333200</v>
      </c>
      <c r="L22" s="62">
        <f t="shared" si="14"/>
        <v>0</v>
      </c>
      <c r="M22" s="64">
        <f t="shared" si="4"/>
        <v>1</v>
      </c>
      <c r="N22" s="64">
        <f t="shared" si="5"/>
        <v>1</v>
      </c>
      <c r="O22" s="151">
        <f t="shared" si="6"/>
        <v>1</v>
      </c>
    </row>
    <row r="23" spans="1:16" ht="43.5" customHeight="1" x14ac:dyDescent="0.25">
      <c r="A23" s="152" t="s">
        <v>142</v>
      </c>
      <c r="B23" s="44" t="s">
        <v>41</v>
      </c>
      <c r="C23" s="44">
        <v>20</v>
      </c>
      <c r="D23" s="44" t="s">
        <v>38</v>
      </c>
      <c r="E23" s="45" t="s">
        <v>493</v>
      </c>
      <c r="F23" s="46">
        <v>333200</v>
      </c>
      <c r="G23" s="46">
        <v>0</v>
      </c>
      <c r="H23" s="46">
        <f>+F23-G23</f>
        <v>333200</v>
      </c>
      <c r="I23" s="159">
        <f t="shared" si="2"/>
        <v>5.9694330868003342E-6</v>
      </c>
      <c r="J23" s="46">
        <v>333200</v>
      </c>
      <c r="K23" s="46">
        <v>333200</v>
      </c>
      <c r="L23" s="46">
        <f>+J23-K23</f>
        <v>0</v>
      </c>
      <c r="M23" s="57">
        <f t="shared" si="4"/>
        <v>1</v>
      </c>
      <c r="N23" s="57">
        <f t="shared" si="5"/>
        <v>1</v>
      </c>
      <c r="O23" s="154">
        <f t="shared" si="6"/>
        <v>1</v>
      </c>
    </row>
    <row r="24" spans="1:16" ht="43.5" customHeight="1" x14ac:dyDescent="0.25">
      <c r="A24" s="149" t="s">
        <v>148</v>
      </c>
      <c r="B24" s="34" t="s">
        <v>41</v>
      </c>
      <c r="C24" s="34">
        <v>20</v>
      </c>
      <c r="D24" s="34" t="s">
        <v>38</v>
      </c>
      <c r="E24" s="40" t="s">
        <v>149</v>
      </c>
      <c r="F24" s="62">
        <f>+F25+F27+F31+F34+F41+F43</f>
        <v>291350311.89999998</v>
      </c>
      <c r="G24" s="62">
        <f t="shared" ref="G24:H24" si="15">+G25+G27+G31+G34+G41+G43</f>
        <v>0</v>
      </c>
      <c r="H24" s="62">
        <f t="shared" si="15"/>
        <v>291350311.89999998</v>
      </c>
      <c r="I24" s="150">
        <f t="shared" si="2"/>
        <v>5.2196764456946491E-3</v>
      </c>
      <c r="J24" s="62">
        <f t="shared" ref="J24:L24" si="16">+J25+J27+J31+J34+J41+J43</f>
        <v>286309300.89999998</v>
      </c>
      <c r="K24" s="62">
        <f t="shared" si="16"/>
        <v>286309300.89999998</v>
      </c>
      <c r="L24" s="62">
        <f t="shared" si="16"/>
        <v>0</v>
      </c>
      <c r="M24" s="64">
        <f t="shared" si="4"/>
        <v>0.98269776693518618</v>
      </c>
      <c r="N24" s="64">
        <f t="shared" si="5"/>
        <v>0.98269776693518618</v>
      </c>
      <c r="O24" s="151">
        <f t="shared" si="6"/>
        <v>1</v>
      </c>
    </row>
    <row r="25" spans="1:16" ht="43.5" customHeight="1" x14ac:dyDescent="0.25">
      <c r="A25" s="149" t="s">
        <v>494</v>
      </c>
      <c r="B25" s="34" t="s">
        <v>41</v>
      </c>
      <c r="C25" s="34">
        <v>20</v>
      </c>
      <c r="D25" s="34" t="s">
        <v>38</v>
      </c>
      <c r="E25" s="40" t="s">
        <v>495</v>
      </c>
      <c r="F25" s="62">
        <f>+F26</f>
        <v>3333643.91</v>
      </c>
      <c r="G25" s="62">
        <f t="shared" ref="G25:H25" si="17">+G26</f>
        <v>0</v>
      </c>
      <c r="H25" s="62">
        <f t="shared" si="17"/>
        <v>3333643.91</v>
      </c>
      <c r="I25" s="150">
        <f t="shared" si="2"/>
        <v>5.9723782280805628E-5</v>
      </c>
      <c r="J25" s="62">
        <f t="shared" ref="J25:L25" si="18">+J26</f>
        <v>3333643.91</v>
      </c>
      <c r="K25" s="62">
        <f t="shared" si="18"/>
        <v>3333643.91</v>
      </c>
      <c r="L25" s="62">
        <f t="shared" si="18"/>
        <v>0</v>
      </c>
      <c r="M25" s="64">
        <f t="shared" si="4"/>
        <v>1</v>
      </c>
      <c r="N25" s="64">
        <f t="shared" si="5"/>
        <v>1</v>
      </c>
      <c r="O25" s="151">
        <f t="shared" si="6"/>
        <v>1</v>
      </c>
    </row>
    <row r="26" spans="1:16" ht="43.5" customHeight="1" x14ac:dyDescent="0.25">
      <c r="A26" s="152" t="s">
        <v>496</v>
      </c>
      <c r="B26" s="44" t="s">
        <v>41</v>
      </c>
      <c r="C26" s="44">
        <v>20</v>
      </c>
      <c r="D26" s="44" t="s">
        <v>38</v>
      </c>
      <c r="E26" s="45" t="s">
        <v>497</v>
      </c>
      <c r="F26" s="46">
        <v>3333643.91</v>
      </c>
      <c r="G26" s="46">
        <v>0</v>
      </c>
      <c r="H26" s="46">
        <f>+F26-G26</f>
        <v>3333643.91</v>
      </c>
      <c r="I26" s="153">
        <f t="shared" si="2"/>
        <v>5.9723782280805628E-5</v>
      </c>
      <c r="J26" s="46">
        <v>3333643.91</v>
      </c>
      <c r="K26" s="46">
        <v>3333643.91</v>
      </c>
      <c r="L26" s="46">
        <f>+J26-K26</f>
        <v>0</v>
      </c>
      <c r="M26" s="57">
        <f t="shared" si="4"/>
        <v>1</v>
      </c>
      <c r="N26" s="57">
        <f t="shared" si="5"/>
        <v>1</v>
      </c>
      <c r="O26" s="154">
        <f t="shared" si="6"/>
        <v>1</v>
      </c>
    </row>
    <row r="27" spans="1:16" ht="75" customHeight="1" x14ac:dyDescent="0.25">
      <c r="A27" s="149" t="s">
        <v>150</v>
      </c>
      <c r="B27" s="34" t="s">
        <v>41</v>
      </c>
      <c r="C27" s="34">
        <v>20</v>
      </c>
      <c r="D27" s="34" t="s">
        <v>38</v>
      </c>
      <c r="E27" s="40" t="s">
        <v>498</v>
      </c>
      <c r="F27" s="62">
        <f>+F28+F29+F30</f>
        <v>45043707</v>
      </c>
      <c r="G27" s="62">
        <f t="shared" ref="G27:H27" si="19">+G28+G29+G30</f>
        <v>0</v>
      </c>
      <c r="H27" s="62">
        <f t="shared" si="19"/>
        <v>45043707</v>
      </c>
      <c r="I27" s="150">
        <f t="shared" si="2"/>
        <v>8.0697897634435722E-4</v>
      </c>
      <c r="J27" s="62">
        <f t="shared" ref="J27:L27" si="20">+J28+J29+J30</f>
        <v>45043707</v>
      </c>
      <c r="K27" s="62">
        <f t="shared" si="20"/>
        <v>45043707</v>
      </c>
      <c r="L27" s="62">
        <f t="shared" si="20"/>
        <v>0</v>
      </c>
      <c r="M27" s="64">
        <f t="shared" si="4"/>
        <v>1</v>
      </c>
      <c r="N27" s="64">
        <f t="shared" si="5"/>
        <v>1</v>
      </c>
      <c r="O27" s="151">
        <f t="shared" si="6"/>
        <v>1</v>
      </c>
    </row>
    <row r="28" spans="1:16" ht="43.5" customHeight="1" x14ac:dyDescent="0.25">
      <c r="A28" s="152" t="s">
        <v>152</v>
      </c>
      <c r="B28" s="44" t="s">
        <v>41</v>
      </c>
      <c r="C28" s="44">
        <v>20</v>
      </c>
      <c r="D28" s="44" t="s">
        <v>38</v>
      </c>
      <c r="E28" s="45" t="s">
        <v>153</v>
      </c>
      <c r="F28" s="46">
        <v>244854</v>
      </c>
      <c r="G28" s="46">
        <v>0</v>
      </c>
      <c r="H28" s="46">
        <f t="shared" ref="H28:H30" si="21">+F28-G28</f>
        <v>244854</v>
      </c>
      <c r="I28" s="155">
        <f t="shared" si="2"/>
        <v>4.3866733764568098E-6</v>
      </c>
      <c r="J28" s="46">
        <v>244854</v>
      </c>
      <c r="K28" s="46">
        <v>244854</v>
      </c>
      <c r="L28" s="46">
        <f t="shared" ref="L28:L30" si="22">+J28-K28</f>
        <v>0</v>
      </c>
      <c r="M28" s="57">
        <f t="shared" si="4"/>
        <v>1</v>
      </c>
      <c r="N28" s="57">
        <f t="shared" si="5"/>
        <v>1</v>
      </c>
      <c r="O28" s="154">
        <f t="shared" si="6"/>
        <v>1</v>
      </c>
    </row>
    <row r="29" spans="1:16" ht="43.5" customHeight="1" x14ac:dyDescent="0.25">
      <c r="A29" s="152" t="s">
        <v>158</v>
      </c>
      <c r="B29" s="44" t="s">
        <v>41</v>
      </c>
      <c r="C29" s="44">
        <v>20</v>
      </c>
      <c r="D29" s="44" t="s">
        <v>38</v>
      </c>
      <c r="E29" s="45" t="s">
        <v>159</v>
      </c>
      <c r="F29" s="46">
        <v>162200</v>
      </c>
      <c r="G29" s="46">
        <v>0</v>
      </c>
      <c r="H29" s="46">
        <f t="shared" si="21"/>
        <v>162200</v>
      </c>
      <c r="I29" s="155">
        <f t="shared" si="2"/>
        <v>2.9058884954352164E-6</v>
      </c>
      <c r="J29" s="46">
        <v>162200</v>
      </c>
      <c r="K29" s="46">
        <v>162200</v>
      </c>
      <c r="L29" s="46">
        <f t="shared" si="22"/>
        <v>0</v>
      </c>
      <c r="M29" s="57">
        <f t="shared" si="4"/>
        <v>1</v>
      </c>
      <c r="N29" s="57">
        <f t="shared" si="5"/>
        <v>1</v>
      </c>
      <c r="O29" s="154">
        <f t="shared" si="6"/>
        <v>1</v>
      </c>
    </row>
    <row r="30" spans="1:16" ht="43.5" customHeight="1" x14ac:dyDescent="0.25">
      <c r="A30" s="152" t="s">
        <v>160</v>
      </c>
      <c r="B30" s="44" t="s">
        <v>41</v>
      </c>
      <c r="C30" s="44">
        <v>20</v>
      </c>
      <c r="D30" s="44" t="s">
        <v>38</v>
      </c>
      <c r="E30" s="45" t="s">
        <v>161</v>
      </c>
      <c r="F30" s="46">
        <v>44636653</v>
      </c>
      <c r="G30" s="46">
        <v>0</v>
      </c>
      <c r="H30" s="46">
        <f t="shared" si="21"/>
        <v>44636653</v>
      </c>
      <c r="I30" s="153">
        <f t="shared" si="2"/>
        <v>7.9968641447246511E-4</v>
      </c>
      <c r="J30" s="46">
        <v>44636653</v>
      </c>
      <c r="K30" s="46">
        <v>44636653</v>
      </c>
      <c r="L30" s="46">
        <f t="shared" si="22"/>
        <v>0</v>
      </c>
      <c r="M30" s="57">
        <f t="shared" si="4"/>
        <v>1</v>
      </c>
      <c r="N30" s="57">
        <f t="shared" si="5"/>
        <v>1</v>
      </c>
      <c r="O30" s="154">
        <f t="shared" si="6"/>
        <v>1</v>
      </c>
    </row>
    <row r="31" spans="1:16" ht="43.5" customHeight="1" x14ac:dyDescent="0.25">
      <c r="A31" s="149" t="s">
        <v>164</v>
      </c>
      <c r="B31" s="34" t="s">
        <v>41</v>
      </c>
      <c r="C31" s="34">
        <v>20</v>
      </c>
      <c r="D31" s="34" t="s">
        <v>38</v>
      </c>
      <c r="E31" s="40" t="s">
        <v>499</v>
      </c>
      <c r="F31" s="62">
        <f>+F32+F33</f>
        <v>9709914</v>
      </c>
      <c r="G31" s="62">
        <f t="shared" ref="G31:H31" si="23">+G32+G33</f>
        <v>0</v>
      </c>
      <c r="H31" s="62">
        <f t="shared" si="23"/>
        <v>9709914</v>
      </c>
      <c r="I31" s="150">
        <f t="shared" si="2"/>
        <v>1.7395762875625984E-4</v>
      </c>
      <c r="J31" s="62">
        <f t="shared" ref="J31:L31" si="24">+J32+J33</f>
        <v>9709914</v>
      </c>
      <c r="K31" s="62">
        <f t="shared" si="24"/>
        <v>9709914</v>
      </c>
      <c r="L31" s="62">
        <f t="shared" si="24"/>
        <v>0</v>
      </c>
      <c r="M31" s="64">
        <f t="shared" si="4"/>
        <v>1</v>
      </c>
      <c r="N31" s="64">
        <f t="shared" si="5"/>
        <v>1</v>
      </c>
      <c r="O31" s="151">
        <f t="shared" si="6"/>
        <v>1</v>
      </c>
    </row>
    <row r="32" spans="1:16" ht="43.5" customHeight="1" x14ac:dyDescent="0.25">
      <c r="A32" s="152" t="s">
        <v>166</v>
      </c>
      <c r="B32" s="44" t="s">
        <v>41</v>
      </c>
      <c r="C32" s="44">
        <v>20</v>
      </c>
      <c r="D32" s="44" t="s">
        <v>38</v>
      </c>
      <c r="E32" s="45" t="s">
        <v>167</v>
      </c>
      <c r="F32" s="46">
        <v>7521191</v>
      </c>
      <c r="G32" s="46">
        <v>0</v>
      </c>
      <c r="H32" s="46">
        <f t="shared" ref="H32:H33" si="25">+F32-G32</f>
        <v>7521191</v>
      </c>
      <c r="I32" s="153">
        <f t="shared" si="2"/>
        <v>1.3474563747762573E-4</v>
      </c>
      <c r="J32" s="46">
        <v>7521191</v>
      </c>
      <c r="K32" s="46">
        <v>7521191</v>
      </c>
      <c r="L32" s="46">
        <f>+J32-K32</f>
        <v>0</v>
      </c>
      <c r="M32" s="57">
        <f t="shared" si="4"/>
        <v>1</v>
      </c>
      <c r="N32" s="57">
        <f t="shared" si="5"/>
        <v>1</v>
      </c>
      <c r="O32" s="154">
        <f t="shared" si="6"/>
        <v>1</v>
      </c>
    </row>
    <row r="33" spans="1:15" ht="43.5" customHeight="1" x14ac:dyDescent="0.25">
      <c r="A33" s="152" t="s">
        <v>170</v>
      </c>
      <c r="B33" s="44" t="s">
        <v>41</v>
      </c>
      <c r="C33" s="44">
        <v>20</v>
      </c>
      <c r="D33" s="44" t="s">
        <v>38</v>
      </c>
      <c r="E33" s="45" t="s">
        <v>171</v>
      </c>
      <c r="F33" s="46">
        <v>2188723</v>
      </c>
      <c r="G33" s="46">
        <v>0</v>
      </c>
      <c r="H33" s="46">
        <f t="shared" si="25"/>
        <v>2188723</v>
      </c>
      <c r="I33" s="159">
        <f t="shared" si="2"/>
        <v>3.9211991278634116E-5</v>
      </c>
      <c r="J33" s="46">
        <v>2188723</v>
      </c>
      <c r="K33" s="46">
        <v>2188723</v>
      </c>
      <c r="L33" s="46">
        <f>+J33-K33</f>
        <v>0</v>
      </c>
      <c r="M33" s="57">
        <f t="shared" si="4"/>
        <v>1</v>
      </c>
      <c r="N33" s="57">
        <f t="shared" si="5"/>
        <v>1</v>
      </c>
      <c r="O33" s="154">
        <f t="shared" si="6"/>
        <v>1</v>
      </c>
    </row>
    <row r="34" spans="1:15" ht="43.5" customHeight="1" x14ac:dyDescent="0.25">
      <c r="A34" s="149" t="s">
        <v>172</v>
      </c>
      <c r="B34" s="34" t="s">
        <v>41</v>
      </c>
      <c r="C34" s="34">
        <v>20</v>
      </c>
      <c r="D34" s="34" t="s">
        <v>38</v>
      </c>
      <c r="E34" s="40" t="s">
        <v>173</v>
      </c>
      <c r="F34" s="62">
        <f>+F35+F36+F37+F38+F39+F40</f>
        <v>222800613.99000001</v>
      </c>
      <c r="G34" s="62">
        <f t="shared" ref="G34:H34" si="26">+G35+G36+G37+G38+G39+G40</f>
        <v>0</v>
      </c>
      <c r="H34" s="62">
        <f t="shared" si="26"/>
        <v>222800613.99000001</v>
      </c>
      <c r="I34" s="150">
        <f t="shared" si="2"/>
        <v>3.9915767014145724E-3</v>
      </c>
      <c r="J34" s="62">
        <f t="shared" ref="J34:L34" si="27">+J35+J36+J37+J38+J39+J40</f>
        <v>222800602.99000001</v>
      </c>
      <c r="K34" s="62">
        <f t="shared" si="27"/>
        <v>222800602.99000001</v>
      </c>
      <c r="L34" s="62">
        <f t="shared" si="27"/>
        <v>0</v>
      </c>
      <c r="M34" s="64">
        <f t="shared" si="4"/>
        <v>0.99999995062850233</v>
      </c>
      <c r="N34" s="64">
        <f t="shared" si="5"/>
        <v>0.99999995062850233</v>
      </c>
      <c r="O34" s="151">
        <f t="shared" si="6"/>
        <v>1</v>
      </c>
    </row>
    <row r="35" spans="1:15" ht="43.5" customHeight="1" x14ac:dyDescent="0.25">
      <c r="A35" s="152" t="s">
        <v>174</v>
      </c>
      <c r="B35" s="44" t="s">
        <v>41</v>
      </c>
      <c r="C35" s="44">
        <v>20</v>
      </c>
      <c r="D35" s="44" t="s">
        <v>38</v>
      </c>
      <c r="E35" s="45" t="s">
        <v>175</v>
      </c>
      <c r="F35" s="46">
        <v>31514008</v>
      </c>
      <c r="G35" s="46">
        <v>0</v>
      </c>
      <c r="H35" s="46">
        <f t="shared" ref="H35:H40" si="28">+F35-G35</f>
        <v>31514008</v>
      </c>
      <c r="I35" s="153">
        <f t="shared" si="2"/>
        <v>5.6458812140723418E-4</v>
      </c>
      <c r="J35" s="46">
        <v>31514008</v>
      </c>
      <c r="K35" s="46">
        <v>31514008</v>
      </c>
      <c r="L35" s="46">
        <f t="shared" ref="L35:L39" si="29">+J35-K35</f>
        <v>0</v>
      </c>
      <c r="M35" s="57">
        <f t="shared" si="4"/>
        <v>1</v>
      </c>
      <c r="N35" s="57">
        <f t="shared" si="5"/>
        <v>1</v>
      </c>
      <c r="O35" s="154">
        <f t="shared" si="6"/>
        <v>1</v>
      </c>
    </row>
    <row r="36" spans="1:15" ht="43.5" customHeight="1" x14ac:dyDescent="0.25">
      <c r="A36" s="152" t="s">
        <v>176</v>
      </c>
      <c r="B36" s="44" t="s">
        <v>41</v>
      </c>
      <c r="C36" s="44">
        <v>20</v>
      </c>
      <c r="D36" s="44" t="s">
        <v>38</v>
      </c>
      <c r="E36" s="45" t="s">
        <v>500</v>
      </c>
      <c r="F36" s="46">
        <v>97717227</v>
      </c>
      <c r="G36" s="46">
        <v>0</v>
      </c>
      <c r="H36" s="46">
        <f t="shared" si="28"/>
        <v>97717227</v>
      </c>
      <c r="I36" s="153">
        <f t="shared" si="2"/>
        <v>1.7506496038540785E-3</v>
      </c>
      <c r="J36" s="46">
        <v>97717227</v>
      </c>
      <c r="K36" s="46">
        <v>97717227</v>
      </c>
      <c r="L36" s="46">
        <f t="shared" si="29"/>
        <v>0</v>
      </c>
      <c r="M36" s="57">
        <f t="shared" si="4"/>
        <v>1</v>
      </c>
      <c r="N36" s="57">
        <f t="shared" si="5"/>
        <v>1</v>
      </c>
      <c r="O36" s="154">
        <f t="shared" si="6"/>
        <v>1</v>
      </c>
    </row>
    <row r="37" spans="1:15" ht="43.5" customHeight="1" x14ac:dyDescent="0.25">
      <c r="A37" s="152" t="s">
        <v>178</v>
      </c>
      <c r="B37" s="44" t="s">
        <v>41</v>
      </c>
      <c r="C37" s="44">
        <v>20</v>
      </c>
      <c r="D37" s="44" t="s">
        <v>38</v>
      </c>
      <c r="E37" s="45" t="s">
        <v>501</v>
      </c>
      <c r="F37" s="46">
        <v>4456078</v>
      </c>
      <c r="G37" s="46">
        <v>0</v>
      </c>
      <c r="H37" s="46">
        <f t="shared" si="28"/>
        <v>4456078</v>
      </c>
      <c r="I37" s="153">
        <f t="shared" si="2"/>
        <v>7.9832711436263678E-5</v>
      </c>
      <c r="J37" s="46">
        <v>4456078</v>
      </c>
      <c r="K37" s="46">
        <v>4456078</v>
      </c>
      <c r="L37" s="46">
        <f t="shared" si="29"/>
        <v>0</v>
      </c>
      <c r="M37" s="57">
        <f t="shared" si="4"/>
        <v>1</v>
      </c>
      <c r="N37" s="57">
        <f t="shared" si="5"/>
        <v>1</v>
      </c>
      <c r="O37" s="154">
        <f t="shared" si="6"/>
        <v>1</v>
      </c>
    </row>
    <row r="38" spans="1:15" ht="43.5" customHeight="1" x14ac:dyDescent="0.25">
      <c r="A38" s="152" t="s">
        <v>180</v>
      </c>
      <c r="B38" s="44" t="s">
        <v>41</v>
      </c>
      <c r="C38" s="44">
        <v>20</v>
      </c>
      <c r="D38" s="44" t="s">
        <v>38</v>
      </c>
      <c r="E38" s="45" t="s">
        <v>181</v>
      </c>
      <c r="F38" s="46">
        <v>36649336</v>
      </c>
      <c r="G38" s="46">
        <v>0</v>
      </c>
      <c r="H38" s="46">
        <f t="shared" si="28"/>
        <v>36649336</v>
      </c>
      <c r="I38" s="153">
        <f t="shared" si="2"/>
        <v>6.5658991274808703E-4</v>
      </c>
      <c r="J38" s="46">
        <v>36649336</v>
      </c>
      <c r="K38" s="46">
        <v>36649336</v>
      </c>
      <c r="L38" s="46">
        <f t="shared" si="29"/>
        <v>0</v>
      </c>
      <c r="M38" s="57">
        <f t="shared" si="4"/>
        <v>1</v>
      </c>
      <c r="N38" s="57">
        <f t="shared" si="5"/>
        <v>1</v>
      </c>
      <c r="O38" s="154">
        <f t="shared" si="6"/>
        <v>1</v>
      </c>
    </row>
    <row r="39" spans="1:15" ht="54.75" customHeight="1" x14ac:dyDescent="0.25">
      <c r="A39" s="152" t="s">
        <v>182</v>
      </c>
      <c r="B39" s="44" t="s">
        <v>41</v>
      </c>
      <c r="C39" s="44">
        <v>20</v>
      </c>
      <c r="D39" s="44" t="s">
        <v>38</v>
      </c>
      <c r="E39" s="45" t="s">
        <v>502</v>
      </c>
      <c r="F39" s="46">
        <v>25199964.989999998</v>
      </c>
      <c r="G39" s="46">
        <v>0</v>
      </c>
      <c r="H39" s="46">
        <f t="shared" si="28"/>
        <v>25199964.989999998</v>
      </c>
      <c r="I39" s="153">
        <f t="shared" si="2"/>
        <v>4.5146910203336144E-4</v>
      </c>
      <c r="J39" s="46">
        <v>25199953.989999998</v>
      </c>
      <c r="K39" s="46">
        <v>25199953.989999998</v>
      </c>
      <c r="L39" s="46">
        <f t="shared" si="29"/>
        <v>0</v>
      </c>
      <c r="M39" s="57">
        <f t="shared" si="4"/>
        <v>0.99999956349145702</v>
      </c>
      <c r="N39" s="57">
        <f t="shared" si="5"/>
        <v>0.99999956349145702</v>
      </c>
      <c r="O39" s="154">
        <f t="shared" si="6"/>
        <v>1</v>
      </c>
    </row>
    <row r="40" spans="1:15" ht="54.75" customHeight="1" x14ac:dyDescent="0.25">
      <c r="A40" s="152" t="s">
        <v>184</v>
      </c>
      <c r="B40" s="44" t="s">
        <v>41</v>
      </c>
      <c r="C40" s="44">
        <v>20</v>
      </c>
      <c r="D40" s="44" t="s">
        <v>38</v>
      </c>
      <c r="E40" s="45" t="s">
        <v>503</v>
      </c>
      <c r="F40" s="46">
        <v>27264000</v>
      </c>
      <c r="G40" s="46">
        <v>0</v>
      </c>
      <c r="H40" s="46">
        <f t="shared" si="28"/>
        <v>27264000</v>
      </c>
      <c r="I40" s="153">
        <f t="shared" si="2"/>
        <v>4.8844724993554712E-4</v>
      </c>
      <c r="J40" s="46">
        <v>27264000</v>
      </c>
      <c r="K40" s="46">
        <v>27264000</v>
      </c>
      <c r="L40" s="46">
        <f>+J40-K40</f>
        <v>0</v>
      </c>
      <c r="M40" s="57">
        <f t="shared" si="4"/>
        <v>1</v>
      </c>
      <c r="N40" s="57">
        <f t="shared" si="5"/>
        <v>1</v>
      </c>
      <c r="O40" s="154">
        <f t="shared" si="6"/>
        <v>1</v>
      </c>
    </row>
    <row r="41" spans="1:15" ht="43.5" customHeight="1" x14ac:dyDescent="0.25">
      <c r="A41" s="149" t="s">
        <v>186</v>
      </c>
      <c r="B41" s="34" t="s">
        <v>41</v>
      </c>
      <c r="C41" s="34">
        <v>20</v>
      </c>
      <c r="D41" s="34" t="s">
        <v>38</v>
      </c>
      <c r="E41" s="40" t="s">
        <v>504</v>
      </c>
      <c r="F41" s="62">
        <f>+F42</f>
        <v>6333000</v>
      </c>
      <c r="G41" s="62">
        <f t="shared" ref="G41:H41" si="30">+G42</f>
        <v>0</v>
      </c>
      <c r="H41" s="62">
        <f t="shared" si="30"/>
        <v>6333000</v>
      </c>
      <c r="I41" s="150">
        <f t="shared" si="2"/>
        <v>1.1345864267318882E-4</v>
      </c>
      <c r="J41" s="62">
        <f t="shared" ref="J41:L41" si="31">+J42</f>
        <v>1292000</v>
      </c>
      <c r="K41" s="62">
        <f t="shared" si="31"/>
        <v>1292000</v>
      </c>
      <c r="L41" s="62">
        <f t="shared" si="31"/>
        <v>0</v>
      </c>
      <c r="M41" s="64">
        <f t="shared" si="4"/>
        <v>0.20401073740723197</v>
      </c>
      <c r="N41" s="64">
        <f t="shared" si="5"/>
        <v>0.20401073740723197</v>
      </c>
      <c r="O41" s="151">
        <f t="shared" si="6"/>
        <v>1</v>
      </c>
    </row>
    <row r="42" spans="1:15" ht="43.5" customHeight="1" x14ac:dyDescent="0.25">
      <c r="A42" s="152" t="s">
        <v>190</v>
      </c>
      <c r="B42" s="44" t="s">
        <v>41</v>
      </c>
      <c r="C42" s="44">
        <v>20</v>
      </c>
      <c r="D42" s="44" t="s">
        <v>38</v>
      </c>
      <c r="E42" s="45" t="s">
        <v>191</v>
      </c>
      <c r="F42" s="46">
        <v>6333000</v>
      </c>
      <c r="G42" s="46">
        <v>0</v>
      </c>
      <c r="H42" s="46">
        <f>+F42-G42</f>
        <v>6333000</v>
      </c>
      <c r="I42" s="153">
        <f t="shared" si="2"/>
        <v>1.1345864267318882E-4</v>
      </c>
      <c r="J42" s="46">
        <v>1292000</v>
      </c>
      <c r="K42" s="46">
        <v>1292000</v>
      </c>
      <c r="L42" s="46">
        <f>+J42-K42</f>
        <v>0</v>
      </c>
      <c r="M42" s="57">
        <f t="shared" si="4"/>
        <v>0.20401073740723197</v>
      </c>
      <c r="N42" s="57">
        <f t="shared" si="5"/>
        <v>0.20401073740723197</v>
      </c>
      <c r="O42" s="154">
        <f t="shared" si="6"/>
        <v>1</v>
      </c>
    </row>
    <row r="43" spans="1:15" ht="33.75" customHeight="1" x14ac:dyDescent="0.25">
      <c r="A43" s="149" t="s">
        <v>198</v>
      </c>
      <c r="B43" s="34" t="s">
        <v>41</v>
      </c>
      <c r="C43" s="34">
        <v>20</v>
      </c>
      <c r="D43" s="34" t="s">
        <v>38</v>
      </c>
      <c r="E43" s="40" t="s">
        <v>199</v>
      </c>
      <c r="F43" s="62">
        <v>4129433</v>
      </c>
      <c r="G43" s="62">
        <v>0</v>
      </c>
      <c r="H43" s="62">
        <v>4129433</v>
      </c>
      <c r="I43" s="150">
        <f t="shared" si="2"/>
        <v>7.3980714225465683E-5</v>
      </c>
      <c r="J43" s="62">
        <v>4129433</v>
      </c>
      <c r="K43" s="62">
        <v>4129433</v>
      </c>
      <c r="L43" s="62">
        <v>0</v>
      </c>
      <c r="M43" s="64">
        <f t="shared" si="4"/>
        <v>1</v>
      </c>
      <c r="N43" s="64">
        <f t="shared" si="5"/>
        <v>1</v>
      </c>
      <c r="O43" s="151">
        <f t="shared" si="6"/>
        <v>1</v>
      </c>
    </row>
    <row r="44" spans="1:15" ht="35.25" customHeight="1" x14ac:dyDescent="0.25">
      <c r="A44" s="149" t="s">
        <v>200</v>
      </c>
      <c r="B44" s="34" t="s">
        <v>41</v>
      </c>
      <c r="C44" s="34">
        <v>20</v>
      </c>
      <c r="D44" s="34" t="s">
        <v>38</v>
      </c>
      <c r="E44" s="40" t="s">
        <v>201</v>
      </c>
      <c r="F44" s="62">
        <f t="shared" ref="F44:L45" si="32">+F45</f>
        <v>9602395555</v>
      </c>
      <c r="G44" s="62">
        <f t="shared" si="32"/>
        <v>0</v>
      </c>
      <c r="H44" s="62">
        <f t="shared" si="32"/>
        <v>9602395555</v>
      </c>
      <c r="I44" s="162">
        <f t="shared" si="2"/>
        <v>0.17203138576999236</v>
      </c>
      <c r="J44" s="62">
        <f t="shared" si="32"/>
        <v>9602395555</v>
      </c>
      <c r="K44" s="62">
        <f t="shared" si="32"/>
        <v>5804472693</v>
      </c>
      <c r="L44" s="62">
        <f t="shared" si="32"/>
        <v>3797922862</v>
      </c>
      <c r="M44" s="64">
        <f t="shared" si="4"/>
        <v>1</v>
      </c>
      <c r="N44" s="64">
        <f t="shared" si="5"/>
        <v>0.60448173164222452</v>
      </c>
      <c r="O44" s="151">
        <f t="shared" si="6"/>
        <v>0.60448173164222452</v>
      </c>
    </row>
    <row r="45" spans="1:15" ht="25.5" customHeight="1" x14ac:dyDescent="0.25">
      <c r="A45" s="149" t="s">
        <v>218</v>
      </c>
      <c r="B45" s="34" t="s">
        <v>41</v>
      </c>
      <c r="C45" s="34">
        <v>20</v>
      </c>
      <c r="D45" s="34" t="s">
        <v>38</v>
      </c>
      <c r="E45" s="40" t="s">
        <v>219</v>
      </c>
      <c r="F45" s="62">
        <f t="shared" si="32"/>
        <v>9602395555</v>
      </c>
      <c r="G45" s="62">
        <f t="shared" si="32"/>
        <v>0</v>
      </c>
      <c r="H45" s="62">
        <f t="shared" si="32"/>
        <v>9602395555</v>
      </c>
      <c r="I45" s="162">
        <f t="shared" si="2"/>
        <v>0.17203138576999236</v>
      </c>
      <c r="J45" s="62">
        <f t="shared" si="32"/>
        <v>9602395555</v>
      </c>
      <c r="K45" s="62">
        <f t="shared" si="32"/>
        <v>5804472693</v>
      </c>
      <c r="L45" s="62">
        <f t="shared" si="32"/>
        <v>3797922862</v>
      </c>
      <c r="M45" s="64">
        <f t="shared" si="4"/>
        <v>1</v>
      </c>
      <c r="N45" s="64">
        <f t="shared" si="5"/>
        <v>0.60448173164222452</v>
      </c>
      <c r="O45" s="151">
        <f t="shared" si="6"/>
        <v>0.60448173164222452</v>
      </c>
    </row>
    <row r="46" spans="1:15" ht="25.5" customHeight="1" x14ac:dyDescent="0.25">
      <c r="A46" s="149" t="s">
        <v>220</v>
      </c>
      <c r="B46" s="34" t="s">
        <v>41</v>
      </c>
      <c r="C46" s="34">
        <v>20</v>
      </c>
      <c r="D46" s="34" t="s">
        <v>38</v>
      </c>
      <c r="E46" s="40" t="s">
        <v>221</v>
      </c>
      <c r="F46" s="62">
        <f>+F47+F48</f>
        <v>9602395555</v>
      </c>
      <c r="G46" s="62">
        <f t="shared" ref="G46:H46" si="33">+G47+G48</f>
        <v>0</v>
      </c>
      <c r="H46" s="62">
        <f t="shared" si="33"/>
        <v>9602395555</v>
      </c>
      <c r="I46" s="162">
        <f t="shared" si="2"/>
        <v>0.17203138576999236</v>
      </c>
      <c r="J46" s="62">
        <f t="shared" ref="J46:L46" si="34">+J47+J48</f>
        <v>9602395555</v>
      </c>
      <c r="K46" s="62">
        <f t="shared" si="34"/>
        <v>5804472693</v>
      </c>
      <c r="L46" s="62">
        <f t="shared" si="34"/>
        <v>3797922862</v>
      </c>
      <c r="M46" s="64">
        <f t="shared" si="4"/>
        <v>1</v>
      </c>
      <c r="N46" s="64">
        <f t="shared" si="5"/>
        <v>0.60448173164222452</v>
      </c>
      <c r="O46" s="151">
        <f t="shared" si="6"/>
        <v>0.60448173164222452</v>
      </c>
    </row>
    <row r="47" spans="1:15" ht="25.5" customHeight="1" x14ac:dyDescent="0.25">
      <c r="A47" s="152" t="s">
        <v>222</v>
      </c>
      <c r="B47" s="44" t="s">
        <v>41</v>
      </c>
      <c r="C47" s="44">
        <v>20</v>
      </c>
      <c r="D47" s="44" t="s">
        <v>38</v>
      </c>
      <c r="E47" s="45" t="s">
        <v>223</v>
      </c>
      <c r="F47" s="46">
        <v>5072791135</v>
      </c>
      <c r="G47" s="46">
        <v>0</v>
      </c>
      <c r="H47" s="46">
        <f t="shared" ref="H47:H48" si="35">+F47-G47</f>
        <v>5072791135</v>
      </c>
      <c r="I47" s="163">
        <f t="shared" si="2"/>
        <v>9.0881414296807989E-2</v>
      </c>
      <c r="J47" s="46">
        <v>5072791135</v>
      </c>
      <c r="K47" s="46">
        <v>5072791135</v>
      </c>
      <c r="L47" s="46">
        <f>+J47-K47</f>
        <v>0</v>
      </c>
      <c r="M47" s="57">
        <f t="shared" si="4"/>
        <v>1</v>
      </c>
      <c r="N47" s="57">
        <f t="shared" si="5"/>
        <v>1</v>
      </c>
      <c r="O47" s="154">
        <f t="shared" si="6"/>
        <v>1</v>
      </c>
    </row>
    <row r="48" spans="1:15" ht="25.5" customHeight="1" thickBot="1" x14ac:dyDescent="0.3">
      <c r="A48" s="164" t="s">
        <v>224</v>
      </c>
      <c r="B48" s="84" t="s">
        <v>41</v>
      </c>
      <c r="C48" s="84">
        <v>20</v>
      </c>
      <c r="D48" s="84" t="s">
        <v>38</v>
      </c>
      <c r="E48" s="85" t="s">
        <v>225</v>
      </c>
      <c r="F48" s="86">
        <v>4529604420</v>
      </c>
      <c r="G48" s="86">
        <v>0</v>
      </c>
      <c r="H48" s="86">
        <f t="shared" si="35"/>
        <v>4529604420</v>
      </c>
      <c r="I48" s="165">
        <f t="shared" si="2"/>
        <v>8.1149971473184382E-2</v>
      </c>
      <c r="J48" s="86">
        <v>4529604420</v>
      </c>
      <c r="K48" s="86">
        <v>731681558</v>
      </c>
      <c r="L48" s="86">
        <f>+J48-K48</f>
        <v>3797922862</v>
      </c>
      <c r="M48" s="166">
        <f t="shared" si="4"/>
        <v>1</v>
      </c>
      <c r="N48" s="166">
        <f t="shared" si="5"/>
        <v>0.16153321353390943</v>
      </c>
      <c r="O48" s="167">
        <f t="shared" si="6"/>
        <v>0.16153321353390943</v>
      </c>
    </row>
    <row r="49" spans="1:15" s="4" customFormat="1" ht="33" customHeight="1" thickBot="1" x14ac:dyDescent="0.3">
      <c r="A49" s="168" t="s">
        <v>246</v>
      </c>
      <c r="B49" s="169" t="s">
        <v>37</v>
      </c>
      <c r="C49" s="169">
        <v>11</v>
      </c>
      <c r="D49" s="169" t="s">
        <v>38</v>
      </c>
      <c r="E49" s="170" t="s">
        <v>247</v>
      </c>
      <c r="F49" s="171">
        <f>+F52</f>
        <v>15655027918.5</v>
      </c>
      <c r="G49" s="171">
        <f>+G52</f>
        <v>0</v>
      </c>
      <c r="H49" s="171">
        <f>+H52</f>
        <v>15655027918.5</v>
      </c>
      <c r="I49" s="172">
        <f t="shared" si="2"/>
        <v>0.28046711173912625</v>
      </c>
      <c r="J49" s="171">
        <f>+J52</f>
        <v>15655027918.5</v>
      </c>
      <c r="K49" s="171">
        <f t="shared" ref="K49:L49" si="36">+K52</f>
        <v>15655027918.5</v>
      </c>
      <c r="L49" s="171">
        <f t="shared" si="36"/>
        <v>0</v>
      </c>
      <c r="M49" s="173">
        <f t="shared" si="4"/>
        <v>1</v>
      </c>
      <c r="N49" s="173">
        <f t="shared" si="5"/>
        <v>1</v>
      </c>
      <c r="O49" s="174">
        <f t="shared" si="6"/>
        <v>1</v>
      </c>
    </row>
    <row r="50" spans="1:15" s="4" customFormat="1" ht="33" customHeight="1" thickBot="1" x14ac:dyDescent="0.3">
      <c r="A50" s="21" t="s">
        <v>246</v>
      </c>
      <c r="B50" s="141" t="s">
        <v>37</v>
      </c>
      <c r="C50" s="141" t="s">
        <v>505</v>
      </c>
      <c r="D50" s="141" t="s">
        <v>38</v>
      </c>
      <c r="E50" s="23" t="s">
        <v>247</v>
      </c>
      <c r="F50" s="24">
        <f>+F53+F68+F74+F88+F98+F104</f>
        <v>2948935164.6800003</v>
      </c>
      <c r="G50" s="24">
        <f>+G53+G68+G74+G88+G98+G104</f>
        <v>0</v>
      </c>
      <c r="H50" s="24">
        <f>+H53+H68+H74+H88+H98+H104</f>
        <v>2948935164.6800003</v>
      </c>
      <c r="I50" s="142">
        <f t="shared" si="2"/>
        <v>5.2831546047028166E-2</v>
      </c>
      <c r="J50" s="24">
        <f>+J53+J68+J74+J88+J98+J104</f>
        <v>2650265678.9699998</v>
      </c>
      <c r="K50" s="24">
        <f t="shared" ref="K50:L50" si="37">+K53+K68+K74+K88+K98+K104</f>
        <v>2650265678.9699998</v>
      </c>
      <c r="L50" s="24">
        <f t="shared" si="37"/>
        <v>0</v>
      </c>
      <c r="M50" s="143">
        <f t="shared" si="4"/>
        <v>0.89871954823312972</v>
      </c>
      <c r="N50" s="143">
        <f t="shared" si="5"/>
        <v>0.89871954823312972</v>
      </c>
      <c r="O50" s="144">
        <f t="shared" si="6"/>
        <v>1</v>
      </c>
    </row>
    <row r="51" spans="1:15" s="4" customFormat="1" ht="33" customHeight="1" thickBot="1" x14ac:dyDescent="0.3">
      <c r="A51" s="175" t="s">
        <v>246</v>
      </c>
      <c r="B51" s="176" t="s">
        <v>41</v>
      </c>
      <c r="C51" s="176">
        <v>20</v>
      </c>
      <c r="D51" s="176" t="s">
        <v>38</v>
      </c>
      <c r="E51" s="177" t="s">
        <v>247</v>
      </c>
      <c r="F51" s="178">
        <f>+F75+F105</f>
        <v>27257433899.239998</v>
      </c>
      <c r="G51" s="178">
        <f>+G75+G105</f>
        <v>0</v>
      </c>
      <c r="H51" s="178">
        <f>+H75+H105</f>
        <v>27257433899.239998</v>
      </c>
      <c r="I51" s="179">
        <f t="shared" si="2"/>
        <v>0.48832961518426254</v>
      </c>
      <c r="J51" s="178">
        <f>+J75+J105</f>
        <v>22736568830.080002</v>
      </c>
      <c r="K51" s="178">
        <f t="shared" ref="K51:L51" si="38">+K75+K105</f>
        <v>22736568830.080002</v>
      </c>
      <c r="L51" s="178">
        <f t="shared" si="38"/>
        <v>0</v>
      </c>
      <c r="M51" s="180">
        <f t="shared" si="4"/>
        <v>0.83414194139214082</v>
      </c>
      <c r="N51" s="180">
        <f t="shared" si="5"/>
        <v>0.83414194139214082</v>
      </c>
      <c r="O51" s="181">
        <f t="shared" si="6"/>
        <v>1</v>
      </c>
    </row>
    <row r="52" spans="1:15" ht="43.5" customHeight="1" x14ac:dyDescent="0.25">
      <c r="A52" s="145" t="s">
        <v>248</v>
      </c>
      <c r="B52" s="182" t="s">
        <v>37</v>
      </c>
      <c r="C52" s="183">
        <v>11</v>
      </c>
      <c r="D52" s="182" t="s">
        <v>38</v>
      </c>
      <c r="E52" s="35" t="s">
        <v>249</v>
      </c>
      <c r="F52" s="93">
        <f t="shared" ref="F52:L53" si="39">+F54</f>
        <v>15655027918.5</v>
      </c>
      <c r="G52" s="93">
        <f t="shared" si="39"/>
        <v>0</v>
      </c>
      <c r="H52" s="93">
        <f t="shared" si="39"/>
        <v>15655027918.5</v>
      </c>
      <c r="I52" s="184">
        <f t="shared" si="2"/>
        <v>0.28046711173912625</v>
      </c>
      <c r="J52" s="93">
        <f t="shared" si="39"/>
        <v>15655027918.5</v>
      </c>
      <c r="K52" s="93">
        <f t="shared" si="39"/>
        <v>15655027918.5</v>
      </c>
      <c r="L52" s="93">
        <f t="shared" si="39"/>
        <v>0</v>
      </c>
      <c r="M52" s="147">
        <f t="shared" si="4"/>
        <v>1</v>
      </c>
      <c r="N52" s="147">
        <f t="shared" si="5"/>
        <v>1</v>
      </c>
      <c r="O52" s="148">
        <f t="shared" si="6"/>
        <v>1</v>
      </c>
    </row>
    <row r="53" spans="1:15" s="190" customFormat="1" ht="43.5" customHeight="1" x14ac:dyDescent="0.25">
      <c r="A53" s="185" t="s">
        <v>248</v>
      </c>
      <c r="B53" s="186" t="s">
        <v>41</v>
      </c>
      <c r="C53" s="186" t="s">
        <v>505</v>
      </c>
      <c r="D53" s="186" t="s">
        <v>38</v>
      </c>
      <c r="E53" s="95" t="s">
        <v>249</v>
      </c>
      <c r="F53" s="66">
        <f t="shared" si="39"/>
        <v>157254667.5</v>
      </c>
      <c r="G53" s="66">
        <f t="shared" si="39"/>
        <v>0</v>
      </c>
      <c r="H53" s="66">
        <f t="shared" si="39"/>
        <v>157254667.5</v>
      </c>
      <c r="I53" s="187">
        <f t="shared" si="2"/>
        <v>2.8172905619096192E-3</v>
      </c>
      <c r="J53" s="66">
        <f t="shared" si="39"/>
        <v>157254667.5</v>
      </c>
      <c r="K53" s="66">
        <f t="shared" si="39"/>
        <v>157254667.5</v>
      </c>
      <c r="L53" s="66">
        <f t="shared" si="39"/>
        <v>0</v>
      </c>
      <c r="M53" s="188">
        <f t="shared" si="4"/>
        <v>1</v>
      </c>
      <c r="N53" s="188">
        <f t="shared" si="5"/>
        <v>1</v>
      </c>
      <c r="O53" s="189">
        <f t="shared" si="6"/>
        <v>1</v>
      </c>
    </row>
    <row r="54" spans="1:15" ht="43.5" customHeight="1" x14ac:dyDescent="0.25">
      <c r="A54" s="149" t="s">
        <v>250</v>
      </c>
      <c r="B54" s="191" t="s">
        <v>37</v>
      </c>
      <c r="C54" s="186">
        <v>11</v>
      </c>
      <c r="D54" s="191" t="s">
        <v>38</v>
      </c>
      <c r="E54" s="40" t="s">
        <v>251</v>
      </c>
      <c r="F54" s="62">
        <f>+F60+F64</f>
        <v>15655027918.5</v>
      </c>
      <c r="G54" s="62">
        <f>+G60+G64</f>
        <v>0</v>
      </c>
      <c r="H54" s="62">
        <f>+H60+H64</f>
        <v>15655027918.5</v>
      </c>
      <c r="I54" s="162">
        <f t="shared" si="2"/>
        <v>0.28046711173912625</v>
      </c>
      <c r="J54" s="62">
        <f>+J60+J64</f>
        <v>15655027918.5</v>
      </c>
      <c r="K54" s="62">
        <f t="shared" ref="K54:L54" si="40">+K60+K64</f>
        <v>15655027918.5</v>
      </c>
      <c r="L54" s="62">
        <f t="shared" si="40"/>
        <v>0</v>
      </c>
      <c r="M54" s="64">
        <f t="shared" si="4"/>
        <v>1</v>
      </c>
      <c r="N54" s="64">
        <f t="shared" si="5"/>
        <v>1</v>
      </c>
      <c r="O54" s="151">
        <f t="shared" si="6"/>
        <v>1</v>
      </c>
    </row>
    <row r="55" spans="1:15" s="190" customFormat="1" ht="43.5" customHeight="1" x14ac:dyDescent="0.25">
      <c r="A55" s="185" t="s">
        <v>250</v>
      </c>
      <c r="B55" s="186" t="s">
        <v>37</v>
      </c>
      <c r="C55" s="186" t="s">
        <v>505</v>
      </c>
      <c r="D55" s="186" t="s">
        <v>38</v>
      </c>
      <c r="E55" s="95" t="s">
        <v>251</v>
      </c>
      <c r="F55" s="66">
        <f t="shared" ref="F55:L58" si="41">+F56</f>
        <v>157254667.5</v>
      </c>
      <c r="G55" s="66">
        <f t="shared" si="41"/>
        <v>0</v>
      </c>
      <c r="H55" s="66">
        <f t="shared" si="41"/>
        <v>157254667.5</v>
      </c>
      <c r="I55" s="187">
        <f t="shared" si="2"/>
        <v>2.8172905619096192E-3</v>
      </c>
      <c r="J55" s="66">
        <f t="shared" si="41"/>
        <v>157254667.5</v>
      </c>
      <c r="K55" s="66">
        <f t="shared" si="41"/>
        <v>157254667.5</v>
      </c>
      <c r="L55" s="66">
        <f t="shared" si="41"/>
        <v>0</v>
      </c>
      <c r="M55" s="188">
        <f t="shared" si="4"/>
        <v>1</v>
      </c>
      <c r="N55" s="188">
        <f t="shared" si="5"/>
        <v>1</v>
      </c>
      <c r="O55" s="151">
        <f t="shared" si="6"/>
        <v>1</v>
      </c>
    </row>
    <row r="56" spans="1:15" ht="43.5" customHeight="1" x14ac:dyDescent="0.25">
      <c r="A56" s="185" t="s">
        <v>300</v>
      </c>
      <c r="B56" s="191" t="s">
        <v>37</v>
      </c>
      <c r="C56" s="186" t="s">
        <v>505</v>
      </c>
      <c r="D56" s="191" t="s">
        <v>38</v>
      </c>
      <c r="E56" s="40" t="s">
        <v>301</v>
      </c>
      <c r="F56" s="62">
        <f t="shared" si="41"/>
        <v>157254667.5</v>
      </c>
      <c r="G56" s="62">
        <f t="shared" si="41"/>
        <v>0</v>
      </c>
      <c r="H56" s="62">
        <f t="shared" si="41"/>
        <v>157254667.5</v>
      </c>
      <c r="I56" s="157">
        <f t="shared" si="2"/>
        <v>2.8172905619096192E-3</v>
      </c>
      <c r="J56" s="62">
        <f t="shared" si="41"/>
        <v>157254667.5</v>
      </c>
      <c r="K56" s="62">
        <f t="shared" si="41"/>
        <v>157254667.5</v>
      </c>
      <c r="L56" s="62">
        <f t="shared" si="41"/>
        <v>0</v>
      </c>
      <c r="M56" s="64">
        <f t="shared" si="4"/>
        <v>1</v>
      </c>
      <c r="N56" s="64">
        <f t="shared" si="5"/>
        <v>1</v>
      </c>
      <c r="O56" s="151">
        <f t="shared" si="6"/>
        <v>1</v>
      </c>
    </row>
    <row r="57" spans="1:15" ht="53.25" customHeight="1" x14ac:dyDescent="0.25">
      <c r="A57" s="149" t="s">
        <v>302</v>
      </c>
      <c r="B57" s="191" t="s">
        <v>37</v>
      </c>
      <c r="C57" s="186" t="s">
        <v>505</v>
      </c>
      <c r="D57" s="191" t="s">
        <v>38</v>
      </c>
      <c r="E57" s="40" t="s">
        <v>301</v>
      </c>
      <c r="F57" s="62">
        <f t="shared" si="41"/>
        <v>157254667.5</v>
      </c>
      <c r="G57" s="62">
        <f t="shared" si="41"/>
        <v>0</v>
      </c>
      <c r="H57" s="62">
        <f t="shared" si="41"/>
        <v>157254667.5</v>
      </c>
      <c r="I57" s="157">
        <f t="shared" si="2"/>
        <v>2.8172905619096192E-3</v>
      </c>
      <c r="J57" s="62">
        <f t="shared" si="41"/>
        <v>157254667.5</v>
      </c>
      <c r="K57" s="62">
        <f t="shared" si="41"/>
        <v>157254667.5</v>
      </c>
      <c r="L57" s="62">
        <f t="shared" si="41"/>
        <v>0</v>
      </c>
      <c r="M57" s="64">
        <f t="shared" si="4"/>
        <v>1</v>
      </c>
      <c r="N57" s="64">
        <f t="shared" si="5"/>
        <v>1</v>
      </c>
      <c r="O57" s="151">
        <f t="shared" si="6"/>
        <v>1</v>
      </c>
    </row>
    <row r="58" spans="1:15" ht="53.25" customHeight="1" x14ac:dyDescent="0.25">
      <c r="A58" s="149" t="s">
        <v>303</v>
      </c>
      <c r="B58" s="191" t="s">
        <v>37</v>
      </c>
      <c r="C58" s="186" t="s">
        <v>505</v>
      </c>
      <c r="D58" s="191" t="s">
        <v>38</v>
      </c>
      <c r="E58" s="40" t="s">
        <v>304</v>
      </c>
      <c r="F58" s="62">
        <f t="shared" si="41"/>
        <v>157254667.5</v>
      </c>
      <c r="G58" s="62">
        <f t="shared" si="41"/>
        <v>0</v>
      </c>
      <c r="H58" s="62">
        <f t="shared" si="41"/>
        <v>157254667.5</v>
      </c>
      <c r="I58" s="157">
        <f t="shared" si="2"/>
        <v>2.8172905619096192E-3</v>
      </c>
      <c r="J58" s="62">
        <f t="shared" si="41"/>
        <v>157254667.5</v>
      </c>
      <c r="K58" s="62">
        <f t="shared" si="41"/>
        <v>157254667.5</v>
      </c>
      <c r="L58" s="62">
        <f t="shared" si="41"/>
        <v>0</v>
      </c>
      <c r="M58" s="64">
        <f t="shared" si="4"/>
        <v>1</v>
      </c>
      <c r="N58" s="64">
        <f t="shared" si="5"/>
        <v>1</v>
      </c>
      <c r="O58" s="151">
        <f t="shared" si="6"/>
        <v>1</v>
      </c>
    </row>
    <row r="59" spans="1:15" ht="43.5" customHeight="1" x14ac:dyDescent="0.25">
      <c r="A59" s="152" t="s">
        <v>305</v>
      </c>
      <c r="B59" s="44" t="s">
        <v>37</v>
      </c>
      <c r="C59" s="44">
        <v>13</v>
      </c>
      <c r="D59" s="44" t="s">
        <v>38</v>
      </c>
      <c r="E59" s="45" t="s">
        <v>258</v>
      </c>
      <c r="F59" s="46">
        <v>157254667.5</v>
      </c>
      <c r="G59" s="46">
        <v>0</v>
      </c>
      <c r="H59" s="46">
        <f>+F59-G59</f>
        <v>157254667.5</v>
      </c>
      <c r="I59" s="192">
        <f t="shared" si="2"/>
        <v>2.8172905619096192E-3</v>
      </c>
      <c r="J59" s="46">
        <v>157254667.5</v>
      </c>
      <c r="K59" s="46">
        <v>157254667.5</v>
      </c>
      <c r="L59" s="46">
        <f t="shared" ref="L59:L83" si="42">+J59-K59</f>
        <v>0</v>
      </c>
      <c r="M59" s="57">
        <f t="shared" si="4"/>
        <v>1</v>
      </c>
      <c r="N59" s="57">
        <f t="shared" si="5"/>
        <v>1</v>
      </c>
      <c r="O59" s="154">
        <f t="shared" si="6"/>
        <v>1</v>
      </c>
    </row>
    <row r="60" spans="1:15" ht="51" customHeight="1" x14ac:dyDescent="0.25">
      <c r="A60" s="149" t="s">
        <v>331</v>
      </c>
      <c r="B60" s="107" t="s">
        <v>37</v>
      </c>
      <c r="C60" s="107">
        <v>11</v>
      </c>
      <c r="D60" s="34" t="s">
        <v>38</v>
      </c>
      <c r="E60" s="40" t="s">
        <v>506</v>
      </c>
      <c r="F60" s="62">
        <f t="shared" ref="F60:L62" si="43">+F61</f>
        <v>15478470265</v>
      </c>
      <c r="G60" s="62">
        <f t="shared" si="43"/>
        <v>0</v>
      </c>
      <c r="H60" s="62">
        <f t="shared" si="43"/>
        <v>15478470265</v>
      </c>
      <c r="I60" s="162">
        <f t="shared" si="2"/>
        <v>0.27730399919851778</v>
      </c>
      <c r="J60" s="62">
        <f t="shared" si="43"/>
        <v>15478470265</v>
      </c>
      <c r="K60" s="62">
        <f t="shared" si="43"/>
        <v>15478470265</v>
      </c>
      <c r="L60" s="62">
        <f t="shared" si="43"/>
        <v>0</v>
      </c>
      <c r="M60" s="64">
        <f t="shared" si="4"/>
        <v>1</v>
      </c>
      <c r="N60" s="64">
        <f t="shared" si="5"/>
        <v>1</v>
      </c>
      <c r="O60" s="151">
        <f t="shared" si="6"/>
        <v>1</v>
      </c>
    </row>
    <row r="61" spans="1:15" ht="51" customHeight="1" x14ac:dyDescent="0.25">
      <c r="A61" s="149" t="s">
        <v>333</v>
      </c>
      <c r="B61" s="107" t="s">
        <v>37</v>
      </c>
      <c r="C61" s="107">
        <v>11</v>
      </c>
      <c r="D61" s="34" t="s">
        <v>38</v>
      </c>
      <c r="E61" s="95" t="s">
        <v>506</v>
      </c>
      <c r="F61" s="62">
        <f t="shared" si="43"/>
        <v>15478470265</v>
      </c>
      <c r="G61" s="62">
        <f t="shared" si="43"/>
        <v>0</v>
      </c>
      <c r="H61" s="62">
        <f t="shared" si="43"/>
        <v>15478470265</v>
      </c>
      <c r="I61" s="162">
        <f t="shared" si="2"/>
        <v>0.27730399919851778</v>
      </c>
      <c r="J61" s="62">
        <f t="shared" si="43"/>
        <v>15478470265</v>
      </c>
      <c r="K61" s="62">
        <f t="shared" si="43"/>
        <v>15478470265</v>
      </c>
      <c r="L61" s="62">
        <f t="shared" si="43"/>
        <v>0</v>
      </c>
      <c r="M61" s="64">
        <f t="shared" si="4"/>
        <v>1</v>
      </c>
      <c r="N61" s="64">
        <f t="shared" si="5"/>
        <v>1</v>
      </c>
      <c r="O61" s="151">
        <f t="shared" si="6"/>
        <v>1</v>
      </c>
    </row>
    <row r="62" spans="1:15" ht="43.5" customHeight="1" x14ac:dyDescent="0.25">
      <c r="A62" s="149" t="s">
        <v>334</v>
      </c>
      <c r="B62" s="107" t="s">
        <v>37</v>
      </c>
      <c r="C62" s="107">
        <v>11</v>
      </c>
      <c r="D62" s="34" t="s">
        <v>38</v>
      </c>
      <c r="E62" s="40" t="s">
        <v>268</v>
      </c>
      <c r="F62" s="62">
        <f t="shared" si="43"/>
        <v>15478470265</v>
      </c>
      <c r="G62" s="62">
        <f t="shared" si="43"/>
        <v>0</v>
      </c>
      <c r="H62" s="62">
        <f t="shared" si="43"/>
        <v>15478470265</v>
      </c>
      <c r="I62" s="162">
        <f t="shared" si="2"/>
        <v>0.27730399919851778</v>
      </c>
      <c r="J62" s="62">
        <f t="shared" si="43"/>
        <v>15478470265</v>
      </c>
      <c r="K62" s="62">
        <f t="shared" si="43"/>
        <v>15478470265</v>
      </c>
      <c r="L62" s="62">
        <f t="shared" si="43"/>
        <v>0</v>
      </c>
      <c r="M62" s="64">
        <f t="shared" si="4"/>
        <v>1</v>
      </c>
      <c r="N62" s="64">
        <f t="shared" si="5"/>
        <v>1</v>
      </c>
      <c r="O62" s="151">
        <f t="shared" si="6"/>
        <v>1</v>
      </c>
    </row>
    <row r="63" spans="1:15" ht="43.5" customHeight="1" x14ac:dyDescent="0.25">
      <c r="A63" s="152" t="s">
        <v>335</v>
      </c>
      <c r="B63" s="99" t="s">
        <v>37</v>
      </c>
      <c r="C63" s="99">
        <v>11</v>
      </c>
      <c r="D63" s="44" t="s">
        <v>38</v>
      </c>
      <c r="E63" s="45" t="s">
        <v>258</v>
      </c>
      <c r="F63" s="46">
        <v>15478470265</v>
      </c>
      <c r="G63" s="46">
        <v>0</v>
      </c>
      <c r="H63" s="46">
        <f>+F63-G63</f>
        <v>15478470265</v>
      </c>
      <c r="I63" s="163">
        <f t="shared" si="2"/>
        <v>0.27730399919851778</v>
      </c>
      <c r="J63" s="46">
        <v>15478470265</v>
      </c>
      <c r="K63" s="46">
        <v>15478470265</v>
      </c>
      <c r="L63" s="46">
        <f t="shared" si="42"/>
        <v>0</v>
      </c>
      <c r="M63" s="57">
        <f t="shared" si="4"/>
        <v>1</v>
      </c>
      <c r="N63" s="57">
        <f t="shared" si="5"/>
        <v>1</v>
      </c>
      <c r="O63" s="154">
        <f t="shared" si="6"/>
        <v>1</v>
      </c>
    </row>
    <row r="64" spans="1:15" ht="58.5" customHeight="1" x14ac:dyDescent="0.25">
      <c r="A64" s="149" t="s">
        <v>371</v>
      </c>
      <c r="B64" s="34" t="s">
        <v>37</v>
      </c>
      <c r="C64" s="34">
        <v>11</v>
      </c>
      <c r="D64" s="34" t="s">
        <v>38</v>
      </c>
      <c r="E64" s="40" t="s">
        <v>507</v>
      </c>
      <c r="F64" s="62">
        <f t="shared" ref="F64:L66" si="44">+F65</f>
        <v>176557653.5</v>
      </c>
      <c r="G64" s="62">
        <f t="shared" si="44"/>
        <v>0</v>
      </c>
      <c r="H64" s="62">
        <f t="shared" si="44"/>
        <v>176557653.5</v>
      </c>
      <c r="I64" s="157">
        <f t="shared" si="2"/>
        <v>3.1631125406084296E-3</v>
      </c>
      <c r="J64" s="62">
        <f t="shared" si="44"/>
        <v>176557653.5</v>
      </c>
      <c r="K64" s="62">
        <f t="shared" si="44"/>
        <v>176557653.5</v>
      </c>
      <c r="L64" s="62">
        <f t="shared" si="44"/>
        <v>0</v>
      </c>
      <c r="M64" s="64">
        <f t="shared" si="4"/>
        <v>1</v>
      </c>
      <c r="N64" s="64">
        <f t="shared" si="5"/>
        <v>1</v>
      </c>
      <c r="O64" s="151">
        <f t="shared" si="6"/>
        <v>1</v>
      </c>
    </row>
    <row r="65" spans="1:15" ht="58.5" customHeight="1" x14ac:dyDescent="0.25">
      <c r="A65" s="149" t="s">
        <v>373</v>
      </c>
      <c r="B65" s="34" t="s">
        <v>37</v>
      </c>
      <c r="C65" s="34">
        <v>11</v>
      </c>
      <c r="D65" s="34" t="s">
        <v>38</v>
      </c>
      <c r="E65" s="95" t="s">
        <v>507</v>
      </c>
      <c r="F65" s="62">
        <f t="shared" si="44"/>
        <v>176557653.5</v>
      </c>
      <c r="G65" s="62">
        <f t="shared" si="44"/>
        <v>0</v>
      </c>
      <c r="H65" s="62">
        <f t="shared" si="44"/>
        <v>176557653.5</v>
      </c>
      <c r="I65" s="157">
        <f t="shared" si="2"/>
        <v>3.1631125406084296E-3</v>
      </c>
      <c r="J65" s="62">
        <f t="shared" si="44"/>
        <v>176557653.5</v>
      </c>
      <c r="K65" s="62">
        <f t="shared" si="44"/>
        <v>176557653.5</v>
      </c>
      <c r="L65" s="62">
        <f t="shared" si="44"/>
        <v>0</v>
      </c>
      <c r="M65" s="64">
        <f t="shared" si="4"/>
        <v>1</v>
      </c>
      <c r="N65" s="64">
        <f t="shared" si="5"/>
        <v>1</v>
      </c>
      <c r="O65" s="151">
        <f t="shared" si="6"/>
        <v>1</v>
      </c>
    </row>
    <row r="66" spans="1:15" ht="43.5" customHeight="1" x14ac:dyDescent="0.25">
      <c r="A66" s="149" t="s">
        <v>374</v>
      </c>
      <c r="B66" s="34" t="s">
        <v>37</v>
      </c>
      <c r="C66" s="34">
        <v>11</v>
      </c>
      <c r="D66" s="34" t="s">
        <v>38</v>
      </c>
      <c r="E66" s="40" t="s">
        <v>268</v>
      </c>
      <c r="F66" s="62">
        <f t="shared" si="44"/>
        <v>176557653.5</v>
      </c>
      <c r="G66" s="62">
        <f t="shared" si="44"/>
        <v>0</v>
      </c>
      <c r="H66" s="62">
        <f t="shared" si="44"/>
        <v>176557653.5</v>
      </c>
      <c r="I66" s="157">
        <f t="shared" si="2"/>
        <v>3.1631125406084296E-3</v>
      </c>
      <c r="J66" s="62">
        <f t="shared" si="44"/>
        <v>176557653.5</v>
      </c>
      <c r="K66" s="62">
        <f t="shared" si="44"/>
        <v>176557653.5</v>
      </c>
      <c r="L66" s="62">
        <f t="shared" si="44"/>
        <v>0</v>
      </c>
      <c r="M66" s="64">
        <f t="shared" si="4"/>
        <v>1</v>
      </c>
      <c r="N66" s="64">
        <f t="shared" si="5"/>
        <v>1</v>
      </c>
      <c r="O66" s="151">
        <f t="shared" si="6"/>
        <v>1</v>
      </c>
    </row>
    <row r="67" spans="1:15" ht="43.5" customHeight="1" x14ac:dyDescent="0.25">
      <c r="A67" s="152" t="s">
        <v>375</v>
      </c>
      <c r="B67" s="44" t="s">
        <v>37</v>
      </c>
      <c r="C67" s="44">
        <v>11</v>
      </c>
      <c r="D67" s="44" t="s">
        <v>38</v>
      </c>
      <c r="E67" s="45" t="s">
        <v>258</v>
      </c>
      <c r="F67" s="46">
        <v>176557653.5</v>
      </c>
      <c r="G67" s="46">
        <v>0</v>
      </c>
      <c r="H67" s="46">
        <f>+F67-G67</f>
        <v>176557653.5</v>
      </c>
      <c r="I67" s="192">
        <f t="shared" si="2"/>
        <v>3.1631125406084296E-3</v>
      </c>
      <c r="J67" s="46">
        <v>176557653.5</v>
      </c>
      <c r="K67" s="46">
        <v>176557653.5</v>
      </c>
      <c r="L67" s="46">
        <f t="shared" si="42"/>
        <v>0</v>
      </c>
      <c r="M67" s="57">
        <f t="shared" si="4"/>
        <v>1</v>
      </c>
      <c r="N67" s="57">
        <f t="shared" si="5"/>
        <v>1</v>
      </c>
      <c r="O67" s="154">
        <f t="shared" si="6"/>
        <v>1</v>
      </c>
    </row>
    <row r="68" spans="1:15" ht="43.5" customHeight="1" x14ac:dyDescent="0.25">
      <c r="A68" s="149" t="s">
        <v>386</v>
      </c>
      <c r="B68" s="34" t="s">
        <v>37</v>
      </c>
      <c r="C68" s="34">
        <v>13</v>
      </c>
      <c r="D68" s="34" t="s">
        <v>38</v>
      </c>
      <c r="E68" s="95" t="s">
        <v>387</v>
      </c>
      <c r="F68" s="62">
        <f t="shared" ref="F68:L72" si="45">+F69</f>
        <v>27215733.5</v>
      </c>
      <c r="G68" s="62">
        <f t="shared" si="45"/>
        <v>0</v>
      </c>
      <c r="H68" s="62">
        <f t="shared" si="45"/>
        <v>27215733.5</v>
      </c>
      <c r="I68" s="150">
        <f t="shared" si="2"/>
        <v>4.8758253312256982E-4</v>
      </c>
      <c r="J68" s="62">
        <f t="shared" si="45"/>
        <v>27215733.5</v>
      </c>
      <c r="K68" s="62">
        <f t="shared" si="45"/>
        <v>27215733.5</v>
      </c>
      <c r="L68" s="62">
        <f t="shared" si="45"/>
        <v>0</v>
      </c>
      <c r="M68" s="64">
        <f t="shared" si="4"/>
        <v>1</v>
      </c>
      <c r="N68" s="64">
        <f t="shared" si="5"/>
        <v>1</v>
      </c>
      <c r="O68" s="151">
        <f t="shared" si="6"/>
        <v>1</v>
      </c>
    </row>
    <row r="69" spans="1:15" ht="43.5" customHeight="1" x14ac:dyDescent="0.25">
      <c r="A69" s="149" t="s">
        <v>388</v>
      </c>
      <c r="B69" s="34" t="s">
        <v>37</v>
      </c>
      <c r="C69" s="34">
        <v>13</v>
      </c>
      <c r="D69" s="34" t="s">
        <v>38</v>
      </c>
      <c r="E69" s="40" t="s">
        <v>251</v>
      </c>
      <c r="F69" s="62">
        <f t="shared" si="45"/>
        <v>27215733.5</v>
      </c>
      <c r="G69" s="62">
        <f t="shared" si="45"/>
        <v>0</v>
      </c>
      <c r="H69" s="62">
        <f t="shared" si="45"/>
        <v>27215733.5</v>
      </c>
      <c r="I69" s="150">
        <f t="shared" si="2"/>
        <v>4.8758253312256982E-4</v>
      </c>
      <c r="J69" s="62">
        <f t="shared" si="45"/>
        <v>27215733.5</v>
      </c>
      <c r="K69" s="62">
        <f t="shared" si="45"/>
        <v>27215733.5</v>
      </c>
      <c r="L69" s="62">
        <f t="shared" si="45"/>
        <v>0</v>
      </c>
      <c r="M69" s="64">
        <f t="shared" si="4"/>
        <v>1</v>
      </c>
      <c r="N69" s="64">
        <f t="shared" si="5"/>
        <v>1</v>
      </c>
      <c r="O69" s="151">
        <f t="shared" si="6"/>
        <v>1</v>
      </c>
    </row>
    <row r="70" spans="1:15" ht="43.5" customHeight="1" x14ac:dyDescent="0.25">
      <c r="A70" s="149" t="s">
        <v>389</v>
      </c>
      <c r="B70" s="34" t="s">
        <v>37</v>
      </c>
      <c r="C70" s="34">
        <v>13</v>
      </c>
      <c r="D70" s="34" t="s">
        <v>38</v>
      </c>
      <c r="E70" s="40" t="s">
        <v>390</v>
      </c>
      <c r="F70" s="62">
        <f t="shared" si="45"/>
        <v>27215733.5</v>
      </c>
      <c r="G70" s="62">
        <f t="shared" si="45"/>
        <v>0</v>
      </c>
      <c r="H70" s="62">
        <f t="shared" si="45"/>
        <v>27215733.5</v>
      </c>
      <c r="I70" s="150">
        <f t="shared" si="2"/>
        <v>4.8758253312256982E-4</v>
      </c>
      <c r="J70" s="62">
        <f t="shared" si="45"/>
        <v>27215733.5</v>
      </c>
      <c r="K70" s="62">
        <f t="shared" si="45"/>
        <v>27215733.5</v>
      </c>
      <c r="L70" s="62">
        <f t="shared" si="45"/>
        <v>0</v>
      </c>
      <c r="M70" s="64">
        <f t="shared" si="4"/>
        <v>1</v>
      </c>
      <c r="N70" s="64">
        <f t="shared" si="5"/>
        <v>1</v>
      </c>
      <c r="O70" s="151">
        <f t="shared" si="6"/>
        <v>1</v>
      </c>
    </row>
    <row r="71" spans="1:15" ht="43.5" customHeight="1" x14ac:dyDescent="0.25">
      <c r="A71" s="149" t="s">
        <v>391</v>
      </c>
      <c r="B71" s="34" t="s">
        <v>37</v>
      </c>
      <c r="C71" s="34">
        <v>13</v>
      </c>
      <c r="D71" s="34" t="s">
        <v>38</v>
      </c>
      <c r="E71" s="40" t="s">
        <v>390</v>
      </c>
      <c r="F71" s="62">
        <f t="shared" si="45"/>
        <v>27215733.5</v>
      </c>
      <c r="G71" s="62">
        <f t="shared" si="45"/>
        <v>0</v>
      </c>
      <c r="H71" s="62">
        <f t="shared" si="45"/>
        <v>27215733.5</v>
      </c>
      <c r="I71" s="150">
        <f t="shared" si="2"/>
        <v>4.8758253312256982E-4</v>
      </c>
      <c r="J71" s="62">
        <f t="shared" si="45"/>
        <v>27215733.5</v>
      </c>
      <c r="K71" s="62">
        <f t="shared" si="45"/>
        <v>27215733.5</v>
      </c>
      <c r="L71" s="62">
        <f t="shared" si="45"/>
        <v>0</v>
      </c>
      <c r="M71" s="64">
        <f t="shared" si="4"/>
        <v>1</v>
      </c>
      <c r="N71" s="64">
        <f t="shared" si="5"/>
        <v>1</v>
      </c>
      <c r="O71" s="151">
        <f t="shared" si="6"/>
        <v>1</v>
      </c>
    </row>
    <row r="72" spans="1:15" ht="43.5" customHeight="1" x14ac:dyDescent="0.25">
      <c r="A72" s="149" t="s">
        <v>392</v>
      </c>
      <c r="B72" s="34" t="s">
        <v>37</v>
      </c>
      <c r="C72" s="34">
        <v>13</v>
      </c>
      <c r="D72" s="34" t="s">
        <v>38</v>
      </c>
      <c r="E72" s="95" t="s">
        <v>393</v>
      </c>
      <c r="F72" s="62">
        <f t="shared" si="45"/>
        <v>27215733.5</v>
      </c>
      <c r="G72" s="62">
        <f t="shared" si="45"/>
        <v>0</v>
      </c>
      <c r="H72" s="62">
        <f t="shared" si="45"/>
        <v>27215733.5</v>
      </c>
      <c r="I72" s="150">
        <f t="shared" si="2"/>
        <v>4.8758253312256982E-4</v>
      </c>
      <c r="J72" s="62">
        <f t="shared" si="45"/>
        <v>27215733.5</v>
      </c>
      <c r="K72" s="62">
        <f t="shared" si="45"/>
        <v>27215733.5</v>
      </c>
      <c r="L72" s="62">
        <f t="shared" si="45"/>
        <v>0</v>
      </c>
      <c r="M72" s="64">
        <f t="shared" si="4"/>
        <v>1</v>
      </c>
      <c r="N72" s="64">
        <f t="shared" si="5"/>
        <v>1</v>
      </c>
      <c r="O72" s="151">
        <f t="shared" si="6"/>
        <v>1</v>
      </c>
    </row>
    <row r="73" spans="1:15" ht="43.5" customHeight="1" x14ac:dyDescent="0.25">
      <c r="A73" s="152" t="s">
        <v>394</v>
      </c>
      <c r="B73" s="44" t="s">
        <v>37</v>
      </c>
      <c r="C73" s="44">
        <v>13</v>
      </c>
      <c r="D73" s="44" t="s">
        <v>38</v>
      </c>
      <c r="E73" s="45" t="s">
        <v>258</v>
      </c>
      <c r="F73" s="46">
        <v>27215733.5</v>
      </c>
      <c r="G73" s="46">
        <v>0</v>
      </c>
      <c r="H73" s="46">
        <f>+F73-G73</f>
        <v>27215733.5</v>
      </c>
      <c r="I73" s="153">
        <f t="shared" ref="I73:I129" si="46">+H73/$H$130</f>
        <v>4.8758253312256982E-4</v>
      </c>
      <c r="J73" s="46">
        <v>27215733.5</v>
      </c>
      <c r="K73" s="46">
        <v>27215733.5</v>
      </c>
      <c r="L73" s="46">
        <f t="shared" si="42"/>
        <v>0</v>
      </c>
      <c r="M73" s="57">
        <f t="shared" si="4"/>
        <v>1</v>
      </c>
      <c r="N73" s="57">
        <f t="shared" si="5"/>
        <v>1</v>
      </c>
      <c r="O73" s="154">
        <f t="shared" si="6"/>
        <v>1</v>
      </c>
    </row>
    <row r="74" spans="1:15" ht="43.5" customHeight="1" x14ac:dyDescent="0.25">
      <c r="A74" s="149" t="s">
        <v>401</v>
      </c>
      <c r="B74" s="34" t="s">
        <v>37</v>
      </c>
      <c r="C74" s="34">
        <v>13</v>
      </c>
      <c r="D74" s="34" t="s">
        <v>38</v>
      </c>
      <c r="E74" s="40" t="s">
        <v>402</v>
      </c>
      <c r="F74" s="62">
        <f>+F76</f>
        <v>14746723</v>
      </c>
      <c r="G74" s="62">
        <f t="shared" ref="G74:G75" si="47">+G76</f>
        <v>0</v>
      </c>
      <c r="H74" s="62">
        <f>+H76</f>
        <v>14746723</v>
      </c>
      <c r="I74" s="150">
        <f t="shared" si="46"/>
        <v>2.6419440635678116E-4</v>
      </c>
      <c r="J74" s="62">
        <f>+J76</f>
        <v>14746723</v>
      </c>
      <c r="K74" s="62">
        <f t="shared" ref="K74:L75" si="48">+K76</f>
        <v>14746723</v>
      </c>
      <c r="L74" s="62">
        <f t="shared" si="48"/>
        <v>0</v>
      </c>
      <c r="M74" s="64">
        <f t="shared" si="4"/>
        <v>1</v>
      </c>
      <c r="N74" s="64">
        <f t="shared" si="5"/>
        <v>1</v>
      </c>
      <c r="O74" s="151">
        <f t="shared" si="6"/>
        <v>1</v>
      </c>
    </row>
    <row r="75" spans="1:15" ht="43.5" customHeight="1" x14ac:dyDescent="0.25">
      <c r="A75" s="149" t="s">
        <v>401</v>
      </c>
      <c r="B75" s="34" t="s">
        <v>41</v>
      </c>
      <c r="C75" s="34">
        <v>20</v>
      </c>
      <c r="D75" s="34" t="s">
        <v>38</v>
      </c>
      <c r="E75" s="40" t="s">
        <v>402</v>
      </c>
      <c r="F75" s="62">
        <f t="shared" ref="F75:H75" si="49">+F77</f>
        <v>17257433899.239998</v>
      </c>
      <c r="G75" s="62">
        <f t="shared" si="47"/>
        <v>0</v>
      </c>
      <c r="H75" s="62">
        <f t="shared" si="49"/>
        <v>17257433899.239998</v>
      </c>
      <c r="I75" s="162">
        <f t="shared" si="46"/>
        <v>0.30917496071846623</v>
      </c>
      <c r="J75" s="62">
        <f t="shared" ref="J75" si="50">+J77</f>
        <v>12736568830.08</v>
      </c>
      <c r="K75" s="62">
        <f t="shared" si="48"/>
        <v>12736568830.08</v>
      </c>
      <c r="L75" s="62">
        <f t="shared" si="48"/>
        <v>0</v>
      </c>
      <c r="M75" s="64">
        <f t="shared" si="4"/>
        <v>0.73803376008532229</v>
      </c>
      <c r="N75" s="64">
        <f t="shared" si="5"/>
        <v>0.73803376008532229</v>
      </c>
      <c r="O75" s="151">
        <f t="shared" si="6"/>
        <v>1</v>
      </c>
    </row>
    <row r="76" spans="1:15" ht="43.5" customHeight="1" x14ac:dyDescent="0.25">
      <c r="A76" s="149" t="s">
        <v>403</v>
      </c>
      <c r="B76" s="34" t="s">
        <v>37</v>
      </c>
      <c r="C76" s="34">
        <v>13</v>
      </c>
      <c r="D76" s="34" t="s">
        <v>38</v>
      </c>
      <c r="E76" s="40" t="s">
        <v>251</v>
      </c>
      <c r="F76" s="62">
        <f>+F84</f>
        <v>14746723</v>
      </c>
      <c r="G76" s="62">
        <f t="shared" ref="G76" si="51">+G84</f>
        <v>0</v>
      </c>
      <c r="H76" s="62">
        <f>+H84</f>
        <v>14746723</v>
      </c>
      <c r="I76" s="150">
        <f t="shared" si="46"/>
        <v>2.6419440635678116E-4</v>
      </c>
      <c r="J76" s="62">
        <f>+J84</f>
        <v>14746723</v>
      </c>
      <c r="K76" s="62">
        <f t="shared" ref="K76:L76" si="52">+K84</f>
        <v>14746723</v>
      </c>
      <c r="L76" s="62">
        <f t="shared" si="52"/>
        <v>0</v>
      </c>
      <c r="M76" s="64">
        <f t="shared" si="4"/>
        <v>1</v>
      </c>
      <c r="N76" s="64">
        <f t="shared" si="5"/>
        <v>1</v>
      </c>
      <c r="O76" s="151">
        <f t="shared" si="6"/>
        <v>1</v>
      </c>
    </row>
    <row r="77" spans="1:15" ht="43.5" customHeight="1" x14ac:dyDescent="0.25">
      <c r="A77" s="149" t="s">
        <v>403</v>
      </c>
      <c r="B77" s="34" t="s">
        <v>41</v>
      </c>
      <c r="C77" s="34">
        <v>20</v>
      </c>
      <c r="D77" s="34" t="s">
        <v>38</v>
      </c>
      <c r="E77" s="40" t="s">
        <v>251</v>
      </c>
      <c r="F77" s="62">
        <f t="shared" ref="F77:L78" si="53">+F78</f>
        <v>17257433899.239998</v>
      </c>
      <c r="G77" s="62">
        <f t="shared" si="53"/>
        <v>0</v>
      </c>
      <c r="H77" s="62">
        <f t="shared" si="53"/>
        <v>17257433899.239998</v>
      </c>
      <c r="I77" s="162">
        <f t="shared" si="46"/>
        <v>0.30917496071846623</v>
      </c>
      <c r="J77" s="62">
        <f t="shared" si="53"/>
        <v>12736568830.08</v>
      </c>
      <c r="K77" s="62">
        <f t="shared" si="53"/>
        <v>12736568830.08</v>
      </c>
      <c r="L77" s="62">
        <f t="shared" si="53"/>
        <v>0</v>
      </c>
      <c r="M77" s="64">
        <f t="shared" si="4"/>
        <v>0.73803376008532229</v>
      </c>
      <c r="N77" s="64">
        <f t="shared" si="5"/>
        <v>0.73803376008532229</v>
      </c>
      <c r="O77" s="151">
        <f t="shared" si="6"/>
        <v>1</v>
      </c>
    </row>
    <row r="78" spans="1:15" ht="50.25" customHeight="1" x14ac:dyDescent="0.25">
      <c r="A78" s="149" t="s">
        <v>404</v>
      </c>
      <c r="B78" s="34" t="s">
        <v>41</v>
      </c>
      <c r="C78" s="34">
        <v>20</v>
      </c>
      <c r="D78" s="34" t="s">
        <v>38</v>
      </c>
      <c r="E78" s="95" t="s">
        <v>405</v>
      </c>
      <c r="F78" s="62">
        <f t="shared" si="53"/>
        <v>17257433899.239998</v>
      </c>
      <c r="G78" s="62">
        <f t="shared" si="53"/>
        <v>0</v>
      </c>
      <c r="H78" s="62">
        <f t="shared" si="53"/>
        <v>17257433899.239998</v>
      </c>
      <c r="I78" s="162">
        <f t="shared" si="46"/>
        <v>0.30917496071846623</v>
      </c>
      <c r="J78" s="62">
        <f t="shared" si="53"/>
        <v>12736568830.08</v>
      </c>
      <c r="K78" s="62">
        <f t="shared" si="53"/>
        <v>12736568830.08</v>
      </c>
      <c r="L78" s="62">
        <f t="shared" si="53"/>
        <v>0</v>
      </c>
      <c r="M78" s="64">
        <f t="shared" si="4"/>
        <v>0.73803376008532229</v>
      </c>
      <c r="N78" s="64">
        <f t="shared" si="5"/>
        <v>0.73803376008532229</v>
      </c>
      <c r="O78" s="151">
        <f t="shared" si="6"/>
        <v>1</v>
      </c>
    </row>
    <row r="79" spans="1:15" ht="50.25" customHeight="1" x14ac:dyDescent="0.25">
      <c r="A79" s="149" t="s">
        <v>406</v>
      </c>
      <c r="B79" s="34" t="s">
        <v>41</v>
      </c>
      <c r="C79" s="34">
        <v>20</v>
      </c>
      <c r="D79" s="34" t="s">
        <v>38</v>
      </c>
      <c r="E79" s="40" t="s">
        <v>405</v>
      </c>
      <c r="F79" s="62">
        <f>+F80+F82</f>
        <v>17257433899.239998</v>
      </c>
      <c r="G79" s="62">
        <f t="shared" ref="G79" si="54">+G80+G82</f>
        <v>0</v>
      </c>
      <c r="H79" s="62">
        <f>+H80+H82</f>
        <v>17257433899.239998</v>
      </c>
      <c r="I79" s="162">
        <f t="shared" si="46"/>
        <v>0.30917496071846623</v>
      </c>
      <c r="J79" s="62">
        <f>+J80+J82</f>
        <v>12736568830.08</v>
      </c>
      <c r="K79" s="62">
        <f t="shared" ref="K79:L79" si="55">+K80+K82</f>
        <v>12736568830.08</v>
      </c>
      <c r="L79" s="62">
        <f t="shared" si="55"/>
        <v>0</v>
      </c>
      <c r="M79" s="64">
        <f t="shared" si="4"/>
        <v>0.73803376008532229</v>
      </c>
      <c r="N79" s="64">
        <f t="shared" si="5"/>
        <v>0.73803376008532229</v>
      </c>
      <c r="O79" s="151">
        <f t="shared" si="6"/>
        <v>1</v>
      </c>
    </row>
    <row r="80" spans="1:15" ht="43.5" customHeight="1" x14ac:dyDescent="0.25">
      <c r="A80" s="149" t="s">
        <v>407</v>
      </c>
      <c r="B80" s="34" t="s">
        <v>41</v>
      </c>
      <c r="C80" s="34">
        <v>20</v>
      </c>
      <c r="D80" s="34" t="s">
        <v>38</v>
      </c>
      <c r="E80" s="40" t="s">
        <v>408</v>
      </c>
      <c r="F80" s="62">
        <f>+F81</f>
        <v>14804123212</v>
      </c>
      <c r="G80" s="62">
        <f t="shared" ref="G80" si="56">+G81</f>
        <v>0</v>
      </c>
      <c r="H80" s="62">
        <f>+H81</f>
        <v>14804123212</v>
      </c>
      <c r="I80" s="162">
        <f t="shared" si="46"/>
        <v>0.26522275787149352</v>
      </c>
      <c r="J80" s="62">
        <f>+J81</f>
        <v>11043837199.309999</v>
      </c>
      <c r="K80" s="62">
        <f t="shared" ref="K80:L80" si="57">+K81</f>
        <v>11043837199.309999</v>
      </c>
      <c r="L80" s="62">
        <f t="shared" si="57"/>
        <v>0</v>
      </c>
      <c r="M80" s="64">
        <f t="shared" si="4"/>
        <v>0.74599738472576549</v>
      </c>
      <c r="N80" s="64">
        <f t="shared" si="5"/>
        <v>0.74599738472576549</v>
      </c>
      <c r="O80" s="151">
        <f t="shared" si="6"/>
        <v>1</v>
      </c>
    </row>
    <row r="81" spans="1:15" ht="43.5" customHeight="1" x14ac:dyDescent="0.25">
      <c r="A81" s="152" t="s">
        <v>409</v>
      </c>
      <c r="B81" s="44" t="s">
        <v>41</v>
      </c>
      <c r="C81" s="44">
        <v>20</v>
      </c>
      <c r="D81" s="44" t="s">
        <v>38</v>
      </c>
      <c r="E81" s="45" t="s">
        <v>258</v>
      </c>
      <c r="F81" s="46">
        <v>14804123212</v>
      </c>
      <c r="G81" s="46">
        <v>0</v>
      </c>
      <c r="H81" s="46">
        <f>+F81-G81</f>
        <v>14804123212</v>
      </c>
      <c r="I81" s="163">
        <f t="shared" si="46"/>
        <v>0.26522275787149352</v>
      </c>
      <c r="J81" s="46">
        <v>11043837199.309999</v>
      </c>
      <c r="K81" s="46">
        <v>11043837199.309999</v>
      </c>
      <c r="L81" s="46">
        <f t="shared" si="42"/>
        <v>0</v>
      </c>
      <c r="M81" s="57">
        <f t="shared" si="4"/>
        <v>0.74599738472576549</v>
      </c>
      <c r="N81" s="57">
        <f t="shared" si="5"/>
        <v>0.74599738472576549</v>
      </c>
      <c r="O81" s="154">
        <f t="shared" si="6"/>
        <v>1</v>
      </c>
    </row>
    <row r="82" spans="1:15" ht="43.5" customHeight="1" x14ac:dyDescent="0.25">
      <c r="A82" s="149" t="s">
        <v>410</v>
      </c>
      <c r="B82" s="34" t="s">
        <v>41</v>
      </c>
      <c r="C82" s="34">
        <v>20</v>
      </c>
      <c r="D82" s="34" t="s">
        <v>38</v>
      </c>
      <c r="E82" s="40" t="s">
        <v>411</v>
      </c>
      <c r="F82" s="62">
        <f>+F83</f>
        <v>2453310687.2399998</v>
      </c>
      <c r="G82" s="62">
        <f t="shared" ref="G82" si="58">+G83</f>
        <v>0</v>
      </c>
      <c r="H82" s="62">
        <f>+H83</f>
        <v>2453310687.2399998</v>
      </c>
      <c r="I82" s="162">
        <f t="shared" si="46"/>
        <v>4.3952202846972752E-2</v>
      </c>
      <c r="J82" s="62">
        <f>+J83</f>
        <v>1692731630.77</v>
      </c>
      <c r="K82" s="62">
        <f t="shared" ref="K82:L82" si="59">+K83</f>
        <v>1692731630.77</v>
      </c>
      <c r="L82" s="62">
        <f t="shared" si="59"/>
        <v>0</v>
      </c>
      <c r="M82" s="64">
        <f t="shared" si="4"/>
        <v>0.68997850112263637</v>
      </c>
      <c r="N82" s="64">
        <f t="shared" si="5"/>
        <v>0.68997850112263637</v>
      </c>
      <c r="O82" s="151">
        <f t="shared" si="6"/>
        <v>1</v>
      </c>
    </row>
    <row r="83" spans="1:15" ht="43.5" customHeight="1" x14ac:dyDescent="0.25">
      <c r="A83" s="152" t="s">
        <v>412</v>
      </c>
      <c r="B83" s="44" t="s">
        <v>41</v>
      </c>
      <c r="C83" s="44">
        <v>20</v>
      </c>
      <c r="D83" s="44" t="s">
        <v>38</v>
      </c>
      <c r="E83" s="45" t="s">
        <v>258</v>
      </c>
      <c r="F83" s="46">
        <v>2453310687.2399998</v>
      </c>
      <c r="G83" s="46">
        <v>0</v>
      </c>
      <c r="H83" s="46">
        <f>+F83-G83</f>
        <v>2453310687.2399998</v>
      </c>
      <c r="I83" s="163">
        <f t="shared" si="46"/>
        <v>4.3952202846972752E-2</v>
      </c>
      <c r="J83" s="46">
        <v>1692731630.77</v>
      </c>
      <c r="K83" s="46">
        <v>1692731630.77</v>
      </c>
      <c r="L83" s="46">
        <f t="shared" si="42"/>
        <v>0</v>
      </c>
      <c r="M83" s="57">
        <f t="shared" si="4"/>
        <v>0.68997850112263637</v>
      </c>
      <c r="N83" s="57">
        <f t="shared" si="5"/>
        <v>0.68997850112263637</v>
      </c>
      <c r="O83" s="154">
        <f t="shared" si="6"/>
        <v>1</v>
      </c>
    </row>
    <row r="84" spans="1:15" ht="43.5" customHeight="1" x14ac:dyDescent="0.25">
      <c r="A84" s="149" t="s">
        <v>413</v>
      </c>
      <c r="B84" s="34" t="s">
        <v>37</v>
      </c>
      <c r="C84" s="34">
        <v>13</v>
      </c>
      <c r="D84" s="34" t="s">
        <v>38</v>
      </c>
      <c r="E84" s="40" t="s">
        <v>414</v>
      </c>
      <c r="F84" s="62">
        <f t="shared" ref="F84:L86" si="60">+F85</f>
        <v>14746723</v>
      </c>
      <c r="G84" s="62">
        <f t="shared" si="60"/>
        <v>0</v>
      </c>
      <c r="H84" s="62">
        <f t="shared" si="60"/>
        <v>14746723</v>
      </c>
      <c r="I84" s="150">
        <f t="shared" si="46"/>
        <v>2.6419440635678116E-4</v>
      </c>
      <c r="J84" s="62">
        <f t="shared" si="60"/>
        <v>14746723</v>
      </c>
      <c r="K84" s="62">
        <f t="shared" si="60"/>
        <v>14746723</v>
      </c>
      <c r="L84" s="62">
        <f t="shared" si="60"/>
        <v>0</v>
      </c>
      <c r="M84" s="64">
        <f t="shared" si="4"/>
        <v>1</v>
      </c>
      <c r="N84" s="64">
        <f t="shared" si="5"/>
        <v>1</v>
      </c>
      <c r="O84" s="151">
        <f t="shared" si="6"/>
        <v>1</v>
      </c>
    </row>
    <row r="85" spans="1:15" ht="43.5" customHeight="1" x14ac:dyDescent="0.25">
      <c r="A85" s="149" t="s">
        <v>415</v>
      </c>
      <c r="B85" s="34" t="s">
        <v>37</v>
      </c>
      <c r="C85" s="34">
        <v>13</v>
      </c>
      <c r="D85" s="34" t="s">
        <v>38</v>
      </c>
      <c r="E85" s="40" t="s">
        <v>414</v>
      </c>
      <c r="F85" s="62">
        <f t="shared" si="60"/>
        <v>14746723</v>
      </c>
      <c r="G85" s="62">
        <f t="shared" si="60"/>
        <v>0</v>
      </c>
      <c r="H85" s="62">
        <f t="shared" si="60"/>
        <v>14746723</v>
      </c>
      <c r="I85" s="150">
        <f t="shared" si="46"/>
        <v>2.6419440635678116E-4</v>
      </c>
      <c r="J85" s="62">
        <f t="shared" si="60"/>
        <v>14746723</v>
      </c>
      <c r="K85" s="62">
        <f t="shared" si="60"/>
        <v>14746723</v>
      </c>
      <c r="L85" s="62">
        <f t="shared" si="60"/>
        <v>0</v>
      </c>
      <c r="M85" s="64">
        <f t="shared" si="4"/>
        <v>1</v>
      </c>
      <c r="N85" s="64">
        <f t="shared" si="5"/>
        <v>1</v>
      </c>
      <c r="O85" s="151">
        <f t="shared" si="6"/>
        <v>1</v>
      </c>
    </row>
    <row r="86" spans="1:15" ht="43.5" customHeight="1" x14ac:dyDescent="0.25">
      <c r="A86" s="149" t="s">
        <v>416</v>
      </c>
      <c r="B86" s="34" t="s">
        <v>37</v>
      </c>
      <c r="C86" s="34">
        <v>13</v>
      </c>
      <c r="D86" s="34" t="s">
        <v>38</v>
      </c>
      <c r="E86" s="40" t="s">
        <v>393</v>
      </c>
      <c r="F86" s="41">
        <f t="shared" si="60"/>
        <v>14746723</v>
      </c>
      <c r="G86" s="41">
        <f t="shared" si="60"/>
        <v>0</v>
      </c>
      <c r="H86" s="41">
        <f t="shared" si="60"/>
        <v>14746723</v>
      </c>
      <c r="I86" s="150">
        <f t="shared" si="46"/>
        <v>2.6419440635678116E-4</v>
      </c>
      <c r="J86" s="41">
        <f t="shared" si="60"/>
        <v>14746723</v>
      </c>
      <c r="K86" s="41">
        <f t="shared" si="60"/>
        <v>14746723</v>
      </c>
      <c r="L86" s="41">
        <f t="shared" si="60"/>
        <v>0</v>
      </c>
      <c r="M86" s="64">
        <f t="shared" si="4"/>
        <v>1</v>
      </c>
      <c r="N86" s="64">
        <f t="shared" si="5"/>
        <v>1</v>
      </c>
      <c r="O86" s="151">
        <f t="shared" si="6"/>
        <v>1</v>
      </c>
    </row>
    <row r="87" spans="1:15" ht="43.5" customHeight="1" x14ac:dyDescent="0.25">
      <c r="A87" s="152" t="s">
        <v>417</v>
      </c>
      <c r="B87" s="44" t="s">
        <v>37</v>
      </c>
      <c r="C87" s="44">
        <v>13</v>
      </c>
      <c r="D87" s="44" t="s">
        <v>38</v>
      </c>
      <c r="E87" s="45" t="s">
        <v>258</v>
      </c>
      <c r="F87" s="46">
        <v>14746723</v>
      </c>
      <c r="G87" s="46">
        <v>0</v>
      </c>
      <c r="H87" s="46">
        <f>+F87-G87</f>
        <v>14746723</v>
      </c>
      <c r="I87" s="153">
        <f t="shared" si="46"/>
        <v>2.6419440635678116E-4</v>
      </c>
      <c r="J87" s="46">
        <v>14746723</v>
      </c>
      <c r="K87" s="46">
        <v>14746723</v>
      </c>
      <c r="L87" s="46">
        <f t="shared" ref="L87:L129" si="61">+J87-K87</f>
        <v>0</v>
      </c>
      <c r="M87" s="57">
        <f t="shared" ref="M87:M130" si="62">+J87/H87</f>
        <v>1</v>
      </c>
      <c r="N87" s="57">
        <f t="shared" ref="N87:N130" si="63">+K87/H87</f>
        <v>1</v>
      </c>
      <c r="O87" s="154">
        <f t="shared" ref="O87:O129" si="64">+K87/J87</f>
        <v>1</v>
      </c>
    </row>
    <row r="88" spans="1:15" ht="43.5" customHeight="1" x14ac:dyDescent="0.25">
      <c r="A88" s="149" t="s">
        <v>418</v>
      </c>
      <c r="B88" s="34" t="s">
        <v>37</v>
      </c>
      <c r="C88" s="34">
        <v>13</v>
      </c>
      <c r="D88" s="34" t="s">
        <v>38</v>
      </c>
      <c r="E88" s="40" t="s">
        <v>419</v>
      </c>
      <c r="F88" s="60">
        <f>+F89</f>
        <v>109671627.38</v>
      </c>
      <c r="G88" s="60">
        <f>+G89</f>
        <v>0</v>
      </c>
      <c r="H88" s="60">
        <f>+H89</f>
        <v>109671627.38</v>
      </c>
      <c r="I88" s="157">
        <f t="shared" si="46"/>
        <v>1.9648182507965468E-3</v>
      </c>
      <c r="J88" s="60">
        <f>+J89</f>
        <v>45729637</v>
      </c>
      <c r="K88" s="60">
        <f t="shared" ref="K88:L88" si="65">+K89</f>
        <v>45729637</v>
      </c>
      <c r="L88" s="60">
        <f t="shared" si="65"/>
        <v>0</v>
      </c>
      <c r="M88" s="64">
        <f t="shared" si="62"/>
        <v>0.41696871007076325</v>
      </c>
      <c r="N88" s="64">
        <f t="shared" si="63"/>
        <v>0.41696871007076325</v>
      </c>
      <c r="O88" s="151">
        <f t="shared" si="64"/>
        <v>1</v>
      </c>
    </row>
    <row r="89" spans="1:15" ht="43.5" customHeight="1" x14ac:dyDescent="0.25">
      <c r="A89" s="149" t="s">
        <v>420</v>
      </c>
      <c r="B89" s="34" t="s">
        <v>37</v>
      </c>
      <c r="C89" s="34">
        <v>13</v>
      </c>
      <c r="D89" s="34" t="s">
        <v>38</v>
      </c>
      <c r="E89" s="95" t="s">
        <v>251</v>
      </c>
      <c r="F89" s="60">
        <f>+F90+F94</f>
        <v>109671627.38</v>
      </c>
      <c r="G89" s="60">
        <f>+G90+G94</f>
        <v>0</v>
      </c>
      <c r="H89" s="60">
        <f>+H90+H94</f>
        <v>109671627.38</v>
      </c>
      <c r="I89" s="157">
        <f t="shared" si="46"/>
        <v>1.9648182507965468E-3</v>
      </c>
      <c r="J89" s="60">
        <f>+J90+J94</f>
        <v>45729637</v>
      </c>
      <c r="K89" s="60">
        <f t="shared" ref="K89:L89" si="66">+K90+K94</f>
        <v>45729637</v>
      </c>
      <c r="L89" s="60">
        <f t="shared" si="66"/>
        <v>0</v>
      </c>
      <c r="M89" s="64">
        <f t="shared" si="62"/>
        <v>0.41696871007076325</v>
      </c>
      <c r="N89" s="64">
        <f t="shared" si="63"/>
        <v>0.41696871007076325</v>
      </c>
      <c r="O89" s="151">
        <f t="shared" si="64"/>
        <v>1</v>
      </c>
    </row>
    <row r="90" spans="1:15" ht="43.5" customHeight="1" x14ac:dyDescent="0.25">
      <c r="A90" s="149" t="s">
        <v>421</v>
      </c>
      <c r="B90" s="34" t="s">
        <v>37</v>
      </c>
      <c r="C90" s="34">
        <v>13</v>
      </c>
      <c r="D90" s="34" t="s">
        <v>38</v>
      </c>
      <c r="E90" s="40" t="s">
        <v>422</v>
      </c>
      <c r="F90" s="60">
        <f t="shared" ref="F90:L92" si="67">+F91</f>
        <v>63941990.380000003</v>
      </c>
      <c r="G90" s="60">
        <f t="shared" si="67"/>
        <v>0</v>
      </c>
      <c r="H90" s="60">
        <f t="shared" si="67"/>
        <v>63941990.380000003</v>
      </c>
      <c r="I90" s="157">
        <f t="shared" si="46"/>
        <v>1.1455505192384174E-3</v>
      </c>
      <c r="J90" s="60">
        <f t="shared" si="67"/>
        <v>0</v>
      </c>
      <c r="K90" s="60">
        <f t="shared" si="67"/>
        <v>0</v>
      </c>
      <c r="L90" s="60">
        <f t="shared" si="67"/>
        <v>0</v>
      </c>
      <c r="M90" s="64">
        <f t="shared" si="62"/>
        <v>0</v>
      </c>
      <c r="N90" s="64">
        <f t="shared" si="63"/>
        <v>0</v>
      </c>
      <c r="O90" s="151" t="s">
        <v>40</v>
      </c>
    </row>
    <row r="91" spans="1:15" ht="43.5" customHeight="1" x14ac:dyDescent="0.25">
      <c r="A91" s="149" t="s">
        <v>423</v>
      </c>
      <c r="B91" s="34" t="s">
        <v>37</v>
      </c>
      <c r="C91" s="34">
        <v>13</v>
      </c>
      <c r="D91" s="34" t="s">
        <v>38</v>
      </c>
      <c r="E91" s="40" t="s">
        <v>422</v>
      </c>
      <c r="F91" s="60">
        <f t="shared" si="67"/>
        <v>63941990.380000003</v>
      </c>
      <c r="G91" s="60">
        <f t="shared" si="67"/>
        <v>0</v>
      </c>
      <c r="H91" s="60">
        <f t="shared" si="67"/>
        <v>63941990.380000003</v>
      </c>
      <c r="I91" s="157">
        <f t="shared" si="46"/>
        <v>1.1455505192384174E-3</v>
      </c>
      <c r="J91" s="60">
        <f t="shared" si="67"/>
        <v>0</v>
      </c>
      <c r="K91" s="60">
        <f t="shared" si="67"/>
        <v>0</v>
      </c>
      <c r="L91" s="60">
        <f t="shared" si="67"/>
        <v>0</v>
      </c>
      <c r="M91" s="64">
        <f t="shared" si="62"/>
        <v>0</v>
      </c>
      <c r="N91" s="64">
        <f t="shared" si="63"/>
        <v>0</v>
      </c>
      <c r="O91" s="151" t="s">
        <v>40</v>
      </c>
    </row>
    <row r="92" spans="1:15" ht="43.5" customHeight="1" x14ac:dyDescent="0.25">
      <c r="A92" s="149" t="s">
        <v>424</v>
      </c>
      <c r="B92" s="34" t="s">
        <v>37</v>
      </c>
      <c r="C92" s="34">
        <v>13</v>
      </c>
      <c r="D92" s="34" t="s">
        <v>38</v>
      </c>
      <c r="E92" s="40" t="s">
        <v>425</v>
      </c>
      <c r="F92" s="60">
        <f t="shared" si="67"/>
        <v>63941990.380000003</v>
      </c>
      <c r="G92" s="60">
        <f t="shared" si="67"/>
        <v>0</v>
      </c>
      <c r="H92" s="60">
        <f t="shared" si="67"/>
        <v>63941990.380000003</v>
      </c>
      <c r="I92" s="157">
        <f t="shared" si="46"/>
        <v>1.1455505192384174E-3</v>
      </c>
      <c r="J92" s="60">
        <f t="shared" si="67"/>
        <v>0</v>
      </c>
      <c r="K92" s="60">
        <f t="shared" si="67"/>
        <v>0</v>
      </c>
      <c r="L92" s="60">
        <f t="shared" si="67"/>
        <v>0</v>
      </c>
      <c r="M92" s="64">
        <f t="shared" si="62"/>
        <v>0</v>
      </c>
      <c r="N92" s="64">
        <f t="shared" si="63"/>
        <v>0</v>
      </c>
      <c r="O92" s="151" t="s">
        <v>40</v>
      </c>
    </row>
    <row r="93" spans="1:15" ht="43.5" customHeight="1" x14ac:dyDescent="0.25">
      <c r="A93" s="152" t="s">
        <v>426</v>
      </c>
      <c r="B93" s="44" t="s">
        <v>37</v>
      </c>
      <c r="C93" s="44">
        <v>13</v>
      </c>
      <c r="D93" s="44" t="s">
        <v>38</v>
      </c>
      <c r="E93" s="45" t="s">
        <v>258</v>
      </c>
      <c r="F93" s="46">
        <v>63941990.380000003</v>
      </c>
      <c r="G93" s="46">
        <v>0</v>
      </c>
      <c r="H93" s="46">
        <f>+F93-G93</f>
        <v>63941990.380000003</v>
      </c>
      <c r="I93" s="192">
        <f t="shared" si="46"/>
        <v>1.1455505192384174E-3</v>
      </c>
      <c r="J93" s="46">
        <v>0</v>
      </c>
      <c r="K93" s="46">
        <v>0</v>
      </c>
      <c r="L93" s="46">
        <f t="shared" si="61"/>
        <v>0</v>
      </c>
      <c r="M93" s="57">
        <f t="shared" si="62"/>
        <v>0</v>
      </c>
      <c r="N93" s="57">
        <f t="shared" si="63"/>
        <v>0</v>
      </c>
      <c r="O93" s="154" t="s">
        <v>40</v>
      </c>
    </row>
    <row r="94" spans="1:15" ht="43.5" customHeight="1" x14ac:dyDescent="0.25">
      <c r="A94" s="149" t="s">
        <v>427</v>
      </c>
      <c r="B94" s="34" t="s">
        <v>37</v>
      </c>
      <c r="C94" s="34">
        <v>13</v>
      </c>
      <c r="D94" s="34" t="s">
        <v>38</v>
      </c>
      <c r="E94" s="40" t="s">
        <v>428</v>
      </c>
      <c r="F94" s="62">
        <f t="shared" ref="F94:L96" si="68">+F95</f>
        <v>45729637</v>
      </c>
      <c r="G94" s="62">
        <f t="shared" si="68"/>
        <v>0</v>
      </c>
      <c r="H94" s="62">
        <f t="shared" si="68"/>
        <v>45729637</v>
      </c>
      <c r="I94" s="150">
        <f t="shared" si="46"/>
        <v>8.1926773155812955E-4</v>
      </c>
      <c r="J94" s="62">
        <f t="shared" si="68"/>
        <v>45729637</v>
      </c>
      <c r="K94" s="62">
        <f t="shared" si="68"/>
        <v>45729637</v>
      </c>
      <c r="L94" s="62">
        <f t="shared" si="68"/>
        <v>0</v>
      </c>
      <c r="M94" s="64">
        <f t="shared" si="62"/>
        <v>1</v>
      </c>
      <c r="N94" s="64">
        <f t="shared" si="63"/>
        <v>1</v>
      </c>
      <c r="O94" s="151">
        <f t="shared" si="64"/>
        <v>1</v>
      </c>
    </row>
    <row r="95" spans="1:15" ht="43.5" customHeight="1" x14ac:dyDescent="0.25">
      <c r="A95" s="149" t="s">
        <v>429</v>
      </c>
      <c r="B95" s="34" t="s">
        <v>37</v>
      </c>
      <c r="C95" s="34">
        <v>13</v>
      </c>
      <c r="D95" s="34" t="s">
        <v>38</v>
      </c>
      <c r="E95" s="40" t="s">
        <v>428</v>
      </c>
      <c r="F95" s="62">
        <f t="shared" si="68"/>
        <v>45729637</v>
      </c>
      <c r="G95" s="62">
        <f t="shared" si="68"/>
        <v>0</v>
      </c>
      <c r="H95" s="62">
        <f t="shared" si="68"/>
        <v>45729637</v>
      </c>
      <c r="I95" s="150">
        <f t="shared" si="46"/>
        <v>8.1926773155812955E-4</v>
      </c>
      <c r="J95" s="62">
        <f t="shared" si="68"/>
        <v>45729637</v>
      </c>
      <c r="K95" s="62">
        <f t="shared" si="68"/>
        <v>45729637</v>
      </c>
      <c r="L95" s="62">
        <f t="shared" si="68"/>
        <v>0</v>
      </c>
      <c r="M95" s="64">
        <f t="shared" si="62"/>
        <v>1</v>
      </c>
      <c r="N95" s="64">
        <f t="shared" si="63"/>
        <v>1</v>
      </c>
      <c r="O95" s="151">
        <f t="shared" si="64"/>
        <v>1</v>
      </c>
    </row>
    <row r="96" spans="1:15" ht="43.5" customHeight="1" x14ac:dyDescent="0.25">
      <c r="A96" s="149" t="s">
        <v>430</v>
      </c>
      <c r="B96" s="34" t="s">
        <v>37</v>
      </c>
      <c r="C96" s="34">
        <v>13</v>
      </c>
      <c r="D96" s="34" t="s">
        <v>38</v>
      </c>
      <c r="E96" s="40" t="s">
        <v>393</v>
      </c>
      <c r="F96" s="62">
        <f t="shared" si="68"/>
        <v>45729637</v>
      </c>
      <c r="G96" s="62">
        <f t="shared" si="68"/>
        <v>0</v>
      </c>
      <c r="H96" s="62">
        <f t="shared" si="68"/>
        <v>45729637</v>
      </c>
      <c r="I96" s="150">
        <f t="shared" si="46"/>
        <v>8.1926773155812955E-4</v>
      </c>
      <c r="J96" s="62">
        <f t="shared" si="68"/>
        <v>45729637</v>
      </c>
      <c r="K96" s="62">
        <f t="shared" si="68"/>
        <v>45729637</v>
      </c>
      <c r="L96" s="62">
        <f t="shared" si="68"/>
        <v>0</v>
      </c>
      <c r="M96" s="64">
        <f t="shared" si="62"/>
        <v>1</v>
      </c>
      <c r="N96" s="64">
        <f t="shared" si="63"/>
        <v>1</v>
      </c>
      <c r="O96" s="151">
        <f t="shared" si="64"/>
        <v>1</v>
      </c>
    </row>
    <row r="97" spans="1:15" ht="43.5" customHeight="1" x14ac:dyDescent="0.25">
      <c r="A97" s="152" t="s">
        <v>431</v>
      </c>
      <c r="B97" s="44" t="s">
        <v>37</v>
      </c>
      <c r="C97" s="44">
        <v>13</v>
      </c>
      <c r="D97" s="44" t="s">
        <v>38</v>
      </c>
      <c r="E97" s="45" t="s">
        <v>258</v>
      </c>
      <c r="F97" s="46">
        <v>45729637</v>
      </c>
      <c r="G97" s="46">
        <v>0</v>
      </c>
      <c r="H97" s="46">
        <f>+F97-G97</f>
        <v>45729637</v>
      </c>
      <c r="I97" s="153">
        <f t="shared" si="46"/>
        <v>8.1926773155812955E-4</v>
      </c>
      <c r="J97" s="46">
        <v>45729637</v>
      </c>
      <c r="K97" s="46">
        <v>45729637</v>
      </c>
      <c r="L97" s="46">
        <f t="shared" si="61"/>
        <v>0</v>
      </c>
      <c r="M97" s="57">
        <f t="shared" si="62"/>
        <v>1</v>
      </c>
      <c r="N97" s="57">
        <f t="shared" si="63"/>
        <v>1</v>
      </c>
      <c r="O97" s="154">
        <f t="shared" si="64"/>
        <v>1</v>
      </c>
    </row>
    <row r="98" spans="1:15" ht="43.5" customHeight="1" x14ac:dyDescent="0.25">
      <c r="A98" s="149" t="s">
        <v>432</v>
      </c>
      <c r="B98" s="34" t="s">
        <v>37</v>
      </c>
      <c r="C98" s="34">
        <v>13</v>
      </c>
      <c r="D98" s="34" t="s">
        <v>38</v>
      </c>
      <c r="E98" s="40" t="s">
        <v>433</v>
      </c>
      <c r="F98" s="60">
        <f>+F99</f>
        <v>20000000</v>
      </c>
      <c r="G98" s="60">
        <f t="shared" ref="G98:G102" si="69">+G99</f>
        <v>0</v>
      </c>
      <c r="H98" s="60">
        <f>+H99</f>
        <v>20000000</v>
      </c>
      <c r="I98" s="150">
        <f t="shared" si="46"/>
        <v>3.5830930893159267E-4</v>
      </c>
      <c r="J98" s="60">
        <f>+J99</f>
        <v>20000000</v>
      </c>
      <c r="K98" s="60">
        <f t="shared" ref="K98:L102" si="70">+K99</f>
        <v>20000000</v>
      </c>
      <c r="L98" s="60">
        <f t="shared" si="70"/>
        <v>0</v>
      </c>
      <c r="M98" s="64">
        <f t="shared" si="62"/>
        <v>1</v>
      </c>
      <c r="N98" s="64">
        <f t="shared" si="63"/>
        <v>1</v>
      </c>
      <c r="O98" s="151">
        <f t="shared" si="64"/>
        <v>1</v>
      </c>
    </row>
    <row r="99" spans="1:15" ht="43.5" customHeight="1" x14ac:dyDescent="0.25">
      <c r="A99" s="149" t="s">
        <v>434</v>
      </c>
      <c r="B99" s="34" t="s">
        <v>37</v>
      </c>
      <c r="C99" s="34">
        <v>13</v>
      </c>
      <c r="D99" s="34" t="s">
        <v>38</v>
      </c>
      <c r="E99" s="95" t="s">
        <v>251</v>
      </c>
      <c r="F99" s="60">
        <f>+F100</f>
        <v>20000000</v>
      </c>
      <c r="G99" s="60">
        <f t="shared" si="69"/>
        <v>0</v>
      </c>
      <c r="H99" s="60">
        <f>+H100</f>
        <v>20000000</v>
      </c>
      <c r="I99" s="150">
        <f t="shared" si="46"/>
        <v>3.5830930893159267E-4</v>
      </c>
      <c r="J99" s="60">
        <f>+J100</f>
        <v>20000000</v>
      </c>
      <c r="K99" s="60">
        <f t="shared" si="70"/>
        <v>20000000</v>
      </c>
      <c r="L99" s="60">
        <f t="shared" si="70"/>
        <v>0</v>
      </c>
      <c r="M99" s="64">
        <f t="shared" si="62"/>
        <v>1</v>
      </c>
      <c r="N99" s="64">
        <f t="shared" si="63"/>
        <v>1</v>
      </c>
      <c r="O99" s="151">
        <f t="shared" si="64"/>
        <v>1</v>
      </c>
    </row>
    <row r="100" spans="1:15" ht="43.5" customHeight="1" x14ac:dyDescent="0.25">
      <c r="A100" s="149" t="s">
        <v>508</v>
      </c>
      <c r="B100" s="34" t="s">
        <v>37</v>
      </c>
      <c r="C100" s="34">
        <v>13</v>
      </c>
      <c r="D100" s="34" t="s">
        <v>38</v>
      </c>
      <c r="E100" s="40" t="s">
        <v>509</v>
      </c>
      <c r="F100" s="60">
        <f t="shared" ref="F100:J102" si="71">+F101</f>
        <v>20000000</v>
      </c>
      <c r="G100" s="60">
        <f t="shared" si="69"/>
        <v>0</v>
      </c>
      <c r="H100" s="60">
        <f t="shared" si="71"/>
        <v>20000000</v>
      </c>
      <c r="I100" s="150">
        <f t="shared" si="46"/>
        <v>3.5830930893159267E-4</v>
      </c>
      <c r="J100" s="60">
        <f t="shared" si="71"/>
        <v>20000000</v>
      </c>
      <c r="K100" s="60">
        <f t="shared" si="70"/>
        <v>20000000</v>
      </c>
      <c r="L100" s="60">
        <f t="shared" si="70"/>
        <v>0</v>
      </c>
      <c r="M100" s="64">
        <f t="shared" si="62"/>
        <v>1</v>
      </c>
      <c r="N100" s="64">
        <f t="shared" si="63"/>
        <v>1</v>
      </c>
      <c r="O100" s="151">
        <f t="shared" si="64"/>
        <v>1</v>
      </c>
    </row>
    <row r="101" spans="1:15" ht="43.5" customHeight="1" x14ac:dyDescent="0.25">
      <c r="A101" s="149" t="s">
        <v>510</v>
      </c>
      <c r="B101" s="34" t="s">
        <v>37</v>
      </c>
      <c r="C101" s="34">
        <v>13</v>
      </c>
      <c r="D101" s="34" t="s">
        <v>38</v>
      </c>
      <c r="E101" s="40" t="s">
        <v>509</v>
      </c>
      <c r="F101" s="60">
        <f t="shared" si="71"/>
        <v>20000000</v>
      </c>
      <c r="G101" s="60">
        <f t="shared" si="69"/>
        <v>0</v>
      </c>
      <c r="H101" s="60">
        <f t="shared" si="71"/>
        <v>20000000</v>
      </c>
      <c r="I101" s="150">
        <f t="shared" si="46"/>
        <v>3.5830930893159267E-4</v>
      </c>
      <c r="J101" s="60">
        <f t="shared" si="71"/>
        <v>20000000</v>
      </c>
      <c r="K101" s="60">
        <f t="shared" si="70"/>
        <v>20000000</v>
      </c>
      <c r="L101" s="60">
        <f t="shared" si="70"/>
        <v>0</v>
      </c>
      <c r="M101" s="64">
        <f t="shared" si="62"/>
        <v>1</v>
      </c>
      <c r="N101" s="64">
        <f t="shared" si="63"/>
        <v>1</v>
      </c>
      <c r="O101" s="151">
        <f t="shared" si="64"/>
        <v>1</v>
      </c>
    </row>
    <row r="102" spans="1:15" ht="43.5" customHeight="1" x14ac:dyDescent="0.25">
      <c r="A102" s="149" t="s">
        <v>511</v>
      </c>
      <c r="B102" s="34" t="s">
        <v>37</v>
      </c>
      <c r="C102" s="34">
        <v>13</v>
      </c>
      <c r="D102" s="34" t="s">
        <v>38</v>
      </c>
      <c r="E102" s="40" t="s">
        <v>393</v>
      </c>
      <c r="F102" s="60">
        <f t="shared" si="71"/>
        <v>20000000</v>
      </c>
      <c r="G102" s="60">
        <f t="shared" si="69"/>
        <v>0</v>
      </c>
      <c r="H102" s="60">
        <f t="shared" si="71"/>
        <v>20000000</v>
      </c>
      <c r="I102" s="150">
        <f t="shared" si="46"/>
        <v>3.5830930893159267E-4</v>
      </c>
      <c r="J102" s="60">
        <f t="shared" si="71"/>
        <v>20000000</v>
      </c>
      <c r="K102" s="60">
        <f t="shared" si="70"/>
        <v>20000000</v>
      </c>
      <c r="L102" s="60">
        <f t="shared" si="70"/>
        <v>0</v>
      </c>
      <c r="M102" s="64">
        <f t="shared" si="62"/>
        <v>1</v>
      </c>
      <c r="N102" s="64">
        <f t="shared" si="63"/>
        <v>1</v>
      </c>
      <c r="O102" s="151">
        <f t="shared" si="64"/>
        <v>1</v>
      </c>
    </row>
    <row r="103" spans="1:15" ht="43.5" customHeight="1" x14ac:dyDescent="0.25">
      <c r="A103" s="152" t="s">
        <v>512</v>
      </c>
      <c r="B103" s="44" t="s">
        <v>37</v>
      </c>
      <c r="C103" s="44">
        <v>13</v>
      </c>
      <c r="D103" s="44" t="s">
        <v>38</v>
      </c>
      <c r="E103" s="45" t="s">
        <v>258</v>
      </c>
      <c r="F103" s="46">
        <v>20000000</v>
      </c>
      <c r="G103" s="46">
        <v>0</v>
      </c>
      <c r="H103" s="46">
        <f>+F103-G103</f>
        <v>20000000</v>
      </c>
      <c r="I103" s="153">
        <f t="shared" si="46"/>
        <v>3.5830930893159267E-4</v>
      </c>
      <c r="J103" s="46">
        <v>20000000</v>
      </c>
      <c r="K103" s="46">
        <v>20000000</v>
      </c>
      <c r="L103" s="46">
        <f t="shared" ref="L103" si="72">+J103-K103</f>
        <v>0</v>
      </c>
      <c r="M103" s="57">
        <f t="shared" si="62"/>
        <v>1</v>
      </c>
      <c r="N103" s="57">
        <f t="shared" si="63"/>
        <v>1</v>
      </c>
      <c r="O103" s="154">
        <f t="shared" si="64"/>
        <v>1</v>
      </c>
    </row>
    <row r="104" spans="1:15" ht="43.5" customHeight="1" x14ac:dyDescent="0.25">
      <c r="A104" s="193" t="s">
        <v>441</v>
      </c>
      <c r="B104" s="100" t="s">
        <v>37</v>
      </c>
      <c r="C104" s="34">
        <v>13</v>
      </c>
      <c r="D104" s="34" t="s">
        <v>38</v>
      </c>
      <c r="E104" s="95" t="s">
        <v>442</v>
      </c>
      <c r="F104" s="66">
        <f t="shared" ref="F104:H105" si="73">+F106</f>
        <v>2620046413.3000002</v>
      </c>
      <c r="G104" s="66">
        <f t="shared" si="73"/>
        <v>0</v>
      </c>
      <c r="H104" s="66">
        <f t="shared" si="73"/>
        <v>2620046413.3000002</v>
      </c>
      <c r="I104" s="162">
        <f t="shared" si="46"/>
        <v>4.6939350985911059E-2</v>
      </c>
      <c r="J104" s="66">
        <f t="shared" ref="J104:L105" si="74">+J106</f>
        <v>2385318917.9699998</v>
      </c>
      <c r="K104" s="66">
        <f t="shared" si="74"/>
        <v>2385318917.9699998</v>
      </c>
      <c r="L104" s="66">
        <f t="shared" si="74"/>
        <v>0</v>
      </c>
      <c r="M104" s="64">
        <f t="shared" si="62"/>
        <v>0.91041093999767875</v>
      </c>
      <c r="N104" s="64">
        <f t="shared" si="63"/>
        <v>0.91041093999767875</v>
      </c>
      <c r="O104" s="151">
        <f t="shared" si="64"/>
        <v>1</v>
      </c>
    </row>
    <row r="105" spans="1:15" ht="43.5" customHeight="1" x14ac:dyDescent="0.25">
      <c r="A105" s="193" t="s">
        <v>441</v>
      </c>
      <c r="B105" s="100" t="s">
        <v>37</v>
      </c>
      <c r="C105" s="34">
        <v>20</v>
      </c>
      <c r="D105" s="34" t="s">
        <v>38</v>
      </c>
      <c r="E105" s="95" t="s">
        <v>442</v>
      </c>
      <c r="F105" s="66">
        <f t="shared" si="73"/>
        <v>10000000000</v>
      </c>
      <c r="G105" s="66">
        <f t="shared" si="73"/>
        <v>0</v>
      </c>
      <c r="H105" s="66">
        <f t="shared" si="73"/>
        <v>10000000000</v>
      </c>
      <c r="I105" s="162">
        <f t="shared" si="46"/>
        <v>0.17915465446579634</v>
      </c>
      <c r="J105" s="66">
        <f t="shared" si="74"/>
        <v>10000000000</v>
      </c>
      <c r="K105" s="66">
        <f t="shared" si="74"/>
        <v>10000000000</v>
      </c>
      <c r="L105" s="66">
        <f t="shared" si="74"/>
        <v>0</v>
      </c>
      <c r="M105" s="64">
        <f t="shared" si="62"/>
        <v>1</v>
      </c>
      <c r="N105" s="64">
        <f t="shared" si="63"/>
        <v>1</v>
      </c>
      <c r="O105" s="151">
        <f t="shared" si="64"/>
        <v>1</v>
      </c>
    </row>
    <row r="106" spans="1:15" ht="43.5" customHeight="1" x14ac:dyDescent="0.25">
      <c r="A106" s="193" t="s">
        <v>443</v>
      </c>
      <c r="B106" s="100" t="s">
        <v>37</v>
      </c>
      <c r="C106" s="34">
        <v>13</v>
      </c>
      <c r="D106" s="34" t="s">
        <v>38</v>
      </c>
      <c r="E106" s="95" t="s">
        <v>251</v>
      </c>
      <c r="F106" s="66">
        <f>+F108+F112+F122+F126</f>
        <v>2620046413.3000002</v>
      </c>
      <c r="G106" s="66">
        <f>+G108+G112+G122+G126</f>
        <v>0</v>
      </c>
      <c r="H106" s="66">
        <f>+H108+H112+H122+H126</f>
        <v>2620046413.3000002</v>
      </c>
      <c r="I106" s="162">
        <f t="shared" si="46"/>
        <v>4.6939350985911059E-2</v>
      </c>
      <c r="J106" s="66">
        <f>+J108+J112+J122+J126</f>
        <v>2385318917.9699998</v>
      </c>
      <c r="K106" s="66">
        <f t="shared" ref="K106:L106" si="75">+K108+K112+K122+K126</f>
        <v>2385318917.9699998</v>
      </c>
      <c r="L106" s="66">
        <f t="shared" si="75"/>
        <v>0</v>
      </c>
      <c r="M106" s="64">
        <f t="shared" si="62"/>
        <v>0.91041093999767875</v>
      </c>
      <c r="N106" s="64">
        <f t="shared" si="63"/>
        <v>0.91041093999767875</v>
      </c>
      <c r="O106" s="151">
        <f t="shared" si="64"/>
        <v>1</v>
      </c>
    </row>
    <row r="107" spans="1:15" ht="43.5" customHeight="1" x14ac:dyDescent="0.25">
      <c r="A107" s="193" t="s">
        <v>443</v>
      </c>
      <c r="B107" s="100" t="s">
        <v>37</v>
      </c>
      <c r="C107" s="34">
        <v>20</v>
      </c>
      <c r="D107" s="34" t="s">
        <v>38</v>
      </c>
      <c r="E107" s="95" t="s">
        <v>251</v>
      </c>
      <c r="F107" s="66">
        <f>+F113</f>
        <v>10000000000</v>
      </c>
      <c r="G107" s="66">
        <f>+G113</f>
        <v>0</v>
      </c>
      <c r="H107" s="66">
        <f>+H113</f>
        <v>10000000000</v>
      </c>
      <c r="I107" s="162">
        <f t="shared" si="46"/>
        <v>0.17915465446579634</v>
      </c>
      <c r="J107" s="66">
        <f>+J113</f>
        <v>10000000000</v>
      </c>
      <c r="K107" s="66">
        <f t="shared" ref="K107:L107" si="76">+K113</f>
        <v>10000000000</v>
      </c>
      <c r="L107" s="66">
        <f t="shared" si="76"/>
        <v>0</v>
      </c>
      <c r="M107" s="64">
        <f t="shared" si="62"/>
        <v>1</v>
      </c>
      <c r="N107" s="64">
        <f t="shared" si="63"/>
        <v>1</v>
      </c>
      <c r="O107" s="151">
        <f t="shared" si="64"/>
        <v>1</v>
      </c>
    </row>
    <row r="108" spans="1:15" ht="52.5" customHeight="1" x14ac:dyDescent="0.25">
      <c r="A108" s="185" t="s">
        <v>444</v>
      </c>
      <c r="B108" s="100" t="s">
        <v>37</v>
      </c>
      <c r="C108" s="34">
        <v>13</v>
      </c>
      <c r="D108" s="34" t="s">
        <v>38</v>
      </c>
      <c r="E108" s="95" t="s">
        <v>445</v>
      </c>
      <c r="F108" s="66">
        <f t="shared" ref="F108:L111" si="77">+F109</f>
        <v>1168128</v>
      </c>
      <c r="G108" s="66">
        <f t="shared" si="77"/>
        <v>0</v>
      </c>
      <c r="H108" s="66">
        <f t="shared" si="77"/>
        <v>1168128</v>
      </c>
      <c r="I108" s="161">
        <f t="shared" si="46"/>
        <v>2.0927556821182175E-5</v>
      </c>
      <c r="J108" s="66">
        <f t="shared" si="77"/>
        <v>1168128</v>
      </c>
      <c r="K108" s="66">
        <f t="shared" si="77"/>
        <v>1168128</v>
      </c>
      <c r="L108" s="66">
        <f t="shared" si="77"/>
        <v>0</v>
      </c>
      <c r="M108" s="64">
        <f t="shared" si="62"/>
        <v>1</v>
      </c>
      <c r="N108" s="64">
        <f t="shared" si="63"/>
        <v>1</v>
      </c>
      <c r="O108" s="151">
        <f t="shared" si="64"/>
        <v>1</v>
      </c>
    </row>
    <row r="109" spans="1:15" ht="52.5" customHeight="1" x14ac:dyDescent="0.25">
      <c r="A109" s="185" t="s">
        <v>446</v>
      </c>
      <c r="B109" s="100" t="s">
        <v>37</v>
      </c>
      <c r="C109" s="34">
        <v>13</v>
      </c>
      <c r="D109" s="34" t="s">
        <v>38</v>
      </c>
      <c r="E109" s="95" t="s">
        <v>445</v>
      </c>
      <c r="F109" s="66">
        <f t="shared" si="77"/>
        <v>1168128</v>
      </c>
      <c r="G109" s="66">
        <f t="shared" si="77"/>
        <v>0</v>
      </c>
      <c r="H109" s="66">
        <f t="shared" si="77"/>
        <v>1168128</v>
      </c>
      <c r="I109" s="161">
        <f t="shared" si="46"/>
        <v>2.0927556821182175E-5</v>
      </c>
      <c r="J109" s="66">
        <f t="shared" si="77"/>
        <v>1168128</v>
      </c>
      <c r="K109" s="66">
        <f t="shared" si="77"/>
        <v>1168128</v>
      </c>
      <c r="L109" s="66">
        <f t="shared" si="77"/>
        <v>0</v>
      </c>
      <c r="M109" s="64">
        <f t="shared" si="62"/>
        <v>1</v>
      </c>
      <c r="N109" s="64">
        <f t="shared" si="63"/>
        <v>1</v>
      </c>
      <c r="O109" s="151">
        <f t="shared" si="64"/>
        <v>1</v>
      </c>
    </row>
    <row r="110" spans="1:15" ht="43.5" customHeight="1" x14ac:dyDescent="0.25">
      <c r="A110" s="185" t="s">
        <v>447</v>
      </c>
      <c r="B110" s="100" t="s">
        <v>37</v>
      </c>
      <c r="C110" s="34">
        <v>13</v>
      </c>
      <c r="D110" s="34" t="s">
        <v>38</v>
      </c>
      <c r="E110" s="95" t="s">
        <v>448</v>
      </c>
      <c r="F110" s="66">
        <f t="shared" si="77"/>
        <v>1168128</v>
      </c>
      <c r="G110" s="66">
        <f t="shared" si="77"/>
        <v>0</v>
      </c>
      <c r="H110" s="66">
        <f t="shared" si="77"/>
        <v>1168128</v>
      </c>
      <c r="I110" s="161">
        <f t="shared" si="46"/>
        <v>2.0927556821182175E-5</v>
      </c>
      <c r="J110" s="66">
        <f t="shared" si="77"/>
        <v>1168128</v>
      </c>
      <c r="K110" s="66">
        <f t="shared" si="77"/>
        <v>1168128</v>
      </c>
      <c r="L110" s="66">
        <f t="shared" si="77"/>
        <v>0</v>
      </c>
      <c r="M110" s="64">
        <f t="shared" si="62"/>
        <v>1</v>
      </c>
      <c r="N110" s="64">
        <f t="shared" si="63"/>
        <v>1</v>
      </c>
      <c r="O110" s="151">
        <f t="shared" si="64"/>
        <v>1</v>
      </c>
    </row>
    <row r="111" spans="1:15" ht="43.5" customHeight="1" x14ac:dyDescent="0.25">
      <c r="A111" s="152" t="s">
        <v>449</v>
      </c>
      <c r="B111" s="103" t="s">
        <v>37</v>
      </c>
      <c r="C111" s="44">
        <v>13</v>
      </c>
      <c r="D111" s="44" t="s">
        <v>38</v>
      </c>
      <c r="E111" s="45" t="s">
        <v>258</v>
      </c>
      <c r="F111" s="46">
        <v>1168128</v>
      </c>
      <c r="G111" s="56">
        <f t="shared" si="77"/>
        <v>0</v>
      </c>
      <c r="H111" s="46">
        <f>+F111-G111</f>
        <v>1168128</v>
      </c>
      <c r="I111" s="159">
        <f t="shared" si="46"/>
        <v>2.0927556821182175E-5</v>
      </c>
      <c r="J111" s="56">
        <v>1168128</v>
      </c>
      <c r="K111" s="56">
        <v>1168128</v>
      </c>
      <c r="L111" s="46">
        <f t="shared" si="61"/>
        <v>0</v>
      </c>
      <c r="M111" s="57">
        <f t="shared" si="62"/>
        <v>1</v>
      </c>
      <c r="N111" s="57">
        <f t="shared" si="63"/>
        <v>1</v>
      </c>
      <c r="O111" s="154">
        <f t="shared" si="64"/>
        <v>1</v>
      </c>
    </row>
    <row r="112" spans="1:15" ht="57" customHeight="1" x14ac:dyDescent="0.25">
      <c r="A112" s="185" t="s">
        <v>450</v>
      </c>
      <c r="B112" s="107" t="s">
        <v>37</v>
      </c>
      <c r="C112" s="34">
        <v>13</v>
      </c>
      <c r="D112" s="34" t="s">
        <v>38</v>
      </c>
      <c r="E112" s="95" t="s">
        <v>451</v>
      </c>
      <c r="F112" s="60">
        <f t="shared" ref="F112:H113" si="78">+F114</f>
        <v>1621534103.74</v>
      </c>
      <c r="G112" s="60">
        <f t="shared" si="78"/>
        <v>0</v>
      </c>
      <c r="H112" s="60">
        <f>+H114</f>
        <v>1621534103.74</v>
      </c>
      <c r="I112" s="162">
        <f t="shared" si="46"/>
        <v>2.9050538206004447E-2</v>
      </c>
      <c r="J112" s="60">
        <f>+J114</f>
        <v>1386806608.4099998</v>
      </c>
      <c r="K112" s="60">
        <f t="shared" ref="K112:L113" si="79">+K114</f>
        <v>1386806608.4099998</v>
      </c>
      <c r="L112" s="60">
        <f t="shared" si="79"/>
        <v>0</v>
      </c>
      <c r="M112" s="64">
        <f t="shared" si="62"/>
        <v>0.85524356546765734</v>
      </c>
      <c r="N112" s="64">
        <f t="shared" si="63"/>
        <v>0.85524356546765734</v>
      </c>
      <c r="O112" s="151">
        <f t="shared" si="64"/>
        <v>1</v>
      </c>
    </row>
    <row r="113" spans="1:16" ht="57" customHeight="1" x14ac:dyDescent="0.25">
      <c r="A113" s="185" t="s">
        <v>450</v>
      </c>
      <c r="B113" s="100" t="s">
        <v>41</v>
      </c>
      <c r="C113" s="34">
        <v>20</v>
      </c>
      <c r="D113" s="34" t="s">
        <v>38</v>
      </c>
      <c r="E113" s="95" t="s">
        <v>451</v>
      </c>
      <c r="F113" s="60">
        <f t="shared" si="78"/>
        <v>10000000000</v>
      </c>
      <c r="G113" s="60">
        <f t="shared" si="78"/>
        <v>0</v>
      </c>
      <c r="H113" s="60">
        <f t="shared" si="78"/>
        <v>10000000000</v>
      </c>
      <c r="I113" s="162">
        <f t="shared" si="46"/>
        <v>0.17915465446579634</v>
      </c>
      <c r="J113" s="60">
        <f t="shared" ref="J113" si="80">+J115</f>
        <v>10000000000</v>
      </c>
      <c r="K113" s="60">
        <f t="shared" si="79"/>
        <v>10000000000</v>
      </c>
      <c r="L113" s="60">
        <f t="shared" si="79"/>
        <v>0</v>
      </c>
      <c r="M113" s="64">
        <f t="shared" si="62"/>
        <v>1</v>
      </c>
      <c r="N113" s="64">
        <f t="shared" si="63"/>
        <v>1</v>
      </c>
      <c r="O113" s="151">
        <f t="shared" si="64"/>
        <v>1</v>
      </c>
    </row>
    <row r="114" spans="1:16" ht="57" customHeight="1" x14ac:dyDescent="0.25">
      <c r="A114" s="185" t="s">
        <v>452</v>
      </c>
      <c r="B114" s="107" t="s">
        <v>37</v>
      </c>
      <c r="C114" s="34">
        <v>13</v>
      </c>
      <c r="D114" s="34" t="s">
        <v>38</v>
      </c>
      <c r="E114" s="95" t="s">
        <v>451</v>
      </c>
      <c r="F114" s="66">
        <f>+F116+F117</f>
        <v>1621534103.74</v>
      </c>
      <c r="G114" s="66">
        <f>+G116+G117</f>
        <v>0</v>
      </c>
      <c r="H114" s="66">
        <f>+H116+H117</f>
        <v>1621534103.74</v>
      </c>
      <c r="I114" s="162">
        <f t="shared" si="46"/>
        <v>2.9050538206004447E-2</v>
      </c>
      <c r="J114" s="66">
        <f>+J116+J117</f>
        <v>1386806608.4099998</v>
      </c>
      <c r="K114" s="66">
        <f t="shared" ref="K114:L114" si="81">+K116+K117</f>
        <v>1386806608.4099998</v>
      </c>
      <c r="L114" s="66">
        <f t="shared" si="81"/>
        <v>0</v>
      </c>
      <c r="M114" s="64">
        <f t="shared" si="62"/>
        <v>0.85524356546765734</v>
      </c>
      <c r="N114" s="64">
        <f t="shared" si="63"/>
        <v>0.85524356546765734</v>
      </c>
      <c r="O114" s="151">
        <f t="shared" si="64"/>
        <v>1</v>
      </c>
    </row>
    <row r="115" spans="1:16" ht="57" customHeight="1" x14ac:dyDescent="0.25">
      <c r="A115" s="185" t="s">
        <v>452</v>
      </c>
      <c r="B115" s="100" t="s">
        <v>41</v>
      </c>
      <c r="C115" s="34">
        <v>20</v>
      </c>
      <c r="D115" s="34" t="s">
        <v>38</v>
      </c>
      <c r="E115" s="95" t="s">
        <v>451</v>
      </c>
      <c r="F115" s="66">
        <f>+F118</f>
        <v>10000000000</v>
      </c>
      <c r="G115" s="66">
        <f>+G118</f>
        <v>0</v>
      </c>
      <c r="H115" s="66">
        <f>+H118</f>
        <v>10000000000</v>
      </c>
      <c r="I115" s="162">
        <f t="shared" si="46"/>
        <v>0.17915465446579634</v>
      </c>
      <c r="J115" s="66">
        <f>+J118</f>
        <v>10000000000</v>
      </c>
      <c r="K115" s="66">
        <f t="shared" ref="K115:L115" si="82">+K118</f>
        <v>10000000000</v>
      </c>
      <c r="L115" s="66">
        <f t="shared" si="82"/>
        <v>0</v>
      </c>
      <c r="M115" s="64">
        <f t="shared" si="62"/>
        <v>1</v>
      </c>
      <c r="N115" s="64">
        <f t="shared" si="63"/>
        <v>1</v>
      </c>
      <c r="O115" s="151">
        <f t="shared" si="64"/>
        <v>1</v>
      </c>
    </row>
    <row r="116" spans="1:16" ht="43.5" customHeight="1" x14ac:dyDescent="0.25">
      <c r="A116" s="149" t="s">
        <v>454</v>
      </c>
      <c r="B116" s="107" t="s">
        <v>37</v>
      </c>
      <c r="C116" s="34">
        <v>13</v>
      </c>
      <c r="D116" s="34" t="s">
        <v>38</v>
      </c>
      <c r="E116" s="40" t="s">
        <v>455</v>
      </c>
      <c r="F116" s="62">
        <f>+F120</f>
        <v>822367350</v>
      </c>
      <c r="G116" s="62">
        <f>+G120</f>
        <v>0</v>
      </c>
      <c r="H116" s="62">
        <f>+H120</f>
        <v>822367350</v>
      </c>
      <c r="I116" s="162">
        <f t="shared" si="46"/>
        <v>1.473309384332026E-2</v>
      </c>
      <c r="J116" s="62">
        <f>+J120</f>
        <v>822367350</v>
      </c>
      <c r="K116" s="62">
        <f t="shared" ref="K116:L116" si="83">+K120</f>
        <v>822367350</v>
      </c>
      <c r="L116" s="62">
        <f t="shared" si="83"/>
        <v>0</v>
      </c>
      <c r="M116" s="64">
        <f t="shared" si="62"/>
        <v>1</v>
      </c>
      <c r="N116" s="64">
        <f t="shared" si="63"/>
        <v>1</v>
      </c>
      <c r="O116" s="151">
        <f t="shared" si="64"/>
        <v>1</v>
      </c>
    </row>
    <row r="117" spans="1:16" ht="43.5" customHeight="1" x14ac:dyDescent="0.25">
      <c r="A117" s="185" t="s">
        <v>453</v>
      </c>
      <c r="B117" s="107" t="s">
        <v>37</v>
      </c>
      <c r="C117" s="34">
        <v>13</v>
      </c>
      <c r="D117" s="34" t="s">
        <v>38</v>
      </c>
      <c r="E117" s="95" t="s">
        <v>393</v>
      </c>
      <c r="F117" s="66">
        <f>+F119</f>
        <v>799166753.74000001</v>
      </c>
      <c r="G117" s="66">
        <f>+G119</f>
        <v>0</v>
      </c>
      <c r="H117" s="66">
        <f>+H119</f>
        <v>799166753.74000001</v>
      </c>
      <c r="I117" s="162">
        <f t="shared" si="46"/>
        <v>1.4317444362684185E-2</v>
      </c>
      <c r="J117" s="66">
        <f>+J119</f>
        <v>564439258.40999997</v>
      </c>
      <c r="K117" s="66">
        <f t="shared" ref="K117:L117" si="84">+K119</f>
        <v>564439258.40999997</v>
      </c>
      <c r="L117" s="66">
        <f t="shared" si="84"/>
        <v>0</v>
      </c>
      <c r="M117" s="64">
        <f t="shared" si="62"/>
        <v>0.70628470937823074</v>
      </c>
      <c r="N117" s="64">
        <f t="shared" si="63"/>
        <v>0.70628470937823074</v>
      </c>
      <c r="O117" s="151">
        <f t="shared" si="64"/>
        <v>1</v>
      </c>
    </row>
    <row r="118" spans="1:16" ht="43.5" customHeight="1" x14ac:dyDescent="0.25">
      <c r="A118" s="149" t="s">
        <v>454</v>
      </c>
      <c r="B118" s="100" t="s">
        <v>41</v>
      </c>
      <c r="C118" s="34">
        <v>20</v>
      </c>
      <c r="D118" s="34" t="s">
        <v>38</v>
      </c>
      <c r="E118" s="40" t="s">
        <v>455</v>
      </c>
      <c r="F118" s="62">
        <f>+F121</f>
        <v>10000000000</v>
      </c>
      <c r="G118" s="62">
        <f>+G121</f>
        <v>0</v>
      </c>
      <c r="H118" s="62">
        <f>+H121</f>
        <v>10000000000</v>
      </c>
      <c r="I118" s="162">
        <f t="shared" si="46"/>
        <v>0.17915465446579634</v>
      </c>
      <c r="J118" s="62">
        <f>+J121</f>
        <v>10000000000</v>
      </c>
      <c r="K118" s="62">
        <f t="shared" ref="K118:L118" si="85">+K121</f>
        <v>10000000000</v>
      </c>
      <c r="L118" s="62">
        <f t="shared" si="85"/>
        <v>0</v>
      </c>
      <c r="M118" s="64">
        <f t="shared" si="62"/>
        <v>1</v>
      </c>
      <c r="N118" s="64">
        <f t="shared" si="63"/>
        <v>1</v>
      </c>
      <c r="O118" s="151">
        <f t="shared" si="64"/>
        <v>1</v>
      </c>
    </row>
    <row r="119" spans="1:16" ht="43.5" customHeight="1" x14ac:dyDescent="0.25">
      <c r="A119" s="152" t="s">
        <v>456</v>
      </c>
      <c r="B119" s="99" t="s">
        <v>37</v>
      </c>
      <c r="C119" s="44">
        <v>13</v>
      </c>
      <c r="D119" s="44" t="s">
        <v>38</v>
      </c>
      <c r="E119" s="108" t="s">
        <v>258</v>
      </c>
      <c r="F119" s="46">
        <v>799166753.74000001</v>
      </c>
      <c r="G119" s="46">
        <v>0</v>
      </c>
      <c r="H119" s="46">
        <f t="shared" ref="H119:H121" si="86">+F119-G119</f>
        <v>799166753.74000001</v>
      </c>
      <c r="I119" s="163">
        <f t="shared" si="46"/>
        <v>1.4317444362684185E-2</v>
      </c>
      <c r="J119" s="46">
        <v>564439258.40999997</v>
      </c>
      <c r="K119" s="46">
        <v>564439258.40999997</v>
      </c>
      <c r="L119" s="46">
        <f t="shared" si="61"/>
        <v>0</v>
      </c>
      <c r="M119" s="57">
        <f t="shared" si="62"/>
        <v>0.70628470937823074</v>
      </c>
      <c r="N119" s="57">
        <f t="shared" si="63"/>
        <v>0.70628470937823074</v>
      </c>
      <c r="O119" s="154">
        <f t="shared" si="64"/>
        <v>1</v>
      </c>
      <c r="P119" s="50"/>
    </row>
    <row r="120" spans="1:16" ht="43.5" customHeight="1" x14ac:dyDescent="0.25">
      <c r="A120" s="152" t="s">
        <v>457</v>
      </c>
      <c r="B120" s="103" t="s">
        <v>37</v>
      </c>
      <c r="C120" s="44">
        <v>13</v>
      </c>
      <c r="D120" s="44" t="s">
        <v>38</v>
      </c>
      <c r="E120" s="108" t="s">
        <v>258</v>
      </c>
      <c r="F120" s="46">
        <v>822367350</v>
      </c>
      <c r="G120" s="46">
        <f>+G121</f>
        <v>0</v>
      </c>
      <c r="H120" s="46">
        <f t="shared" si="86"/>
        <v>822367350</v>
      </c>
      <c r="I120" s="163">
        <f t="shared" si="46"/>
        <v>1.473309384332026E-2</v>
      </c>
      <c r="J120" s="46">
        <v>822367350</v>
      </c>
      <c r="K120" s="46">
        <v>822367350</v>
      </c>
      <c r="L120" s="46">
        <f t="shared" si="61"/>
        <v>0</v>
      </c>
      <c r="M120" s="57">
        <f t="shared" si="62"/>
        <v>1</v>
      </c>
      <c r="N120" s="57">
        <f t="shared" si="63"/>
        <v>1</v>
      </c>
      <c r="O120" s="154">
        <f t="shared" si="64"/>
        <v>1</v>
      </c>
    </row>
    <row r="121" spans="1:16" ht="43.5" customHeight="1" x14ac:dyDescent="0.25">
      <c r="A121" s="152" t="s">
        <v>457</v>
      </c>
      <c r="B121" s="103" t="s">
        <v>41</v>
      </c>
      <c r="C121" s="44">
        <v>20</v>
      </c>
      <c r="D121" s="44" t="s">
        <v>38</v>
      </c>
      <c r="E121" s="108" t="s">
        <v>258</v>
      </c>
      <c r="F121" s="46">
        <v>10000000000</v>
      </c>
      <c r="G121" s="46">
        <v>0</v>
      </c>
      <c r="H121" s="46">
        <f t="shared" si="86"/>
        <v>10000000000</v>
      </c>
      <c r="I121" s="163">
        <f t="shared" si="46"/>
        <v>0.17915465446579634</v>
      </c>
      <c r="J121" s="46">
        <v>10000000000</v>
      </c>
      <c r="K121" s="46">
        <v>10000000000</v>
      </c>
      <c r="L121" s="46">
        <f t="shared" si="61"/>
        <v>0</v>
      </c>
      <c r="M121" s="57">
        <f t="shared" si="62"/>
        <v>1</v>
      </c>
      <c r="N121" s="57">
        <f>+K121/H121</f>
        <v>1</v>
      </c>
      <c r="O121" s="154">
        <f t="shared" si="64"/>
        <v>1</v>
      </c>
      <c r="P121" s="50"/>
    </row>
    <row r="122" spans="1:16" ht="54" customHeight="1" x14ac:dyDescent="0.25">
      <c r="A122" s="185" t="s">
        <v>458</v>
      </c>
      <c r="B122" s="100" t="s">
        <v>37</v>
      </c>
      <c r="C122" s="34">
        <v>13</v>
      </c>
      <c r="D122" s="34" t="s">
        <v>38</v>
      </c>
      <c r="E122" s="95" t="s">
        <v>459</v>
      </c>
      <c r="F122" s="66">
        <f t="shared" ref="F122:L124" si="87">+F123</f>
        <v>987224297.55999994</v>
      </c>
      <c r="G122" s="66">
        <f t="shared" si="87"/>
        <v>0</v>
      </c>
      <c r="H122" s="66">
        <f t="shared" si="87"/>
        <v>987224297.55999994</v>
      </c>
      <c r="I122" s="162">
        <f t="shared" si="46"/>
        <v>1.7686582790960029E-2</v>
      </c>
      <c r="J122" s="66">
        <f t="shared" si="87"/>
        <v>987224297.55999994</v>
      </c>
      <c r="K122" s="66">
        <v>987224297.55999994</v>
      </c>
      <c r="L122" s="66">
        <f t="shared" si="87"/>
        <v>0</v>
      </c>
      <c r="M122" s="64">
        <f t="shared" si="62"/>
        <v>1</v>
      </c>
      <c r="N122" s="64">
        <f t="shared" si="63"/>
        <v>1</v>
      </c>
      <c r="O122" s="151">
        <f t="shared" si="64"/>
        <v>1</v>
      </c>
    </row>
    <row r="123" spans="1:16" ht="54" customHeight="1" x14ac:dyDescent="0.25">
      <c r="A123" s="185" t="s">
        <v>460</v>
      </c>
      <c r="B123" s="100" t="s">
        <v>37</v>
      </c>
      <c r="C123" s="34">
        <v>13</v>
      </c>
      <c r="D123" s="34" t="s">
        <v>38</v>
      </c>
      <c r="E123" s="95" t="s">
        <v>459</v>
      </c>
      <c r="F123" s="66">
        <f t="shared" si="87"/>
        <v>987224297.55999994</v>
      </c>
      <c r="G123" s="66">
        <f t="shared" si="87"/>
        <v>0</v>
      </c>
      <c r="H123" s="66">
        <f t="shared" si="87"/>
        <v>987224297.55999994</v>
      </c>
      <c r="I123" s="162">
        <f t="shared" si="46"/>
        <v>1.7686582790960029E-2</v>
      </c>
      <c r="J123" s="66">
        <f t="shared" si="87"/>
        <v>987224297.55999994</v>
      </c>
      <c r="K123" s="66">
        <f t="shared" si="87"/>
        <v>987224297.55999994</v>
      </c>
      <c r="L123" s="66">
        <f t="shared" si="87"/>
        <v>0</v>
      </c>
      <c r="M123" s="64">
        <f t="shared" si="62"/>
        <v>1</v>
      </c>
      <c r="N123" s="64">
        <f t="shared" si="63"/>
        <v>1</v>
      </c>
      <c r="O123" s="151">
        <f t="shared" si="64"/>
        <v>1</v>
      </c>
    </row>
    <row r="124" spans="1:16" ht="43.5" customHeight="1" x14ac:dyDescent="0.25">
      <c r="A124" s="185" t="s">
        <v>461</v>
      </c>
      <c r="B124" s="100" t="s">
        <v>37</v>
      </c>
      <c r="C124" s="34">
        <v>13</v>
      </c>
      <c r="D124" s="34" t="s">
        <v>38</v>
      </c>
      <c r="E124" s="95" t="s">
        <v>462</v>
      </c>
      <c r="F124" s="66">
        <f t="shared" si="87"/>
        <v>987224297.55999994</v>
      </c>
      <c r="G124" s="66">
        <f t="shared" si="87"/>
        <v>0</v>
      </c>
      <c r="H124" s="66">
        <f t="shared" si="87"/>
        <v>987224297.55999994</v>
      </c>
      <c r="I124" s="162">
        <f t="shared" si="46"/>
        <v>1.7686582790960029E-2</v>
      </c>
      <c r="J124" s="66">
        <f t="shared" si="87"/>
        <v>987224297.55999994</v>
      </c>
      <c r="K124" s="66">
        <f t="shared" si="87"/>
        <v>987224297.55999994</v>
      </c>
      <c r="L124" s="66">
        <f t="shared" si="87"/>
        <v>0</v>
      </c>
      <c r="M124" s="64">
        <f t="shared" si="62"/>
        <v>1</v>
      </c>
      <c r="N124" s="64">
        <f t="shared" si="63"/>
        <v>1</v>
      </c>
      <c r="O124" s="151">
        <f t="shared" si="64"/>
        <v>1</v>
      </c>
    </row>
    <row r="125" spans="1:16" ht="43.5" customHeight="1" x14ac:dyDescent="0.25">
      <c r="A125" s="152" t="s">
        <v>463</v>
      </c>
      <c r="B125" s="103" t="s">
        <v>37</v>
      </c>
      <c r="C125" s="44">
        <v>13</v>
      </c>
      <c r="D125" s="44" t="s">
        <v>38</v>
      </c>
      <c r="E125" s="108" t="s">
        <v>258</v>
      </c>
      <c r="F125" s="46">
        <v>987224297.55999994</v>
      </c>
      <c r="G125" s="56">
        <f t="shared" ref="G125" si="88">+G127</f>
        <v>0</v>
      </c>
      <c r="H125" s="46">
        <f>+F125-G125</f>
        <v>987224297.55999994</v>
      </c>
      <c r="I125" s="163">
        <f t="shared" si="46"/>
        <v>1.7686582790960029E-2</v>
      </c>
      <c r="J125" s="56">
        <v>987224297.55999994</v>
      </c>
      <c r="K125" s="56">
        <v>987224297.55999994</v>
      </c>
      <c r="L125" s="56">
        <f t="shared" si="61"/>
        <v>0</v>
      </c>
      <c r="M125" s="57">
        <f t="shared" si="62"/>
        <v>1</v>
      </c>
      <c r="N125" s="57">
        <f t="shared" si="63"/>
        <v>1</v>
      </c>
      <c r="O125" s="154">
        <f t="shared" si="64"/>
        <v>1</v>
      </c>
    </row>
    <row r="126" spans="1:16" ht="55.5" customHeight="1" x14ac:dyDescent="0.25">
      <c r="A126" s="185" t="s">
        <v>464</v>
      </c>
      <c r="B126" s="100" t="s">
        <v>37</v>
      </c>
      <c r="C126" s="34">
        <v>13</v>
      </c>
      <c r="D126" s="34" t="s">
        <v>38</v>
      </c>
      <c r="E126" s="95" t="s">
        <v>465</v>
      </c>
      <c r="F126" s="66">
        <f t="shared" ref="F126:L128" si="89">+F127</f>
        <v>10119884</v>
      </c>
      <c r="G126" s="66">
        <f t="shared" si="89"/>
        <v>0</v>
      </c>
      <c r="H126" s="66">
        <f t="shared" si="89"/>
        <v>10119884</v>
      </c>
      <c r="I126" s="150">
        <f t="shared" si="46"/>
        <v>1.8130243212539408E-4</v>
      </c>
      <c r="J126" s="66">
        <f t="shared" si="89"/>
        <v>10119884</v>
      </c>
      <c r="K126" s="66">
        <f t="shared" si="89"/>
        <v>10119884</v>
      </c>
      <c r="L126" s="66">
        <f t="shared" si="89"/>
        <v>0</v>
      </c>
      <c r="M126" s="64">
        <f t="shared" si="62"/>
        <v>1</v>
      </c>
      <c r="N126" s="64">
        <f t="shared" si="63"/>
        <v>1</v>
      </c>
      <c r="O126" s="151">
        <f t="shared" si="64"/>
        <v>1</v>
      </c>
    </row>
    <row r="127" spans="1:16" ht="55.5" customHeight="1" x14ac:dyDescent="0.25">
      <c r="A127" s="185" t="s">
        <v>466</v>
      </c>
      <c r="B127" s="100" t="s">
        <v>37</v>
      </c>
      <c r="C127" s="34">
        <v>13</v>
      </c>
      <c r="D127" s="34" t="s">
        <v>38</v>
      </c>
      <c r="E127" s="95" t="s">
        <v>465</v>
      </c>
      <c r="F127" s="66">
        <f t="shared" si="89"/>
        <v>10119884</v>
      </c>
      <c r="G127" s="66">
        <f t="shared" si="89"/>
        <v>0</v>
      </c>
      <c r="H127" s="66">
        <f t="shared" si="89"/>
        <v>10119884</v>
      </c>
      <c r="I127" s="150">
        <f t="shared" si="46"/>
        <v>1.8130243212539408E-4</v>
      </c>
      <c r="J127" s="66">
        <f t="shared" si="89"/>
        <v>10119884</v>
      </c>
      <c r="K127" s="66">
        <f t="shared" si="89"/>
        <v>10119884</v>
      </c>
      <c r="L127" s="66">
        <f t="shared" si="89"/>
        <v>0</v>
      </c>
      <c r="M127" s="64">
        <f t="shared" si="62"/>
        <v>1</v>
      </c>
      <c r="N127" s="64">
        <f t="shared" si="63"/>
        <v>1</v>
      </c>
      <c r="O127" s="151">
        <f t="shared" si="64"/>
        <v>1</v>
      </c>
    </row>
    <row r="128" spans="1:16" ht="43.5" customHeight="1" x14ac:dyDescent="0.25">
      <c r="A128" s="185" t="s">
        <v>467</v>
      </c>
      <c r="B128" s="100" t="s">
        <v>37</v>
      </c>
      <c r="C128" s="34">
        <v>13</v>
      </c>
      <c r="D128" s="34" t="s">
        <v>38</v>
      </c>
      <c r="E128" s="95" t="s">
        <v>468</v>
      </c>
      <c r="F128" s="66">
        <f t="shared" si="89"/>
        <v>10119884</v>
      </c>
      <c r="G128" s="66">
        <f t="shared" si="89"/>
        <v>0</v>
      </c>
      <c r="H128" s="66">
        <f t="shared" si="89"/>
        <v>10119884</v>
      </c>
      <c r="I128" s="150">
        <f t="shared" si="46"/>
        <v>1.8130243212539408E-4</v>
      </c>
      <c r="J128" s="66">
        <f t="shared" si="89"/>
        <v>10119884</v>
      </c>
      <c r="K128" s="66">
        <f t="shared" si="89"/>
        <v>10119884</v>
      </c>
      <c r="L128" s="66">
        <f t="shared" si="89"/>
        <v>0</v>
      </c>
      <c r="M128" s="64">
        <f t="shared" si="62"/>
        <v>1</v>
      </c>
      <c r="N128" s="64">
        <f t="shared" si="63"/>
        <v>1</v>
      </c>
      <c r="O128" s="151">
        <f t="shared" si="64"/>
        <v>1</v>
      </c>
    </row>
    <row r="129" spans="1:28" ht="43.5" customHeight="1" thickBot="1" x14ac:dyDescent="0.3">
      <c r="A129" s="164" t="s">
        <v>469</v>
      </c>
      <c r="B129" s="194" t="s">
        <v>37</v>
      </c>
      <c r="C129" s="84">
        <v>13</v>
      </c>
      <c r="D129" s="84" t="s">
        <v>38</v>
      </c>
      <c r="E129" s="195" t="s">
        <v>258</v>
      </c>
      <c r="F129" s="196">
        <v>10119884</v>
      </c>
      <c r="G129" s="86">
        <v>0</v>
      </c>
      <c r="H129" s="86">
        <f>+F129-G129</f>
        <v>10119884</v>
      </c>
      <c r="I129" s="197">
        <f t="shared" si="46"/>
        <v>1.8130243212539408E-4</v>
      </c>
      <c r="J129" s="86">
        <v>10119884</v>
      </c>
      <c r="K129" s="86">
        <v>10119884</v>
      </c>
      <c r="L129" s="86">
        <f t="shared" si="61"/>
        <v>0</v>
      </c>
      <c r="M129" s="166">
        <f t="shared" si="62"/>
        <v>1</v>
      </c>
      <c r="N129" s="166">
        <f t="shared" si="63"/>
        <v>1</v>
      </c>
      <c r="O129" s="167">
        <f t="shared" si="64"/>
        <v>1</v>
      </c>
    </row>
    <row r="130" spans="1:28" s="118" customFormat="1" ht="33" customHeight="1" thickBot="1" x14ac:dyDescent="0.3">
      <c r="A130" s="335" t="s">
        <v>470</v>
      </c>
      <c r="B130" s="336"/>
      <c r="C130" s="336"/>
      <c r="D130" s="336"/>
      <c r="E130" s="336"/>
      <c r="F130" s="198">
        <f>+F51+F50+F49+F8</f>
        <v>55817695776.970001</v>
      </c>
      <c r="G130" s="198">
        <f t="shared" ref="G130" si="90">+G51+G50+G49+G8</f>
        <v>0</v>
      </c>
      <c r="H130" s="198">
        <f>+H51+H50+H49+H8</f>
        <v>55817695776.970001</v>
      </c>
      <c r="I130" s="199">
        <f>+I8+I49+I50+I51</f>
        <v>0.99999999999999989</v>
      </c>
      <c r="J130" s="198">
        <f t="shared" ref="J130:L130" si="91">+J51+J50+J49+J8</f>
        <v>50993120211.100006</v>
      </c>
      <c r="K130" s="198">
        <f t="shared" si="91"/>
        <v>47195197349.100006</v>
      </c>
      <c r="L130" s="198">
        <f t="shared" si="91"/>
        <v>3797922862</v>
      </c>
      <c r="M130" s="199">
        <f t="shared" si="62"/>
        <v>0.91356548315524377</v>
      </c>
      <c r="N130" s="199">
        <f t="shared" si="63"/>
        <v>0.84552392735230786</v>
      </c>
      <c r="O130" s="200">
        <f>+K130/J130</f>
        <v>0.92552087720309217</v>
      </c>
    </row>
    <row r="131" spans="1:28" s="120" customFormat="1" ht="15.75" customHeight="1" x14ac:dyDescent="0.25">
      <c r="A131" s="119" t="s">
        <v>513</v>
      </c>
      <c r="E131" s="121"/>
      <c r="F131" s="128"/>
      <c r="G131" s="128"/>
      <c r="H131" s="128"/>
      <c r="I131" s="130"/>
      <c r="J131" s="130"/>
      <c r="K131" s="130"/>
      <c r="L131" s="130"/>
      <c r="M131" s="130"/>
    </row>
    <row r="132" spans="1:28" s="120" customFormat="1" ht="15.75" customHeight="1" x14ac:dyDescent="0.25">
      <c r="A132" s="119" t="s">
        <v>552</v>
      </c>
      <c r="E132" s="121"/>
      <c r="F132" s="128"/>
      <c r="G132" s="128"/>
      <c r="H132" s="128"/>
      <c r="I132" s="130"/>
      <c r="J132" s="130"/>
      <c r="K132" s="130"/>
      <c r="L132" s="130"/>
      <c r="M132" s="130"/>
    </row>
    <row r="133" spans="1:28" s="130" customFormat="1" x14ac:dyDescent="0.25">
      <c r="A133" s="119" t="s">
        <v>514</v>
      </c>
      <c r="B133" s="5"/>
      <c r="C133" s="3"/>
      <c r="D133" s="3"/>
      <c r="E133" s="8"/>
      <c r="F133" s="9"/>
      <c r="G133" s="9"/>
      <c r="H133" s="9"/>
      <c r="N133" s="3"/>
      <c r="O133" s="3"/>
      <c r="P133" s="3"/>
      <c r="Q133" s="3"/>
      <c r="R133" s="3"/>
      <c r="S133" s="3"/>
      <c r="T133" s="3"/>
      <c r="U133" s="3"/>
      <c r="V133" s="3"/>
      <c r="W133" s="3"/>
      <c r="X133" s="3"/>
      <c r="Y133" s="3"/>
      <c r="Z133" s="3"/>
      <c r="AA133" s="3"/>
      <c r="AB133" s="3"/>
    </row>
  </sheetData>
  <mergeCells count="17">
    <mergeCell ref="L6:L7"/>
    <mergeCell ref="M6:O6"/>
    <mergeCell ref="A2:J2"/>
    <mergeCell ref="A3:J3"/>
    <mergeCell ref="A4:J4"/>
    <mergeCell ref="A6:A7"/>
    <mergeCell ref="B6:B7"/>
    <mergeCell ref="C6:C7"/>
    <mergeCell ref="D6:D7"/>
    <mergeCell ref="E6:E7"/>
    <mergeCell ref="F6:F7"/>
    <mergeCell ref="G6:G7"/>
    <mergeCell ref="A130:E130"/>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85EAE-81E0-424A-B1A5-9695F9A2041E}">
  <sheetPr>
    <tabColor theme="0"/>
  </sheetPr>
  <dimension ref="A1:O133"/>
  <sheetViews>
    <sheetView topLeftCell="F122" zoomScale="80" zoomScaleNormal="80" workbookViewId="0">
      <selection activeCell="F130" sqref="F130:O130"/>
    </sheetView>
  </sheetViews>
  <sheetFormatPr baseColWidth="10" defaultRowHeight="15.75" x14ac:dyDescent="0.25"/>
  <cols>
    <col min="1" max="1" width="45.42578125" style="3" customWidth="1"/>
    <col min="2" max="2" width="16.140625" style="5" customWidth="1"/>
    <col min="3" max="3" width="11" style="3" customWidth="1"/>
    <col min="4" max="4" width="9.5703125" style="3" customWidth="1"/>
    <col min="5" max="5" width="49.28515625" style="8" customWidth="1"/>
    <col min="6" max="6" width="23.85546875" style="16" customWidth="1"/>
    <col min="7" max="7" width="25.7109375" style="16" customWidth="1"/>
    <col min="8" max="8" width="24.140625" style="16" customWidth="1"/>
    <col min="9" max="9" width="21.42578125" style="130" customWidth="1"/>
    <col min="10" max="10" width="24" style="130" customWidth="1"/>
    <col min="11" max="11" width="25.140625" style="130" customWidth="1"/>
    <col min="12" max="12" width="22.7109375" style="130" customWidth="1"/>
    <col min="13" max="13" width="18.7109375" style="130" customWidth="1"/>
    <col min="14" max="14" width="15.28515625" style="3" customWidth="1"/>
    <col min="15" max="15" width="14" style="3" customWidth="1"/>
    <col min="16" max="75" width="11.42578125" style="3"/>
    <col min="76" max="76" width="15.42578125" style="3" customWidth="1"/>
    <col min="77" max="77" width="9.5703125" style="3" customWidth="1"/>
    <col min="78" max="78" width="14.42578125" style="3" customWidth="1"/>
    <col min="79" max="79" width="49.85546875" style="3" customWidth="1"/>
    <col min="80" max="80" width="22.5703125" style="3" customWidth="1"/>
    <col min="81" max="81" width="23" style="3" customWidth="1"/>
    <col min="82" max="82" width="22.85546875" style="3" customWidth="1"/>
    <col min="83" max="83" width="23.42578125" style="3" customWidth="1"/>
    <col min="84" max="84" width="22.42578125" style="3" customWidth="1"/>
    <col min="85" max="85" width="13.85546875" style="3" customWidth="1"/>
    <col min="86" max="86" width="20.7109375" style="3" customWidth="1"/>
    <col min="87" max="87" width="18.140625" style="3" customWidth="1"/>
    <col min="88" max="88" width="14.85546875" style="3" bestFit="1" customWidth="1"/>
    <col min="89" max="89" width="11.42578125" style="3"/>
    <col min="90" max="90" width="17.42578125" style="3" customWidth="1"/>
    <col min="91" max="93" width="18.140625" style="3" customWidth="1"/>
    <col min="94" max="97" width="11.42578125" style="3"/>
    <col min="98" max="98" width="34" style="3" customWidth="1"/>
    <col min="99" max="99" width="9.5703125" style="3" customWidth="1"/>
    <col min="100" max="100" width="16.7109375" style="3" customWidth="1"/>
    <col min="101" max="101" width="55.140625" style="3" customWidth="1"/>
    <col min="102" max="102" width="22.5703125" style="3" customWidth="1"/>
    <col min="103" max="103" width="23" style="3" customWidth="1"/>
    <col min="104" max="104" width="22.85546875" style="3" customWidth="1"/>
    <col min="105" max="105" width="23.42578125" style="3" customWidth="1"/>
    <col min="106" max="106" width="28.7109375" style="3" customWidth="1"/>
    <col min="107" max="107" width="12.7109375" style="3" customWidth="1"/>
    <col min="108" max="108" width="11.42578125" style="3"/>
    <col min="109" max="109" width="25.28515625" style="3" customWidth="1"/>
    <col min="110" max="110" width="15.85546875" style="3" bestFit="1" customWidth="1"/>
    <col min="111" max="112" width="18" style="3" bestFit="1" customWidth="1"/>
    <col min="113" max="331" width="11.42578125" style="3"/>
    <col min="332" max="332" width="15.42578125" style="3" customWidth="1"/>
    <col min="333" max="333" width="9.5703125" style="3" customWidth="1"/>
    <col min="334" max="334" width="14.42578125" style="3" customWidth="1"/>
    <col min="335" max="335" width="49.85546875" style="3" customWidth="1"/>
    <col min="336" max="336" width="22.5703125" style="3" customWidth="1"/>
    <col min="337" max="337" width="23" style="3" customWidth="1"/>
    <col min="338" max="338" width="22.85546875" style="3" customWidth="1"/>
    <col min="339" max="339" width="23.42578125" style="3" customWidth="1"/>
    <col min="340" max="340" width="22.42578125" style="3" customWidth="1"/>
    <col min="341" max="341" width="13.85546875" style="3" customWidth="1"/>
    <col min="342" max="342" width="20.7109375" style="3" customWidth="1"/>
    <col min="343" max="343" width="18.140625" style="3" customWidth="1"/>
    <col min="344" max="344" width="14.85546875" style="3" bestFit="1" customWidth="1"/>
    <col min="345" max="345" width="11.42578125" style="3"/>
    <col min="346" max="346" width="17.42578125" style="3" customWidth="1"/>
    <col min="347" max="349" width="18.140625" style="3" customWidth="1"/>
    <col min="350" max="353" width="11.42578125" style="3"/>
    <col min="354" max="354" width="34" style="3" customWidth="1"/>
    <col min="355" max="355" width="9.5703125" style="3" customWidth="1"/>
    <col min="356" max="356" width="16.7109375" style="3" customWidth="1"/>
    <col min="357" max="357" width="55.140625" style="3" customWidth="1"/>
    <col min="358" max="358" width="22.5703125" style="3" customWidth="1"/>
    <col min="359" max="359" width="23" style="3" customWidth="1"/>
    <col min="360" max="360" width="22.85546875" style="3" customWidth="1"/>
    <col min="361" max="361" width="23.42578125" style="3" customWidth="1"/>
    <col min="362" max="362" width="28.7109375" style="3" customWidth="1"/>
    <col min="363" max="363" width="12.7109375" style="3" customWidth="1"/>
    <col min="364" max="364" width="11.42578125" style="3"/>
    <col min="365" max="365" width="25.28515625" style="3" customWidth="1"/>
    <col min="366" max="366" width="15.85546875" style="3" bestFit="1" customWidth="1"/>
    <col min="367" max="368" width="18" style="3" bestFit="1" customWidth="1"/>
    <col min="369" max="587" width="11.42578125" style="3"/>
    <col min="588" max="588" width="15.42578125" style="3" customWidth="1"/>
    <col min="589" max="589" width="9.5703125" style="3" customWidth="1"/>
    <col min="590" max="590" width="14.42578125" style="3" customWidth="1"/>
    <col min="591" max="591" width="49.85546875" style="3" customWidth="1"/>
    <col min="592" max="592" width="22.5703125" style="3" customWidth="1"/>
    <col min="593" max="593" width="23" style="3" customWidth="1"/>
    <col min="594" max="594" width="22.85546875" style="3" customWidth="1"/>
    <col min="595" max="595" width="23.42578125" style="3" customWidth="1"/>
    <col min="596" max="596" width="22.42578125" style="3" customWidth="1"/>
    <col min="597" max="597" width="13.85546875" style="3" customWidth="1"/>
    <col min="598" max="598" width="20.7109375" style="3" customWidth="1"/>
    <col min="599" max="599" width="18.140625" style="3" customWidth="1"/>
    <col min="600" max="600" width="14.85546875" style="3" bestFit="1" customWidth="1"/>
    <col min="601" max="601" width="11.42578125" style="3"/>
    <col min="602" max="602" width="17.42578125" style="3" customWidth="1"/>
    <col min="603" max="605" width="18.140625" style="3" customWidth="1"/>
    <col min="606" max="609" width="11.42578125" style="3"/>
    <col min="610" max="610" width="34" style="3" customWidth="1"/>
    <col min="611" max="611" width="9.5703125" style="3" customWidth="1"/>
    <col min="612" max="612" width="16.7109375" style="3" customWidth="1"/>
    <col min="613" max="613" width="55.140625" style="3" customWidth="1"/>
    <col min="614" max="614" width="22.5703125" style="3" customWidth="1"/>
    <col min="615" max="615" width="23" style="3" customWidth="1"/>
    <col min="616" max="616" width="22.85546875" style="3" customWidth="1"/>
    <col min="617" max="617" width="23.42578125" style="3" customWidth="1"/>
    <col min="618" max="618" width="28.7109375" style="3" customWidth="1"/>
    <col min="619" max="619" width="12.7109375" style="3" customWidth="1"/>
    <col min="620" max="620" width="11.42578125" style="3"/>
    <col min="621" max="621" width="25.28515625" style="3" customWidth="1"/>
    <col min="622" max="622" width="15.85546875" style="3" bestFit="1" customWidth="1"/>
    <col min="623" max="624" width="18" style="3" bestFit="1" customWidth="1"/>
    <col min="625" max="843" width="11.42578125" style="3"/>
    <col min="844" max="844" width="15.42578125" style="3" customWidth="1"/>
    <col min="845" max="845" width="9.5703125" style="3" customWidth="1"/>
    <col min="846" max="846" width="14.42578125" style="3" customWidth="1"/>
    <col min="847" max="847" width="49.85546875" style="3" customWidth="1"/>
    <col min="848" max="848" width="22.5703125" style="3" customWidth="1"/>
    <col min="849" max="849" width="23" style="3" customWidth="1"/>
    <col min="850" max="850" width="22.85546875" style="3" customWidth="1"/>
    <col min="851" max="851" width="23.42578125" style="3" customWidth="1"/>
    <col min="852" max="852" width="22.42578125" style="3" customWidth="1"/>
    <col min="853" max="853" width="13.85546875" style="3" customWidth="1"/>
    <col min="854" max="854" width="20.7109375" style="3" customWidth="1"/>
    <col min="855" max="855" width="18.140625" style="3" customWidth="1"/>
    <col min="856" max="856" width="14.85546875" style="3" bestFit="1" customWidth="1"/>
    <col min="857" max="857" width="11.42578125" style="3"/>
    <col min="858" max="858" width="17.42578125" style="3" customWidth="1"/>
    <col min="859" max="861" width="18.140625" style="3" customWidth="1"/>
    <col min="862" max="865" width="11.42578125" style="3"/>
    <col min="866" max="866" width="34" style="3" customWidth="1"/>
    <col min="867" max="867" width="9.5703125" style="3" customWidth="1"/>
    <col min="868" max="868" width="16.7109375" style="3" customWidth="1"/>
    <col min="869" max="869" width="55.140625" style="3" customWidth="1"/>
    <col min="870" max="870" width="22.5703125" style="3" customWidth="1"/>
    <col min="871" max="871" width="23" style="3" customWidth="1"/>
    <col min="872" max="872" width="22.85546875" style="3" customWidth="1"/>
    <col min="873" max="873" width="23.42578125" style="3" customWidth="1"/>
    <col min="874" max="874" width="28.7109375" style="3" customWidth="1"/>
    <col min="875" max="875" width="12.7109375" style="3" customWidth="1"/>
    <col min="876" max="876" width="11.42578125" style="3"/>
    <col min="877" max="877" width="25.28515625" style="3" customWidth="1"/>
    <col min="878" max="878" width="15.85546875" style="3" bestFit="1" customWidth="1"/>
    <col min="879" max="880" width="18" style="3" bestFit="1" customWidth="1"/>
    <col min="881" max="1099" width="11.42578125" style="3"/>
    <col min="1100" max="1100" width="15.42578125" style="3" customWidth="1"/>
    <col min="1101" max="1101" width="9.5703125" style="3" customWidth="1"/>
    <col min="1102" max="1102" width="14.42578125" style="3" customWidth="1"/>
    <col min="1103" max="1103" width="49.85546875" style="3" customWidth="1"/>
    <col min="1104" max="1104" width="22.5703125" style="3" customWidth="1"/>
    <col min="1105" max="1105" width="23" style="3" customWidth="1"/>
    <col min="1106" max="1106" width="22.85546875" style="3" customWidth="1"/>
    <col min="1107" max="1107" width="23.42578125" style="3" customWidth="1"/>
    <col min="1108" max="1108" width="22.42578125" style="3" customWidth="1"/>
    <col min="1109" max="1109" width="13.85546875" style="3" customWidth="1"/>
    <col min="1110" max="1110" width="20.7109375" style="3" customWidth="1"/>
    <col min="1111" max="1111" width="18.140625" style="3" customWidth="1"/>
    <col min="1112" max="1112" width="14.85546875" style="3" bestFit="1" customWidth="1"/>
    <col min="1113" max="1113" width="11.42578125" style="3"/>
    <col min="1114" max="1114" width="17.42578125" style="3" customWidth="1"/>
    <col min="1115" max="1117" width="18.140625" style="3" customWidth="1"/>
    <col min="1118" max="1121" width="11.42578125" style="3"/>
    <col min="1122" max="1122" width="34" style="3" customWidth="1"/>
    <col min="1123" max="1123" width="9.5703125" style="3" customWidth="1"/>
    <col min="1124" max="1124" width="16.7109375" style="3" customWidth="1"/>
    <col min="1125" max="1125" width="55.140625" style="3" customWidth="1"/>
    <col min="1126" max="1126" width="22.5703125" style="3" customWidth="1"/>
    <col min="1127" max="1127" width="23" style="3" customWidth="1"/>
    <col min="1128" max="1128" width="22.85546875" style="3" customWidth="1"/>
    <col min="1129" max="1129" width="23.42578125" style="3" customWidth="1"/>
    <col min="1130" max="1130" width="28.7109375" style="3" customWidth="1"/>
    <col min="1131" max="1131" width="12.7109375" style="3" customWidth="1"/>
    <col min="1132" max="1132" width="11.42578125" style="3"/>
    <col min="1133" max="1133" width="25.28515625" style="3" customWidth="1"/>
    <col min="1134" max="1134" width="15.85546875" style="3" bestFit="1" customWidth="1"/>
    <col min="1135" max="1136" width="18" style="3" bestFit="1" customWidth="1"/>
    <col min="1137" max="1355" width="11.42578125" style="3"/>
    <col min="1356" max="1356" width="15.42578125" style="3" customWidth="1"/>
    <col min="1357" max="1357" width="9.5703125" style="3" customWidth="1"/>
    <col min="1358" max="1358" width="14.42578125" style="3" customWidth="1"/>
    <col min="1359" max="1359" width="49.85546875" style="3" customWidth="1"/>
    <col min="1360" max="1360" width="22.5703125" style="3" customWidth="1"/>
    <col min="1361" max="1361" width="23" style="3" customWidth="1"/>
    <col min="1362" max="1362" width="22.85546875" style="3" customWidth="1"/>
    <col min="1363" max="1363" width="23.42578125" style="3" customWidth="1"/>
    <col min="1364" max="1364" width="22.42578125" style="3" customWidth="1"/>
    <col min="1365" max="1365" width="13.85546875" style="3" customWidth="1"/>
    <col min="1366" max="1366" width="20.7109375" style="3" customWidth="1"/>
    <col min="1367" max="1367" width="18.140625" style="3" customWidth="1"/>
    <col min="1368" max="1368" width="14.85546875" style="3" bestFit="1" customWidth="1"/>
    <col min="1369" max="1369" width="11.42578125" style="3"/>
    <col min="1370" max="1370" width="17.42578125" style="3" customWidth="1"/>
    <col min="1371" max="1373" width="18.140625" style="3" customWidth="1"/>
    <col min="1374" max="1377" width="11.42578125" style="3"/>
    <col min="1378" max="1378" width="34" style="3" customWidth="1"/>
    <col min="1379" max="1379" width="9.5703125" style="3" customWidth="1"/>
    <col min="1380" max="1380" width="16.7109375" style="3" customWidth="1"/>
    <col min="1381" max="1381" width="55.140625" style="3" customWidth="1"/>
    <col min="1382" max="1382" width="22.5703125" style="3" customWidth="1"/>
    <col min="1383" max="1383" width="23" style="3" customWidth="1"/>
    <col min="1384" max="1384" width="22.85546875" style="3" customWidth="1"/>
    <col min="1385" max="1385" width="23.42578125" style="3" customWidth="1"/>
    <col min="1386" max="1386" width="28.7109375" style="3" customWidth="1"/>
    <col min="1387" max="1387" width="12.7109375" style="3" customWidth="1"/>
    <col min="1388" max="1388" width="11.42578125" style="3"/>
    <col min="1389" max="1389" width="25.28515625" style="3" customWidth="1"/>
    <col min="1390" max="1390" width="15.85546875" style="3" bestFit="1" customWidth="1"/>
    <col min="1391" max="1392" width="18" style="3" bestFit="1" customWidth="1"/>
    <col min="1393" max="1611" width="11.42578125" style="3"/>
    <col min="1612" max="1612" width="15.42578125" style="3" customWidth="1"/>
    <col min="1613" max="1613" width="9.5703125" style="3" customWidth="1"/>
    <col min="1614" max="1614" width="14.42578125" style="3" customWidth="1"/>
    <col min="1615" max="1615" width="49.85546875" style="3" customWidth="1"/>
    <col min="1616" max="1616" width="22.5703125" style="3" customWidth="1"/>
    <col min="1617" max="1617" width="23" style="3" customWidth="1"/>
    <col min="1618" max="1618" width="22.85546875" style="3" customWidth="1"/>
    <col min="1619" max="1619" width="23.42578125" style="3" customWidth="1"/>
    <col min="1620" max="1620" width="22.42578125" style="3" customWidth="1"/>
    <col min="1621" max="1621" width="13.85546875" style="3" customWidth="1"/>
    <col min="1622" max="1622" width="20.7109375" style="3" customWidth="1"/>
    <col min="1623" max="1623" width="18.140625" style="3" customWidth="1"/>
    <col min="1624" max="1624" width="14.85546875" style="3" bestFit="1" customWidth="1"/>
    <col min="1625" max="1625" width="11.42578125" style="3"/>
    <col min="1626" max="1626" width="17.42578125" style="3" customWidth="1"/>
    <col min="1627" max="1629" width="18.140625" style="3" customWidth="1"/>
    <col min="1630" max="1633" width="11.42578125" style="3"/>
    <col min="1634" max="1634" width="34" style="3" customWidth="1"/>
    <col min="1635" max="1635" width="9.5703125" style="3" customWidth="1"/>
    <col min="1636" max="1636" width="16.7109375" style="3" customWidth="1"/>
    <col min="1637" max="1637" width="55.140625" style="3" customWidth="1"/>
    <col min="1638" max="1638" width="22.5703125" style="3" customWidth="1"/>
    <col min="1639" max="1639" width="23" style="3" customWidth="1"/>
    <col min="1640" max="1640" width="22.85546875" style="3" customWidth="1"/>
    <col min="1641" max="1641" width="23.42578125" style="3" customWidth="1"/>
    <col min="1642" max="1642" width="28.7109375" style="3" customWidth="1"/>
    <col min="1643" max="1643" width="12.7109375" style="3" customWidth="1"/>
    <col min="1644" max="1644" width="11.42578125" style="3"/>
    <col min="1645" max="1645" width="25.28515625" style="3" customWidth="1"/>
    <col min="1646" max="1646" width="15.85546875" style="3" bestFit="1" customWidth="1"/>
    <col min="1647" max="1648" width="18" style="3" bestFit="1" customWidth="1"/>
    <col min="1649" max="1867" width="11.42578125" style="3"/>
    <col min="1868" max="1868" width="15.42578125" style="3" customWidth="1"/>
    <col min="1869" max="1869" width="9.5703125" style="3" customWidth="1"/>
    <col min="1870" max="1870" width="14.42578125" style="3" customWidth="1"/>
    <col min="1871" max="1871" width="49.85546875" style="3" customWidth="1"/>
    <col min="1872" max="1872" width="22.5703125" style="3" customWidth="1"/>
    <col min="1873" max="1873" width="23" style="3" customWidth="1"/>
    <col min="1874" max="1874" width="22.85546875" style="3" customWidth="1"/>
    <col min="1875" max="1875" width="23.42578125" style="3" customWidth="1"/>
    <col min="1876" max="1876" width="22.42578125" style="3" customWidth="1"/>
    <col min="1877" max="1877" width="13.85546875" style="3" customWidth="1"/>
    <col min="1878" max="1878" width="20.7109375" style="3" customWidth="1"/>
    <col min="1879" max="1879" width="18.140625" style="3" customWidth="1"/>
    <col min="1880" max="1880" width="14.85546875" style="3" bestFit="1" customWidth="1"/>
    <col min="1881" max="1881" width="11.42578125" style="3"/>
    <col min="1882" max="1882" width="17.42578125" style="3" customWidth="1"/>
    <col min="1883" max="1885" width="18.140625" style="3" customWidth="1"/>
    <col min="1886" max="1889" width="11.42578125" style="3"/>
    <col min="1890" max="1890" width="34" style="3" customWidth="1"/>
    <col min="1891" max="1891" width="9.5703125" style="3" customWidth="1"/>
    <col min="1892" max="1892" width="16.7109375" style="3" customWidth="1"/>
    <col min="1893" max="1893" width="55.140625" style="3" customWidth="1"/>
    <col min="1894" max="1894" width="22.5703125" style="3" customWidth="1"/>
    <col min="1895" max="1895" width="23" style="3" customWidth="1"/>
    <col min="1896" max="1896" width="22.85546875" style="3" customWidth="1"/>
    <col min="1897" max="1897" width="23.42578125" style="3" customWidth="1"/>
    <col min="1898" max="1898" width="28.7109375" style="3" customWidth="1"/>
    <col min="1899" max="1899" width="12.7109375" style="3" customWidth="1"/>
    <col min="1900" max="1900" width="11.42578125" style="3"/>
    <col min="1901" max="1901" width="25.28515625" style="3" customWidth="1"/>
    <col min="1902" max="1902" width="15.85546875" style="3" bestFit="1" customWidth="1"/>
    <col min="1903" max="1904" width="18" style="3" bestFit="1" customWidth="1"/>
    <col min="1905" max="2123" width="11.42578125" style="3"/>
    <col min="2124" max="2124" width="15.42578125" style="3" customWidth="1"/>
    <col min="2125" max="2125" width="9.5703125" style="3" customWidth="1"/>
    <col min="2126" max="2126" width="14.42578125" style="3" customWidth="1"/>
    <col min="2127" max="2127" width="49.85546875" style="3" customWidth="1"/>
    <col min="2128" max="2128" width="22.5703125" style="3" customWidth="1"/>
    <col min="2129" max="2129" width="23" style="3" customWidth="1"/>
    <col min="2130" max="2130" width="22.85546875" style="3" customWidth="1"/>
    <col min="2131" max="2131" width="23.42578125" style="3" customWidth="1"/>
    <col min="2132" max="2132" width="22.42578125" style="3" customWidth="1"/>
    <col min="2133" max="2133" width="13.85546875" style="3" customWidth="1"/>
    <col min="2134" max="2134" width="20.7109375" style="3" customWidth="1"/>
    <col min="2135" max="2135" width="18.140625" style="3" customWidth="1"/>
    <col min="2136" max="2136" width="14.85546875" style="3" bestFit="1" customWidth="1"/>
    <col min="2137" max="2137" width="11.42578125" style="3"/>
    <col min="2138" max="2138" width="17.42578125" style="3" customWidth="1"/>
    <col min="2139" max="2141" width="18.140625" style="3" customWidth="1"/>
    <col min="2142" max="2145" width="11.42578125" style="3"/>
    <col min="2146" max="2146" width="34" style="3" customWidth="1"/>
    <col min="2147" max="2147" width="9.5703125" style="3" customWidth="1"/>
    <col min="2148" max="2148" width="16.7109375" style="3" customWidth="1"/>
    <col min="2149" max="2149" width="55.140625" style="3" customWidth="1"/>
    <col min="2150" max="2150" width="22.5703125" style="3" customWidth="1"/>
    <col min="2151" max="2151" width="23" style="3" customWidth="1"/>
    <col min="2152" max="2152" width="22.85546875" style="3" customWidth="1"/>
    <col min="2153" max="2153" width="23.42578125" style="3" customWidth="1"/>
    <col min="2154" max="2154" width="28.7109375" style="3" customWidth="1"/>
    <col min="2155" max="2155" width="12.7109375" style="3" customWidth="1"/>
    <col min="2156" max="2156" width="11.42578125" style="3"/>
    <col min="2157" max="2157" width="25.28515625" style="3" customWidth="1"/>
    <col min="2158" max="2158" width="15.85546875" style="3" bestFit="1" customWidth="1"/>
    <col min="2159" max="2160" width="18" style="3" bestFit="1" customWidth="1"/>
    <col min="2161" max="2379" width="11.42578125" style="3"/>
    <col min="2380" max="2380" width="15.42578125" style="3" customWidth="1"/>
    <col min="2381" max="2381" width="9.5703125" style="3" customWidth="1"/>
    <col min="2382" max="2382" width="14.42578125" style="3" customWidth="1"/>
    <col min="2383" max="2383" width="49.85546875" style="3" customWidth="1"/>
    <col min="2384" max="2384" width="22.5703125" style="3" customWidth="1"/>
    <col min="2385" max="2385" width="23" style="3" customWidth="1"/>
    <col min="2386" max="2386" width="22.85546875" style="3" customWidth="1"/>
    <col min="2387" max="2387" width="23.42578125" style="3" customWidth="1"/>
    <col min="2388" max="2388" width="22.42578125" style="3" customWidth="1"/>
    <col min="2389" max="2389" width="13.85546875" style="3" customWidth="1"/>
    <col min="2390" max="2390" width="20.7109375" style="3" customWidth="1"/>
    <col min="2391" max="2391" width="18.140625" style="3" customWidth="1"/>
    <col min="2392" max="2392" width="14.85546875" style="3" bestFit="1" customWidth="1"/>
    <col min="2393" max="2393" width="11.42578125" style="3"/>
    <col min="2394" max="2394" width="17.42578125" style="3" customWidth="1"/>
    <col min="2395" max="2397" width="18.140625" style="3" customWidth="1"/>
    <col min="2398" max="2401" width="11.42578125" style="3"/>
    <col min="2402" max="2402" width="34" style="3" customWidth="1"/>
    <col min="2403" max="2403" width="9.5703125" style="3" customWidth="1"/>
    <col min="2404" max="2404" width="16.7109375" style="3" customWidth="1"/>
    <col min="2405" max="2405" width="55.140625" style="3" customWidth="1"/>
    <col min="2406" max="2406" width="22.5703125" style="3" customWidth="1"/>
    <col min="2407" max="2407" width="23" style="3" customWidth="1"/>
    <col min="2408" max="2408" width="22.85546875" style="3" customWidth="1"/>
    <col min="2409" max="2409" width="23.42578125" style="3" customWidth="1"/>
    <col min="2410" max="2410" width="28.7109375" style="3" customWidth="1"/>
    <col min="2411" max="2411" width="12.7109375" style="3" customWidth="1"/>
    <col min="2412" max="2412" width="11.42578125" style="3"/>
    <col min="2413" max="2413" width="25.28515625" style="3" customWidth="1"/>
    <col min="2414" max="2414" width="15.85546875" style="3" bestFit="1" customWidth="1"/>
    <col min="2415" max="2416" width="18" style="3" bestFit="1" customWidth="1"/>
    <col min="2417" max="2635" width="11.42578125" style="3"/>
    <col min="2636" max="2636" width="15.42578125" style="3" customWidth="1"/>
    <col min="2637" max="2637" width="9.5703125" style="3" customWidth="1"/>
    <col min="2638" max="2638" width="14.42578125" style="3" customWidth="1"/>
    <col min="2639" max="2639" width="49.85546875" style="3" customWidth="1"/>
    <col min="2640" max="2640" width="22.5703125" style="3" customWidth="1"/>
    <col min="2641" max="2641" width="23" style="3" customWidth="1"/>
    <col min="2642" max="2642" width="22.85546875" style="3" customWidth="1"/>
    <col min="2643" max="2643" width="23.42578125" style="3" customWidth="1"/>
    <col min="2644" max="2644" width="22.42578125" style="3" customWidth="1"/>
    <col min="2645" max="2645" width="13.85546875" style="3" customWidth="1"/>
    <col min="2646" max="2646" width="20.7109375" style="3" customWidth="1"/>
    <col min="2647" max="2647" width="18.140625" style="3" customWidth="1"/>
    <col min="2648" max="2648" width="14.85546875" style="3" bestFit="1" customWidth="1"/>
    <col min="2649" max="2649" width="11.42578125" style="3"/>
    <col min="2650" max="2650" width="17.42578125" style="3" customWidth="1"/>
    <col min="2651" max="2653" width="18.140625" style="3" customWidth="1"/>
    <col min="2654" max="2657" width="11.42578125" style="3"/>
    <col min="2658" max="2658" width="34" style="3" customWidth="1"/>
    <col min="2659" max="2659" width="9.5703125" style="3" customWidth="1"/>
    <col min="2660" max="2660" width="16.7109375" style="3" customWidth="1"/>
    <col min="2661" max="2661" width="55.140625" style="3" customWidth="1"/>
    <col min="2662" max="2662" width="22.5703125" style="3" customWidth="1"/>
    <col min="2663" max="2663" width="23" style="3" customWidth="1"/>
    <col min="2664" max="2664" width="22.85546875" style="3" customWidth="1"/>
    <col min="2665" max="2665" width="23.42578125" style="3" customWidth="1"/>
    <col min="2666" max="2666" width="28.7109375" style="3" customWidth="1"/>
    <col min="2667" max="2667" width="12.7109375" style="3" customWidth="1"/>
    <col min="2668" max="2668" width="11.42578125" style="3"/>
    <col min="2669" max="2669" width="25.28515625" style="3" customWidth="1"/>
    <col min="2670" max="2670" width="15.85546875" style="3" bestFit="1" customWidth="1"/>
    <col min="2671" max="2672" width="18" style="3" bestFit="1" customWidth="1"/>
    <col min="2673" max="2891" width="11.42578125" style="3"/>
    <col min="2892" max="2892" width="15.42578125" style="3" customWidth="1"/>
    <col min="2893" max="2893" width="9.5703125" style="3" customWidth="1"/>
    <col min="2894" max="2894" width="14.42578125" style="3" customWidth="1"/>
    <col min="2895" max="2895" width="49.85546875" style="3" customWidth="1"/>
    <col min="2896" max="2896" width="22.5703125" style="3" customWidth="1"/>
    <col min="2897" max="2897" width="23" style="3" customWidth="1"/>
    <col min="2898" max="2898" width="22.85546875" style="3" customWidth="1"/>
    <col min="2899" max="2899" width="23.42578125" style="3" customWidth="1"/>
    <col min="2900" max="2900" width="22.42578125" style="3" customWidth="1"/>
    <col min="2901" max="2901" width="13.85546875" style="3" customWidth="1"/>
    <col min="2902" max="2902" width="20.7109375" style="3" customWidth="1"/>
    <col min="2903" max="2903" width="18.140625" style="3" customWidth="1"/>
    <col min="2904" max="2904" width="14.85546875" style="3" bestFit="1" customWidth="1"/>
    <col min="2905" max="2905" width="11.42578125" style="3"/>
    <col min="2906" max="2906" width="17.42578125" style="3" customWidth="1"/>
    <col min="2907" max="2909" width="18.140625" style="3" customWidth="1"/>
    <col min="2910" max="2913" width="11.42578125" style="3"/>
    <col min="2914" max="2914" width="34" style="3" customWidth="1"/>
    <col min="2915" max="2915" width="9.5703125" style="3" customWidth="1"/>
    <col min="2916" max="2916" width="16.7109375" style="3" customWidth="1"/>
    <col min="2917" max="2917" width="55.140625" style="3" customWidth="1"/>
    <col min="2918" max="2918" width="22.5703125" style="3" customWidth="1"/>
    <col min="2919" max="2919" width="23" style="3" customWidth="1"/>
    <col min="2920" max="2920" width="22.85546875" style="3" customWidth="1"/>
    <col min="2921" max="2921" width="23.42578125" style="3" customWidth="1"/>
    <col min="2922" max="2922" width="28.7109375" style="3" customWidth="1"/>
    <col min="2923" max="2923" width="12.7109375" style="3" customWidth="1"/>
    <col min="2924" max="2924" width="11.42578125" style="3"/>
    <col min="2925" max="2925" width="25.28515625" style="3" customWidth="1"/>
    <col min="2926" max="2926" width="15.85546875" style="3" bestFit="1" customWidth="1"/>
    <col min="2927" max="2928" width="18" style="3" bestFit="1" customWidth="1"/>
    <col min="2929" max="3147" width="11.42578125" style="3"/>
    <col min="3148" max="3148" width="15.42578125" style="3" customWidth="1"/>
    <col min="3149" max="3149" width="9.5703125" style="3" customWidth="1"/>
    <col min="3150" max="3150" width="14.42578125" style="3" customWidth="1"/>
    <col min="3151" max="3151" width="49.85546875" style="3" customWidth="1"/>
    <col min="3152" max="3152" width="22.5703125" style="3" customWidth="1"/>
    <col min="3153" max="3153" width="23" style="3" customWidth="1"/>
    <col min="3154" max="3154" width="22.85546875" style="3" customWidth="1"/>
    <col min="3155" max="3155" width="23.42578125" style="3" customWidth="1"/>
    <col min="3156" max="3156" width="22.42578125" style="3" customWidth="1"/>
    <col min="3157" max="3157" width="13.85546875" style="3" customWidth="1"/>
    <col min="3158" max="3158" width="20.7109375" style="3" customWidth="1"/>
    <col min="3159" max="3159" width="18.140625" style="3" customWidth="1"/>
    <col min="3160" max="3160" width="14.85546875" style="3" bestFit="1" customWidth="1"/>
    <col min="3161" max="3161" width="11.42578125" style="3"/>
    <col min="3162" max="3162" width="17.42578125" style="3" customWidth="1"/>
    <col min="3163" max="3165" width="18.140625" style="3" customWidth="1"/>
    <col min="3166" max="3169" width="11.42578125" style="3"/>
    <col min="3170" max="3170" width="34" style="3" customWidth="1"/>
    <col min="3171" max="3171" width="9.5703125" style="3" customWidth="1"/>
    <col min="3172" max="3172" width="16.7109375" style="3" customWidth="1"/>
    <col min="3173" max="3173" width="55.140625" style="3" customWidth="1"/>
    <col min="3174" max="3174" width="22.5703125" style="3" customWidth="1"/>
    <col min="3175" max="3175" width="23" style="3" customWidth="1"/>
    <col min="3176" max="3176" width="22.85546875" style="3" customWidth="1"/>
    <col min="3177" max="3177" width="23.42578125" style="3" customWidth="1"/>
    <col min="3178" max="3178" width="28.7109375" style="3" customWidth="1"/>
    <col min="3179" max="3179" width="12.7109375" style="3" customWidth="1"/>
    <col min="3180" max="3180" width="11.42578125" style="3"/>
    <col min="3181" max="3181" width="25.28515625" style="3" customWidth="1"/>
    <col min="3182" max="3182" width="15.85546875" style="3" bestFit="1" customWidth="1"/>
    <col min="3183" max="3184" width="18" style="3" bestFit="1" customWidth="1"/>
    <col min="3185" max="3403" width="11.42578125" style="3"/>
    <col min="3404" max="3404" width="15.42578125" style="3" customWidth="1"/>
    <col min="3405" max="3405" width="9.5703125" style="3" customWidth="1"/>
    <col min="3406" max="3406" width="14.42578125" style="3" customWidth="1"/>
    <col min="3407" max="3407" width="49.85546875" style="3" customWidth="1"/>
    <col min="3408" max="3408" width="22.5703125" style="3" customWidth="1"/>
    <col min="3409" max="3409" width="23" style="3" customWidth="1"/>
    <col min="3410" max="3410" width="22.85546875" style="3" customWidth="1"/>
    <col min="3411" max="3411" width="23.42578125" style="3" customWidth="1"/>
    <col min="3412" max="3412" width="22.42578125" style="3" customWidth="1"/>
    <col min="3413" max="3413" width="13.85546875" style="3" customWidth="1"/>
    <col min="3414" max="3414" width="20.7109375" style="3" customWidth="1"/>
    <col min="3415" max="3415" width="18.140625" style="3" customWidth="1"/>
    <col min="3416" max="3416" width="14.85546875" style="3" bestFit="1" customWidth="1"/>
    <col min="3417" max="3417" width="11.42578125" style="3"/>
    <col min="3418" max="3418" width="17.42578125" style="3" customWidth="1"/>
    <col min="3419" max="3421" width="18.140625" style="3" customWidth="1"/>
    <col min="3422" max="3425" width="11.42578125" style="3"/>
    <col min="3426" max="3426" width="34" style="3" customWidth="1"/>
    <col min="3427" max="3427" width="9.5703125" style="3" customWidth="1"/>
    <col min="3428" max="3428" width="16.7109375" style="3" customWidth="1"/>
    <col min="3429" max="3429" width="55.140625" style="3" customWidth="1"/>
    <col min="3430" max="3430" width="22.5703125" style="3" customWidth="1"/>
    <col min="3431" max="3431" width="23" style="3" customWidth="1"/>
    <col min="3432" max="3432" width="22.85546875" style="3" customWidth="1"/>
    <col min="3433" max="3433" width="23.42578125" style="3" customWidth="1"/>
    <col min="3434" max="3434" width="28.7109375" style="3" customWidth="1"/>
    <col min="3435" max="3435" width="12.7109375" style="3" customWidth="1"/>
    <col min="3436" max="3436" width="11.42578125" style="3"/>
    <col min="3437" max="3437" width="25.28515625" style="3" customWidth="1"/>
    <col min="3438" max="3438" width="15.85546875" style="3" bestFit="1" customWidth="1"/>
    <col min="3439" max="3440" width="18" style="3" bestFit="1" customWidth="1"/>
    <col min="3441" max="3659" width="11.42578125" style="3"/>
    <col min="3660" max="3660" width="15.42578125" style="3" customWidth="1"/>
    <col min="3661" max="3661" width="9.5703125" style="3" customWidth="1"/>
    <col min="3662" max="3662" width="14.42578125" style="3" customWidth="1"/>
    <col min="3663" max="3663" width="49.85546875" style="3" customWidth="1"/>
    <col min="3664" max="3664" width="22.5703125" style="3" customWidth="1"/>
    <col min="3665" max="3665" width="23" style="3" customWidth="1"/>
    <col min="3666" max="3666" width="22.85546875" style="3" customWidth="1"/>
    <col min="3667" max="3667" width="23.42578125" style="3" customWidth="1"/>
    <col min="3668" max="3668" width="22.42578125" style="3" customWidth="1"/>
    <col min="3669" max="3669" width="13.85546875" style="3" customWidth="1"/>
    <col min="3670" max="3670" width="20.7109375" style="3" customWidth="1"/>
    <col min="3671" max="3671" width="18.140625" style="3" customWidth="1"/>
    <col min="3672" max="3672" width="14.85546875" style="3" bestFit="1" customWidth="1"/>
    <col min="3673" max="3673" width="11.42578125" style="3"/>
    <col min="3674" max="3674" width="17.42578125" style="3" customWidth="1"/>
    <col min="3675" max="3677" width="18.140625" style="3" customWidth="1"/>
    <col min="3678" max="3681" width="11.42578125" style="3"/>
    <col min="3682" max="3682" width="34" style="3" customWidth="1"/>
    <col min="3683" max="3683" width="9.5703125" style="3" customWidth="1"/>
    <col min="3684" max="3684" width="16.7109375" style="3" customWidth="1"/>
    <col min="3685" max="3685" width="55.140625" style="3" customWidth="1"/>
    <col min="3686" max="3686" width="22.5703125" style="3" customWidth="1"/>
    <col min="3687" max="3687" width="23" style="3" customWidth="1"/>
    <col min="3688" max="3688" width="22.85546875" style="3" customWidth="1"/>
    <col min="3689" max="3689" width="23.42578125" style="3" customWidth="1"/>
    <col min="3690" max="3690" width="28.7109375" style="3" customWidth="1"/>
    <col min="3691" max="3691" width="12.7109375" style="3" customWidth="1"/>
    <col min="3692" max="3692" width="11.42578125" style="3"/>
    <col min="3693" max="3693" width="25.28515625" style="3" customWidth="1"/>
    <col min="3694" max="3694" width="15.85546875" style="3" bestFit="1" customWidth="1"/>
    <col min="3695" max="3696" width="18" style="3" bestFit="1" customWidth="1"/>
    <col min="3697" max="3915" width="11.42578125" style="3"/>
    <col min="3916" max="3916" width="15.42578125" style="3" customWidth="1"/>
    <col min="3917" max="3917" width="9.5703125" style="3" customWidth="1"/>
    <col min="3918" max="3918" width="14.42578125" style="3" customWidth="1"/>
    <col min="3919" max="3919" width="49.85546875" style="3" customWidth="1"/>
    <col min="3920" max="3920" width="22.5703125" style="3" customWidth="1"/>
    <col min="3921" max="3921" width="23" style="3" customWidth="1"/>
    <col min="3922" max="3922" width="22.85546875" style="3" customWidth="1"/>
    <col min="3923" max="3923" width="23.42578125" style="3" customWidth="1"/>
    <col min="3924" max="3924" width="22.42578125" style="3" customWidth="1"/>
    <col min="3925" max="3925" width="13.85546875" style="3" customWidth="1"/>
    <col min="3926" max="3926" width="20.7109375" style="3" customWidth="1"/>
    <col min="3927" max="3927" width="18.140625" style="3" customWidth="1"/>
    <col min="3928" max="3928" width="14.85546875" style="3" bestFit="1" customWidth="1"/>
    <col min="3929" max="3929" width="11.42578125" style="3"/>
    <col min="3930" max="3930" width="17.42578125" style="3" customWidth="1"/>
    <col min="3931" max="3933" width="18.140625" style="3" customWidth="1"/>
    <col min="3934" max="3937" width="11.42578125" style="3"/>
    <col min="3938" max="3938" width="34" style="3" customWidth="1"/>
    <col min="3939" max="3939" width="9.5703125" style="3" customWidth="1"/>
    <col min="3940" max="3940" width="16.7109375" style="3" customWidth="1"/>
    <col min="3941" max="3941" width="55.140625" style="3" customWidth="1"/>
    <col min="3942" max="3942" width="22.5703125" style="3" customWidth="1"/>
    <col min="3943" max="3943" width="23" style="3" customWidth="1"/>
    <col min="3944" max="3944" width="22.85546875" style="3" customWidth="1"/>
    <col min="3945" max="3945" width="23.42578125" style="3" customWidth="1"/>
    <col min="3946" max="3946" width="28.7109375" style="3" customWidth="1"/>
    <col min="3947" max="3947" width="12.7109375" style="3" customWidth="1"/>
    <col min="3948" max="3948" width="11.42578125" style="3"/>
    <col min="3949" max="3949" width="25.28515625" style="3" customWidth="1"/>
    <col min="3950" max="3950" width="15.85546875" style="3" bestFit="1" customWidth="1"/>
    <col min="3951" max="3952" width="18" style="3" bestFit="1" customWidth="1"/>
    <col min="3953" max="4171" width="11.42578125" style="3"/>
    <col min="4172" max="4172" width="15.42578125" style="3" customWidth="1"/>
    <col min="4173" max="4173" width="9.5703125" style="3" customWidth="1"/>
    <col min="4174" max="4174" width="14.42578125" style="3" customWidth="1"/>
    <col min="4175" max="4175" width="49.85546875" style="3" customWidth="1"/>
    <col min="4176" max="4176" width="22.5703125" style="3" customWidth="1"/>
    <col min="4177" max="4177" width="23" style="3" customWidth="1"/>
    <col min="4178" max="4178" width="22.85546875" style="3" customWidth="1"/>
    <col min="4179" max="4179" width="23.42578125" style="3" customWidth="1"/>
    <col min="4180" max="4180" width="22.42578125" style="3" customWidth="1"/>
    <col min="4181" max="4181" width="13.85546875" style="3" customWidth="1"/>
    <col min="4182" max="4182" width="20.7109375" style="3" customWidth="1"/>
    <col min="4183" max="4183" width="18.140625" style="3" customWidth="1"/>
    <col min="4184" max="4184" width="14.85546875" style="3" bestFit="1" customWidth="1"/>
    <col min="4185" max="4185" width="11.42578125" style="3"/>
    <col min="4186" max="4186" width="17.42578125" style="3" customWidth="1"/>
    <col min="4187" max="4189" width="18.140625" style="3" customWidth="1"/>
    <col min="4190" max="4193" width="11.42578125" style="3"/>
    <col min="4194" max="4194" width="34" style="3" customWidth="1"/>
    <col min="4195" max="4195" width="9.5703125" style="3" customWidth="1"/>
    <col min="4196" max="4196" width="16.7109375" style="3" customWidth="1"/>
    <col min="4197" max="4197" width="55.140625" style="3" customWidth="1"/>
    <col min="4198" max="4198" width="22.5703125" style="3" customWidth="1"/>
    <col min="4199" max="4199" width="23" style="3" customWidth="1"/>
    <col min="4200" max="4200" width="22.85546875" style="3" customWidth="1"/>
    <col min="4201" max="4201" width="23.42578125" style="3" customWidth="1"/>
    <col min="4202" max="4202" width="28.7109375" style="3" customWidth="1"/>
    <col min="4203" max="4203" width="12.7109375" style="3" customWidth="1"/>
    <col min="4204" max="4204" width="11.42578125" style="3"/>
    <col min="4205" max="4205" width="25.28515625" style="3" customWidth="1"/>
    <col min="4206" max="4206" width="15.85546875" style="3" bestFit="1" customWidth="1"/>
    <col min="4207" max="4208" width="18" style="3" bestFit="1" customWidth="1"/>
    <col min="4209" max="4427" width="11.42578125" style="3"/>
    <col min="4428" max="4428" width="15.42578125" style="3" customWidth="1"/>
    <col min="4429" max="4429" width="9.5703125" style="3" customWidth="1"/>
    <col min="4430" max="4430" width="14.42578125" style="3" customWidth="1"/>
    <col min="4431" max="4431" width="49.85546875" style="3" customWidth="1"/>
    <col min="4432" max="4432" width="22.5703125" style="3" customWidth="1"/>
    <col min="4433" max="4433" width="23" style="3" customWidth="1"/>
    <col min="4434" max="4434" width="22.85546875" style="3" customWidth="1"/>
    <col min="4435" max="4435" width="23.42578125" style="3" customWidth="1"/>
    <col min="4436" max="4436" width="22.42578125" style="3" customWidth="1"/>
    <col min="4437" max="4437" width="13.85546875" style="3" customWidth="1"/>
    <col min="4438" max="4438" width="20.7109375" style="3" customWidth="1"/>
    <col min="4439" max="4439" width="18.140625" style="3" customWidth="1"/>
    <col min="4440" max="4440" width="14.85546875" style="3" bestFit="1" customWidth="1"/>
    <col min="4441" max="4441" width="11.42578125" style="3"/>
    <col min="4442" max="4442" width="17.42578125" style="3" customWidth="1"/>
    <col min="4443" max="4445" width="18.140625" style="3" customWidth="1"/>
    <col min="4446" max="4449" width="11.42578125" style="3"/>
    <col min="4450" max="4450" width="34" style="3" customWidth="1"/>
    <col min="4451" max="4451" width="9.5703125" style="3" customWidth="1"/>
    <col min="4452" max="4452" width="16.7109375" style="3" customWidth="1"/>
    <col min="4453" max="4453" width="55.140625" style="3" customWidth="1"/>
    <col min="4454" max="4454" width="22.5703125" style="3" customWidth="1"/>
    <col min="4455" max="4455" width="23" style="3" customWidth="1"/>
    <col min="4456" max="4456" width="22.85546875" style="3" customWidth="1"/>
    <col min="4457" max="4457" width="23.42578125" style="3" customWidth="1"/>
    <col min="4458" max="4458" width="28.7109375" style="3" customWidth="1"/>
    <col min="4459" max="4459" width="12.7109375" style="3" customWidth="1"/>
    <col min="4460" max="4460" width="11.42578125" style="3"/>
    <col min="4461" max="4461" width="25.28515625" style="3" customWidth="1"/>
    <col min="4462" max="4462" width="15.85546875" style="3" bestFit="1" customWidth="1"/>
    <col min="4463" max="4464" width="18" style="3" bestFit="1" customWidth="1"/>
    <col min="4465" max="4683" width="11.42578125" style="3"/>
    <col min="4684" max="4684" width="15.42578125" style="3" customWidth="1"/>
    <col min="4685" max="4685" width="9.5703125" style="3" customWidth="1"/>
    <col min="4686" max="4686" width="14.42578125" style="3" customWidth="1"/>
    <col min="4687" max="4687" width="49.85546875" style="3" customWidth="1"/>
    <col min="4688" max="4688" width="22.5703125" style="3" customWidth="1"/>
    <col min="4689" max="4689" width="23" style="3" customWidth="1"/>
    <col min="4690" max="4690" width="22.85546875" style="3" customWidth="1"/>
    <col min="4691" max="4691" width="23.42578125" style="3" customWidth="1"/>
    <col min="4692" max="4692" width="22.42578125" style="3" customWidth="1"/>
    <col min="4693" max="4693" width="13.85546875" style="3" customWidth="1"/>
    <col min="4694" max="4694" width="20.7109375" style="3" customWidth="1"/>
    <col min="4695" max="4695" width="18.140625" style="3" customWidth="1"/>
    <col min="4696" max="4696" width="14.85546875" style="3" bestFit="1" customWidth="1"/>
    <col min="4697" max="4697" width="11.42578125" style="3"/>
    <col min="4698" max="4698" width="17.42578125" style="3" customWidth="1"/>
    <col min="4699" max="4701" width="18.140625" style="3" customWidth="1"/>
    <col min="4702" max="4705" width="11.42578125" style="3"/>
    <col min="4706" max="4706" width="34" style="3" customWidth="1"/>
    <col min="4707" max="4707" width="9.5703125" style="3" customWidth="1"/>
    <col min="4708" max="4708" width="16.7109375" style="3" customWidth="1"/>
    <col min="4709" max="4709" width="55.140625" style="3" customWidth="1"/>
    <col min="4710" max="4710" width="22.5703125" style="3" customWidth="1"/>
    <col min="4711" max="4711" width="23" style="3" customWidth="1"/>
    <col min="4712" max="4712" width="22.85546875" style="3" customWidth="1"/>
    <col min="4713" max="4713" width="23.42578125" style="3" customWidth="1"/>
    <col min="4714" max="4714" width="28.7109375" style="3" customWidth="1"/>
    <col min="4715" max="4715" width="12.7109375" style="3" customWidth="1"/>
    <col min="4716" max="4716" width="11.42578125" style="3"/>
    <col min="4717" max="4717" width="25.28515625" style="3" customWidth="1"/>
    <col min="4718" max="4718" width="15.85546875" style="3" bestFit="1" customWidth="1"/>
    <col min="4719" max="4720" width="18" style="3" bestFit="1" customWidth="1"/>
    <col min="4721" max="4939" width="11.42578125" style="3"/>
    <col min="4940" max="4940" width="15.42578125" style="3" customWidth="1"/>
    <col min="4941" max="4941" width="9.5703125" style="3" customWidth="1"/>
    <col min="4942" max="4942" width="14.42578125" style="3" customWidth="1"/>
    <col min="4943" max="4943" width="49.85546875" style="3" customWidth="1"/>
    <col min="4944" max="4944" width="22.5703125" style="3" customWidth="1"/>
    <col min="4945" max="4945" width="23" style="3" customWidth="1"/>
    <col min="4946" max="4946" width="22.85546875" style="3" customWidth="1"/>
    <col min="4947" max="4947" width="23.42578125" style="3" customWidth="1"/>
    <col min="4948" max="4948" width="22.42578125" style="3" customWidth="1"/>
    <col min="4949" max="4949" width="13.85546875" style="3" customWidth="1"/>
    <col min="4950" max="4950" width="20.7109375" style="3" customWidth="1"/>
    <col min="4951" max="4951" width="18.140625" style="3" customWidth="1"/>
    <col min="4952" max="4952" width="14.85546875" style="3" bestFit="1" customWidth="1"/>
    <col min="4953" max="4953" width="11.42578125" style="3"/>
    <col min="4954" max="4954" width="17.42578125" style="3" customWidth="1"/>
    <col min="4955" max="4957" width="18.140625" style="3" customWidth="1"/>
    <col min="4958" max="4961" width="11.42578125" style="3"/>
    <col min="4962" max="4962" width="34" style="3" customWidth="1"/>
    <col min="4963" max="4963" width="9.5703125" style="3" customWidth="1"/>
    <col min="4964" max="4964" width="16.7109375" style="3" customWidth="1"/>
    <col min="4965" max="4965" width="55.140625" style="3" customWidth="1"/>
    <col min="4966" max="4966" width="22.5703125" style="3" customWidth="1"/>
    <col min="4967" max="4967" width="23" style="3" customWidth="1"/>
    <col min="4968" max="4968" width="22.85546875" style="3" customWidth="1"/>
    <col min="4969" max="4969" width="23.42578125" style="3" customWidth="1"/>
    <col min="4970" max="4970" width="28.7109375" style="3" customWidth="1"/>
    <col min="4971" max="4971" width="12.7109375" style="3" customWidth="1"/>
    <col min="4972" max="4972" width="11.42578125" style="3"/>
    <col min="4973" max="4973" width="25.28515625" style="3" customWidth="1"/>
    <col min="4974" max="4974" width="15.85546875" style="3" bestFit="1" customWidth="1"/>
    <col min="4975" max="4976" width="18" style="3" bestFit="1" customWidth="1"/>
    <col min="4977" max="5195" width="11.42578125" style="3"/>
    <col min="5196" max="5196" width="15.42578125" style="3" customWidth="1"/>
    <col min="5197" max="5197" width="9.5703125" style="3" customWidth="1"/>
    <col min="5198" max="5198" width="14.42578125" style="3" customWidth="1"/>
    <col min="5199" max="5199" width="49.85546875" style="3" customWidth="1"/>
    <col min="5200" max="5200" width="22.5703125" style="3" customWidth="1"/>
    <col min="5201" max="5201" width="23" style="3" customWidth="1"/>
    <col min="5202" max="5202" width="22.85546875" style="3" customWidth="1"/>
    <col min="5203" max="5203" width="23.42578125" style="3" customWidth="1"/>
    <col min="5204" max="5204" width="22.42578125" style="3" customWidth="1"/>
    <col min="5205" max="5205" width="13.85546875" style="3" customWidth="1"/>
    <col min="5206" max="5206" width="20.7109375" style="3" customWidth="1"/>
    <col min="5207" max="5207" width="18.140625" style="3" customWidth="1"/>
    <col min="5208" max="5208" width="14.85546875" style="3" bestFit="1" customWidth="1"/>
    <col min="5209" max="5209" width="11.42578125" style="3"/>
    <col min="5210" max="5210" width="17.42578125" style="3" customWidth="1"/>
    <col min="5211" max="5213" width="18.140625" style="3" customWidth="1"/>
    <col min="5214" max="5217" width="11.42578125" style="3"/>
    <col min="5218" max="5218" width="34" style="3" customWidth="1"/>
    <col min="5219" max="5219" width="9.5703125" style="3" customWidth="1"/>
    <col min="5220" max="5220" width="16.7109375" style="3" customWidth="1"/>
    <col min="5221" max="5221" width="55.140625" style="3" customWidth="1"/>
    <col min="5222" max="5222" width="22.5703125" style="3" customWidth="1"/>
    <col min="5223" max="5223" width="23" style="3" customWidth="1"/>
    <col min="5224" max="5224" width="22.85546875" style="3" customWidth="1"/>
    <col min="5225" max="5225" width="23.42578125" style="3" customWidth="1"/>
    <col min="5226" max="5226" width="28.7109375" style="3" customWidth="1"/>
    <col min="5227" max="5227" width="12.7109375" style="3" customWidth="1"/>
    <col min="5228" max="5228" width="11.42578125" style="3"/>
    <col min="5229" max="5229" width="25.28515625" style="3" customWidth="1"/>
    <col min="5230" max="5230" width="15.85546875" style="3" bestFit="1" customWidth="1"/>
    <col min="5231" max="5232" width="18" style="3" bestFit="1" customWidth="1"/>
    <col min="5233" max="5451" width="11.42578125" style="3"/>
    <col min="5452" max="5452" width="15.42578125" style="3" customWidth="1"/>
    <col min="5453" max="5453" width="9.5703125" style="3" customWidth="1"/>
    <col min="5454" max="5454" width="14.42578125" style="3" customWidth="1"/>
    <col min="5455" max="5455" width="49.85546875" style="3" customWidth="1"/>
    <col min="5456" max="5456" width="22.5703125" style="3" customWidth="1"/>
    <col min="5457" max="5457" width="23" style="3" customWidth="1"/>
    <col min="5458" max="5458" width="22.85546875" style="3" customWidth="1"/>
    <col min="5459" max="5459" width="23.42578125" style="3" customWidth="1"/>
    <col min="5460" max="5460" width="22.42578125" style="3" customWidth="1"/>
    <col min="5461" max="5461" width="13.85546875" style="3" customWidth="1"/>
    <col min="5462" max="5462" width="20.7109375" style="3" customWidth="1"/>
    <col min="5463" max="5463" width="18.140625" style="3" customWidth="1"/>
    <col min="5464" max="5464" width="14.85546875" style="3" bestFit="1" customWidth="1"/>
    <col min="5465" max="5465" width="11.42578125" style="3"/>
    <col min="5466" max="5466" width="17.42578125" style="3" customWidth="1"/>
    <col min="5467" max="5469" width="18.140625" style="3" customWidth="1"/>
    <col min="5470" max="5473" width="11.42578125" style="3"/>
    <col min="5474" max="5474" width="34" style="3" customWidth="1"/>
    <col min="5475" max="5475" width="9.5703125" style="3" customWidth="1"/>
    <col min="5476" max="5476" width="16.7109375" style="3" customWidth="1"/>
    <col min="5477" max="5477" width="55.140625" style="3" customWidth="1"/>
    <col min="5478" max="5478" width="22.5703125" style="3" customWidth="1"/>
    <col min="5479" max="5479" width="23" style="3" customWidth="1"/>
    <col min="5480" max="5480" width="22.85546875" style="3" customWidth="1"/>
    <col min="5481" max="5481" width="23.42578125" style="3" customWidth="1"/>
    <col min="5482" max="5482" width="28.7109375" style="3" customWidth="1"/>
    <col min="5483" max="5483" width="12.7109375" style="3" customWidth="1"/>
    <col min="5484" max="5484" width="11.42578125" style="3"/>
    <col min="5485" max="5485" width="25.28515625" style="3" customWidth="1"/>
    <col min="5486" max="5486" width="15.85546875" style="3" bestFit="1" customWidth="1"/>
    <col min="5487" max="5488" width="18" style="3" bestFit="1" customWidth="1"/>
    <col min="5489" max="5707" width="11.42578125" style="3"/>
    <col min="5708" max="5708" width="15.42578125" style="3" customWidth="1"/>
    <col min="5709" max="5709" width="9.5703125" style="3" customWidth="1"/>
    <col min="5710" max="5710" width="14.42578125" style="3" customWidth="1"/>
    <col min="5711" max="5711" width="49.85546875" style="3" customWidth="1"/>
    <col min="5712" max="5712" width="22.5703125" style="3" customWidth="1"/>
    <col min="5713" max="5713" width="23" style="3" customWidth="1"/>
    <col min="5714" max="5714" width="22.85546875" style="3" customWidth="1"/>
    <col min="5715" max="5715" width="23.42578125" style="3" customWidth="1"/>
    <col min="5716" max="5716" width="22.42578125" style="3" customWidth="1"/>
    <col min="5717" max="5717" width="13.85546875" style="3" customWidth="1"/>
    <col min="5718" max="5718" width="20.7109375" style="3" customWidth="1"/>
    <col min="5719" max="5719" width="18.140625" style="3" customWidth="1"/>
    <col min="5720" max="5720" width="14.85546875" style="3" bestFit="1" customWidth="1"/>
    <col min="5721" max="5721" width="11.42578125" style="3"/>
    <col min="5722" max="5722" width="17.42578125" style="3" customWidth="1"/>
    <col min="5723" max="5725" width="18.140625" style="3" customWidth="1"/>
    <col min="5726" max="5729" width="11.42578125" style="3"/>
    <col min="5730" max="5730" width="34" style="3" customWidth="1"/>
    <col min="5731" max="5731" width="9.5703125" style="3" customWidth="1"/>
    <col min="5732" max="5732" width="16.7109375" style="3" customWidth="1"/>
    <col min="5733" max="5733" width="55.140625" style="3" customWidth="1"/>
    <col min="5734" max="5734" width="22.5703125" style="3" customWidth="1"/>
    <col min="5735" max="5735" width="23" style="3" customWidth="1"/>
    <col min="5736" max="5736" width="22.85546875" style="3" customWidth="1"/>
    <col min="5737" max="5737" width="23.42578125" style="3" customWidth="1"/>
    <col min="5738" max="5738" width="28.7109375" style="3" customWidth="1"/>
    <col min="5739" max="5739" width="12.7109375" style="3" customWidth="1"/>
    <col min="5740" max="5740" width="11.42578125" style="3"/>
    <col min="5741" max="5741" width="25.28515625" style="3" customWidth="1"/>
    <col min="5742" max="5742" width="15.85546875" style="3" bestFit="1" customWidth="1"/>
    <col min="5743" max="5744" width="18" style="3" bestFit="1" customWidth="1"/>
    <col min="5745" max="5963" width="11.42578125" style="3"/>
    <col min="5964" max="5964" width="15.42578125" style="3" customWidth="1"/>
    <col min="5965" max="5965" width="9.5703125" style="3" customWidth="1"/>
    <col min="5966" max="5966" width="14.42578125" style="3" customWidth="1"/>
    <col min="5967" max="5967" width="49.85546875" style="3" customWidth="1"/>
    <col min="5968" max="5968" width="22.5703125" style="3" customWidth="1"/>
    <col min="5969" max="5969" width="23" style="3" customWidth="1"/>
    <col min="5970" max="5970" width="22.85546875" style="3" customWidth="1"/>
    <col min="5971" max="5971" width="23.42578125" style="3" customWidth="1"/>
    <col min="5972" max="5972" width="22.42578125" style="3" customWidth="1"/>
    <col min="5973" max="5973" width="13.85546875" style="3" customWidth="1"/>
    <col min="5974" max="5974" width="20.7109375" style="3" customWidth="1"/>
    <col min="5975" max="5975" width="18.140625" style="3" customWidth="1"/>
    <col min="5976" max="5976" width="14.85546875" style="3" bestFit="1" customWidth="1"/>
    <col min="5977" max="5977" width="11.42578125" style="3"/>
    <col min="5978" max="5978" width="17.42578125" style="3" customWidth="1"/>
    <col min="5979" max="5981" width="18.140625" style="3" customWidth="1"/>
    <col min="5982" max="5985" width="11.42578125" style="3"/>
    <col min="5986" max="5986" width="34" style="3" customWidth="1"/>
    <col min="5987" max="5987" width="9.5703125" style="3" customWidth="1"/>
    <col min="5988" max="5988" width="16.7109375" style="3" customWidth="1"/>
    <col min="5989" max="5989" width="55.140625" style="3" customWidth="1"/>
    <col min="5990" max="5990" width="22.5703125" style="3" customWidth="1"/>
    <col min="5991" max="5991" width="23" style="3" customWidth="1"/>
    <col min="5992" max="5992" width="22.85546875" style="3" customWidth="1"/>
    <col min="5993" max="5993" width="23.42578125" style="3" customWidth="1"/>
    <col min="5994" max="5994" width="28.7109375" style="3" customWidth="1"/>
    <col min="5995" max="5995" width="12.7109375" style="3" customWidth="1"/>
    <col min="5996" max="5996" width="11.42578125" style="3"/>
    <col min="5997" max="5997" width="25.28515625" style="3" customWidth="1"/>
    <col min="5998" max="5998" width="15.85546875" style="3" bestFit="1" customWidth="1"/>
    <col min="5999" max="6000" width="18" style="3" bestFit="1" customWidth="1"/>
    <col min="6001" max="6219" width="11.42578125" style="3"/>
    <col min="6220" max="6220" width="15.42578125" style="3" customWidth="1"/>
    <col min="6221" max="6221" width="9.5703125" style="3" customWidth="1"/>
    <col min="6222" max="6222" width="14.42578125" style="3" customWidth="1"/>
    <col min="6223" max="6223" width="49.85546875" style="3" customWidth="1"/>
    <col min="6224" max="6224" width="22.5703125" style="3" customWidth="1"/>
    <col min="6225" max="6225" width="23" style="3" customWidth="1"/>
    <col min="6226" max="6226" width="22.85546875" style="3" customWidth="1"/>
    <col min="6227" max="6227" width="23.42578125" style="3" customWidth="1"/>
    <col min="6228" max="6228" width="22.42578125" style="3" customWidth="1"/>
    <col min="6229" max="6229" width="13.85546875" style="3" customWidth="1"/>
    <col min="6230" max="6230" width="20.7109375" style="3" customWidth="1"/>
    <col min="6231" max="6231" width="18.140625" style="3" customWidth="1"/>
    <col min="6232" max="6232" width="14.85546875" style="3" bestFit="1" customWidth="1"/>
    <col min="6233" max="6233" width="11.42578125" style="3"/>
    <col min="6234" max="6234" width="17.42578125" style="3" customWidth="1"/>
    <col min="6235" max="6237" width="18.140625" style="3" customWidth="1"/>
    <col min="6238" max="6241" width="11.42578125" style="3"/>
    <col min="6242" max="6242" width="34" style="3" customWidth="1"/>
    <col min="6243" max="6243" width="9.5703125" style="3" customWidth="1"/>
    <col min="6244" max="6244" width="16.7109375" style="3" customWidth="1"/>
    <col min="6245" max="6245" width="55.140625" style="3" customWidth="1"/>
    <col min="6246" max="6246" width="22.5703125" style="3" customWidth="1"/>
    <col min="6247" max="6247" width="23" style="3" customWidth="1"/>
    <col min="6248" max="6248" width="22.85546875" style="3" customWidth="1"/>
    <col min="6249" max="6249" width="23.42578125" style="3" customWidth="1"/>
    <col min="6250" max="6250" width="28.7109375" style="3" customWidth="1"/>
    <col min="6251" max="6251" width="12.7109375" style="3" customWidth="1"/>
    <col min="6252" max="6252" width="11.42578125" style="3"/>
    <col min="6253" max="6253" width="25.28515625" style="3" customWidth="1"/>
    <col min="6254" max="6254" width="15.85546875" style="3" bestFit="1" customWidth="1"/>
    <col min="6255" max="6256" width="18" style="3" bestFit="1" customWidth="1"/>
    <col min="6257" max="6475" width="11.42578125" style="3"/>
    <col min="6476" max="6476" width="15.42578125" style="3" customWidth="1"/>
    <col min="6477" max="6477" width="9.5703125" style="3" customWidth="1"/>
    <col min="6478" max="6478" width="14.42578125" style="3" customWidth="1"/>
    <col min="6479" max="6479" width="49.85546875" style="3" customWidth="1"/>
    <col min="6480" max="6480" width="22.5703125" style="3" customWidth="1"/>
    <col min="6481" max="6481" width="23" style="3" customWidth="1"/>
    <col min="6482" max="6482" width="22.85546875" style="3" customWidth="1"/>
    <col min="6483" max="6483" width="23.42578125" style="3" customWidth="1"/>
    <col min="6484" max="6484" width="22.42578125" style="3" customWidth="1"/>
    <col min="6485" max="6485" width="13.85546875" style="3" customWidth="1"/>
    <col min="6486" max="6486" width="20.7109375" style="3" customWidth="1"/>
    <col min="6487" max="6487" width="18.140625" style="3" customWidth="1"/>
    <col min="6488" max="6488" width="14.85546875" style="3" bestFit="1" customWidth="1"/>
    <col min="6489" max="6489" width="11.42578125" style="3"/>
    <col min="6490" max="6490" width="17.42578125" style="3" customWidth="1"/>
    <col min="6491" max="6493" width="18.140625" style="3" customWidth="1"/>
    <col min="6494" max="6497" width="11.42578125" style="3"/>
    <col min="6498" max="6498" width="34" style="3" customWidth="1"/>
    <col min="6499" max="6499" width="9.5703125" style="3" customWidth="1"/>
    <col min="6500" max="6500" width="16.7109375" style="3" customWidth="1"/>
    <col min="6501" max="6501" width="55.140625" style="3" customWidth="1"/>
    <col min="6502" max="6502" width="22.5703125" style="3" customWidth="1"/>
    <col min="6503" max="6503" width="23" style="3" customWidth="1"/>
    <col min="6504" max="6504" width="22.85546875" style="3" customWidth="1"/>
    <col min="6505" max="6505" width="23.42578125" style="3" customWidth="1"/>
    <col min="6506" max="6506" width="28.7109375" style="3" customWidth="1"/>
    <col min="6507" max="6507" width="12.7109375" style="3" customWidth="1"/>
    <col min="6508" max="6508" width="11.42578125" style="3"/>
    <col min="6509" max="6509" width="25.28515625" style="3" customWidth="1"/>
    <col min="6510" max="6510" width="15.85546875" style="3" bestFit="1" customWidth="1"/>
    <col min="6511" max="6512" width="18" style="3" bestFit="1" customWidth="1"/>
    <col min="6513" max="6731" width="11.42578125" style="3"/>
    <col min="6732" max="6732" width="15.42578125" style="3" customWidth="1"/>
    <col min="6733" max="6733" width="9.5703125" style="3" customWidth="1"/>
    <col min="6734" max="6734" width="14.42578125" style="3" customWidth="1"/>
    <col min="6735" max="6735" width="49.85546875" style="3" customWidth="1"/>
    <col min="6736" max="6736" width="22.5703125" style="3" customWidth="1"/>
    <col min="6737" max="6737" width="23" style="3" customWidth="1"/>
    <col min="6738" max="6738" width="22.85546875" style="3" customWidth="1"/>
    <col min="6739" max="6739" width="23.42578125" style="3" customWidth="1"/>
    <col min="6740" max="6740" width="22.42578125" style="3" customWidth="1"/>
    <col min="6741" max="6741" width="13.85546875" style="3" customWidth="1"/>
    <col min="6742" max="6742" width="20.7109375" style="3" customWidth="1"/>
    <col min="6743" max="6743" width="18.140625" style="3" customWidth="1"/>
    <col min="6744" max="6744" width="14.85546875" style="3" bestFit="1" customWidth="1"/>
    <col min="6745" max="6745" width="11.42578125" style="3"/>
    <col min="6746" max="6746" width="17.42578125" style="3" customWidth="1"/>
    <col min="6747" max="6749" width="18.140625" style="3" customWidth="1"/>
    <col min="6750" max="6753" width="11.42578125" style="3"/>
    <col min="6754" max="6754" width="34" style="3" customWidth="1"/>
    <col min="6755" max="6755" width="9.5703125" style="3" customWidth="1"/>
    <col min="6756" max="6756" width="16.7109375" style="3" customWidth="1"/>
    <col min="6757" max="6757" width="55.140625" style="3" customWidth="1"/>
    <col min="6758" max="6758" width="22.5703125" style="3" customWidth="1"/>
    <col min="6759" max="6759" width="23" style="3" customWidth="1"/>
    <col min="6760" max="6760" width="22.85546875" style="3" customWidth="1"/>
    <col min="6761" max="6761" width="23.42578125" style="3" customWidth="1"/>
    <col min="6762" max="6762" width="28.7109375" style="3" customWidth="1"/>
    <col min="6763" max="6763" width="12.7109375" style="3" customWidth="1"/>
    <col min="6764" max="6764" width="11.42578125" style="3"/>
    <col min="6765" max="6765" width="25.28515625" style="3" customWidth="1"/>
    <col min="6766" max="6766" width="15.85546875" style="3" bestFit="1" customWidth="1"/>
    <col min="6767" max="6768" width="18" style="3" bestFit="1" customWidth="1"/>
    <col min="6769" max="6987" width="11.42578125" style="3"/>
    <col min="6988" max="6988" width="15.42578125" style="3" customWidth="1"/>
    <col min="6989" max="6989" width="9.5703125" style="3" customWidth="1"/>
    <col min="6990" max="6990" width="14.42578125" style="3" customWidth="1"/>
    <col min="6991" max="6991" width="49.85546875" style="3" customWidth="1"/>
    <col min="6992" max="6992" width="22.5703125" style="3" customWidth="1"/>
    <col min="6993" max="6993" width="23" style="3" customWidth="1"/>
    <col min="6994" max="6994" width="22.85546875" style="3" customWidth="1"/>
    <col min="6995" max="6995" width="23.42578125" style="3" customWidth="1"/>
    <col min="6996" max="6996" width="22.42578125" style="3" customWidth="1"/>
    <col min="6997" max="6997" width="13.85546875" style="3" customWidth="1"/>
    <col min="6998" max="6998" width="20.7109375" style="3" customWidth="1"/>
    <col min="6999" max="6999" width="18.140625" style="3" customWidth="1"/>
    <col min="7000" max="7000" width="14.85546875" style="3" bestFit="1" customWidth="1"/>
    <col min="7001" max="7001" width="11.42578125" style="3"/>
    <col min="7002" max="7002" width="17.42578125" style="3" customWidth="1"/>
    <col min="7003" max="7005" width="18.140625" style="3" customWidth="1"/>
    <col min="7006" max="7009" width="11.42578125" style="3"/>
    <col min="7010" max="7010" width="34" style="3" customWidth="1"/>
    <col min="7011" max="7011" width="9.5703125" style="3" customWidth="1"/>
    <col min="7012" max="7012" width="16.7109375" style="3" customWidth="1"/>
    <col min="7013" max="7013" width="55.140625" style="3" customWidth="1"/>
    <col min="7014" max="7014" width="22.5703125" style="3" customWidth="1"/>
    <col min="7015" max="7015" width="23" style="3" customWidth="1"/>
    <col min="7016" max="7016" width="22.85546875" style="3" customWidth="1"/>
    <col min="7017" max="7017" width="23.42578125" style="3" customWidth="1"/>
    <col min="7018" max="7018" width="28.7109375" style="3" customWidth="1"/>
    <col min="7019" max="7019" width="12.7109375" style="3" customWidth="1"/>
    <col min="7020" max="7020" width="11.42578125" style="3"/>
    <col min="7021" max="7021" width="25.28515625" style="3" customWidth="1"/>
    <col min="7022" max="7022" width="15.85546875" style="3" bestFit="1" customWidth="1"/>
    <col min="7023" max="7024" width="18" style="3" bestFit="1" customWidth="1"/>
    <col min="7025" max="7243" width="11.42578125" style="3"/>
    <col min="7244" max="7244" width="15.42578125" style="3" customWidth="1"/>
    <col min="7245" max="7245" width="9.5703125" style="3" customWidth="1"/>
    <col min="7246" max="7246" width="14.42578125" style="3" customWidth="1"/>
    <col min="7247" max="7247" width="49.85546875" style="3" customWidth="1"/>
    <col min="7248" max="7248" width="22.5703125" style="3" customWidth="1"/>
    <col min="7249" max="7249" width="23" style="3" customWidth="1"/>
    <col min="7250" max="7250" width="22.85546875" style="3" customWidth="1"/>
    <col min="7251" max="7251" width="23.42578125" style="3" customWidth="1"/>
    <col min="7252" max="7252" width="22.42578125" style="3" customWidth="1"/>
    <col min="7253" max="7253" width="13.85546875" style="3" customWidth="1"/>
    <col min="7254" max="7254" width="20.7109375" style="3" customWidth="1"/>
    <col min="7255" max="7255" width="18.140625" style="3" customWidth="1"/>
    <col min="7256" max="7256" width="14.85546875" style="3" bestFit="1" customWidth="1"/>
    <col min="7257" max="7257" width="11.42578125" style="3"/>
    <col min="7258" max="7258" width="17.42578125" style="3" customWidth="1"/>
    <col min="7259" max="7261" width="18.140625" style="3" customWidth="1"/>
    <col min="7262" max="7265" width="11.42578125" style="3"/>
    <col min="7266" max="7266" width="34" style="3" customWidth="1"/>
    <col min="7267" max="7267" width="9.5703125" style="3" customWidth="1"/>
    <col min="7268" max="7268" width="16.7109375" style="3" customWidth="1"/>
    <col min="7269" max="7269" width="55.140625" style="3" customWidth="1"/>
    <col min="7270" max="7270" width="22.5703125" style="3" customWidth="1"/>
    <col min="7271" max="7271" width="23" style="3" customWidth="1"/>
    <col min="7272" max="7272" width="22.85546875" style="3" customWidth="1"/>
    <col min="7273" max="7273" width="23.42578125" style="3" customWidth="1"/>
    <col min="7274" max="7274" width="28.7109375" style="3" customWidth="1"/>
    <col min="7275" max="7275" width="12.7109375" style="3" customWidth="1"/>
    <col min="7276" max="7276" width="11.42578125" style="3"/>
    <col min="7277" max="7277" width="25.28515625" style="3" customWidth="1"/>
    <col min="7278" max="7278" width="15.85546875" style="3" bestFit="1" customWidth="1"/>
    <col min="7279" max="7280" width="18" style="3" bestFit="1" customWidth="1"/>
    <col min="7281" max="7499" width="11.42578125" style="3"/>
    <col min="7500" max="7500" width="15.42578125" style="3" customWidth="1"/>
    <col min="7501" max="7501" width="9.5703125" style="3" customWidth="1"/>
    <col min="7502" max="7502" width="14.42578125" style="3" customWidth="1"/>
    <col min="7503" max="7503" width="49.85546875" style="3" customWidth="1"/>
    <col min="7504" max="7504" width="22.5703125" style="3" customWidth="1"/>
    <col min="7505" max="7505" width="23" style="3" customWidth="1"/>
    <col min="7506" max="7506" width="22.85546875" style="3" customWidth="1"/>
    <col min="7507" max="7507" width="23.42578125" style="3" customWidth="1"/>
    <col min="7508" max="7508" width="22.42578125" style="3" customWidth="1"/>
    <col min="7509" max="7509" width="13.85546875" style="3" customWidth="1"/>
    <col min="7510" max="7510" width="20.7109375" style="3" customWidth="1"/>
    <col min="7511" max="7511" width="18.140625" style="3" customWidth="1"/>
    <col min="7512" max="7512" width="14.85546875" style="3" bestFit="1" customWidth="1"/>
    <col min="7513" max="7513" width="11.42578125" style="3"/>
    <col min="7514" max="7514" width="17.42578125" style="3" customWidth="1"/>
    <col min="7515" max="7517" width="18.140625" style="3" customWidth="1"/>
    <col min="7518" max="7521" width="11.42578125" style="3"/>
    <col min="7522" max="7522" width="34" style="3" customWidth="1"/>
    <col min="7523" max="7523" width="9.5703125" style="3" customWidth="1"/>
    <col min="7524" max="7524" width="16.7109375" style="3" customWidth="1"/>
    <col min="7525" max="7525" width="55.140625" style="3" customWidth="1"/>
    <col min="7526" max="7526" width="22.5703125" style="3" customWidth="1"/>
    <col min="7527" max="7527" width="23" style="3" customWidth="1"/>
    <col min="7528" max="7528" width="22.85546875" style="3" customWidth="1"/>
    <col min="7529" max="7529" width="23.42578125" style="3" customWidth="1"/>
    <col min="7530" max="7530" width="28.7109375" style="3" customWidth="1"/>
    <col min="7531" max="7531" width="12.7109375" style="3" customWidth="1"/>
    <col min="7532" max="7532" width="11.42578125" style="3"/>
    <col min="7533" max="7533" width="25.28515625" style="3" customWidth="1"/>
    <col min="7534" max="7534" width="15.85546875" style="3" bestFit="1" customWidth="1"/>
    <col min="7535" max="7536" width="18" style="3" bestFit="1" customWidth="1"/>
    <col min="7537" max="7755" width="11.42578125" style="3"/>
    <col min="7756" max="7756" width="15.42578125" style="3" customWidth="1"/>
    <col min="7757" max="7757" width="9.5703125" style="3" customWidth="1"/>
    <col min="7758" max="7758" width="14.42578125" style="3" customWidth="1"/>
    <col min="7759" max="7759" width="49.85546875" style="3" customWidth="1"/>
    <col min="7760" max="7760" width="22.5703125" style="3" customWidth="1"/>
    <col min="7761" max="7761" width="23" style="3" customWidth="1"/>
    <col min="7762" max="7762" width="22.85546875" style="3" customWidth="1"/>
    <col min="7763" max="7763" width="23.42578125" style="3" customWidth="1"/>
    <col min="7764" max="7764" width="22.42578125" style="3" customWidth="1"/>
    <col min="7765" max="7765" width="13.85546875" style="3" customWidth="1"/>
    <col min="7766" max="7766" width="20.7109375" style="3" customWidth="1"/>
    <col min="7767" max="7767" width="18.140625" style="3" customWidth="1"/>
    <col min="7768" max="7768" width="14.85546875" style="3" bestFit="1" customWidth="1"/>
    <col min="7769" max="7769" width="11.42578125" style="3"/>
    <col min="7770" max="7770" width="17.42578125" style="3" customWidth="1"/>
    <col min="7771" max="7773" width="18.140625" style="3" customWidth="1"/>
    <col min="7774" max="7777" width="11.42578125" style="3"/>
    <col min="7778" max="7778" width="34" style="3" customWidth="1"/>
    <col min="7779" max="7779" width="9.5703125" style="3" customWidth="1"/>
    <col min="7780" max="7780" width="16.7109375" style="3" customWidth="1"/>
    <col min="7781" max="7781" width="55.140625" style="3" customWidth="1"/>
    <col min="7782" max="7782" width="22.5703125" style="3" customWidth="1"/>
    <col min="7783" max="7783" width="23" style="3" customWidth="1"/>
    <col min="7784" max="7784" width="22.85546875" style="3" customWidth="1"/>
    <col min="7785" max="7785" width="23.42578125" style="3" customWidth="1"/>
    <col min="7786" max="7786" width="28.7109375" style="3" customWidth="1"/>
    <col min="7787" max="7787" width="12.7109375" style="3" customWidth="1"/>
    <col min="7788" max="7788" width="11.42578125" style="3"/>
    <col min="7789" max="7789" width="25.28515625" style="3" customWidth="1"/>
    <col min="7790" max="7790" width="15.85546875" style="3" bestFit="1" customWidth="1"/>
    <col min="7791" max="7792" width="18" style="3" bestFit="1" customWidth="1"/>
    <col min="7793" max="8011" width="11.42578125" style="3"/>
    <col min="8012" max="8012" width="15.42578125" style="3" customWidth="1"/>
    <col min="8013" max="8013" width="9.5703125" style="3" customWidth="1"/>
    <col min="8014" max="8014" width="14.42578125" style="3" customWidth="1"/>
    <col min="8015" max="8015" width="49.85546875" style="3" customWidth="1"/>
    <col min="8016" max="8016" width="22.5703125" style="3" customWidth="1"/>
    <col min="8017" max="8017" width="23" style="3" customWidth="1"/>
    <col min="8018" max="8018" width="22.85546875" style="3" customWidth="1"/>
    <col min="8019" max="8019" width="23.42578125" style="3" customWidth="1"/>
    <col min="8020" max="8020" width="22.42578125" style="3" customWidth="1"/>
    <col min="8021" max="8021" width="13.85546875" style="3" customWidth="1"/>
    <col min="8022" max="8022" width="20.7109375" style="3" customWidth="1"/>
    <col min="8023" max="8023" width="18.140625" style="3" customWidth="1"/>
    <col min="8024" max="8024" width="14.85546875" style="3" bestFit="1" customWidth="1"/>
    <col min="8025" max="8025" width="11.42578125" style="3"/>
    <col min="8026" max="8026" width="17.42578125" style="3" customWidth="1"/>
    <col min="8027" max="8029" width="18.140625" style="3" customWidth="1"/>
    <col min="8030" max="8033" width="11.42578125" style="3"/>
    <col min="8034" max="8034" width="34" style="3" customWidth="1"/>
    <col min="8035" max="8035" width="9.5703125" style="3" customWidth="1"/>
    <col min="8036" max="8036" width="16.7109375" style="3" customWidth="1"/>
    <col min="8037" max="8037" width="55.140625" style="3" customWidth="1"/>
    <col min="8038" max="8038" width="22.5703125" style="3" customWidth="1"/>
    <col min="8039" max="8039" width="23" style="3" customWidth="1"/>
    <col min="8040" max="8040" width="22.85546875" style="3" customWidth="1"/>
    <col min="8041" max="8041" width="23.42578125" style="3" customWidth="1"/>
    <col min="8042" max="8042" width="28.7109375" style="3" customWidth="1"/>
    <col min="8043" max="8043" width="12.7109375" style="3" customWidth="1"/>
    <col min="8044" max="8044" width="11.42578125" style="3"/>
    <col min="8045" max="8045" width="25.28515625" style="3" customWidth="1"/>
    <col min="8046" max="8046" width="15.85546875" style="3" bestFit="1" customWidth="1"/>
    <col min="8047" max="8048" width="18" style="3" bestFit="1" customWidth="1"/>
    <col min="8049" max="8267" width="11.42578125" style="3"/>
    <col min="8268" max="8268" width="15.42578125" style="3" customWidth="1"/>
    <col min="8269" max="8269" width="9.5703125" style="3" customWidth="1"/>
    <col min="8270" max="8270" width="14.42578125" style="3" customWidth="1"/>
    <col min="8271" max="8271" width="49.85546875" style="3" customWidth="1"/>
    <col min="8272" max="8272" width="22.5703125" style="3" customWidth="1"/>
    <col min="8273" max="8273" width="23" style="3" customWidth="1"/>
    <col min="8274" max="8274" width="22.85546875" style="3" customWidth="1"/>
    <col min="8275" max="8275" width="23.42578125" style="3" customWidth="1"/>
    <col min="8276" max="8276" width="22.42578125" style="3" customWidth="1"/>
    <col min="8277" max="8277" width="13.85546875" style="3" customWidth="1"/>
    <col min="8278" max="8278" width="20.7109375" style="3" customWidth="1"/>
    <col min="8279" max="8279" width="18.140625" style="3" customWidth="1"/>
    <col min="8280" max="8280" width="14.85546875" style="3" bestFit="1" customWidth="1"/>
    <col min="8281" max="8281" width="11.42578125" style="3"/>
    <col min="8282" max="8282" width="17.42578125" style="3" customWidth="1"/>
    <col min="8283" max="8285" width="18.140625" style="3" customWidth="1"/>
    <col min="8286" max="8289" width="11.42578125" style="3"/>
    <col min="8290" max="8290" width="34" style="3" customWidth="1"/>
    <col min="8291" max="8291" width="9.5703125" style="3" customWidth="1"/>
    <col min="8292" max="8292" width="16.7109375" style="3" customWidth="1"/>
    <col min="8293" max="8293" width="55.140625" style="3" customWidth="1"/>
    <col min="8294" max="8294" width="22.5703125" style="3" customWidth="1"/>
    <col min="8295" max="8295" width="23" style="3" customWidth="1"/>
    <col min="8296" max="8296" width="22.85546875" style="3" customWidth="1"/>
    <col min="8297" max="8297" width="23.42578125" style="3" customWidth="1"/>
    <col min="8298" max="8298" width="28.7109375" style="3" customWidth="1"/>
    <col min="8299" max="8299" width="12.7109375" style="3" customWidth="1"/>
    <col min="8300" max="8300" width="11.42578125" style="3"/>
    <col min="8301" max="8301" width="25.28515625" style="3" customWidth="1"/>
    <col min="8302" max="8302" width="15.85546875" style="3" bestFit="1" customWidth="1"/>
    <col min="8303" max="8304" width="18" style="3" bestFit="1" customWidth="1"/>
    <col min="8305" max="8523" width="11.42578125" style="3"/>
    <col min="8524" max="8524" width="15.42578125" style="3" customWidth="1"/>
    <col min="8525" max="8525" width="9.5703125" style="3" customWidth="1"/>
    <col min="8526" max="8526" width="14.42578125" style="3" customWidth="1"/>
    <col min="8527" max="8527" width="49.85546875" style="3" customWidth="1"/>
    <col min="8528" max="8528" width="22.5703125" style="3" customWidth="1"/>
    <col min="8529" max="8529" width="23" style="3" customWidth="1"/>
    <col min="8530" max="8530" width="22.85546875" style="3" customWidth="1"/>
    <col min="8531" max="8531" width="23.42578125" style="3" customWidth="1"/>
    <col min="8532" max="8532" width="22.42578125" style="3" customWidth="1"/>
    <col min="8533" max="8533" width="13.85546875" style="3" customWidth="1"/>
    <col min="8534" max="8534" width="20.7109375" style="3" customWidth="1"/>
    <col min="8535" max="8535" width="18.140625" style="3" customWidth="1"/>
    <col min="8536" max="8536" width="14.85546875" style="3" bestFit="1" customWidth="1"/>
    <col min="8537" max="8537" width="11.42578125" style="3"/>
    <col min="8538" max="8538" width="17.42578125" style="3" customWidth="1"/>
    <col min="8539" max="8541" width="18.140625" style="3" customWidth="1"/>
    <col min="8542" max="8545" width="11.42578125" style="3"/>
    <col min="8546" max="8546" width="34" style="3" customWidth="1"/>
    <col min="8547" max="8547" width="9.5703125" style="3" customWidth="1"/>
    <col min="8548" max="8548" width="16.7109375" style="3" customWidth="1"/>
    <col min="8549" max="8549" width="55.140625" style="3" customWidth="1"/>
    <col min="8550" max="8550" width="22.5703125" style="3" customWidth="1"/>
    <col min="8551" max="8551" width="23" style="3" customWidth="1"/>
    <col min="8552" max="8552" width="22.85546875" style="3" customWidth="1"/>
    <col min="8553" max="8553" width="23.42578125" style="3" customWidth="1"/>
    <col min="8554" max="8554" width="28.7109375" style="3" customWidth="1"/>
    <col min="8555" max="8555" width="12.7109375" style="3" customWidth="1"/>
    <col min="8556" max="8556" width="11.42578125" style="3"/>
    <col min="8557" max="8557" width="25.28515625" style="3" customWidth="1"/>
    <col min="8558" max="8558" width="15.85546875" style="3" bestFit="1" customWidth="1"/>
    <col min="8559" max="8560" width="18" style="3" bestFit="1" customWidth="1"/>
    <col min="8561" max="8779" width="11.42578125" style="3"/>
    <col min="8780" max="8780" width="15.42578125" style="3" customWidth="1"/>
    <col min="8781" max="8781" width="9.5703125" style="3" customWidth="1"/>
    <col min="8782" max="8782" width="14.42578125" style="3" customWidth="1"/>
    <col min="8783" max="8783" width="49.85546875" style="3" customWidth="1"/>
    <col min="8784" max="8784" width="22.5703125" style="3" customWidth="1"/>
    <col min="8785" max="8785" width="23" style="3" customWidth="1"/>
    <col min="8786" max="8786" width="22.85546875" style="3" customWidth="1"/>
    <col min="8787" max="8787" width="23.42578125" style="3" customWidth="1"/>
    <col min="8788" max="8788" width="22.42578125" style="3" customWidth="1"/>
    <col min="8789" max="8789" width="13.85546875" style="3" customWidth="1"/>
    <col min="8790" max="8790" width="20.7109375" style="3" customWidth="1"/>
    <col min="8791" max="8791" width="18.140625" style="3" customWidth="1"/>
    <col min="8792" max="8792" width="14.85546875" style="3" bestFit="1" customWidth="1"/>
    <col min="8793" max="8793" width="11.42578125" style="3"/>
    <col min="8794" max="8794" width="17.42578125" style="3" customWidth="1"/>
    <col min="8795" max="8797" width="18.140625" style="3" customWidth="1"/>
    <col min="8798" max="8801" width="11.42578125" style="3"/>
    <col min="8802" max="8802" width="34" style="3" customWidth="1"/>
    <col min="8803" max="8803" width="9.5703125" style="3" customWidth="1"/>
    <col min="8804" max="8804" width="16.7109375" style="3" customWidth="1"/>
    <col min="8805" max="8805" width="55.140625" style="3" customWidth="1"/>
    <col min="8806" max="8806" width="22.5703125" style="3" customWidth="1"/>
    <col min="8807" max="8807" width="23" style="3" customWidth="1"/>
    <col min="8808" max="8808" width="22.85546875" style="3" customWidth="1"/>
    <col min="8809" max="8809" width="23.42578125" style="3" customWidth="1"/>
    <col min="8810" max="8810" width="28.7109375" style="3" customWidth="1"/>
    <col min="8811" max="8811" width="12.7109375" style="3" customWidth="1"/>
    <col min="8812" max="8812" width="11.42578125" style="3"/>
    <col min="8813" max="8813" width="25.28515625" style="3" customWidth="1"/>
    <col min="8814" max="8814" width="15.85546875" style="3" bestFit="1" customWidth="1"/>
    <col min="8815" max="8816" width="18" style="3" bestFit="1" customWidth="1"/>
    <col min="8817" max="9035" width="11.42578125" style="3"/>
    <col min="9036" max="9036" width="15.42578125" style="3" customWidth="1"/>
    <col min="9037" max="9037" width="9.5703125" style="3" customWidth="1"/>
    <col min="9038" max="9038" width="14.42578125" style="3" customWidth="1"/>
    <col min="9039" max="9039" width="49.85546875" style="3" customWidth="1"/>
    <col min="9040" max="9040" width="22.5703125" style="3" customWidth="1"/>
    <col min="9041" max="9041" width="23" style="3" customWidth="1"/>
    <col min="9042" max="9042" width="22.85546875" style="3" customWidth="1"/>
    <col min="9043" max="9043" width="23.42578125" style="3" customWidth="1"/>
    <col min="9044" max="9044" width="22.42578125" style="3" customWidth="1"/>
    <col min="9045" max="9045" width="13.85546875" style="3" customWidth="1"/>
    <col min="9046" max="9046" width="20.7109375" style="3" customWidth="1"/>
    <col min="9047" max="9047" width="18.140625" style="3" customWidth="1"/>
    <col min="9048" max="9048" width="14.85546875" style="3" bestFit="1" customWidth="1"/>
    <col min="9049" max="9049" width="11.42578125" style="3"/>
    <col min="9050" max="9050" width="17.42578125" style="3" customWidth="1"/>
    <col min="9051" max="9053" width="18.140625" style="3" customWidth="1"/>
    <col min="9054" max="9057" width="11.42578125" style="3"/>
    <col min="9058" max="9058" width="34" style="3" customWidth="1"/>
    <col min="9059" max="9059" width="9.5703125" style="3" customWidth="1"/>
    <col min="9060" max="9060" width="16.7109375" style="3" customWidth="1"/>
    <col min="9061" max="9061" width="55.140625" style="3" customWidth="1"/>
    <col min="9062" max="9062" width="22.5703125" style="3" customWidth="1"/>
    <col min="9063" max="9063" width="23" style="3" customWidth="1"/>
    <col min="9064" max="9064" width="22.85546875" style="3" customWidth="1"/>
    <col min="9065" max="9065" width="23.42578125" style="3" customWidth="1"/>
    <col min="9066" max="9066" width="28.7109375" style="3" customWidth="1"/>
    <col min="9067" max="9067" width="12.7109375" style="3" customWidth="1"/>
    <col min="9068" max="9068" width="11.42578125" style="3"/>
    <col min="9069" max="9069" width="25.28515625" style="3" customWidth="1"/>
    <col min="9070" max="9070" width="15.85546875" style="3" bestFit="1" customWidth="1"/>
    <col min="9071" max="9072" width="18" style="3" bestFit="1" customWidth="1"/>
    <col min="9073" max="9291" width="11.42578125" style="3"/>
    <col min="9292" max="9292" width="15.42578125" style="3" customWidth="1"/>
    <col min="9293" max="9293" width="9.5703125" style="3" customWidth="1"/>
    <col min="9294" max="9294" width="14.42578125" style="3" customWidth="1"/>
    <col min="9295" max="9295" width="49.85546875" style="3" customWidth="1"/>
    <col min="9296" max="9296" width="22.5703125" style="3" customWidth="1"/>
    <col min="9297" max="9297" width="23" style="3" customWidth="1"/>
    <col min="9298" max="9298" width="22.85546875" style="3" customWidth="1"/>
    <col min="9299" max="9299" width="23.42578125" style="3" customWidth="1"/>
    <col min="9300" max="9300" width="22.42578125" style="3" customWidth="1"/>
    <col min="9301" max="9301" width="13.85546875" style="3" customWidth="1"/>
    <col min="9302" max="9302" width="20.7109375" style="3" customWidth="1"/>
    <col min="9303" max="9303" width="18.140625" style="3" customWidth="1"/>
    <col min="9304" max="9304" width="14.85546875" style="3" bestFit="1" customWidth="1"/>
    <col min="9305" max="9305" width="11.42578125" style="3"/>
    <col min="9306" max="9306" width="17.42578125" style="3" customWidth="1"/>
    <col min="9307" max="9309" width="18.140625" style="3" customWidth="1"/>
    <col min="9310" max="9313" width="11.42578125" style="3"/>
    <col min="9314" max="9314" width="34" style="3" customWidth="1"/>
    <col min="9315" max="9315" width="9.5703125" style="3" customWidth="1"/>
    <col min="9316" max="9316" width="16.7109375" style="3" customWidth="1"/>
    <col min="9317" max="9317" width="55.140625" style="3" customWidth="1"/>
    <col min="9318" max="9318" width="22.5703125" style="3" customWidth="1"/>
    <col min="9319" max="9319" width="23" style="3" customWidth="1"/>
    <col min="9320" max="9320" width="22.85546875" style="3" customWidth="1"/>
    <col min="9321" max="9321" width="23.42578125" style="3" customWidth="1"/>
    <col min="9322" max="9322" width="28.7109375" style="3" customWidth="1"/>
    <col min="9323" max="9323" width="12.7109375" style="3" customWidth="1"/>
    <col min="9324" max="9324" width="11.42578125" style="3"/>
    <col min="9325" max="9325" width="25.28515625" style="3" customWidth="1"/>
    <col min="9326" max="9326" width="15.85546875" style="3" bestFit="1" customWidth="1"/>
    <col min="9327" max="9328" width="18" style="3" bestFit="1" customWidth="1"/>
    <col min="9329" max="9547" width="11.42578125" style="3"/>
    <col min="9548" max="9548" width="15.42578125" style="3" customWidth="1"/>
    <col min="9549" max="9549" width="9.5703125" style="3" customWidth="1"/>
    <col min="9550" max="9550" width="14.42578125" style="3" customWidth="1"/>
    <col min="9551" max="9551" width="49.85546875" style="3" customWidth="1"/>
    <col min="9552" max="9552" width="22.5703125" style="3" customWidth="1"/>
    <col min="9553" max="9553" width="23" style="3" customWidth="1"/>
    <col min="9554" max="9554" width="22.85546875" style="3" customWidth="1"/>
    <col min="9555" max="9555" width="23.42578125" style="3" customWidth="1"/>
    <col min="9556" max="9556" width="22.42578125" style="3" customWidth="1"/>
    <col min="9557" max="9557" width="13.85546875" style="3" customWidth="1"/>
    <col min="9558" max="9558" width="20.7109375" style="3" customWidth="1"/>
    <col min="9559" max="9559" width="18.140625" style="3" customWidth="1"/>
    <col min="9560" max="9560" width="14.85546875" style="3" bestFit="1" customWidth="1"/>
    <col min="9561" max="9561" width="11.42578125" style="3"/>
    <col min="9562" max="9562" width="17.42578125" style="3" customWidth="1"/>
    <col min="9563" max="9565" width="18.140625" style="3" customWidth="1"/>
    <col min="9566" max="9569" width="11.42578125" style="3"/>
    <col min="9570" max="9570" width="34" style="3" customWidth="1"/>
    <col min="9571" max="9571" width="9.5703125" style="3" customWidth="1"/>
    <col min="9572" max="9572" width="16.7109375" style="3" customWidth="1"/>
    <col min="9573" max="9573" width="55.140625" style="3" customWidth="1"/>
    <col min="9574" max="9574" width="22.5703125" style="3" customWidth="1"/>
    <col min="9575" max="9575" width="23" style="3" customWidth="1"/>
    <col min="9576" max="9576" width="22.85546875" style="3" customWidth="1"/>
    <col min="9577" max="9577" width="23.42578125" style="3" customWidth="1"/>
    <col min="9578" max="9578" width="28.7109375" style="3" customWidth="1"/>
    <col min="9579" max="9579" width="12.7109375" style="3" customWidth="1"/>
    <col min="9580" max="9580" width="11.42578125" style="3"/>
    <col min="9581" max="9581" width="25.28515625" style="3" customWidth="1"/>
    <col min="9582" max="9582" width="15.85546875" style="3" bestFit="1" customWidth="1"/>
    <col min="9583" max="9584" width="18" style="3" bestFit="1" customWidth="1"/>
    <col min="9585" max="9803" width="11.42578125" style="3"/>
    <col min="9804" max="9804" width="15.42578125" style="3" customWidth="1"/>
    <col min="9805" max="9805" width="9.5703125" style="3" customWidth="1"/>
    <col min="9806" max="9806" width="14.42578125" style="3" customWidth="1"/>
    <col min="9807" max="9807" width="49.85546875" style="3" customWidth="1"/>
    <col min="9808" max="9808" width="22.5703125" style="3" customWidth="1"/>
    <col min="9809" max="9809" width="23" style="3" customWidth="1"/>
    <col min="9810" max="9810" width="22.85546875" style="3" customWidth="1"/>
    <col min="9811" max="9811" width="23.42578125" style="3" customWidth="1"/>
    <col min="9812" max="9812" width="22.42578125" style="3" customWidth="1"/>
    <col min="9813" max="9813" width="13.85546875" style="3" customWidth="1"/>
    <col min="9814" max="9814" width="20.7109375" style="3" customWidth="1"/>
    <col min="9815" max="9815" width="18.140625" style="3" customWidth="1"/>
    <col min="9816" max="9816" width="14.85546875" style="3" bestFit="1" customWidth="1"/>
    <col min="9817" max="9817" width="11.42578125" style="3"/>
    <col min="9818" max="9818" width="17.42578125" style="3" customWidth="1"/>
    <col min="9819" max="9821" width="18.140625" style="3" customWidth="1"/>
    <col min="9822" max="9825" width="11.42578125" style="3"/>
    <col min="9826" max="9826" width="34" style="3" customWidth="1"/>
    <col min="9827" max="9827" width="9.5703125" style="3" customWidth="1"/>
    <col min="9828" max="9828" width="16.7109375" style="3" customWidth="1"/>
    <col min="9829" max="9829" width="55.140625" style="3" customWidth="1"/>
    <col min="9830" max="9830" width="22.5703125" style="3" customWidth="1"/>
    <col min="9831" max="9831" width="23" style="3" customWidth="1"/>
    <col min="9832" max="9832" width="22.85546875" style="3" customWidth="1"/>
    <col min="9833" max="9833" width="23.42578125" style="3" customWidth="1"/>
    <col min="9834" max="9834" width="28.7109375" style="3" customWidth="1"/>
    <col min="9835" max="9835" width="12.7109375" style="3" customWidth="1"/>
    <col min="9836" max="9836" width="11.42578125" style="3"/>
    <col min="9837" max="9837" width="25.28515625" style="3" customWidth="1"/>
    <col min="9838" max="9838" width="15.85546875" style="3" bestFit="1" customWidth="1"/>
    <col min="9839" max="9840" width="18" style="3" bestFit="1" customWidth="1"/>
    <col min="9841" max="10059" width="11.42578125" style="3"/>
    <col min="10060" max="10060" width="15.42578125" style="3" customWidth="1"/>
    <col min="10061" max="10061" width="9.5703125" style="3" customWidth="1"/>
    <col min="10062" max="10062" width="14.42578125" style="3" customWidth="1"/>
    <col min="10063" max="10063" width="49.85546875" style="3" customWidth="1"/>
    <col min="10064" max="10064" width="22.5703125" style="3" customWidth="1"/>
    <col min="10065" max="10065" width="23" style="3" customWidth="1"/>
    <col min="10066" max="10066" width="22.85546875" style="3" customWidth="1"/>
    <col min="10067" max="10067" width="23.42578125" style="3" customWidth="1"/>
    <col min="10068" max="10068" width="22.42578125" style="3" customWidth="1"/>
    <col min="10069" max="10069" width="13.85546875" style="3" customWidth="1"/>
    <col min="10070" max="10070" width="20.7109375" style="3" customWidth="1"/>
    <col min="10071" max="10071" width="18.140625" style="3" customWidth="1"/>
    <col min="10072" max="10072" width="14.85546875" style="3" bestFit="1" customWidth="1"/>
    <col min="10073" max="10073" width="11.42578125" style="3"/>
    <col min="10074" max="10074" width="17.42578125" style="3" customWidth="1"/>
    <col min="10075" max="10077" width="18.140625" style="3" customWidth="1"/>
    <col min="10078" max="10081" width="11.42578125" style="3"/>
    <col min="10082" max="10082" width="34" style="3" customWidth="1"/>
    <col min="10083" max="10083" width="9.5703125" style="3" customWidth="1"/>
    <col min="10084" max="10084" width="16.7109375" style="3" customWidth="1"/>
    <col min="10085" max="10085" width="55.140625" style="3" customWidth="1"/>
    <col min="10086" max="10086" width="22.5703125" style="3" customWidth="1"/>
    <col min="10087" max="10087" width="23" style="3" customWidth="1"/>
    <col min="10088" max="10088" width="22.85546875" style="3" customWidth="1"/>
    <col min="10089" max="10089" width="23.42578125" style="3" customWidth="1"/>
    <col min="10090" max="10090" width="28.7109375" style="3" customWidth="1"/>
    <col min="10091" max="10091" width="12.7109375" style="3" customWidth="1"/>
    <col min="10092" max="10092" width="11.42578125" style="3"/>
    <col min="10093" max="10093" width="25.28515625" style="3" customWidth="1"/>
    <col min="10094" max="10094" width="15.85546875" style="3" bestFit="1" customWidth="1"/>
    <col min="10095" max="10096" width="18" style="3" bestFit="1" customWidth="1"/>
    <col min="10097" max="10315" width="11.42578125" style="3"/>
    <col min="10316" max="10316" width="15.42578125" style="3" customWidth="1"/>
    <col min="10317" max="10317" width="9.5703125" style="3" customWidth="1"/>
    <col min="10318" max="10318" width="14.42578125" style="3" customWidth="1"/>
    <col min="10319" max="10319" width="49.85546875" style="3" customWidth="1"/>
    <col min="10320" max="10320" width="22.5703125" style="3" customWidth="1"/>
    <col min="10321" max="10321" width="23" style="3" customWidth="1"/>
    <col min="10322" max="10322" width="22.85546875" style="3" customWidth="1"/>
    <col min="10323" max="10323" width="23.42578125" style="3" customWidth="1"/>
    <col min="10324" max="10324" width="22.42578125" style="3" customWidth="1"/>
    <col min="10325" max="10325" width="13.85546875" style="3" customWidth="1"/>
    <col min="10326" max="10326" width="20.7109375" style="3" customWidth="1"/>
    <col min="10327" max="10327" width="18.140625" style="3" customWidth="1"/>
    <col min="10328" max="10328" width="14.85546875" style="3" bestFit="1" customWidth="1"/>
    <col min="10329" max="10329" width="11.42578125" style="3"/>
    <col min="10330" max="10330" width="17.42578125" style="3" customWidth="1"/>
    <col min="10331" max="10333" width="18.140625" style="3" customWidth="1"/>
    <col min="10334" max="10337" width="11.42578125" style="3"/>
    <col min="10338" max="10338" width="34" style="3" customWidth="1"/>
    <col min="10339" max="10339" width="9.5703125" style="3" customWidth="1"/>
    <col min="10340" max="10340" width="16.7109375" style="3" customWidth="1"/>
    <col min="10341" max="10341" width="55.140625" style="3" customWidth="1"/>
    <col min="10342" max="10342" width="22.5703125" style="3" customWidth="1"/>
    <col min="10343" max="10343" width="23" style="3" customWidth="1"/>
    <col min="10344" max="10344" width="22.85546875" style="3" customWidth="1"/>
    <col min="10345" max="10345" width="23.42578125" style="3" customWidth="1"/>
    <col min="10346" max="10346" width="28.7109375" style="3" customWidth="1"/>
    <col min="10347" max="10347" width="12.7109375" style="3" customWidth="1"/>
    <col min="10348" max="10348" width="11.42578125" style="3"/>
    <col min="10349" max="10349" width="25.28515625" style="3" customWidth="1"/>
    <col min="10350" max="10350" width="15.85546875" style="3" bestFit="1" customWidth="1"/>
    <col min="10351" max="10352" width="18" style="3" bestFit="1" customWidth="1"/>
    <col min="10353" max="10571" width="11.42578125" style="3"/>
    <col min="10572" max="10572" width="15.42578125" style="3" customWidth="1"/>
    <col min="10573" max="10573" width="9.5703125" style="3" customWidth="1"/>
    <col min="10574" max="10574" width="14.42578125" style="3" customWidth="1"/>
    <col min="10575" max="10575" width="49.85546875" style="3" customWidth="1"/>
    <col min="10576" max="10576" width="22.5703125" style="3" customWidth="1"/>
    <col min="10577" max="10577" width="23" style="3" customWidth="1"/>
    <col min="10578" max="10578" width="22.85546875" style="3" customWidth="1"/>
    <col min="10579" max="10579" width="23.42578125" style="3" customWidth="1"/>
    <col min="10580" max="10580" width="22.42578125" style="3" customWidth="1"/>
    <col min="10581" max="10581" width="13.85546875" style="3" customWidth="1"/>
    <col min="10582" max="10582" width="20.7109375" style="3" customWidth="1"/>
    <col min="10583" max="10583" width="18.140625" style="3" customWidth="1"/>
    <col min="10584" max="10584" width="14.85546875" style="3" bestFit="1" customWidth="1"/>
    <col min="10585" max="10585" width="11.42578125" style="3"/>
    <col min="10586" max="10586" width="17.42578125" style="3" customWidth="1"/>
    <col min="10587" max="10589" width="18.140625" style="3" customWidth="1"/>
    <col min="10590" max="10593" width="11.42578125" style="3"/>
    <col min="10594" max="10594" width="34" style="3" customWidth="1"/>
    <col min="10595" max="10595" width="9.5703125" style="3" customWidth="1"/>
    <col min="10596" max="10596" width="16.7109375" style="3" customWidth="1"/>
    <col min="10597" max="10597" width="55.140625" style="3" customWidth="1"/>
    <col min="10598" max="10598" width="22.5703125" style="3" customWidth="1"/>
    <col min="10599" max="10599" width="23" style="3" customWidth="1"/>
    <col min="10600" max="10600" width="22.85546875" style="3" customWidth="1"/>
    <col min="10601" max="10601" width="23.42578125" style="3" customWidth="1"/>
    <col min="10602" max="10602" width="28.7109375" style="3" customWidth="1"/>
    <col min="10603" max="10603" width="12.7109375" style="3" customWidth="1"/>
    <col min="10604" max="10604" width="11.42578125" style="3"/>
    <col min="10605" max="10605" width="25.28515625" style="3" customWidth="1"/>
    <col min="10606" max="10606" width="15.85546875" style="3" bestFit="1" customWidth="1"/>
    <col min="10607" max="10608" width="18" style="3" bestFit="1" customWidth="1"/>
    <col min="10609" max="10827" width="11.42578125" style="3"/>
    <col min="10828" max="10828" width="15.42578125" style="3" customWidth="1"/>
    <col min="10829" max="10829" width="9.5703125" style="3" customWidth="1"/>
    <col min="10830" max="10830" width="14.42578125" style="3" customWidth="1"/>
    <col min="10831" max="10831" width="49.85546875" style="3" customWidth="1"/>
    <col min="10832" max="10832" width="22.5703125" style="3" customWidth="1"/>
    <col min="10833" max="10833" width="23" style="3" customWidth="1"/>
    <col min="10834" max="10834" width="22.85546875" style="3" customWidth="1"/>
    <col min="10835" max="10835" width="23.42578125" style="3" customWidth="1"/>
    <col min="10836" max="10836" width="22.42578125" style="3" customWidth="1"/>
    <col min="10837" max="10837" width="13.85546875" style="3" customWidth="1"/>
    <col min="10838" max="10838" width="20.7109375" style="3" customWidth="1"/>
    <col min="10839" max="10839" width="18.140625" style="3" customWidth="1"/>
    <col min="10840" max="10840" width="14.85546875" style="3" bestFit="1" customWidth="1"/>
    <col min="10841" max="10841" width="11.42578125" style="3"/>
    <col min="10842" max="10842" width="17.42578125" style="3" customWidth="1"/>
    <col min="10843" max="10845" width="18.140625" style="3" customWidth="1"/>
    <col min="10846" max="10849" width="11.42578125" style="3"/>
    <col min="10850" max="10850" width="34" style="3" customWidth="1"/>
    <col min="10851" max="10851" width="9.5703125" style="3" customWidth="1"/>
    <col min="10852" max="10852" width="16.7109375" style="3" customWidth="1"/>
    <col min="10853" max="10853" width="55.140625" style="3" customWidth="1"/>
    <col min="10854" max="10854" width="22.5703125" style="3" customWidth="1"/>
    <col min="10855" max="10855" width="23" style="3" customWidth="1"/>
    <col min="10856" max="10856" width="22.85546875" style="3" customWidth="1"/>
    <col min="10857" max="10857" width="23.42578125" style="3" customWidth="1"/>
    <col min="10858" max="10858" width="28.7109375" style="3" customWidth="1"/>
    <col min="10859" max="10859" width="12.7109375" style="3" customWidth="1"/>
    <col min="10860" max="10860" width="11.42578125" style="3"/>
    <col min="10861" max="10861" width="25.28515625" style="3" customWidth="1"/>
    <col min="10862" max="10862" width="15.85546875" style="3" bestFit="1" customWidth="1"/>
    <col min="10863" max="10864" width="18" style="3" bestFit="1" customWidth="1"/>
    <col min="10865" max="11083" width="11.42578125" style="3"/>
    <col min="11084" max="11084" width="15.42578125" style="3" customWidth="1"/>
    <col min="11085" max="11085" width="9.5703125" style="3" customWidth="1"/>
    <col min="11086" max="11086" width="14.42578125" style="3" customWidth="1"/>
    <col min="11087" max="11087" width="49.85546875" style="3" customWidth="1"/>
    <col min="11088" max="11088" width="22.5703125" style="3" customWidth="1"/>
    <col min="11089" max="11089" width="23" style="3" customWidth="1"/>
    <col min="11090" max="11090" width="22.85546875" style="3" customWidth="1"/>
    <col min="11091" max="11091" width="23.42578125" style="3" customWidth="1"/>
    <col min="11092" max="11092" width="22.42578125" style="3" customWidth="1"/>
    <col min="11093" max="11093" width="13.85546875" style="3" customWidth="1"/>
    <col min="11094" max="11094" width="20.7109375" style="3" customWidth="1"/>
    <col min="11095" max="11095" width="18.140625" style="3" customWidth="1"/>
    <col min="11096" max="11096" width="14.85546875" style="3" bestFit="1" customWidth="1"/>
    <col min="11097" max="11097" width="11.42578125" style="3"/>
    <col min="11098" max="11098" width="17.42578125" style="3" customWidth="1"/>
    <col min="11099" max="11101" width="18.140625" style="3" customWidth="1"/>
    <col min="11102" max="11105" width="11.42578125" style="3"/>
    <col min="11106" max="11106" width="34" style="3" customWidth="1"/>
    <col min="11107" max="11107" width="9.5703125" style="3" customWidth="1"/>
    <col min="11108" max="11108" width="16.7109375" style="3" customWidth="1"/>
    <col min="11109" max="11109" width="55.140625" style="3" customWidth="1"/>
    <col min="11110" max="11110" width="22.5703125" style="3" customWidth="1"/>
    <col min="11111" max="11111" width="23" style="3" customWidth="1"/>
    <col min="11112" max="11112" width="22.85546875" style="3" customWidth="1"/>
    <col min="11113" max="11113" width="23.42578125" style="3" customWidth="1"/>
    <col min="11114" max="11114" width="28.7109375" style="3" customWidth="1"/>
    <col min="11115" max="11115" width="12.7109375" style="3" customWidth="1"/>
    <col min="11116" max="11116" width="11.42578125" style="3"/>
    <col min="11117" max="11117" width="25.28515625" style="3" customWidth="1"/>
    <col min="11118" max="11118" width="15.85546875" style="3" bestFit="1" customWidth="1"/>
    <col min="11119" max="11120" width="18" style="3" bestFit="1" customWidth="1"/>
    <col min="11121" max="11339" width="11.42578125" style="3"/>
    <col min="11340" max="11340" width="15.42578125" style="3" customWidth="1"/>
    <col min="11341" max="11341" width="9.5703125" style="3" customWidth="1"/>
    <col min="11342" max="11342" width="14.42578125" style="3" customWidth="1"/>
    <col min="11343" max="11343" width="49.85546875" style="3" customWidth="1"/>
    <col min="11344" max="11344" width="22.5703125" style="3" customWidth="1"/>
    <col min="11345" max="11345" width="23" style="3" customWidth="1"/>
    <col min="11346" max="11346" width="22.85546875" style="3" customWidth="1"/>
    <col min="11347" max="11347" width="23.42578125" style="3" customWidth="1"/>
    <col min="11348" max="11348" width="22.42578125" style="3" customWidth="1"/>
    <col min="11349" max="11349" width="13.85546875" style="3" customWidth="1"/>
    <col min="11350" max="11350" width="20.7109375" style="3" customWidth="1"/>
    <col min="11351" max="11351" width="18.140625" style="3" customWidth="1"/>
    <col min="11352" max="11352" width="14.85546875" style="3" bestFit="1" customWidth="1"/>
    <col min="11353" max="11353" width="11.42578125" style="3"/>
    <col min="11354" max="11354" width="17.42578125" style="3" customWidth="1"/>
    <col min="11355" max="11357" width="18.140625" style="3" customWidth="1"/>
    <col min="11358" max="11361" width="11.42578125" style="3"/>
    <col min="11362" max="11362" width="34" style="3" customWidth="1"/>
    <col min="11363" max="11363" width="9.5703125" style="3" customWidth="1"/>
    <col min="11364" max="11364" width="16.7109375" style="3" customWidth="1"/>
    <col min="11365" max="11365" width="55.140625" style="3" customWidth="1"/>
    <col min="11366" max="11366" width="22.5703125" style="3" customWidth="1"/>
    <col min="11367" max="11367" width="23" style="3" customWidth="1"/>
    <col min="11368" max="11368" width="22.85546875" style="3" customWidth="1"/>
    <col min="11369" max="11369" width="23.42578125" style="3" customWidth="1"/>
    <col min="11370" max="11370" width="28.7109375" style="3" customWidth="1"/>
    <col min="11371" max="11371" width="12.7109375" style="3" customWidth="1"/>
    <col min="11372" max="11372" width="11.42578125" style="3"/>
    <col min="11373" max="11373" width="25.28515625" style="3" customWidth="1"/>
    <col min="11374" max="11374" width="15.85546875" style="3" bestFit="1" customWidth="1"/>
    <col min="11375" max="11376" width="18" style="3" bestFit="1" customWidth="1"/>
    <col min="11377" max="11595" width="11.42578125" style="3"/>
    <col min="11596" max="11596" width="15.42578125" style="3" customWidth="1"/>
    <col min="11597" max="11597" width="9.5703125" style="3" customWidth="1"/>
    <col min="11598" max="11598" width="14.42578125" style="3" customWidth="1"/>
    <col min="11599" max="11599" width="49.85546875" style="3" customWidth="1"/>
    <col min="11600" max="11600" width="22.5703125" style="3" customWidth="1"/>
    <col min="11601" max="11601" width="23" style="3" customWidth="1"/>
    <col min="11602" max="11602" width="22.85546875" style="3" customWidth="1"/>
    <col min="11603" max="11603" width="23.42578125" style="3" customWidth="1"/>
    <col min="11604" max="11604" width="22.42578125" style="3" customWidth="1"/>
    <col min="11605" max="11605" width="13.85546875" style="3" customWidth="1"/>
    <col min="11606" max="11606" width="20.7109375" style="3" customWidth="1"/>
    <col min="11607" max="11607" width="18.140625" style="3" customWidth="1"/>
    <col min="11608" max="11608" width="14.85546875" style="3" bestFit="1" customWidth="1"/>
    <col min="11609" max="11609" width="11.42578125" style="3"/>
    <col min="11610" max="11610" width="17.42578125" style="3" customWidth="1"/>
    <col min="11611" max="11613" width="18.140625" style="3" customWidth="1"/>
    <col min="11614" max="11617" width="11.42578125" style="3"/>
    <col min="11618" max="11618" width="34" style="3" customWidth="1"/>
    <col min="11619" max="11619" width="9.5703125" style="3" customWidth="1"/>
    <col min="11620" max="11620" width="16.7109375" style="3" customWidth="1"/>
    <col min="11621" max="11621" width="55.140625" style="3" customWidth="1"/>
    <col min="11622" max="11622" width="22.5703125" style="3" customWidth="1"/>
    <col min="11623" max="11623" width="23" style="3" customWidth="1"/>
    <col min="11624" max="11624" width="22.85546875" style="3" customWidth="1"/>
    <col min="11625" max="11625" width="23.42578125" style="3" customWidth="1"/>
    <col min="11626" max="11626" width="28.7109375" style="3" customWidth="1"/>
    <col min="11627" max="11627" width="12.7109375" style="3" customWidth="1"/>
    <col min="11628" max="11628" width="11.42578125" style="3"/>
    <col min="11629" max="11629" width="25.28515625" style="3" customWidth="1"/>
    <col min="11630" max="11630" width="15.85546875" style="3" bestFit="1" customWidth="1"/>
    <col min="11631" max="11632" width="18" style="3" bestFit="1" customWidth="1"/>
    <col min="11633" max="11851" width="11.42578125" style="3"/>
    <col min="11852" max="11852" width="15.42578125" style="3" customWidth="1"/>
    <col min="11853" max="11853" width="9.5703125" style="3" customWidth="1"/>
    <col min="11854" max="11854" width="14.42578125" style="3" customWidth="1"/>
    <col min="11855" max="11855" width="49.85546875" style="3" customWidth="1"/>
    <col min="11856" max="11856" width="22.5703125" style="3" customWidth="1"/>
    <col min="11857" max="11857" width="23" style="3" customWidth="1"/>
    <col min="11858" max="11858" width="22.85546875" style="3" customWidth="1"/>
    <col min="11859" max="11859" width="23.42578125" style="3" customWidth="1"/>
    <col min="11860" max="11860" width="22.42578125" style="3" customWidth="1"/>
    <col min="11861" max="11861" width="13.85546875" style="3" customWidth="1"/>
    <col min="11862" max="11862" width="20.7109375" style="3" customWidth="1"/>
    <col min="11863" max="11863" width="18.140625" style="3" customWidth="1"/>
    <col min="11864" max="11864" width="14.85546875" style="3" bestFit="1" customWidth="1"/>
    <col min="11865" max="11865" width="11.42578125" style="3"/>
    <col min="11866" max="11866" width="17.42578125" style="3" customWidth="1"/>
    <col min="11867" max="11869" width="18.140625" style="3" customWidth="1"/>
    <col min="11870" max="11873" width="11.42578125" style="3"/>
    <col min="11874" max="11874" width="34" style="3" customWidth="1"/>
    <col min="11875" max="11875" width="9.5703125" style="3" customWidth="1"/>
    <col min="11876" max="11876" width="16.7109375" style="3" customWidth="1"/>
    <col min="11877" max="11877" width="55.140625" style="3" customWidth="1"/>
    <col min="11878" max="11878" width="22.5703125" style="3" customWidth="1"/>
    <col min="11879" max="11879" width="23" style="3" customWidth="1"/>
    <col min="11880" max="11880" width="22.85546875" style="3" customWidth="1"/>
    <col min="11881" max="11881" width="23.42578125" style="3" customWidth="1"/>
    <col min="11882" max="11882" width="28.7109375" style="3" customWidth="1"/>
    <col min="11883" max="11883" width="12.7109375" style="3" customWidth="1"/>
    <col min="11884" max="11884" width="11.42578125" style="3"/>
    <col min="11885" max="11885" width="25.28515625" style="3" customWidth="1"/>
    <col min="11886" max="11886" width="15.85546875" style="3" bestFit="1" customWidth="1"/>
    <col min="11887" max="11888" width="18" style="3" bestFit="1" customWidth="1"/>
    <col min="11889" max="12107" width="11.42578125" style="3"/>
    <col min="12108" max="12108" width="15.42578125" style="3" customWidth="1"/>
    <col min="12109" max="12109" width="9.5703125" style="3" customWidth="1"/>
    <col min="12110" max="12110" width="14.42578125" style="3" customWidth="1"/>
    <col min="12111" max="12111" width="49.85546875" style="3" customWidth="1"/>
    <col min="12112" max="12112" width="22.5703125" style="3" customWidth="1"/>
    <col min="12113" max="12113" width="23" style="3" customWidth="1"/>
    <col min="12114" max="12114" width="22.85546875" style="3" customWidth="1"/>
    <col min="12115" max="12115" width="23.42578125" style="3" customWidth="1"/>
    <col min="12116" max="12116" width="22.42578125" style="3" customWidth="1"/>
    <col min="12117" max="12117" width="13.85546875" style="3" customWidth="1"/>
    <col min="12118" max="12118" width="20.7109375" style="3" customWidth="1"/>
    <col min="12119" max="12119" width="18.140625" style="3" customWidth="1"/>
    <col min="12120" max="12120" width="14.85546875" style="3" bestFit="1" customWidth="1"/>
    <col min="12121" max="12121" width="11.42578125" style="3"/>
    <col min="12122" max="12122" width="17.42578125" style="3" customWidth="1"/>
    <col min="12123" max="12125" width="18.140625" style="3" customWidth="1"/>
    <col min="12126" max="12129" width="11.42578125" style="3"/>
    <col min="12130" max="12130" width="34" style="3" customWidth="1"/>
    <col min="12131" max="12131" width="9.5703125" style="3" customWidth="1"/>
    <col min="12132" max="12132" width="16.7109375" style="3" customWidth="1"/>
    <col min="12133" max="12133" width="55.140625" style="3" customWidth="1"/>
    <col min="12134" max="12134" width="22.5703125" style="3" customWidth="1"/>
    <col min="12135" max="12135" width="23" style="3" customWidth="1"/>
    <col min="12136" max="12136" width="22.85546875" style="3" customWidth="1"/>
    <col min="12137" max="12137" width="23.42578125" style="3" customWidth="1"/>
    <col min="12138" max="12138" width="28.7109375" style="3" customWidth="1"/>
    <col min="12139" max="12139" width="12.7109375" style="3" customWidth="1"/>
    <col min="12140" max="12140" width="11.42578125" style="3"/>
    <col min="12141" max="12141" width="25.28515625" style="3" customWidth="1"/>
    <col min="12142" max="12142" width="15.85546875" style="3" bestFit="1" customWidth="1"/>
    <col min="12143" max="12144" width="18" style="3" bestFit="1" customWidth="1"/>
    <col min="12145" max="12363" width="11.42578125" style="3"/>
    <col min="12364" max="12364" width="15.42578125" style="3" customWidth="1"/>
    <col min="12365" max="12365" width="9.5703125" style="3" customWidth="1"/>
    <col min="12366" max="12366" width="14.42578125" style="3" customWidth="1"/>
    <col min="12367" max="12367" width="49.85546875" style="3" customWidth="1"/>
    <col min="12368" max="12368" width="22.5703125" style="3" customWidth="1"/>
    <col min="12369" max="12369" width="23" style="3" customWidth="1"/>
    <col min="12370" max="12370" width="22.85546875" style="3" customWidth="1"/>
    <col min="12371" max="12371" width="23.42578125" style="3" customWidth="1"/>
    <col min="12372" max="12372" width="22.42578125" style="3" customWidth="1"/>
    <col min="12373" max="12373" width="13.85546875" style="3" customWidth="1"/>
    <col min="12374" max="12374" width="20.7109375" style="3" customWidth="1"/>
    <col min="12375" max="12375" width="18.140625" style="3" customWidth="1"/>
    <col min="12376" max="12376" width="14.85546875" style="3" bestFit="1" customWidth="1"/>
    <col min="12377" max="12377" width="11.42578125" style="3"/>
    <col min="12378" max="12378" width="17.42578125" style="3" customWidth="1"/>
    <col min="12379" max="12381" width="18.140625" style="3" customWidth="1"/>
    <col min="12382" max="12385" width="11.42578125" style="3"/>
    <col min="12386" max="12386" width="34" style="3" customWidth="1"/>
    <col min="12387" max="12387" width="9.5703125" style="3" customWidth="1"/>
    <col min="12388" max="12388" width="16.7109375" style="3" customWidth="1"/>
    <col min="12389" max="12389" width="55.140625" style="3" customWidth="1"/>
    <col min="12390" max="12390" width="22.5703125" style="3" customWidth="1"/>
    <col min="12391" max="12391" width="23" style="3" customWidth="1"/>
    <col min="12392" max="12392" width="22.85546875" style="3" customWidth="1"/>
    <col min="12393" max="12393" width="23.42578125" style="3" customWidth="1"/>
    <col min="12394" max="12394" width="28.7109375" style="3" customWidth="1"/>
    <col min="12395" max="12395" width="12.7109375" style="3" customWidth="1"/>
    <col min="12396" max="12396" width="11.42578125" style="3"/>
    <col min="12397" max="12397" width="25.28515625" style="3" customWidth="1"/>
    <col min="12398" max="12398" width="15.85546875" style="3" bestFit="1" customWidth="1"/>
    <col min="12399" max="12400" width="18" style="3" bestFit="1" customWidth="1"/>
    <col min="12401" max="12619" width="11.42578125" style="3"/>
    <col min="12620" max="12620" width="15.42578125" style="3" customWidth="1"/>
    <col min="12621" max="12621" width="9.5703125" style="3" customWidth="1"/>
    <col min="12622" max="12622" width="14.42578125" style="3" customWidth="1"/>
    <col min="12623" max="12623" width="49.85546875" style="3" customWidth="1"/>
    <col min="12624" max="12624" width="22.5703125" style="3" customWidth="1"/>
    <col min="12625" max="12625" width="23" style="3" customWidth="1"/>
    <col min="12626" max="12626" width="22.85546875" style="3" customWidth="1"/>
    <col min="12627" max="12627" width="23.42578125" style="3" customWidth="1"/>
    <col min="12628" max="12628" width="22.42578125" style="3" customWidth="1"/>
    <col min="12629" max="12629" width="13.85546875" style="3" customWidth="1"/>
    <col min="12630" max="12630" width="20.7109375" style="3" customWidth="1"/>
    <col min="12631" max="12631" width="18.140625" style="3" customWidth="1"/>
    <col min="12632" max="12632" width="14.85546875" style="3" bestFit="1" customWidth="1"/>
    <col min="12633" max="12633" width="11.42578125" style="3"/>
    <col min="12634" max="12634" width="17.42578125" style="3" customWidth="1"/>
    <col min="12635" max="12637" width="18.140625" style="3" customWidth="1"/>
    <col min="12638" max="12641" width="11.42578125" style="3"/>
    <col min="12642" max="12642" width="34" style="3" customWidth="1"/>
    <col min="12643" max="12643" width="9.5703125" style="3" customWidth="1"/>
    <col min="12644" max="12644" width="16.7109375" style="3" customWidth="1"/>
    <col min="12645" max="12645" width="55.140625" style="3" customWidth="1"/>
    <col min="12646" max="12646" width="22.5703125" style="3" customWidth="1"/>
    <col min="12647" max="12647" width="23" style="3" customWidth="1"/>
    <col min="12648" max="12648" width="22.85546875" style="3" customWidth="1"/>
    <col min="12649" max="12649" width="23.42578125" style="3" customWidth="1"/>
    <col min="12650" max="12650" width="28.7109375" style="3" customWidth="1"/>
    <col min="12651" max="12651" width="12.7109375" style="3" customWidth="1"/>
    <col min="12652" max="12652" width="11.42578125" style="3"/>
    <col min="12653" max="12653" width="25.28515625" style="3" customWidth="1"/>
    <col min="12654" max="12654" width="15.85546875" style="3" bestFit="1" customWidth="1"/>
    <col min="12655" max="12656" width="18" style="3" bestFit="1" customWidth="1"/>
    <col min="12657" max="12875" width="11.42578125" style="3"/>
    <col min="12876" max="12876" width="15.42578125" style="3" customWidth="1"/>
    <col min="12877" max="12877" width="9.5703125" style="3" customWidth="1"/>
    <col min="12878" max="12878" width="14.42578125" style="3" customWidth="1"/>
    <col min="12879" max="12879" width="49.85546875" style="3" customWidth="1"/>
    <col min="12880" max="12880" width="22.5703125" style="3" customWidth="1"/>
    <col min="12881" max="12881" width="23" style="3" customWidth="1"/>
    <col min="12882" max="12882" width="22.85546875" style="3" customWidth="1"/>
    <col min="12883" max="12883" width="23.42578125" style="3" customWidth="1"/>
    <col min="12884" max="12884" width="22.42578125" style="3" customWidth="1"/>
    <col min="12885" max="12885" width="13.85546875" style="3" customWidth="1"/>
    <col min="12886" max="12886" width="20.7109375" style="3" customWidth="1"/>
    <col min="12887" max="12887" width="18.140625" style="3" customWidth="1"/>
    <col min="12888" max="12888" width="14.85546875" style="3" bestFit="1" customWidth="1"/>
    <col min="12889" max="12889" width="11.42578125" style="3"/>
    <col min="12890" max="12890" width="17.42578125" style="3" customWidth="1"/>
    <col min="12891" max="12893" width="18.140625" style="3" customWidth="1"/>
    <col min="12894" max="12897" width="11.42578125" style="3"/>
    <col min="12898" max="12898" width="34" style="3" customWidth="1"/>
    <col min="12899" max="12899" width="9.5703125" style="3" customWidth="1"/>
    <col min="12900" max="12900" width="16.7109375" style="3" customWidth="1"/>
    <col min="12901" max="12901" width="55.140625" style="3" customWidth="1"/>
    <col min="12902" max="12902" width="22.5703125" style="3" customWidth="1"/>
    <col min="12903" max="12903" width="23" style="3" customWidth="1"/>
    <col min="12904" max="12904" width="22.85546875" style="3" customWidth="1"/>
    <col min="12905" max="12905" width="23.42578125" style="3" customWidth="1"/>
    <col min="12906" max="12906" width="28.7109375" style="3" customWidth="1"/>
    <col min="12907" max="12907" width="12.7109375" style="3" customWidth="1"/>
    <col min="12908" max="12908" width="11.42578125" style="3"/>
    <col min="12909" max="12909" width="25.28515625" style="3" customWidth="1"/>
    <col min="12910" max="12910" width="15.85546875" style="3" bestFit="1" customWidth="1"/>
    <col min="12911" max="12912" width="18" style="3" bestFit="1" customWidth="1"/>
    <col min="12913" max="13131" width="11.42578125" style="3"/>
    <col min="13132" max="13132" width="15.42578125" style="3" customWidth="1"/>
    <col min="13133" max="13133" width="9.5703125" style="3" customWidth="1"/>
    <col min="13134" max="13134" width="14.42578125" style="3" customWidth="1"/>
    <col min="13135" max="13135" width="49.85546875" style="3" customWidth="1"/>
    <col min="13136" max="13136" width="22.5703125" style="3" customWidth="1"/>
    <col min="13137" max="13137" width="23" style="3" customWidth="1"/>
    <col min="13138" max="13138" width="22.85546875" style="3" customWidth="1"/>
    <col min="13139" max="13139" width="23.42578125" style="3" customWidth="1"/>
    <col min="13140" max="13140" width="22.42578125" style="3" customWidth="1"/>
    <col min="13141" max="13141" width="13.85546875" style="3" customWidth="1"/>
    <col min="13142" max="13142" width="20.7109375" style="3" customWidth="1"/>
    <col min="13143" max="13143" width="18.140625" style="3" customWidth="1"/>
    <col min="13144" max="13144" width="14.85546875" style="3" bestFit="1" customWidth="1"/>
    <col min="13145" max="13145" width="11.42578125" style="3"/>
    <col min="13146" max="13146" width="17.42578125" style="3" customWidth="1"/>
    <col min="13147" max="13149" width="18.140625" style="3" customWidth="1"/>
    <col min="13150" max="13153" width="11.42578125" style="3"/>
    <col min="13154" max="13154" width="34" style="3" customWidth="1"/>
    <col min="13155" max="13155" width="9.5703125" style="3" customWidth="1"/>
    <col min="13156" max="13156" width="16.7109375" style="3" customWidth="1"/>
    <col min="13157" max="13157" width="55.140625" style="3" customWidth="1"/>
    <col min="13158" max="13158" width="22.5703125" style="3" customWidth="1"/>
    <col min="13159" max="13159" width="23" style="3" customWidth="1"/>
    <col min="13160" max="13160" width="22.85546875" style="3" customWidth="1"/>
    <col min="13161" max="13161" width="23.42578125" style="3" customWidth="1"/>
    <col min="13162" max="13162" width="28.7109375" style="3" customWidth="1"/>
    <col min="13163" max="13163" width="12.7109375" style="3" customWidth="1"/>
    <col min="13164" max="13164" width="11.42578125" style="3"/>
    <col min="13165" max="13165" width="25.28515625" style="3" customWidth="1"/>
    <col min="13166" max="13166" width="15.85546875" style="3" bestFit="1" customWidth="1"/>
    <col min="13167" max="13168" width="18" style="3" bestFit="1" customWidth="1"/>
    <col min="13169" max="13387" width="11.42578125" style="3"/>
    <col min="13388" max="13388" width="15.42578125" style="3" customWidth="1"/>
    <col min="13389" max="13389" width="9.5703125" style="3" customWidth="1"/>
    <col min="13390" max="13390" width="14.42578125" style="3" customWidth="1"/>
    <col min="13391" max="13391" width="49.85546875" style="3" customWidth="1"/>
    <col min="13392" max="13392" width="22.5703125" style="3" customWidth="1"/>
    <col min="13393" max="13393" width="23" style="3" customWidth="1"/>
    <col min="13394" max="13394" width="22.85546875" style="3" customWidth="1"/>
    <col min="13395" max="13395" width="23.42578125" style="3" customWidth="1"/>
    <col min="13396" max="13396" width="22.42578125" style="3" customWidth="1"/>
    <col min="13397" max="13397" width="13.85546875" style="3" customWidth="1"/>
    <col min="13398" max="13398" width="20.7109375" style="3" customWidth="1"/>
    <col min="13399" max="13399" width="18.140625" style="3" customWidth="1"/>
    <col min="13400" max="13400" width="14.85546875" style="3" bestFit="1" customWidth="1"/>
    <col min="13401" max="13401" width="11.42578125" style="3"/>
    <col min="13402" max="13402" width="17.42578125" style="3" customWidth="1"/>
    <col min="13403" max="13405" width="18.140625" style="3" customWidth="1"/>
    <col min="13406" max="13409" width="11.42578125" style="3"/>
    <col min="13410" max="13410" width="34" style="3" customWidth="1"/>
    <col min="13411" max="13411" width="9.5703125" style="3" customWidth="1"/>
    <col min="13412" max="13412" width="16.7109375" style="3" customWidth="1"/>
    <col min="13413" max="13413" width="55.140625" style="3" customWidth="1"/>
    <col min="13414" max="13414" width="22.5703125" style="3" customWidth="1"/>
    <col min="13415" max="13415" width="23" style="3" customWidth="1"/>
    <col min="13416" max="13416" width="22.85546875" style="3" customWidth="1"/>
    <col min="13417" max="13417" width="23.42578125" style="3" customWidth="1"/>
    <col min="13418" max="13418" width="28.7109375" style="3" customWidth="1"/>
    <col min="13419" max="13419" width="12.7109375" style="3" customWidth="1"/>
    <col min="13420" max="13420" width="11.42578125" style="3"/>
    <col min="13421" max="13421" width="25.28515625" style="3" customWidth="1"/>
    <col min="13422" max="13422" width="15.85546875" style="3" bestFit="1" customWidth="1"/>
    <col min="13423" max="13424" width="18" style="3" bestFit="1" customWidth="1"/>
    <col min="13425" max="13643" width="11.42578125" style="3"/>
    <col min="13644" max="13644" width="15.42578125" style="3" customWidth="1"/>
    <col min="13645" max="13645" width="9.5703125" style="3" customWidth="1"/>
    <col min="13646" max="13646" width="14.42578125" style="3" customWidth="1"/>
    <col min="13647" max="13647" width="49.85546875" style="3" customWidth="1"/>
    <col min="13648" max="13648" width="22.5703125" style="3" customWidth="1"/>
    <col min="13649" max="13649" width="23" style="3" customWidth="1"/>
    <col min="13650" max="13650" width="22.85546875" style="3" customWidth="1"/>
    <col min="13651" max="13651" width="23.42578125" style="3" customWidth="1"/>
    <col min="13652" max="13652" width="22.42578125" style="3" customWidth="1"/>
    <col min="13653" max="13653" width="13.85546875" style="3" customWidth="1"/>
    <col min="13654" max="13654" width="20.7109375" style="3" customWidth="1"/>
    <col min="13655" max="13655" width="18.140625" style="3" customWidth="1"/>
    <col min="13656" max="13656" width="14.85546875" style="3" bestFit="1" customWidth="1"/>
    <col min="13657" max="13657" width="11.42578125" style="3"/>
    <col min="13658" max="13658" width="17.42578125" style="3" customWidth="1"/>
    <col min="13659" max="13661" width="18.140625" style="3" customWidth="1"/>
    <col min="13662" max="13665" width="11.42578125" style="3"/>
    <col min="13666" max="13666" width="34" style="3" customWidth="1"/>
    <col min="13667" max="13667" width="9.5703125" style="3" customWidth="1"/>
    <col min="13668" max="13668" width="16.7109375" style="3" customWidth="1"/>
    <col min="13669" max="13669" width="55.140625" style="3" customWidth="1"/>
    <col min="13670" max="13670" width="22.5703125" style="3" customWidth="1"/>
    <col min="13671" max="13671" width="23" style="3" customWidth="1"/>
    <col min="13672" max="13672" width="22.85546875" style="3" customWidth="1"/>
    <col min="13673" max="13673" width="23.42578125" style="3" customWidth="1"/>
    <col min="13674" max="13674" width="28.7109375" style="3" customWidth="1"/>
    <col min="13675" max="13675" width="12.7109375" style="3" customWidth="1"/>
    <col min="13676" max="13676" width="11.42578125" style="3"/>
    <col min="13677" max="13677" width="25.28515625" style="3" customWidth="1"/>
    <col min="13678" max="13678" width="15.85546875" style="3" bestFit="1" customWidth="1"/>
    <col min="13679" max="13680" width="18" style="3" bestFit="1" customWidth="1"/>
    <col min="13681" max="13899" width="11.42578125" style="3"/>
    <col min="13900" max="13900" width="15.42578125" style="3" customWidth="1"/>
    <col min="13901" max="13901" width="9.5703125" style="3" customWidth="1"/>
    <col min="13902" max="13902" width="14.42578125" style="3" customWidth="1"/>
    <col min="13903" max="13903" width="49.85546875" style="3" customWidth="1"/>
    <col min="13904" max="13904" width="22.5703125" style="3" customWidth="1"/>
    <col min="13905" max="13905" width="23" style="3" customWidth="1"/>
    <col min="13906" max="13906" width="22.85546875" style="3" customWidth="1"/>
    <col min="13907" max="13907" width="23.42578125" style="3" customWidth="1"/>
    <col min="13908" max="13908" width="22.42578125" style="3" customWidth="1"/>
    <col min="13909" max="13909" width="13.85546875" style="3" customWidth="1"/>
    <col min="13910" max="13910" width="20.7109375" style="3" customWidth="1"/>
    <col min="13911" max="13911" width="18.140625" style="3" customWidth="1"/>
    <col min="13912" max="13912" width="14.85546875" style="3" bestFit="1" customWidth="1"/>
    <col min="13913" max="13913" width="11.42578125" style="3"/>
    <col min="13914" max="13914" width="17.42578125" style="3" customWidth="1"/>
    <col min="13915" max="13917" width="18.140625" style="3" customWidth="1"/>
    <col min="13918" max="13921" width="11.42578125" style="3"/>
    <col min="13922" max="13922" width="34" style="3" customWidth="1"/>
    <col min="13923" max="13923" width="9.5703125" style="3" customWidth="1"/>
    <col min="13924" max="13924" width="16.7109375" style="3" customWidth="1"/>
    <col min="13925" max="13925" width="55.140625" style="3" customWidth="1"/>
    <col min="13926" max="13926" width="22.5703125" style="3" customWidth="1"/>
    <col min="13927" max="13927" width="23" style="3" customWidth="1"/>
    <col min="13928" max="13928" width="22.85546875" style="3" customWidth="1"/>
    <col min="13929" max="13929" width="23.42578125" style="3" customWidth="1"/>
    <col min="13930" max="13930" width="28.7109375" style="3" customWidth="1"/>
    <col min="13931" max="13931" width="12.7109375" style="3" customWidth="1"/>
    <col min="13932" max="13932" width="11.42578125" style="3"/>
    <col min="13933" max="13933" width="25.28515625" style="3" customWidth="1"/>
    <col min="13934" max="13934" width="15.85546875" style="3" bestFit="1" customWidth="1"/>
    <col min="13935" max="13936" width="18" style="3" bestFit="1" customWidth="1"/>
    <col min="13937" max="14155" width="11.42578125" style="3"/>
    <col min="14156" max="14156" width="15.42578125" style="3" customWidth="1"/>
    <col min="14157" max="14157" width="9.5703125" style="3" customWidth="1"/>
    <col min="14158" max="14158" width="14.42578125" style="3" customWidth="1"/>
    <col min="14159" max="14159" width="49.85546875" style="3" customWidth="1"/>
    <col min="14160" max="14160" width="22.5703125" style="3" customWidth="1"/>
    <col min="14161" max="14161" width="23" style="3" customWidth="1"/>
    <col min="14162" max="14162" width="22.85546875" style="3" customWidth="1"/>
    <col min="14163" max="14163" width="23.42578125" style="3" customWidth="1"/>
    <col min="14164" max="14164" width="22.42578125" style="3" customWidth="1"/>
    <col min="14165" max="14165" width="13.85546875" style="3" customWidth="1"/>
    <col min="14166" max="14166" width="20.7109375" style="3" customWidth="1"/>
    <col min="14167" max="14167" width="18.140625" style="3" customWidth="1"/>
    <col min="14168" max="14168" width="14.85546875" style="3" bestFit="1" customWidth="1"/>
    <col min="14169" max="14169" width="11.42578125" style="3"/>
    <col min="14170" max="14170" width="17.42578125" style="3" customWidth="1"/>
    <col min="14171" max="14173" width="18.140625" style="3" customWidth="1"/>
    <col min="14174" max="14177" width="11.42578125" style="3"/>
    <col min="14178" max="14178" width="34" style="3" customWidth="1"/>
    <col min="14179" max="14179" width="9.5703125" style="3" customWidth="1"/>
    <col min="14180" max="14180" width="16.7109375" style="3" customWidth="1"/>
    <col min="14181" max="14181" width="55.140625" style="3" customWidth="1"/>
    <col min="14182" max="14182" width="22.5703125" style="3" customWidth="1"/>
    <col min="14183" max="14183" width="23" style="3" customWidth="1"/>
    <col min="14184" max="14184" width="22.85546875" style="3" customWidth="1"/>
    <col min="14185" max="14185" width="23.42578125" style="3" customWidth="1"/>
    <col min="14186" max="14186" width="28.7109375" style="3" customWidth="1"/>
    <col min="14187" max="14187" width="12.7109375" style="3" customWidth="1"/>
    <col min="14188" max="14188" width="11.42578125" style="3"/>
    <col min="14189" max="14189" width="25.28515625" style="3" customWidth="1"/>
    <col min="14190" max="14190" width="15.85546875" style="3" bestFit="1" customWidth="1"/>
    <col min="14191" max="14192" width="18" style="3" bestFit="1" customWidth="1"/>
    <col min="14193" max="14411" width="11.42578125" style="3"/>
    <col min="14412" max="14412" width="15.42578125" style="3" customWidth="1"/>
    <col min="14413" max="14413" width="9.5703125" style="3" customWidth="1"/>
    <col min="14414" max="14414" width="14.42578125" style="3" customWidth="1"/>
    <col min="14415" max="14415" width="49.85546875" style="3" customWidth="1"/>
    <col min="14416" max="14416" width="22.5703125" style="3" customWidth="1"/>
    <col min="14417" max="14417" width="23" style="3" customWidth="1"/>
    <col min="14418" max="14418" width="22.85546875" style="3" customWidth="1"/>
    <col min="14419" max="14419" width="23.42578125" style="3" customWidth="1"/>
    <col min="14420" max="14420" width="22.42578125" style="3" customWidth="1"/>
    <col min="14421" max="14421" width="13.85546875" style="3" customWidth="1"/>
    <col min="14422" max="14422" width="20.7109375" style="3" customWidth="1"/>
    <col min="14423" max="14423" width="18.140625" style="3" customWidth="1"/>
    <col min="14424" max="14424" width="14.85546875" style="3" bestFit="1" customWidth="1"/>
    <col min="14425" max="14425" width="11.42578125" style="3"/>
    <col min="14426" max="14426" width="17.42578125" style="3" customWidth="1"/>
    <col min="14427" max="14429" width="18.140625" style="3" customWidth="1"/>
    <col min="14430" max="14433" width="11.42578125" style="3"/>
    <col min="14434" max="14434" width="34" style="3" customWidth="1"/>
    <col min="14435" max="14435" width="9.5703125" style="3" customWidth="1"/>
    <col min="14436" max="14436" width="16.7109375" style="3" customWidth="1"/>
    <col min="14437" max="14437" width="55.140625" style="3" customWidth="1"/>
    <col min="14438" max="14438" width="22.5703125" style="3" customWidth="1"/>
    <col min="14439" max="14439" width="23" style="3" customWidth="1"/>
    <col min="14440" max="14440" width="22.85546875" style="3" customWidth="1"/>
    <col min="14441" max="14441" width="23.42578125" style="3" customWidth="1"/>
    <col min="14442" max="14442" width="28.7109375" style="3" customWidth="1"/>
    <col min="14443" max="14443" width="12.7109375" style="3" customWidth="1"/>
    <col min="14444" max="14444" width="11.42578125" style="3"/>
    <col min="14445" max="14445" width="25.28515625" style="3" customWidth="1"/>
    <col min="14446" max="14446" width="15.85546875" style="3" bestFit="1" customWidth="1"/>
    <col min="14447" max="14448" width="18" style="3" bestFit="1" customWidth="1"/>
    <col min="14449" max="14667" width="11.42578125" style="3"/>
    <col min="14668" max="14668" width="15.42578125" style="3" customWidth="1"/>
    <col min="14669" max="14669" width="9.5703125" style="3" customWidth="1"/>
    <col min="14670" max="14670" width="14.42578125" style="3" customWidth="1"/>
    <col min="14671" max="14671" width="49.85546875" style="3" customWidth="1"/>
    <col min="14672" max="14672" width="22.5703125" style="3" customWidth="1"/>
    <col min="14673" max="14673" width="23" style="3" customWidth="1"/>
    <col min="14674" max="14674" width="22.85546875" style="3" customWidth="1"/>
    <col min="14675" max="14675" width="23.42578125" style="3" customWidth="1"/>
    <col min="14676" max="14676" width="22.42578125" style="3" customWidth="1"/>
    <col min="14677" max="14677" width="13.85546875" style="3" customWidth="1"/>
    <col min="14678" max="14678" width="20.7109375" style="3" customWidth="1"/>
    <col min="14679" max="14679" width="18.140625" style="3" customWidth="1"/>
    <col min="14680" max="14680" width="14.85546875" style="3" bestFit="1" customWidth="1"/>
    <col min="14681" max="14681" width="11.42578125" style="3"/>
    <col min="14682" max="14682" width="17.42578125" style="3" customWidth="1"/>
    <col min="14683" max="14685" width="18.140625" style="3" customWidth="1"/>
    <col min="14686" max="14689" width="11.42578125" style="3"/>
    <col min="14690" max="14690" width="34" style="3" customWidth="1"/>
    <col min="14691" max="14691" width="9.5703125" style="3" customWidth="1"/>
    <col min="14692" max="14692" width="16.7109375" style="3" customWidth="1"/>
    <col min="14693" max="14693" width="55.140625" style="3" customWidth="1"/>
    <col min="14694" max="14694" width="22.5703125" style="3" customWidth="1"/>
    <col min="14695" max="14695" width="23" style="3" customWidth="1"/>
    <col min="14696" max="14696" width="22.85546875" style="3" customWidth="1"/>
    <col min="14697" max="14697" width="23.42578125" style="3" customWidth="1"/>
    <col min="14698" max="14698" width="28.7109375" style="3" customWidth="1"/>
    <col min="14699" max="14699" width="12.7109375" style="3" customWidth="1"/>
    <col min="14700" max="14700" width="11.42578125" style="3"/>
    <col min="14701" max="14701" width="25.28515625" style="3" customWidth="1"/>
    <col min="14702" max="14702" width="15.85546875" style="3" bestFit="1" customWidth="1"/>
    <col min="14703" max="14704" width="18" style="3" bestFit="1" customWidth="1"/>
    <col min="14705" max="14923" width="11.42578125" style="3"/>
    <col min="14924" max="14924" width="15.42578125" style="3" customWidth="1"/>
    <col min="14925" max="14925" width="9.5703125" style="3" customWidth="1"/>
    <col min="14926" max="14926" width="14.42578125" style="3" customWidth="1"/>
    <col min="14927" max="14927" width="49.85546875" style="3" customWidth="1"/>
    <col min="14928" max="14928" width="22.5703125" style="3" customWidth="1"/>
    <col min="14929" max="14929" width="23" style="3" customWidth="1"/>
    <col min="14930" max="14930" width="22.85546875" style="3" customWidth="1"/>
    <col min="14931" max="14931" width="23.42578125" style="3" customWidth="1"/>
    <col min="14932" max="14932" width="22.42578125" style="3" customWidth="1"/>
    <col min="14933" max="14933" width="13.85546875" style="3" customWidth="1"/>
    <col min="14934" max="14934" width="20.7109375" style="3" customWidth="1"/>
    <col min="14935" max="14935" width="18.140625" style="3" customWidth="1"/>
    <col min="14936" max="14936" width="14.85546875" style="3" bestFit="1" customWidth="1"/>
    <col min="14937" max="14937" width="11.42578125" style="3"/>
    <col min="14938" max="14938" width="17.42578125" style="3" customWidth="1"/>
    <col min="14939" max="14941" width="18.140625" style="3" customWidth="1"/>
    <col min="14942" max="14945" width="11.42578125" style="3"/>
    <col min="14946" max="14946" width="34" style="3" customWidth="1"/>
    <col min="14947" max="14947" width="9.5703125" style="3" customWidth="1"/>
    <col min="14948" max="14948" width="16.7109375" style="3" customWidth="1"/>
    <col min="14949" max="14949" width="55.140625" style="3" customWidth="1"/>
    <col min="14950" max="14950" width="22.5703125" style="3" customWidth="1"/>
    <col min="14951" max="14951" width="23" style="3" customWidth="1"/>
    <col min="14952" max="14952" width="22.85546875" style="3" customWidth="1"/>
    <col min="14953" max="14953" width="23.42578125" style="3" customWidth="1"/>
    <col min="14954" max="14954" width="28.7109375" style="3" customWidth="1"/>
    <col min="14955" max="14955" width="12.7109375" style="3" customWidth="1"/>
    <col min="14956" max="14956" width="11.42578125" style="3"/>
    <col min="14957" max="14957" width="25.28515625" style="3" customWidth="1"/>
    <col min="14958" max="14958" width="15.85546875" style="3" bestFit="1" customWidth="1"/>
    <col min="14959" max="14960" width="18" style="3" bestFit="1" customWidth="1"/>
    <col min="14961" max="15179" width="11.42578125" style="3"/>
    <col min="15180" max="15180" width="15.42578125" style="3" customWidth="1"/>
    <col min="15181" max="15181" width="9.5703125" style="3" customWidth="1"/>
    <col min="15182" max="15182" width="14.42578125" style="3" customWidth="1"/>
    <col min="15183" max="15183" width="49.85546875" style="3" customWidth="1"/>
    <col min="15184" max="15184" width="22.5703125" style="3" customWidth="1"/>
    <col min="15185" max="15185" width="23" style="3" customWidth="1"/>
    <col min="15186" max="15186" width="22.85546875" style="3" customWidth="1"/>
    <col min="15187" max="15187" width="23.42578125" style="3" customWidth="1"/>
    <col min="15188" max="15188" width="22.42578125" style="3" customWidth="1"/>
    <col min="15189" max="15189" width="13.85546875" style="3" customWidth="1"/>
    <col min="15190" max="15190" width="20.7109375" style="3" customWidth="1"/>
    <col min="15191" max="15191" width="18.140625" style="3" customWidth="1"/>
    <col min="15192" max="15192" width="14.85546875" style="3" bestFit="1" customWidth="1"/>
    <col min="15193" max="15193" width="11.42578125" style="3"/>
    <col min="15194" max="15194" width="17.42578125" style="3" customWidth="1"/>
    <col min="15195" max="15197" width="18.140625" style="3" customWidth="1"/>
    <col min="15198" max="15201" width="11.42578125" style="3"/>
    <col min="15202" max="15202" width="34" style="3" customWidth="1"/>
    <col min="15203" max="15203" width="9.5703125" style="3" customWidth="1"/>
    <col min="15204" max="15204" width="16.7109375" style="3" customWidth="1"/>
    <col min="15205" max="15205" width="55.140625" style="3" customWidth="1"/>
    <col min="15206" max="15206" width="22.5703125" style="3" customWidth="1"/>
    <col min="15207" max="15207" width="23" style="3" customWidth="1"/>
    <col min="15208" max="15208" width="22.85546875" style="3" customWidth="1"/>
    <col min="15209" max="15209" width="23.42578125" style="3" customWidth="1"/>
    <col min="15210" max="15210" width="28.7109375" style="3" customWidth="1"/>
    <col min="15211" max="15211" width="12.7109375" style="3" customWidth="1"/>
    <col min="15212" max="15212" width="11.42578125" style="3"/>
    <col min="15213" max="15213" width="25.28515625" style="3" customWidth="1"/>
    <col min="15214" max="15214" width="15.85546875" style="3" bestFit="1" customWidth="1"/>
    <col min="15215" max="15216" width="18" style="3" bestFit="1" customWidth="1"/>
    <col min="15217" max="15435" width="11.42578125" style="3"/>
    <col min="15436" max="15436" width="15.42578125" style="3" customWidth="1"/>
    <col min="15437" max="15437" width="9.5703125" style="3" customWidth="1"/>
    <col min="15438" max="15438" width="14.42578125" style="3" customWidth="1"/>
    <col min="15439" max="15439" width="49.85546875" style="3" customWidth="1"/>
    <col min="15440" max="15440" width="22.5703125" style="3" customWidth="1"/>
    <col min="15441" max="15441" width="23" style="3" customWidth="1"/>
    <col min="15442" max="15442" width="22.85546875" style="3" customWidth="1"/>
    <col min="15443" max="15443" width="23.42578125" style="3" customWidth="1"/>
    <col min="15444" max="15444" width="22.42578125" style="3" customWidth="1"/>
    <col min="15445" max="15445" width="13.85546875" style="3" customWidth="1"/>
    <col min="15446" max="15446" width="20.7109375" style="3" customWidth="1"/>
    <col min="15447" max="15447" width="18.140625" style="3" customWidth="1"/>
    <col min="15448" max="15448" width="14.85546875" style="3" bestFit="1" customWidth="1"/>
    <col min="15449" max="15449" width="11.42578125" style="3"/>
    <col min="15450" max="15450" width="17.42578125" style="3" customWidth="1"/>
    <col min="15451" max="15453" width="18.140625" style="3" customWidth="1"/>
    <col min="15454" max="15457" width="11.42578125" style="3"/>
    <col min="15458" max="15458" width="34" style="3" customWidth="1"/>
    <col min="15459" max="15459" width="9.5703125" style="3" customWidth="1"/>
    <col min="15460" max="15460" width="16.7109375" style="3" customWidth="1"/>
    <col min="15461" max="15461" width="55.140625" style="3" customWidth="1"/>
    <col min="15462" max="15462" width="22.5703125" style="3" customWidth="1"/>
    <col min="15463" max="15463" width="23" style="3" customWidth="1"/>
    <col min="15464" max="15464" width="22.85546875" style="3" customWidth="1"/>
    <col min="15465" max="15465" width="23.42578125" style="3" customWidth="1"/>
    <col min="15466" max="15466" width="28.7109375" style="3" customWidth="1"/>
    <col min="15467" max="15467" width="12.7109375" style="3" customWidth="1"/>
    <col min="15468" max="15468" width="11.42578125" style="3"/>
    <col min="15469" max="15469" width="25.28515625" style="3" customWidth="1"/>
    <col min="15470" max="15470" width="15.85546875" style="3" bestFit="1" customWidth="1"/>
    <col min="15471" max="15472" width="18" style="3" bestFit="1" customWidth="1"/>
    <col min="15473" max="15691" width="11.42578125" style="3"/>
    <col min="15692" max="15692" width="15.42578125" style="3" customWidth="1"/>
    <col min="15693" max="15693" width="9.5703125" style="3" customWidth="1"/>
    <col min="15694" max="15694" width="14.42578125" style="3" customWidth="1"/>
    <col min="15695" max="15695" width="49.85546875" style="3" customWidth="1"/>
    <col min="15696" max="15696" width="22.5703125" style="3" customWidth="1"/>
    <col min="15697" max="15697" width="23" style="3" customWidth="1"/>
    <col min="15698" max="15698" width="22.85546875" style="3" customWidth="1"/>
    <col min="15699" max="15699" width="23.42578125" style="3" customWidth="1"/>
    <col min="15700" max="15700" width="22.42578125" style="3" customWidth="1"/>
    <col min="15701" max="15701" width="13.85546875" style="3" customWidth="1"/>
    <col min="15702" max="15702" width="20.7109375" style="3" customWidth="1"/>
    <col min="15703" max="15703" width="18.140625" style="3" customWidth="1"/>
    <col min="15704" max="15704" width="14.85546875" style="3" bestFit="1" customWidth="1"/>
    <col min="15705" max="15705" width="11.42578125" style="3"/>
    <col min="15706" max="15706" width="17.42578125" style="3" customWidth="1"/>
    <col min="15707" max="15709" width="18.140625" style="3" customWidth="1"/>
    <col min="15710" max="15713" width="11.42578125" style="3"/>
    <col min="15714" max="15714" width="34" style="3" customWidth="1"/>
    <col min="15715" max="15715" width="9.5703125" style="3" customWidth="1"/>
    <col min="15716" max="15716" width="16.7109375" style="3" customWidth="1"/>
    <col min="15717" max="15717" width="55.140625" style="3" customWidth="1"/>
    <col min="15718" max="15718" width="22.5703125" style="3" customWidth="1"/>
    <col min="15719" max="15719" width="23" style="3" customWidth="1"/>
    <col min="15720" max="15720" width="22.85546875" style="3" customWidth="1"/>
    <col min="15721" max="15721" width="23.42578125" style="3" customWidth="1"/>
    <col min="15722" max="15722" width="28.7109375" style="3" customWidth="1"/>
    <col min="15723" max="15723" width="12.7109375" style="3" customWidth="1"/>
    <col min="15724" max="15724" width="11.42578125" style="3"/>
    <col min="15725" max="15725" width="25.28515625" style="3" customWidth="1"/>
    <col min="15726" max="15726" width="15.85546875" style="3" bestFit="1" customWidth="1"/>
    <col min="15727" max="15728" width="18" style="3" bestFit="1" customWidth="1"/>
    <col min="15729" max="15947" width="11.42578125" style="3"/>
    <col min="15948" max="15948" width="15.42578125" style="3" customWidth="1"/>
    <col min="15949" max="15949" width="9.5703125" style="3" customWidth="1"/>
    <col min="15950" max="15950" width="14.42578125" style="3" customWidth="1"/>
    <col min="15951" max="15951" width="49.85546875" style="3" customWidth="1"/>
    <col min="15952" max="15952" width="22.5703125" style="3" customWidth="1"/>
    <col min="15953" max="15953" width="23" style="3" customWidth="1"/>
    <col min="15954" max="15954" width="22.85546875" style="3" customWidth="1"/>
    <col min="15955" max="15955" width="23.42578125" style="3" customWidth="1"/>
    <col min="15956" max="15956" width="22.42578125" style="3" customWidth="1"/>
    <col min="15957" max="15957" width="13.85546875" style="3" customWidth="1"/>
    <col min="15958" max="15958" width="20.7109375" style="3" customWidth="1"/>
    <col min="15959" max="15959" width="18.140625" style="3" customWidth="1"/>
    <col min="15960" max="15960" width="14.85546875" style="3" bestFit="1" customWidth="1"/>
    <col min="15961" max="15961" width="11.42578125" style="3"/>
    <col min="15962" max="15962" width="17.42578125" style="3" customWidth="1"/>
    <col min="15963" max="15965" width="18.140625" style="3" customWidth="1"/>
    <col min="15966" max="15969" width="11.42578125" style="3"/>
    <col min="15970" max="15970" width="34" style="3" customWidth="1"/>
    <col min="15971" max="15971" width="9.5703125" style="3" customWidth="1"/>
    <col min="15972" max="15972" width="16.7109375" style="3" customWidth="1"/>
    <col min="15973" max="15973" width="55.140625" style="3" customWidth="1"/>
    <col min="15974" max="15974" width="22.5703125" style="3" customWidth="1"/>
    <col min="15975" max="15975" width="23" style="3" customWidth="1"/>
    <col min="15976" max="15976" width="22.85546875" style="3" customWidth="1"/>
    <col min="15977" max="15977" width="23.42578125" style="3" customWidth="1"/>
    <col min="15978" max="15978" width="28.7109375" style="3" customWidth="1"/>
    <col min="15979" max="15979" width="12.7109375" style="3" customWidth="1"/>
    <col min="15980" max="15980" width="11.42578125" style="3"/>
    <col min="15981" max="15981" width="25.28515625" style="3" customWidth="1"/>
    <col min="15982" max="15982" width="15.85546875" style="3" bestFit="1" customWidth="1"/>
    <col min="15983" max="15984" width="18" style="3" bestFit="1" customWidth="1"/>
    <col min="15985" max="16203" width="11.42578125" style="3"/>
    <col min="16204" max="16204" width="15.42578125" style="3" customWidth="1"/>
    <col min="16205" max="16205" width="9.5703125" style="3" customWidth="1"/>
    <col min="16206" max="16206" width="14.42578125" style="3" customWidth="1"/>
    <col min="16207" max="16207" width="49.85546875" style="3" customWidth="1"/>
    <col min="16208" max="16208" width="22.5703125" style="3" customWidth="1"/>
    <col min="16209" max="16209" width="23" style="3" customWidth="1"/>
    <col min="16210" max="16210" width="22.85546875" style="3" customWidth="1"/>
    <col min="16211" max="16211" width="23.42578125" style="3" customWidth="1"/>
    <col min="16212" max="16212" width="22.42578125" style="3" customWidth="1"/>
    <col min="16213" max="16213" width="13.85546875" style="3" customWidth="1"/>
    <col min="16214" max="16214" width="20.7109375" style="3" customWidth="1"/>
    <col min="16215" max="16215" width="18.140625" style="3" customWidth="1"/>
    <col min="16216" max="16216" width="14.85546875" style="3" bestFit="1" customWidth="1"/>
    <col min="16217" max="16217" width="11.42578125" style="3"/>
    <col min="16218" max="16218" width="17.42578125" style="3" customWidth="1"/>
    <col min="16219" max="16221" width="18.140625" style="3" customWidth="1"/>
    <col min="16222" max="16384" width="11.42578125" style="3"/>
  </cols>
  <sheetData>
    <row r="1" spans="1:15" s="132" customFormat="1" ht="23.1" customHeight="1" x14ac:dyDescent="0.25">
      <c r="C1" s="133"/>
      <c r="D1" s="133"/>
      <c r="G1" s="134"/>
      <c r="H1" s="135"/>
      <c r="I1" s="135"/>
      <c r="J1" s="135"/>
    </row>
    <row r="2" spans="1:15" s="132" customFormat="1" ht="19.5" customHeight="1" x14ac:dyDescent="0.25">
      <c r="A2" s="340" t="s">
        <v>0</v>
      </c>
      <c r="B2" s="340"/>
      <c r="C2" s="340"/>
      <c r="D2" s="340"/>
      <c r="E2" s="340"/>
      <c r="F2" s="340"/>
      <c r="G2" s="340"/>
      <c r="H2" s="340"/>
      <c r="I2" s="340"/>
      <c r="J2" s="340"/>
    </row>
    <row r="3" spans="1:15" s="132" customFormat="1" ht="24.95" customHeight="1" x14ac:dyDescent="0.25">
      <c r="A3" s="341" t="s">
        <v>475</v>
      </c>
      <c r="B3" s="341"/>
      <c r="C3" s="341"/>
      <c r="D3" s="341"/>
      <c r="E3" s="341"/>
      <c r="F3" s="341"/>
      <c r="G3" s="341"/>
      <c r="H3" s="341"/>
      <c r="I3" s="341"/>
      <c r="J3" s="341"/>
      <c r="K3" s="134"/>
    </row>
    <row r="4" spans="1:15" s="132" customFormat="1" ht="24.95" customHeight="1" x14ac:dyDescent="0.25">
      <c r="A4" s="342" t="s">
        <v>557</v>
      </c>
      <c r="B4" s="342"/>
      <c r="C4" s="342"/>
      <c r="D4" s="342"/>
      <c r="E4" s="342"/>
      <c r="F4" s="342"/>
      <c r="G4" s="342"/>
      <c r="H4" s="342"/>
      <c r="I4" s="342"/>
      <c r="J4" s="342"/>
    </row>
    <row r="5" spans="1:15" s="132" customFormat="1" ht="18.75" customHeight="1" thickBot="1" x14ac:dyDescent="0.3">
      <c r="C5" s="133"/>
      <c r="D5" s="133"/>
      <c r="G5" s="134"/>
      <c r="H5" s="136" t="s">
        <v>3</v>
      </c>
      <c r="I5" s="137" t="s">
        <v>4</v>
      </c>
      <c r="J5" s="138" t="s">
        <v>5</v>
      </c>
    </row>
    <row r="6" spans="1:15" ht="29.25" customHeight="1" x14ac:dyDescent="0.25">
      <c r="A6" s="331" t="s">
        <v>6</v>
      </c>
      <c r="B6" s="333" t="s">
        <v>7</v>
      </c>
      <c r="C6" s="333" t="s">
        <v>8</v>
      </c>
      <c r="D6" s="333" t="s">
        <v>9</v>
      </c>
      <c r="E6" s="333" t="s">
        <v>10</v>
      </c>
      <c r="F6" s="343" t="s">
        <v>477</v>
      </c>
      <c r="G6" s="349" t="s">
        <v>478</v>
      </c>
      <c r="H6" s="343" t="s">
        <v>479</v>
      </c>
      <c r="I6" s="345" t="s">
        <v>14</v>
      </c>
      <c r="J6" s="343" t="s">
        <v>480</v>
      </c>
      <c r="K6" s="343" t="s">
        <v>481</v>
      </c>
      <c r="L6" s="343" t="s">
        <v>482</v>
      </c>
      <c r="M6" s="347" t="s">
        <v>483</v>
      </c>
      <c r="N6" s="347"/>
      <c r="O6" s="348"/>
    </row>
    <row r="7" spans="1:15" ht="84.75" customHeight="1" thickBot="1" x14ac:dyDescent="0.3">
      <c r="A7" s="332"/>
      <c r="B7" s="334"/>
      <c r="C7" s="334"/>
      <c r="D7" s="334"/>
      <c r="E7" s="334"/>
      <c r="F7" s="344"/>
      <c r="G7" s="350"/>
      <c r="H7" s="344"/>
      <c r="I7" s="346"/>
      <c r="J7" s="344"/>
      <c r="K7" s="344"/>
      <c r="L7" s="344"/>
      <c r="M7" s="276" t="s">
        <v>484</v>
      </c>
      <c r="N7" s="276" t="s">
        <v>485</v>
      </c>
      <c r="O7" s="277" t="s">
        <v>486</v>
      </c>
    </row>
    <row r="8" spans="1:15" s="4" customFormat="1" ht="30.75" customHeight="1" thickBot="1" x14ac:dyDescent="0.3">
      <c r="A8" s="21" t="s">
        <v>36</v>
      </c>
      <c r="B8" s="141" t="s">
        <v>41</v>
      </c>
      <c r="C8" s="141">
        <v>20</v>
      </c>
      <c r="D8" s="141" t="s">
        <v>38</v>
      </c>
      <c r="E8" s="23" t="s">
        <v>39</v>
      </c>
      <c r="F8" s="24">
        <f>+F9+F44</f>
        <v>9956298794.5499992</v>
      </c>
      <c r="G8" s="24">
        <f t="shared" ref="G8:L8" si="0">+G9+G44</f>
        <v>0</v>
      </c>
      <c r="H8" s="24">
        <f t="shared" si="0"/>
        <v>9956298794.5499992</v>
      </c>
      <c r="I8" s="142">
        <f t="shared" ref="I8:I71" si="1">+H8/$H$130</f>
        <v>0.17847681540446561</v>
      </c>
      <c r="J8" s="24">
        <f t="shared" si="0"/>
        <v>9951257783.5499992</v>
      </c>
      <c r="K8" s="24">
        <f t="shared" si="0"/>
        <v>6153334921.5500002</v>
      </c>
      <c r="L8" s="24">
        <f t="shared" si="0"/>
        <v>3797922862</v>
      </c>
      <c r="M8" s="143">
        <f>+J8/H8</f>
        <v>0.99949368624786961</v>
      </c>
      <c r="N8" s="143">
        <f>+K8/H8</f>
        <v>0.61803437688293239</v>
      </c>
      <c r="O8" s="144">
        <f>+K8/J8</f>
        <v>0.61834745470284336</v>
      </c>
    </row>
    <row r="9" spans="1:15" ht="28.5" customHeight="1" x14ac:dyDescent="0.25">
      <c r="A9" s="145" t="s">
        <v>100</v>
      </c>
      <c r="B9" s="92" t="s">
        <v>41</v>
      </c>
      <c r="C9" s="92">
        <v>20</v>
      </c>
      <c r="D9" s="92" t="s">
        <v>38</v>
      </c>
      <c r="E9" s="35" t="s">
        <v>101</v>
      </c>
      <c r="F9" s="93">
        <f>+F10</f>
        <v>353903239.54999995</v>
      </c>
      <c r="G9" s="93">
        <f t="shared" ref="G9:L9" si="2">+G10</f>
        <v>0</v>
      </c>
      <c r="H9" s="93">
        <f t="shared" si="2"/>
        <v>353903239.54999995</v>
      </c>
      <c r="I9" s="146">
        <f t="shared" si="1"/>
        <v>6.34407669552695E-3</v>
      </c>
      <c r="J9" s="93">
        <f t="shared" si="2"/>
        <v>348862228.54999995</v>
      </c>
      <c r="K9" s="93">
        <f t="shared" si="2"/>
        <v>348862228.54999995</v>
      </c>
      <c r="L9" s="93">
        <f t="shared" si="2"/>
        <v>0</v>
      </c>
      <c r="M9" s="147">
        <f>+J9/H9</f>
        <v>0.98575596254385855</v>
      </c>
      <c r="N9" s="147">
        <f>+K9/H9</f>
        <v>0.98575596254385855</v>
      </c>
      <c r="O9" s="148">
        <f>+K9/J9</f>
        <v>1</v>
      </c>
    </row>
    <row r="10" spans="1:15" ht="28.5" customHeight="1" x14ac:dyDescent="0.25">
      <c r="A10" s="149" t="s">
        <v>114</v>
      </c>
      <c r="B10" s="34" t="s">
        <v>41</v>
      </c>
      <c r="C10" s="34">
        <v>20</v>
      </c>
      <c r="D10" s="34" t="s">
        <v>38</v>
      </c>
      <c r="E10" s="40" t="s">
        <v>115</v>
      </c>
      <c r="F10" s="66">
        <f>+F11+F24</f>
        <v>353903239.54999995</v>
      </c>
      <c r="G10" s="66">
        <f t="shared" ref="G10:L10" si="3">+G11+G24</f>
        <v>0</v>
      </c>
      <c r="H10" s="66">
        <f t="shared" si="3"/>
        <v>353903239.54999995</v>
      </c>
      <c r="I10" s="150">
        <f t="shared" si="1"/>
        <v>6.34407669552695E-3</v>
      </c>
      <c r="J10" s="66">
        <f t="shared" si="3"/>
        <v>348862228.54999995</v>
      </c>
      <c r="K10" s="66">
        <f t="shared" si="3"/>
        <v>348862228.54999995</v>
      </c>
      <c r="L10" s="66">
        <f t="shared" si="3"/>
        <v>0</v>
      </c>
      <c r="M10" s="64">
        <f t="shared" ref="M10:M86" si="4">+J10/H10</f>
        <v>0.98575596254385855</v>
      </c>
      <c r="N10" s="64">
        <f t="shared" ref="N10:N86" si="5">+K10/H10</f>
        <v>0.98575596254385855</v>
      </c>
      <c r="O10" s="151">
        <f t="shared" ref="O10:O86" si="6">+K10/J10</f>
        <v>1</v>
      </c>
    </row>
    <row r="11" spans="1:15" ht="28.5" customHeight="1" x14ac:dyDescent="0.25">
      <c r="A11" s="149" t="s">
        <v>116</v>
      </c>
      <c r="B11" s="34" t="s">
        <v>41</v>
      </c>
      <c r="C11" s="34">
        <v>20</v>
      </c>
      <c r="D11" s="34" t="s">
        <v>38</v>
      </c>
      <c r="E11" s="40" t="s">
        <v>117</v>
      </c>
      <c r="F11" s="62">
        <f>+F12+F15+F22</f>
        <v>62552927.649999999</v>
      </c>
      <c r="G11" s="62">
        <f t="shared" ref="G11:L11" si="7">+G12+G15+G22</f>
        <v>0</v>
      </c>
      <c r="H11" s="62">
        <f t="shared" si="7"/>
        <v>62552927.649999999</v>
      </c>
      <c r="I11" s="150">
        <f t="shared" si="1"/>
        <v>1.1213250577924766E-3</v>
      </c>
      <c r="J11" s="62">
        <f t="shared" si="7"/>
        <v>62552927.649999999</v>
      </c>
      <c r="K11" s="62">
        <f t="shared" si="7"/>
        <v>62552927.649999999</v>
      </c>
      <c r="L11" s="62">
        <f t="shared" si="7"/>
        <v>0</v>
      </c>
      <c r="M11" s="64">
        <f t="shared" si="4"/>
        <v>1</v>
      </c>
      <c r="N11" s="64">
        <f t="shared" si="5"/>
        <v>1</v>
      </c>
      <c r="O11" s="151">
        <f t="shared" si="6"/>
        <v>1</v>
      </c>
    </row>
    <row r="12" spans="1:15" ht="54.75" customHeight="1" x14ac:dyDescent="0.25">
      <c r="A12" s="149" t="s">
        <v>118</v>
      </c>
      <c r="B12" s="34" t="s">
        <v>41</v>
      </c>
      <c r="C12" s="34">
        <v>20</v>
      </c>
      <c r="D12" s="34" t="s">
        <v>38</v>
      </c>
      <c r="E12" s="40" t="s">
        <v>487</v>
      </c>
      <c r="F12" s="62">
        <f>+F13+F14</f>
        <v>4803517</v>
      </c>
      <c r="G12" s="62">
        <f t="shared" ref="G12:L12" si="8">+G13+G14</f>
        <v>0</v>
      </c>
      <c r="H12" s="62">
        <f t="shared" si="8"/>
        <v>4803517</v>
      </c>
      <c r="I12" s="150">
        <f t="shared" si="1"/>
        <v>8.6107943784340902E-5</v>
      </c>
      <c r="J12" s="62">
        <f t="shared" si="8"/>
        <v>4803517</v>
      </c>
      <c r="K12" s="62">
        <f t="shared" si="8"/>
        <v>4803517</v>
      </c>
      <c r="L12" s="62">
        <f t="shared" si="8"/>
        <v>0</v>
      </c>
      <c r="M12" s="64">
        <f t="shared" si="4"/>
        <v>1</v>
      </c>
      <c r="N12" s="64">
        <f t="shared" si="5"/>
        <v>1</v>
      </c>
      <c r="O12" s="151">
        <f t="shared" si="6"/>
        <v>1</v>
      </c>
    </row>
    <row r="13" spans="1:15" ht="55.5" customHeight="1" x14ac:dyDescent="0.25">
      <c r="A13" s="152" t="s">
        <v>120</v>
      </c>
      <c r="B13" s="44" t="s">
        <v>41</v>
      </c>
      <c r="C13" s="44">
        <v>20</v>
      </c>
      <c r="D13" s="44" t="s">
        <v>38</v>
      </c>
      <c r="E13" s="45" t="s">
        <v>488</v>
      </c>
      <c r="F13" s="46">
        <v>4545632</v>
      </c>
      <c r="G13" s="46">
        <v>0</v>
      </c>
      <c r="H13" s="46">
        <f>+F13-G13</f>
        <v>4545632</v>
      </c>
      <c r="I13" s="153">
        <f t="shared" si="1"/>
        <v>8.1485092010770676E-5</v>
      </c>
      <c r="J13" s="46">
        <v>4545632</v>
      </c>
      <c r="K13" s="46">
        <v>4545632</v>
      </c>
      <c r="L13" s="46">
        <f>+J13-K13</f>
        <v>0</v>
      </c>
      <c r="M13" s="57">
        <f t="shared" si="4"/>
        <v>1</v>
      </c>
      <c r="N13" s="57">
        <f t="shared" si="5"/>
        <v>1</v>
      </c>
      <c r="O13" s="154">
        <f t="shared" si="6"/>
        <v>1</v>
      </c>
    </row>
    <row r="14" spans="1:15" ht="36" customHeight="1" x14ac:dyDescent="0.25">
      <c r="A14" s="152" t="s">
        <v>122</v>
      </c>
      <c r="B14" s="44" t="s">
        <v>41</v>
      </c>
      <c r="C14" s="44">
        <v>20</v>
      </c>
      <c r="D14" s="44" t="s">
        <v>38</v>
      </c>
      <c r="E14" s="45" t="s">
        <v>123</v>
      </c>
      <c r="F14" s="46">
        <v>257885</v>
      </c>
      <c r="G14" s="46">
        <v>0</v>
      </c>
      <c r="H14" s="46">
        <f>+F14-G14</f>
        <v>257885</v>
      </c>
      <c r="I14" s="155">
        <f t="shared" si="1"/>
        <v>4.6228517735702307E-6</v>
      </c>
      <c r="J14" s="46">
        <v>257885</v>
      </c>
      <c r="K14" s="46">
        <v>257885</v>
      </c>
      <c r="L14" s="46">
        <f>+J14-K14</f>
        <v>0</v>
      </c>
      <c r="M14" s="57">
        <f t="shared" si="4"/>
        <v>1</v>
      </c>
      <c r="N14" s="57">
        <f t="shared" si="5"/>
        <v>1</v>
      </c>
      <c r="O14" s="154">
        <f t="shared" si="6"/>
        <v>1</v>
      </c>
    </row>
    <row r="15" spans="1:15" ht="43.5" customHeight="1" x14ac:dyDescent="0.25">
      <c r="A15" s="156" t="s">
        <v>126</v>
      </c>
      <c r="B15" s="34" t="s">
        <v>41</v>
      </c>
      <c r="C15" s="34">
        <v>20</v>
      </c>
      <c r="D15" s="34" t="s">
        <v>38</v>
      </c>
      <c r="E15" s="40" t="s">
        <v>489</v>
      </c>
      <c r="F15" s="62">
        <f>SUM(F16:F21)</f>
        <v>57416210.649999999</v>
      </c>
      <c r="G15" s="62">
        <f t="shared" ref="G15:H15" si="9">SUM(G16:G21)</f>
        <v>0</v>
      </c>
      <c r="H15" s="62">
        <f t="shared" si="9"/>
        <v>57416210.649999999</v>
      </c>
      <c r="I15" s="157">
        <f t="shared" si="1"/>
        <v>1.0292441640073462E-3</v>
      </c>
      <c r="J15" s="62">
        <f t="shared" ref="J15:L15" si="10">SUM(J16:J21)</f>
        <v>57416210.649999999</v>
      </c>
      <c r="K15" s="62">
        <f t="shared" si="10"/>
        <v>57416210.649999999</v>
      </c>
      <c r="L15" s="62">
        <f t="shared" si="10"/>
        <v>0</v>
      </c>
      <c r="M15" s="64">
        <f t="shared" si="4"/>
        <v>1</v>
      </c>
      <c r="N15" s="64">
        <f t="shared" si="5"/>
        <v>1</v>
      </c>
      <c r="O15" s="151">
        <f t="shared" si="6"/>
        <v>1</v>
      </c>
    </row>
    <row r="16" spans="1:15" ht="43.5" customHeight="1" x14ac:dyDescent="0.25">
      <c r="A16" s="158" t="s">
        <v>128</v>
      </c>
      <c r="B16" s="44" t="s">
        <v>41</v>
      </c>
      <c r="C16" s="44">
        <v>20</v>
      </c>
      <c r="D16" s="44" t="s">
        <v>38</v>
      </c>
      <c r="E16" s="45" t="s">
        <v>490</v>
      </c>
      <c r="F16" s="46">
        <v>32752716</v>
      </c>
      <c r="G16" s="46">
        <v>0</v>
      </c>
      <c r="H16" s="46">
        <f t="shared" ref="H16:H21" si="11">+F16-G16</f>
        <v>32752716</v>
      </c>
      <c r="I16" s="153">
        <f t="shared" si="1"/>
        <v>5.8712585551638167E-4</v>
      </c>
      <c r="J16" s="46">
        <v>32752716</v>
      </c>
      <c r="K16" s="46">
        <v>32752716</v>
      </c>
      <c r="L16" s="46">
        <f t="shared" ref="L16:L21" si="12">+J16-K16</f>
        <v>0</v>
      </c>
      <c r="M16" s="57">
        <f t="shared" si="4"/>
        <v>1</v>
      </c>
      <c r="N16" s="57">
        <f t="shared" si="5"/>
        <v>1</v>
      </c>
      <c r="O16" s="154">
        <f t="shared" si="6"/>
        <v>1</v>
      </c>
    </row>
    <row r="17" spans="1:15" ht="54.75" customHeight="1" x14ac:dyDescent="0.25">
      <c r="A17" s="158" t="s">
        <v>130</v>
      </c>
      <c r="B17" s="44" t="s">
        <v>41</v>
      </c>
      <c r="C17" s="44">
        <v>20</v>
      </c>
      <c r="D17" s="44" t="s">
        <v>38</v>
      </c>
      <c r="E17" s="45" t="s">
        <v>131</v>
      </c>
      <c r="F17" s="46">
        <v>3965698</v>
      </c>
      <c r="G17" s="46">
        <v>0</v>
      </c>
      <c r="H17" s="46">
        <f t="shared" si="11"/>
        <v>3965698</v>
      </c>
      <c r="I17" s="153">
        <f t="shared" si="1"/>
        <v>7.1089183290008791E-5</v>
      </c>
      <c r="J17" s="46">
        <v>3965698</v>
      </c>
      <c r="K17" s="46">
        <v>3965698</v>
      </c>
      <c r="L17" s="46">
        <f t="shared" si="12"/>
        <v>0</v>
      </c>
      <c r="M17" s="57">
        <f t="shared" si="4"/>
        <v>1</v>
      </c>
      <c r="N17" s="57">
        <f t="shared" si="5"/>
        <v>1</v>
      </c>
      <c r="O17" s="154">
        <f t="shared" si="6"/>
        <v>1</v>
      </c>
    </row>
    <row r="18" spans="1:15" ht="54.75" customHeight="1" x14ac:dyDescent="0.25">
      <c r="A18" s="158" t="s">
        <v>134</v>
      </c>
      <c r="B18" s="44" t="s">
        <v>41</v>
      </c>
      <c r="C18" s="44">
        <v>20</v>
      </c>
      <c r="D18" s="44" t="s">
        <v>38</v>
      </c>
      <c r="E18" s="45" t="s">
        <v>135</v>
      </c>
      <c r="F18" s="46">
        <v>513437</v>
      </c>
      <c r="G18" s="46">
        <v>0</v>
      </c>
      <c r="H18" s="46">
        <f t="shared" si="11"/>
        <v>513437</v>
      </c>
      <c r="I18" s="159">
        <f t="shared" si="1"/>
        <v>9.2038821415226892E-6</v>
      </c>
      <c r="J18" s="46">
        <v>513437</v>
      </c>
      <c r="K18" s="46">
        <v>513437</v>
      </c>
      <c r="L18" s="46">
        <f t="shared" si="12"/>
        <v>0</v>
      </c>
      <c r="M18" s="57">
        <f t="shared" si="4"/>
        <v>1</v>
      </c>
      <c r="N18" s="57">
        <f t="shared" si="5"/>
        <v>1</v>
      </c>
      <c r="O18" s="154">
        <f t="shared" si="6"/>
        <v>1</v>
      </c>
    </row>
    <row r="19" spans="1:15" ht="32.25" customHeight="1" x14ac:dyDescent="0.25">
      <c r="A19" s="158" t="s">
        <v>136</v>
      </c>
      <c r="B19" s="44" t="s">
        <v>41</v>
      </c>
      <c r="C19" s="44">
        <v>20</v>
      </c>
      <c r="D19" s="44" t="s">
        <v>38</v>
      </c>
      <c r="E19" s="45" t="s">
        <v>137</v>
      </c>
      <c r="F19" s="46">
        <v>13375311</v>
      </c>
      <c r="G19" s="46">
        <v>0</v>
      </c>
      <c r="H19" s="46">
        <f t="shared" si="11"/>
        <v>13375311</v>
      </c>
      <c r="I19" s="153">
        <f t="shared" si="1"/>
        <v>2.3976609798322283E-4</v>
      </c>
      <c r="J19" s="46">
        <v>13375311</v>
      </c>
      <c r="K19" s="46">
        <v>13375311</v>
      </c>
      <c r="L19" s="46">
        <f t="shared" si="12"/>
        <v>0</v>
      </c>
      <c r="M19" s="57">
        <f t="shared" si="4"/>
        <v>1</v>
      </c>
      <c r="N19" s="57">
        <f t="shared" si="5"/>
        <v>1</v>
      </c>
      <c r="O19" s="154">
        <f t="shared" si="6"/>
        <v>1</v>
      </c>
    </row>
    <row r="20" spans="1:15" ht="43.5" customHeight="1" x14ac:dyDescent="0.25">
      <c r="A20" s="158" t="s">
        <v>491</v>
      </c>
      <c r="B20" s="44" t="s">
        <v>41</v>
      </c>
      <c r="C20" s="44">
        <v>20</v>
      </c>
      <c r="D20" s="44" t="s">
        <v>38</v>
      </c>
      <c r="E20" s="45" t="s">
        <v>492</v>
      </c>
      <c r="F20" s="46">
        <v>25110</v>
      </c>
      <c r="G20" s="46">
        <v>0</v>
      </c>
      <c r="H20" s="46">
        <f t="shared" si="11"/>
        <v>25110</v>
      </c>
      <c r="I20" s="160">
        <f t="shared" si="1"/>
        <v>4.5012237250847662E-7</v>
      </c>
      <c r="J20" s="46">
        <v>25110</v>
      </c>
      <c r="K20" s="46">
        <v>25110</v>
      </c>
      <c r="L20" s="46">
        <f t="shared" si="12"/>
        <v>0</v>
      </c>
      <c r="M20" s="57">
        <f t="shared" si="4"/>
        <v>1</v>
      </c>
      <c r="N20" s="57">
        <f t="shared" si="5"/>
        <v>1</v>
      </c>
      <c r="O20" s="154">
        <f t="shared" si="6"/>
        <v>1</v>
      </c>
    </row>
    <row r="21" spans="1:15" ht="43.5" customHeight="1" x14ac:dyDescent="0.25">
      <c r="A21" s="158" t="s">
        <v>138</v>
      </c>
      <c r="B21" s="44" t="s">
        <v>41</v>
      </c>
      <c r="C21" s="44">
        <v>20</v>
      </c>
      <c r="D21" s="44" t="s">
        <v>38</v>
      </c>
      <c r="E21" s="45" t="s">
        <v>139</v>
      </c>
      <c r="F21" s="46">
        <v>6783938.6500000004</v>
      </c>
      <c r="G21" s="46">
        <v>0</v>
      </c>
      <c r="H21" s="46">
        <f t="shared" si="11"/>
        <v>6783938.6500000004</v>
      </c>
      <c r="I21" s="153">
        <f t="shared" si="1"/>
        <v>1.216090227037018E-4</v>
      </c>
      <c r="J21" s="46">
        <v>6783938.6500000004</v>
      </c>
      <c r="K21" s="46">
        <v>6783938.6500000004</v>
      </c>
      <c r="L21" s="46">
        <f t="shared" si="12"/>
        <v>0</v>
      </c>
      <c r="M21" s="57">
        <f t="shared" si="4"/>
        <v>1</v>
      </c>
      <c r="N21" s="57">
        <f t="shared" si="5"/>
        <v>1</v>
      </c>
      <c r="O21" s="154">
        <f t="shared" si="6"/>
        <v>1</v>
      </c>
    </row>
    <row r="22" spans="1:15" ht="43.5" customHeight="1" x14ac:dyDescent="0.25">
      <c r="A22" s="149" t="s">
        <v>140</v>
      </c>
      <c r="B22" s="34" t="s">
        <v>41</v>
      </c>
      <c r="C22" s="34">
        <v>20</v>
      </c>
      <c r="D22" s="34" t="s">
        <v>38</v>
      </c>
      <c r="E22" s="40" t="s">
        <v>141</v>
      </c>
      <c r="F22" s="62">
        <f>+F23</f>
        <v>333200</v>
      </c>
      <c r="G22" s="62">
        <f t="shared" ref="G22:H22" si="13">+G23</f>
        <v>0</v>
      </c>
      <c r="H22" s="62">
        <f t="shared" si="13"/>
        <v>333200</v>
      </c>
      <c r="I22" s="161">
        <f t="shared" si="1"/>
        <v>5.9729500007895026E-6</v>
      </c>
      <c r="J22" s="62">
        <f t="shared" ref="J22:L22" si="14">+J23</f>
        <v>333200</v>
      </c>
      <c r="K22" s="62">
        <f t="shared" si="14"/>
        <v>333200</v>
      </c>
      <c r="L22" s="62">
        <f t="shared" si="14"/>
        <v>0</v>
      </c>
      <c r="M22" s="64">
        <f t="shared" si="4"/>
        <v>1</v>
      </c>
      <c r="N22" s="64">
        <f t="shared" si="5"/>
        <v>1</v>
      </c>
      <c r="O22" s="151">
        <f t="shared" si="6"/>
        <v>1</v>
      </c>
    </row>
    <row r="23" spans="1:15" ht="43.5" customHeight="1" x14ac:dyDescent="0.25">
      <c r="A23" s="152" t="s">
        <v>142</v>
      </c>
      <c r="B23" s="44" t="s">
        <v>41</v>
      </c>
      <c r="C23" s="44">
        <v>20</v>
      </c>
      <c r="D23" s="44" t="s">
        <v>38</v>
      </c>
      <c r="E23" s="45" t="s">
        <v>493</v>
      </c>
      <c r="F23" s="46">
        <v>333200</v>
      </c>
      <c r="G23" s="46">
        <v>0</v>
      </c>
      <c r="H23" s="46">
        <f>+F23-G23</f>
        <v>333200</v>
      </c>
      <c r="I23" s="159">
        <f t="shared" si="1"/>
        <v>5.9729500007895026E-6</v>
      </c>
      <c r="J23" s="46">
        <v>333200</v>
      </c>
      <c r="K23" s="46">
        <v>333200</v>
      </c>
      <c r="L23" s="46">
        <f>+J23-K23</f>
        <v>0</v>
      </c>
      <c r="M23" s="57">
        <f t="shared" si="4"/>
        <v>1</v>
      </c>
      <c r="N23" s="57">
        <f t="shared" si="5"/>
        <v>1</v>
      </c>
      <c r="O23" s="154">
        <f t="shared" si="6"/>
        <v>1</v>
      </c>
    </row>
    <row r="24" spans="1:15" ht="43.5" customHeight="1" x14ac:dyDescent="0.25">
      <c r="A24" s="149" t="s">
        <v>148</v>
      </c>
      <c r="B24" s="34" t="s">
        <v>41</v>
      </c>
      <c r="C24" s="34">
        <v>20</v>
      </c>
      <c r="D24" s="34" t="s">
        <v>38</v>
      </c>
      <c r="E24" s="40" t="s">
        <v>149</v>
      </c>
      <c r="F24" s="62">
        <f>+F25+F27+F31+F34+F41+F43</f>
        <v>291350311.89999998</v>
      </c>
      <c r="G24" s="62">
        <f t="shared" ref="G24:H24" si="15">+G25+G27+G31+G34+G41+G43</f>
        <v>0</v>
      </c>
      <c r="H24" s="62">
        <f t="shared" si="15"/>
        <v>291350311.89999998</v>
      </c>
      <c r="I24" s="150">
        <f t="shared" si="1"/>
        <v>5.222751637734474E-3</v>
      </c>
      <c r="J24" s="62">
        <f t="shared" ref="J24:L24" si="16">+J25+J27+J31+J34+J41+J43</f>
        <v>286309300.89999998</v>
      </c>
      <c r="K24" s="62">
        <f t="shared" si="16"/>
        <v>286309300.89999998</v>
      </c>
      <c r="L24" s="62">
        <f t="shared" si="16"/>
        <v>0</v>
      </c>
      <c r="M24" s="64">
        <f t="shared" si="4"/>
        <v>0.98269776693518618</v>
      </c>
      <c r="N24" s="64">
        <f t="shared" si="5"/>
        <v>0.98269776693518618</v>
      </c>
      <c r="O24" s="151">
        <f t="shared" si="6"/>
        <v>1</v>
      </c>
    </row>
    <row r="25" spans="1:15" ht="43.5" customHeight="1" x14ac:dyDescent="0.25">
      <c r="A25" s="149" t="s">
        <v>494</v>
      </c>
      <c r="B25" s="34" t="s">
        <v>41</v>
      </c>
      <c r="C25" s="34">
        <v>20</v>
      </c>
      <c r="D25" s="34" t="s">
        <v>38</v>
      </c>
      <c r="E25" s="40" t="s">
        <v>495</v>
      </c>
      <c r="F25" s="62">
        <f>+F26</f>
        <v>3333643.91</v>
      </c>
      <c r="G25" s="62">
        <f t="shared" ref="G25:H25" si="17">+G26</f>
        <v>0</v>
      </c>
      <c r="H25" s="62">
        <f t="shared" si="17"/>
        <v>3333643.91</v>
      </c>
      <c r="I25" s="150">
        <f t="shared" si="1"/>
        <v>5.9758968772108107E-5</v>
      </c>
      <c r="J25" s="62">
        <f t="shared" ref="J25:L25" si="18">+J26</f>
        <v>3333643.91</v>
      </c>
      <c r="K25" s="62">
        <f t="shared" si="18"/>
        <v>3333643.91</v>
      </c>
      <c r="L25" s="62">
        <f t="shared" si="18"/>
        <v>0</v>
      </c>
      <c r="M25" s="64">
        <f t="shared" si="4"/>
        <v>1</v>
      </c>
      <c r="N25" s="64">
        <f t="shared" si="5"/>
        <v>1</v>
      </c>
      <c r="O25" s="151">
        <f t="shared" si="6"/>
        <v>1</v>
      </c>
    </row>
    <row r="26" spans="1:15" ht="43.5" customHeight="1" x14ac:dyDescent="0.25">
      <c r="A26" s="152" t="s">
        <v>496</v>
      </c>
      <c r="B26" s="44" t="s">
        <v>41</v>
      </c>
      <c r="C26" s="44">
        <v>20</v>
      </c>
      <c r="D26" s="44" t="s">
        <v>38</v>
      </c>
      <c r="E26" s="45" t="s">
        <v>497</v>
      </c>
      <c r="F26" s="46">
        <v>3333643.91</v>
      </c>
      <c r="G26" s="46">
        <v>0</v>
      </c>
      <c r="H26" s="46">
        <f>+F26-G26</f>
        <v>3333643.91</v>
      </c>
      <c r="I26" s="153">
        <f t="shared" si="1"/>
        <v>5.9758968772108107E-5</v>
      </c>
      <c r="J26" s="46">
        <v>3333643.91</v>
      </c>
      <c r="K26" s="46">
        <v>3333643.91</v>
      </c>
      <c r="L26" s="46">
        <f>+J26-K26</f>
        <v>0</v>
      </c>
      <c r="M26" s="57">
        <f t="shared" si="4"/>
        <v>1</v>
      </c>
      <c r="N26" s="57">
        <f t="shared" si="5"/>
        <v>1</v>
      </c>
      <c r="O26" s="154">
        <f t="shared" si="6"/>
        <v>1</v>
      </c>
    </row>
    <row r="27" spans="1:15" ht="75" customHeight="1" x14ac:dyDescent="0.25">
      <c r="A27" s="149" t="s">
        <v>150</v>
      </c>
      <c r="B27" s="34" t="s">
        <v>41</v>
      </c>
      <c r="C27" s="34">
        <v>20</v>
      </c>
      <c r="D27" s="34" t="s">
        <v>38</v>
      </c>
      <c r="E27" s="40" t="s">
        <v>498</v>
      </c>
      <c r="F27" s="62">
        <f>+F28+F29+F30</f>
        <v>45043707</v>
      </c>
      <c r="G27" s="62">
        <f t="shared" ref="G27:H27" si="19">+G28+G29+G30</f>
        <v>0</v>
      </c>
      <c r="H27" s="62">
        <f t="shared" si="19"/>
        <v>45043707</v>
      </c>
      <c r="I27" s="150">
        <f t="shared" si="1"/>
        <v>8.074544110480556E-4</v>
      </c>
      <c r="J27" s="62">
        <f t="shared" ref="J27:L27" si="20">+J28+J29+J30</f>
        <v>45043707</v>
      </c>
      <c r="K27" s="62">
        <f t="shared" si="20"/>
        <v>45043707</v>
      </c>
      <c r="L27" s="62">
        <f t="shared" si="20"/>
        <v>0</v>
      </c>
      <c r="M27" s="64">
        <f t="shared" si="4"/>
        <v>1</v>
      </c>
      <c r="N27" s="64">
        <f t="shared" si="5"/>
        <v>1</v>
      </c>
      <c r="O27" s="151">
        <f t="shared" si="6"/>
        <v>1</v>
      </c>
    </row>
    <row r="28" spans="1:15" ht="43.5" customHeight="1" x14ac:dyDescent="0.25">
      <c r="A28" s="152" t="s">
        <v>152</v>
      </c>
      <c r="B28" s="44" t="s">
        <v>41</v>
      </c>
      <c r="C28" s="44">
        <v>20</v>
      </c>
      <c r="D28" s="44" t="s">
        <v>38</v>
      </c>
      <c r="E28" s="45" t="s">
        <v>153</v>
      </c>
      <c r="F28" s="46">
        <v>244854</v>
      </c>
      <c r="G28" s="46">
        <v>0</v>
      </c>
      <c r="H28" s="46">
        <f t="shared" ref="H28:H30" si="21">+F28-G28</f>
        <v>244854</v>
      </c>
      <c r="I28" s="155">
        <f t="shared" si="1"/>
        <v>4.3892578016005787E-6</v>
      </c>
      <c r="J28" s="46">
        <v>244854</v>
      </c>
      <c r="K28" s="46">
        <v>244854</v>
      </c>
      <c r="L28" s="46">
        <f t="shared" ref="L28:L30" si="22">+J28-K28</f>
        <v>0</v>
      </c>
      <c r="M28" s="57">
        <f t="shared" si="4"/>
        <v>1</v>
      </c>
      <c r="N28" s="57">
        <f t="shared" si="5"/>
        <v>1</v>
      </c>
      <c r="O28" s="154">
        <f t="shared" si="6"/>
        <v>1</v>
      </c>
    </row>
    <row r="29" spans="1:15" ht="43.5" customHeight="1" x14ac:dyDescent="0.25">
      <c r="A29" s="152" t="s">
        <v>158</v>
      </c>
      <c r="B29" s="44" t="s">
        <v>41</v>
      </c>
      <c r="C29" s="44">
        <v>20</v>
      </c>
      <c r="D29" s="44" t="s">
        <v>38</v>
      </c>
      <c r="E29" s="45" t="s">
        <v>159</v>
      </c>
      <c r="F29" s="46">
        <v>162200</v>
      </c>
      <c r="G29" s="46">
        <v>0</v>
      </c>
      <c r="H29" s="46">
        <f t="shared" si="21"/>
        <v>162200</v>
      </c>
      <c r="I29" s="155">
        <f t="shared" si="1"/>
        <v>2.9076005105884074E-6</v>
      </c>
      <c r="J29" s="46">
        <v>162200</v>
      </c>
      <c r="K29" s="46">
        <v>162200</v>
      </c>
      <c r="L29" s="46">
        <f t="shared" si="22"/>
        <v>0</v>
      </c>
      <c r="M29" s="57">
        <f t="shared" si="4"/>
        <v>1</v>
      </c>
      <c r="N29" s="57">
        <f t="shared" si="5"/>
        <v>1</v>
      </c>
      <c r="O29" s="154">
        <f t="shared" si="6"/>
        <v>1</v>
      </c>
    </row>
    <row r="30" spans="1:15" ht="43.5" customHeight="1" x14ac:dyDescent="0.25">
      <c r="A30" s="152" t="s">
        <v>160</v>
      </c>
      <c r="B30" s="44" t="s">
        <v>41</v>
      </c>
      <c r="C30" s="44">
        <v>20</v>
      </c>
      <c r="D30" s="44" t="s">
        <v>38</v>
      </c>
      <c r="E30" s="45" t="s">
        <v>161</v>
      </c>
      <c r="F30" s="46">
        <v>44636653</v>
      </c>
      <c r="G30" s="46">
        <v>0</v>
      </c>
      <c r="H30" s="46">
        <f t="shared" si="21"/>
        <v>44636653</v>
      </c>
      <c r="I30" s="153">
        <f t="shared" si="1"/>
        <v>8.0015755273586664E-4</v>
      </c>
      <c r="J30" s="46">
        <v>44636653</v>
      </c>
      <c r="K30" s="46">
        <v>44636653</v>
      </c>
      <c r="L30" s="46">
        <f t="shared" si="22"/>
        <v>0</v>
      </c>
      <c r="M30" s="57">
        <f t="shared" si="4"/>
        <v>1</v>
      </c>
      <c r="N30" s="57">
        <f t="shared" si="5"/>
        <v>1</v>
      </c>
      <c r="O30" s="154">
        <f t="shared" si="6"/>
        <v>1</v>
      </c>
    </row>
    <row r="31" spans="1:15" ht="43.5" customHeight="1" x14ac:dyDescent="0.25">
      <c r="A31" s="149" t="s">
        <v>164</v>
      </c>
      <c r="B31" s="34" t="s">
        <v>41</v>
      </c>
      <c r="C31" s="34">
        <v>20</v>
      </c>
      <c r="D31" s="34" t="s">
        <v>38</v>
      </c>
      <c r="E31" s="40" t="s">
        <v>499</v>
      </c>
      <c r="F31" s="62">
        <f>+F32+F33</f>
        <v>9709914</v>
      </c>
      <c r="G31" s="62">
        <f t="shared" ref="G31:H31" si="23">+G32+G33</f>
        <v>0</v>
      </c>
      <c r="H31" s="62">
        <f t="shared" si="23"/>
        <v>9709914</v>
      </c>
      <c r="I31" s="150">
        <f t="shared" si="1"/>
        <v>1.7406011654851742E-4</v>
      </c>
      <c r="J31" s="62">
        <f t="shared" ref="J31:L31" si="24">+J32+J33</f>
        <v>9709914</v>
      </c>
      <c r="K31" s="62">
        <f t="shared" si="24"/>
        <v>9709914</v>
      </c>
      <c r="L31" s="62">
        <f t="shared" si="24"/>
        <v>0</v>
      </c>
      <c r="M31" s="64">
        <f t="shared" si="4"/>
        <v>1</v>
      </c>
      <c r="N31" s="64">
        <f t="shared" si="5"/>
        <v>1</v>
      </c>
      <c r="O31" s="151">
        <f t="shared" si="6"/>
        <v>1</v>
      </c>
    </row>
    <row r="32" spans="1:15" ht="43.5" customHeight="1" x14ac:dyDescent="0.25">
      <c r="A32" s="152" t="s">
        <v>166</v>
      </c>
      <c r="B32" s="44" t="s">
        <v>41</v>
      </c>
      <c r="C32" s="44">
        <v>20</v>
      </c>
      <c r="D32" s="44" t="s">
        <v>38</v>
      </c>
      <c r="E32" s="45" t="s">
        <v>167</v>
      </c>
      <c r="F32" s="46">
        <v>7521191</v>
      </c>
      <c r="G32" s="46">
        <v>0</v>
      </c>
      <c r="H32" s="46">
        <f t="shared" ref="H32:H33" si="25">+F32-G32</f>
        <v>7521191</v>
      </c>
      <c r="I32" s="153">
        <f t="shared" si="1"/>
        <v>1.3482502337751502E-4</v>
      </c>
      <c r="J32" s="46">
        <v>7521191</v>
      </c>
      <c r="K32" s="46">
        <v>7521191</v>
      </c>
      <c r="L32" s="46">
        <f>+J32-K32</f>
        <v>0</v>
      </c>
      <c r="M32" s="57">
        <f t="shared" si="4"/>
        <v>1</v>
      </c>
      <c r="N32" s="57">
        <f t="shared" si="5"/>
        <v>1</v>
      </c>
      <c r="O32" s="154">
        <f t="shared" si="6"/>
        <v>1</v>
      </c>
    </row>
    <row r="33" spans="1:15" ht="43.5" customHeight="1" x14ac:dyDescent="0.25">
      <c r="A33" s="152" t="s">
        <v>170</v>
      </c>
      <c r="B33" s="44" t="s">
        <v>41</v>
      </c>
      <c r="C33" s="44">
        <v>20</v>
      </c>
      <c r="D33" s="44" t="s">
        <v>38</v>
      </c>
      <c r="E33" s="45" t="s">
        <v>171</v>
      </c>
      <c r="F33" s="46">
        <v>2188723</v>
      </c>
      <c r="G33" s="46">
        <v>0</v>
      </c>
      <c r="H33" s="46">
        <f t="shared" si="25"/>
        <v>2188723</v>
      </c>
      <c r="I33" s="159">
        <f t="shared" si="1"/>
        <v>3.9235093171002407E-5</v>
      </c>
      <c r="J33" s="46">
        <v>2188723</v>
      </c>
      <c r="K33" s="46">
        <v>2188723</v>
      </c>
      <c r="L33" s="46">
        <f>+J33-K33</f>
        <v>0</v>
      </c>
      <c r="M33" s="57">
        <f t="shared" si="4"/>
        <v>1</v>
      </c>
      <c r="N33" s="57">
        <f t="shared" si="5"/>
        <v>1</v>
      </c>
      <c r="O33" s="154">
        <f t="shared" si="6"/>
        <v>1</v>
      </c>
    </row>
    <row r="34" spans="1:15" ht="43.5" customHeight="1" x14ac:dyDescent="0.25">
      <c r="A34" s="149" t="s">
        <v>172</v>
      </c>
      <c r="B34" s="34" t="s">
        <v>41</v>
      </c>
      <c r="C34" s="34">
        <v>20</v>
      </c>
      <c r="D34" s="34" t="s">
        <v>38</v>
      </c>
      <c r="E34" s="40" t="s">
        <v>173</v>
      </c>
      <c r="F34" s="62">
        <f>+F35+F36+F37+F38+F39+F40</f>
        <v>222800613.99000001</v>
      </c>
      <c r="G34" s="62">
        <f t="shared" ref="G34:H34" si="26">+G35+G36+G37+G38+G39+G40</f>
        <v>0</v>
      </c>
      <c r="H34" s="62">
        <f t="shared" si="26"/>
        <v>222800613.99000001</v>
      </c>
      <c r="I34" s="150">
        <f t="shared" si="1"/>
        <v>3.9939283538639623E-3</v>
      </c>
      <c r="J34" s="62">
        <f t="shared" ref="J34:L34" si="27">+J35+J36+J37+J38+J39+J40</f>
        <v>222800602.99000001</v>
      </c>
      <c r="K34" s="62">
        <f t="shared" si="27"/>
        <v>222800602.99000001</v>
      </c>
      <c r="L34" s="62">
        <f t="shared" si="27"/>
        <v>0</v>
      </c>
      <c r="M34" s="64">
        <f t="shared" si="4"/>
        <v>0.99999995062850233</v>
      </c>
      <c r="N34" s="64">
        <f t="shared" si="5"/>
        <v>0.99999995062850233</v>
      </c>
      <c r="O34" s="151">
        <f t="shared" si="6"/>
        <v>1</v>
      </c>
    </row>
    <row r="35" spans="1:15" ht="43.5" customHeight="1" x14ac:dyDescent="0.25">
      <c r="A35" s="152" t="s">
        <v>174</v>
      </c>
      <c r="B35" s="44" t="s">
        <v>41</v>
      </c>
      <c r="C35" s="44">
        <v>20</v>
      </c>
      <c r="D35" s="44" t="s">
        <v>38</v>
      </c>
      <c r="E35" s="45" t="s">
        <v>175</v>
      </c>
      <c r="F35" s="46">
        <v>31514008</v>
      </c>
      <c r="G35" s="46">
        <v>0</v>
      </c>
      <c r="H35" s="46">
        <f t="shared" ref="H35:H40" si="28">+F35-G35</f>
        <v>31514008</v>
      </c>
      <c r="I35" s="153">
        <f t="shared" si="1"/>
        <v>5.6492075062569149E-4</v>
      </c>
      <c r="J35" s="46">
        <v>31514008</v>
      </c>
      <c r="K35" s="46">
        <v>31514008</v>
      </c>
      <c r="L35" s="46">
        <f t="shared" ref="L35:L39" si="29">+J35-K35</f>
        <v>0</v>
      </c>
      <c r="M35" s="57">
        <f t="shared" si="4"/>
        <v>1</v>
      </c>
      <c r="N35" s="57">
        <f t="shared" si="5"/>
        <v>1</v>
      </c>
      <c r="O35" s="154">
        <f t="shared" si="6"/>
        <v>1</v>
      </c>
    </row>
    <row r="36" spans="1:15" ht="43.5" customHeight="1" x14ac:dyDescent="0.25">
      <c r="A36" s="152" t="s">
        <v>176</v>
      </c>
      <c r="B36" s="44" t="s">
        <v>41</v>
      </c>
      <c r="C36" s="44">
        <v>20</v>
      </c>
      <c r="D36" s="44" t="s">
        <v>38</v>
      </c>
      <c r="E36" s="45" t="s">
        <v>500</v>
      </c>
      <c r="F36" s="46">
        <v>97717227</v>
      </c>
      <c r="G36" s="46">
        <v>0</v>
      </c>
      <c r="H36" s="46">
        <f t="shared" si="28"/>
        <v>97717227</v>
      </c>
      <c r="I36" s="153">
        <f t="shared" si="1"/>
        <v>1.7516810056626591E-3</v>
      </c>
      <c r="J36" s="46">
        <v>97717227</v>
      </c>
      <c r="K36" s="46">
        <v>97717227</v>
      </c>
      <c r="L36" s="46">
        <f t="shared" si="29"/>
        <v>0</v>
      </c>
      <c r="M36" s="57">
        <f t="shared" si="4"/>
        <v>1</v>
      </c>
      <c r="N36" s="57">
        <f t="shared" si="5"/>
        <v>1</v>
      </c>
      <c r="O36" s="154">
        <f t="shared" si="6"/>
        <v>1</v>
      </c>
    </row>
    <row r="37" spans="1:15" ht="43.5" customHeight="1" x14ac:dyDescent="0.25">
      <c r="A37" s="152" t="s">
        <v>178</v>
      </c>
      <c r="B37" s="44" t="s">
        <v>41</v>
      </c>
      <c r="C37" s="44">
        <v>20</v>
      </c>
      <c r="D37" s="44" t="s">
        <v>38</v>
      </c>
      <c r="E37" s="45" t="s">
        <v>501</v>
      </c>
      <c r="F37" s="46">
        <v>4456078</v>
      </c>
      <c r="G37" s="46">
        <v>0</v>
      </c>
      <c r="H37" s="46">
        <f t="shared" si="28"/>
        <v>4456078</v>
      </c>
      <c r="I37" s="153">
        <f t="shared" si="1"/>
        <v>7.9879745178925834E-5</v>
      </c>
      <c r="J37" s="46">
        <v>4456078</v>
      </c>
      <c r="K37" s="46">
        <v>4456078</v>
      </c>
      <c r="L37" s="46">
        <f t="shared" si="29"/>
        <v>0</v>
      </c>
      <c r="M37" s="57">
        <f t="shared" si="4"/>
        <v>1</v>
      </c>
      <c r="N37" s="57">
        <f t="shared" si="5"/>
        <v>1</v>
      </c>
      <c r="O37" s="154">
        <f t="shared" si="6"/>
        <v>1</v>
      </c>
    </row>
    <row r="38" spans="1:15" ht="43.5" customHeight="1" x14ac:dyDescent="0.25">
      <c r="A38" s="152" t="s">
        <v>180</v>
      </c>
      <c r="B38" s="44" t="s">
        <v>41</v>
      </c>
      <c r="C38" s="44">
        <v>20</v>
      </c>
      <c r="D38" s="44" t="s">
        <v>38</v>
      </c>
      <c r="E38" s="45" t="s">
        <v>181</v>
      </c>
      <c r="F38" s="46">
        <v>36649336</v>
      </c>
      <c r="G38" s="46">
        <v>0</v>
      </c>
      <c r="H38" s="46">
        <f t="shared" si="28"/>
        <v>36649336</v>
      </c>
      <c r="I38" s="153">
        <f t="shared" si="1"/>
        <v>6.5697674516847161E-4</v>
      </c>
      <c r="J38" s="46">
        <v>36649336</v>
      </c>
      <c r="K38" s="46">
        <v>36649336</v>
      </c>
      <c r="L38" s="46">
        <f t="shared" si="29"/>
        <v>0</v>
      </c>
      <c r="M38" s="57">
        <f t="shared" si="4"/>
        <v>1</v>
      </c>
      <c r="N38" s="57">
        <f t="shared" si="5"/>
        <v>1</v>
      </c>
      <c r="O38" s="154">
        <f t="shared" si="6"/>
        <v>1</v>
      </c>
    </row>
    <row r="39" spans="1:15" ht="54.75" customHeight="1" x14ac:dyDescent="0.25">
      <c r="A39" s="152" t="s">
        <v>182</v>
      </c>
      <c r="B39" s="44" t="s">
        <v>41</v>
      </c>
      <c r="C39" s="44">
        <v>20</v>
      </c>
      <c r="D39" s="44" t="s">
        <v>38</v>
      </c>
      <c r="E39" s="45" t="s">
        <v>502</v>
      </c>
      <c r="F39" s="46">
        <v>25199964.989999998</v>
      </c>
      <c r="G39" s="46">
        <v>0</v>
      </c>
      <c r="H39" s="46">
        <f t="shared" si="28"/>
        <v>25199964.989999998</v>
      </c>
      <c r="I39" s="153">
        <f t="shared" si="1"/>
        <v>4.5173508675544998E-4</v>
      </c>
      <c r="J39" s="46">
        <v>25199953.989999998</v>
      </c>
      <c r="K39" s="46">
        <v>25199953.989999998</v>
      </c>
      <c r="L39" s="46">
        <f t="shared" si="29"/>
        <v>0</v>
      </c>
      <c r="M39" s="57">
        <f t="shared" si="4"/>
        <v>0.99999956349145702</v>
      </c>
      <c r="N39" s="57">
        <f t="shared" si="5"/>
        <v>0.99999956349145702</v>
      </c>
      <c r="O39" s="154">
        <f t="shared" si="6"/>
        <v>1</v>
      </c>
    </row>
    <row r="40" spans="1:15" ht="54.75" customHeight="1" x14ac:dyDescent="0.25">
      <c r="A40" s="152" t="s">
        <v>184</v>
      </c>
      <c r="B40" s="44" t="s">
        <v>41</v>
      </c>
      <c r="C40" s="44">
        <v>20</v>
      </c>
      <c r="D40" s="44" t="s">
        <v>38</v>
      </c>
      <c r="E40" s="45" t="s">
        <v>503</v>
      </c>
      <c r="F40" s="46">
        <v>27264000</v>
      </c>
      <c r="G40" s="46">
        <v>0</v>
      </c>
      <c r="H40" s="46">
        <f t="shared" si="28"/>
        <v>27264000</v>
      </c>
      <c r="I40" s="153">
        <f t="shared" si="1"/>
        <v>4.8873502047276412E-4</v>
      </c>
      <c r="J40" s="46">
        <v>27264000</v>
      </c>
      <c r="K40" s="46">
        <v>27264000</v>
      </c>
      <c r="L40" s="46">
        <f>+J40-K40</f>
        <v>0</v>
      </c>
      <c r="M40" s="57">
        <f t="shared" si="4"/>
        <v>1</v>
      </c>
      <c r="N40" s="57">
        <f t="shared" si="5"/>
        <v>1</v>
      </c>
      <c r="O40" s="154">
        <f t="shared" si="6"/>
        <v>1</v>
      </c>
    </row>
    <row r="41" spans="1:15" ht="43.5" customHeight="1" x14ac:dyDescent="0.25">
      <c r="A41" s="149" t="s">
        <v>186</v>
      </c>
      <c r="B41" s="34" t="s">
        <v>41</v>
      </c>
      <c r="C41" s="34">
        <v>20</v>
      </c>
      <c r="D41" s="34" t="s">
        <v>38</v>
      </c>
      <c r="E41" s="40" t="s">
        <v>504</v>
      </c>
      <c r="F41" s="62">
        <f>+F42</f>
        <v>6333000</v>
      </c>
      <c r="G41" s="62">
        <f t="shared" ref="G41:H41" si="30">+G42</f>
        <v>0</v>
      </c>
      <c r="H41" s="62">
        <f t="shared" si="30"/>
        <v>6333000</v>
      </c>
      <c r="I41" s="150">
        <f t="shared" si="1"/>
        <v>1.1352548725990373E-4</v>
      </c>
      <c r="J41" s="62">
        <f t="shared" ref="J41:L41" si="31">+J42</f>
        <v>1292000</v>
      </c>
      <c r="K41" s="62">
        <f t="shared" si="31"/>
        <v>1292000</v>
      </c>
      <c r="L41" s="62">
        <f t="shared" si="31"/>
        <v>0</v>
      </c>
      <c r="M41" s="64">
        <f t="shared" si="4"/>
        <v>0.20401073740723197</v>
      </c>
      <c r="N41" s="64">
        <f t="shared" si="5"/>
        <v>0.20401073740723197</v>
      </c>
      <c r="O41" s="151">
        <f t="shared" si="6"/>
        <v>1</v>
      </c>
    </row>
    <row r="42" spans="1:15" ht="43.5" customHeight="1" x14ac:dyDescent="0.25">
      <c r="A42" s="152" t="s">
        <v>190</v>
      </c>
      <c r="B42" s="44" t="s">
        <v>41</v>
      </c>
      <c r="C42" s="44">
        <v>20</v>
      </c>
      <c r="D42" s="44" t="s">
        <v>38</v>
      </c>
      <c r="E42" s="45" t="s">
        <v>191</v>
      </c>
      <c r="F42" s="46">
        <v>6333000</v>
      </c>
      <c r="G42" s="46">
        <v>0</v>
      </c>
      <c r="H42" s="46">
        <f>+F42-G42</f>
        <v>6333000</v>
      </c>
      <c r="I42" s="153">
        <f t="shared" si="1"/>
        <v>1.1352548725990373E-4</v>
      </c>
      <c r="J42" s="46">
        <v>1292000</v>
      </c>
      <c r="K42" s="46">
        <v>1292000</v>
      </c>
      <c r="L42" s="46">
        <f>+J42-K42</f>
        <v>0</v>
      </c>
      <c r="M42" s="57">
        <f t="shared" si="4"/>
        <v>0.20401073740723197</v>
      </c>
      <c r="N42" s="57">
        <f t="shared" si="5"/>
        <v>0.20401073740723197</v>
      </c>
      <c r="O42" s="154">
        <f t="shared" si="6"/>
        <v>1</v>
      </c>
    </row>
    <row r="43" spans="1:15" ht="33.75" customHeight="1" x14ac:dyDescent="0.25">
      <c r="A43" s="149" t="s">
        <v>198</v>
      </c>
      <c r="B43" s="34" t="s">
        <v>41</v>
      </c>
      <c r="C43" s="34">
        <v>20</v>
      </c>
      <c r="D43" s="34" t="s">
        <v>38</v>
      </c>
      <c r="E43" s="40" t="s">
        <v>199</v>
      </c>
      <c r="F43" s="62">
        <v>4129433</v>
      </c>
      <c r="G43" s="62">
        <v>0</v>
      </c>
      <c r="H43" s="62">
        <v>4129433</v>
      </c>
      <c r="I43" s="150">
        <f t="shared" si="1"/>
        <v>7.4024300241927371E-5</v>
      </c>
      <c r="J43" s="62">
        <v>4129433</v>
      </c>
      <c r="K43" s="62">
        <v>4129433</v>
      </c>
      <c r="L43" s="62">
        <v>0</v>
      </c>
      <c r="M43" s="64">
        <f t="shared" si="4"/>
        <v>1</v>
      </c>
      <c r="N43" s="64">
        <f t="shared" si="5"/>
        <v>1</v>
      </c>
      <c r="O43" s="151">
        <f t="shared" si="6"/>
        <v>1</v>
      </c>
    </row>
    <row r="44" spans="1:15" ht="35.25" customHeight="1" x14ac:dyDescent="0.25">
      <c r="A44" s="149" t="s">
        <v>200</v>
      </c>
      <c r="B44" s="34" t="s">
        <v>41</v>
      </c>
      <c r="C44" s="34">
        <v>20</v>
      </c>
      <c r="D44" s="34" t="s">
        <v>38</v>
      </c>
      <c r="E44" s="40" t="s">
        <v>201</v>
      </c>
      <c r="F44" s="62">
        <f t="shared" ref="F44:L45" si="32">+F45</f>
        <v>9602395555</v>
      </c>
      <c r="G44" s="62">
        <f t="shared" si="32"/>
        <v>0</v>
      </c>
      <c r="H44" s="62">
        <f t="shared" si="32"/>
        <v>9602395555</v>
      </c>
      <c r="I44" s="162">
        <f t="shared" si="1"/>
        <v>0.17213273870893869</v>
      </c>
      <c r="J44" s="62">
        <f t="shared" si="32"/>
        <v>9602395555</v>
      </c>
      <c r="K44" s="62">
        <f t="shared" si="32"/>
        <v>5804472693</v>
      </c>
      <c r="L44" s="62">
        <f t="shared" si="32"/>
        <v>3797922862</v>
      </c>
      <c r="M44" s="64">
        <f t="shared" si="4"/>
        <v>1</v>
      </c>
      <c r="N44" s="64">
        <f t="shared" si="5"/>
        <v>0.60448173164222452</v>
      </c>
      <c r="O44" s="151">
        <f t="shared" si="6"/>
        <v>0.60448173164222452</v>
      </c>
    </row>
    <row r="45" spans="1:15" ht="25.5" customHeight="1" x14ac:dyDescent="0.25">
      <c r="A45" s="149" t="s">
        <v>218</v>
      </c>
      <c r="B45" s="34" t="s">
        <v>41</v>
      </c>
      <c r="C45" s="34">
        <v>20</v>
      </c>
      <c r="D45" s="34" t="s">
        <v>38</v>
      </c>
      <c r="E45" s="40" t="s">
        <v>219</v>
      </c>
      <c r="F45" s="62">
        <f t="shared" si="32"/>
        <v>9602395555</v>
      </c>
      <c r="G45" s="62">
        <f t="shared" si="32"/>
        <v>0</v>
      </c>
      <c r="H45" s="62">
        <f t="shared" si="32"/>
        <v>9602395555</v>
      </c>
      <c r="I45" s="162">
        <f t="shared" si="1"/>
        <v>0.17213273870893869</v>
      </c>
      <c r="J45" s="62">
        <f t="shared" si="32"/>
        <v>9602395555</v>
      </c>
      <c r="K45" s="62">
        <f t="shared" si="32"/>
        <v>5804472693</v>
      </c>
      <c r="L45" s="62">
        <f t="shared" si="32"/>
        <v>3797922862</v>
      </c>
      <c r="M45" s="64">
        <f t="shared" si="4"/>
        <v>1</v>
      </c>
      <c r="N45" s="64">
        <f t="shared" si="5"/>
        <v>0.60448173164222452</v>
      </c>
      <c r="O45" s="151">
        <f t="shared" si="6"/>
        <v>0.60448173164222452</v>
      </c>
    </row>
    <row r="46" spans="1:15" ht="25.5" customHeight="1" x14ac:dyDescent="0.25">
      <c r="A46" s="149" t="s">
        <v>220</v>
      </c>
      <c r="B46" s="34" t="s">
        <v>41</v>
      </c>
      <c r="C46" s="34">
        <v>20</v>
      </c>
      <c r="D46" s="34" t="s">
        <v>38</v>
      </c>
      <c r="E46" s="40" t="s">
        <v>221</v>
      </c>
      <c r="F46" s="62">
        <f>+F47+F48</f>
        <v>9602395555</v>
      </c>
      <c r="G46" s="62">
        <f t="shared" ref="G46:H46" si="33">+G47+G48</f>
        <v>0</v>
      </c>
      <c r="H46" s="62">
        <f t="shared" si="33"/>
        <v>9602395555</v>
      </c>
      <c r="I46" s="162">
        <f t="shared" si="1"/>
        <v>0.17213273870893869</v>
      </c>
      <c r="J46" s="62">
        <f t="shared" ref="J46:L46" si="34">+J47+J48</f>
        <v>9602395555</v>
      </c>
      <c r="K46" s="62">
        <f t="shared" si="34"/>
        <v>5804472693</v>
      </c>
      <c r="L46" s="62">
        <f t="shared" si="34"/>
        <v>3797922862</v>
      </c>
      <c r="M46" s="64">
        <f t="shared" si="4"/>
        <v>1</v>
      </c>
      <c r="N46" s="64">
        <f t="shared" si="5"/>
        <v>0.60448173164222452</v>
      </c>
      <c r="O46" s="151">
        <f t="shared" si="6"/>
        <v>0.60448173164222452</v>
      </c>
    </row>
    <row r="47" spans="1:15" ht="25.5" customHeight="1" x14ac:dyDescent="0.25">
      <c r="A47" s="152" t="s">
        <v>222</v>
      </c>
      <c r="B47" s="44" t="s">
        <v>41</v>
      </c>
      <c r="C47" s="44">
        <v>20</v>
      </c>
      <c r="D47" s="44" t="s">
        <v>38</v>
      </c>
      <c r="E47" s="45" t="s">
        <v>223</v>
      </c>
      <c r="F47" s="46">
        <v>5072791135</v>
      </c>
      <c r="G47" s="46">
        <v>0</v>
      </c>
      <c r="H47" s="46">
        <f t="shared" ref="H47:H48" si="35">+F47-G47</f>
        <v>5072791135</v>
      </c>
      <c r="I47" s="163">
        <f t="shared" si="1"/>
        <v>9.0934957424379445E-2</v>
      </c>
      <c r="J47" s="46">
        <v>5072791135</v>
      </c>
      <c r="K47" s="46">
        <v>5072791135</v>
      </c>
      <c r="L47" s="46">
        <f>+J47-K47</f>
        <v>0</v>
      </c>
      <c r="M47" s="57">
        <f t="shared" si="4"/>
        <v>1</v>
      </c>
      <c r="N47" s="57">
        <f t="shared" si="5"/>
        <v>1</v>
      </c>
      <c r="O47" s="154">
        <f t="shared" si="6"/>
        <v>1</v>
      </c>
    </row>
    <row r="48" spans="1:15" ht="25.5" customHeight="1" thickBot="1" x14ac:dyDescent="0.3">
      <c r="A48" s="164" t="s">
        <v>224</v>
      </c>
      <c r="B48" s="84" t="s">
        <v>41</v>
      </c>
      <c r="C48" s="84">
        <v>20</v>
      </c>
      <c r="D48" s="84" t="s">
        <v>38</v>
      </c>
      <c r="E48" s="85" t="s">
        <v>225</v>
      </c>
      <c r="F48" s="86">
        <v>4529604420</v>
      </c>
      <c r="G48" s="86">
        <v>0</v>
      </c>
      <c r="H48" s="86">
        <f t="shared" si="35"/>
        <v>4529604420</v>
      </c>
      <c r="I48" s="165">
        <f t="shared" si="1"/>
        <v>8.1197781284559234E-2</v>
      </c>
      <c r="J48" s="86">
        <v>4529604420</v>
      </c>
      <c r="K48" s="86">
        <v>731681558</v>
      </c>
      <c r="L48" s="86">
        <f>+J48-K48</f>
        <v>3797922862</v>
      </c>
      <c r="M48" s="166">
        <f t="shared" si="4"/>
        <v>1</v>
      </c>
      <c r="N48" s="166">
        <f t="shared" si="5"/>
        <v>0.16153321353390943</v>
      </c>
      <c r="O48" s="167">
        <f t="shared" si="6"/>
        <v>0.16153321353390943</v>
      </c>
    </row>
    <row r="49" spans="1:15" s="4" customFormat="1" ht="33" customHeight="1" thickBot="1" x14ac:dyDescent="0.3">
      <c r="A49" s="168" t="s">
        <v>246</v>
      </c>
      <c r="B49" s="169" t="s">
        <v>37</v>
      </c>
      <c r="C49" s="169">
        <v>11</v>
      </c>
      <c r="D49" s="169" t="s">
        <v>38</v>
      </c>
      <c r="E49" s="170" t="s">
        <v>247</v>
      </c>
      <c r="F49" s="171">
        <f>+F52</f>
        <v>15655027918.5</v>
      </c>
      <c r="G49" s="171">
        <f>+G52</f>
        <v>0</v>
      </c>
      <c r="H49" s="171">
        <f>+H52</f>
        <v>15655027918.5</v>
      </c>
      <c r="I49" s="172">
        <f t="shared" si="1"/>
        <v>0.2806323499944906</v>
      </c>
      <c r="J49" s="171">
        <f>+J52</f>
        <v>15655027918.5</v>
      </c>
      <c r="K49" s="171">
        <f t="shared" ref="K49:L49" si="36">+K52</f>
        <v>15655027918.5</v>
      </c>
      <c r="L49" s="171">
        <f t="shared" si="36"/>
        <v>0</v>
      </c>
      <c r="M49" s="173">
        <f t="shared" si="4"/>
        <v>1</v>
      </c>
      <c r="N49" s="173">
        <f t="shared" si="5"/>
        <v>1</v>
      </c>
      <c r="O49" s="174">
        <f t="shared" si="6"/>
        <v>1</v>
      </c>
    </row>
    <row r="50" spans="1:15" s="4" customFormat="1" ht="33" customHeight="1" thickBot="1" x14ac:dyDescent="0.3">
      <c r="A50" s="21" t="s">
        <v>246</v>
      </c>
      <c r="B50" s="141" t="s">
        <v>37</v>
      </c>
      <c r="C50" s="141" t="s">
        <v>505</v>
      </c>
      <c r="D50" s="141" t="s">
        <v>38</v>
      </c>
      <c r="E50" s="23" t="s">
        <v>247</v>
      </c>
      <c r="F50" s="24">
        <f>+F53+F68+F74+F88+F98+F104</f>
        <v>2948935164.6800003</v>
      </c>
      <c r="G50" s="24">
        <f>+G53+G68+G74+G88+G98+G104</f>
        <v>0</v>
      </c>
      <c r="H50" s="24">
        <f>+H53+H68+H74+H88+H98+H104</f>
        <v>2948935164.6800003</v>
      </c>
      <c r="I50" s="142">
        <f t="shared" si="1"/>
        <v>5.2862671951391355E-2</v>
      </c>
      <c r="J50" s="24">
        <f>+J53+J68+J74+J88+J98+J104</f>
        <v>2663631626.3000002</v>
      </c>
      <c r="K50" s="24">
        <f t="shared" ref="K50:L50" si="37">+K53+K68+K74+K88+K98+K104</f>
        <v>2650265678.9699998</v>
      </c>
      <c r="L50" s="24">
        <f t="shared" si="37"/>
        <v>13365947.330000043</v>
      </c>
      <c r="M50" s="143">
        <f t="shared" si="4"/>
        <v>0.90325201388042065</v>
      </c>
      <c r="N50" s="143">
        <f t="shared" si="5"/>
        <v>0.89871954823312972</v>
      </c>
      <c r="O50" s="144">
        <f t="shared" si="6"/>
        <v>0.99498205863076994</v>
      </c>
    </row>
    <row r="51" spans="1:15" s="4" customFormat="1" ht="33" customHeight="1" thickBot="1" x14ac:dyDescent="0.3">
      <c r="A51" s="175" t="s">
        <v>246</v>
      </c>
      <c r="B51" s="176" t="s">
        <v>41</v>
      </c>
      <c r="C51" s="176">
        <v>20</v>
      </c>
      <c r="D51" s="176" t="s">
        <v>38</v>
      </c>
      <c r="E51" s="177" t="s">
        <v>247</v>
      </c>
      <c r="F51" s="178">
        <f>+F75+F105</f>
        <v>27257433899.239998</v>
      </c>
      <c r="G51" s="178">
        <f>+G75+G105</f>
        <v>32865842.690000001</v>
      </c>
      <c r="H51" s="178">
        <f>+H75+H105</f>
        <v>27224568056.549999</v>
      </c>
      <c r="I51" s="179">
        <f t="shared" si="1"/>
        <v>0.48802816264965243</v>
      </c>
      <c r="J51" s="178">
        <f>+J75+J105</f>
        <v>26118272580.080002</v>
      </c>
      <c r="K51" s="178">
        <f t="shared" ref="K51:L51" si="38">+K75+K105</f>
        <v>26118272580.080002</v>
      </c>
      <c r="L51" s="178">
        <f t="shared" si="38"/>
        <v>0</v>
      </c>
      <c r="M51" s="180">
        <f t="shared" si="4"/>
        <v>0.95936407607378615</v>
      </c>
      <c r="N51" s="180">
        <f t="shared" si="5"/>
        <v>0.95936407607378615</v>
      </c>
      <c r="O51" s="181">
        <f t="shared" si="6"/>
        <v>1</v>
      </c>
    </row>
    <row r="52" spans="1:15" ht="43.5" customHeight="1" x14ac:dyDescent="0.25">
      <c r="A52" s="145" t="s">
        <v>248</v>
      </c>
      <c r="B52" s="182" t="s">
        <v>37</v>
      </c>
      <c r="C52" s="183">
        <v>11</v>
      </c>
      <c r="D52" s="182" t="s">
        <v>38</v>
      </c>
      <c r="E52" s="35" t="s">
        <v>249</v>
      </c>
      <c r="F52" s="93">
        <f t="shared" ref="F52:L53" si="39">+F54</f>
        <v>15655027918.5</v>
      </c>
      <c r="G52" s="93">
        <f t="shared" si="39"/>
        <v>0</v>
      </c>
      <c r="H52" s="93">
        <f t="shared" si="39"/>
        <v>15655027918.5</v>
      </c>
      <c r="I52" s="184">
        <f t="shared" si="1"/>
        <v>0.2806323499944906</v>
      </c>
      <c r="J52" s="93">
        <f t="shared" si="39"/>
        <v>15655027918.5</v>
      </c>
      <c r="K52" s="93">
        <f t="shared" si="39"/>
        <v>15655027918.5</v>
      </c>
      <c r="L52" s="93">
        <f t="shared" si="39"/>
        <v>0</v>
      </c>
      <c r="M52" s="147">
        <f t="shared" si="4"/>
        <v>1</v>
      </c>
      <c r="N52" s="147">
        <f t="shared" si="5"/>
        <v>1</v>
      </c>
      <c r="O52" s="148">
        <f t="shared" si="6"/>
        <v>1</v>
      </c>
    </row>
    <row r="53" spans="1:15" s="190" customFormat="1" ht="43.5" customHeight="1" x14ac:dyDescent="0.25">
      <c r="A53" s="185" t="s">
        <v>248</v>
      </c>
      <c r="B53" s="186" t="s">
        <v>41</v>
      </c>
      <c r="C53" s="186" t="s">
        <v>505</v>
      </c>
      <c r="D53" s="186" t="s">
        <v>38</v>
      </c>
      <c r="E53" s="95" t="s">
        <v>249</v>
      </c>
      <c r="F53" s="66">
        <f t="shared" si="39"/>
        <v>157254667.5</v>
      </c>
      <c r="G53" s="66">
        <f t="shared" si="39"/>
        <v>0</v>
      </c>
      <c r="H53" s="66">
        <f t="shared" si="39"/>
        <v>157254667.5</v>
      </c>
      <c r="I53" s="187">
        <f t="shared" si="1"/>
        <v>2.8189503792565365E-3</v>
      </c>
      <c r="J53" s="66">
        <f t="shared" si="39"/>
        <v>157254667.5</v>
      </c>
      <c r="K53" s="66">
        <f t="shared" si="39"/>
        <v>157254667.5</v>
      </c>
      <c r="L53" s="66">
        <f t="shared" si="39"/>
        <v>0</v>
      </c>
      <c r="M53" s="188">
        <f t="shared" si="4"/>
        <v>1</v>
      </c>
      <c r="N53" s="188">
        <f t="shared" si="5"/>
        <v>1</v>
      </c>
      <c r="O53" s="189">
        <f t="shared" si="6"/>
        <v>1</v>
      </c>
    </row>
    <row r="54" spans="1:15" ht="43.5" customHeight="1" x14ac:dyDescent="0.25">
      <c r="A54" s="149" t="s">
        <v>250</v>
      </c>
      <c r="B54" s="191" t="s">
        <v>37</v>
      </c>
      <c r="C54" s="186">
        <v>11</v>
      </c>
      <c r="D54" s="191" t="s">
        <v>38</v>
      </c>
      <c r="E54" s="40" t="s">
        <v>251</v>
      </c>
      <c r="F54" s="62">
        <f>+F60+F64</f>
        <v>15655027918.5</v>
      </c>
      <c r="G54" s="62">
        <f>+G60+G64</f>
        <v>0</v>
      </c>
      <c r="H54" s="62">
        <f>+H60+H64</f>
        <v>15655027918.5</v>
      </c>
      <c r="I54" s="162">
        <f t="shared" si="1"/>
        <v>0.2806323499944906</v>
      </c>
      <c r="J54" s="62">
        <f>+J60+J64</f>
        <v>15655027918.5</v>
      </c>
      <c r="K54" s="62">
        <f t="shared" ref="K54:L54" si="40">+K60+K64</f>
        <v>15655027918.5</v>
      </c>
      <c r="L54" s="62">
        <f t="shared" si="40"/>
        <v>0</v>
      </c>
      <c r="M54" s="64">
        <f t="shared" si="4"/>
        <v>1</v>
      </c>
      <c r="N54" s="64">
        <f t="shared" si="5"/>
        <v>1</v>
      </c>
      <c r="O54" s="151">
        <f t="shared" si="6"/>
        <v>1</v>
      </c>
    </row>
    <row r="55" spans="1:15" s="190" customFormat="1" ht="43.5" customHeight="1" x14ac:dyDescent="0.25">
      <c r="A55" s="185" t="s">
        <v>250</v>
      </c>
      <c r="B55" s="186" t="s">
        <v>37</v>
      </c>
      <c r="C55" s="186" t="s">
        <v>505</v>
      </c>
      <c r="D55" s="186" t="s">
        <v>38</v>
      </c>
      <c r="E55" s="95" t="s">
        <v>251</v>
      </c>
      <c r="F55" s="66">
        <f t="shared" ref="F55:L58" si="41">+F56</f>
        <v>157254667.5</v>
      </c>
      <c r="G55" s="66">
        <f t="shared" si="41"/>
        <v>0</v>
      </c>
      <c r="H55" s="66">
        <f t="shared" si="41"/>
        <v>157254667.5</v>
      </c>
      <c r="I55" s="187">
        <f t="shared" si="1"/>
        <v>2.8189503792565365E-3</v>
      </c>
      <c r="J55" s="66">
        <f t="shared" si="41"/>
        <v>157254667.5</v>
      </c>
      <c r="K55" s="66">
        <f t="shared" si="41"/>
        <v>157254667.5</v>
      </c>
      <c r="L55" s="66">
        <f t="shared" si="41"/>
        <v>0</v>
      </c>
      <c r="M55" s="188">
        <f t="shared" si="4"/>
        <v>1</v>
      </c>
      <c r="N55" s="188">
        <f t="shared" si="5"/>
        <v>1</v>
      </c>
      <c r="O55" s="151">
        <f t="shared" si="6"/>
        <v>1</v>
      </c>
    </row>
    <row r="56" spans="1:15" ht="43.5" customHeight="1" x14ac:dyDescent="0.25">
      <c r="A56" s="185" t="s">
        <v>300</v>
      </c>
      <c r="B56" s="191" t="s">
        <v>37</v>
      </c>
      <c r="C56" s="186" t="s">
        <v>505</v>
      </c>
      <c r="D56" s="191" t="s">
        <v>38</v>
      </c>
      <c r="E56" s="40" t="s">
        <v>301</v>
      </c>
      <c r="F56" s="62">
        <f t="shared" si="41"/>
        <v>157254667.5</v>
      </c>
      <c r="G56" s="62">
        <f t="shared" si="41"/>
        <v>0</v>
      </c>
      <c r="H56" s="62">
        <f t="shared" si="41"/>
        <v>157254667.5</v>
      </c>
      <c r="I56" s="157">
        <f t="shared" si="1"/>
        <v>2.8189503792565365E-3</v>
      </c>
      <c r="J56" s="62">
        <f t="shared" si="41"/>
        <v>157254667.5</v>
      </c>
      <c r="K56" s="62">
        <f t="shared" si="41"/>
        <v>157254667.5</v>
      </c>
      <c r="L56" s="62">
        <f t="shared" si="41"/>
        <v>0</v>
      </c>
      <c r="M56" s="64">
        <f t="shared" si="4"/>
        <v>1</v>
      </c>
      <c r="N56" s="64">
        <f t="shared" si="5"/>
        <v>1</v>
      </c>
      <c r="O56" s="151">
        <f t="shared" si="6"/>
        <v>1</v>
      </c>
    </row>
    <row r="57" spans="1:15" ht="53.25" customHeight="1" x14ac:dyDescent="0.25">
      <c r="A57" s="149" t="s">
        <v>302</v>
      </c>
      <c r="B57" s="191" t="s">
        <v>37</v>
      </c>
      <c r="C57" s="186" t="s">
        <v>505</v>
      </c>
      <c r="D57" s="191" t="s">
        <v>38</v>
      </c>
      <c r="E57" s="40" t="s">
        <v>301</v>
      </c>
      <c r="F57" s="62">
        <f t="shared" si="41"/>
        <v>157254667.5</v>
      </c>
      <c r="G57" s="62">
        <f t="shared" si="41"/>
        <v>0</v>
      </c>
      <c r="H57" s="62">
        <f t="shared" si="41"/>
        <v>157254667.5</v>
      </c>
      <c r="I57" s="157">
        <f t="shared" si="1"/>
        <v>2.8189503792565365E-3</v>
      </c>
      <c r="J57" s="62">
        <f t="shared" si="41"/>
        <v>157254667.5</v>
      </c>
      <c r="K57" s="62">
        <f t="shared" si="41"/>
        <v>157254667.5</v>
      </c>
      <c r="L57" s="62">
        <f t="shared" si="41"/>
        <v>0</v>
      </c>
      <c r="M57" s="64">
        <f t="shared" si="4"/>
        <v>1</v>
      </c>
      <c r="N57" s="64">
        <f t="shared" si="5"/>
        <v>1</v>
      </c>
      <c r="O57" s="151">
        <f t="shared" si="6"/>
        <v>1</v>
      </c>
    </row>
    <row r="58" spans="1:15" ht="53.25" customHeight="1" x14ac:dyDescent="0.25">
      <c r="A58" s="149" t="s">
        <v>303</v>
      </c>
      <c r="B58" s="191" t="s">
        <v>37</v>
      </c>
      <c r="C58" s="186" t="s">
        <v>505</v>
      </c>
      <c r="D58" s="191" t="s">
        <v>38</v>
      </c>
      <c r="E58" s="40" t="s">
        <v>304</v>
      </c>
      <c r="F58" s="62">
        <f t="shared" si="41"/>
        <v>157254667.5</v>
      </c>
      <c r="G58" s="62">
        <f t="shared" si="41"/>
        <v>0</v>
      </c>
      <c r="H58" s="62">
        <f t="shared" si="41"/>
        <v>157254667.5</v>
      </c>
      <c r="I58" s="157">
        <f t="shared" si="1"/>
        <v>2.8189503792565365E-3</v>
      </c>
      <c r="J58" s="62">
        <f t="shared" si="41"/>
        <v>157254667.5</v>
      </c>
      <c r="K58" s="62">
        <f t="shared" si="41"/>
        <v>157254667.5</v>
      </c>
      <c r="L58" s="62">
        <f t="shared" si="41"/>
        <v>0</v>
      </c>
      <c r="M58" s="64">
        <f t="shared" si="4"/>
        <v>1</v>
      </c>
      <c r="N58" s="64">
        <f t="shared" si="5"/>
        <v>1</v>
      </c>
      <c r="O58" s="151">
        <f t="shared" si="6"/>
        <v>1</v>
      </c>
    </row>
    <row r="59" spans="1:15" ht="43.5" customHeight="1" x14ac:dyDescent="0.25">
      <c r="A59" s="152" t="s">
        <v>305</v>
      </c>
      <c r="B59" s="44" t="s">
        <v>37</v>
      </c>
      <c r="C59" s="44">
        <v>13</v>
      </c>
      <c r="D59" s="44" t="s">
        <v>38</v>
      </c>
      <c r="E59" s="45" t="s">
        <v>258</v>
      </c>
      <c r="F59" s="46">
        <v>157254667.5</v>
      </c>
      <c r="G59" s="46">
        <v>0</v>
      </c>
      <c r="H59" s="46">
        <f>+F59-G59</f>
        <v>157254667.5</v>
      </c>
      <c r="I59" s="192">
        <f t="shared" si="1"/>
        <v>2.8189503792565365E-3</v>
      </c>
      <c r="J59" s="46">
        <v>157254667.5</v>
      </c>
      <c r="K59" s="46">
        <v>157254667.5</v>
      </c>
      <c r="L59" s="46">
        <f t="shared" ref="L59:L83" si="42">+J59-K59</f>
        <v>0</v>
      </c>
      <c r="M59" s="57">
        <f t="shared" si="4"/>
        <v>1</v>
      </c>
      <c r="N59" s="57">
        <f t="shared" si="5"/>
        <v>1</v>
      </c>
      <c r="O59" s="154">
        <f t="shared" si="6"/>
        <v>1</v>
      </c>
    </row>
    <row r="60" spans="1:15" ht="51" customHeight="1" x14ac:dyDescent="0.25">
      <c r="A60" s="149" t="s">
        <v>331</v>
      </c>
      <c r="B60" s="107" t="s">
        <v>37</v>
      </c>
      <c r="C60" s="107">
        <v>11</v>
      </c>
      <c r="D60" s="34" t="s">
        <v>38</v>
      </c>
      <c r="E60" s="40" t="s">
        <v>506</v>
      </c>
      <c r="F60" s="62">
        <f t="shared" ref="F60:L62" si="43">+F61</f>
        <v>15478470265</v>
      </c>
      <c r="G60" s="62">
        <f t="shared" si="43"/>
        <v>0</v>
      </c>
      <c r="H60" s="62">
        <f t="shared" si="43"/>
        <v>15478470265</v>
      </c>
      <c r="I60" s="162">
        <f t="shared" si="1"/>
        <v>0.27746737389421383</v>
      </c>
      <c r="J60" s="62">
        <f t="shared" si="43"/>
        <v>15478470265</v>
      </c>
      <c r="K60" s="62">
        <f t="shared" si="43"/>
        <v>15478470265</v>
      </c>
      <c r="L60" s="62">
        <f t="shared" si="43"/>
        <v>0</v>
      </c>
      <c r="M60" s="64">
        <f t="shared" si="4"/>
        <v>1</v>
      </c>
      <c r="N60" s="64">
        <f t="shared" si="5"/>
        <v>1</v>
      </c>
      <c r="O60" s="151">
        <f t="shared" si="6"/>
        <v>1</v>
      </c>
    </row>
    <row r="61" spans="1:15" ht="51" customHeight="1" x14ac:dyDescent="0.25">
      <c r="A61" s="149" t="s">
        <v>333</v>
      </c>
      <c r="B61" s="107" t="s">
        <v>37</v>
      </c>
      <c r="C61" s="107">
        <v>11</v>
      </c>
      <c r="D61" s="34" t="s">
        <v>38</v>
      </c>
      <c r="E61" s="95" t="s">
        <v>506</v>
      </c>
      <c r="F61" s="62">
        <f t="shared" si="43"/>
        <v>15478470265</v>
      </c>
      <c r="G61" s="62">
        <f t="shared" si="43"/>
        <v>0</v>
      </c>
      <c r="H61" s="62">
        <f t="shared" si="43"/>
        <v>15478470265</v>
      </c>
      <c r="I61" s="162">
        <f t="shared" si="1"/>
        <v>0.27746737389421383</v>
      </c>
      <c r="J61" s="62">
        <f t="shared" si="43"/>
        <v>15478470265</v>
      </c>
      <c r="K61" s="62">
        <f t="shared" si="43"/>
        <v>15478470265</v>
      </c>
      <c r="L61" s="62">
        <f t="shared" si="43"/>
        <v>0</v>
      </c>
      <c r="M61" s="64">
        <f t="shared" si="4"/>
        <v>1</v>
      </c>
      <c r="N61" s="64">
        <f t="shared" si="5"/>
        <v>1</v>
      </c>
      <c r="O61" s="151">
        <f t="shared" si="6"/>
        <v>1</v>
      </c>
    </row>
    <row r="62" spans="1:15" ht="43.5" customHeight="1" x14ac:dyDescent="0.25">
      <c r="A62" s="149" t="s">
        <v>334</v>
      </c>
      <c r="B62" s="107" t="s">
        <v>37</v>
      </c>
      <c r="C62" s="107">
        <v>11</v>
      </c>
      <c r="D62" s="34" t="s">
        <v>38</v>
      </c>
      <c r="E62" s="40" t="s">
        <v>268</v>
      </c>
      <c r="F62" s="62">
        <f t="shared" si="43"/>
        <v>15478470265</v>
      </c>
      <c r="G62" s="62">
        <f t="shared" si="43"/>
        <v>0</v>
      </c>
      <c r="H62" s="62">
        <f t="shared" si="43"/>
        <v>15478470265</v>
      </c>
      <c r="I62" s="162">
        <f t="shared" si="1"/>
        <v>0.27746737389421383</v>
      </c>
      <c r="J62" s="62">
        <f t="shared" si="43"/>
        <v>15478470265</v>
      </c>
      <c r="K62" s="62">
        <f t="shared" si="43"/>
        <v>15478470265</v>
      </c>
      <c r="L62" s="62">
        <f t="shared" si="43"/>
        <v>0</v>
      </c>
      <c r="M62" s="64">
        <f t="shared" si="4"/>
        <v>1</v>
      </c>
      <c r="N62" s="64">
        <f t="shared" si="5"/>
        <v>1</v>
      </c>
      <c r="O62" s="151">
        <f t="shared" si="6"/>
        <v>1</v>
      </c>
    </row>
    <row r="63" spans="1:15" ht="43.5" customHeight="1" x14ac:dyDescent="0.25">
      <c r="A63" s="152" t="s">
        <v>335</v>
      </c>
      <c r="B63" s="99" t="s">
        <v>37</v>
      </c>
      <c r="C63" s="99">
        <v>11</v>
      </c>
      <c r="D63" s="44" t="s">
        <v>38</v>
      </c>
      <c r="E63" s="45" t="s">
        <v>258</v>
      </c>
      <c r="F63" s="46">
        <v>15478470265</v>
      </c>
      <c r="G63" s="46">
        <v>0</v>
      </c>
      <c r="H63" s="46">
        <f>+F63-G63</f>
        <v>15478470265</v>
      </c>
      <c r="I63" s="163">
        <f t="shared" si="1"/>
        <v>0.27746737389421383</v>
      </c>
      <c r="J63" s="46">
        <v>15478470265</v>
      </c>
      <c r="K63" s="46">
        <v>15478470265</v>
      </c>
      <c r="L63" s="46">
        <f t="shared" si="42"/>
        <v>0</v>
      </c>
      <c r="M63" s="57">
        <f t="shared" si="4"/>
        <v>1</v>
      </c>
      <c r="N63" s="57">
        <f t="shared" si="5"/>
        <v>1</v>
      </c>
      <c r="O63" s="154">
        <f t="shared" si="6"/>
        <v>1</v>
      </c>
    </row>
    <row r="64" spans="1:15" ht="58.5" customHeight="1" x14ac:dyDescent="0.25">
      <c r="A64" s="149" t="s">
        <v>371</v>
      </c>
      <c r="B64" s="34" t="s">
        <v>37</v>
      </c>
      <c r="C64" s="34">
        <v>11</v>
      </c>
      <c r="D64" s="34" t="s">
        <v>38</v>
      </c>
      <c r="E64" s="40" t="s">
        <v>507</v>
      </c>
      <c r="F64" s="62">
        <f t="shared" ref="F64:L66" si="44">+F65</f>
        <v>176557653.5</v>
      </c>
      <c r="G64" s="62">
        <f t="shared" si="44"/>
        <v>0</v>
      </c>
      <c r="H64" s="62">
        <f t="shared" si="44"/>
        <v>176557653.5</v>
      </c>
      <c r="I64" s="157">
        <f t="shared" si="1"/>
        <v>3.1649761002767642E-3</v>
      </c>
      <c r="J64" s="62">
        <f t="shared" si="44"/>
        <v>176557653.5</v>
      </c>
      <c r="K64" s="62">
        <f t="shared" si="44"/>
        <v>176557653.5</v>
      </c>
      <c r="L64" s="62">
        <f t="shared" si="44"/>
        <v>0</v>
      </c>
      <c r="M64" s="64">
        <f t="shared" si="4"/>
        <v>1</v>
      </c>
      <c r="N64" s="64">
        <f t="shared" si="5"/>
        <v>1</v>
      </c>
      <c r="O64" s="151">
        <f t="shared" si="6"/>
        <v>1</v>
      </c>
    </row>
    <row r="65" spans="1:15" ht="58.5" customHeight="1" x14ac:dyDescent="0.25">
      <c r="A65" s="149" t="s">
        <v>373</v>
      </c>
      <c r="B65" s="34" t="s">
        <v>37</v>
      </c>
      <c r="C65" s="34">
        <v>11</v>
      </c>
      <c r="D65" s="34" t="s">
        <v>38</v>
      </c>
      <c r="E65" s="95" t="s">
        <v>507</v>
      </c>
      <c r="F65" s="62">
        <f t="shared" si="44"/>
        <v>176557653.5</v>
      </c>
      <c r="G65" s="62">
        <f t="shared" si="44"/>
        <v>0</v>
      </c>
      <c r="H65" s="62">
        <f t="shared" si="44"/>
        <v>176557653.5</v>
      </c>
      <c r="I65" s="157">
        <f t="shared" si="1"/>
        <v>3.1649761002767642E-3</v>
      </c>
      <c r="J65" s="62">
        <f t="shared" si="44"/>
        <v>176557653.5</v>
      </c>
      <c r="K65" s="62">
        <f t="shared" si="44"/>
        <v>176557653.5</v>
      </c>
      <c r="L65" s="62">
        <f t="shared" si="44"/>
        <v>0</v>
      </c>
      <c r="M65" s="64">
        <f t="shared" si="4"/>
        <v>1</v>
      </c>
      <c r="N65" s="64">
        <f t="shared" si="5"/>
        <v>1</v>
      </c>
      <c r="O65" s="151">
        <f t="shared" si="6"/>
        <v>1</v>
      </c>
    </row>
    <row r="66" spans="1:15" ht="43.5" customHeight="1" x14ac:dyDescent="0.25">
      <c r="A66" s="149" t="s">
        <v>374</v>
      </c>
      <c r="B66" s="34" t="s">
        <v>37</v>
      </c>
      <c r="C66" s="34">
        <v>11</v>
      </c>
      <c r="D66" s="34" t="s">
        <v>38</v>
      </c>
      <c r="E66" s="40" t="s">
        <v>268</v>
      </c>
      <c r="F66" s="62">
        <f t="shared" si="44"/>
        <v>176557653.5</v>
      </c>
      <c r="G66" s="62">
        <f t="shared" si="44"/>
        <v>0</v>
      </c>
      <c r="H66" s="62">
        <f t="shared" si="44"/>
        <v>176557653.5</v>
      </c>
      <c r="I66" s="157">
        <f t="shared" si="1"/>
        <v>3.1649761002767642E-3</v>
      </c>
      <c r="J66" s="62">
        <f t="shared" si="44"/>
        <v>176557653.5</v>
      </c>
      <c r="K66" s="62">
        <f t="shared" si="44"/>
        <v>176557653.5</v>
      </c>
      <c r="L66" s="62">
        <f t="shared" si="44"/>
        <v>0</v>
      </c>
      <c r="M66" s="64">
        <f t="shared" si="4"/>
        <v>1</v>
      </c>
      <c r="N66" s="64">
        <f t="shared" si="5"/>
        <v>1</v>
      </c>
      <c r="O66" s="151">
        <f t="shared" si="6"/>
        <v>1</v>
      </c>
    </row>
    <row r="67" spans="1:15" ht="43.5" customHeight="1" x14ac:dyDescent="0.25">
      <c r="A67" s="152" t="s">
        <v>375</v>
      </c>
      <c r="B67" s="44" t="s">
        <v>37</v>
      </c>
      <c r="C67" s="44">
        <v>11</v>
      </c>
      <c r="D67" s="44" t="s">
        <v>38</v>
      </c>
      <c r="E67" s="45" t="s">
        <v>258</v>
      </c>
      <c r="F67" s="46">
        <v>176557653.5</v>
      </c>
      <c r="G67" s="46">
        <v>0</v>
      </c>
      <c r="H67" s="46">
        <f>+F67-G67</f>
        <v>176557653.5</v>
      </c>
      <c r="I67" s="192">
        <f t="shared" si="1"/>
        <v>3.1649761002767642E-3</v>
      </c>
      <c r="J67" s="46">
        <v>176557653.5</v>
      </c>
      <c r="K67" s="46">
        <v>176557653.5</v>
      </c>
      <c r="L67" s="46">
        <f t="shared" si="42"/>
        <v>0</v>
      </c>
      <c r="M67" s="57">
        <f t="shared" si="4"/>
        <v>1</v>
      </c>
      <c r="N67" s="57">
        <f t="shared" si="5"/>
        <v>1</v>
      </c>
      <c r="O67" s="154">
        <f t="shared" si="6"/>
        <v>1</v>
      </c>
    </row>
    <row r="68" spans="1:15" ht="43.5" customHeight="1" x14ac:dyDescent="0.25">
      <c r="A68" s="149" t="s">
        <v>386</v>
      </c>
      <c r="B68" s="34" t="s">
        <v>37</v>
      </c>
      <c r="C68" s="34">
        <v>13</v>
      </c>
      <c r="D68" s="34" t="s">
        <v>38</v>
      </c>
      <c r="E68" s="95" t="s">
        <v>387</v>
      </c>
      <c r="F68" s="62">
        <f t="shared" ref="F68:L72" si="45">+F69</f>
        <v>27215733.5</v>
      </c>
      <c r="G68" s="62">
        <f t="shared" si="45"/>
        <v>0</v>
      </c>
      <c r="H68" s="62">
        <f t="shared" si="45"/>
        <v>27215733.5</v>
      </c>
      <c r="I68" s="150">
        <f t="shared" si="1"/>
        <v>4.8786979420861916E-4</v>
      </c>
      <c r="J68" s="62">
        <f t="shared" si="45"/>
        <v>27215733.5</v>
      </c>
      <c r="K68" s="62">
        <f t="shared" si="45"/>
        <v>27215733.5</v>
      </c>
      <c r="L68" s="62">
        <f t="shared" si="45"/>
        <v>0</v>
      </c>
      <c r="M68" s="64">
        <f t="shared" si="4"/>
        <v>1</v>
      </c>
      <c r="N68" s="64">
        <f t="shared" si="5"/>
        <v>1</v>
      </c>
      <c r="O68" s="151">
        <f t="shared" si="6"/>
        <v>1</v>
      </c>
    </row>
    <row r="69" spans="1:15" ht="43.5" customHeight="1" x14ac:dyDescent="0.25">
      <c r="A69" s="149" t="s">
        <v>388</v>
      </c>
      <c r="B69" s="34" t="s">
        <v>37</v>
      </c>
      <c r="C69" s="34">
        <v>13</v>
      </c>
      <c r="D69" s="34" t="s">
        <v>38</v>
      </c>
      <c r="E69" s="40" t="s">
        <v>251</v>
      </c>
      <c r="F69" s="62">
        <f t="shared" si="45"/>
        <v>27215733.5</v>
      </c>
      <c r="G69" s="62">
        <f t="shared" si="45"/>
        <v>0</v>
      </c>
      <c r="H69" s="62">
        <f t="shared" si="45"/>
        <v>27215733.5</v>
      </c>
      <c r="I69" s="150">
        <f t="shared" si="1"/>
        <v>4.8786979420861916E-4</v>
      </c>
      <c r="J69" s="62">
        <f t="shared" si="45"/>
        <v>27215733.5</v>
      </c>
      <c r="K69" s="62">
        <f t="shared" si="45"/>
        <v>27215733.5</v>
      </c>
      <c r="L69" s="62">
        <f t="shared" si="45"/>
        <v>0</v>
      </c>
      <c r="M69" s="64">
        <f t="shared" si="4"/>
        <v>1</v>
      </c>
      <c r="N69" s="64">
        <f t="shared" si="5"/>
        <v>1</v>
      </c>
      <c r="O69" s="151">
        <f t="shared" si="6"/>
        <v>1</v>
      </c>
    </row>
    <row r="70" spans="1:15" ht="43.5" customHeight="1" x14ac:dyDescent="0.25">
      <c r="A70" s="149" t="s">
        <v>389</v>
      </c>
      <c r="B70" s="34" t="s">
        <v>37</v>
      </c>
      <c r="C70" s="34">
        <v>13</v>
      </c>
      <c r="D70" s="34" t="s">
        <v>38</v>
      </c>
      <c r="E70" s="40" t="s">
        <v>390</v>
      </c>
      <c r="F70" s="62">
        <f t="shared" si="45"/>
        <v>27215733.5</v>
      </c>
      <c r="G70" s="62">
        <f t="shared" si="45"/>
        <v>0</v>
      </c>
      <c r="H70" s="62">
        <f t="shared" si="45"/>
        <v>27215733.5</v>
      </c>
      <c r="I70" s="150">
        <f t="shared" si="1"/>
        <v>4.8786979420861916E-4</v>
      </c>
      <c r="J70" s="62">
        <f t="shared" si="45"/>
        <v>27215733.5</v>
      </c>
      <c r="K70" s="62">
        <f t="shared" si="45"/>
        <v>27215733.5</v>
      </c>
      <c r="L70" s="62">
        <f t="shared" si="45"/>
        <v>0</v>
      </c>
      <c r="M70" s="64">
        <f t="shared" si="4"/>
        <v>1</v>
      </c>
      <c r="N70" s="64">
        <f t="shared" si="5"/>
        <v>1</v>
      </c>
      <c r="O70" s="151">
        <f t="shared" si="6"/>
        <v>1</v>
      </c>
    </row>
    <row r="71" spans="1:15" ht="43.5" customHeight="1" x14ac:dyDescent="0.25">
      <c r="A71" s="149" t="s">
        <v>391</v>
      </c>
      <c r="B71" s="34" t="s">
        <v>37</v>
      </c>
      <c r="C71" s="34">
        <v>13</v>
      </c>
      <c r="D71" s="34" t="s">
        <v>38</v>
      </c>
      <c r="E71" s="40" t="s">
        <v>390</v>
      </c>
      <c r="F71" s="62">
        <f t="shared" si="45"/>
        <v>27215733.5</v>
      </c>
      <c r="G71" s="62">
        <f t="shared" si="45"/>
        <v>0</v>
      </c>
      <c r="H71" s="62">
        <f t="shared" si="45"/>
        <v>27215733.5</v>
      </c>
      <c r="I71" s="150">
        <f t="shared" si="1"/>
        <v>4.8786979420861916E-4</v>
      </c>
      <c r="J71" s="62">
        <f t="shared" si="45"/>
        <v>27215733.5</v>
      </c>
      <c r="K71" s="62">
        <f t="shared" si="45"/>
        <v>27215733.5</v>
      </c>
      <c r="L71" s="62">
        <f t="shared" si="45"/>
        <v>0</v>
      </c>
      <c r="M71" s="64">
        <f t="shared" si="4"/>
        <v>1</v>
      </c>
      <c r="N71" s="64">
        <f t="shared" si="5"/>
        <v>1</v>
      </c>
      <c r="O71" s="151">
        <f t="shared" si="6"/>
        <v>1</v>
      </c>
    </row>
    <row r="72" spans="1:15" ht="43.5" customHeight="1" x14ac:dyDescent="0.25">
      <c r="A72" s="149" t="s">
        <v>392</v>
      </c>
      <c r="B72" s="34" t="s">
        <v>37</v>
      </c>
      <c r="C72" s="34">
        <v>13</v>
      </c>
      <c r="D72" s="34" t="s">
        <v>38</v>
      </c>
      <c r="E72" s="95" t="s">
        <v>393</v>
      </c>
      <c r="F72" s="62">
        <f t="shared" si="45"/>
        <v>27215733.5</v>
      </c>
      <c r="G72" s="62">
        <f t="shared" si="45"/>
        <v>0</v>
      </c>
      <c r="H72" s="62">
        <f t="shared" si="45"/>
        <v>27215733.5</v>
      </c>
      <c r="I72" s="150">
        <f t="shared" ref="I72:I129" si="46">+H72/$H$130</f>
        <v>4.8786979420861916E-4</v>
      </c>
      <c r="J72" s="62">
        <f t="shared" si="45"/>
        <v>27215733.5</v>
      </c>
      <c r="K72" s="62">
        <f t="shared" si="45"/>
        <v>27215733.5</v>
      </c>
      <c r="L72" s="62">
        <f t="shared" si="45"/>
        <v>0</v>
      </c>
      <c r="M72" s="64">
        <f t="shared" si="4"/>
        <v>1</v>
      </c>
      <c r="N72" s="64">
        <f t="shared" si="5"/>
        <v>1</v>
      </c>
      <c r="O72" s="151">
        <f t="shared" si="6"/>
        <v>1</v>
      </c>
    </row>
    <row r="73" spans="1:15" ht="43.5" customHeight="1" x14ac:dyDescent="0.25">
      <c r="A73" s="152" t="s">
        <v>394</v>
      </c>
      <c r="B73" s="44" t="s">
        <v>37</v>
      </c>
      <c r="C73" s="44">
        <v>13</v>
      </c>
      <c r="D73" s="44" t="s">
        <v>38</v>
      </c>
      <c r="E73" s="45" t="s">
        <v>258</v>
      </c>
      <c r="F73" s="46">
        <v>27215733.5</v>
      </c>
      <c r="G73" s="46">
        <v>0</v>
      </c>
      <c r="H73" s="46">
        <f>+F73-G73</f>
        <v>27215733.5</v>
      </c>
      <c r="I73" s="153">
        <f t="shared" si="46"/>
        <v>4.8786979420861916E-4</v>
      </c>
      <c r="J73" s="46">
        <v>27215733.5</v>
      </c>
      <c r="K73" s="46">
        <v>27215733.5</v>
      </c>
      <c r="L73" s="46">
        <f t="shared" si="42"/>
        <v>0</v>
      </c>
      <c r="M73" s="57">
        <f t="shared" si="4"/>
        <v>1</v>
      </c>
      <c r="N73" s="57">
        <f t="shared" si="5"/>
        <v>1</v>
      </c>
      <c r="O73" s="154">
        <f t="shared" si="6"/>
        <v>1</v>
      </c>
    </row>
    <row r="74" spans="1:15" ht="43.5" customHeight="1" x14ac:dyDescent="0.25">
      <c r="A74" s="149" t="s">
        <v>401</v>
      </c>
      <c r="B74" s="34" t="s">
        <v>37</v>
      </c>
      <c r="C74" s="34">
        <v>13</v>
      </c>
      <c r="D74" s="34" t="s">
        <v>38</v>
      </c>
      <c r="E74" s="40" t="s">
        <v>402</v>
      </c>
      <c r="F74" s="62">
        <f>+F76</f>
        <v>14746723</v>
      </c>
      <c r="G74" s="62">
        <f t="shared" ref="G74:G75" si="47">+G76</f>
        <v>0</v>
      </c>
      <c r="H74" s="62">
        <f>+H76</f>
        <v>14746723</v>
      </c>
      <c r="I74" s="150">
        <f t="shared" si="46"/>
        <v>2.6435005748647234E-4</v>
      </c>
      <c r="J74" s="62">
        <f>+J76</f>
        <v>14746723</v>
      </c>
      <c r="K74" s="62">
        <f t="shared" ref="K74:L75" si="48">+K76</f>
        <v>14746723</v>
      </c>
      <c r="L74" s="62">
        <f t="shared" si="48"/>
        <v>0</v>
      </c>
      <c r="M74" s="64">
        <f t="shared" si="4"/>
        <v>1</v>
      </c>
      <c r="N74" s="64">
        <f t="shared" si="5"/>
        <v>1</v>
      </c>
      <c r="O74" s="151">
        <f t="shared" si="6"/>
        <v>1</v>
      </c>
    </row>
    <row r="75" spans="1:15" ht="43.5" customHeight="1" x14ac:dyDescent="0.25">
      <c r="A75" s="149" t="s">
        <v>401</v>
      </c>
      <c r="B75" s="34" t="s">
        <v>41</v>
      </c>
      <c r="C75" s="34">
        <v>20</v>
      </c>
      <c r="D75" s="34" t="s">
        <v>38</v>
      </c>
      <c r="E75" s="40" t="s">
        <v>402</v>
      </c>
      <c r="F75" s="62">
        <f t="shared" ref="F75:H75" si="49">+F77</f>
        <v>17257433899.239998</v>
      </c>
      <c r="G75" s="62">
        <f t="shared" si="47"/>
        <v>32865842.690000001</v>
      </c>
      <c r="H75" s="62">
        <f t="shared" si="49"/>
        <v>17224568056.549999</v>
      </c>
      <c r="I75" s="162">
        <f t="shared" si="46"/>
        <v>0.30876795854432521</v>
      </c>
      <c r="J75" s="62">
        <f t="shared" ref="J75" si="50">+J77</f>
        <v>16118272580.08</v>
      </c>
      <c r="K75" s="62">
        <f t="shared" si="48"/>
        <v>16118272580.08</v>
      </c>
      <c r="L75" s="62">
        <f t="shared" si="48"/>
        <v>0</v>
      </c>
      <c r="M75" s="64">
        <f t="shared" si="4"/>
        <v>0.93577223690963285</v>
      </c>
      <c r="N75" s="64">
        <f t="shared" si="5"/>
        <v>0.93577223690963285</v>
      </c>
      <c r="O75" s="151">
        <f t="shared" si="6"/>
        <v>1</v>
      </c>
    </row>
    <row r="76" spans="1:15" ht="43.5" customHeight="1" x14ac:dyDescent="0.25">
      <c r="A76" s="149" t="s">
        <v>403</v>
      </c>
      <c r="B76" s="34" t="s">
        <v>37</v>
      </c>
      <c r="C76" s="34">
        <v>13</v>
      </c>
      <c r="D76" s="34" t="s">
        <v>38</v>
      </c>
      <c r="E76" s="40" t="s">
        <v>251</v>
      </c>
      <c r="F76" s="62">
        <f>+F84</f>
        <v>14746723</v>
      </c>
      <c r="G76" s="62">
        <f t="shared" ref="G76" si="51">+G84</f>
        <v>0</v>
      </c>
      <c r="H76" s="62">
        <f>+H84</f>
        <v>14746723</v>
      </c>
      <c r="I76" s="150">
        <f t="shared" si="46"/>
        <v>2.6435005748647234E-4</v>
      </c>
      <c r="J76" s="62">
        <f>+J84</f>
        <v>14746723</v>
      </c>
      <c r="K76" s="62">
        <f t="shared" ref="K76:L76" si="52">+K84</f>
        <v>14746723</v>
      </c>
      <c r="L76" s="62">
        <f t="shared" si="52"/>
        <v>0</v>
      </c>
      <c r="M76" s="64">
        <f t="shared" si="4"/>
        <v>1</v>
      </c>
      <c r="N76" s="64">
        <f t="shared" si="5"/>
        <v>1</v>
      </c>
      <c r="O76" s="151">
        <f t="shared" si="6"/>
        <v>1</v>
      </c>
    </row>
    <row r="77" spans="1:15" ht="43.5" customHeight="1" x14ac:dyDescent="0.25">
      <c r="A77" s="149" t="s">
        <v>403</v>
      </c>
      <c r="B77" s="34" t="s">
        <v>41</v>
      </c>
      <c r="C77" s="34">
        <v>20</v>
      </c>
      <c r="D77" s="34" t="s">
        <v>38</v>
      </c>
      <c r="E77" s="40" t="s">
        <v>251</v>
      </c>
      <c r="F77" s="62">
        <f t="shared" ref="F77:L78" si="53">+F78</f>
        <v>17257433899.239998</v>
      </c>
      <c r="G77" s="62">
        <f t="shared" si="53"/>
        <v>32865842.690000001</v>
      </c>
      <c r="H77" s="62">
        <f t="shared" si="53"/>
        <v>17224568056.549999</v>
      </c>
      <c r="I77" s="162">
        <f t="shared" si="46"/>
        <v>0.30876795854432521</v>
      </c>
      <c r="J77" s="62">
        <f t="shared" si="53"/>
        <v>16118272580.08</v>
      </c>
      <c r="K77" s="62">
        <f t="shared" si="53"/>
        <v>16118272580.08</v>
      </c>
      <c r="L77" s="62">
        <f t="shared" si="53"/>
        <v>0</v>
      </c>
      <c r="M77" s="64">
        <f t="shared" si="4"/>
        <v>0.93577223690963285</v>
      </c>
      <c r="N77" s="64">
        <f t="shared" si="5"/>
        <v>0.93577223690963285</v>
      </c>
      <c r="O77" s="151">
        <f t="shared" si="6"/>
        <v>1</v>
      </c>
    </row>
    <row r="78" spans="1:15" ht="50.25" customHeight="1" x14ac:dyDescent="0.25">
      <c r="A78" s="149" t="s">
        <v>404</v>
      </c>
      <c r="B78" s="34" t="s">
        <v>41</v>
      </c>
      <c r="C78" s="34">
        <v>20</v>
      </c>
      <c r="D78" s="34" t="s">
        <v>38</v>
      </c>
      <c r="E78" s="95" t="s">
        <v>405</v>
      </c>
      <c r="F78" s="62">
        <f t="shared" si="53"/>
        <v>17257433899.239998</v>
      </c>
      <c r="G78" s="62">
        <f t="shared" si="53"/>
        <v>32865842.690000001</v>
      </c>
      <c r="H78" s="62">
        <f t="shared" si="53"/>
        <v>17224568056.549999</v>
      </c>
      <c r="I78" s="162">
        <f t="shared" si="46"/>
        <v>0.30876795854432521</v>
      </c>
      <c r="J78" s="62">
        <f t="shared" si="53"/>
        <v>16118272580.08</v>
      </c>
      <c r="K78" s="62">
        <f t="shared" si="53"/>
        <v>16118272580.08</v>
      </c>
      <c r="L78" s="62">
        <f t="shared" si="53"/>
        <v>0</v>
      </c>
      <c r="M78" s="64">
        <f t="shared" si="4"/>
        <v>0.93577223690963285</v>
      </c>
      <c r="N78" s="64">
        <f t="shared" si="5"/>
        <v>0.93577223690963285</v>
      </c>
      <c r="O78" s="151">
        <f t="shared" si="6"/>
        <v>1</v>
      </c>
    </row>
    <row r="79" spans="1:15" ht="50.25" customHeight="1" x14ac:dyDescent="0.25">
      <c r="A79" s="149" t="s">
        <v>406</v>
      </c>
      <c r="B79" s="34" t="s">
        <v>41</v>
      </c>
      <c r="C79" s="34">
        <v>20</v>
      </c>
      <c r="D79" s="34" t="s">
        <v>38</v>
      </c>
      <c r="E79" s="40" t="s">
        <v>405</v>
      </c>
      <c r="F79" s="62">
        <f>+F80+F82</f>
        <v>17257433899.239998</v>
      </c>
      <c r="G79" s="62">
        <f t="shared" ref="G79" si="54">+G80+G82</f>
        <v>32865842.690000001</v>
      </c>
      <c r="H79" s="62">
        <f>+H80+H82</f>
        <v>17224568056.549999</v>
      </c>
      <c r="I79" s="162">
        <f t="shared" si="46"/>
        <v>0.30876795854432521</v>
      </c>
      <c r="J79" s="62">
        <f>+J80+J82</f>
        <v>16118272580.08</v>
      </c>
      <c r="K79" s="62">
        <f t="shared" ref="K79:L79" si="55">+K80+K82</f>
        <v>16118272580.08</v>
      </c>
      <c r="L79" s="62">
        <f t="shared" si="55"/>
        <v>0</v>
      </c>
      <c r="M79" s="64">
        <f t="shared" si="4"/>
        <v>0.93577223690963285</v>
      </c>
      <c r="N79" s="64">
        <f t="shared" si="5"/>
        <v>0.93577223690963285</v>
      </c>
      <c r="O79" s="151">
        <f t="shared" si="6"/>
        <v>1</v>
      </c>
    </row>
    <row r="80" spans="1:15" ht="43.5" customHeight="1" x14ac:dyDescent="0.25">
      <c r="A80" s="149" t="s">
        <v>407</v>
      </c>
      <c r="B80" s="34" t="s">
        <v>41</v>
      </c>
      <c r="C80" s="34">
        <v>20</v>
      </c>
      <c r="D80" s="34" t="s">
        <v>38</v>
      </c>
      <c r="E80" s="40" t="s">
        <v>408</v>
      </c>
      <c r="F80" s="62">
        <f>+F81</f>
        <v>14804123212</v>
      </c>
      <c r="G80" s="62">
        <f t="shared" ref="G80" si="56">+G81</f>
        <v>32865842.690000001</v>
      </c>
      <c r="H80" s="62">
        <f>+H81</f>
        <v>14771257369.309999</v>
      </c>
      <c r="I80" s="162">
        <f t="shared" si="46"/>
        <v>0.26478986109148295</v>
      </c>
      <c r="J80" s="62">
        <f>+J81</f>
        <v>14425540949.309999</v>
      </c>
      <c r="K80" s="62">
        <f t="shared" ref="K80:L80" si="57">+K81</f>
        <v>14425540949.309999</v>
      </c>
      <c r="L80" s="62">
        <f t="shared" si="57"/>
        <v>0</v>
      </c>
      <c r="M80" s="64">
        <f t="shared" si="4"/>
        <v>0.9765953289312872</v>
      </c>
      <c r="N80" s="64">
        <f t="shared" si="5"/>
        <v>0.9765953289312872</v>
      </c>
      <c r="O80" s="151">
        <f t="shared" si="6"/>
        <v>1</v>
      </c>
    </row>
    <row r="81" spans="1:15" ht="43.5" customHeight="1" x14ac:dyDescent="0.25">
      <c r="A81" s="152" t="s">
        <v>409</v>
      </c>
      <c r="B81" s="44" t="s">
        <v>41</v>
      </c>
      <c r="C81" s="44">
        <v>20</v>
      </c>
      <c r="D81" s="44" t="s">
        <v>38</v>
      </c>
      <c r="E81" s="45" t="s">
        <v>258</v>
      </c>
      <c r="F81" s="46">
        <v>14804123212</v>
      </c>
      <c r="G81" s="46">
        <v>32865842.690000001</v>
      </c>
      <c r="H81" s="46">
        <f>+F81-G81</f>
        <v>14771257369.309999</v>
      </c>
      <c r="I81" s="163">
        <f t="shared" si="46"/>
        <v>0.26478986109148295</v>
      </c>
      <c r="J81" s="46">
        <v>14425540949.309999</v>
      </c>
      <c r="K81" s="46">
        <v>14425540949.309999</v>
      </c>
      <c r="L81" s="46">
        <f t="shared" si="42"/>
        <v>0</v>
      </c>
      <c r="M81" s="57">
        <f t="shared" si="4"/>
        <v>0.9765953289312872</v>
      </c>
      <c r="N81" s="57">
        <f t="shared" si="5"/>
        <v>0.9765953289312872</v>
      </c>
      <c r="O81" s="154">
        <f t="shared" si="6"/>
        <v>1</v>
      </c>
    </row>
    <row r="82" spans="1:15" ht="43.5" customHeight="1" x14ac:dyDescent="0.25">
      <c r="A82" s="149" t="s">
        <v>410</v>
      </c>
      <c r="B82" s="34" t="s">
        <v>41</v>
      </c>
      <c r="C82" s="34">
        <v>20</v>
      </c>
      <c r="D82" s="34" t="s">
        <v>38</v>
      </c>
      <c r="E82" s="40" t="s">
        <v>411</v>
      </c>
      <c r="F82" s="62">
        <f>+F83</f>
        <v>2453310687.2399998</v>
      </c>
      <c r="G82" s="62">
        <f t="shared" ref="G82" si="58">+G83</f>
        <v>0</v>
      </c>
      <c r="H82" s="62">
        <f>+H83</f>
        <v>2453310687.2399998</v>
      </c>
      <c r="I82" s="162">
        <f t="shared" si="46"/>
        <v>4.3978097452842292E-2</v>
      </c>
      <c r="J82" s="62">
        <f>+J83</f>
        <v>1692731630.77</v>
      </c>
      <c r="K82" s="62">
        <f t="shared" ref="K82:L82" si="59">+K83</f>
        <v>1692731630.77</v>
      </c>
      <c r="L82" s="62">
        <f t="shared" si="59"/>
        <v>0</v>
      </c>
      <c r="M82" s="64">
        <f t="shared" si="4"/>
        <v>0.68997850112263637</v>
      </c>
      <c r="N82" s="64">
        <f t="shared" si="5"/>
        <v>0.68997850112263637</v>
      </c>
      <c r="O82" s="151">
        <f t="shared" si="6"/>
        <v>1</v>
      </c>
    </row>
    <row r="83" spans="1:15" ht="43.5" customHeight="1" x14ac:dyDescent="0.25">
      <c r="A83" s="152" t="s">
        <v>412</v>
      </c>
      <c r="B83" s="44" t="s">
        <v>41</v>
      </c>
      <c r="C83" s="44">
        <v>20</v>
      </c>
      <c r="D83" s="44" t="s">
        <v>38</v>
      </c>
      <c r="E83" s="45" t="s">
        <v>258</v>
      </c>
      <c r="F83" s="46">
        <v>2453310687.2399998</v>
      </c>
      <c r="G83" s="46">
        <v>0</v>
      </c>
      <c r="H83" s="46">
        <f>+F83-G83</f>
        <v>2453310687.2399998</v>
      </c>
      <c r="I83" s="163">
        <f t="shared" si="46"/>
        <v>4.3978097452842292E-2</v>
      </c>
      <c r="J83" s="46">
        <v>1692731630.77</v>
      </c>
      <c r="K83" s="46">
        <v>1692731630.77</v>
      </c>
      <c r="L83" s="46">
        <f t="shared" si="42"/>
        <v>0</v>
      </c>
      <c r="M83" s="57">
        <f t="shared" si="4"/>
        <v>0.68997850112263637</v>
      </c>
      <c r="N83" s="57">
        <f t="shared" si="5"/>
        <v>0.68997850112263637</v>
      </c>
      <c r="O83" s="154">
        <f t="shared" si="6"/>
        <v>1</v>
      </c>
    </row>
    <row r="84" spans="1:15" ht="43.5" customHeight="1" x14ac:dyDescent="0.25">
      <c r="A84" s="149" t="s">
        <v>413</v>
      </c>
      <c r="B84" s="34" t="s">
        <v>37</v>
      </c>
      <c r="C84" s="34">
        <v>13</v>
      </c>
      <c r="D84" s="34" t="s">
        <v>38</v>
      </c>
      <c r="E84" s="40" t="s">
        <v>414</v>
      </c>
      <c r="F84" s="62">
        <f t="shared" ref="F84:L86" si="60">+F85</f>
        <v>14746723</v>
      </c>
      <c r="G84" s="62">
        <f t="shared" si="60"/>
        <v>0</v>
      </c>
      <c r="H84" s="62">
        <f t="shared" si="60"/>
        <v>14746723</v>
      </c>
      <c r="I84" s="150">
        <f t="shared" si="46"/>
        <v>2.6435005748647234E-4</v>
      </c>
      <c r="J84" s="62">
        <f t="shared" si="60"/>
        <v>14746723</v>
      </c>
      <c r="K84" s="62">
        <f t="shared" si="60"/>
        <v>14746723</v>
      </c>
      <c r="L84" s="62">
        <f t="shared" si="60"/>
        <v>0</v>
      </c>
      <c r="M84" s="64">
        <f t="shared" si="4"/>
        <v>1</v>
      </c>
      <c r="N84" s="64">
        <f t="shared" si="5"/>
        <v>1</v>
      </c>
      <c r="O84" s="151">
        <f t="shared" si="6"/>
        <v>1</v>
      </c>
    </row>
    <row r="85" spans="1:15" ht="43.5" customHeight="1" x14ac:dyDescent="0.25">
      <c r="A85" s="149" t="s">
        <v>415</v>
      </c>
      <c r="B85" s="34" t="s">
        <v>37</v>
      </c>
      <c r="C85" s="34">
        <v>13</v>
      </c>
      <c r="D85" s="34" t="s">
        <v>38</v>
      </c>
      <c r="E85" s="40" t="s">
        <v>414</v>
      </c>
      <c r="F85" s="62">
        <f t="shared" si="60"/>
        <v>14746723</v>
      </c>
      <c r="G85" s="62">
        <f t="shared" si="60"/>
        <v>0</v>
      </c>
      <c r="H85" s="62">
        <f t="shared" si="60"/>
        <v>14746723</v>
      </c>
      <c r="I85" s="150">
        <f t="shared" si="46"/>
        <v>2.6435005748647234E-4</v>
      </c>
      <c r="J85" s="62">
        <f t="shared" si="60"/>
        <v>14746723</v>
      </c>
      <c r="K85" s="62">
        <f t="shared" si="60"/>
        <v>14746723</v>
      </c>
      <c r="L85" s="62">
        <f t="shared" si="60"/>
        <v>0</v>
      </c>
      <c r="M85" s="64">
        <f t="shared" si="4"/>
        <v>1</v>
      </c>
      <c r="N85" s="64">
        <f t="shared" si="5"/>
        <v>1</v>
      </c>
      <c r="O85" s="151">
        <f t="shared" si="6"/>
        <v>1</v>
      </c>
    </row>
    <row r="86" spans="1:15" ht="43.5" customHeight="1" x14ac:dyDescent="0.25">
      <c r="A86" s="149" t="s">
        <v>416</v>
      </c>
      <c r="B86" s="34" t="s">
        <v>37</v>
      </c>
      <c r="C86" s="34">
        <v>13</v>
      </c>
      <c r="D86" s="34" t="s">
        <v>38</v>
      </c>
      <c r="E86" s="40" t="s">
        <v>393</v>
      </c>
      <c r="F86" s="41">
        <f t="shared" si="60"/>
        <v>14746723</v>
      </c>
      <c r="G86" s="41">
        <f t="shared" si="60"/>
        <v>0</v>
      </c>
      <c r="H86" s="41">
        <f t="shared" si="60"/>
        <v>14746723</v>
      </c>
      <c r="I86" s="150">
        <f t="shared" si="46"/>
        <v>2.6435005748647234E-4</v>
      </c>
      <c r="J86" s="41">
        <f t="shared" si="60"/>
        <v>14746723</v>
      </c>
      <c r="K86" s="41">
        <f t="shared" si="60"/>
        <v>14746723</v>
      </c>
      <c r="L86" s="41">
        <f t="shared" si="60"/>
        <v>0</v>
      </c>
      <c r="M86" s="64">
        <f t="shared" si="4"/>
        <v>1</v>
      </c>
      <c r="N86" s="64">
        <f t="shared" si="5"/>
        <v>1</v>
      </c>
      <c r="O86" s="151">
        <f t="shared" si="6"/>
        <v>1</v>
      </c>
    </row>
    <row r="87" spans="1:15" ht="43.5" customHeight="1" x14ac:dyDescent="0.25">
      <c r="A87" s="152" t="s">
        <v>417</v>
      </c>
      <c r="B87" s="44" t="s">
        <v>37</v>
      </c>
      <c r="C87" s="44">
        <v>13</v>
      </c>
      <c r="D87" s="44" t="s">
        <v>38</v>
      </c>
      <c r="E87" s="45" t="s">
        <v>258</v>
      </c>
      <c r="F87" s="46">
        <v>14746723</v>
      </c>
      <c r="G87" s="46">
        <v>0</v>
      </c>
      <c r="H87" s="46">
        <f>+F87-G87</f>
        <v>14746723</v>
      </c>
      <c r="I87" s="153">
        <f t="shared" si="46"/>
        <v>2.6435005748647234E-4</v>
      </c>
      <c r="J87" s="46">
        <v>14746723</v>
      </c>
      <c r="K87" s="46">
        <v>14746723</v>
      </c>
      <c r="L87" s="46">
        <f t="shared" ref="L87:L129" si="61">+J87-K87</f>
        <v>0</v>
      </c>
      <c r="M87" s="57">
        <f t="shared" ref="M87:M130" si="62">+J87/H87</f>
        <v>1</v>
      </c>
      <c r="N87" s="57">
        <f t="shared" ref="N87:N130" si="63">+K87/H87</f>
        <v>1</v>
      </c>
      <c r="O87" s="154">
        <f t="shared" ref="O87:O129" si="64">+K87/J87</f>
        <v>1</v>
      </c>
    </row>
    <row r="88" spans="1:15" ht="43.5" customHeight="1" x14ac:dyDescent="0.25">
      <c r="A88" s="149" t="s">
        <v>418</v>
      </c>
      <c r="B88" s="34" t="s">
        <v>37</v>
      </c>
      <c r="C88" s="34">
        <v>13</v>
      </c>
      <c r="D88" s="34" t="s">
        <v>38</v>
      </c>
      <c r="E88" s="40" t="s">
        <v>419</v>
      </c>
      <c r="F88" s="60">
        <f>+F89</f>
        <v>109671627.38</v>
      </c>
      <c r="G88" s="60">
        <f>+G89</f>
        <v>0</v>
      </c>
      <c r="H88" s="60">
        <f>+H89</f>
        <v>109671627.38</v>
      </c>
      <c r="I88" s="157">
        <f t="shared" si="46"/>
        <v>1.965975830870219E-3</v>
      </c>
      <c r="J88" s="60">
        <f>+J89</f>
        <v>45729637</v>
      </c>
      <c r="K88" s="60">
        <f t="shared" ref="K88:L88" si="65">+K89</f>
        <v>45729637</v>
      </c>
      <c r="L88" s="60">
        <f t="shared" si="65"/>
        <v>0</v>
      </c>
      <c r="M88" s="64">
        <f t="shared" si="62"/>
        <v>0.41696871007076325</v>
      </c>
      <c r="N88" s="64">
        <f t="shared" si="63"/>
        <v>0.41696871007076325</v>
      </c>
      <c r="O88" s="151">
        <f t="shared" si="64"/>
        <v>1</v>
      </c>
    </row>
    <row r="89" spans="1:15" ht="43.5" customHeight="1" x14ac:dyDescent="0.25">
      <c r="A89" s="149" t="s">
        <v>420</v>
      </c>
      <c r="B89" s="34" t="s">
        <v>37</v>
      </c>
      <c r="C89" s="34">
        <v>13</v>
      </c>
      <c r="D89" s="34" t="s">
        <v>38</v>
      </c>
      <c r="E89" s="95" t="s">
        <v>251</v>
      </c>
      <c r="F89" s="60">
        <f>+F90+F94</f>
        <v>109671627.38</v>
      </c>
      <c r="G89" s="60">
        <f>+G90+G94</f>
        <v>0</v>
      </c>
      <c r="H89" s="60">
        <f>+H90+H94</f>
        <v>109671627.38</v>
      </c>
      <c r="I89" s="157">
        <f t="shared" si="46"/>
        <v>1.965975830870219E-3</v>
      </c>
      <c r="J89" s="60">
        <f>+J90+J94</f>
        <v>45729637</v>
      </c>
      <c r="K89" s="60">
        <f t="shared" ref="K89:L89" si="66">+K90+K94</f>
        <v>45729637</v>
      </c>
      <c r="L89" s="60">
        <f t="shared" si="66"/>
        <v>0</v>
      </c>
      <c r="M89" s="64">
        <f t="shared" si="62"/>
        <v>0.41696871007076325</v>
      </c>
      <c r="N89" s="64">
        <f t="shared" si="63"/>
        <v>0.41696871007076325</v>
      </c>
      <c r="O89" s="151">
        <f t="shared" si="64"/>
        <v>1</v>
      </c>
    </row>
    <row r="90" spans="1:15" ht="43.5" customHeight="1" x14ac:dyDescent="0.25">
      <c r="A90" s="149" t="s">
        <v>421</v>
      </c>
      <c r="B90" s="34" t="s">
        <v>37</v>
      </c>
      <c r="C90" s="34">
        <v>13</v>
      </c>
      <c r="D90" s="34" t="s">
        <v>38</v>
      </c>
      <c r="E90" s="40" t="s">
        <v>422</v>
      </c>
      <c r="F90" s="60">
        <f t="shared" ref="F90:L92" si="67">+F91</f>
        <v>63941990.380000003</v>
      </c>
      <c r="G90" s="60">
        <f t="shared" si="67"/>
        <v>0</v>
      </c>
      <c r="H90" s="60">
        <f t="shared" si="67"/>
        <v>63941990.380000003</v>
      </c>
      <c r="I90" s="157">
        <f t="shared" si="46"/>
        <v>1.1462254246419671E-3</v>
      </c>
      <c r="J90" s="60">
        <f t="shared" si="67"/>
        <v>0</v>
      </c>
      <c r="K90" s="60">
        <f t="shared" si="67"/>
        <v>0</v>
      </c>
      <c r="L90" s="60">
        <f t="shared" si="67"/>
        <v>0</v>
      </c>
      <c r="M90" s="64">
        <f t="shared" si="62"/>
        <v>0</v>
      </c>
      <c r="N90" s="64">
        <f t="shared" si="63"/>
        <v>0</v>
      </c>
      <c r="O90" s="151" t="s">
        <v>40</v>
      </c>
    </row>
    <row r="91" spans="1:15" ht="43.5" customHeight="1" x14ac:dyDescent="0.25">
      <c r="A91" s="149" t="s">
        <v>423</v>
      </c>
      <c r="B91" s="34" t="s">
        <v>37</v>
      </c>
      <c r="C91" s="34">
        <v>13</v>
      </c>
      <c r="D91" s="34" t="s">
        <v>38</v>
      </c>
      <c r="E91" s="40" t="s">
        <v>422</v>
      </c>
      <c r="F91" s="60">
        <f t="shared" si="67"/>
        <v>63941990.380000003</v>
      </c>
      <c r="G91" s="60">
        <f t="shared" si="67"/>
        <v>0</v>
      </c>
      <c r="H91" s="60">
        <f t="shared" si="67"/>
        <v>63941990.380000003</v>
      </c>
      <c r="I91" s="157">
        <f t="shared" si="46"/>
        <v>1.1462254246419671E-3</v>
      </c>
      <c r="J91" s="60">
        <f t="shared" si="67"/>
        <v>0</v>
      </c>
      <c r="K91" s="60">
        <f t="shared" si="67"/>
        <v>0</v>
      </c>
      <c r="L91" s="60">
        <f t="shared" si="67"/>
        <v>0</v>
      </c>
      <c r="M91" s="64">
        <f t="shared" si="62"/>
        <v>0</v>
      </c>
      <c r="N91" s="64">
        <f t="shared" si="63"/>
        <v>0</v>
      </c>
      <c r="O91" s="151" t="s">
        <v>40</v>
      </c>
    </row>
    <row r="92" spans="1:15" ht="43.5" customHeight="1" x14ac:dyDescent="0.25">
      <c r="A92" s="149" t="s">
        <v>424</v>
      </c>
      <c r="B92" s="34" t="s">
        <v>37</v>
      </c>
      <c r="C92" s="34">
        <v>13</v>
      </c>
      <c r="D92" s="34" t="s">
        <v>38</v>
      </c>
      <c r="E92" s="40" t="s">
        <v>425</v>
      </c>
      <c r="F92" s="60">
        <f t="shared" si="67"/>
        <v>63941990.380000003</v>
      </c>
      <c r="G92" s="60">
        <f t="shared" si="67"/>
        <v>0</v>
      </c>
      <c r="H92" s="60">
        <f t="shared" si="67"/>
        <v>63941990.380000003</v>
      </c>
      <c r="I92" s="157">
        <f t="shared" si="46"/>
        <v>1.1462254246419671E-3</v>
      </c>
      <c r="J92" s="60">
        <f t="shared" si="67"/>
        <v>0</v>
      </c>
      <c r="K92" s="60">
        <f t="shared" si="67"/>
        <v>0</v>
      </c>
      <c r="L92" s="60">
        <f t="shared" si="67"/>
        <v>0</v>
      </c>
      <c r="M92" s="64">
        <f t="shared" si="62"/>
        <v>0</v>
      </c>
      <c r="N92" s="64">
        <f t="shared" si="63"/>
        <v>0</v>
      </c>
      <c r="O92" s="151" t="s">
        <v>40</v>
      </c>
    </row>
    <row r="93" spans="1:15" ht="43.5" customHeight="1" x14ac:dyDescent="0.25">
      <c r="A93" s="152" t="s">
        <v>426</v>
      </c>
      <c r="B93" s="44" t="s">
        <v>37</v>
      </c>
      <c r="C93" s="44">
        <v>13</v>
      </c>
      <c r="D93" s="44" t="s">
        <v>38</v>
      </c>
      <c r="E93" s="45" t="s">
        <v>258</v>
      </c>
      <c r="F93" s="46">
        <v>63941990.380000003</v>
      </c>
      <c r="G93" s="46">
        <v>0</v>
      </c>
      <c r="H93" s="46">
        <f>+F93-G93</f>
        <v>63941990.380000003</v>
      </c>
      <c r="I93" s="192">
        <f t="shared" si="46"/>
        <v>1.1462254246419671E-3</v>
      </c>
      <c r="J93" s="46">
        <v>0</v>
      </c>
      <c r="K93" s="46">
        <v>0</v>
      </c>
      <c r="L93" s="46">
        <f t="shared" si="61"/>
        <v>0</v>
      </c>
      <c r="M93" s="57">
        <f t="shared" si="62"/>
        <v>0</v>
      </c>
      <c r="N93" s="57">
        <f t="shared" si="63"/>
        <v>0</v>
      </c>
      <c r="O93" s="154" t="s">
        <v>40</v>
      </c>
    </row>
    <row r="94" spans="1:15" ht="43.5" customHeight="1" x14ac:dyDescent="0.25">
      <c r="A94" s="149" t="s">
        <v>427</v>
      </c>
      <c r="B94" s="34" t="s">
        <v>37</v>
      </c>
      <c r="C94" s="34">
        <v>13</v>
      </c>
      <c r="D94" s="34" t="s">
        <v>38</v>
      </c>
      <c r="E94" s="40" t="s">
        <v>428</v>
      </c>
      <c r="F94" s="62">
        <f t="shared" ref="F94:L96" si="68">+F95</f>
        <v>45729637</v>
      </c>
      <c r="G94" s="62">
        <f t="shared" si="68"/>
        <v>0</v>
      </c>
      <c r="H94" s="62">
        <f t="shared" si="68"/>
        <v>45729637</v>
      </c>
      <c r="I94" s="150">
        <f t="shared" si="46"/>
        <v>8.1975040622825237E-4</v>
      </c>
      <c r="J94" s="62">
        <f t="shared" si="68"/>
        <v>45729637</v>
      </c>
      <c r="K94" s="62">
        <f t="shared" si="68"/>
        <v>45729637</v>
      </c>
      <c r="L94" s="62">
        <f t="shared" si="68"/>
        <v>0</v>
      </c>
      <c r="M94" s="64">
        <f t="shared" si="62"/>
        <v>1</v>
      </c>
      <c r="N94" s="64">
        <f t="shared" si="63"/>
        <v>1</v>
      </c>
      <c r="O94" s="151">
        <f t="shared" si="64"/>
        <v>1</v>
      </c>
    </row>
    <row r="95" spans="1:15" ht="43.5" customHeight="1" x14ac:dyDescent="0.25">
      <c r="A95" s="149" t="s">
        <v>429</v>
      </c>
      <c r="B95" s="34" t="s">
        <v>37</v>
      </c>
      <c r="C95" s="34">
        <v>13</v>
      </c>
      <c r="D95" s="34" t="s">
        <v>38</v>
      </c>
      <c r="E95" s="40" t="s">
        <v>428</v>
      </c>
      <c r="F95" s="62">
        <f t="shared" si="68"/>
        <v>45729637</v>
      </c>
      <c r="G95" s="62">
        <f t="shared" si="68"/>
        <v>0</v>
      </c>
      <c r="H95" s="62">
        <f t="shared" si="68"/>
        <v>45729637</v>
      </c>
      <c r="I95" s="150">
        <f t="shared" si="46"/>
        <v>8.1975040622825237E-4</v>
      </c>
      <c r="J95" s="62">
        <f t="shared" si="68"/>
        <v>45729637</v>
      </c>
      <c r="K95" s="62">
        <f t="shared" si="68"/>
        <v>45729637</v>
      </c>
      <c r="L95" s="62">
        <f t="shared" si="68"/>
        <v>0</v>
      </c>
      <c r="M95" s="64">
        <f t="shared" si="62"/>
        <v>1</v>
      </c>
      <c r="N95" s="64">
        <f t="shared" si="63"/>
        <v>1</v>
      </c>
      <c r="O95" s="151">
        <f t="shared" si="64"/>
        <v>1</v>
      </c>
    </row>
    <row r="96" spans="1:15" ht="43.5" customHeight="1" x14ac:dyDescent="0.25">
      <c r="A96" s="149" t="s">
        <v>430</v>
      </c>
      <c r="B96" s="34" t="s">
        <v>37</v>
      </c>
      <c r="C96" s="34">
        <v>13</v>
      </c>
      <c r="D96" s="34" t="s">
        <v>38</v>
      </c>
      <c r="E96" s="40" t="s">
        <v>393</v>
      </c>
      <c r="F96" s="62">
        <f t="shared" si="68"/>
        <v>45729637</v>
      </c>
      <c r="G96" s="62">
        <f t="shared" si="68"/>
        <v>0</v>
      </c>
      <c r="H96" s="62">
        <f t="shared" si="68"/>
        <v>45729637</v>
      </c>
      <c r="I96" s="150">
        <f t="shared" si="46"/>
        <v>8.1975040622825237E-4</v>
      </c>
      <c r="J96" s="62">
        <f t="shared" si="68"/>
        <v>45729637</v>
      </c>
      <c r="K96" s="62">
        <f t="shared" si="68"/>
        <v>45729637</v>
      </c>
      <c r="L96" s="62">
        <f t="shared" si="68"/>
        <v>0</v>
      </c>
      <c r="M96" s="64">
        <f t="shared" si="62"/>
        <v>1</v>
      </c>
      <c r="N96" s="64">
        <f t="shared" si="63"/>
        <v>1</v>
      </c>
      <c r="O96" s="151">
        <f t="shared" si="64"/>
        <v>1</v>
      </c>
    </row>
    <row r="97" spans="1:15" ht="43.5" customHeight="1" x14ac:dyDescent="0.25">
      <c r="A97" s="152" t="s">
        <v>431</v>
      </c>
      <c r="B97" s="44" t="s">
        <v>37</v>
      </c>
      <c r="C97" s="44">
        <v>13</v>
      </c>
      <c r="D97" s="44" t="s">
        <v>38</v>
      </c>
      <c r="E97" s="45" t="s">
        <v>258</v>
      </c>
      <c r="F97" s="46">
        <v>45729637</v>
      </c>
      <c r="G97" s="46">
        <v>0</v>
      </c>
      <c r="H97" s="46">
        <f>+F97-G97</f>
        <v>45729637</v>
      </c>
      <c r="I97" s="153">
        <f t="shared" si="46"/>
        <v>8.1975040622825237E-4</v>
      </c>
      <c r="J97" s="46">
        <v>45729637</v>
      </c>
      <c r="K97" s="46">
        <v>45729637</v>
      </c>
      <c r="L97" s="46">
        <f t="shared" si="61"/>
        <v>0</v>
      </c>
      <c r="M97" s="57">
        <f t="shared" si="62"/>
        <v>1</v>
      </c>
      <c r="N97" s="57">
        <f t="shared" si="63"/>
        <v>1</v>
      </c>
      <c r="O97" s="154">
        <f t="shared" si="64"/>
        <v>1</v>
      </c>
    </row>
    <row r="98" spans="1:15" ht="43.5" customHeight="1" x14ac:dyDescent="0.25">
      <c r="A98" s="149" t="s">
        <v>432</v>
      </c>
      <c r="B98" s="34" t="s">
        <v>37</v>
      </c>
      <c r="C98" s="34">
        <v>13</v>
      </c>
      <c r="D98" s="34" t="s">
        <v>38</v>
      </c>
      <c r="E98" s="40" t="s">
        <v>433</v>
      </c>
      <c r="F98" s="60">
        <f>+F99</f>
        <v>20000000</v>
      </c>
      <c r="G98" s="60">
        <f t="shared" ref="G98:G102" si="69">+G99</f>
        <v>0</v>
      </c>
      <c r="H98" s="60">
        <f>+H99</f>
        <v>20000000</v>
      </c>
      <c r="I98" s="150">
        <f t="shared" si="46"/>
        <v>3.5852040821065444E-4</v>
      </c>
      <c r="J98" s="60">
        <f>+J99</f>
        <v>20000000</v>
      </c>
      <c r="K98" s="60">
        <f t="shared" ref="K98:L102" si="70">+K99</f>
        <v>20000000</v>
      </c>
      <c r="L98" s="60">
        <f t="shared" si="70"/>
        <v>0</v>
      </c>
      <c r="M98" s="64">
        <f t="shared" si="62"/>
        <v>1</v>
      </c>
      <c r="N98" s="64">
        <f t="shared" si="63"/>
        <v>1</v>
      </c>
      <c r="O98" s="151">
        <f t="shared" si="64"/>
        <v>1</v>
      </c>
    </row>
    <row r="99" spans="1:15" ht="43.5" customHeight="1" x14ac:dyDescent="0.25">
      <c r="A99" s="149" t="s">
        <v>434</v>
      </c>
      <c r="B99" s="34" t="s">
        <v>37</v>
      </c>
      <c r="C99" s="34">
        <v>13</v>
      </c>
      <c r="D99" s="34" t="s">
        <v>38</v>
      </c>
      <c r="E99" s="95" t="s">
        <v>251</v>
      </c>
      <c r="F99" s="60">
        <f>+F100</f>
        <v>20000000</v>
      </c>
      <c r="G99" s="60">
        <f t="shared" si="69"/>
        <v>0</v>
      </c>
      <c r="H99" s="60">
        <f>+H100</f>
        <v>20000000</v>
      </c>
      <c r="I99" s="150">
        <f t="shared" si="46"/>
        <v>3.5852040821065444E-4</v>
      </c>
      <c r="J99" s="60">
        <f>+J100</f>
        <v>20000000</v>
      </c>
      <c r="K99" s="60">
        <f t="shared" si="70"/>
        <v>20000000</v>
      </c>
      <c r="L99" s="60">
        <f t="shared" si="70"/>
        <v>0</v>
      </c>
      <c r="M99" s="64">
        <f t="shared" si="62"/>
        <v>1</v>
      </c>
      <c r="N99" s="64">
        <f t="shared" si="63"/>
        <v>1</v>
      </c>
      <c r="O99" s="151">
        <f t="shared" si="64"/>
        <v>1</v>
      </c>
    </row>
    <row r="100" spans="1:15" ht="43.5" customHeight="1" x14ac:dyDescent="0.25">
      <c r="A100" s="149" t="s">
        <v>508</v>
      </c>
      <c r="B100" s="34" t="s">
        <v>37</v>
      </c>
      <c r="C100" s="34">
        <v>13</v>
      </c>
      <c r="D100" s="34" t="s">
        <v>38</v>
      </c>
      <c r="E100" s="40" t="s">
        <v>509</v>
      </c>
      <c r="F100" s="60">
        <f t="shared" ref="F100:J102" si="71">+F101</f>
        <v>20000000</v>
      </c>
      <c r="G100" s="60">
        <f t="shared" si="69"/>
        <v>0</v>
      </c>
      <c r="H100" s="60">
        <f t="shared" si="71"/>
        <v>20000000</v>
      </c>
      <c r="I100" s="150">
        <f t="shared" si="46"/>
        <v>3.5852040821065444E-4</v>
      </c>
      <c r="J100" s="60">
        <f t="shared" si="71"/>
        <v>20000000</v>
      </c>
      <c r="K100" s="60">
        <f t="shared" si="70"/>
        <v>20000000</v>
      </c>
      <c r="L100" s="60">
        <f t="shared" si="70"/>
        <v>0</v>
      </c>
      <c r="M100" s="64">
        <f t="shared" si="62"/>
        <v>1</v>
      </c>
      <c r="N100" s="64">
        <f t="shared" si="63"/>
        <v>1</v>
      </c>
      <c r="O100" s="151">
        <f t="shared" si="64"/>
        <v>1</v>
      </c>
    </row>
    <row r="101" spans="1:15" ht="43.5" customHeight="1" x14ac:dyDescent="0.25">
      <c r="A101" s="149" t="s">
        <v>510</v>
      </c>
      <c r="B101" s="34" t="s">
        <v>37</v>
      </c>
      <c r="C101" s="34">
        <v>13</v>
      </c>
      <c r="D101" s="34" t="s">
        <v>38</v>
      </c>
      <c r="E101" s="40" t="s">
        <v>509</v>
      </c>
      <c r="F101" s="60">
        <f t="shared" si="71"/>
        <v>20000000</v>
      </c>
      <c r="G101" s="60">
        <f t="shared" si="69"/>
        <v>0</v>
      </c>
      <c r="H101" s="60">
        <f t="shared" si="71"/>
        <v>20000000</v>
      </c>
      <c r="I101" s="150">
        <f t="shared" si="46"/>
        <v>3.5852040821065444E-4</v>
      </c>
      <c r="J101" s="60">
        <f t="shared" si="71"/>
        <v>20000000</v>
      </c>
      <c r="K101" s="60">
        <f t="shared" si="70"/>
        <v>20000000</v>
      </c>
      <c r="L101" s="60">
        <f t="shared" si="70"/>
        <v>0</v>
      </c>
      <c r="M101" s="64">
        <f t="shared" si="62"/>
        <v>1</v>
      </c>
      <c r="N101" s="64">
        <f t="shared" si="63"/>
        <v>1</v>
      </c>
      <c r="O101" s="151">
        <f t="shared" si="64"/>
        <v>1</v>
      </c>
    </row>
    <row r="102" spans="1:15" ht="43.5" customHeight="1" x14ac:dyDescent="0.25">
      <c r="A102" s="149" t="s">
        <v>511</v>
      </c>
      <c r="B102" s="34" t="s">
        <v>37</v>
      </c>
      <c r="C102" s="34">
        <v>13</v>
      </c>
      <c r="D102" s="34" t="s">
        <v>38</v>
      </c>
      <c r="E102" s="40" t="s">
        <v>393</v>
      </c>
      <c r="F102" s="60">
        <f t="shared" si="71"/>
        <v>20000000</v>
      </c>
      <c r="G102" s="60">
        <f t="shared" si="69"/>
        <v>0</v>
      </c>
      <c r="H102" s="60">
        <f t="shared" si="71"/>
        <v>20000000</v>
      </c>
      <c r="I102" s="150">
        <f t="shared" si="46"/>
        <v>3.5852040821065444E-4</v>
      </c>
      <c r="J102" s="60">
        <f t="shared" si="71"/>
        <v>20000000</v>
      </c>
      <c r="K102" s="60">
        <f t="shared" si="70"/>
        <v>20000000</v>
      </c>
      <c r="L102" s="60">
        <f t="shared" si="70"/>
        <v>0</v>
      </c>
      <c r="M102" s="64">
        <f t="shared" si="62"/>
        <v>1</v>
      </c>
      <c r="N102" s="64">
        <f t="shared" si="63"/>
        <v>1</v>
      </c>
      <c r="O102" s="151">
        <f t="shared" si="64"/>
        <v>1</v>
      </c>
    </row>
    <row r="103" spans="1:15" ht="43.5" customHeight="1" x14ac:dyDescent="0.25">
      <c r="A103" s="152" t="s">
        <v>512</v>
      </c>
      <c r="B103" s="44" t="s">
        <v>37</v>
      </c>
      <c r="C103" s="44">
        <v>13</v>
      </c>
      <c r="D103" s="44" t="s">
        <v>38</v>
      </c>
      <c r="E103" s="45" t="s">
        <v>258</v>
      </c>
      <c r="F103" s="46">
        <v>20000000</v>
      </c>
      <c r="G103" s="46">
        <v>0</v>
      </c>
      <c r="H103" s="46">
        <f>+F103-G103</f>
        <v>20000000</v>
      </c>
      <c r="I103" s="153">
        <f t="shared" si="46"/>
        <v>3.5852040821065444E-4</v>
      </c>
      <c r="J103" s="46">
        <v>20000000</v>
      </c>
      <c r="K103" s="46">
        <v>20000000</v>
      </c>
      <c r="L103" s="46">
        <f t="shared" ref="L103" si="72">+J103-K103</f>
        <v>0</v>
      </c>
      <c r="M103" s="57">
        <f t="shared" si="62"/>
        <v>1</v>
      </c>
      <c r="N103" s="57">
        <f t="shared" si="63"/>
        <v>1</v>
      </c>
      <c r="O103" s="154">
        <f t="shared" si="64"/>
        <v>1</v>
      </c>
    </row>
    <row r="104" spans="1:15" ht="43.5" customHeight="1" x14ac:dyDescent="0.25">
      <c r="A104" s="193" t="s">
        <v>441</v>
      </c>
      <c r="B104" s="100" t="s">
        <v>37</v>
      </c>
      <c r="C104" s="34">
        <v>13</v>
      </c>
      <c r="D104" s="34" t="s">
        <v>38</v>
      </c>
      <c r="E104" s="95" t="s">
        <v>442</v>
      </c>
      <c r="F104" s="66">
        <f t="shared" ref="F104:H105" si="73">+F106</f>
        <v>2620046413.3000002</v>
      </c>
      <c r="G104" s="66">
        <f t="shared" si="73"/>
        <v>0</v>
      </c>
      <c r="H104" s="66">
        <f t="shared" si="73"/>
        <v>2620046413.3000002</v>
      </c>
      <c r="I104" s="162">
        <f t="shared" si="46"/>
        <v>4.6967005481358855E-2</v>
      </c>
      <c r="J104" s="66">
        <f t="shared" ref="J104:L105" si="74">+J106</f>
        <v>2398684865.3000002</v>
      </c>
      <c r="K104" s="66">
        <f t="shared" si="74"/>
        <v>2385318917.9699998</v>
      </c>
      <c r="L104" s="66">
        <f t="shared" si="74"/>
        <v>13365947.330000043</v>
      </c>
      <c r="M104" s="64">
        <f t="shared" si="62"/>
        <v>0.91551235624059391</v>
      </c>
      <c r="N104" s="64">
        <f t="shared" si="63"/>
        <v>0.91041093999767875</v>
      </c>
      <c r="O104" s="151">
        <f t="shared" si="64"/>
        <v>0.99442780186619939</v>
      </c>
    </row>
    <row r="105" spans="1:15" ht="43.5" customHeight="1" x14ac:dyDescent="0.25">
      <c r="A105" s="193" t="s">
        <v>441</v>
      </c>
      <c r="B105" s="100" t="s">
        <v>37</v>
      </c>
      <c r="C105" s="34">
        <v>20</v>
      </c>
      <c r="D105" s="34" t="s">
        <v>38</v>
      </c>
      <c r="E105" s="95" t="s">
        <v>442</v>
      </c>
      <c r="F105" s="66">
        <f t="shared" si="73"/>
        <v>10000000000</v>
      </c>
      <c r="G105" s="66">
        <f t="shared" si="73"/>
        <v>0</v>
      </c>
      <c r="H105" s="66">
        <f t="shared" si="73"/>
        <v>10000000000</v>
      </c>
      <c r="I105" s="162">
        <f t="shared" si="46"/>
        <v>0.17926020410532723</v>
      </c>
      <c r="J105" s="66">
        <f t="shared" si="74"/>
        <v>10000000000</v>
      </c>
      <c r="K105" s="66">
        <f t="shared" si="74"/>
        <v>10000000000</v>
      </c>
      <c r="L105" s="66">
        <f t="shared" si="74"/>
        <v>0</v>
      </c>
      <c r="M105" s="64">
        <f t="shared" si="62"/>
        <v>1</v>
      </c>
      <c r="N105" s="64">
        <f t="shared" si="63"/>
        <v>1</v>
      </c>
      <c r="O105" s="151">
        <f t="shared" si="64"/>
        <v>1</v>
      </c>
    </row>
    <row r="106" spans="1:15" ht="43.5" customHeight="1" x14ac:dyDescent="0.25">
      <c r="A106" s="193" t="s">
        <v>443</v>
      </c>
      <c r="B106" s="100" t="s">
        <v>37</v>
      </c>
      <c r="C106" s="34">
        <v>13</v>
      </c>
      <c r="D106" s="34" t="s">
        <v>38</v>
      </c>
      <c r="E106" s="95" t="s">
        <v>251</v>
      </c>
      <c r="F106" s="66">
        <f>+F108+F112+F122+F126</f>
        <v>2620046413.3000002</v>
      </c>
      <c r="G106" s="66">
        <f>+G108+G112+G122+G126</f>
        <v>0</v>
      </c>
      <c r="H106" s="66">
        <f>+H108+H112+H122+H126</f>
        <v>2620046413.3000002</v>
      </c>
      <c r="I106" s="162">
        <f t="shared" si="46"/>
        <v>4.6967005481358855E-2</v>
      </c>
      <c r="J106" s="66">
        <f>+J108+J112+J122+J126</f>
        <v>2398684865.3000002</v>
      </c>
      <c r="K106" s="66">
        <f>+K108+K112+K122+K126</f>
        <v>2385318917.9699998</v>
      </c>
      <c r="L106" s="66">
        <f>+L108+L112+L122+L126</f>
        <v>13365947.330000043</v>
      </c>
      <c r="M106" s="64">
        <f t="shared" si="62"/>
        <v>0.91551235624059391</v>
      </c>
      <c r="N106" s="64">
        <f t="shared" si="63"/>
        <v>0.91041093999767875</v>
      </c>
      <c r="O106" s="151">
        <f t="shared" si="64"/>
        <v>0.99442780186619939</v>
      </c>
    </row>
    <row r="107" spans="1:15" ht="43.5" customHeight="1" x14ac:dyDescent="0.25">
      <c r="A107" s="193" t="s">
        <v>443</v>
      </c>
      <c r="B107" s="100" t="s">
        <v>37</v>
      </c>
      <c r="C107" s="34">
        <v>20</v>
      </c>
      <c r="D107" s="34" t="s">
        <v>38</v>
      </c>
      <c r="E107" s="95" t="s">
        <v>251</v>
      </c>
      <c r="F107" s="66">
        <f>+F113</f>
        <v>10000000000</v>
      </c>
      <c r="G107" s="66">
        <f>+G113</f>
        <v>0</v>
      </c>
      <c r="H107" s="66">
        <f>+H113</f>
        <v>10000000000</v>
      </c>
      <c r="I107" s="162">
        <f t="shared" si="46"/>
        <v>0.17926020410532723</v>
      </c>
      <c r="J107" s="66">
        <f>+J113</f>
        <v>10000000000</v>
      </c>
      <c r="K107" s="66">
        <f t="shared" ref="K107:L107" si="75">+K113</f>
        <v>10000000000</v>
      </c>
      <c r="L107" s="66">
        <f t="shared" si="75"/>
        <v>0</v>
      </c>
      <c r="M107" s="64">
        <f t="shared" si="62"/>
        <v>1</v>
      </c>
      <c r="N107" s="64">
        <f t="shared" si="63"/>
        <v>1</v>
      </c>
      <c r="O107" s="151">
        <f t="shared" si="64"/>
        <v>1</v>
      </c>
    </row>
    <row r="108" spans="1:15" ht="52.5" customHeight="1" x14ac:dyDescent="0.25">
      <c r="A108" s="185" t="s">
        <v>444</v>
      </c>
      <c r="B108" s="100" t="s">
        <v>37</v>
      </c>
      <c r="C108" s="34">
        <v>13</v>
      </c>
      <c r="D108" s="34" t="s">
        <v>38</v>
      </c>
      <c r="E108" s="95" t="s">
        <v>445</v>
      </c>
      <c r="F108" s="66">
        <f t="shared" ref="F108:L111" si="76">+F109</f>
        <v>1168128</v>
      </c>
      <c r="G108" s="66">
        <f t="shared" si="76"/>
        <v>0</v>
      </c>
      <c r="H108" s="66">
        <f t="shared" si="76"/>
        <v>1168128</v>
      </c>
      <c r="I108" s="161">
        <f t="shared" si="46"/>
        <v>2.0939886370114767E-5</v>
      </c>
      <c r="J108" s="66">
        <f t="shared" si="76"/>
        <v>1168128</v>
      </c>
      <c r="K108" s="66">
        <f t="shared" si="76"/>
        <v>1168128</v>
      </c>
      <c r="L108" s="66">
        <f t="shared" si="76"/>
        <v>0</v>
      </c>
      <c r="M108" s="64">
        <f t="shared" si="62"/>
        <v>1</v>
      </c>
      <c r="N108" s="64">
        <f t="shared" si="63"/>
        <v>1</v>
      </c>
      <c r="O108" s="151">
        <f t="shared" si="64"/>
        <v>1</v>
      </c>
    </row>
    <row r="109" spans="1:15" ht="52.5" customHeight="1" x14ac:dyDescent="0.25">
      <c r="A109" s="185" t="s">
        <v>446</v>
      </c>
      <c r="B109" s="100" t="s">
        <v>37</v>
      </c>
      <c r="C109" s="34">
        <v>13</v>
      </c>
      <c r="D109" s="34" t="s">
        <v>38</v>
      </c>
      <c r="E109" s="95" t="s">
        <v>445</v>
      </c>
      <c r="F109" s="66">
        <f t="shared" si="76"/>
        <v>1168128</v>
      </c>
      <c r="G109" s="66">
        <f t="shared" si="76"/>
        <v>0</v>
      </c>
      <c r="H109" s="66">
        <f t="shared" si="76"/>
        <v>1168128</v>
      </c>
      <c r="I109" s="161">
        <f t="shared" si="46"/>
        <v>2.0939886370114767E-5</v>
      </c>
      <c r="J109" s="66">
        <f t="shared" si="76"/>
        <v>1168128</v>
      </c>
      <c r="K109" s="66">
        <f t="shared" si="76"/>
        <v>1168128</v>
      </c>
      <c r="L109" s="66">
        <f t="shared" si="76"/>
        <v>0</v>
      </c>
      <c r="M109" s="64">
        <f t="shared" si="62"/>
        <v>1</v>
      </c>
      <c r="N109" s="64">
        <f t="shared" si="63"/>
        <v>1</v>
      </c>
      <c r="O109" s="151">
        <f t="shared" si="64"/>
        <v>1</v>
      </c>
    </row>
    <row r="110" spans="1:15" ht="43.5" customHeight="1" x14ac:dyDescent="0.25">
      <c r="A110" s="185" t="s">
        <v>447</v>
      </c>
      <c r="B110" s="100" t="s">
        <v>37</v>
      </c>
      <c r="C110" s="34">
        <v>13</v>
      </c>
      <c r="D110" s="34" t="s">
        <v>38</v>
      </c>
      <c r="E110" s="95" t="s">
        <v>448</v>
      </c>
      <c r="F110" s="66">
        <f t="shared" si="76"/>
        <v>1168128</v>
      </c>
      <c r="G110" s="66">
        <f t="shared" si="76"/>
        <v>0</v>
      </c>
      <c r="H110" s="66">
        <f t="shared" si="76"/>
        <v>1168128</v>
      </c>
      <c r="I110" s="161">
        <f t="shared" si="46"/>
        <v>2.0939886370114767E-5</v>
      </c>
      <c r="J110" s="66">
        <f t="shared" si="76"/>
        <v>1168128</v>
      </c>
      <c r="K110" s="66">
        <f t="shared" si="76"/>
        <v>1168128</v>
      </c>
      <c r="L110" s="66">
        <f t="shared" si="76"/>
        <v>0</v>
      </c>
      <c r="M110" s="64">
        <f t="shared" si="62"/>
        <v>1</v>
      </c>
      <c r="N110" s="64">
        <f t="shared" si="63"/>
        <v>1</v>
      </c>
      <c r="O110" s="151">
        <f t="shared" si="64"/>
        <v>1</v>
      </c>
    </row>
    <row r="111" spans="1:15" ht="43.5" customHeight="1" x14ac:dyDescent="0.25">
      <c r="A111" s="152" t="s">
        <v>449</v>
      </c>
      <c r="B111" s="103" t="s">
        <v>37</v>
      </c>
      <c r="C111" s="44">
        <v>13</v>
      </c>
      <c r="D111" s="44" t="s">
        <v>38</v>
      </c>
      <c r="E111" s="45" t="s">
        <v>258</v>
      </c>
      <c r="F111" s="46">
        <v>1168128</v>
      </c>
      <c r="G111" s="56">
        <f t="shared" si="76"/>
        <v>0</v>
      </c>
      <c r="H111" s="46">
        <f>+F111-G111</f>
        <v>1168128</v>
      </c>
      <c r="I111" s="159">
        <f t="shared" si="46"/>
        <v>2.0939886370114767E-5</v>
      </c>
      <c r="J111" s="56">
        <v>1168128</v>
      </c>
      <c r="K111" s="56">
        <v>1168128</v>
      </c>
      <c r="L111" s="46">
        <f t="shared" si="61"/>
        <v>0</v>
      </c>
      <c r="M111" s="57">
        <f t="shared" si="62"/>
        <v>1</v>
      </c>
      <c r="N111" s="57">
        <f t="shared" si="63"/>
        <v>1</v>
      </c>
      <c r="O111" s="154">
        <f t="shared" si="64"/>
        <v>1</v>
      </c>
    </row>
    <row r="112" spans="1:15" ht="57" customHeight="1" x14ac:dyDescent="0.25">
      <c r="A112" s="185" t="s">
        <v>450</v>
      </c>
      <c r="B112" s="107" t="s">
        <v>37</v>
      </c>
      <c r="C112" s="34">
        <v>13</v>
      </c>
      <c r="D112" s="34" t="s">
        <v>38</v>
      </c>
      <c r="E112" s="95" t="s">
        <v>451</v>
      </c>
      <c r="F112" s="60">
        <f t="shared" ref="F112:H113" si="77">+F114</f>
        <v>1621534103.74</v>
      </c>
      <c r="G112" s="60">
        <f t="shared" si="77"/>
        <v>0</v>
      </c>
      <c r="H112" s="60">
        <f>+H114</f>
        <v>1621534103.74</v>
      </c>
      <c r="I112" s="162">
        <f t="shared" si="46"/>
        <v>2.9067653440018125E-2</v>
      </c>
      <c r="J112" s="60">
        <f>+J114</f>
        <v>1400172555.74</v>
      </c>
      <c r="K112" s="60">
        <f t="shared" ref="K112:L113" si="78">+K114</f>
        <v>1386806608.4099998</v>
      </c>
      <c r="L112" s="60">
        <f t="shared" si="78"/>
        <v>13365947.330000043</v>
      </c>
      <c r="M112" s="64">
        <f t="shared" si="62"/>
        <v>0.86348634451200323</v>
      </c>
      <c r="N112" s="64">
        <f t="shared" si="63"/>
        <v>0.85524356546765734</v>
      </c>
      <c r="O112" s="151">
        <f t="shared" si="64"/>
        <v>0.99045407133913133</v>
      </c>
    </row>
    <row r="113" spans="1:15" ht="57" customHeight="1" x14ac:dyDescent="0.25">
      <c r="A113" s="185" t="s">
        <v>450</v>
      </c>
      <c r="B113" s="100" t="s">
        <v>41</v>
      </c>
      <c r="C113" s="34">
        <v>20</v>
      </c>
      <c r="D113" s="34" t="s">
        <v>38</v>
      </c>
      <c r="E113" s="95" t="s">
        <v>451</v>
      </c>
      <c r="F113" s="60">
        <f t="shared" si="77"/>
        <v>10000000000</v>
      </c>
      <c r="G113" s="60">
        <f t="shared" si="77"/>
        <v>0</v>
      </c>
      <c r="H113" s="60">
        <f t="shared" si="77"/>
        <v>10000000000</v>
      </c>
      <c r="I113" s="162">
        <f t="shared" si="46"/>
        <v>0.17926020410532723</v>
      </c>
      <c r="J113" s="60">
        <f t="shared" ref="J113" si="79">+J115</f>
        <v>10000000000</v>
      </c>
      <c r="K113" s="60">
        <f t="shared" si="78"/>
        <v>10000000000</v>
      </c>
      <c r="L113" s="60">
        <f t="shared" si="78"/>
        <v>0</v>
      </c>
      <c r="M113" s="64">
        <f t="shared" si="62"/>
        <v>1</v>
      </c>
      <c r="N113" s="64">
        <f t="shared" si="63"/>
        <v>1</v>
      </c>
      <c r="O113" s="151">
        <f t="shared" si="64"/>
        <v>1</v>
      </c>
    </row>
    <row r="114" spans="1:15" ht="57" customHeight="1" x14ac:dyDescent="0.25">
      <c r="A114" s="185" t="s">
        <v>452</v>
      </c>
      <c r="B114" s="107" t="s">
        <v>37</v>
      </c>
      <c r="C114" s="34">
        <v>13</v>
      </c>
      <c r="D114" s="34" t="s">
        <v>38</v>
      </c>
      <c r="E114" s="95" t="s">
        <v>451</v>
      </c>
      <c r="F114" s="66">
        <f>+F118+F116</f>
        <v>1621534103.74</v>
      </c>
      <c r="G114" s="66">
        <f>+G118+G116</f>
        <v>0</v>
      </c>
      <c r="H114" s="66">
        <f>+H118+H116</f>
        <v>1621534103.74</v>
      </c>
      <c r="I114" s="162">
        <f t="shared" si="46"/>
        <v>2.9067653440018125E-2</v>
      </c>
      <c r="J114" s="66">
        <f>+J118+J116</f>
        <v>1400172555.74</v>
      </c>
      <c r="K114" s="66">
        <f>+K118+K116</f>
        <v>1386806608.4099998</v>
      </c>
      <c r="L114" s="66">
        <f>+L118+L116</f>
        <v>13365947.330000043</v>
      </c>
      <c r="M114" s="64">
        <f t="shared" si="62"/>
        <v>0.86348634451200323</v>
      </c>
      <c r="N114" s="64">
        <f t="shared" si="63"/>
        <v>0.85524356546765734</v>
      </c>
      <c r="O114" s="151">
        <f t="shared" si="64"/>
        <v>0.99045407133913133</v>
      </c>
    </row>
    <row r="115" spans="1:15" ht="57" customHeight="1" x14ac:dyDescent="0.25">
      <c r="A115" s="185" t="s">
        <v>452</v>
      </c>
      <c r="B115" s="100" t="s">
        <v>41</v>
      </c>
      <c r="C115" s="34">
        <v>20</v>
      </c>
      <c r="D115" s="34" t="s">
        <v>38</v>
      </c>
      <c r="E115" s="95" t="s">
        <v>451</v>
      </c>
      <c r="F115" s="66">
        <f>+F120</f>
        <v>10000000000</v>
      </c>
      <c r="G115" s="66">
        <f>+G120</f>
        <v>0</v>
      </c>
      <c r="H115" s="66">
        <f>+H120</f>
        <v>10000000000</v>
      </c>
      <c r="I115" s="162">
        <f t="shared" si="46"/>
        <v>0.17926020410532723</v>
      </c>
      <c r="J115" s="66">
        <f>+J120</f>
        <v>10000000000</v>
      </c>
      <c r="K115" s="66">
        <f t="shared" ref="K115:L115" si="80">+K120</f>
        <v>10000000000</v>
      </c>
      <c r="L115" s="66">
        <f t="shared" si="80"/>
        <v>0</v>
      </c>
      <c r="M115" s="64">
        <f t="shared" si="62"/>
        <v>1</v>
      </c>
      <c r="N115" s="64">
        <f t="shared" si="63"/>
        <v>1</v>
      </c>
      <c r="O115" s="151">
        <f t="shared" si="64"/>
        <v>1</v>
      </c>
    </row>
    <row r="116" spans="1:15" ht="43.5" customHeight="1" x14ac:dyDescent="0.25">
      <c r="A116" s="185" t="s">
        <v>453</v>
      </c>
      <c r="B116" s="107" t="s">
        <v>37</v>
      </c>
      <c r="C116" s="34">
        <v>13</v>
      </c>
      <c r="D116" s="34" t="s">
        <v>38</v>
      </c>
      <c r="E116" s="95" t="s">
        <v>393</v>
      </c>
      <c r="F116" s="66">
        <f>+F117</f>
        <v>799166753.74000001</v>
      </c>
      <c r="G116" s="66">
        <f>+G117</f>
        <v>0</v>
      </c>
      <c r="H116" s="66">
        <f>+H117</f>
        <v>799166753.74000001</v>
      </c>
      <c r="I116" s="162">
        <f t="shared" si="46"/>
        <v>1.4325879538962418E-2</v>
      </c>
      <c r="J116" s="66">
        <f>+J117</f>
        <v>577805205.74000001</v>
      </c>
      <c r="K116" s="66">
        <f>+K117</f>
        <v>564439258.40999997</v>
      </c>
      <c r="L116" s="66">
        <f>+L117</f>
        <v>13365947.330000043</v>
      </c>
      <c r="M116" s="64">
        <f>+J116/H116</f>
        <v>0.72300956344335421</v>
      </c>
      <c r="N116" s="64">
        <f>+K116/H116</f>
        <v>0.70628470937823074</v>
      </c>
      <c r="O116" s="151">
        <f>+K116/J116</f>
        <v>0.97686772774419339</v>
      </c>
    </row>
    <row r="117" spans="1:15" ht="43.5" customHeight="1" x14ac:dyDescent="0.25">
      <c r="A117" s="152" t="s">
        <v>456</v>
      </c>
      <c r="B117" s="99" t="s">
        <v>37</v>
      </c>
      <c r="C117" s="44">
        <v>13</v>
      </c>
      <c r="D117" s="44" t="s">
        <v>38</v>
      </c>
      <c r="E117" s="108" t="s">
        <v>258</v>
      </c>
      <c r="F117" s="46">
        <v>799166753.74000001</v>
      </c>
      <c r="G117" s="46">
        <v>0</v>
      </c>
      <c r="H117" s="46">
        <f>+F117-G117</f>
        <v>799166753.74000001</v>
      </c>
      <c r="I117" s="163">
        <f t="shared" si="46"/>
        <v>1.4325879538962418E-2</v>
      </c>
      <c r="J117" s="46">
        <v>577805205.74000001</v>
      </c>
      <c r="K117" s="46">
        <v>564439258.40999997</v>
      </c>
      <c r="L117" s="46">
        <f>+J117-K117</f>
        <v>13365947.330000043</v>
      </c>
      <c r="M117" s="57">
        <f>+J117/H117</f>
        <v>0.72300956344335421</v>
      </c>
      <c r="N117" s="57">
        <f>+K117/H117</f>
        <v>0.70628470937823074</v>
      </c>
      <c r="O117" s="154">
        <f>+K117/J117</f>
        <v>0.97686772774419339</v>
      </c>
    </row>
    <row r="118" spans="1:15" ht="43.5" customHeight="1" x14ac:dyDescent="0.25">
      <c r="A118" s="149" t="s">
        <v>454</v>
      </c>
      <c r="B118" s="107" t="s">
        <v>37</v>
      </c>
      <c r="C118" s="34">
        <v>13</v>
      </c>
      <c r="D118" s="34" t="s">
        <v>38</v>
      </c>
      <c r="E118" s="40" t="s">
        <v>455</v>
      </c>
      <c r="F118" s="62">
        <f>+F119</f>
        <v>822367350</v>
      </c>
      <c r="G118" s="62">
        <f>+G119</f>
        <v>0</v>
      </c>
      <c r="H118" s="62">
        <f>+H119</f>
        <v>822367350</v>
      </c>
      <c r="I118" s="162">
        <f t="shared" si="46"/>
        <v>1.4741773901055707E-2</v>
      </c>
      <c r="J118" s="62">
        <f>+J119</f>
        <v>822367350</v>
      </c>
      <c r="K118" s="62">
        <f>+K119</f>
        <v>822367350</v>
      </c>
      <c r="L118" s="62">
        <f>+L119</f>
        <v>0</v>
      </c>
      <c r="M118" s="64">
        <f t="shared" si="62"/>
        <v>1</v>
      </c>
      <c r="N118" s="64">
        <f t="shared" si="63"/>
        <v>1</v>
      </c>
      <c r="O118" s="151">
        <f t="shared" si="64"/>
        <v>1</v>
      </c>
    </row>
    <row r="119" spans="1:15" ht="43.5" customHeight="1" x14ac:dyDescent="0.25">
      <c r="A119" s="152" t="s">
        <v>457</v>
      </c>
      <c r="B119" s="103" t="s">
        <v>37</v>
      </c>
      <c r="C119" s="44">
        <v>13</v>
      </c>
      <c r="D119" s="44" t="s">
        <v>38</v>
      </c>
      <c r="E119" s="108" t="s">
        <v>258</v>
      </c>
      <c r="F119" s="46">
        <v>822367350</v>
      </c>
      <c r="G119" s="46">
        <f>+G121</f>
        <v>0</v>
      </c>
      <c r="H119" s="46">
        <f>+F119-G119</f>
        <v>822367350</v>
      </c>
      <c r="I119" s="163">
        <f t="shared" si="46"/>
        <v>1.4741773901055707E-2</v>
      </c>
      <c r="J119" s="46">
        <v>822367350</v>
      </c>
      <c r="K119" s="46">
        <v>822367350</v>
      </c>
      <c r="L119" s="46">
        <f>+J119-K119</f>
        <v>0</v>
      </c>
      <c r="M119" s="57">
        <f>+J119/H119</f>
        <v>1</v>
      </c>
      <c r="N119" s="57">
        <f>+K119/H119</f>
        <v>1</v>
      </c>
      <c r="O119" s="154">
        <f>+K119/J119</f>
        <v>1</v>
      </c>
    </row>
    <row r="120" spans="1:15" ht="43.5" customHeight="1" x14ac:dyDescent="0.25">
      <c r="A120" s="149" t="s">
        <v>454</v>
      </c>
      <c r="B120" s="100" t="s">
        <v>41</v>
      </c>
      <c r="C120" s="34">
        <v>20</v>
      </c>
      <c r="D120" s="34" t="s">
        <v>38</v>
      </c>
      <c r="E120" s="40" t="s">
        <v>455</v>
      </c>
      <c r="F120" s="62">
        <f>+F121</f>
        <v>10000000000</v>
      </c>
      <c r="G120" s="62">
        <f>+G121</f>
        <v>0</v>
      </c>
      <c r="H120" s="62">
        <f>+H121</f>
        <v>10000000000</v>
      </c>
      <c r="I120" s="162">
        <f t="shared" si="46"/>
        <v>0.17926020410532723</v>
      </c>
      <c r="J120" s="62">
        <f>+J121</f>
        <v>10000000000</v>
      </c>
      <c r="K120" s="62">
        <f t="shared" ref="K120:L120" si="81">+K121</f>
        <v>10000000000</v>
      </c>
      <c r="L120" s="62">
        <f t="shared" si="81"/>
        <v>0</v>
      </c>
      <c r="M120" s="64">
        <f t="shared" si="62"/>
        <v>1</v>
      </c>
      <c r="N120" s="64">
        <f t="shared" si="63"/>
        <v>1</v>
      </c>
      <c r="O120" s="151">
        <f t="shared" si="64"/>
        <v>1</v>
      </c>
    </row>
    <row r="121" spans="1:15" ht="43.5" customHeight="1" x14ac:dyDescent="0.25">
      <c r="A121" s="152" t="s">
        <v>457</v>
      </c>
      <c r="B121" s="103" t="s">
        <v>41</v>
      </c>
      <c r="C121" s="44">
        <v>20</v>
      </c>
      <c r="D121" s="44" t="s">
        <v>38</v>
      </c>
      <c r="E121" s="108" t="s">
        <v>258</v>
      </c>
      <c r="F121" s="46">
        <v>10000000000</v>
      </c>
      <c r="G121" s="46">
        <v>0</v>
      </c>
      <c r="H121" s="46">
        <f t="shared" ref="H121" si="82">+F121-G121</f>
        <v>10000000000</v>
      </c>
      <c r="I121" s="163">
        <f t="shared" si="46"/>
        <v>0.17926020410532723</v>
      </c>
      <c r="J121" s="46">
        <v>10000000000</v>
      </c>
      <c r="K121" s="46">
        <v>10000000000</v>
      </c>
      <c r="L121" s="46">
        <f t="shared" si="61"/>
        <v>0</v>
      </c>
      <c r="M121" s="57">
        <f t="shared" si="62"/>
        <v>1</v>
      </c>
      <c r="N121" s="57">
        <f>+K121/H121</f>
        <v>1</v>
      </c>
      <c r="O121" s="154">
        <f t="shared" si="64"/>
        <v>1</v>
      </c>
    </row>
    <row r="122" spans="1:15" ht="54" customHeight="1" x14ac:dyDescent="0.25">
      <c r="A122" s="185" t="s">
        <v>458</v>
      </c>
      <c r="B122" s="100" t="s">
        <v>37</v>
      </c>
      <c r="C122" s="34">
        <v>13</v>
      </c>
      <c r="D122" s="34" t="s">
        <v>38</v>
      </c>
      <c r="E122" s="95" t="s">
        <v>459</v>
      </c>
      <c r="F122" s="66">
        <f t="shared" ref="F122:L124" si="83">+F123</f>
        <v>987224297.55999994</v>
      </c>
      <c r="G122" s="66">
        <f t="shared" si="83"/>
        <v>0</v>
      </c>
      <c r="H122" s="66">
        <f t="shared" si="83"/>
        <v>987224297.55999994</v>
      </c>
      <c r="I122" s="162">
        <f t="shared" si="46"/>
        <v>1.7697002907834387E-2</v>
      </c>
      <c r="J122" s="66">
        <f t="shared" si="83"/>
        <v>987224297.55999994</v>
      </c>
      <c r="K122" s="66">
        <v>987224297.55999994</v>
      </c>
      <c r="L122" s="66">
        <f t="shared" si="83"/>
        <v>0</v>
      </c>
      <c r="M122" s="64">
        <f t="shared" si="62"/>
        <v>1</v>
      </c>
      <c r="N122" s="64">
        <f t="shared" si="63"/>
        <v>1</v>
      </c>
      <c r="O122" s="151">
        <f t="shared" si="64"/>
        <v>1</v>
      </c>
    </row>
    <row r="123" spans="1:15" ht="54" customHeight="1" x14ac:dyDescent="0.25">
      <c r="A123" s="185" t="s">
        <v>460</v>
      </c>
      <c r="B123" s="100" t="s">
        <v>37</v>
      </c>
      <c r="C123" s="34">
        <v>13</v>
      </c>
      <c r="D123" s="34" t="s">
        <v>38</v>
      </c>
      <c r="E123" s="95" t="s">
        <v>459</v>
      </c>
      <c r="F123" s="66">
        <f t="shared" si="83"/>
        <v>987224297.55999994</v>
      </c>
      <c r="G123" s="66">
        <f t="shared" si="83"/>
        <v>0</v>
      </c>
      <c r="H123" s="66">
        <f t="shared" si="83"/>
        <v>987224297.55999994</v>
      </c>
      <c r="I123" s="162">
        <f t="shared" si="46"/>
        <v>1.7697002907834387E-2</v>
      </c>
      <c r="J123" s="66">
        <f t="shared" si="83"/>
        <v>987224297.55999994</v>
      </c>
      <c r="K123" s="66">
        <f t="shared" si="83"/>
        <v>987224297.55999994</v>
      </c>
      <c r="L123" s="66">
        <f t="shared" si="83"/>
        <v>0</v>
      </c>
      <c r="M123" s="64">
        <f t="shared" si="62"/>
        <v>1</v>
      </c>
      <c r="N123" s="64">
        <f t="shared" si="63"/>
        <v>1</v>
      </c>
      <c r="O123" s="151">
        <f t="shared" si="64"/>
        <v>1</v>
      </c>
    </row>
    <row r="124" spans="1:15" ht="43.5" customHeight="1" x14ac:dyDescent="0.25">
      <c r="A124" s="185" t="s">
        <v>461</v>
      </c>
      <c r="B124" s="100" t="s">
        <v>37</v>
      </c>
      <c r="C124" s="34">
        <v>13</v>
      </c>
      <c r="D124" s="34" t="s">
        <v>38</v>
      </c>
      <c r="E124" s="95" t="s">
        <v>462</v>
      </c>
      <c r="F124" s="66">
        <f t="shared" si="83"/>
        <v>987224297.55999994</v>
      </c>
      <c r="G124" s="66">
        <f t="shared" si="83"/>
        <v>0</v>
      </c>
      <c r="H124" s="66">
        <f t="shared" si="83"/>
        <v>987224297.55999994</v>
      </c>
      <c r="I124" s="162">
        <f t="shared" si="46"/>
        <v>1.7697002907834387E-2</v>
      </c>
      <c r="J124" s="66">
        <f t="shared" si="83"/>
        <v>987224297.55999994</v>
      </c>
      <c r="K124" s="66">
        <f t="shared" si="83"/>
        <v>987224297.55999994</v>
      </c>
      <c r="L124" s="66">
        <f t="shared" si="83"/>
        <v>0</v>
      </c>
      <c r="M124" s="64">
        <f t="shared" si="62"/>
        <v>1</v>
      </c>
      <c r="N124" s="64">
        <f t="shared" si="63"/>
        <v>1</v>
      </c>
      <c r="O124" s="151">
        <f t="shared" si="64"/>
        <v>1</v>
      </c>
    </row>
    <row r="125" spans="1:15" ht="43.5" customHeight="1" x14ac:dyDescent="0.25">
      <c r="A125" s="152" t="s">
        <v>463</v>
      </c>
      <c r="B125" s="103" t="s">
        <v>37</v>
      </c>
      <c r="C125" s="44">
        <v>13</v>
      </c>
      <c r="D125" s="44" t="s">
        <v>38</v>
      </c>
      <c r="E125" s="108" t="s">
        <v>258</v>
      </c>
      <c r="F125" s="46">
        <v>987224297.55999994</v>
      </c>
      <c r="G125" s="56">
        <f t="shared" ref="G125" si="84">+G127</f>
        <v>0</v>
      </c>
      <c r="H125" s="46">
        <f>+F125-G125</f>
        <v>987224297.55999994</v>
      </c>
      <c r="I125" s="163">
        <f t="shared" si="46"/>
        <v>1.7697002907834387E-2</v>
      </c>
      <c r="J125" s="56">
        <v>987224297.55999994</v>
      </c>
      <c r="K125" s="56">
        <v>987224297.55999994</v>
      </c>
      <c r="L125" s="56">
        <f t="shared" si="61"/>
        <v>0</v>
      </c>
      <c r="M125" s="57">
        <f t="shared" si="62"/>
        <v>1</v>
      </c>
      <c r="N125" s="57">
        <f t="shared" si="63"/>
        <v>1</v>
      </c>
      <c r="O125" s="154">
        <f t="shared" si="64"/>
        <v>1</v>
      </c>
    </row>
    <row r="126" spans="1:15" ht="55.5" customHeight="1" x14ac:dyDescent="0.25">
      <c r="A126" s="185" t="s">
        <v>464</v>
      </c>
      <c r="B126" s="100" t="s">
        <v>37</v>
      </c>
      <c r="C126" s="34">
        <v>13</v>
      </c>
      <c r="D126" s="34" t="s">
        <v>38</v>
      </c>
      <c r="E126" s="95" t="s">
        <v>465</v>
      </c>
      <c r="F126" s="66">
        <f t="shared" ref="F126:L128" si="85">+F127</f>
        <v>10119884</v>
      </c>
      <c r="G126" s="66">
        <f t="shared" si="85"/>
        <v>0</v>
      </c>
      <c r="H126" s="66">
        <f t="shared" si="85"/>
        <v>10119884</v>
      </c>
      <c r="I126" s="150">
        <f t="shared" si="46"/>
        <v>1.8140924713622351E-4</v>
      </c>
      <c r="J126" s="66">
        <f t="shared" si="85"/>
        <v>10119884</v>
      </c>
      <c r="K126" s="66">
        <f t="shared" si="85"/>
        <v>10119884</v>
      </c>
      <c r="L126" s="66">
        <f t="shared" si="85"/>
        <v>0</v>
      </c>
      <c r="M126" s="64">
        <f t="shared" si="62"/>
        <v>1</v>
      </c>
      <c r="N126" s="64">
        <f t="shared" si="63"/>
        <v>1</v>
      </c>
      <c r="O126" s="151">
        <f t="shared" si="64"/>
        <v>1</v>
      </c>
    </row>
    <row r="127" spans="1:15" ht="55.5" customHeight="1" x14ac:dyDescent="0.25">
      <c r="A127" s="185" t="s">
        <v>466</v>
      </c>
      <c r="B127" s="100" t="s">
        <v>37</v>
      </c>
      <c r="C127" s="34">
        <v>13</v>
      </c>
      <c r="D127" s="34" t="s">
        <v>38</v>
      </c>
      <c r="E127" s="95" t="s">
        <v>465</v>
      </c>
      <c r="F127" s="66">
        <f t="shared" si="85"/>
        <v>10119884</v>
      </c>
      <c r="G127" s="66">
        <f t="shared" si="85"/>
        <v>0</v>
      </c>
      <c r="H127" s="66">
        <f t="shared" si="85"/>
        <v>10119884</v>
      </c>
      <c r="I127" s="150">
        <f t="shared" si="46"/>
        <v>1.8140924713622351E-4</v>
      </c>
      <c r="J127" s="66">
        <f t="shared" si="85"/>
        <v>10119884</v>
      </c>
      <c r="K127" s="66">
        <f t="shared" si="85"/>
        <v>10119884</v>
      </c>
      <c r="L127" s="66">
        <f t="shared" si="85"/>
        <v>0</v>
      </c>
      <c r="M127" s="64">
        <f t="shared" si="62"/>
        <v>1</v>
      </c>
      <c r="N127" s="64">
        <f t="shared" si="63"/>
        <v>1</v>
      </c>
      <c r="O127" s="151">
        <f t="shared" si="64"/>
        <v>1</v>
      </c>
    </row>
    <row r="128" spans="1:15" ht="43.5" customHeight="1" x14ac:dyDescent="0.25">
      <c r="A128" s="185" t="s">
        <v>467</v>
      </c>
      <c r="B128" s="100" t="s">
        <v>37</v>
      </c>
      <c r="C128" s="34">
        <v>13</v>
      </c>
      <c r="D128" s="34" t="s">
        <v>38</v>
      </c>
      <c r="E128" s="95" t="s">
        <v>468</v>
      </c>
      <c r="F128" s="66">
        <f t="shared" si="85"/>
        <v>10119884</v>
      </c>
      <c r="G128" s="66">
        <f t="shared" si="85"/>
        <v>0</v>
      </c>
      <c r="H128" s="66">
        <f t="shared" si="85"/>
        <v>10119884</v>
      </c>
      <c r="I128" s="150">
        <f t="shared" si="46"/>
        <v>1.8140924713622351E-4</v>
      </c>
      <c r="J128" s="66">
        <f t="shared" si="85"/>
        <v>10119884</v>
      </c>
      <c r="K128" s="66">
        <f t="shared" si="85"/>
        <v>10119884</v>
      </c>
      <c r="L128" s="66">
        <f t="shared" si="85"/>
        <v>0</v>
      </c>
      <c r="M128" s="64">
        <f t="shared" si="62"/>
        <v>1</v>
      </c>
      <c r="N128" s="64">
        <f t="shared" si="63"/>
        <v>1</v>
      </c>
      <c r="O128" s="151">
        <f t="shared" si="64"/>
        <v>1</v>
      </c>
    </row>
    <row r="129" spans="1:15" ht="43.5" customHeight="1" thickBot="1" x14ac:dyDescent="0.3">
      <c r="A129" s="164" t="s">
        <v>469</v>
      </c>
      <c r="B129" s="194" t="s">
        <v>37</v>
      </c>
      <c r="C129" s="84">
        <v>13</v>
      </c>
      <c r="D129" s="84" t="s">
        <v>38</v>
      </c>
      <c r="E129" s="195" t="s">
        <v>258</v>
      </c>
      <c r="F129" s="196">
        <v>10119884</v>
      </c>
      <c r="G129" s="86">
        <v>0</v>
      </c>
      <c r="H129" s="86">
        <f>+F129-G129</f>
        <v>10119884</v>
      </c>
      <c r="I129" s="197">
        <f t="shared" si="46"/>
        <v>1.8140924713622351E-4</v>
      </c>
      <c r="J129" s="86">
        <v>10119884</v>
      </c>
      <c r="K129" s="86">
        <v>10119884</v>
      </c>
      <c r="L129" s="86">
        <f t="shared" si="61"/>
        <v>0</v>
      </c>
      <c r="M129" s="166">
        <f t="shared" si="62"/>
        <v>1</v>
      </c>
      <c r="N129" s="166">
        <f t="shared" si="63"/>
        <v>1</v>
      </c>
      <c r="O129" s="167">
        <f t="shared" si="64"/>
        <v>1</v>
      </c>
    </row>
    <row r="130" spans="1:15" s="118" customFormat="1" ht="33" customHeight="1" thickBot="1" x14ac:dyDescent="0.3">
      <c r="A130" s="335" t="s">
        <v>470</v>
      </c>
      <c r="B130" s="336"/>
      <c r="C130" s="336"/>
      <c r="D130" s="336"/>
      <c r="E130" s="336"/>
      <c r="F130" s="198">
        <f>+F51+F50+F49+F8</f>
        <v>55817695776.970001</v>
      </c>
      <c r="G130" s="198">
        <f t="shared" ref="G130" si="86">+G51+G50+G49+G8</f>
        <v>32865842.690000001</v>
      </c>
      <c r="H130" s="198">
        <f>+H51+H50+H49+H8</f>
        <v>55784829934.279999</v>
      </c>
      <c r="I130" s="199">
        <f>+I8+I49+I50+I51</f>
        <v>1</v>
      </c>
      <c r="J130" s="198">
        <f t="shared" ref="J130:L130" si="87">+J51+J50+J49+J8</f>
        <v>54388189908.430008</v>
      </c>
      <c r="K130" s="198">
        <f t="shared" si="87"/>
        <v>50576901099.100006</v>
      </c>
      <c r="L130" s="198">
        <f t="shared" si="87"/>
        <v>3811288809.3299999</v>
      </c>
      <c r="M130" s="199">
        <f t="shared" si="62"/>
        <v>0.97496380239044611</v>
      </c>
      <c r="N130" s="199">
        <f t="shared" si="63"/>
        <v>0.9066425614039616</v>
      </c>
      <c r="O130" s="200">
        <f>+K130/J130</f>
        <v>0.92992433070953762</v>
      </c>
    </row>
    <row r="131" spans="1:15" s="120" customFormat="1" ht="15.75" customHeight="1" x14ac:dyDescent="0.25">
      <c r="A131" s="119" t="s">
        <v>513</v>
      </c>
      <c r="E131" s="121"/>
      <c r="F131" s="128"/>
      <c r="G131" s="128"/>
      <c r="H131" s="128"/>
      <c r="I131" s="130"/>
      <c r="J131" s="130"/>
      <c r="K131" s="130"/>
      <c r="L131" s="130"/>
      <c r="M131" s="130"/>
    </row>
    <row r="132" spans="1:15" s="120" customFormat="1" ht="15.75" customHeight="1" x14ac:dyDescent="0.25">
      <c r="A132" s="119" t="s">
        <v>558</v>
      </c>
      <c r="E132" s="121"/>
      <c r="F132" s="128"/>
      <c r="G132" s="128"/>
      <c r="H132" s="128"/>
      <c r="I132" s="130"/>
      <c r="J132" s="130"/>
      <c r="K132" s="130"/>
      <c r="L132" s="130"/>
      <c r="M132" s="130"/>
    </row>
    <row r="133" spans="1:15" s="130" customFormat="1" x14ac:dyDescent="0.25">
      <c r="A133" s="119" t="s">
        <v>514</v>
      </c>
      <c r="B133" s="5"/>
      <c r="C133" s="3"/>
      <c r="D133" s="3"/>
      <c r="E133" s="8"/>
      <c r="F133" s="9"/>
      <c r="G133" s="9"/>
      <c r="H133" s="9"/>
      <c r="N133" s="3"/>
      <c r="O133" s="3"/>
    </row>
  </sheetData>
  <mergeCells count="17">
    <mergeCell ref="A130:E130"/>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0D7B1-214D-490F-8BE3-350C5438EF45}">
  <sheetPr>
    <tabColor theme="0"/>
  </sheetPr>
  <dimension ref="A1:O133"/>
  <sheetViews>
    <sheetView zoomScale="69" zoomScaleNormal="69" workbookViewId="0">
      <selection activeCell="L11" sqref="L11"/>
    </sheetView>
  </sheetViews>
  <sheetFormatPr baseColWidth="10" defaultRowHeight="15.75" x14ac:dyDescent="0.25"/>
  <cols>
    <col min="1" max="1" width="45.42578125" style="3" customWidth="1"/>
    <col min="2" max="2" width="16.140625" style="5" customWidth="1"/>
    <col min="3" max="3" width="11" style="3" customWidth="1"/>
    <col min="4" max="4" width="9.5703125" style="3" customWidth="1"/>
    <col min="5" max="5" width="49.28515625" style="8" customWidth="1"/>
    <col min="6" max="6" width="23.85546875" style="16" customWidth="1"/>
    <col min="7" max="7" width="25.7109375" style="16" customWidth="1"/>
    <col min="8" max="8" width="24.140625" style="16" customWidth="1"/>
    <col min="9" max="9" width="21.42578125" style="130" customWidth="1"/>
    <col min="10" max="10" width="24" style="130" customWidth="1"/>
    <col min="11" max="11" width="25.140625" style="130" customWidth="1"/>
    <col min="12" max="12" width="22.7109375" style="130" customWidth="1"/>
    <col min="13" max="13" width="18.7109375" style="130" customWidth="1"/>
    <col min="14" max="14" width="15.28515625" style="3" customWidth="1"/>
    <col min="15" max="15" width="14" style="3" customWidth="1"/>
    <col min="16" max="56" width="11.42578125" style="3"/>
    <col min="57" max="57" width="15.42578125" style="3" customWidth="1"/>
    <col min="58" max="58" width="9.5703125" style="3" customWidth="1"/>
    <col min="59" max="59" width="14.42578125" style="3" customWidth="1"/>
    <col min="60" max="60" width="49.85546875" style="3" customWidth="1"/>
    <col min="61" max="61" width="22.5703125" style="3" customWidth="1"/>
    <col min="62" max="62" width="23" style="3" customWidth="1"/>
    <col min="63" max="63" width="22.85546875" style="3" customWidth="1"/>
    <col min="64" max="64" width="23.42578125" style="3" customWidth="1"/>
    <col min="65" max="65" width="22.42578125" style="3" customWidth="1"/>
    <col min="66" max="66" width="13.85546875" style="3" customWidth="1"/>
    <col min="67" max="67" width="20.7109375" style="3" customWidth="1"/>
    <col min="68" max="68" width="18.140625" style="3" customWidth="1"/>
    <col min="69" max="69" width="14.85546875" style="3" bestFit="1" customWidth="1"/>
    <col min="70" max="70" width="11.42578125" style="3"/>
    <col min="71" max="71" width="17.42578125" style="3" customWidth="1"/>
    <col min="72" max="74" width="18.140625" style="3" customWidth="1"/>
    <col min="75" max="78" width="11.42578125" style="3"/>
    <col min="79" max="79" width="34" style="3" customWidth="1"/>
    <col min="80" max="80" width="9.5703125" style="3" customWidth="1"/>
    <col min="81" max="81" width="16.7109375" style="3" customWidth="1"/>
    <col min="82" max="82" width="55.140625" style="3" customWidth="1"/>
    <col min="83" max="83" width="22.5703125" style="3" customWidth="1"/>
    <col min="84" max="84" width="23" style="3" customWidth="1"/>
    <col min="85" max="85" width="22.85546875" style="3" customWidth="1"/>
    <col min="86" max="86" width="23.42578125" style="3" customWidth="1"/>
    <col min="87" max="87" width="28.7109375" style="3" customWidth="1"/>
    <col min="88" max="88" width="12.7109375" style="3" customWidth="1"/>
    <col min="89" max="89" width="11.42578125" style="3"/>
    <col min="90" max="90" width="25.28515625" style="3" customWidth="1"/>
    <col min="91" max="91" width="15.85546875" style="3" bestFit="1" customWidth="1"/>
    <col min="92" max="93" width="18" style="3" bestFit="1" customWidth="1"/>
    <col min="94" max="312" width="11.42578125" style="3"/>
    <col min="313" max="313" width="15.42578125" style="3" customWidth="1"/>
    <col min="314" max="314" width="9.5703125" style="3" customWidth="1"/>
    <col min="315" max="315" width="14.42578125" style="3" customWidth="1"/>
    <col min="316" max="316" width="49.85546875" style="3" customWidth="1"/>
    <col min="317" max="317" width="22.5703125" style="3" customWidth="1"/>
    <col min="318" max="318" width="23" style="3" customWidth="1"/>
    <col min="319" max="319" width="22.85546875" style="3" customWidth="1"/>
    <col min="320" max="320" width="23.42578125" style="3" customWidth="1"/>
    <col min="321" max="321" width="22.42578125" style="3" customWidth="1"/>
    <col min="322" max="322" width="13.85546875" style="3" customWidth="1"/>
    <col min="323" max="323" width="20.7109375" style="3" customWidth="1"/>
    <col min="324" max="324" width="18.140625" style="3" customWidth="1"/>
    <col min="325" max="325" width="14.85546875" style="3" bestFit="1" customWidth="1"/>
    <col min="326" max="326" width="11.42578125" style="3"/>
    <col min="327" max="327" width="17.42578125" style="3" customWidth="1"/>
    <col min="328" max="330" width="18.140625" style="3" customWidth="1"/>
    <col min="331" max="334" width="11.42578125" style="3"/>
    <col min="335" max="335" width="34" style="3" customWidth="1"/>
    <col min="336" max="336" width="9.5703125" style="3" customWidth="1"/>
    <col min="337" max="337" width="16.7109375" style="3" customWidth="1"/>
    <col min="338" max="338" width="55.140625" style="3" customWidth="1"/>
    <col min="339" max="339" width="22.5703125" style="3" customWidth="1"/>
    <col min="340" max="340" width="23" style="3" customWidth="1"/>
    <col min="341" max="341" width="22.85546875" style="3" customWidth="1"/>
    <col min="342" max="342" width="23.42578125" style="3" customWidth="1"/>
    <col min="343" max="343" width="28.7109375" style="3" customWidth="1"/>
    <col min="344" max="344" width="12.7109375" style="3" customWidth="1"/>
    <col min="345" max="345" width="11.42578125" style="3"/>
    <col min="346" max="346" width="25.28515625" style="3" customWidth="1"/>
    <col min="347" max="347" width="15.85546875" style="3" bestFit="1" customWidth="1"/>
    <col min="348" max="349" width="18" style="3" bestFit="1" customWidth="1"/>
    <col min="350" max="568" width="11.42578125" style="3"/>
    <col min="569" max="569" width="15.42578125" style="3" customWidth="1"/>
    <col min="570" max="570" width="9.5703125" style="3" customWidth="1"/>
    <col min="571" max="571" width="14.42578125" style="3" customWidth="1"/>
    <col min="572" max="572" width="49.85546875" style="3" customWidth="1"/>
    <col min="573" max="573" width="22.5703125" style="3" customWidth="1"/>
    <col min="574" max="574" width="23" style="3" customWidth="1"/>
    <col min="575" max="575" width="22.85546875" style="3" customWidth="1"/>
    <col min="576" max="576" width="23.42578125" style="3" customWidth="1"/>
    <col min="577" max="577" width="22.42578125" style="3" customWidth="1"/>
    <col min="578" max="578" width="13.85546875" style="3" customWidth="1"/>
    <col min="579" max="579" width="20.7109375" style="3" customWidth="1"/>
    <col min="580" max="580" width="18.140625" style="3" customWidth="1"/>
    <col min="581" max="581" width="14.85546875" style="3" bestFit="1" customWidth="1"/>
    <col min="582" max="582" width="11.42578125" style="3"/>
    <col min="583" max="583" width="17.42578125" style="3" customWidth="1"/>
    <col min="584" max="586" width="18.140625" style="3" customWidth="1"/>
    <col min="587" max="590" width="11.42578125" style="3"/>
    <col min="591" max="591" width="34" style="3" customWidth="1"/>
    <col min="592" max="592" width="9.5703125" style="3" customWidth="1"/>
    <col min="593" max="593" width="16.7109375" style="3" customWidth="1"/>
    <col min="594" max="594" width="55.140625" style="3" customWidth="1"/>
    <col min="595" max="595" width="22.5703125" style="3" customWidth="1"/>
    <col min="596" max="596" width="23" style="3" customWidth="1"/>
    <col min="597" max="597" width="22.85546875" style="3" customWidth="1"/>
    <col min="598" max="598" width="23.42578125" style="3" customWidth="1"/>
    <col min="599" max="599" width="28.7109375" style="3" customWidth="1"/>
    <col min="600" max="600" width="12.7109375" style="3" customWidth="1"/>
    <col min="601" max="601" width="11.42578125" style="3"/>
    <col min="602" max="602" width="25.28515625" style="3" customWidth="1"/>
    <col min="603" max="603" width="15.85546875" style="3" bestFit="1" customWidth="1"/>
    <col min="604" max="605" width="18" style="3" bestFit="1" customWidth="1"/>
    <col min="606" max="824" width="11.42578125" style="3"/>
    <col min="825" max="825" width="15.42578125" style="3" customWidth="1"/>
    <col min="826" max="826" width="9.5703125" style="3" customWidth="1"/>
    <col min="827" max="827" width="14.42578125" style="3" customWidth="1"/>
    <col min="828" max="828" width="49.85546875" style="3" customWidth="1"/>
    <col min="829" max="829" width="22.5703125" style="3" customWidth="1"/>
    <col min="830" max="830" width="23" style="3" customWidth="1"/>
    <col min="831" max="831" width="22.85546875" style="3" customWidth="1"/>
    <col min="832" max="832" width="23.42578125" style="3" customWidth="1"/>
    <col min="833" max="833" width="22.42578125" style="3" customWidth="1"/>
    <col min="834" max="834" width="13.85546875" style="3" customWidth="1"/>
    <col min="835" max="835" width="20.7109375" style="3" customWidth="1"/>
    <col min="836" max="836" width="18.140625" style="3" customWidth="1"/>
    <col min="837" max="837" width="14.85546875" style="3" bestFit="1" customWidth="1"/>
    <col min="838" max="838" width="11.42578125" style="3"/>
    <col min="839" max="839" width="17.42578125" style="3" customWidth="1"/>
    <col min="840" max="842" width="18.140625" style="3" customWidth="1"/>
    <col min="843" max="846" width="11.42578125" style="3"/>
    <col min="847" max="847" width="34" style="3" customWidth="1"/>
    <col min="848" max="848" width="9.5703125" style="3" customWidth="1"/>
    <col min="849" max="849" width="16.7109375" style="3" customWidth="1"/>
    <col min="850" max="850" width="55.140625" style="3" customWidth="1"/>
    <col min="851" max="851" width="22.5703125" style="3" customWidth="1"/>
    <col min="852" max="852" width="23" style="3" customWidth="1"/>
    <col min="853" max="853" width="22.85546875" style="3" customWidth="1"/>
    <col min="854" max="854" width="23.42578125" style="3" customWidth="1"/>
    <col min="855" max="855" width="28.7109375" style="3" customWidth="1"/>
    <col min="856" max="856" width="12.7109375" style="3" customWidth="1"/>
    <col min="857" max="857" width="11.42578125" style="3"/>
    <col min="858" max="858" width="25.28515625" style="3" customWidth="1"/>
    <col min="859" max="859" width="15.85546875" style="3" bestFit="1" customWidth="1"/>
    <col min="860" max="861" width="18" style="3" bestFit="1" customWidth="1"/>
    <col min="862" max="1080" width="11.42578125" style="3"/>
    <col min="1081" max="1081" width="15.42578125" style="3" customWidth="1"/>
    <col min="1082" max="1082" width="9.5703125" style="3" customWidth="1"/>
    <col min="1083" max="1083" width="14.42578125" style="3" customWidth="1"/>
    <col min="1084" max="1084" width="49.85546875" style="3" customWidth="1"/>
    <col min="1085" max="1085" width="22.5703125" style="3" customWidth="1"/>
    <col min="1086" max="1086" width="23" style="3" customWidth="1"/>
    <col min="1087" max="1087" width="22.85546875" style="3" customWidth="1"/>
    <col min="1088" max="1088" width="23.42578125" style="3" customWidth="1"/>
    <col min="1089" max="1089" width="22.42578125" style="3" customWidth="1"/>
    <col min="1090" max="1090" width="13.85546875" style="3" customWidth="1"/>
    <col min="1091" max="1091" width="20.7109375" style="3" customWidth="1"/>
    <col min="1092" max="1092" width="18.140625" style="3" customWidth="1"/>
    <col min="1093" max="1093" width="14.85546875" style="3" bestFit="1" customWidth="1"/>
    <col min="1094" max="1094" width="11.42578125" style="3"/>
    <col min="1095" max="1095" width="17.42578125" style="3" customWidth="1"/>
    <col min="1096" max="1098" width="18.140625" style="3" customWidth="1"/>
    <col min="1099" max="1102" width="11.42578125" style="3"/>
    <col min="1103" max="1103" width="34" style="3" customWidth="1"/>
    <col min="1104" max="1104" width="9.5703125" style="3" customWidth="1"/>
    <col min="1105" max="1105" width="16.7109375" style="3" customWidth="1"/>
    <col min="1106" max="1106" width="55.140625" style="3" customWidth="1"/>
    <col min="1107" max="1107" width="22.5703125" style="3" customWidth="1"/>
    <col min="1108" max="1108" width="23" style="3" customWidth="1"/>
    <col min="1109" max="1109" width="22.85546875" style="3" customWidth="1"/>
    <col min="1110" max="1110" width="23.42578125" style="3" customWidth="1"/>
    <col min="1111" max="1111" width="28.7109375" style="3" customWidth="1"/>
    <col min="1112" max="1112" width="12.7109375" style="3" customWidth="1"/>
    <col min="1113" max="1113" width="11.42578125" style="3"/>
    <col min="1114" max="1114" width="25.28515625" style="3" customWidth="1"/>
    <col min="1115" max="1115" width="15.85546875" style="3" bestFit="1" customWidth="1"/>
    <col min="1116" max="1117" width="18" style="3" bestFit="1" customWidth="1"/>
    <col min="1118" max="1336" width="11.42578125" style="3"/>
    <col min="1337" max="1337" width="15.42578125" style="3" customWidth="1"/>
    <col min="1338" max="1338" width="9.5703125" style="3" customWidth="1"/>
    <col min="1339" max="1339" width="14.42578125" style="3" customWidth="1"/>
    <col min="1340" max="1340" width="49.85546875" style="3" customWidth="1"/>
    <col min="1341" max="1341" width="22.5703125" style="3" customWidth="1"/>
    <col min="1342" max="1342" width="23" style="3" customWidth="1"/>
    <col min="1343" max="1343" width="22.85546875" style="3" customWidth="1"/>
    <col min="1344" max="1344" width="23.42578125" style="3" customWidth="1"/>
    <col min="1345" max="1345" width="22.42578125" style="3" customWidth="1"/>
    <col min="1346" max="1346" width="13.85546875" style="3" customWidth="1"/>
    <col min="1347" max="1347" width="20.7109375" style="3" customWidth="1"/>
    <col min="1348" max="1348" width="18.140625" style="3" customWidth="1"/>
    <col min="1349" max="1349" width="14.85546875" style="3" bestFit="1" customWidth="1"/>
    <col min="1350" max="1350" width="11.42578125" style="3"/>
    <col min="1351" max="1351" width="17.42578125" style="3" customWidth="1"/>
    <col min="1352" max="1354" width="18.140625" style="3" customWidth="1"/>
    <col min="1355" max="1358" width="11.42578125" style="3"/>
    <col min="1359" max="1359" width="34" style="3" customWidth="1"/>
    <col min="1360" max="1360" width="9.5703125" style="3" customWidth="1"/>
    <col min="1361" max="1361" width="16.7109375" style="3" customWidth="1"/>
    <col min="1362" max="1362" width="55.140625" style="3" customWidth="1"/>
    <col min="1363" max="1363" width="22.5703125" style="3" customWidth="1"/>
    <col min="1364" max="1364" width="23" style="3" customWidth="1"/>
    <col min="1365" max="1365" width="22.85546875" style="3" customWidth="1"/>
    <col min="1366" max="1366" width="23.42578125" style="3" customWidth="1"/>
    <col min="1367" max="1367" width="28.7109375" style="3" customWidth="1"/>
    <col min="1368" max="1368" width="12.7109375" style="3" customWidth="1"/>
    <col min="1369" max="1369" width="11.42578125" style="3"/>
    <col min="1370" max="1370" width="25.28515625" style="3" customWidth="1"/>
    <col min="1371" max="1371" width="15.85546875" style="3" bestFit="1" customWidth="1"/>
    <col min="1372" max="1373" width="18" style="3" bestFit="1" customWidth="1"/>
    <col min="1374" max="1592" width="11.42578125" style="3"/>
    <col min="1593" max="1593" width="15.42578125" style="3" customWidth="1"/>
    <col min="1594" max="1594" width="9.5703125" style="3" customWidth="1"/>
    <col min="1595" max="1595" width="14.42578125" style="3" customWidth="1"/>
    <col min="1596" max="1596" width="49.85546875" style="3" customWidth="1"/>
    <col min="1597" max="1597" width="22.5703125" style="3" customWidth="1"/>
    <col min="1598" max="1598" width="23" style="3" customWidth="1"/>
    <col min="1599" max="1599" width="22.85546875" style="3" customWidth="1"/>
    <col min="1600" max="1600" width="23.42578125" style="3" customWidth="1"/>
    <col min="1601" max="1601" width="22.42578125" style="3" customWidth="1"/>
    <col min="1602" max="1602" width="13.85546875" style="3" customWidth="1"/>
    <col min="1603" max="1603" width="20.7109375" style="3" customWidth="1"/>
    <col min="1604" max="1604" width="18.140625" style="3" customWidth="1"/>
    <col min="1605" max="1605" width="14.85546875" style="3" bestFit="1" customWidth="1"/>
    <col min="1606" max="1606" width="11.42578125" style="3"/>
    <col min="1607" max="1607" width="17.42578125" style="3" customWidth="1"/>
    <col min="1608" max="1610" width="18.140625" style="3" customWidth="1"/>
    <col min="1611" max="1614" width="11.42578125" style="3"/>
    <col min="1615" max="1615" width="34" style="3" customWidth="1"/>
    <col min="1616" max="1616" width="9.5703125" style="3" customWidth="1"/>
    <col min="1617" max="1617" width="16.7109375" style="3" customWidth="1"/>
    <col min="1618" max="1618" width="55.140625" style="3" customWidth="1"/>
    <col min="1619" max="1619" width="22.5703125" style="3" customWidth="1"/>
    <col min="1620" max="1620" width="23" style="3" customWidth="1"/>
    <col min="1621" max="1621" width="22.85546875" style="3" customWidth="1"/>
    <col min="1622" max="1622" width="23.42578125" style="3" customWidth="1"/>
    <col min="1623" max="1623" width="28.7109375" style="3" customWidth="1"/>
    <col min="1624" max="1624" width="12.7109375" style="3" customWidth="1"/>
    <col min="1625" max="1625" width="11.42578125" style="3"/>
    <col min="1626" max="1626" width="25.28515625" style="3" customWidth="1"/>
    <col min="1627" max="1627" width="15.85546875" style="3" bestFit="1" customWidth="1"/>
    <col min="1628" max="1629" width="18" style="3" bestFit="1" customWidth="1"/>
    <col min="1630" max="1848" width="11.42578125" style="3"/>
    <col min="1849" max="1849" width="15.42578125" style="3" customWidth="1"/>
    <col min="1850" max="1850" width="9.5703125" style="3" customWidth="1"/>
    <col min="1851" max="1851" width="14.42578125" style="3" customWidth="1"/>
    <col min="1852" max="1852" width="49.85546875" style="3" customWidth="1"/>
    <col min="1853" max="1853" width="22.5703125" style="3" customWidth="1"/>
    <col min="1854" max="1854" width="23" style="3" customWidth="1"/>
    <col min="1855" max="1855" width="22.85546875" style="3" customWidth="1"/>
    <col min="1856" max="1856" width="23.42578125" style="3" customWidth="1"/>
    <col min="1857" max="1857" width="22.42578125" style="3" customWidth="1"/>
    <col min="1858" max="1858" width="13.85546875" style="3" customWidth="1"/>
    <col min="1859" max="1859" width="20.7109375" style="3" customWidth="1"/>
    <col min="1860" max="1860" width="18.140625" style="3" customWidth="1"/>
    <col min="1861" max="1861" width="14.85546875" style="3" bestFit="1" customWidth="1"/>
    <col min="1862" max="1862" width="11.42578125" style="3"/>
    <col min="1863" max="1863" width="17.42578125" style="3" customWidth="1"/>
    <col min="1864" max="1866" width="18.140625" style="3" customWidth="1"/>
    <col min="1867" max="1870" width="11.42578125" style="3"/>
    <col min="1871" max="1871" width="34" style="3" customWidth="1"/>
    <col min="1872" max="1872" width="9.5703125" style="3" customWidth="1"/>
    <col min="1873" max="1873" width="16.7109375" style="3" customWidth="1"/>
    <col min="1874" max="1874" width="55.140625" style="3" customWidth="1"/>
    <col min="1875" max="1875" width="22.5703125" style="3" customWidth="1"/>
    <col min="1876" max="1876" width="23" style="3" customWidth="1"/>
    <col min="1877" max="1877" width="22.85546875" style="3" customWidth="1"/>
    <col min="1878" max="1878" width="23.42578125" style="3" customWidth="1"/>
    <col min="1879" max="1879" width="28.7109375" style="3" customWidth="1"/>
    <col min="1880" max="1880" width="12.7109375" style="3" customWidth="1"/>
    <col min="1881" max="1881" width="11.42578125" style="3"/>
    <col min="1882" max="1882" width="25.28515625" style="3" customWidth="1"/>
    <col min="1883" max="1883" width="15.85546875" style="3" bestFit="1" customWidth="1"/>
    <col min="1884" max="1885" width="18" style="3" bestFit="1" customWidth="1"/>
    <col min="1886" max="2104" width="11.42578125" style="3"/>
    <col min="2105" max="2105" width="15.42578125" style="3" customWidth="1"/>
    <col min="2106" max="2106" width="9.5703125" style="3" customWidth="1"/>
    <col min="2107" max="2107" width="14.42578125" style="3" customWidth="1"/>
    <col min="2108" max="2108" width="49.85546875" style="3" customWidth="1"/>
    <col min="2109" max="2109" width="22.5703125" style="3" customWidth="1"/>
    <col min="2110" max="2110" width="23" style="3" customWidth="1"/>
    <col min="2111" max="2111" width="22.85546875" style="3" customWidth="1"/>
    <col min="2112" max="2112" width="23.42578125" style="3" customWidth="1"/>
    <col min="2113" max="2113" width="22.42578125" style="3" customWidth="1"/>
    <col min="2114" max="2114" width="13.85546875" style="3" customWidth="1"/>
    <col min="2115" max="2115" width="20.7109375" style="3" customWidth="1"/>
    <col min="2116" max="2116" width="18.140625" style="3" customWidth="1"/>
    <col min="2117" max="2117" width="14.85546875" style="3" bestFit="1" customWidth="1"/>
    <col min="2118" max="2118" width="11.42578125" style="3"/>
    <col min="2119" max="2119" width="17.42578125" style="3" customWidth="1"/>
    <col min="2120" max="2122" width="18.140625" style="3" customWidth="1"/>
    <col min="2123" max="2126" width="11.42578125" style="3"/>
    <col min="2127" max="2127" width="34" style="3" customWidth="1"/>
    <col min="2128" max="2128" width="9.5703125" style="3" customWidth="1"/>
    <col min="2129" max="2129" width="16.7109375" style="3" customWidth="1"/>
    <col min="2130" max="2130" width="55.140625" style="3" customWidth="1"/>
    <col min="2131" max="2131" width="22.5703125" style="3" customWidth="1"/>
    <col min="2132" max="2132" width="23" style="3" customWidth="1"/>
    <col min="2133" max="2133" width="22.85546875" style="3" customWidth="1"/>
    <col min="2134" max="2134" width="23.42578125" style="3" customWidth="1"/>
    <col min="2135" max="2135" width="28.7109375" style="3" customWidth="1"/>
    <col min="2136" max="2136" width="12.7109375" style="3" customWidth="1"/>
    <col min="2137" max="2137" width="11.42578125" style="3"/>
    <col min="2138" max="2138" width="25.28515625" style="3" customWidth="1"/>
    <col min="2139" max="2139" width="15.85546875" style="3" bestFit="1" customWidth="1"/>
    <col min="2140" max="2141" width="18" style="3" bestFit="1" customWidth="1"/>
    <col min="2142" max="2360" width="11.42578125" style="3"/>
    <col min="2361" max="2361" width="15.42578125" style="3" customWidth="1"/>
    <col min="2362" max="2362" width="9.5703125" style="3" customWidth="1"/>
    <col min="2363" max="2363" width="14.42578125" style="3" customWidth="1"/>
    <col min="2364" max="2364" width="49.85546875" style="3" customWidth="1"/>
    <col min="2365" max="2365" width="22.5703125" style="3" customWidth="1"/>
    <col min="2366" max="2366" width="23" style="3" customWidth="1"/>
    <col min="2367" max="2367" width="22.85546875" style="3" customWidth="1"/>
    <col min="2368" max="2368" width="23.42578125" style="3" customWidth="1"/>
    <col min="2369" max="2369" width="22.42578125" style="3" customWidth="1"/>
    <col min="2370" max="2370" width="13.85546875" style="3" customWidth="1"/>
    <col min="2371" max="2371" width="20.7109375" style="3" customWidth="1"/>
    <col min="2372" max="2372" width="18.140625" style="3" customWidth="1"/>
    <col min="2373" max="2373" width="14.85546875" style="3" bestFit="1" customWidth="1"/>
    <col min="2374" max="2374" width="11.42578125" style="3"/>
    <col min="2375" max="2375" width="17.42578125" style="3" customWidth="1"/>
    <col min="2376" max="2378" width="18.140625" style="3" customWidth="1"/>
    <col min="2379" max="2382" width="11.42578125" style="3"/>
    <col min="2383" max="2383" width="34" style="3" customWidth="1"/>
    <col min="2384" max="2384" width="9.5703125" style="3" customWidth="1"/>
    <col min="2385" max="2385" width="16.7109375" style="3" customWidth="1"/>
    <col min="2386" max="2386" width="55.140625" style="3" customWidth="1"/>
    <col min="2387" max="2387" width="22.5703125" style="3" customWidth="1"/>
    <col min="2388" max="2388" width="23" style="3" customWidth="1"/>
    <col min="2389" max="2389" width="22.85546875" style="3" customWidth="1"/>
    <col min="2390" max="2390" width="23.42578125" style="3" customWidth="1"/>
    <col min="2391" max="2391" width="28.7109375" style="3" customWidth="1"/>
    <col min="2392" max="2392" width="12.7109375" style="3" customWidth="1"/>
    <col min="2393" max="2393" width="11.42578125" style="3"/>
    <col min="2394" max="2394" width="25.28515625" style="3" customWidth="1"/>
    <col min="2395" max="2395" width="15.85546875" style="3" bestFit="1" customWidth="1"/>
    <col min="2396" max="2397" width="18" style="3" bestFit="1" customWidth="1"/>
    <col min="2398" max="2616" width="11.42578125" style="3"/>
    <col min="2617" max="2617" width="15.42578125" style="3" customWidth="1"/>
    <col min="2618" max="2618" width="9.5703125" style="3" customWidth="1"/>
    <col min="2619" max="2619" width="14.42578125" style="3" customWidth="1"/>
    <col min="2620" max="2620" width="49.85546875" style="3" customWidth="1"/>
    <col min="2621" max="2621" width="22.5703125" style="3" customWidth="1"/>
    <col min="2622" max="2622" width="23" style="3" customWidth="1"/>
    <col min="2623" max="2623" width="22.85546875" style="3" customWidth="1"/>
    <col min="2624" max="2624" width="23.42578125" style="3" customWidth="1"/>
    <col min="2625" max="2625" width="22.42578125" style="3" customWidth="1"/>
    <col min="2626" max="2626" width="13.85546875" style="3" customWidth="1"/>
    <col min="2627" max="2627" width="20.7109375" style="3" customWidth="1"/>
    <col min="2628" max="2628" width="18.140625" style="3" customWidth="1"/>
    <col min="2629" max="2629" width="14.85546875" style="3" bestFit="1" customWidth="1"/>
    <col min="2630" max="2630" width="11.42578125" style="3"/>
    <col min="2631" max="2631" width="17.42578125" style="3" customWidth="1"/>
    <col min="2632" max="2634" width="18.140625" style="3" customWidth="1"/>
    <col min="2635" max="2638" width="11.42578125" style="3"/>
    <col min="2639" max="2639" width="34" style="3" customWidth="1"/>
    <col min="2640" max="2640" width="9.5703125" style="3" customWidth="1"/>
    <col min="2641" max="2641" width="16.7109375" style="3" customWidth="1"/>
    <col min="2642" max="2642" width="55.140625" style="3" customWidth="1"/>
    <col min="2643" max="2643" width="22.5703125" style="3" customWidth="1"/>
    <col min="2644" max="2644" width="23" style="3" customWidth="1"/>
    <col min="2645" max="2645" width="22.85546875" style="3" customWidth="1"/>
    <col min="2646" max="2646" width="23.42578125" style="3" customWidth="1"/>
    <col min="2647" max="2647" width="28.7109375" style="3" customWidth="1"/>
    <col min="2648" max="2648" width="12.7109375" style="3" customWidth="1"/>
    <col min="2649" max="2649" width="11.42578125" style="3"/>
    <col min="2650" max="2650" width="25.28515625" style="3" customWidth="1"/>
    <col min="2651" max="2651" width="15.85546875" style="3" bestFit="1" customWidth="1"/>
    <col min="2652" max="2653" width="18" style="3" bestFit="1" customWidth="1"/>
    <col min="2654" max="2872" width="11.42578125" style="3"/>
    <col min="2873" max="2873" width="15.42578125" style="3" customWidth="1"/>
    <col min="2874" max="2874" width="9.5703125" style="3" customWidth="1"/>
    <col min="2875" max="2875" width="14.42578125" style="3" customWidth="1"/>
    <col min="2876" max="2876" width="49.85546875" style="3" customWidth="1"/>
    <col min="2877" max="2877" width="22.5703125" style="3" customWidth="1"/>
    <col min="2878" max="2878" width="23" style="3" customWidth="1"/>
    <col min="2879" max="2879" width="22.85546875" style="3" customWidth="1"/>
    <col min="2880" max="2880" width="23.42578125" style="3" customWidth="1"/>
    <col min="2881" max="2881" width="22.42578125" style="3" customWidth="1"/>
    <col min="2882" max="2882" width="13.85546875" style="3" customWidth="1"/>
    <col min="2883" max="2883" width="20.7109375" style="3" customWidth="1"/>
    <col min="2884" max="2884" width="18.140625" style="3" customWidth="1"/>
    <col min="2885" max="2885" width="14.85546875" style="3" bestFit="1" customWidth="1"/>
    <col min="2886" max="2886" width="11.42578125" style="3"/>
    <col min="2887" max="2887" width="17.42578125" style="3" customWidth="1"/>
    <col min="2888" max="2890" width="18.140625" style="3" customWidth="1"/>
    <col min="2891" max="2894" width="11.42578125" style="3"/>
    <col min="2895" max="2895" width="34" style="3" customWidth="1"/>
    <col min="2896" max="2896" width="9.5703125" style="3" customWidth="1"/>
    <col min="2897" max="2897" width="16.7109375" style="3" customWidth="1"/>
    <col min="2898" max="2898" width="55.140625" style="3" customWidth="1"/>
    <col min="2899" max="2899" width="22.5703125" style="3" customWidth="1"/>
    <col min="2900" max="2900" width="23" style="3" customWidth="1"/>
    <col min="2901" max="2901" width="22.85546875" style="3" customWidth="1"/>
    <col min="2902" max="2902" width="23.42578125" style="3" customWidth="1"/>
    <col min="2903" max="2903" width="28.7109375" style="3" customWidth="1"/>
    <col min="2904" max="2904" width="12.7109375" style="3" customWidth="1"/>
    <col min="2905" max="2905" width="11.42578125" style="3"/>
    <col min="2906" max="2906" width="25.28515625" style="3" customWidth="1"/>
    <col min="2907" max="2907" width="15.85546875" style="3" bestFit="1" customWidth="1"/>
    <col min="2908" max="2909" width="18" style="3" bestFit="1" customWidth="1"/>
    <col min="2910" max="3128" width="11.42578125" style="3"/>
    <col min="3129" max="3129" width="15.42578125" style="3" customWidth="1"/>
    <col min="3130" max="3130" width="9.5703125" style="3" customWidth="1"/>
    <col min="3131" max="3131" width="14.42578125" style="3" customWidth="1"/>
    <col min="3132" max="3132" width="49.85546875" style="3" customWidth="1"/>
    <col min="3133" max="3133" width="22.5703125" style="3" customWidth="1"/>
    <col min="3134" max="3134" width="23" style="3" customWidth="1"/>
    <col min="3135" max="3135" width="22.85546875" style="3" customWidth="1"/>
    <col min="3136" max="3136" width="23.42578125" style="3" customWidth="1"/>
    <col min="3137" max="3137" width="22.42578125" style="3" customWidth="1"/>
    <col min="3138" max="3138" width="13.85546875" style="3" customWidth="1"/>
    <col min="3139" max="3139" width="20.7109375" style="3" customWidth="1"/>
    <col min="3140" max="3140" width="18.140625" style="3" customWidth="1"/>
    <col min="3141" max="3141" width="14.85546875" style="3" bestFit="1" customWidth="1"/>
    <col min="3142" max="3142" width="11.42578125" style="3"/>
    <col min="3143" max="3143" width="17.42578125" style="3" customWidth="1"/>
    <col min="3144" max="3146" width="18.140625" style="3" customWidth="1"/>
    <col min="3147" max="3150" width="11.42578125" style="3"/>
    <col min="3151" max="3151" width="34" style="3" customWidth="1"/>
    <col min="3152" max="3152" width="9.5703125" style="3" customWidth="1"/>
    <col min="3153" max="3153" width="16.7109375" style="3" customWidth="1"/>
    <col min="3154" max="3154" width="55.140625" style="3" customWidth="1"/>
    <col min="3155" max="3155" width="22.5703125" style="3" customWidth="1"/>
    <col min="3156" max="3156" width="23" style="3" customWidth="1"/>
    <col min="3157" max="3157" width="22.85546875" style="3" customWidth="1"/>
    <col min="3158" max="3158" width="23.42578125" style="3" customWidth="1"/>
    <col min="3159" max="3159" width="28.7109375" style="3" customWidth="1"/>
    <col min="3160" max="3160" width="12.7109375" style="3" customWidth="1"/>
    <col min="3161" max="3161" width="11.42578125" style="3"/>
    <col min="3162" max="3162" width="25.28515625" style="3" customWidth="1"/>
    <col min="3163" max="3163" width="15.85546875" style="3" bestFit="1" customWidth="1"/>
    <col min="3164" max="3165" width="18" style="3" bestFit="1" customWidth="1"/>
    <col min="3166" max="3384" width="11.42578125" style="3"/>
    <col min="3385" max="3385" width="15.42578125" style="3" customWidth="1"/>
    <col min="3386" max="3386" width="9.5703125" style="3" customWidth="1"/>
    <col min="3387" max="3387" width="14.42578125" style="3" customWidth="1"/>
    <col min="3388" max="3388" width="49.85546875" style="3" customWidth="1"/>
    <col min="3389" max="3389" width="22.5703125" style="3" customWidth="1"/>
    <col min="3390" max="3390" width="23" style="3" customWidth="1"/>
    <col min="3391" max="3391" width="22.85546875" style="3" customWidth="1"/>
    <col min="3392" max="3392" width="23.42578125" style="3" customWidth="1"/>
    <col min="3393" max="3393" width="22.42578125" style="3" customWidth="1"/>
    <col min="3394" max="3394" width="13.85546875" style="3" customWidth="1"/>
    <col min="3395" max="3395" width="20.7109375" style="3" customWidth="1"/>
    <col min="3396" max="3396" width="18.140625" style="3" customWidth="1"/>
    <col min="3397" max="3397" width="14.85546875" style="3" bestFit="1" customWidth="1"/>
    <col min="3398" max="3398" width="11.42578125" style="3"/>
    <col min="3399" max="3399" width="17.42578125" style="3" customWidth="1"/>
    <col min="3400" max="3402" width="18.140625" style="3" customWidth="1"/>
    <col min="3403" max="3406" width="11.42578125" style="3"/>
    <col min="3407" max="3407" width="34" style="3" customWidth="1"/>
    <col min="3408" max="3408" width="9.5703125" style="3" customWidth="1"/>
    <col min="3409" max="3409" width="16.7109375" style="3" customWidth="1"/>
    <col min="3410" max="3410" width="55.140625" style="3" customWidth="1"/>
    <col min="3411" max="3411" width="22.5703125" style="3" customWidth="1"/>
    <col min="3412" max="3412" width="23" style="3" customWidth="1"/>
    <col min="3413" max="3413" width="22.85546875" style="3" customWidth="1"/>
    <col min="3414" max="3414" width="23.42578125" style="3" customWidth="1"/>
    <col min="3415" max="3415" width="28.7109375" style="3" customWidth="1"/>
    <col min="3416" max="3416" width="12.7109375" style="3" customWidth="1"/>
    <col min="3417" max="3417" width="11.42578125" style="3"/>
    <col min="3418" max="3418" width="25.28515625" style="3" customWidth="1"/>
    <col min="3419" max="3419" width="15.85546875" style="3" bestFit="1" customWidth="1"/>
    <col min="3420" max="3421" width="18" style="3" bestFit="1" customWidth="1"/>
    <col min="3422" max="3640" width="11.42578125" style="3"/>
    <col min="3641" max="3641" width="15.42578125" style="3" customWidth="1"/>
    <col min="3642" max="3642" width="9.5703125" style="3" customWidth="1"/>
    <col min="3643" max="3643" width="14.42578125" style="3" customWidth="1"/>
    <col min="3644" max="3644" width="49.85546875" style="3" customWidth="1"/>
    <col min="3645" max="3645" width="22.5703125" style="3" customWidth="1"/>
    <col min="3646" max="3646" width="23" style="3" customWidth="1"/>
    <col min="3647" max="3647" width="22.85546875" style="3" customWidth="1"/>
    <col min="3648" max="3648" width="23.42578125" style="3" customWidth="1"/>
    <col min="3649" max="3649" width="22.42578125" style="3" customWidth="1"/>
    <col min="3650" max="3650" width="13.85546875" style="3" customWidth="1"/>
    <col min="3651" max="3651" width="20.7109375" style="3" customWidth="1"/>
    <col min="3652" max="3652" width="18.140625" style="3" customWidth="1"/>
    <col min="3653" max="3653" width="14.85546875" style="3" bestFit="1" customWidth="1"/>
    <col min="3654" max="3654" width="11.42578125" style="3"/>
    <col min="3655" max="3655" width="17.42578125" style="3" customWidth="1"/>
    <col min="3656" max="3658" width="18.140625" style="3" customWidth="1"/>
    <col min="3659" max="3662" width="11.42578125" style="3"/>
    <col min="3663" max="3663" width="34" style="3" customWidth="1"/>
    <col min="3664" max="3664" width="9.5703125" style="3" customWidth="1"/>
    <col min="3665" max="3665" width="16.7109375" style="3" customWidth="1"/>
    <col min="3666" max="3666" width="55.140625" style="3" customWidth="1"/>
    <col min="3667" max="3667" width="22.5703125" style="3" customWidth="1"/>
    <col min="3668" max="3668" width="23" style="3" customWidth="1"/>
    <col min="3669" max="3669" width="22.85546875" style="3" customWidth="1"/>
    <col min="3670" max="3670" width="23.42578125" style="3" customWidth="1"/>
    <col min="3671" max="3671" width="28.7109375" style="3" customWidth="1"/>
    <col min="3672" max="3672" width="12.7109375" style="3" customWidth="1"/>
    <col min="3673" max="3673" width="11.42578125" style="3"/>
    <col min="3674" max="3674" width="25.28515625" style="3" customWidth="1"/>
    <col min="3675" max="3675" width="15.85546875" style="3" bestFit="1" customWidth="1"/>
    <col min="3676" max="3677" width="18" style="3" bestFit="1" customWidth="1"/>
    <col min="3678" max="3896" width="11.42578125" style="3"/>
    <col min="3897" max="3897" width="15.42578125" style="3" customWidth="1"/>
    <col min="3898" max="3898" width="9.5703125" style="3" customWidth="1"/>
    <col min="3899" max="3899" width="14.42578125" style="3" customWidth="1"/>
    <col min="3900" max="3900" width="49.85546875" style="3" customWidth="1"/>
    <col min="3901" max="3901" width="22.5703125" style="3" customWidth="1"/>
    <col min="3902" max="3902" width="23" style="3" customWidth="1"/>
    <col min="3903" max="3903" width="22.85546875" style="3" customWidth="1"/>
    <col min="3904" max="3904" width="23.42578125" style="3" customWidth="1"/>
    <col min="3905" max="3905" width="22.42578125" style="3" customWidth="1"/>
    <col min="3906" max="3906" width="13.85546875" style="3" customWidth="1"/>
    <col min="3907" max="3907" width="20.7109375" style="3" customWidth="1"/>
    <col min="3908" max="3908" width="18.140625" style="3" customWidth="1"/>
    <col min="3909" max="3909" width="14.85546875" style="3" bestFit="1" customWidth="1"/>
    <col min="3910" max="3910" width="11.42578125" style="3"/>
    <col min="3911" max="3911" width="17.42578125" style="3" customWidth="1"/>
    <col min="3912" max="3914" width="18.140625" style="3" customWidth="1"/>
    <col min="3915" max="3918" width="11.42578125" style="3"/>
    <col min="3919" max="3919" width="34" style="3" customWidth="1"/>
    <col min="3920" max="3920" width="9.5703125" style="3" customWidth="1"/>
    <col min="3921" max="3921" width="16.7109375" style="3" customWidth="1"/>
    <col min="3922" max="3922" width="55.140625" style="3" customWidth="1"/>
    <col min="3923" max="3923" width="22.5703125" style="3" customWidth="1"/>
    <col min="3924" max="3924" width="23" style="3" customWidth="1"/>
    <col min="3925" max="3925" width="22.85546875" style="3" customWidth="1"/>
    <col min="3926" max="3926" width="23.42578125" style="3" customWidth="1"/>
    <col min="3927" max="3927" width="28.7109375" style="3" customWidth="1"/>
    <col min="3928" max="3928" width="12.7109375" style="3" customWidth="1"/>
    <col min="3929" max="3929" width="11.42578125" style="3"/>
    <col min="3930" max="3930" width="25.28515625" style="3" customWidth="1"/>
    <col min="3931" max="3931" width="15.85546875" style="3" bestFit="1" customWidth="1"/>
    <col min="3932" max="3933" width="18" style="3" bestFit="1" customWidth="1"/>
    <col min="3934" max="4152" width="11.42578125" style="3"/>
    <col min="4153" max="4153" width="15.42578125" style="3" customWidth="1"/>
    <col min="4154" max="4154" width="9.5703125" style="3" customWidth="1"/>
    <col min="4155" max="4155" width="14.42578125" style="3" customWidth="1"/>
    <col min="4156" max="4156" width="49.85546875" style="3" customWidth="1"/>
    <col min="4157" max="4157" width="22.5703125" style="3" customWidth="1"/>
    <col min="4158" max="4158" width="23" style="3" customWidth="1"/>
    <col min="4159" max="4159" width="22.85546875" style="3" customWidth="1"/>
    <col min="4160" max="4160" width="23.42578125" style="3" customWidth="1"/>
    <col min="4161" max="4161" width="22.42578125" style="3" customWidth="1"/>
    <col min="4162" max="4162" width="13.85546875" style="3" customWidth="1"/>
    <col min="4163" max="4163" width="20.7109375" style="3" customWidth="1"/>
    <col min="4164" max="4164" width="18.140625" style="3" customWidth="1"/>
    <col min="4165" max="4165" width="14.85546875" style="3" bestFit="1" customWidth="1"/>
    <col min="4166" max="4166" width="11.42578125" style="3"/>
    <col min="4167" max="4167" width="17.42578125" style="3" customWidth="1"/>
    <col min="4168" max="4170" width="18.140625" style="3" customWidth="1"/>
    <col min="4171" max="4174" width="11.42578125" style="3"/>
    <col min="4175" max="4175" width="34" style="3" customWidth="1"/>
    <col min="4176" max="4176" width="9.5703125" style="3" customWidth="1"/>
    <col min="4177" max="4177" width="16.7109375" style="3" customWidth="1"/>
    <col min="4178" max="4178" width="55.140625" style="3" customWidth="1"/>
    <col min="4179" max="4179" width="22.5703125" style="3" customWidth="1"/>
    <col min="4180" max="4180" width="23" style="3" customWidth="1"/>
    <col min="4181" max="4181" width="22.85546875" style="3" customWidth="1"/>
    <col min="4182" max="4182" width="23.42578125" style="3" customWidth="1"/>
    <col min="4183" max="4183" width="28.7109375" style="3" customWidth="1"/>
    <col min="4184" max="4184" width="12.7109375" style="3" customWidth="1"/>
    <col min="4185" max="4185" width="11.42578125" style="3"/>
    <col min="4186" max="4186" width="25.28515625" style="3" customWidth="1"/>
    <col min="4187" max="4187" width="15.85546875" style="3" bestFit="1" customWidth="1"/>
    <col min="4188" max="4189" width="18" style="3" bestFit="1" customWidth="1"/>
    <col min="4190" max="4408" width="11.42578125" style="3"/>
    <col min="4409" max="4409" width="15.42578125" style="3" customWidth="1"/>
    <col min="4410" max="4410" width="9.5703125" style="3" customWidth="1"/>
    <col min="4411" max="4411" width="14.42578125" style="3" customWidth="1"/>
    <col min="4412" max="4412" width="49.85546875" style="3" customWidth="1"/>
    <col min="4413" max="4413" width="22.5703125" style="3" customWidth="1"/>
    <col min="4414" max="4414" width="23" style="3" customWidth="1"/>
    <col min="4415" max="4415" width="22.85546875" style="3" customWidth="1"/>
    <col min="4416" max="4416" width="23.42578125" style="3" customWidth="1"/>
    <col min="4417" max="4417" width="22.42578125" style="3" customWidth="1"/>
    <col min="4418" max="4418" width="13.85546875" style="3" customWidth="1"/>
    <col min="4419" max="4419" width="20.7109375" style="3" customWidth="1"/>
    <col min="4420" max="4420" width="18.140625" style="3" customWidth="1"/>
    <col min="4421" max="4421" width="14.85546875" style="3" bestFit="1" customWidth="1"/>
    <col min="4422" max="4422" width="11.42578125" style="3"/>
    <col min="4423" max="4423" width="17.42578125" style="3" customWidth="1"/>
    <col min="4424" max="4426" width="18.140625" style="3" customWidth="1"/>
    <col min="4427" max="4430" width="11.42578125" style="3"/>
    <col min="4431" max="4431" width="34" style="3" customWidth="1"/>
    <col min="4432" max="4432" width="9.5703125" style="3" customWidth="1"/>
    <col min="4433" max="4433" width="16.7109375" style="3" customWidth="1"/>
    <col min="4434" max="4434" width="55.140625" style="3" customWidth="1"/>
    <col min="4435" max="4435" width="22.5703125" style="3" customWidth="1"/>
    <col min="4436" max="4436" width="23" style="3" customWidth="1"/>
    <col min="4437" max="4437" width="22.85546875" style="3" customWidth="1"/>
    <col min="4438" max="4438" width="23.42578125" style="3" customWidth="1"/>
    <col min="4439" max="4439" width="28.7109375" style="3" customWidth="1"/>
    <col min="4440" max="4440" width="12.7109375" style="3" customWidth="1"/>
    <col min="4441" max="4441" width="11.42578125" style="3"/>
    <col min="4442" max="4442" width="25.28515625" style="3" customWidth="1"/>
    <col min="4443" max="4443" width="15.85546875" style="3" bestFit="1" customWidth="1"/>
    <col min="4444" max="4445" width="18" style="3" bestFit="1" customWidth="1"/>
    <col min="4446" max="4664" width="11.42578125" style="3"/>
    <col min="4665" max="4665" width="15.42578125" style="3" customWidth="1"/>
    <col min="4666" max="4666" width="9.5703125" style="3" customWidth="1"/>
    <col min="4667" max="4667" width="14.42578125" style="3" customWidth="1"/>
    <col min="4668" max="4668" width="49.85546875" style="3" customWidth="1"/>
    <col min="4669" max="4669" width="22.5703125" style="3" customWidth="1"/>
    <col min="4670" max="4670" width="23" style="3" customWidth="1"/>
    <col min="4671" max="4671" width="22.85546875" style="3" customWidth="1"/>
    <col min="4672" max="4672" width="23.42578125" style="3" customWidth="1"/>
    <col min="4673" max="4673" width="22.42578125" style="3" customWidth="1"/>
    <col min="4674" max="4674" width="13.85546875" style="3" customWidth="1"/>
    <col min="4675" max="4675" width="20.7109375" style="3" customWidth="1"/>
    <col min="4676" max="4676" width="18.140625" style="3" customWidth="1"/>
    <col min="4677" max="4677" width="14.85546875" style="3" bestFit="1" customWidth="1"/>
    <col min="4678" max="4678" width="11.42578125" style="3"/>
    <col min="4679" max="4679" width="17.42578125" style="3" customWidth="1"/>
    <col min="4680" max="4682" width="18.140625" style="3" customWidth="1"/>
    <col min="4683" max="4686" width="11.42578125" style="3"/>
    <col min="4687" max="4687" width="34" style="3" customWidth="1"/>
    <col min="4688" max="4688" width="9.5703125" style="3" customWidth="1"/>
    <col min="4689" max="4689" width="16.7109375" style="3" customWidth="1"/>
    <col min="4690" max="4690" width="55.140625" style="3" customWidth="1"/>
    <col min="4691" max="4691" width="22.5703125" style="3" customWidth="1"/>
    <col min="4692" max="4692" width="23" style="3" customWidth="1"/>
    <col min="4693" max="4693" width="22.85546875" style="3" customWidth="1"/>
    <col min="4694" max="4694" width="23.42578125" style="3" customWidth="1"/>
    <col min="4695" max="4695" width="28.7109375" style="3" customWidth="1"/>
    <col min="4696" max="4696" width="12.7109375" style="3" customWidth="1"/>
    <col min="4697" max="4697" width="11.42578125" style="3"/>
    <col min="4698" max="4698" width="25.28515625" style="3" customWidth="1"/>
    <col min="4699" max="4699" width="15.85546875" style="3" bestFit="1" customWidth="1"/>
    <col min="4700" max="4701" width="18" style="3" bestFit="1" customWidth="1"/>
    <col min="4702" max="4920" width="11.42578125" style="3"/>
    <col min="4921" max="4921" width="15.42578125" style="3" customWidth="1"/>
    <col min="4922" max="4922" width="9.5703125" style="3" customWidth="1"/>
    <col min="4923" max="4923" width="14.42578125" style="3" customWidth="1"/>
    <col min="4924" max="4924" width="49.85546875" style="3" customWidth="1"/>
    <col min="4925" max="4925" width="22.5703125" style="3" customWidth="1"/>
    <col min="4926" max="4926" width="23" style="3" customWidth="1"/>
    <col min="4927" max="4927" width="22.85546875" style="3" customWidth="1"/>
    <col min="4928" max="4928" width="23.42578125" style="3" customWidth="1"/>
    <col min="4929" max="4929" width="22.42578125" style="3" customWidth="1"/>
    <col min="4930" max="4930" width="13.85546875" style="3" customWidth="1"/>
    <col min="4931" max="4931" width="20.7109375" style="3" customWidth="1"/>
    <col min="4932" max="4932" width="18.140625" style="3" customWidth="1"/>
    <col min="4933" max="4933" width="14.85546875" style="3" bestFit="1" customWidth="1"/>
    <col min="4934" max="4934" width="11.42578125" style="3"/>
    <col min="4935" max="4935" width="17.42578125" style="3" customWidth="1"/>
    <col min="4936" max="4938" width="18.140625" style="3" customWidth="1"/>
    <col min="4939" max="4942" width="11.42578125" style="3"/>
    <col min="4943" max="4943" width="34" style="3" customWidth="1"/>
    <col min="4944" max="4944" width="9.5703125" style="3" customWidth="1"/>
    <col min="4945" max="4945" width="16.7109375" style="3" customWidth="1"/>
    <col min="4946" max="4946" width="55.140625" style="3" customWidth="1"/>
    <col min="4947" max="4947" width="22.5703125" style="3" customWidth="1"/>
    <col min="4948" max="4948" width="23" style="3" customWidth="1"/>
    <col min="4949" max="4949" width="22.85546875" style="3" customWidth="1"/>
    <col min="4950" max="4950" width="23.42578125" style="3" customWidth="1"/>
    <col min="4951" max="4951" width="28.7109375" style="3" customWidth="1"/>
    <col min="4952" max="4952" width="12.7109375" style="3" customWidth="1"/>
    <col min="4953" max="4953" width="11.42578125" style="3"/>
    <col min="4954" max="4954" width="25.28515625" style="3" customWidth="1"/>
    <col min="4955" max="4955" width="15.85546875" style="3" bestFit="1" customWidth="1"/>
    <col min="4956" max="4957" width="18" style="3" bestFit="1" customWidth="1"/>
    <col min="4958" max="5176" width="11.42578125" style="3"/>
    <col min="5177" max="5177" width="15.42578125" style="3" customWidth="1"/>
    <col min="5178" max="5178" width="9.5703125" style="3" customWidth="1"/>
    <col min="5179" max="5179" width="14.42578125" style="3" customWidth="1"/>
    <col min="5180" max="5180" width="49.85546875" style="3" customWidth="1"/>
    <col min="5181" max="5181" width="22.5703125" style="3" customWidth="1"/>
    <col min="5182" max="5182" width="23" style="3" customWidth="1"/>
    <col min="5183" max="5183" width="22.85546875" style="3" customWidth="1"/>
    <col min="5184" max="5184" width="23.42578125" style="3" customWidth="1"/>
    <col min="5185" max="5185" width="22.42578125" style="3" customWidth="1"/>
    <col min="5186" max="5186" width="13.85546875" style="3" customWidth="1"/>
    <col min="5187" max="5187" width="20.7109375" style="3" customWidth="1"/>
    <col min="5188" max="5188" width="18.140625" style="3" customWidth="1"/>
    <col min="5189" max="5189" width="14.85546875" style="3" bestFit="1" customWidth="1"/>
    <col min="5190" max="5190" width="11.42578125" style="3"/>
    <col min="5191" max="5191" width="17.42578125" style="3" customWidth="1"/>
    <col min="5192" max="5194" width="18.140625" style="3" customWidth="1"/>
    <col min="5195" max="5198" width="11.42578125" style="3"/>
    <col min="5199" max="5199" width="34" style="3" customWidth="1"/>
    <col min="5200" max="5200" width="9.5703125" style="3" customWidth="1"/>
    <col min="5201" max="5201" width="16.7109375" style="3" customWidth="1"/>
    <col min="5202" max="5202" width="55.140625" style="3" customWidth="1"/>
    <col min="5203" max="5203" width="22.5703125" style="3" customWidth="1"/>
    <col min="5204" max="5204" width="23" style="3" customWidth="1"/>
    <col min="5205" max="5205" width="22.85546875" style="3" customWidth="1"/>
    <col min="5206" max="5206" width="23.42578125" style="3" customWidth="1"/>
    <col min="5207" max="5207" width="28.7109375" style="3" customWidth="1"/>
    <col min="5208" max="5208" width="12.7109375" style="3" customWidth="1"/>
    <col min="5209" max="5209" width="11.42578125" style="3"/>
    <col min="5210" max="5210" width="25.28515625" style="3" customWidth="1"/>
    <col min="5211" max="5211" width="15.85546875" style="3" bestFit="1" customWidth="1"/>
    <col min="5212" max="5213" width="18" style="3" bestFit="1" customWidth="1"/>
    <col min="5214" max="5432" width="11.42578125" style="3"/>
    <col min="5433" max="5433" width="15.42578125" style="3" customWidth="1"/>
    <col min="5434" max="5434" width="9.5703125" style="3" customWidth="1"/>
    <col min="5435" max="5435" width="14.42578125" style="3" customWidth="1"/>
    <col min="5436" max="5436" width="49.85546875" style="3" customWidth="1"/>
    <col min="5437" max="5437" width="22.5703125" style="3" customWidth="1"/>
    <col min="5438" max="5438" width="23" style="3" customWidth="1"/>
    <col min="5439" max="5439" width="22.85546875" style="3" customWidth="1"/>
    <col min="5440" max="5440" width="23.42578125" style="3" customWidth="1"/>
    <col min="5441" max="5441" width="22.42578125" style="3" customWidth="1"/>
    <col min="5442" max="5442" width="13.85546875" style="3" customWidth="1"/>
    <col min="5443" max="5443" width="20.7109375" style="3" customWidth="1"/>
    <col min="5444" max="5444" width="18.140625" style="3" customWidth="1"/>
    <col min="5445" max="5445" width="14.85546875" style="3" bestFit="1" customWidth="1"/>
    <col min="5446" max="5446" width="11.42578125" style="3"/>
    <col min="5447" max="5447" width="17.42578125" style="3" customWidth="1"/>
    <col min="5448" max="5450" width="18.140625" style="3" customWidth="1"/>
    <col min="5451" max="5454" width="11.42578125" style="3"/>
    <col min="5455" max="5455" width="34" style="3" customWidth="1"/>
    <col min="5456" max="5456" width="9.5703125" style="3" customWidth="1"/>
    <col min="5457" max="5457" width="16.7109375" style="3" customWidth="1"/>
    <col min="5458" max="5458" width="55.140625" style="3" customWidth="1"/>
    <col min="5459" max="5459" width="22.5703125" style="3" customWidth="1"/>
    <col min="5460" max="5460" width="23" style="3" customWidth="1"/>
    <col min="5461" max="5461" width="22.85546875" style="3" customWidth="1"/>
    <col min="5462" max="5462" width="23.42578125" style="3" customWidth="1"/>
    <col min="5463" max="5463" width="28.7109375" style="3" customWidth="1"/>
    <col min="5464" max="5464" width="12.7109375" style="3" customWidth="1"/>
    <col min="5465" max="5465" width="11.42578125" style="3"/>
    <col min="5466" max="5466" width="25.28515625" style="3" customWidth="1"/>
    <col min="5467" max="5467" width="15.85546875" style="3" bestFit="1" customWidth="1"/>
    <col min="5468" max="5469" width="18" style="3" bestFit="1" customWidth="1"/>
    <col min="5470" max="5688" width="11.42578125" style="3"/>
    <col min="5689" max="5689" width="15.42578125" style="3" customWidth="1"/>
    <col min="5690" max="5690" width="9.5703125" style="3" customWidth="1"/>
    <col min="5691" max="5691" width="14.42578125" style="3" customWidth="1"/>
    <col min="5692" max="5692" width="49.85546875" style="3" customWidth="1"/>
    <col min="5693" max="5693" width="22.5703125" style="3" customWidth="1"/>
    <col min="5694" max="5694" width="23" style="3" customWidth="1"/>
    <col min="5695" max="5695" width="22.85546875" style="3" customWidth="1"/>
    <col min="5696" max="5696" width="23.42578125" style="3" customWidth="1"/>
    <col min="5697" max="5697" width="22.42578125" style="3" customWidth="1"/>
    <col min="5698" max="5698" width="13.85546875" style="3" customWidth="1"/>
    <col min="5699" max="5699" width="20.7109375" style="3" customWidth="1"/>
    <col min="5700" max="5700" width="18.140625" style="3" customWidth="1"/>
    <col min="5701" max="5701" width="14.85546875" style="3" bestFit="1" customWidth="1"/>
    <col min="5702" max="5702" width="11.42578125" style="3"/>
    <col min="5703" max="5703" width="17.42578125" style="3" customWidth="1"/>
    <col min="5704" max="5706" width="18.140625" style="3" customWidth="1"/>
    <col min="5707" max="5710" width="11.42578125" style="3"/>
    <col min="5711" max="5711" width="34" style="3" customWidth="1"/>
    <col min="5712" max="5712" width="9.5703125" style="3" customWidth="1"/>
    <col min="5713" max="5713" width="16.7109375" style="3" customWidth="1"/>
    <col min="5714" max="5714" width="55.140625" style="3" customWidth="1"/>
    <col min="5715" max="5715" width="22.5703125" style="3" customWidth="1"/>
    <col min="5716" max="5716" width="23" style="3" customWidth="1"/>
    <col min="5717" max="5717" width="22.85546875" style="3" customWidth="1"/>
    <col min="5718" max="5718" width="23.42578125" style="3" customWidth="1"/>
    <col min="5719" max="5719" width="28.7109375" style="3" customWidth="1"/>
    <col min="5720" max="5720" width="12.7109375" style="3" customWidth="1"/>
    <col min="5721" max="5721" width="11.42578125" style="3"/>
    <col min="5722" max="5722" width="25.28515625" style="3" customWidth="1"/>
    <col min="5723" max="5723" width="15.85546875" style="3" bestFit="1" customWidth="1"/>
    <col min="5724" max="5725" width="18" style="3" bestFit="1" customWidth="1"/>
    <col min="5726" max="5944" width="11.42578125" style="3"/>
    <col min="5945" max="5945" width="15.42578125" style="3" customWidth="1"/>
    <col min="5946" max="5946" width="9.5703125" style="3" customWidth="1"/>
    <col min="5947" max="5947" width="14.42578125" style="3" customWidth="1"/>
    <col min="5948" max="5948" width="49.85546875" style="3" customWidth="1"/>
    <col min="5949" max="5949" width="22.5703125" style="3" customWidth="1"/>
    <col min="5950" max="5950" width="23" style="3" customWidth="1"/>
    <col min="5951" max="5951" width="22.85546875" style="3" customWidth="1"/>
    <col min="5952" max="5952" width="23.42578125" style="3" customWidth="1"/>
    <col min="5953" max="5953" width="22.42578125" style="3" customWidth="1"/>
    <col min="5954" max="5954" width="13.85546875" style="3" customWidth="1"/>
    <col min="5955" max="5955" width="20.7109375" style="3" customWidth="1"/>
    <col min="5956" max="5956" width="18.140625" style="3" customWidth="1"/>
    <col min="5957" max="5957" width="14.85546875" style="3" bestFit="1" customWidth="1"/>
    <col min="5958" max="5958" width="11.42578125" style="3"/>
    <col min="5959" max="5959" width="17.42578125" style="3" customWidth="1"/>
    <col min="5960" max="5962" width="18.140625" style="3" customWidth="1"/>
    <col min="5963" max="5966" width="11.42578125" style="3"/>
    <col min="5967" max="5967" width="34" style="3" customWidth="1"/>
    <col min="5968" max="5968" width="9.5703125" style="3" customWidth="1"/>
    <col min="5969" max="5969" width="16.7109375" style="3" customWidth="1"/>
    <col min="5970" max="5970" width="55.140625" style="3" customWidth="1"/>
    <col min="5971" max="5971" width="22.5703125" style="3" customWidth="1"/>
    <col min="5972" max="5972" width="23" style="3" customWidth="1"/>
    <col min="5973" max="5973" width="22.85546875" style="3" customWidth="1"/>
    <col min="5974" max="5974" width="23.42578125" style="3" customWidth="1"/>
    <col min="5975" max="5975" width="28.7109375" style="3" customWidth="1"/>
    <col min="5976" max="5976" width="12.7109375" style="3" customWidth="1"/>
    <col min="5977" max="5977" width="11.42578125" style="3"/>
    <col min="5978" max="5978" width="25.28515625" style="3" customWidth="1"/>
    <col min="5979" max="5979" width="15.85546875" style="3" bestFit="1" customWidth="1"/>
    <col min="5980" max="5981" width="18" style="3" bestFit="1" customWidth="1"/>
    <col min="5982" max="6200" width="11.42578125" style="3"/>
    <col min="6201" max="6201" width="15.42578125" style="3" customWidth="1"/>
    <col min="6202" max="6202" width="9.5703125" style="3" customWidth="1"/>
    <col min="6203" max="6203" width="14.42578125" style="3" customWidth="1"/>
    <col min="6204" max="6204" width="49.85546875" style="3" customWidth="1"/>
    <col min="6205" max="6205" width="22.5703125" style="3" customWidth="1"/>
    <col min="6206" max="6206" width="23" style="3" customWidth="1"/>
    <col min="6207" max="6207" width="22.85546875" style="3" customWidth="1"/>
    <col min="6208" max="6208" width="23.42578125" style="3" customWidth="1"/>
    <col min="6209" max="6209" width="22.42578125" style="3" customWidth="1"/>
    <col min="6210" max="6210" width="13.85546875" style="3" customWidth="1"/>
    <col min="6211" max="6211" width="20.7109375" style="3" customWidth="1"/>
    <col min="6212" max="6212" width="18.140625" style="3" customWidth="1"/>
    <col min="6213" max="6213" width="14.85546875" style="3" bestFit="1" customWidth="1"/>
    <col min="6214" max="6214" width="11.42578125" style="3"/>
    <col min="6215" max="6215" width="17.42578125" style="3" customWidth="1"/>
    <col min="6216" max="6218" width="18.140625" style="3" customWidth="1"/>
    <col min="6219" max="6222" width="11.42578125" style="3"/>
    <col min="6223" max="6223" width="34" style="3" customWidth="1"/>
    <col min="6224" max="6224" width="9.5703125" style="3" customWidth="1"/>
    <col min="6225" max="6225" width="16.7109375" style="3" customWidth="1"/>
    <col min="6226" max="6226" width="55.140625" style="3" customWidth="1"/>
    <col min="6227" max="6227" width="22.5703125" style="3" customWidth="1"/>
    <col min="6228" max="6228" width="23" style="3" customWidth="1"/>
    <col min="6229" max="6229" width="22.85546875" style="3" customWidth="1"/>
    <col min="6230" max="6230" width="23.42578125" style="3" customWidth="1"/>
    <col min="6231" max="6231" width="28.7109375" style="3" customWidth="1"/>
    <col min="6232" max="6232" width="12.7109375" style="3" customWidth="1"/>
    <col min="6233" max="6233" width="11.42578125" style="3"/>
    <col min="6234" max="6234" width="25.28515625" style="3" customWidth="1"/>
    <col min="6235" max="6235" width="15.85546875" style="3" bestFit="1" customWidth="1"/>
    <col min="6236" max="6237" width="18" style="3" bestFit="1" customWidth="1"/>
    <col min="6238" max="6456" width="11.42578125" style="3"/>
    <col min="6457" max="6457" width="15.42578125" style="3" customWidth="1"/>
    <col min="6458" max="6458" width="9.5703125" style="3" customWidth="1"/>
    <col min="6459" max="6459" width="14.42578125" style="3" customWidth="1"/>
    <col min="6460" max="6460" width="49.85546875" style="3" customWidth="1"/>
    <col min="6461" max="6461" width="22.5703125" style="3" customWidth="1"/>
    <col min="6462" max="6462" width="23" style="3" customWidth="1"/>
    <col min="6463" max="6463" width="22.85546875" style="3" customWidth="1"/>
    <col min="6464" max="6464" width="23.42578125" style="3" customWidth="1"/>
    <col min="6465" max="6465" width="22.42578125" style="3" customWidth="1"/>
    <col min="6466" max="6466" width="13.85546875" style="3" customWidth="1"/>
    <col min="6467" max="6467" width="20.7109375" style="3" customWidth="1"/>
    <col min="6468" max="6468" width="18.140625" style="3" customWidth="1"/>
    <col min="6469" max="6469" width="14.85546875" style="3" bestFit="1" customWidth="1"/>
    <col min="6470" max="6470" width="11.42578125" style="3"/>
    <col min="6471" max="6471" width="17.42578125" style="3" customWidth="1"/>
    <col min="6472" max="6474" width="18.140625" style="3" customWidth="1"/>
    <col min="6475" max="6478" width="11.42578125" style="3"/>
    <col min="6479" max="6479" width="34" style="3" customWidth="1"/>
    <col min="6480" max="6480" width="9.5703125" style="3" customWidth="1"/>
    <col min="6481" max="6481" width="16.7109375" style="3" customWidth="1"/>
    <col min="6482" max="6482" width="55.140625" style="3" customWidth="1"/>
    <col min="6483" max="6483" width="22.5703125" style="3" customWidth="1"/>
    <col min="6484" max="6484" width="23" style="3" customWidth="1"/>
    <col min="6485" max="6485" width="22.85546875" style="3" customWidth="1"/>
    <col min="6486" max="6486" width="23.42578125" style="3" customWidth="1"/>
    <col min="6487" max="6487" width="28.7109375" style="3" customWidth="1"/>
    <col min="6488" max="6488" width="12.7109375" style="3" customWidth="1"/>
    <col min="6489" max="6489" width="11.42578125" style="3"/>
    <col min="6490" max="6490" width="25.28515625" style="3" customWidth="1"/>
    <col min="6491" max="6491" width="15.85546875" style="3" bestFit="1" customWidth="1"/>
    <col min="6492" max="6493" width="18" style="3" bestFit="1" customWidth="1"/>
    <col min="6494" max="6712" width="11.42578125" style="3"/>
    <col min="6713" max="6713" width="15.42578125" style="3" customWidth="1"/>
    <col min="6714" max="6714" width="9.5703125" style="3" customWidth="1"/>
    <col min="6715" max="6715" width="14.42578125" style="3" customWidth="1"/>
    <col min="6716" max="6716" width="49.85546875" style="3" customWidth="1"/>
    <col min="6717" max="6717" width="22.5703125" style="3" customWidth="1"/>
    <col min="6718" max="6718" width="23" style="3" customWidth="1"/>
    <col min="6719" max="6719" width="22.85546875" style="3" customWidth="1"/>
    <col min="6720" max="6720" width="23.42578125" style="3" customWidth="1"/>
    <col min="6721" max="6721" width="22.42578125" style="3" customWidth="1"/>
    <col min="6722" max="6722" width="13.85546875" style="3" customWidth="1"/>
    <col min="6723" max="6723" width="20.7109375" style="3" customWidth="1"/>
    <col min="6724" max="6724" width="18.140625" style="3" customWidth="1"/>
    <col min="6725" max="6725" width="14.85546875" style="3" bestFit="1" customWidth="1"/>
    <col min="6726" max="6726" width="11.42578125" style="3"/>
    <col min="6727" max="6727" width="17.42578125" style="3" customWidth="1"/>
    <col min="6728" max="6730" width="18.140625" style="3" customWidth="1"/>
    <col min="6731" max="6734" width="11.42578125" style="3"/>
    <col min="6735" max="6735" width="34" style="3" customWidth="1"/>
    <col min="6736" max="6736" width="9.5703125" style="3" customWidth="1"/>
    <col min="6737" max="6737" width="16.7109375" style="3" customWidth="1"/>
    <col min="6738" max="6738" width="55.140625" style="3" customWidth="1"/>
    <col min="6739" max="6739" width="22.5703125" style="3" customWidth="1"/>
    <col min="6740" max="6740" width="23" style="3" customWidth="1"/>
    <col min="6741" max="6741" width="22.85546875" style="3" customWidth="1"/>
    <col min="6742" max="6742" width="23.42578125" style="3" customWidth="1"/>
    <col min="6743" max="6743" width="28.7109375" style="3" customWidth="1"/>
    <col min="6744" max="6744" width="12.7109375" style="3" customWidth="1"/>
    <col min="6745" max="6745" width="11.42578125" style="3"/>
    <col min="6746" max="6746" width="25.28515625" style="3" customWidth="1"/>
    <col min="6747" max="6747" width="15.85546875" style="3" bestFit="1" customWidth="1"/>
    <col min="6748" max="6749" width="18" style="3" bestFit="1" customWidth="1"/>
    <col min="6750" max="6968" width="11.42578125" style="3"/>
    <col min="6969" max="6969" width="15.42578125" style="3" customWidth="1"/>
    <col min="6970" max="6970" width="9.5703125" style="3" customWidth="1"/>
    <col min="6971" max="6971" width="14.42578125" style="3" customWidth="1"/>
    <col min="6972" max="6972" width="49.85546875" style="3" customWidth="1"/>
    <col min="6973" max="6973" width="22.5703125" style="3" customWidth="1"/>
    <col min="6974" max="6974" width="23" style="3" customWidth="1"/>
    <col min="6975" max="6975" width="22.85546875" style="3" customWidth="1"/>
    <col min="6976" max="6976" width="23.42578125" style="3" customWidth="1"/>
    <col min="6977" max="6977" width="22.42578125" style="3" customWidth="1"/>
    <col min="6978" max="6978" width="13.85546875" style="3" customWidth="1"/>
    <col min="6979" max="6979" width="20.7109375" style="3" customWidth="1"/>
    <col min="6980" max="6980" width="18.140625" style="3" customWidth="1"/>
    <col min="6981" max="6981" width="14.85546875" style="3" bestFit="1" customWidth="1"/>
    <col min="6982" max="6982" width="11.42578125" style="3"/>
    <col min="6983" max="6983" width="17.42578125" style="3" customWidth="1"/>
    <col min="6984" max="6986" width="18.140625" style="3" customWidth="1"/>
    <col min="6987" max="6990" width="11.42578125" style="3"/>
    <col min="6991" max="6991" width="34" style="3" customWidth="1"/>
    <col min="6992" max="6992" width="9.5703125" style="3" customWidth="1"/>
    <col min="6993" max="6993" width="16.7109375" style="3" customWidth="1"/>
    <col min="6994" max="6994" width="55.140625" style="3" customWidth="1"/>
    <col min="6995" max="6995" width="22.5703125" style="3" customWidth="1"/>
    <col min="6996" max="6996" width="23" style="3" customWidth="1"/>
    <col min="6997" max="6997" width="22.85546875" style="3" customWidth="1"/>
    <col min="6998" max="6998" width="23.42578125" style="3" customWidth="1"/>
    <col min="6999" max="6999" width="28.7109375" style="3" customWidth="1"/>
    <col min="7000" max="7000" width="12.7109375" style="3" customWidth="1"/>
    <col min="7001" max="7001" width="11.42578125" style="3"/>
    <col min="7002" max="7002" width="25.28515625" style="3" customWidth="1"/>
    <col min="7003" max="7003" width="15.85546875" style="3" bestFit="1" customWidth="1"/>
    <col min="7004" max="7005" width="18" style="3" bestFit="1" customWidth="1"/>
    <col min="7006" max="7224" width="11.42578125" style="3"/>
    <col min="7225" max="7225" width="15.42578125" style="3" customWidth="1"/>
    <col min="7226" max="7226" width="9.5703125" style="3" customWidth="1"/>
    <col min="7227" max="7227" width="14.42578125" style="3" customWidth="1"/>
    <col min="7228" max="7228" width="49.85546875" style="3" customWidth="1"/>
    <col min="7229" max="7229" width="22.5703125" style="3" customWidth="1"/>
    <col min="7230" max="7230" width="23" style="3" customWidth="1"/>
    <col min="7231" max="7231" width="22.85546875" style="3" customWidth="1"/>
    <col min="7232" max="7232" width="23.42578125" style="3" customWidth="1"/>
    <col min="7233" max="7233" width="22.42578125" style="3" customWidth="1"/>
    <col min="7234" max="7234" width="13.85546875" style="3" customWidth="1"/>
    <col min="7235" max="7235" width="20.7109375" style="3" customWidth="1"/>
    <col min="7236" max="7236" width="18.140625" style="3" customWidth="1"/>
    <col min="7237" max="7237" width="14.85546875" style="3" bestFit="1" customWidth="1"/>
    <col min="7238" max="7238" width="11.42578125" style="3"/>
    <col min="7239" max="7239" width="17.42578125" style="3" customWidth="1"/>
    <col min="7240" max="7242" width="18.140625" style="3" customWidth="1"/>
    <col min="7243" max="7246" width="11.42578125" style="3"/>
    <col min="7247" max="7247" width="34" style="3" customWidth="1"/>
    <col min="7248" max="7248" width="9.5703125" style="3" customWidth="1"/>
    <col min="7249" max="7249" width="16.7109375" style="3" customWidth="1"/>
    <col min="7250" max="7250" width="55.140625" style="3" customWidth="1"/>
    <col min="7251" max="7251" width="22.5703125" style="3" customWidth="1"/>
    <col min="7252" max="7252" width="23" style="3" customWidth="1"/>
    <col min="7253" max="7253" width="22.85546875" style="3" customWidth="1"/>
    <col min="7254" max="7254" width="23.42578125" style="3" customWidth="1"/>
    <col min="7255" max="7255" width="28.7109375" style="3" customWidth="1"/>
    <col min="7256" max="7256" width="12.7109375" style="3" customWidth="1"/>
    <col min="7257" max="7257" width="11.42578125" style="3"/>
    <col min="7258" max="7258" width="25.28515625" style="3" customWidth="1"/>
    <col min="7259" max="7259" width="15.85546875" style="3" bestFit="1" customWidth="1"/>
    <col min="7260" max="7261" width="18" style="3" bestFit="1" customWidth="1"/>
    <col min="7262" max="7480" width="11.42578125" style="3"/>
    <col min="7481" max="7481" width="15.42578125" style="3" customWidth="1"/>
    <col min="7482" max="7482" width="9.5703125" style="3" customWidth="1"/>
    <col min="7483" max="7483" width="14.42578125" style="3" customWidth="1"/>
    <col min="7484" max="7484" width="49.85546875" style="3" customWidth="1"/>
    <col min="7485" max="7485" width="22.5703125" style="3" customWidth="1"/>
    <col min="7486" max="7486" width="23" style="3" customWidth="1"/>
    <col min="7487" max="7487" width="22.85546875" style="3" customWidth="1"/>
    <col min="7488" max="7488" width="23.42578125" style="3" customWidth="1"/>
    <col min="7489" max="7489" width="22.42578125" style="3" customWidth="1"/>
    <col min="7490" max="7490" width="13.85546875" style="3" customWidth="1"/>
    <col min="7491" max="7491" width="20.7109375" style="3" customWidth="1"/>
    <col min="7492" max="7492" width="18.140625" style="3" customWidth="1"/>
    <col min="7493" max="7493" width="14.85546875" style="3" bestFit="1" customWidth="1"/>
    <col min="7494" max="7494" width="11.42578125" style="3"/>
    <col min="7495" max="7495" width="17.42578125" style="3" customWidth="1"/>
    <col min="7496" max="7498" width="18.140625" style="3" customWidth="1"/>
    <col min="7499" max="7502" width="11.42578125" style="3"/>
    <col min="7503" max="7503" width="34" style="3" customWidth="1"/>
    <col min="7504" max="7504" width="9.5703125" style="3" customWidth="1"/>
    <col min="7505" max="7505" width="16.7109375" style="3" customWidth="1"/>
    <col min="7506" max="7506" width="55.140625" style="3" customWidth="1"/>
    <col min="7507" max="7507" width="22.5703125" style="3" customWidth="1"/>
    <col min="7508" max="7508" width="23" style="3" customWidth="1"/>
    <col min="7509" max="7509" width="22.85546875" style="3" customWidth="1"/>
    <col min="7510" max="7510" width="23.42578125" style="3" customWidth="1"/>
    <col min="7511" max="7511" width="28.7109375" style="3" customWidth="1"/>
    <col min="7512" max="7512" width="12.7109375" style="3" customWidth="1"/>
    <col min="7513" max="7513" width="11.42578125" style="3"/>
    <col min="7514" max="7514" width="25.28515625" style="3" customWidth="1"/>
    <col min="7515" max="7515" width="15.85546875" style="3" bestFit="1" customWidth="1"/>
    <col min="7516" max="7517" width="18" style="3" bestFit="1" customWidth="1"/>
    <col min="7518" max="7736" width="11.42578125" style="3"/>
    <col min="7737" max="7737" width="15.42578125" style="3" customWidth="1"/>
    <col min="7738" max="7738" width="9.5703125" style="3" customWidth="1"/>
    <col min="7739" max="7739" width="14.42578125" style="3" customWidth="1"/>
    <col min="7740" max="7740" width="49.85546875" style="3" customWidth="1"/>
    <col min="7741" max="7741" width="22.5703125" style="3" customWidth="1"/>
    <col min="7742" max="7742" width="23" style="3" customWidth="1"/>
    <col min="7743" max="7743" width="22.85546875" style="3" customWidth="1"/>
    <col min="7744" max="7744" width="23.42578125" style="3" customWidth="1"/>
    <col min="7745" max="7745" width="22.42578125" style="3" customWidth="1"/>
    <col min="7746" max="7746" width="13.85546875" style="3" customWidth="1"/>
    <col min="7747" max="7747" width="20.7109375" style="3" customWidth="1"/>
    <col min="7748" max="7748" width="18.140625" style="3" customWidth="1"/>
    <col min="7749" max="7749" width="14.85546875" style="3" bestFit="1" customWidth="1"/>
    <col min="7750" max="7750" width="11.42578125" style="3"/>
    <col min="7751" max="7751" width="17.42578125" style="3" customWidth="1"/>
    <col min="7752" max="7754" width="18.140625" style="3" customWidth="1"/>
    <col min="7755" max="7758" width="11.42578125" style="3"/>
    <col min="7759" max="7759" width="34" style="3" customWidth="1"/>
    <col min="7760" max="7760" width="9.5703125" style="3" customWidth="1"/>
    <col min="7761" max="7761" width="16.7109375" style="3" customWidth="1"/>
    <col min="7762" max="7762" width="55.140625" style="3" customWidth="1"/>
    <col min="7763" max="7763" width="22.5703125" style="3" customWidth="1"/>
    <col min="7764" max="7764" width="23" style="3" customWidth="1"/>
    <col min="7765" max="7765" width="22.85546875" style="3" customWidth="1"/>
    <col min="7766" max="7766" width="23.42578125" style="3" customWidth="1"/>
    <col min="7767" max="7767" width="28.7109375" style="3" customWidth="1"/>
    <col min="7768" max="7768" width="12.7109375" style="3" customWidth="1"/>
    <col min="7769" max="7769" width="11.42578125" style="3"/>
    <col min="7770" max="7770" width="25.28515625" style="3" customWidth="1"/>
    <col min="7771" max="7771" width="15.85546875" style="3" bestFit="1" customWidth="1"/>
    <col min="7772" max="7773" width="18" style="3" bestFit="1" customWidth="1"/>
    <col min="7774" max="7992" width="11.42578125" style="3"/>
    <col min="7993" max="7993" width="15.42578125" style="3" customWidth="1"/>
    <col min="7994" max="7994" width="9.5703125" style="3" customWidth="1"/>
    <col min="7995" max="7995" width="14.42578125" style="3" customWidth="1"/>
    <col min="7996" max="7996" width="49.85546875" style="3" customWidth="1"/>
    <col min="7997" max="7997" width="22.5703125" style="3" customWidth="1"/>
    <col min="7998" max="7998" width="23" style="3" customWidth="1"/>
    <col min="7999" max="7999" width="22.85546875" style="3" customWidth="1"/>
    <col min="8000" max="8000" width="23.42578125" style="3" customWidth="1"/>
    <col min="8001" max="8001" width="22.42578125" style="3" customWidth="1"/>
    <col min="8002" max="8002" width="13.85546875" style="3" customWidth="1"/>
    <col min="8003" max="8003" width="20.7109375" style="3" customWidth="1"/>
    <col min="8004" max="8004" width="18.140625" style="3" customWidth="1"/>
    <col min="8005" max="8005" width="14.85546875" style="3" bestFit="1" customWidth="1"/>
    <col min="8006" max="8006" width="11.42578125" style="3"/>
    <col min="8007" max="8007" width="17.42578125" style="3" customWidth="1"/>
    <col min="8008" max="8010" width="18.140625" style="3" customWidth="1"/>
    <col min="8011" max="8014" width="11.42578125" style="3"/>
    <col min="8015" max="8015" width="34" style="3" customWidth="1"/>
    <col min="8016" max="8016" width="9.5703125" style="3" customWidth="1"/>
    <col min="8017" max="8017" width="16.7109375" style="3" customWidth="1"/>
    <col min="8018" max="8018" width="55.140625" style="3" customWidth="1"/>
    <col min="8019" max="8019" width="22.5703125" style="3" customWidth="1"/>
    <col min="8020" max="8020" width="23" style="3" customWidth="1"/>
    <col min="8021" max="8021" width="22.85546875" style="3" customWidth="1"/>
    <col min="8022" max="8022" width="23.42578125" style="3" customWidth="1"/>
    <col min="8023" max="8023" width="28.7109375" style="3" customWidth="1"/>
    <col min="8024" max="8024" width="12.7109375" style="3" customWidth="1"/>
    <col min="8025" max="8025" width="11.42578125" style="3"/>
    <col min="8026" max="8026" width="25.28515625" style="3" customWidth="1"/>
    <col min="8027" max="8027" width="15.85546875" style="3" bestFit="1" customWidth="1"/>
    <col min="8028" max="8029" width="18" style="3" bestFit="1" customWidth="1"/>
    <col min="8030" max="8248" width="11.42578125" style="3"/>
    <col min="8249" max="8249" width="15.42578125" style="3" customWidth="1"/>
    <col min="8250" max="8250" width="9.5703125" style="3" customWidth="1"/>
    <col min="8251" max="8251" width="14.42578125" style="3" customWidth="1"/>
    <col min="8252" max="8252" width="49.85546875" style="3" customWidth="1"/>
    <col min="8253" max="8253" width="22.5703125" style="3" customWidth="1"/>
    <col min="8254" max="8254" width="23" style="3" customWidth="1"/>
    <col min="8255" max="8255" width="22.85546875" style="3" customWidth="1"/>
    <col min="8256" max="8256" width="23.42578125" style="3" customWidth="1"/>
    <col min="8257" max="8257" width="22.42578125" style="3" customWidth="1"/>
    <col min="8258" max="8258" width="13.85546875" style="3" customWidth="1"/>
    <col min="8259" max="8259" width="20.7109375" style="3" customWidth="1"/>
    <col min="8260" max="8260" width="18.140625" style="3" customWidth="1"/>
    <col min="8261" max="8261" width="14.85546875" style="3" bestFit="1" customWidth="1"/>
    <col min="8262" max="8262" width="11.42578125" style="3"/>
    <col min="8263" max="8263" width="17.42578125" style="3" customWidth="1"/>
    <col min="8264" max="8266" width="18.140625" style="3" customWidth="1"/>
    <col min="8267" max="8270" width="11.42578125" style="3"/>
    <col min="8271" max="8271" width="34" style="3" customWidth="1"/>
    <col min="8272" max="8272" width="9.5703125" style="3" customWidth="1"/>
    <col min="8273" max="8273" width="16.7109375" style="3" customWidth="1"/>
    <col min="8274" max="8274" width="55.140625" style="3" customWidth="1"/>
    <col min="8275" max="8275" width="22.5703125" style="3" customWidth="1"/>
    <col min="8276" max="8276" width="23" style="3" customWidth="1"/>
    <col min="8277" max="8277" width="22.85546875" style="3" customWidth="1"/>
    <col min="8278" max="8278" width="23.42578125" style="3" customWidth="1"/>
    <col min="8279" max="8279" width="28.7109375" style="3" customWidth="1"/>
    <col min="8280" max="8280" width="12.7109375" style="3" customWidth="1"/>
    <col min="8281" max="8281" width="11.42578125" style="3"/>
    <col min="8282" max="8282" width="25.28515625" style="3" customWidth="1"/>
    <col min="8283" max="8283" width="15.85546875" style="3" bestFit="1" customWidth="1"/>
    <col min="8284" max="8285" width="18" style="3" bestFit="1" customWidth="1"/>
    <col min="8286" max="8504" width="11.42578125" style="3"/>
    <col min="8505" max="8505" width="15.42578125" style="3" customWidth="1"/>
    <col min="8506" max="8506" width="9.5703125" style="3" customWidth="1"/>
    <col min="8507" max="8507" width="14.42578125" style="3" customWidth="1"/>
    <col min="8508" max="8508" width="49.85546875" style="3" customWidth="1"/>
    <col min="8509" max="8509" width="22.5703125" style="3" customWidth="1"/>
    <col min="8510" max="8510" width="23" style="3" customWidth="1"/>
    <col min="8511" max="8511" width="22.85546875" style="3" customWidth="1"/>
    <col min="8512" max="8512" width="23.42578125" style="3" customWidth="1"/>
    <col min="8513" max="8513" width="22.42578125" style="3" customWidth="1"/>
    <col min="8514" max="8514" width="13.85546875" style="3" customWidth="1"/>
    <col min="8515" max="8515" width="20.7109375" style="3" customWidth="1"/>
    <col min="8516" max="8516" width="18.140625" style="3" customWidth="1"/>
    <col min="8517" max="8517" width="14.85546875" style="3" bestFit="1" customWidth="1"/>
    <col min="8518" max="8518" width="11.42578125" style="3"/>
    <col min="8519" max="8519" width="17.42578125" style="3" customWidth="1"/>
    <col min="8520" max="8522" width="18.140625" style="3" customWidth="1"/>
    <col min="8523" max="8526" width="11.42578125" style="3"/>
    <col min="8527" max="8527" width="34" style="3" customWidth="1"/>
    <col min="8528" max="8528" width="9.5703125" style="3" customWidth="1"/>
    <col min="8529" max="8529" width="16.7109375" style="3" customWidth="1"/>
    <col min="8530" max="8530" width="55.140625" style="3" customWidth="1"/>
    <col min="8531" max="8531" width="22.5703125" style="3" customWidth="1"/>
    <col min="8532" max="8532" width="23" style="3" customWidth="1"/>
    <col min="8533" max="8533" width="22.85546875" style="3" customWidth="1"/>
    <col min="8534" max="8534" width="23.42578125" style="3" customWidth="1"/>
    <col min="8535" max="8535" width="28.7109375" style="3" customWidth="1"/>
    <col min="8536" max="8536" width="12.7109375" style="3" customWidth="1"/>
    <col min="8537" max="8537" width="11.42578125" style="3"/>
    <col min="8538" max="8538" width="25.28515625" style="3" customWidth="1"/>
    <col min="8539" max="8539" width="15.85546875" style="3" bestFit="1" customWidth="1"/>
    <col min="8540" max="8541" width="18" style="3" bestFit="1" customWidth="1"/>
    <col min="8542" max="8760" width="11.42578125" style="3"/>
    <col min="8761" max="8761" width="15.42578125" style="3" customWidth="1"/>
    <col min="8762" max="8762" width="9.5703125" style="3" customWidth="1"/>
    <col min="8763" max="8763" width="14.42578125" style="3" customWidth="1"/>
    <col min="8764" max="8764" width="49.85546875" style="3" customWidth="1"/>
    <col min="8765" max="8765" width="22.5703125" style="3" customWidth="1"/>
    <col min="8766" max="8766" width="23" style="3" customWidth="1"/>
    <col min="8767" max="8767" width="22.85546875" style="3" customWidth="1"/>
    <col min="8768" max="8768" width="23.42578125" style="3" customWidth="1"/>
    <col min="8769" max="8769" width="22.42578125" style="3" customWidth="1"/>
    <col min="8770" max="8770" width="13.85546875" style="3" customWidth="1"/>
    <col min="8771" max="8771" width="20.7109375" style="3" customWidth="1"/>
    <col min="8772" max="8772" width="18.140625" style="3" customWidth="1"/>
    <col min="8773" max="8773" width="14.85546875" style="3" bestFit="1" customWidth="1"/>
    <col min="8774" max="8774" width="11.42578125" style="3"/>
    <col min="8775" max="8775" width="17.42578125" style="3" customWidth="1"/>
    <col min="8776" max="8778" width="18.140625" style="3" customWidth="1"/>
    <col min="8779" max="8782" width="11.42578125" style="3"/>
    <col min="8783" max="8783" width="34" style="3" customWidth="1"/>
    <col min="8784" max="8784" width="9.5703125" style="3" customWidth="1"/>
    <col min="8785" max="8785" width="16.7109375" style="3" customWidth="1"/>
    <col min="8786" max="8786" width="55.140625" style="3" customWidth="1"/>
    <col min="8787" max="8787" width="22.5703125" style="3" customWidth="1"/>
    <col min="8788" max="8788" width="23" style="3" customWidth="1"/>
    <col min="8789" max="8789" width="22.85546875" style="3" customWidth="1"/>
    <col min="8790" max="8790" width="23.42578125" style="3" customWidth="1"/>
    <col min="8791" max="8791" width="28.7109375" style="3" customWidth="1"/>
    <col min="8792" max="8792" width="12.7109375" style="3" customWidth="1"/>
    <col min="8793" max="8793" width="11.42578125" style="3"/>
    <col min="8794" max="8794" width="25.28515625" style="3" customWidth="1"/>
    <col min="8795" max="8795" width="15.85546875" style="3" bestFit="1" customWidth="1"/>
    <col min="8796" max="8797" width="18" style="3" bestFit="1" customWidth="1"/>
    <col min="8798" max="9016" width="11.42578125" style="3"/>
    <col min="9017" max="9017" width="15.42578125" style="3" customWidth="1"/>
    <col min="9018" max="9018" width="9.5703125" style="3" customWidth="1"/>
    <col min="9019" max="9019" width="14.42578125" style="3" customWidth="1"/>
    <col min="9020" max="9020" width="49.85546875" style="3" customWidth="1"/>
    <col min="9021" max="9021" width="22.5703125" style="3" customWidth="1"/>
    <col min="9022" max="9022" width="23" style="3" customWidth="1"/>
    <col min="9023" max="9023" width="22.85546875" style="3" customWidth="1"/>
    <col min="9024" max="9024" width="23.42578125" style="3" customWidth="1"/>
    <col min="9025" max="9025" width="22.42578125" style="3" customWidth="1"/>
    <col min="9026" max="9026" width="13.85546875" style="3" customWidth="1"/>
    <col min="9027" max="9027" width="20.7109375" style="3" customWidth="1"/>
    <col min="9028" max="9028" width="18.140625" style="3" customWidth="1"/>
    <col min="9029" max="9029" width="14.85546875" style="3" bestFit="1" customWidth="1"/>
    <col min="9030" max="9030" width="11.42578125" style="3"/>
    <col min="9031" max="9031" width="17.42578125" style="3" customWidth="1"/>
    <col min="9032" max="9034" width="18.140625" style="3" customWidth="1"/>
    <col min="9035" max="9038" width="11.42578125" style="3"/>
    <col min="9039" max="9039" width="34" style="3" customWidth="1"/>
    <col min="9040" max="9040" width="9.5703125" style="3" customWidth="1"/>
    <col min="9041" max="9041" width="16.7109375" style="3" customWidth="1"/>
    <col min="9042" max="9042" width="55.140625" style="3" customWidth="1"/>
    <col min="9043" max="9043" width="22.5703125" style="3" customWidth="1"/>
    <col min="9044" max="9044" width="23" style="3" customWidth="1"/>
    <col min="9045" max="9045" width="22.85546875" style="3" customWidth="1"/>
    <col min="9046" max="9046" width="23.42578125" style="3" customWidth="1"/>
    <col min="9047" max="9047" width="28.7109375" style="3" customWidth="1"/>
    <col min="9048" max="9048" width="12.7109375" style="3" customWidth="1"/>
    <col min="9049" max="9049" width="11.42578125" style="3"/>
    <col min="9050" max="9050" width="25.28515625" style="3" customWidth="1"/>
    <col min="9051" max="9051" width="15.85546875" style="3" bestFit="1" customWidth="1"/>
    <col min="9052" max="9053" width="18" style="3" bestFit="1" customWidth="1"/>
    <col min="9054" max="9272" width="11.42578125" style="3"/>
    <col min="9273" max="9273" width="15.42578125" style="3" customWidth="1"/>
    <col min="9274" max="9274" width="9.5703125" style="3" customWidth="1"/>
    <col min="9275" max="9275" width="14.42578125" style="3" customWidth="1"/>
    <col min="9276" max="9276" width="49.85546875" style="3" customWidth="1"/>
    <col min="9277" max="9277" width="22.5703125" style="3" customWidth="1"/>
    <col min="9278" max="9278" width="23" style="3" customWidth="1"/>
    <col min="9279" max="9279" width="22.85546875" style="3" customWidth="1"/>
    <col min="9280" max="9280" width="23.42578125" style="3" customWidth="1"/>
    <col min="9281" max="9281" width="22.42578125" style="3" customWidth="1"/>
    <col min="9282" max="9282" width="13.85546875" style="3" customWidth="1"/>
    <col min="9283" max="9283" width="20.7109375" style="3" customWidth="1"/>
    <col min="9284" max="9284" width="18.140625" style="3" customWidth="1"/>
    <col min="9285" max="9285" width="14.85546875" style="3" bestFit="1" customWidth="1"/>
    <col min="9286" max="9286" width="11.42578125" style="3"/>
    <col min="9287" max="9287" width="17.42578125" style="3" customWidth="1"/>
    <col min="9288" max="9290" width="18.140625" style="3" customWidth="1"/>
    <col min="9291" max="9294" width="11.42578125" style="3"/>
    <col min="9295" max="9295" width="34" style="3" customWidth="1"/>
    <col min="9296" max="9296" width="9.5703125" style="3" customWidth="1"/>
    <col min="9297" max="9297" width="16.7109375" style="3" customWidth="1"/>
    <col min="9298" max="9298" width="55.140625" style="3" customWidth="1"/>
    <col min="9299" max="9299" width="22.5703125" style="3" customWidth="1"/>
    <col min="9300" max="9300" width="23" style="3" customWidth="1"/>
    <col min="9301" max="9301" width="22.85546875" style="3" customWidth="1"/>
    <col min="9302" max="9302" width="23.42578125" style="3" customWidth="1"/>
    <col min="9303" max="9303" width="28.7109375" style="3" customWidth="1"/>
    <col min="9304" max="9304" width="12.7109375" style="3" customWidth="1"/>
    <col min="9305" max="9305" width="11.42578125" style="3"/>
    <col min="9306" max="9306" width="25.28515625" style="3" customWidth="1"/>
    <col min="9307" max="9307" width="15.85546875" style="3" bestFit="1" customWidth="1"/>
    <col min="9308" max="9309" width="18" style="3" bestFit="1" customWidth="1"/>
    <col min="9310" max="9528" width="11.42578125" style="3"/>
    <col min="9529" max="9529" width="15.42578125" style="3" customWidth="1"/>
    <col min="9530" max="9530" width="9.5703125" style="3" customWidth="1"/>
    <col min="9531" max="9531" width="14.42578125" style="3" customWidth="1"/>
    <col min="9532" max="9532" width="49.85546875" style="3" customWidth="1"/>
    <col min="9533" max="9533" width="22.5703125" style="3" customWidth="1"/>
    <col min="9534" max="9534" width="23" style="3" customWidth="1"/>
    <col min="9535" max="9535" width="22.85546875" style="3" customWidth="1"/>
    <col min="9536" max="9536" width="23.42578125" style="3" customWidth="1"/>
    <col min="9537" max="9537" width="22.42578125" style="3" customWidth="1"/>
    <col min="9538" max="9538" width="13.85546875" style="3" customWidth="1"/>
    <col min="9539" max="9539" width="20.7109375" style="3" customWidth="1"/>
    <col min="9540" max="9540" width="18.140625" style="3" customWidth="1"/>
    <col min="9541" max="9541" width="14.85546875" style="3" bestFit="1" customWidth="1"/>
    <col min="9542" max="9542" width="11.42578125" style="3"/>
    <col min="9543" max="9543" width="17.42578125" style="3" customWidth="1"/>
    <col min="9544" max="9546" width="18.140625" style="3" customWidth="1"/>
    <col min="9547" max="9550" width="11.42578125" style="3"/>
    <col min="9551" max="9551" width="34" style="3" customWidth="1"/>
    <col min="9552" max="9552" width="9.5703125" style="3" customWidth="1"/>
    <col min="9553" max="9553" width="16.7109375" style="3" customWidth="1"/>
    <col min="9554" max="9554" width="55.140625" style="3" customWidth="1"/>
    <col min="9555" max="9555" width="22.5703125" style="3" customWidth="1"/>
    <col min="9556" max="9556" width="23" style="3" customWidth="1"/>
    <col min="9557" max="9557" width="22.85546875" style="3" customWidth="1"/>
    <col min="9558" max="9558" width="23.42578125" style="3" customWidth="1"/>
    <col min="9559" max="9559" width="28.7109375" style="3" customWidth="1"/>
    <col min="9560" max="9560" width="12.7109375" style="3" customWidth="1"/>
    <col min="9561" max="9561" width="11.42578125" style="3"/>
    <col min="9562" max="9562" width="25.28515625" style="3" customWidth="1"/>
    <col min="9563" max="9563" width="15.85546875" style="3" bestFit="1" customWidth="1"/>
    <col min="9564" max="9565" width="18" style="3" bestFit="1" customWidth="1"/>
    <col min="9566" max="9784" width="11.42578125" style="3"/>
    <col min="9785" max="9785" width="15.42578125" style="3" customWidth="1"/>
    <col min="9786" max="9786" width="9.5703125" style="3" customWidth="1"/>
    <col min="9787" max="9787" width="14.42578125" style="3" customWidth="1"/>
    <col min="9788" max="9788" width="49.85546875" style="3" customWidth="1"/>
    <col min="9789" max="9789" width="22.5703125" style="3" customWidth="1"/>
    <col min="9790" max="9790" width="23" style="3" customWidth="1"/>
    <col min="9791" max="9791" width="22.85546875" style="3" customWidth="1"/>
    <col min="9792" max="9792" width="23.42578125" style="3" customWidth="1"/>
    <col min="9793" max="9793" width="22.42578125" style="3" customWidth="1"/>
    <col min="9794" max="9794" width="13.85546875" style="3" customWidth="1"/>
    <col min="9795" max="9795" width="20.7109375" style="3" customWidth="1"/>
    <col min="9796" max="9796" width="18.140625" style="3" customWidth="1"/>
    <col min="9797" max="9797" width="14.85546875" style="3" bestFit="1" customWidth="1"/>
    <col min="9798" max="9798" width="11.42578125" style="3"/>
    <col min="9799" max="9799" width="17.42578125" style="3" customWidth="1"/>
    <col min="9800" max="9802" width="18.140625" style="3" customWidth="1"/>
    <col min="9803" max="9806" width="11.42578125" style="3"/>
    <col min="9807" max="9807" width="34" style="3" customWidth="1"/>
    <col min="9808" max="9808" width="9.5703125" style="3" customWidth="1"/>
    <col min="9809" max="9809" width="16.7109375" style="3" customWidth="1"/>
    <col min="9810" max="9810" width="55.140625" style="3" customWidth="1"/>
    <col min="9811" max="9811" width="22.5703125" style="3" customWidth="1"/>
    <col min="9812" max="9812" width="23" style="3" customWidth="1"/>
    <col min="9813" max="9813" width="22.85546875" style="3" customWidth="1"/>
    <col min="9814" max="9814" width="23.42578125" style="3" customWidth="1"/>
    <col min="9815" max="9815" width="28.7109375" style="3" customWidth="1"/>
    <col min="9816" max="9816" width="12.7109375" style="3" customWidth="1"/>
    <col min="9817" max="9817" width="11.42578125" style="3"/>
    <col min="9818" max="9818" width="25.28515625" style="3" customWidth="1"/>
    <col min="9819" max="9819" width="15.85546875" style="3" bestFit="1" customWidth="1"/>
    <col min="9820" max="9821" width="18" style="3" bestFit="1" customWidth="1"/>
    <col min="9822" max="10040" width="11.42578125" style="3"/>
    <col min="10041" max="10041" width="15.42578125" style="3" customWidth="1"/>
    <col min="10042" max="10042" width="9.5703125" style="3" customWidth="1"/>
    <col min="10043" max="10043" width="14.42578125" style="3" customWidth="1"/>
    <col min="10044" max="10044" width="49.85546875" style="3" customWidth="1"/>
    <col min="10045" max="10045" width="22.5703125" style="3" customWidth="1"/>
    <col min="10046" max="10046" width="23" style="3" customWidth="1"/>
    <col min="10047" max="10047" width="22.85546875" style="3" customWidth="1"/>
    <col min="10048" max="10048" width="23.42578125" style="3" customWidth="1"/>
    <col min="10049" max="10049" width="22.42578125" style="3" customWidth="1"/>
    <col min="10050" max="10050" width="13.85546875" style="3" customWidth="1"/>
    <col min="10051" max="10051" width="20.7109375" style="3" customWidth="1"/>
    <col min="10052" max="10052" width="18.140625" style="3" customWidth="1"/>
    <col min="10053" max="10053" width="14.85546875" style="3" bestFit="1" customWidth="1"/>
    <col min="10054" max="10054" width="11.42578125" style="3"/>
    <col min="10055" max="10055" width="17.42578125" style="3" customWidth="1"/>
    <col min="10056" max="10058" width="18.140625" style="3" customWidth="1"/>
    <col min="10059" max="10062" width="11.42578125" style="3"/>
    <col min="10063" max="10063" width="34" style="3" customWidth="1"/>
    <col min="10064" max="10064" width="9.5703125" style="3" customWidth="1"/>
    <col min="10065" max="10065" width="16.7109375" style="3" customWidth="1"/>
    <col min="10066" max="10066" width="55.140625" style="3" customWidth="1"/>
    <col min="10067" max="10067" width="22.5703125" style="3" customWidth="1"/>
    <col min="10068" max="10068" width="23" style="3" customWidth="1"/>
    <col min="10069" max="10069" width="22.85546875" style="3" customWidth="1"/>
    <col min="10070" max="10070" width="23.42578125" style="3" customWidth="1"/>
    <col min="10071" max="10071" width="28.7109375" style="3" customWidth="1"/>
    <col min="10072" max="10072" width="12.7109375" style="3" customWidth="1"/>
    <col min="10073" max="10073" width="11.42578125" style="3"/>
    <col min="10074" max="10074" width="25.28515625" style="3" customWidth="1"/>
    <col min="10075" max="10075" width="15.85546875" style="3" bestFit="1" customWidth="1"/>
    <col min="10076" max="10077" width="18" style="3" bestFit="1" customWidth="1"/>
    <col min="10078" max="10296" width="11.42578125" style="3"/>
    <col min="10297" max="10297" width="15.42578125" style="3" customWidth="1"/>
    <col min="10298" max="10298" width="9.5703125" style="3" customWidth="1"/>
    <col min="10299" max="10299" width="14.42578125" style="3" customWidth="1"/>
    <col min="10300" max="10300" width="49.85546875" style="3" customWidth="1"/>
    <col min="10301" max="10301" width="22.5703125" style="3" customWidth="1"/>
    <col min="10302" max="10302" width="23" style="3" customWidth="1"/>
    <col min="10303" max="10303" width="22.85546875" style="3" customWidth="1"/>
    <col min="10304" max="10304" width="23.42578125" style="3" customWidth="1"/>
    <col min="10305" max="10305" width="22.42578125" style="3" customWidth="1"/>
    <col min="10306" max="10306" width="13.85546875" style="3" customWidth="1"/>
    <col min="10307" max="10307" width="20.7109375" style="3" customWidth="1"/>
    <col min="10308" max="10308" width="18.140625" style="3" customWidth="1"/>
    <col min="10309" max="10309" width="14.85546875" style="3" bestFit="1" customWidth="1"/>
    <col min="10310" max="10310" width="11.42578125" style="3"/>
    <col min="10311" max="10311" width="17.42578125" style="3" customWidth="1"/>
    <col min="10312" max="10314" width="18.140625" style="3" customWidth="1"/>
    <col min="10315" max="10318" width="11.42578125" style="3"/>
    <col min="10319" max="10319" width="34" style="3" customWidth="1"/>
    <col min="10320" max="10320" width="9.5703125" style="3" customWidth="1"/>
    <col min="10321" max="10321" width="16.7109375" style="3" customWidth="1"/>
    <col min="10322" max="10322" width="55.140625" style="3" customWidth="1"/>
    <col min="10323" max="10323" width="22.5703125" style="3" customWidth="1"/>
    <col min="10324" max="10324" width="23" style="3" customWidth="1"/>
    <col min="10325" max="10325" width="22.85546875" style="3" customWidth="1"/>
    <col min="10326" max="10326" width="23.42578125" style="3" customWidth="1"/>
    <col min="10327" max="10327" width="28.7109375" style="3" customWidth="1"/>
    <col min="10328" max="10328" width="12.7109375" style="3" customWidth="1"/>
    <col min="10329" max="10329" width="11.42578125" style="3"/>
    <col min="10330" max="10330" width="25.28515625" style="3" customWidth="1"/>
    <col min="10331" max="10331" width="15.85546875" style="3" bestFit="1" customWidth="1"/>
    <col min="10332" max="10333" width="18" style="3" bestFit="1" customWidth="1"/>
    <col min="10334" max="10552" width="11.42578125" style="3"/>
    <col min="10553" max="10553" width="15.42578125" style="3" customWidth="1"/>
    <col min="10554" max="10554" width="9.5703125" style="3" customWidth="1"/>
    <col min="10555" max="10555" width="14.42578125" style="3" customWidth="1"/>
    <col min="10556" max="10556" width="49.85546875" style="3" customWidth="1"/>
    <col min="10557" max="10557" width="22.5703125" style="3" customWidth="1"/>
    <col min="10558" max="10558" width="23" style="3" customWidth="1"/>
    <col min="10559" max="10559" width="22.85546875" style="3" customWidth="1"/>
    <col min="10560" max="10560" width="23.42578125" style="3" customWidth="1"/>
    <col min="10561" max="10561" width="22.42578125" style="3" customWidth="1"/>
    <col min="10562" max="10562" width="13.85546875" style="3" customWidth="1"/>
    <col min="10563" max="10563" width="20.7109375" style="3" customWidth="1"/>
    <col min="10564" max="10564" width="18.140625" style="3" customWidth="1"/>
    <col min="10565" max="10565" width="14.85546875" style="3" bestFit="1" customWidth="1"/>
    <col min="10566" max="10566" width="11.42578125" style="3"/>
    <col min="10567" max="10567" width="17.42578125" style="3" customWidth="1"/>
    <col min="10568" max="10570" width="18.140625" style="3" customWidth="1"/>
    <col min="10571" max="10574" width="11.42578125" style="3"/>
    <col min="10575" max="10575" width="34" style="3" customWidth="1"/>
    <col min="10576" max="10576" width="9.5703125" style="3" customWidth="1"/>
    <col min="10577" max="10577" width="16.7109375" style="3" customWidth="1"/>
    <col min="10578" max="10578" width="55.140625" style="3" customWidth="1"/>
    <col min="10579" max="10579" width="22.5703125" style="3" customWidth="1"/>
    <col min="10580" max="10580" width="23" style="3" customWidth="1"/>
    <col min="10581" max="10581" width="22.85546875" style="3" customWidth="1"/>
    <col min="10582" max="10582" width="23.42578125" style="3" customWidth="1"/>
    <col min="10583" max="10583" width="28.7109375" style="3" customWidth="1"/>
    <col min="10584" max="10584" width="12.7109375" style="3" customWidth="1"/>
    <col min="10585" max="10585" width="11.42578125" style="3"/>
    <col min="10586" max="10586" width="25.28515625" style="3" customWidth="1"/>
    <col min="10587" max="10587" width="15.85546875" style="3" bestFit="1" customWidth="1"/>
    <col min="10588" max="10589" width="18" style="3" bestFit="1" customWidth="1"/>
    <col min="10590" max="10808" width="11.42578125" style="3"/>
    <col min="10809" max="10809" width="15.42578125" style="3" customWidth="1"/>
    <col min="10810" max="10810" width="9.5703125" style="3" customWidth="1"/>
    <col min="10811" max="10811" width="14.42578125" style="3" customWidth="1"/>
    <col min="10812" max="10812" width="49.85546875" style="3" customWidth="1"/>
    <col min="10813" max="10813" width="22.5703125" style="3" customWidth="1"/>
    <col min="10814" max="10814" width="23" style="3" customWidth="1"/>
    <col min="10815" max="10815" width="22.85546875" style="3" customWidth="1"/>
    <col min="10816" max="10816" width="23.42578125" style="3" customWidth="1"/>
    <col min="10817" max="10817" width="22.42578125" style="3" customWidth="1"/>
    <col min="10818" max="10818" width="13.85546875" style="3" customWidth="1"/>
    <col min="10819" max="10819" width="20.7109375" style="3" customWidth="1"/>
    <col min="10820" max="10820" width="18.140625" style="3" customWidth="1"/>
    <col min="10821" max="10821" width="14.85546875" style="3" bestFit="1" customWidth="1"/>
    <col min="10822" max="10822" width="11.42578125" style="3"/>
    <col min="10823" max="10823" width="17.42578125" style="3" customWidth="1"/>
    <col min="10824" max="10826" width="18.140625" style="3" customWidth="1"/>
    <col min="10827" max="10830" width="11.42578125" style="3"/>
    <col min="10831" max="10831" width="34" style="3" customWidth="1"/>
    <col min="10832" max="10832" width="9.5703125" style="3" customWidth="1"/>
    <col min="10833" max="10833" width="16.7109375" style="3" customWidth="1"/>
    <col min="10834" max="10834" width="55.140625" style="3" customWidth="1"/>
    <col min="10835" max="10835" width="22.5703125" style="3" customWidth="1"/>
    <col min="10836" max="10836" width="23" style="3" customWidth="1"/>
    <col min="10837" max="10837" width="22.85546875" style="3" customWidth="1"/>
    <col min="10838" max="10838" width="23.42578125" style="3" customWidth="1"/>
    <col min="10839" max="10839" width="28.7109375" style="3" customWidth="1"/>
    <col min="10840" max="10840" width="12.7109375" style="3" customWidth="1"/>
    <col min="10841" max="10841" width="11.42578125" style="3"/>
    <col min="10842" max="10842" width="25.28515625" style="3" customWidth="1"/>
    <col min="10843" max="10843" width="15.85546875" style="3" bestFit="1" customWidth="1"/>
    <col min="10844" max="10845" width="18" style="3" bestFit="1" customWidth="1"/>
    <col min="10846" max="11064" width="11.42578125" style="3"/>
    <col min="11065" max="11065" width="15.42578125" style="3" customWidth="1"/>
    <col min="11066" max="11066" width="9.5703125" style="3" customWidth="1"/>
    <col min="11067" max="11067" width="14.42578125" style="3" customWidth="1"/>
    <col min="11068" max="11068" width="49.85546875" style="3" customWidth="1"/>
    <col min="11069" max="11069" width="22.5703125" style="3" customWidth="1"/>
    <col min="11070" max="11070" width="23" style="3" customWidth="1"/>
    <col min="11071" max="11071" width="22.85546875" style="3" customWidth="1"/>
    <col min="11072" max="11072" width="23.42578125" style="3" customWidth="1"/>
    <col min="11073" max="11073" width="22.42578125" style="3" customWidth="1"/>
    <col min="11074" max="11074" width="13.85546875" style="3" customWidth="1"/>
    <col min="11075" max="11075" width="20.7109375" style="3" customWidth="1"/>
    <col min="11076" max="11076" width="18.140625" style="3" customWidth="1"/>
    <col min="11077" max="11077" width="14.85546875" style="3" bestFit="1" customWidth="1"/>
    <col min="11078" max="11078" width="11.42578125" style="3"/>
    <col min="11079" max="11079" width="17.42578125" style="3" customWidth="1"/>
    <col min="11080" max="11082" width="18.140625" style="3" customWidth="1"/>
    <col min="11083" max="11086" width="11.42578125" style="3"/>
    <col min="11087" max="11087" width="34" style="3" customWidth="1"/>
    <col min="11088" max="11088" width="9.5703125" style="3" customWidth="1"/>
    <col min="11089" max="11089" width="16.7109375" style="3" customWidth="1"/>
    <col min="11090" max="11090" width="55.140625" style="3" customWidth="1"/>
    <col min="11091" max="11091" width="22.5703125" style="3" customWidth="1"/>
    <col min="11092" max="11092" width="23" style="3" customWidth="1"/>
    <col min="11093" max="11093" width="22.85546875" style="3" customWidth="1"/>
    <col min="11094" max="11094" width="23.42578125" style="3" customWidth="1"/>
    <col min="11095" max="11095" width="28.7109375" style="3" customWidth="1"/>
    <col min="11096" max="11096" width="12.7109375" style="3" customWidth="1"/>
    <col min="11097" max="11097" width="11.42578125" style="3"/>
    <col min="11098" max="11098" width="25.28515625" style="3" customWidth="1"/>
    <col min="11099" max="11099" width="15.85546875" style="3" bestFit="1" customWidth="1"/>
    <col min="11100" max="11101" width="18" style="3" bestFit="1" customWidth="1"/>
    <col min="11102" max="11320" width="11.42578125" style="3"/>
    <col min="11321" max="11321" width="15.42578125" style="3" customWidth="1"/>
    <col min="11322" max="11322" width="9.5703125" style="3" customWidth="1"/>
    <col min="11323" max="11323" width="14.42578125" style="3" customWidth="1"/>
    <col min="11324" max="11324" width="49.85546875" style="3" customWidth="1"/>
    <col min="11325" max="11325" width="22.5703125" style="3" customWidth="1"/>
    <col min="11326" max="11326" width="23" style="3" customWidth="1"/>
    <col min="11327" max="11327" width="22.85546875" style="3" customWidth="1"/>
    <col min="11328" max="11328" width="23.42578125" style="3" customWidth="1"/>
    <col min="11329" max="11329" width="22.42578125" style="3" customWidth="1"/>
    <col min="11330" max="11330" width="13.85546875" style="3" customWidth="1"/>
    <col min="11331" max="11331" width="20.7109375" style="3" customWidth="1"/>
    <col min="11332" max="11332" width="18.140625" style="3" customWidth="1"/>
    <col min="11333" max="11333" width="14.85546875" style="3" bestFit="1" customWidth="1"/>
    <col min="11334" max="11334" width="11.42578125" style="3"/>
    <col min="11335" max="11335" width="17.42578125" style="3" customWidth="1"/>
    <col min="11336" max="11338" width="18.140625" style="3" customWidth="1"/>
    <col min="11339" max="11342" width="11.42578125" style="3"/>
    <col min="11343" max="11343" width="34" style="3" customWidth="1"/>
    <col min="11344" max="11344" width="9.5703125" style="3" customWidth="1"/>
    <col min="11345" max="11345" width="16.7109375" style="3" customWidth="1"/>
    <col min="11346" max="11346" width="55.140625" style="3" customWidth="1"/>
    <col min="11347" max="11347" width="22.5703125" style="3" customWidth="1"/>
    <col min="11348" max="11348" width="23" style="3" customWidth="1"/>
    <col min="11349" max="11349" width="22.85546875" style="3" customWidth="1"/>
    <col min="11350" max="11350" width="23.42578125" style="3" customWidth="1"/>
    <col min="11351" max="11351" width="28.7109375" style="3" customWidth="1"/>
    <col min="11352" max="11352" width="12.7109375" style="3" customWidth="1"/>
    <col min="11353" max="11353" width="11.42578125" style="3"/>
    <col min="11354" max="11354" width="25.28515625" style="3" customWidth="1"/>
    <col min="11355" max="11355" width="15.85546875" style="3" bestFit="1" customWidth="1"/>
    <col min="11356" max="11357" width="18" style="3" bestFit="1" customWidth="1"/>
    <col min="11358" max="11576" width="11.42578125" style="3"/>
    <col min="11577" max="11577" width="15.42578125" style="3" customWidth="1"/>
    <col min="11578" max="11578" width="9.5703125" style="3" customWidth="1"/>
    <col min="11579" max="11579" width="14.42578125" style="3" customWidth="1"/>
    <col min="11580" max="11580" width="49.85546875" style="3" customWidth="1"/>
    <col min="11581" max="11581" width="22.5703125" style="3" customWidth="1"/>
    <col min="11582" max="11582" width="23" style="3" customWidth="1"/>
    <col min="11583" max="11583" width="22.85546875" style="3" customWidth="1"/>
    <col min="11584" max="11584" width="23.42578125" style="3" customWidth="1"/>
    <col min="11585" max="11585" width="22.42578125" style="3" customWidth="1"/>
    <col min="11586" max="11586" width="13.85546875" style="3" customWidth="1"/>
    <col min="11587" max="11587" width="20.7109375" style="3" customWidth="1"/>
    <col min="11588" max="11588" width="18.140625" style="3" customWidth="1"/>
    <col min="11589" max="11589" width="14.85546875" style="3" bestFit="1" customWidth="1"/>
    <col min="11590" max="11590" width="11.42578125" style="3"/>
    <col min="11591" max="11591" width="17.42578125" style="3" customWidth="1"/>
    <col min="11592" max="11594" width="18.140625" style="3" customWidth="1"/>
    <col min="11595" max="11598" width="11.42578125" style="3"/>
    <col min="11599" max="11599" width="34" style="3" customWidth="1"/>
    <col min="11600" max="11600" width="9.5703125" style="3" customWidth="1"/>
    <col min="11601" max="11601" width="16.7109375" style="3" customWidth="1"/>
    <col min="11602" max="11602" width="55.140625" style="3" customWidth="1"/>
    <col min="11603" max="11603" width="22.5703125" style="3" customWidth="1"/>
    <col min="11604" max="11604" width="23" style="3" customWidth="1"/>
    <col min="11605" max="11605" width="22.85546875" style="3" customWidth="1"/>
    <col min="11606" max="11606" width="23.42578125" style="3" customWidth="1"/>
    <col min="11607" max="11607" width="28.7109375" style="3" customWidth="1"/>
    <col min="11608" max="11608" width="12.7109375" style="3" customWidth="1"/>
    <col min="11609" max="11609" width="11.42578125" style="3"/>
    <col min="11610" max="11610" width="25.28515625" style="3" customWidth="1"/>
    <col min="11611" max="11611" width="15.85546875" style="3" bestFit="1" customWidth="1"/>
    <col min="11612" max="11613" width="18" style="3" bestFit="1" customWidth="1"/>
    <col min="11614" max="11832" width="11.42578125" style="3"/>
    <col min="11833" max="11833" width="15.42578125" style="3" customWidth="1"/>
    <col min="11834" max="11834" width="9.5703125" style="3" customWidth="1"/>
    <col min="11835" max="11835" width="14.42578125" style="3" customWidth="1"/>
    <col min="11836" max="11836" width="49.85546875" style="3" customWidth="1"/>
    <col min="11837" max="11837" width="22.5703125" style="3" customWidth="1"/>
    <col min="11838" max="11838" width="23" style="3" customWidth="1"/>
    <col min="11839" max="11839" width="22.85546875" style="3" customWidth="1"/>
    <col min="11840" max="11840" width="23.42578125" style="3" customWidth="1"/>
    <col min="11841" max="11841" width="22.42578125" style="3" customWidth="1"/>
    <col min="11842" max="11842" width="13.85546875" style="3" customWidth="1"/>
    <col min="11843" max="11843" width="20.7109375" style="3" customWidth="1"/>
    <col min="11844" max="11844" width="18.140625" style="3" customWidth="1"/>
    <col min="11845" max="11845" width="14.85546875" style="3" bestFit="1" customWidth="1"/>
    <col min="11846" max="11846" width="11.42578125" style="3"/>
    <col min="11847" max="11847" width="17.42578125" style="3" customWidth="1"/>
    <col min="11848" max="11850" width="18.140625" style="3" customWidth="1"/>
    <col min="11851" max="11854" width="11.42578125" style="3"/>
    <col min="11855" max="11855" width="34" style="3" customWidth="1"/>
    <col min="11856" max="11856" width="9.5703125" style="3" customWidth="1"/>
    <col min="11857" max="11857" width="16.7109375" style="3" customWidth="1"/>
    <col min="11858" max="11858" width="55.140625" style="3" customWidth="1"/>
    <col min="11859" max="11859" width="22.5703125" style="3" customWidth="1"/>
    <col min="11860" max="11860" width="23" style="3" customWidth="1"/>
    <col min="11861" max="11861" width="22.85546875" style="3" customWidth="1"/>
    <col min="11862" max="11862" width="23.42578125" style="3" customWidth="1"/>
    <col min="11863" max="11863" width="28.7109375" style="3" customWidth="1"/>
    <col min="11864" max="11864" width="12.7109375" style="3" customWidth="1"/>
    <col min="11865" max="11865" width="11.42578125" style="3"/>
    <col min="11866" max="11866" width="25.28515625" style="3" customWidth="1"/>
    <col min="11867" max="11867" width="15.85546875" style="3" bestFit="1" customWidth="1"/>
    <col min="11868" max="11869" width="18" style="3" bestFit="1" customWidth="1"/>
    <col min="11870" max="12088" width="11.42578125" style="3"/>
    <col min="12089" max="12089" width="15.42578125" style="3" customWidth="1"/>
    <col min="12090" max="12090" width="9.5703125" style="3" customWidth="1"/>
    <col min="12091" max="12091" width="14.42578125" style="3" customWidth="1"/>
    <col min="12092" max="12092" width="49.85546875" style="3" customWidth="1"/>
    <col min="12093" max="12093" width="22.5703125" style="3" customWidth="1"/>
    <col min="12094" max="12094" width="23" style="3" customWidth="1"/>
    <col min="12095" max="12095" width="22.85546875" style="3" customWidth="1"/>
    <col min="12096" max="12096" width="23.42578125" style="3" customWidth="1"/>
    <col min="12097" max="12097" width="22.42578125" style="3" customWidth="1"/>
    <col min="12098" max="12098" width="13.85546875" style="3" customWidth="1"/>
    <col min="12099" max="12099" width="20.7109375" style="3" customWidth="1"/>
    <col min="12100" max="12100" width="18.140625" style="3" customWidth="1"/>
    <col min="12101" max="12101" width="14.85546875" style="3" bestFit="1" customWidth="1"/>
    <col min="12102" max="12102" width="11.42578125" style="3"/>
    <col min="12103" max="12103" width="17.42578125" style="3" customWidth="1"/>
    <col min="12104" max="12106" width="18.140625" style="3" customWidth="1"/>
    <col min="12107" max="12110" width="11.42578125" style="3"/>
    <col min="12111" max="12111" width="34" style="3" customWidth="1"/>
    <col min="12112" max="12112" width="9.5703125" style="3" customWidth="1"/>
    <col min="12113" max="12113" width="16.7109375" style="3" customWidth="1"/>
    <col min="12114" max="12114" width="55.140625" style="3" customWidth="1"/>
    <col min="12115" max="12115" width="22.5703125" style="3" customWidth="1"/>
    <col min="12116" max="12116" width="23" style="3" customWidth="1"/>
    <col min="12117" max="12117" width="22.85546875" style="3" customWidth="1"/>
    <col min="12118" max="12118" width="23.42578125" style="3" customWidth="1"/>
    <col min="12119" max="12119" width="28.7109375" style="3" customWidth="1"/>
    <col min="12120" max="12120" width="12.7109375" style="3" customWidth="1"/>
    <col min="12121" max="12121" width="11.42578125" style="3"/>
    <col min="12122" max="12122" width="25.28515625" style="3" customWidth="1"/>
    <col min="12123" max="12123" width="15.85546875" style="3" bestFit="1" customWidth="1"/>
    <col min="12124" max="12125" width="18" style="3" bestFit="1" customWidth="1"/>
    <col min="12126" max="12344" width="11.42578125" style="3"/>
    <col min="12345" max="12345" width="15.42578125" style="3" customWidth="1"/>
    <col min="12346" max="12346" width="9.5703125" style="3" customWidth="1"/>
    <col min="12347" max="12347" width="14.42578125" style="3" customWidth="1"/>
    <col min="12348" max="12348" width="49.85546875" style="3" customWidth="1"/>
    <col min="12349" max="12349" width="22.5703125" style="3" customWidth="1"/>
    <col min="12350" max="12350" width="23" style="3" customWidth="1"/>
    <col min="12351" max="12351" width="22.85546875" style="3" customWidth="1"/>
    <col min="12352" max="12352" width="23.42578125" style="3" customWidth="1"/>
    <col min="12353" max="12353" width="22.42578125" style="3" customWidth="1"/>
    <col min="12354" max="12354" width="13.85546875" style="3" customWidth="1"/>
    <col min="12355" max="12355" width="20.7109375" style="3" customWidth="1"/>
    <col min="12356" max="12356" width="18.140625" style="3" customWidth="1"/>
    <col min="12357" max="12357" width="14.85546875" style="3" bestFit="1" customWidth="1"/>
    <col min="12358" max="12358" width="11.42578125" style="3"/>
    <col min="12359" max="12359" width="17.42578125" style="3" customWidth="1"/>
    <col min="12360" max="12362" width="18.140625" style="3" customWidth="1"/>
    <col min="12363" max="12366" width="11.42578125" style="3"/>
    <col min="12367" max="12367" width="34" style="3" customWidth="1"/>
    <col min="12368" max="12368" width="9.5703125" style="3" customWidth="1"/>
    <col min="12369" max="12369" width="16.7109375" style="3" customWidth="1"/>
    <col min="12370" max="12370" width="55.140625" style="3" customWidth="1"/>
    <col min="12371" max="12371" width="22.5703125" style="3" customWidth="1"/>
    <col min="12372" max="12372" width="23" style="3" customWidth="1"/>
    <col min="12373" max="12373" width="22.85546875" style="3" customWidth="1"/>
    <col min="12374" max="12374" width="23.42578125" style="3" customWidth="1"/>
    <col min="12375" max="12375" width="28.7109375" style="3" customWidth="1"/>
    <col min="12376" max="12376" width="12.7109375" style="3" customWidth="1"/>
    <col min="12377" max="12377" width="11.42578125" style="3"/>
    <col min="12378" max="12378" width="25.28515625" style="3" customWidth="1"/>
    <col min="12379" max="12379" width="15.85546875" style="3" bestFit="1" customWidth="1"/>
    <col min="12380" max="12381" width="18" style="3" bestFit="1" customWidth="1"/>
    <col min="12382" max="12600" width="11.42578125" style="3"/>
    <col min="12601" max="12601" width="15.42578125" style="3" customWidth="1"/>
    <col min="12602" max="12602" width="9.5703125" style="3" customWidth="1"/>
    <col min="12603" max="12603" width="14.42578125" style="3" customWidth="1"/>
    <col min="12604" max="12604" width="49.85546875" style="3" customWidth="1"/>
    <col min="12605" max="12605" width="22.5703125" style="3" customWidth="1"/>
    <col min="12606" max="12606" width="23" style="3" customWidth="1"/>
    <col min="12607" max="12607" width="22.85546875" style="3" customWidth="1"/>
    <col min="12608" max="12608" width="23.42578125" style="3" customWidth="1"/>
    <col min="12609" max="12609" width="22.42578125" style="3" customWidth="1"/>
    <col min="12610" max="12610" width="13.85546875" style="3" customWidth="1"/>
    <col min="12611" max="12611" width="20.7109375" style="3" customWidth="1"/>
    <col min="12612" max="12612" width="18.140625" style="3" customWidth="1"/>
    <col min="12613" max="12613" width="14.85546875" style="3" bestFit="1" customWidth="1"/>
    <col min="12614" max="12614" width="11.42578125" style="3"/>
    <col min="12615" max="12615" width="17.42578125" style="3" customWidth="1"/>
    <col min="12616" max="12618" width="18.140625" style="3" customWidth="1"/>
    <col min="12619" max="12622" width="11.42578125" style="3"/>
    <col min="12623" max="12623" width="34" style="3" customWidth="1"/>
    <col min="12624" max="12624" width="9.5703125" style="3" customWidth="1"/>
    <col min="12625" max="12625" width="16.7109375" style="3" customWidth="1"/>
    <col min="12626" max="12626" width="55.140625" style="3" customWidth="1"/>
    <col min="12627" max="12627" width="22.5703125" style="3" customWidth="1"/>
    <col min="12628" max="12628" width="23" style="3" customWidth="1"/>
    <col min="12629" max="12629" width="22.85546875" style="3" customWidth="1"/>
    <col min="12630" max="12630" width="23.42578125" style="3" customWidth="1"/>
    <col min="12631" max="12631" width="28.7109375" style="3" customWidth="1"/>
    <col min="12632" max="12632" width="12.7109375" style="3" customWidth="1"/>
    <col min="12633" max="12633" width="11.42578125" style="3"/>
    <col min="12634" max="12634" width="25.28515625" style="3" customWidth="1"/>
    <col min="12635" max="12635" width="15.85546875" style="3" bestFit="1" customWidth="1"/>
    <col min="12636" max="12637" width="18" style="3" bestFit="1" customWidth="1"/>
    <col min="12638" max="12856" width="11.42578125" style="3"/>
    <col min="12857" max="12857" width="15.42578125" style="3" customWidth="1"/>
    <col min="12858" max="12858" width="9.5703125" style="3" customWidth="1"/>
    <col min="12859" max="12859" width="14.42578125" style="3" customWidth="1"/>
    <col min="12860" max="12860" width="49.85546875" style="3" customWidth="1"/>
    <col min="12861" max="12861" width="22.5703125" style="3" customWidth="1"/>
    <col min="12862" max="12862" width="23" style="3" customWidth="1"/>
    <col min="12863" max="12863" width="22.85546875" style="3" customWidth="1"/>
    <col min="12864" max="12864" width="23.42578125" style="3" customWidth="1"/>
    <col min="12865" max="12865" width="22.42578125" style="3" customWidth="1"/>
    <col min="12866" max="12866" width="13.85546875" style="3" customWidth="1"/>
    <col min="12867" max="12867" width="20.7109375" style="3" customWidth="1"/>
    <col min="12868" max="12868" width="18.140625" style="3" customWidth="1"/>
    <col min="12869" max="12869" width="14.85546875" style="3" bestFit="1" customWidth="1"/>
    <col min="12870" max="12870" width="11.42578125" style="3"/>
    <col min="12871" max="12871" width="17.42578125" style="3" customWidth="1"/>
    <col min="12872" max="12874" width="18.140625" style="3" customWidth="1"/>
    <col min="12875" max="12878" width="11.42578125" style="3"/>
    <col min="12879" max="12879" width="34" style="3" customWidth="1"/>
    <col min="12880" max="12880" width="9.5703125" style="3" customWidth="1"/>
    <col min="12881" max="12881" width="16.7109375" style="3" customWidth="1"/>
    <col min="12882" max="12882" width="55.140625" style="3" customWidth="1"/>
    <col min="12883" max="12883" width="22.5703125" style="3" customWidth="1"/>
    <col min="12884" max="12884" width="23" style="3" customWidth="1"/>
    <col min="12885" max="12885" width="22.85546875" style="3" customWidth="1"/>
    <col min="12886" max="12886" width="23.42578125" style="3" customWidth="1"/>
    <col min="12887" max="12887" width="28.7109375" style="3" customWidth="1"/>
    <col min="12888" max="12888" width="12.7109375" style="3" customWidth="1"/>
    <col min="12889" max="12889" width="11.42578125" style="3"/>
    <col min="12890" max="12890" width="25.28515625" style="3" customWidth="1"/>
    <col min="12891" max="12891" width="15.85546875" style="3" bestFit="1" customWidth="1"/>
    <col min="12892" max="12893" width="18" style="3" bestFit="1" customWidth="1"/>
    <col min="12894" max="13112" width="11.42578125" style="3"/>
    <col min="13113" max="13113" width="15.42578125" style="3" customWidth="1"/>
    <col min="13114" max="13114" width="9.5703125" style="3" customWidth="1"/>
    <col min="13115" max="13115" width="14.42578125" style="3" customWidth="1"/>
    <col min="13116" max="13116" width="49.85546875" style="3" customWidth="1"/>
    <col min="13117" max="13117" width="22.5703125" style="3" customWidth="1"/>
    <col min="13118" max="13118" width="23" style="3" customWidth="1"/>
    <col min="13119" max="13119" width="22.85546875" style="3" customWidth="1"/>
    <col min="13120" max="13120" width="23.42578125" style="3" customWidth="1"/>
    <col min="13121" max="13121" width="22.42578125" style="3" customWidth="1"/>
    <col min="13122" max="13122" width="13.85546875" style="3" customWidth="1"/>
    <col min="13123" max="13123" width="20.7109375" style="3" customWidth="1"/>
    <col min="13124" max="13124" width="18.140625" style="3" customWidth="1"/>
    <col min="13125" max="13125" width="14.85546875" style="3" bestFit="1" customWidth="1"/>
    <col min="13126" max="13126" width="11.42578125" style="3"/>
    <col min="13127" max="13127" width="17.42578125" style="3" customWidth="1"/>
    <col min="13128" max="13130" width="18.140625" style="3" customWidth="1"/>
    <col min="13131" max="13134" width="11.42578125" style="3"/>
    <col min="13135" max="13135" width="34" style="3" customWidth="1"/>
    <col min="13136" max="13136" width="9.5703125" style="3" customWidth="1"/>
    <col min="13137" max="13137" width="16.7109375" style="3" customWidth="1"/>
    <col min="13138" max="13138" width="55.140625" style="3" customWidth="1"/>
    <col min="13139" max="13139" width="22.5703125" style="3" customWidth="1"/>
    <col min="13140" max="13140" width="23" style="3" customWidth="1"/>
    <col min="13141" max="13141" width="22.85546875" style="3" customWidth="1"/>
    <col min="13142" max="13142" width="23.42578125" style="3" customWidth="1"/>
    <col min="13143" max="13143" width="28.7109375" style="3" customWidth="1"/>
    <col min="13144" max="13144" width="12.7109375" style="3" customWidth="1"/>
    <col min="13145" max="13145" width="11.42578125" style="3"/>
    <col min="13146" max="13146" width="25.28515625" style="3" customWidth="1"/>
    <col min="13147" max="13147" width="15.85546875" style="3" bestFit="1" customWidth="1"/>
    <col min="13148" max="13149" width="18" style="3" bestFit="1" customWidth="1"/>
    <col min="13150" max="13368" width="11.42578125" style="3"/>
    <col min="13369" max="13369" width="15.42578125" style="3" customWidth="1"/>
    <col min="13370" max="13370" width="9.5703125" style="3" customWidth="1"/>
    <col min="13371" max="13371" width="14.42578125" style="3" customWidth="1"/>
    <col min="13372" max="13372" width="49.85546875" style="3" customWidth="1"/>
    <col min="13373" max="13373" width="22.5703125" style="3" customWidth="1"/>
    <col min="13374" max="13374" width="23" style="3" customWidth="1"/>
    <col min="13375" max="13375" width="22.85546875" style="3" customWidth="1"/>
    <col min="13376" max="13376" width="23.42578125" style="3" customWidth="1"/>
    <col min="13377" max="13377" width="22.42578125" style="3" customWidth="1"/>
    <col min="13378" max="13378" width="13.85546875" style="3" customWidth="1"/>
    <col min="13379" max="13379" width="20.7109375" style="3" customWidth="1"/>
    <col min="13380" max="13380" width="18.140625" style="3" customWidth="1"/>
    <col min="13381" max="13381" width="14.85546875" style="3" bestFit="1" customWidth="1"/>
    <col min="13382" max="13382" width="11.42578125" style="3"/>
    <col min="13383" max="13383" width="17.42578125" style="3" customWidth="1"/>
    <col min="13384" max="13386" width="18.140625" style="3" customWidth="1"/>
    <col min="13387" max="13390" width="11.42578125" style="3"/>
    <col min="13391" max="13391" width="34" style="3" customWidth="1"/>
    <col min="13392" max="13392" width="9.5703125" style="3" customWidth="1"/>
    <col min="13393" max="13393" width="16.7109375" style="3" customWidth="1"/>
    <col min="13394" max="13394" width="55.140625" style="3" customWidth="1"/>
    <col min="13395" max="13395" width="22.5703125" style="3" customWidth="1"/>
    <col min="13396" max="13396" width="23" style="3" customWidth="1"/>
    <col min="13397" max="13397" width="22.85546875" style="3" customWidth="1"/>
    <col min="13398" max="13398" width="23.42578125" style="3" customWidth="1"/>
    <col min="13399" max="13399" width="28.7109375" style="3" customWidth="1"/>
    <col min="13400" max="13400" width="12.7109375" style="3" customWidth="1"/>
    <col min="13401" max="13401" width="11.42578125" style="3"/>
    <col min="13402" max="13402" width="25.28515625" style="3" customWidth="1"/>
    <col min="13403" max="13403" width="15.85546875" style="3" bestFit="1" customWidth="1"/>
    <col min="13404" max="13405" width="18" style="3" bestFit="1" customWidth="1"/>
    <col min="13406" max="13624" width="11.42578125" style="3"/>
    <col min="13625" max="13625" width="15.42578125" style="3" customWidth="1"/>
    <col min="13626" max="13626" width="9.5703125" style="3" customWidth="1"/>
    <col min="13627" max="13627" width="14.42578125" style="3" customWidth="1"/>
    <col min="13628" max="13628" width="49.85546875" style="3" customWidth="1"/>
    <col min="13629" max="13629" width="22.5703125" style="3" customWidth="1"/>
    <col min="13630" max="13630" width="23" style="3" customWidth="1"/>
    <col min="13631" max="13631" width="22.85546875" style="3" customWidth="1"/>
    <col min="13632" max="13632" width="23.42578125" style="3" customWidth="1"/>
    <col min="13633" max="13633" width="22.42578125" style="3" customWidth="1"/>
    <col min="13634" max="13634" width="13.85546875" style="3" customWidth="1"/>
    <col min="13635" max="13635" width="20.7109375" style="3" customWidth="1"/>
    <col min="13636" max="13636" width="18.140625" style="3" customWidth="1"/>
    <col min="13637" max="13637" width="14.85546875" style="3" bestFit="1" customWidth="1"/>
    <col min="13638" max="13638" width="11.42578125" style="3"/>
    <col min="13639" max="13639" width="17.42578125" style="3" customWidth="1"/>
    <col min="13640" max="13642" width="18.140625" style="3" customWidth="1"/>
    <col min="13643" max="13646" width="11.42578125" style="3"/>
    <col min="13647" max="13647" width="34" style="3" customWidth="1"/>
    <col min="13648" max="13648" width="9.5703125" style="3" customWidth="1"/>
    <col min="13649" max="13649" width="16.7109375" style="3" customWidth="1"/>
    <col min="13650" max="13650" width="55.140625" style="3" customWidth="1"/>
    <col min="13651" max="13651" width="22.5703125" style="3" customWidth="1"/>
    <col min="13652" max="13652" width="23" style="3" customWidth="1"/>
    <col min="13653" max="13653" width="22.85546875" style="3" customWidth="1"/>
    <col min="13654" max="13654" width="23.42578125" style="3" customWidth="1"/>
    <col min="13655" max="13655" width="28.7109375" style="3" customWidth="1"/>
    <col min="13656" max="13656" width="12.7109375" style="3" customWidth="1"/>
    <col min="13657" max="13657" width="11.42578125" style="3"/>
    <col min="13658" max="13658" width="25.28515625" style="3" customWidth="1"/>
    <col min="13659" max="13659" width="15.85546875" style="3" bestFit="1" customWidth="1"/>
    <col min="13660" max="13661" width="18" style="3" bestFit="1" customWidth="1"/>
    <col min="13662" max="13880" width="11.42578125" style="3"/>
    <col min="13881" max="13881" width="15.42578125" style="3" customWidth="1"/>
    <col min="13882" max="13882" width="9.5703125" style="3" customWidth="1"/>
    <col min="13883" max="13883" width="14.42578125" style="3" customWidth="1"/>
    <col min="13884" max="13884" width="49.85546875" style="3" customWidth="1"/>
    <col min="13885" max="13885" width="22.5703125" style="3" customWidth="1"/>
    <col min="13886" max="13886" width="23" style="3" customWidth="1"/>
    <col min="13887" max="13887" width="22.85546875" style="3" customWidth="1"/>
    <col min="13888" max="13888" width="23.42578125" style="3" customWidth="1"/>
    <col min="13889" max="13889" width="22.42578125" style="3" customWidth="1"/>
    <col min="13890" max="13890" width="13.85546875" style="3" customWidth="1"/>
    <col min="13891" max="13891" width="20.7109375" style="3" customWidth="1"/>
    <col min="13892" max="13892" width="18.140625" style="3" customWidth="1"/>
    <col min="13893" max="13893" width="14.85546875" style="3" bestFit="1" customWidth="1"/>
    <col min="13894" max="13894" width="11.42578125" style="3"/>
    <col min="13895" max="13895" width="17.42578125" style="3" customWidth="1"/>
    <col min="13896" max="13898" width="18.140625" style="3" customWidth="1"/>
    <col min="13899" max="13902" width="11.42578125" style="3"/>
    <col min="13903" max="13903" width="34" style="3" customWidth="1"/>
    <col min="13904" max="13904" width="9.5703125" style="3" customWidth="1"/>
    <col min="13905" max="13905" width="16.7109375" style="3" customWidth="1"/>
    <col min="13906" max="13906" width="55.140625" style="3" customWidth="1"/>
    <col min="13907" max="13907" width="22.5703125" style="3" customWidth="1"/>
    <col min="13908" max="13908" width="23" style="3" customWidth="1"/>
    <col min="13909" max="13909" width="22.85546875" style="3" customWidth="1"/>
    <col min="13910" max="13910" width="23.42578125" style="3" customWidth="1"/>
    <col min="13911" max="13911" width="28.7109375" style="3" customWidth="1"/>
    <col min="13912" max="13912" width="12.7109375" style="3" customWidth="1"/>
    <col min="13913" max="13913" width="11.42578125" style="3"/>
    <col min="13914" max="13914" width="25.28515625" style="3" customWidth="1"/>
    <col min="13915" max="13915" width="15.85546875" style="3" bestFit="1" customWidth="1"/>
    <col min="13916" max="13917" width="18" style="3" bestFit="1" customWidth="1"/>
    <col min="13918" max="14136" width="11.42578125" style="3"/>
    <col min="14137" max="14137" width="15.42578125" style="3" customWidth="1"/>
    <col min="14138" max="14138" width="9.5703125" style="3" customWidth="1"/>
    <col min="14139" max="14139" width="14.42578125" style="3" customWidth="1"/>
    <col min="14140" max="14140" width="49.85546875" style="3" customWidth="1"/>
    <col min="14141" max="14141" width="22.5703125" style="3" customWidth="1"/>
    <col min="14142" max="14142" width="23" style="3" customWidth="1"/>
    <col min="14143" max="14143" width="22.85546875" style="3" customWidth="1"/>
    <col min="14144" max="14144" width="23.42578125" style="3" customWidth="1"/>
    <col min="14145" max="14145" width="22.42578125" style="3" customWidth="1"/>
    <col min="14146" max="14146" width="13.85546875" style="3" customWidth="1"/>
    <col min="14147" max="14147" width="20.7109375" style="3" customWidth="1"/>
    <col min="14148" max="14148" width="18.140625" style="3" customWidth="1"/>
    <col min="14149" max="14149" width="14.85546875" style="3" bestFit="1" customWidth="1"/>
    <col min="14150" max="14150" width="11.42578125" style="3"/>
    <col min="14151" max="14151" width="17.42578125" style="3" customWidth="1"/>
    <col min="14152" max="14154" width="18.140625" style="3" customWidth="1"/>
    <col min="14155" max="14158" width="11.42578125" style="3"/>
    <col min="14159" max="14159" width="34" style="3" customWidth="1"/>
    <col min="14160" max="14160" width="9.5703125" style="3" customWidth="1"/>
    <col min="14161" max="14161" width="16.7109375" style="3" customWidth="1"/>
    <col min="14162" max="14162" width="55.140625" style="3" customWidth="1"/>
    <col min="14163" max="14163" width="22.5703125" style="3" customWidth="1"/>
    <col min="14164" max="14164" width="23" style="3" customWidth="1"/>
    <col min="14165" max="14165" width="22.85546875" style="3" customWidth="1"/>
    <col min="14166" max="14166" width="23.42578125" style="3" customWidth="1"/>
    <col min="14167" max="14167" width="28.7109375" style="3" customWidth="1"/>
    <col min="14168" max="14168" width="12.7109375" style="3" customWidth="1"/>
    <col min="14169" max="14169" width="11.42578125" style="3"/>
    <col min="14170" max="14170" width="25.28515625" style="3" customWidth="1"/>
    <col min="14171" max="14171" width="15.85546875" style="3" bestFit="1" customWidth="1"/>
    <col min="14172" max="14173" width="18" style="3" bestFit="1" customWidth="1"/>
    <col min="14174" max="14392" width="11.42578125" style="3"/>
    <col min="14393" max="14393" width="15.42578125" style="3" customWidth="1"/>
    <col min="14394" max="14394" width="9.5703125" style="3" customWidth="1"/>
    <col min="14395" max="14395" width="14.42578125" style="3" customWidth="1"/>
    <col min="14396" max="14396" width="49.85546875" style="3" customWidth="1"/>
    <col min="14397" max="14397" width="22.5703125" style="3" customWidth="1"/>
    <col min="14398" max="14398" width="23" style="3" customWidth="1"/>
    <col min="14399" max="14399" width="22.85546875" style="3" customWidth="1"/>
    <col min="14400" max="14400" width="23.42578125" style="3" customWidth="1"/>
    <col min="14401" max="14401" width="22.42578125" style="3" customWidth="1"/>
    <col min="14402" max="14402" width="13.85546875" style="3" customWidth="1"/>
    <col min="14403" max="14403" width="20.7109375" style="3" customWidth="1"/>
    <col min="14404" max="14404" width="18.140625" style="3" customWidth="1"/>
    <col min="14405" max="14405" width="14.85546875" style="3" bestFit="1" customWidth="1"/>
    <col min="14406" max="14406" width="11.42578125" style="3"/>
    <col min="14407" max="14407" width="17.42578125" style="3" customWidth="1"/>
    <col min="14408" max="14410" width="18.140625" style="3" customWidth="1"/>
    <col min="14411" max="14414" width="11.42578125" style="3"/>
    <col min="14415" max="14415" width="34" style="3" customWidth="1"/>
    <col min="14416" max="14416" width="9.5703125" style="3" customWidth="1"/>
    <col min="14417" max="14417" width="16.7109375" style="3" customWidth="1"/>
    <col min="14418" max="14418" width="55.140625" style="3" customWidth="1"/>
    <col min="14419" max="14419" width="22.5703125" style="3" customWidth="1"/>
    <col min="14420" max="14420" width="23" style="3" customWidth="1"/>
    <col min="14421" max="14421" width="22.85546875" style="3" customWidth="1"/>
    <col min="14422" max="14422" width="23.42578125" style="3" customWidth="1"/>
    <col min="14423" max="14423" width="28.7109375" style="3" customWidth="1"/>
    <col min="14424" max="14424" width="12.7109375" style="3" customWidth="1"/>
    <col min="14425" max="14425" width="11.42578125" style="3"/>
    <col min="14426" max="14426" width="25.28515625" style="3" customWidth="1"/>
    <col min="14427" max="14427" width="15.85546875" style="3" bestFit="1" customWidth="1"/>
    <col min="14428" max="14429" width="18" style="3" bestFit="1" customWidth="1"/>
    <col min="14430" max="14648" width="11.42578125" style="3"/>
    <col min="14649" max="14649" width="15.42578125" style="3" customWidth="1"/>
    <col min="14650" max="14650" width="9.5703125" style="3" customWidth="1"/>
    <col min="14651" max="14651" width="14.42578125" style="3" customWidth="1"/>
    <col min="14652" max="14652" width="49.85546875" style="3" customWidth="1"/>
    <col min="14653" max="14653" width="22.5703125" style="3" customWidth="1"/>
    <col min="14654" max="14654" width="23" style="3" customWidth="1"/>
    <col min="14655" max="14655" width="22.85546875" style="3" customWidth="1"/>
    <col min="14656" max="14656" width="23.42578125" style="3" customWidth="1"/>
    <col min="14657" max="14657" width="22.42578125" style="3" customWidth="1"/>
    <col min="14658" max="14658" width="13.85546875" style="3" customWidth="1"/>
    <col min="14659" max="14659" width="20.7109375" style="3" customWidth="1"/>
    <col min="14660" max="14660" width="18.140625" style="3" customWidth="1"/>
    <col min="14661" max="14661" width="14.85546875" style="3" bestFit="1" customWidth="1"/>
    <col min="14662" max="14662" width="11.42578125" style="3"/>
    <col min="14663" max="14663" width="17.42578125" style="3" customWidth="1"/>
    <col min="14664" max="14666" width="18.140625" style="3" customWidth="1"/>
    <col min="14667" max="14670" width="11.42578125" style="3"/>
    <col min="14671" max="14671" width="34" style="3" customWidth="1"/>
    <col min="14672" max="14672" width="9.5703125" style="3" customWidth="1"/>
    <col min="14673" max="14673" width="16.7109375" style="3" customWidth="1"/>
    <col min="14674" max="14674" width="55.140625" style="3" customWidth="1"/>
    <col min="14675" max="14675" width="22.5703125" style="3" customWidth="1"/>
    <col min="14676" max="14676" width="23" style="3" customWidth="1"/>
    <col min="14677" max="14677" width="22.85546875" style="3" customWidth="1"/>
    <col min="14678" max="14678" width="23.42578125" style="3" customWidth="1"/>
    <col min="14679" max="14679" width="28.7109375" style="3" customWidth="1"/>
    <col min="14680" max="14680" width="12.7109375" style="3" customWidth="1"/>
    <col min="14681" max="14681" width="11.42578125" style="3"/>
    <col min="14682" max="14682" width="25.28515625" style="3" customWidth="1"/>
    <col min="14683" max="14683" width="15.85546875" style="3" bestFit="1" customWidth="1"/>
    <col min="14684" max="14685" width="18" style="3" bestFit="1" customWidth="1"/>
    <col min="14686" max="14904" width="11.42578125" style="3"/>
    <col min="14905" max="14905" width="15.42578125" style="3" customWidth="1"/>
    <col min="14906" max="14906" width="9.5703125" style="3" customWidth="1"/>
    <col min="14907" max="14907" width="14.42578125" style="3" customWidth="1"/>
    <col min="14908" max="14908" width="49.85546875" style="3" customWidth="1"/>
    <col min="14909" max="14909" width="22.5703125" style="3" customWidth="1"/>
    <col min="14910" max="14910" width="23" style="3" customWidth="1"/>
    <col min="14911" max="14911" width="22.85546875" style="3" customWidth="1"/>
    <col min="14912" max="14912" width="23.42578125" style="3" customWidth="1"/>
    <col min="14913" max="14913" width="22.42578125" style="3" customWidth="1"/>
    <col min="14914" max="14914" width="13.85546875" style="3" customWidth="1"/>
    <col min="14915" max="14915" width="20.7109375" style="3" customWidth="1"/>
    <col min="14916" max="14916" width="18.140625" style="3" customWidth="1"/>
    <col min="14917" max="14917" width="14.85546875" style="3" bestFit="1" customWidth="1"/>
    <col min="14918" max="14918" width="11.42578125" style="3"/>
    <col min="14919" max="14919" width="17.42578125" style="3" customWidth="1"/>
    <col min="14920" max="14922" width="18.140625" style="3" customWidth="1"/>
    <col min="14923" max="14926" width="11.42578125" style="3"/>
    <col min="14927" max="14927" width="34" style="3" customWidth="1"/>
    <col min="14928" max="14928" width="9.5703125" style="3" customWidth="1"/>
    <col min="14929" max="14929" width="16.7109375" style="3" customWidth="1"/>
    <col min="14930" max="14930" width="55.140625" style="3" customWidth="1"/>
    <col min="14931" max="14931" width="22.5703125" style="3" customWidth="1"/>
    <col min="14932" max="14932" width="23" style="3" customWidth="1"/>
    <col min="14933" max="14933" width="22.85546875" style="3" customWidth="1"/>
    <col min="14934" max="14934" width="23.42578125" style="3" customWidth="1"/>
    <col min="14935" max="14935" width="28.7109375" style="3" customWidth="1"/>
    <col min="14936" max="14936" width="12.7109375" style="3" customWidth="1"/>
    <col min="14937" max="14937" width="11.42578125" style="3"/>
    <col min="14938" max="14938" width="25.28515625" style="3" customWidth="1"/>
    <col min="14939" max="14939" width="15.85546875" style="3" bestFit="1" customWidth="1"/>
    <col min="14940" max="14941" width="18" style="3" bestFit="1" customWidth="1"/>
    <col min="14942" max="15160" width="11.42578125" style="3"/>
    <col min="15161" max="15161" width="15.42578125" style="3" customWidth="1"/>
    <col min="15162" max="15162" width="9.5703125" style="3" customWidth="1"/>
    <col min="15163" max="15163" width="14.42578125" style="3" customWidth="1"/>
    <col min="15164" max="15164" width="49.85546875" style="3" customWidth="1"/>
    <col min="15165" max="15165" width="22.5703125" style="3" customWidth="1"/>
    <col min="15166" max="15166" width="23" style="3" customWidth="1"/>
    <col min="15167" max="15167" width="22.85546875" style="3" customWidth="1"/>
    <col min="15168" max="15168" width="23.42578125" style="3" customWidth="1"/>
    <col min="15169" max="15169" width="22.42578125" style="3" customWidth="1"/>
    <col min="15170" max="15170" width="13.85546875" style="3" customWidth="1"/>
    <col min="15171" max="15171" width="20.7109375" style="3" customWidth="1"/>
    <col min="15172" max="15172" width="18.140625" style="3" customWidth="1"/>
    <col min="15173" max="15173" width="14.85546875" style="3" bestFit="1" customWidth="1"/>
    <col min="15174" max="15174" width="11.42578125" style="3"/>
    <col min="15175" max="15175" width="17.42578125" style="3" customWidth="1"/>
    <col min="15176" max="15178" width="18.140625" style="3" customWidth="1"/>
    <col min="15179" max="15182" width="11.42578125" style="3"/>
    <col min="15183" max="15183" width="34" style="3" customWidth="1"/>
    <col min="15184" max="15184" width="9.5703125" style="3" customWidth="1"/>
    <col min="15185" max="15185" width="16.7109375" style="3" customWidth="1"/>
    <col min="15186" max="15186" width="55.140625" style="3" customWidth="1"/>
    <col min="15187" max="15187" width="22.5703125" style="3" customWidth="1"/>
    <col min="15188" max="15188" width="23" style="3" customWidth="1"/>
    <col min="15189" max="15189" width="22.85546875" style="3" customWidth="1"/>
    <col min="15190" max="15190" width="23.42578125" style="3" customWidth="1"/>
    <col min="15191" max="15191" width="28.7109375" style="3" customWidth="1"/>
    <col min="15192" max="15192" width="12.7109375" style="3" customWidth="1"/>
    <col min="15193" max="15193" width="11.42578125" style="3"/>
    <col min="15194" max="15194" width="25.28515625" style="3" customWidth="1"/>
    <col min="15195" max="15195" width="15.85546875" style="3" bestFit="1" customWidth="1"/>
    <col min="15196" max="15197" width="18" style="3" bestFit="1" customWidth="1"/>
    <col min="15198" max="15416" width="11.42578125" style="3"/>
    <col min="15417" max="15417" width="15.42578125" style="3" customWidth="1"/>
    <col min="15418" max="15418" width="9.5703125" style="3" customWidth="1"/>
    <col min="15419" max="15419" width="14.42578125" style="3" customWidth="1"/>
    <col min="15420" max="15420" width="49.85546875" style="3" customWidth="1"/>
    <col min="15421" max="15421" width="22.5703125" style="3" customWidth="1"/>
    <col min="15422" max="15422" width="23" style="3" customWidth="1"/>
    <col min="15423" max="15423" width="22.85546875" style="3" customWidth="1"/>
    <col min="15424" max="15424" width="23.42578125" style="3" customWidth="1"/>
    <col min="15425" max="15425" width="22.42578125" style="3" customWidth="1"/>
    <col min="15426" max="15426" width="13.85546875" style="3" customWidth="1"/>
    <col min="15427" max="15427" width="20.7109375" style="3" customWidth="1"/>
    <col min="15428" max="15428" width="18.140625" style="3" customWidth="1"/>
    <col min="15429" max="15429" width="14.85546875" style="3" bestFit="1" customWidth="1"/>
    <col min="15430" max="15430" width="11.42578125" style="3"/>
    <col min="15431" max="15431" width="17.42578125" style="3" customWidth="1"/>
    <col min="15432" max="15434" width="18.140625" style="3" customWidth="1"/>
    <col min="15435" max="15438" width="11.42578125" style="3"/>
    <col min="15439" max="15439" width="34" style="3" customWidth="1"/>
    <col min="15440" max="15440" width="9.5703125" style="3" customWidth="1"/>
    <col min="15441" max="15441" width="16.7109375" style="3" customWidth="1"/>
    <col min="15442" max="15442" width="55.140625" style="3" customWidth="1"/>
    <col min="15443" max="15443" width="22.5703125" style="3" customWidth="1"/>
    <col min="15444" max="15444" width="23" style="3" customWidth="1"/>
    <col min="15445" max="15445" width="22.85546875" style="3" customWidth="1"/>
    <col min="15446" max="15446" width="23.42578125" style="3" customWidth="1"/>
    <col min="15447" max="15447" width="28.7109375" style="3" customWidth="1"/>
    <col min="15448" max="15448" width="12.7109375" style="3" customWidth="1"/>
    <col min="15449" max="15449" width="11.42578125" style="3"/>
    <col min="15450" max="15450" width="25.28515625" style="3" customWidth="1"/>
    <col min="15451" max="15451" width="15.85546875" style="3" bestFit="1" customWidth="1"/>
    <col min="15452" max="15453" width="18" style="3" bestFit="1" customWidth="1"/>
    <col min="15454" max="15672" width="11.42578125" style="3"/>
    <col min="15673" max="15673" width="15.42578125" style="3" customWidth="1"/>
    <col min="15674" max="15674" width="9.5703125" style="3" customWidth="1"/>
    <col min="15675" max="15675" width="14.42578125" style="3" customWidth="1"/>
    <col min="15676" max="15676" width="49.85546875" style="3" customWidth="1"/>
    <col min="15677" max="15677" width="22.5703125" style="3" customWidth="1"/>
    <col min="15678" max="15678" width="23" style="3" customWidth="1"/>
    <col min="15679" max="15679" width="22.85546875" style="3" customWidth="1"/>
    <col min="15680" max="15680" width="23.42578125" style="3" customWidth="1"/>
    <col min="15681" max="15681" width="22.42578125" style="3" customWidth="1"/>
    <col min="15682" max="15682" width="13.85546875" style="3" customWidth="1"/>
    <col min="15683" max="15683" width="20.7109375" style="3" customWidth="1"/>
    <col min="15684" max="15684" width="18.140625" style="3" customWidth="1"/>
    <col min="15685" max="15685" width="14.85546875" style="3" bestFit="1" customWidth="1"/>
    <col min="15686" max="15686" width="11.42578125" style="3"/>
    <col min="15687" max="15687" width="17.42578125" style="3" customWidth="1"/>
    <col min="15688" max="15690" width="18.140625" style="3" customWidth="1"/>
    <col min="15691" max="15694" width="11.42578125" style="3"/>
    <col min="15695" max="15695" width="34" style="3" customWidth="1"/>
    <col min="15696" max="15696" width="9.5703125" style="3" customWidth="1"/>
    <col min="15697" max="15697" width="16.7109375" style="3" customWidth="1"/>
    <col min="15698" max="15698" width="55.140625" style="3" customWidth="1"/>
    <col min="15699" max="15699" width="22.5703125" style="3" customWidth="1"/>
    <col min="15700" max="15700" width="23" style="3" customWidth="1"/>
    <col min="15701" max="15701" width="22.85546875" style="3" customWidth="1"/>
    <col min="15702" max="15702" width="23.42578125" style="3" customWidth="1"/>
    <col min="15703" max="15703" width="28.7109375" style="3" customWidth="1"/>
    <col min="15704" max="15704" width="12.7109375" style="3" customWidth="1"/>
    <col min="15705" max="15705" width="11.42578125" style="3"/>
    <col min="15706" max="15706" width="25.28515625" style="3" customWidth="1"/>
    <col min="15707" max="15707" width="15.85546875" style="3" bestFit="1" customWidth="1"/>
    <col min="15708" max="15709" width="18" style="3" bestFit="1" customWidth="1"/>
    <col min="15710" max="15928" width="11.42578125" style="3"/>
    <col min="15929" max="15929" width="15.42578125" style="3" customWidth="1"/>
    <col min="15930" max="15930" width="9.5703125" style="3" customWidth="1"/>
    <col min="15931" max="15931" width="14.42578125" style="3" customWidth="1"/>
    <col min="15932" max="15932" width="49.85546875" style="3" customWidth="1"/>
    <col min="15933" max="15933" width="22.5703125" style="3" customWidth="1"/>
    <col min="15934" max="15934" width="23" style="3" customWidth="1"/>
    <col min="15935" max="15935" width="22.85546875" style="3" customWidth="1"/>
    <col min="15936" max="15936" width="23.42578125" style="3" customWidth="1"/>
    <col min="15937" max="15937" width="22.42578125" style="3" customWidth="1"/>
    <col min="15938" max="15938" width="13.85546875" style="3" customWidth="1"/>
    <col min="15939" max="15939" width="20.7109375" style="3" customWidth="1"/>
    <col min="15940" max="15940" width="18.140625" style="3" customWidth="1"/>
    <col min="15941" max="15941" width="14.85546875" style="3" bestFit="1" customWidth="1"/>
    <col min="15942" max="15942" width="11.42578125" style="3"/>
    <col min="15943" max="15943" width="17.42578125" style="3" customWidth="1"/>
    <col min="15944" max="15946" width="18.140625" style="3" customWidth="1"/>
    <col min="15947" max="15950" width="11.42578125" style="3"/>
    <col min="15951" max="15951" width="34" style="3" customWidth="1"/>
    <col min="15952" max="15952" width="9.5703125" style="3" customWidth="1"/>
    <col min="15953" max="15953" width="16.7109375" style="3" customWidth="1"/>
    <col min="15954" max="15954" width="55.140625" style="3" customWidth="1"/>
    <col min="15955" max="15955" width="22.5703125" style="3" customWidth="1"/>
    <col min="15956" max="15956" width="23" style="3" customWidth="1"/>
    <col min="15957" max="15957" width="22.85546875" style="3" customWidth="1"/>
    <col min="15958" max="15958" width="23.42578125" style="3" customWidth="1"/>
    <col min="15959" max="15959" width="28.7109375" style="3" customWidth="1"/>
    <col min="15960" max="15960" width="12.7109375" style="3" customWidth="1"/>
    <col min="15961" max="15961" width="11.42578125" style="3"/>
    <col min="15962" max="15962" width="25.28515625" style="3" customWidth="1"/>
    <col min="15963" max="15963" width="15.85546875" style="3" bestFit="1" customWidth="1"/>
    <col min="15964" max="15965" width="18" style="3" bestFit="1" customWidth="1"/>
    <col min="15966" max="16184" width="11.42578125" style="3"/>
    <col min="16185" max="16185" width="15.42578125" style="3" customWidth="1"/>
    <col min="16186" max="16186" width="9.5703125" style="3" customWidth="1"/>
    <col min="16187" max="16187" width="14.42578125" style="3" customWidth="1"/>
    <col min="16188" max="16188" width="49.85546875" style="3" customWidth="1"/>
    <col min="16189" max="16189" width="22.5703125" style="3" customWidth="1"/>
    <col min="16190" max="16190" width="23" style="3" customWidth="1"/>
    <col min="16191" max="16191" width="22.85546875" style="3" customWidth="1"/>
    <col min="16192" max="16192" width="23.42578125" style="3" customWidth="1"/>
    <col min="16193" max="16193" width="22.42578125" style="3" customWidth="1"/>
    <col min="16194" max="16194" width="13.85546875" style="3" customWidth="1"/>
    <col min="16195" max="16195" width="20.7109375" style="3" customWidth="1"/>
    <col min="16196" max="16196" width="18.140625" style="3" customWidth="1"/>
    <col min="16197" max="16197" width="14.85546875" style="3" bestFit="1" customWidth="1"/>
    <col min="16198" max="16198" width="11.42578125" style="3"/>
    <col min="16199" max="16199" width="17.42578125" style="3" customWidth="1"/>
    <col min="16200" max="16202" width="18.140625" style="3" customWidth="1"/>
    <col min="16203" max="16384" width="11.42578125" style="3"/>
  </cols>
  <sheetData>
    <row r="1" spans="1:15" s="132" customFormat="1" ht="23.1" customHeight="1" x14ac:dyDescent="0.25">
      <c r="C1" s="133"/>
      <c r="D1" s="133"/>
      <c r="G1" s="134"/>
      <c r="H1" s="135"/>
      <c r="I1" s="135"/>
      <c r="J1" s="135"/>
    </row>
    <row r="2" spans="1:15" s="132" customFormat="1" ht="19.5" customHeight="1" x14ac:dyDescent="0.25">
      <c r="A2" s="340" t="s">
        <v>0</v>
      </c>
      <c r="B2" s="340"/>
      <c r="C2" s="340"/>
      <c r="D2" s="340"/>
      <c r="E2" s="340"/>
      <c r="F2" s="340"/>
      <c r="G2" s="340"/>
      <c r="H2" s="340"/>
      <c r="I2" s="340"/>
      <c r="J2" s="340"/>
    </row>
    <row r="3" spans="1:15" s="132" customFormat="1" ht="24.95" customHeight="1" x14ac:dyDescent="0.25">
      <c r="A3" s="341" t="s">
        <v>475</v>
      </c>
      <c r="B3" s="341"/>
      <c r="C3" s="341"/>
      <c r="D3" s="341"/>
      <c r="E3" s="341"/>
      <c r="F3" s="341"/>
      <c r="G3" s="341"/>
      <c r="H3" s="341"/>
      <c r="I3" s="341"/>
      <c r="J3" s="341"/>
      <c r="K3" s="134"/>
    </row>
    <row r="4" spans="1:15" s="132" customFormat="1" ht="24.95" customHeight="1" x14ac:dyDescent="0.25">
      <c r="A4" s="342" t="s">
        <v>566</v>
      </c>
      <c r="B4" s="342"/>
      <c r="C4" s="342"/>
      <c r="D4" s="342"/>
      <c r="E4" s="342"/>
      <c r="F4" s="342"/>
      <c r="G4" s="342"/>
      <c r="H4" s="342"/>
      <c r="I4" s="342"/>
      <c r="J4" s="342"/>
    </row>
    <row r="5" spans="1:15" s="132" customFormat="1" ht="18.75" customHeight="1" thickBot="1" x14ac:dyDescent="0.3">
      <c r="C5" s="133"/>
      <c r="D5" s="133"/>
      <c r="G5" s="134"/>
      <c r="H5" s="136" t="s">
        <v>3</v>
      </c>
      <c r="I5" s="137" t="s">
        <v>4</v>
      </c>
      <c r="J5" s="138" t="s">
        <v>5</v>
      </c>
    </row>
    <row r="6" spans="1:15" ht="29.25" customHeight="1" x14ac:dyDescent="0.25">
      <c r="A6" s="331" t="s">
        <v>6</v>
      </c>
      <c r="B6" s="333" t="s">
        <v>7</v>
      </c>
      <c r="C6" s="333" t="s">
        <v>8</v>
      </c>
      <c r="D6" s="333" t="s">
        <v>9</v>
      </c>
      <c r="E6" s="333" t="s">
        <v>10</v>
      </c>
      <c r="F6" s="343" t="s">
        <v>477</v>
      </c>
      <c r="G6" s="349" t="s">
        <v>478</v>
      </c>
      <c r="H6" s="343" t="s">
        <v>479</v>
      </c>
      <c r="I6" s="345" t="s">
        <v>14</v>
      </c>
      <c r="J6" s="343" t="s">
        <v>480</v>
      </c>
      <c r="K6" s="343" t="s">
        <v>481</v>
      </c>
      <c r="L6" s="343" t="s">
        <v>482</v>
      </c>
      <c r="M6" s="347" t="s">
        <v>483</v>
      </c>
      <c r="N6" s="347"/>
      <c r="O6" s="348"/>
    </row>
    <row r="7" spans="1:15" ht="84.75" customHeight="1" thickBot="1" x14ac:dyDescent="0.3">
      <c r="A7" s="332"/>
      <c r="B7" s="334"/>
      <c r="C7" s="334"/>
      <c r="D7" s="334"/>
      <c r="E7" s="334"/>
      <c r="F7" s="344"/>
      <c r="G7" s="350"/>
      <c r="H7" s="344"/>
      <c r="I7" s="346"/>
      <c r="J7" s="344"/>
      <c r="K7" s="344"/>
      <c r="L7" s="344"/>
      <c r="M7" s="276" t="s">
        <v>484</v>
      </c>
      <c r="N7" s="276" t="s">
        <v>485</v>
      </c>
      <c r="O7" s="277" t="s">
        <v>486</v>
      </c>
    </row>
    <row r="8" spans="1:15" s="4" customFormat="1" ht="30.75" customHeight="1" thickBot="1" x14ac:dyDescent="0.3">
      <c r="A8" s="21" t="s">
        <v>36</v>
      </c>
      <c r="B8" s="141" t="s">
        <v>41</v>
      </c>
      <c r="C8" s="141">
        <v>20</v>
      </c>
      <c r="D8" s="141" t="s">
        <v>38</v>
      </c>
      <c r="E8" s="23" t="s">
        <v>39</v>
      </c>
      <c r="F8" s="24">
        <f>+F9+F44</f>
        <v>9956298794.5499992</v>
      </c>
      <c r="G8" s="24">
        <f t="shared" ref="G8:L8" si="0">+G9+G44</f>
        <v>0</v>
      </c>
      <c r="H8" s="24">
        <f t="shared" si="0"/>
        <v>9956298794.5499992</v>
      </c>
      <c r="I8" s="142">
        <f t="shared" ref="I8:I71" si="1">+H8/$H$130</f>
        <v>0.17847681540446561</v>
      </c>
      <c r="J8" s="24">
        <f t="shared" si="0"/>
        <v>9951257783.5499992</v>
      </c>
      <c r="K8" s="24">
        <f t="shared" si="0"/>
        <v>6153334921.5500002</v>
      </c>
      <c r="L8" s="24">
        <f t="shared" si="0"/>
        <v>3797922862</v>
      </c>
      <c r="M8" s="143">
        <f>+J8/H8</f>
        <v>0.99949368624786961</v>
      </c>
      <c r="N8" s="143">
        <f>+K8/H8</f>
        <v>0.61803437688293239</v>
      </c>
      <c r="O8" s="144">
        <f>+K8/J8</f>
        <v>0.61834745470284336</v>
      </c>
    </row>
    <row r="9" spans="1:15" ht="28.5" customHeight="1" x14ac:dyDescent="0.25">
      <c r="A9" s="145" t="s">
        <v>100</v>
      </c>
      <c r="B9" s="92" t="s">
        <v>41</v>
      </c>
      <c r="C9" s="92">
        <v>20</v>
      </c>
      <c r="D9" s="92" t="s">
        <v>38</v>
      </c>
      <c r="E9" s="35" t="s">
        <v>101</v>
      </c>
      <c r="F9" s="93">
        <f>+F10</f>
        <v>353903239.54999995</v>
      </c>
      <c r="G9" s="93">
        <f t="shared" ref="G9:L9" si="2">+G10</f>
        <v>0</v>
      </c>
      <c r="H9" s="93">
        <f t="shared" si="2"/>
        <v>353903239.54999995</v>
      </c>
      <c r="I9" s="146">
        <f t="shared" si="1"/>
        <v>6.34407669552695E-3</v>
      </c>
      <c r="J9" s="93">
        <f t="shared" si="2"/>
        <v>348862228.54999995</v>
      </c>
      <c r="K9" s="93">
        <f t="shared" si="2"/>
        <v>348862228.54999995</v>
      </c>
      <c r="L9" s="93">
        <f t="shared" si="2"/>
        <v>0</v>
      </c>
      <c r="M9" s="147">
        <f>+J9/H9</f>
        <v>0.98575596254385855</v>
      </c>
      <c r="N9" s="147">
        <f>+K9/H9</f>
        <v>0.98575596254385855</v>
      </c>
      <c r="O9" s="148">
        <f>+K9/J9</f>
        <v>1</v>
      </c>
    </row>
    <row r="10" spans="1:15" ht="28.5" customHeight="1" x14ac:dyDescent="0.25">
      <c r="A10" s="149" t="s">
        <v>114</v>
      </c>
      <c r="B10" s="34" t="s">
        <v>41</v>
      </c>
      <c r="C10" s="34">
        <v>20</v>
      </c>
      <c r="D10" s="34" t="s">
        <v>38</v>
      </c>
      <c r="E10" s="40" t="s">
        <v>115</v>
      </c>
      <c r="F10" s="66">
        <f>+F11+F24</f>
        <v>353903239.54999995</v>
      </c>
      <c r="G10" s="66">
        <f t="shared" ref="G10:L10" si="3">+G11+G24</f>
        <v>0</v>
      </c>
      <c r="H10" s="66">
        <f t="shared" si="3"/>
        <v>353903239.54999995</v>
      </c>
      <c r="I10" s="150">
        <f t="shared" si="1"/>
        <v>6.34407669552695E-3</v>
      </c>
      <c r="J10" s="66">
        <f t="shared" si="3"/>
        <v>348862228.54999995</v>
      </c>
      <c r="K10" s="66">
        <f t="shared" si="3"/>
        <v>348862228.54999995</v>
      </c>
      <c r="L10" s="66">
        <f t="shared" si="3"/>
        <v>0</v>
      </c>
      <c r="M10" s="64">
        <f t="shared" ref="M10:M86" si="4">+J10/H10</f>
        <v>0.98575596254385855</v>
      </c>
      <c r="N10" s="64">
        <f t="shared" ref="N10:N86" si="5">+K10/H10</f>
        <v>0.98575596254385855</v>
      </c>
      <c r="O10" s="151">
        <f t="shared" ref="O10:O86" si="6">+K10/J10</f>
        <v>1</v>
      </c>
    </row>
    <row r="11" spans="1:15" ht="28.5" customHeight="1" x14ac:dyDescent="0.25">
      <c r="A11" s="149" t="s">
        <v>116</v>
      </c>
      <c r="B11" s="34" t="s">
        <v>41</v>
      </c>
      <c r="C11" s="34">
        <v>20</v>
      </c>
      <c r="D11" s="34" t="s">
        <v>38</v>
      </c>
      <c r="E11" s="40" t="s">
        <v>117</v>
      </c>
      <c r="F11" s="62">
        <f>+F12+F15+F22</f>
        <v>62552927.649999999</v>
      </c>
      <c r="G11" s="62">
        <f t="shared" ref="G11:L11" si="7">+G12+G15+G22</f>
        <v>0</v>
      </c>
      <c r="H11" s="62">
        <f t="shared" si="7"/>
        <v>62552927.649999999</v>
      </c>
      <c r="I11" s="150">
        <f t="shared" si="1"/>
        <v>1.1213250577924766E-3</v>
      </c>
      <c r="J11" s="62">
        <f t="shared" si="7"/>
        <v>62552927.649999999</v>
      </c>
      <c r="K11" s="62">
        <f t="shared" si="7"/>
        <v>62552927.649999999</v>
      </c>
      <c r="L11" s="62">
        <f t="shared" si="7"/>
        <v>0</v>
      </c>
      <c r="M11" s="64">
        <f t="shared" si="4"/>
        <v>1</v>
      </c>
      <c r="N11" s="64">
        <f t="shared" si="5"/>
        <v>1</v>
      </c>
      <c r="O11" s="151">
        <f t="shared" si="6"/>
        <v>1</v>
      </c>
    </row>
    <row r="12" spans="1:15" ht="54.75" customHeight="1" x14ac:dyDescent="0.25">
      <c r="A12" s="149" t="s">
        <v>118</v>
      </c>
      <c r="B12" s="34" t="s">
        <v>41</v>
      </c>
      <c r="C12" s="34">
        <v>20</v>
      </c>
      <c r="D12" s="34" t="s">
        <v>38</v>
      </c>
      <c r="E12" s="40" t="s">
        <v>487</v>
      </c>
      <c r="F12" s="62">
        <f>+F13+F14</f>
        <v>4803517</v>
      </c>
      <c r="G12" s="62">
        <f t="shared" ref="G12:L12" si="8">+G13+G14</f>
        <v>0</v>
      </c>
      <c r="H12" s="62">
        <f t="shared" si="8"/>
        <v>4803517</v>
      </c>
      <c r="I12" s="150">
        <f t="shared" si="1"/>
        <v>8.6107943784340902E-5</v>
      </c>
      <c r="J12" s="62">
        <f t="shared" si="8"/>
        <v>4803517</v>
      </c>
      <c r="K12" s="62">
        <f t="shared" si="8"/>
        <v>4803517</v>
      </c>
      <c r="L12" s="62">
        <f t="shared" si="8"/>
        <v>0</v>
      </c>
      <c r="M12" s="64">
        <f t="shared" si="4"/>
        <v>1</v>
      </c>
      <c r="N12" s="64">
        <f t="shared" si="5"/>
        <v>1</v>
      </c>
      <c r="O12" s="151">
        <f t="shared" si="6"/>
        <v>1</v>
      </c>
    </row>
    <row r="13" spans="1:15" ht="55.5" customHeight="1" x14ac:dyDescent="0.25">
      <c r="A13" s="152" t="s">
        <v>120</v>
      </c>
      <c r="B13" s="44" t="s">
        <v>41</v>
      </c>
      <c r="C13" s="44">
        <v>20</v>
      </c>
      <c r="D13" s="44" t="s">
        <v>38</v>
      </c>
      <c r="E13" s="45" t="s">
        <v>488</v>
      </c>
      <c r="F13" s="46">
        <v>4545632</v>
      </c>
      <c r="G13" s="46">
        <v>0</v>
      </c>
      <c r="H13" s="46">
        <f>+F13-G13</f>
        <v>4545632</v>
      </c>
      <c r="I13" s="153">
        <f t="shared" si="1"/>
        <v>8.1485092010770676E-5</v>
      </c>
      <c r="J13" s="46">
        <v>4545632</v>
      </c>
      <c r="K13" s="46">
        <v>4545632</v>
      </c>
      <c r="L13" s="46">
        <f>+J13-K13</f>
        <v>0</v>
      </c>
      <c r="M13" s="57">
        <f t="shared" si="4"/>
        <v>1</v>
      </c>
      <c r="N13" s="57">
        <f t="shared" si="5"/>
        <v>1</v>
      </c>
      <c r="O13" s="154">
        <f t="shared" si="6"/>
        <v>1</v>
      </c>
    </row>
    <row r="14" spans="1:15" ht="36" customHeight="1" x14ac:dyDescent="0.25">
      <c r="A14" s="152" t="s">
        <v>122</v>
      </c>
      <c r="B14" s="44" t="s">
        <v>41</v>
      </c>
      <c r="C14" s="44">
        <v>20</v>
      </c>
      <c r="D14" s="44" t="s">
        <v>38</v>
      </c>
      <c r="E14" s="45" t="s">
        <v>123</v>
      </c>
      <c r="F14" s="46">
        <v>257885</v>
      </c>
      <c r="G14" s="46">
        <v>0</v>
      </c>
      <c r="H14" s="46">
        <f>+F14-G14</f>
        <v>257885</v>
      </c>
      <c r="I14" s="155">
        <f t="shared" si="1"/>
        <v>4.6228517735702307E-6</v>
      </c>
      <c r="J14" s="46">
        <v>257885</v>
      </c>
      <c r="K14" s="46">
        <v>257885</v>
      </c>
      <c r="L14" s="46">
        <f>+J14-K14</f>
        <v>0</v>
      </c>
      <c r="M14" s="57">
        <f t="shared" si="4"/>
        <v>1</v>
      </c>
      <c r="N14" s="57">
        <f t="shared" si="5"/>
        <v>1</v>
      </c>
      <c r="O14" s="154">
        <f t="shared" si="6"/>
        <v>1</v>
      </c>
    </row>
    <row r="15" spans="1:15" ht="43.5" customHeight="1" x14ac:dyDescent="0.25">
      <c r="A15" s="156" t="s">
        <v>126</v>
      </c>
      <c r="B15" s="34" t="s">
        <v>41</v>
      </c>
      <c r="C15" s="34">
        <v>20</v>
      </c>
      <c r="D15" s="34" t="s">
        <v>38</v>
      </c>
      <c r="E15" s="40" t="s">
        <v>489</v>
      </c>
      <c r="F15" s="62">
        <f>SUM(F16:F21)</f>
        <v>57416210.649999999</v>
      </c>
      <c r="G15" s="62">
        <f t="shared" ref="G15:H15" si="9">SUM(G16:G21)</f>
        <v>0</v>
      </c>
      <c r="H15" s="62">
        <f t="shared" si="9"/>
        <v>57416210.649999999</v>
      </c>
      <c r="I15" s="157">
        <f t="shared" si="1"/>
        <v>1.0292441640073462E-3</v>
      </c>
      <c r="J15" s="62">
        <f t="shared" ref="J15:L15" si="10">SUM(J16:J21)</f>
        <v>57416210.649999999</v>
      </c>
      <c r="K15" s="62">
        <f t="shared" si="10"/>
        <v>57416210.649999999</v>
      </c>
      <c r="L15" s="62">
        <f t="shared" si="10"/>
        <v>0</v>
      </c>
      <c r="M15" s="64">
        <f t="shared" si="4"/>
        <v>1</v>
      </c>
      <c r="N15" s="64">
        <f t="shared" si="5"/>
        <v>1</v>
      </c>
      <c r="O15" s="151">
        <f t="shared" si="6"/>
        <v>1</v>
      </c>
    </row>
    <row r="16" spans="1:15" ht="43.5" customHeight="1" x14ac:dyDescent="0.25">
      <c r="A16" s="158" t="s">
        <v>128</v>
      </c>
      <c r="B16" s="44" t="s">
        <v>41</v>
      </c>
      <c r="C16" s="44">
        <v>20</v>
      </c>
      <c r="D16" s="44" t="s">
        <v>38</v>
      </c>
      <c r="E16" s="45" t="s">
        <v>490</v>
      </c>
      <c r="F16" s="46">
        <v>32752716</v>
      </c>
      <c r="G16" s="46">
        <v>0</v>
      </c>
      <c r="H16" s="46">
        <f t="shared" ref="H16:H21" si="11">+F16-G16</f>
        <v>32752716</v>
      </c>
      <c r="I16" s="153">
        <f t="shared" si="1"/>
        <v>5.8712585551638167E-4</v>
      </c>
      <c r="J16" s="46">
        <v>32752716</v>
      </c>
      <c r="K16" s="46">
        <v>32752716</v>
      </c>
      <c r="L16" s="46">
        <f t="shared" ref="L16:L21" si="12">+J16-K16</f>
        <v>0</v>
      </c>
      <c r="M16" s="57">
        <f t="shared" si="4"/>
        <v>1</v>
      </c>
      <c r="N16" s="57">
        <f t="shared" si="5"/>
        <v>1</v>
      </c>
      <c r="O16" s="154">
        <f t="shared" si="6"/>
        <v>1</v>
      </c>
    </row>
    <row r="17" spans="1:15" ht="54.75" customHeight="1" x14ac:dyDescent="0.25">
      <c r="A17" s="158" t="s">
        <v>130</v>
      </c>
      <c r="B17" s="44" t="s">
        <v>41</v>
      </c>
      <c r="C17" s="44">
        <v>20</v>
      </c>
      <c r="D17" s="44" t="s">
        <v>38</v>
      </c>
      <c r="E17" s="45" t="s">
        <v>131</v>
      </c>
      <c r="F17" s="46">
        <v>3965698</v>
      </c>
      <c r="G17" s="46">
        <v>0</v>
      </c>
      <c r="H17" s="46">
        <f t="shared" si="11"/>
        <v>3965698</v>
      </c>
      <c r="I17" s="153">
        <f t="shared" si="1"/>
        <v>7.1089183290008791E-5</v>
      </c>
      <c r="J17" s="46">
        <v>3965698</v>
      </c>
      <c r="K17" s="46">
        <v>3965698</v>
      </c>
      <c r="L17" s="46">
        <f t="shared" si="12"/>
        <v>0</v>
      </c>
      <c r="M17" s="57">
        <f t="shared" si="4"/>
        <v>1</v>
      </c>
      <c r="N17" s="57">
        <f t="shared" si="5"/>
        <v>1</v>
      </c>
      <c r="O17" s="154">
        <f t="shared" si="6"/>
        <v>1</v>
      </c>
    </row>
    <row r="18" spans="1:15" ht="54.75" customHeight="1" x14ac:dyDescent="0.25">
      <c r="A18" s="158" t="s">
        <v>134</v>
      </c>
      <c r="B18" s="44" t="s">
        <v>41</v>
      </c>
      <c r="C18" s="44">
        <v>20</v>
      </c>
      <c r="D18" s="44" t="s">
        <v>38</v>
      </c>
      <c r="E18" s="45" t="s">
        <v>135</v>
      </c>
      <c r="F18" s="46">
        <v>513437</v>
      </c>
      <c r="G18" s="46">
        <v>0</v>
      </c>
      <c r="H18" s="46">
        <f t="shared" si="11"/>
        <v>513437</v>
      </c>
      <c r="I18" s="159">
        <f t="shared" si="1"/>
        <v>9.2038821415226892E-6</v>
      </c>
      <c r="J18" s="46">
        <v>513437</v>
      </c>
      <c r="K18" s="46">
        <v>513437</v>
      </c>
      <c r="L18" s="46">
        <f t="shared" si="12"/>
        <v>0</v>
      </c>
      <c r="M18" s="57">
        <f t="shared" si="4"/>
        <v>1</v>
      </c>
      <c r="N18" s="57">
        <f t="shared" si="5"/>
        <v>1</v>
      </c>
      <c r="O18" s="154">
        <f t="shared" si="6"/>
        <v>1</v>
      </c>
    </row>
    <row r="19" spans="1:15" ht="32.25" customHeight="1" x14ac:dyDescent="0.25">
      <c r="A19" s="158" t="s">
        <v>136</v>
      </c>
      <c r="B19" s="44" t="s">
        <v>41</v>
      </c>
      <c r="C19" s="44">
        <v>20</v>
      </c>
      <c r="D19" s="44" t="s">
        <v>38</v>
      </c>
      <c r="E19" s="45" t="s">
        <v>137</v>
      </c>
      <c r="F19" s="46">
        <v>13375311</v>
      </c>
      <c r="G19" s="46">
        <v>0</v>
      </c>
      <c r="H19" s="46">
        <f t="shared" si="11"/>
        <v>13375311</v>
      </c>
      <c r="I19" s="153">
        <f t="shared" si="1"/>
        <v>2.3976609798322283E-4</v>
      </c>
      <c r="J19" s="46">
        <v>13375311</v>
      </c>
      <c r="K19" s="46">
        <v>13375311</v>
      </c>
      <c r="L19" s="46">
        <f t="shared" si="12"/>
        <v>0</v>
      </c>
      <c r="M19" s="57">
        <f t="shared" si="4"/>
        <v>1</v>
      </c>
      <c r="N19" s="57">
        <f t="shared" si="5"/>
        <v>1</v>
      </c>
      <c r="O19" s="154">
        <f t="shared" si="6"/>
        <v>1</v>
      </c>
    </row>
    <row r="20" spans="1:15" ht="43.5" customHeight="1" x14ac:dyDescent="0.25">
      <c r="A20" s="158" t="s">
        <v>491</v>
      </c>
      <c r="B20" s="44" t="s">
        <v>41</v>
      </c>
      <c r="C20" s="44">
        <v>20</v>
      </c>
      <c r="D20" s="44" t="s">
        <v>38</v>
      </c>
      <c r="E20" s="45" t="s">
        <v>492</v>
      </c>
      <c r="F20" s="46">
        <v>25110</v>
      </c>
      <c r="G20" s="46">
        <v>0</v>
      </c>
      <c r="H20" s="46">
        <f t="shared" si="11"/>
        <v>25110</v>
      </c>
      <c r="I20" s="160">
        <f t="shared" si="1"/>
        <v>4.5012237250847662E-7</v>
      </c>
      <c r="J20" s="46">
        <v>25110</v>
      </c>
      <c r="K20" s="46">
        <v>25110</v>
      </c>
      <c r="L20" s="46">
        <f t="shared" si="12"/>
        <v>0</v>
      </c>
      <c r="M20" s="57">
        <f t="shared" si="4"/>
        <v>1</v>
      </c>
      <c r="N20" s="57">
        <f t="shared" si="5"/>
        <v>1</v>
      </c>
      <c r="O20" s="154">
        <f t="shared" si="6"/>
        <v>1</v>
      </c>
    </row>
    <row r="21" spans="1:15" ht="43.5" customHeight="1" x14ac:dyDescent="0.25">
      <c r="A21" s="158" t="s">
        <v>138</v>
      </c>
      <c r="B21" s="44" t="s">
        <v>41</v>
      </c>
      <c r="C21" s="44">
        <v>20</v>
      </c>
      <c r="D21" s="44" t="s">
        <v>38</v>
      </c>
      <c r="E21" s="45" t="s">
        <v>139</v>
      </c>
      <c r="F21" s="46">
        <v>6783938.6500000004</v>
      </c>
      <c r="G21" s="46">
        <v>0</v>
      </c>
      <c r="H21" s="46">
        <f t="shared" si="11"/>
        <v>6783938.6500000004</v>
      </c>
      <c r="I21" s="153">
        <f t="shared" si="1"/>
        <v>1.216090227037018E-4</v>
      </c>
      <c r="J21" s="46">
        <v>6783938.6500000004</v>
      </c>
      <c r="K21" s="46">
        <v>6783938.6500000004</v>
      </c>
      <c r="L21" s="46">
        <f t="shared" si="12"/>
        <v>0</v>
      </c>
      <c r="M21" s="57">
        <f t="shared" si="4"/>
        <v>1</v>
      </c>
      <c r="N21" s="57">
        <f t="shared" si="5"/>
        <v>1</v>
      </c>
      <c r="O21" s="154">
        <f t="shared" si="6"/>
        <v>1</v>
      </c>
    </row>
    <row r="22" spans="1:15" ht="43.5" customHeight="1" x14ac:dyDescent="0.25">
      <c r="A22" s="149" t="s">
        <v>140</v>
      </c>
      <c r="B22" s="34" t="s">
        <v>41</v>
      </c>
      <c r="C22" s="34">
        <v>20</v>
      </c>
      <c r="D22" s="34" t="s">
        <v>38</v>
      </c>
      <c r="E22" s="40" t="s">
        <v>141</v>
      </c>
      <c r="F22" s="62">
        <f>+F23</f>
        <v>333200</v>
      </c>
      <c r="G22" s="62">
        <f t="shared" ref="G22:H22" si="13">+G23</f>
        <v>0</v>
      </c>
      <c r="H22" s="62">
        <f t="shared" si="13"/>
        <v>333200</v>
      </c>
      <c r="I22" s="161">
        <f t="shared" si="1"/>
        <v>5.9729500007895026E-6</v>
      </c>
      <c r="J22" s="62">
        <f t="shared" ref="J22:L22" si="14">+J23</f>
        <v>333200</v>
      </c>
      <c r="K22" s="62">
        <f t="shared" si="14"/>
        <v>333200</v>
      </c>
      <c r="L22" s="62">
        <f t="shared" si="14"/>
        <v>0</v>
      </c>
      <c r="M22" s="64">
        <f t="shared" si="4"/>
        <v>1</v>
      </c>
      <c r="N22" s="64">
        <f t="shared" si="5"/>
        <v>1</v>
      </c>
      <c r="O22" s="151">
        <f t="shared" si="6"/>
        <v>1</v>
      </c>
    </row>
    <row r="23" spans="1:15" ht="43.5" customHeight="1" x14ac:dyDescent="0.25">
      <c r="A23" s="152" t="s">
        <v>142</v>
      </c>
      <c r="B23" s="44" t="s">
        <v>41</v>
      </c>
      <c r="C23" s="44">
        <v>20</v>
      </c>
      <c r="D23" s="44" t="s">
        <v>38</v>
      </c>
      <c r="E23" s="45" t="s">
        <v>493</v>
      </c>
      <c r="F23" s="46">
        <v>333200</v>
      </c>
      <c r="G23" s="46">
        <v>0</v>
      </c>
      <c r="H23" s="46">
        <f>+F23-G23</f>
        <v>333200</v>
      </c>
      <c r="I23" s="159">
        <f t="shared" si="1"/>
        <v>5.9729500007895026E-6</v>
      </c>
      <c r="J23" s="46">
        <v>333200</v>
      </c>
      <c r="K23" s="46">
        <v>333200</v>
      </c>
      <c r="L23" s="46">
        <f>+J23-K23</f>
        <v>0</v>
      </c>
      <c r="M23" s="57">
        <f t="shared" si="4"/>
        <v>1</v>
      </c>
      <c r="N23" s="57">
        <f t="shared" si="5"/>
        <v>1</v>
      </c>
      <c r="O23" s="154">
        <f t="shared" si="6"/>
        <v>1</v>
      </c>
    </row>
    <row r="24" spans="1:15" ht="43.5" customHeight="1" x14ac:dyDescent="0.25">
      <c r="A24" s="149" t="s">
        <v>148</v>
      </c>
      <c r="B24" s="34" t="s">
        <v>41</v>
      </c>
      <c r="C24" s="34">
        <v>20</v>
      </c>
      <c r="D24" s="34" t="s">
        <v>38</v>
      </c>
      <c r="E24" s="40" t="s">
        <v>149</v>
      </c>
      <c r="F24" s="62">
        <f>+F25+F27+F31+F34+F41+F43</f>
        <v>291350311.89999998</v>
      </c>
      <c r="G24" s="62">
        <f t="shared" ref="G24:H24" si="15">+G25+G27+G31+G34+G41+G43</f>
        <v>0</v>
      </c>
      <c r="H24" s="62">
        <f t="shared" si="15"/>
        <v>291350311.89999998</v>
      </c>
      <c r="I24" s="150">
        <f t="shared" si="1"/>
        <v>5.222751637734474E-3</v>
      </c>
      <c r="J24" s="62">
        <f t="shared" ref="J24:L24" si="16">+J25+J27+J31+J34+J41+J43</f>
        <v>286309300.89999998</v>
      </c>
      <c r="K24" s="62">
        <f t="shared" si="16"/>
        <v>286309300.89999998</v>
      </c>
      <c r="L24" s="62">
        <f t="shared" si="16"/>
        <v>0</v>
      </c>
      <c r="M24" s="64">
        <f t="shared" si="4"/>
        <v>0.98269776693518618</v>
      </c>
      <c r="N24" s="64">
        <f t="shared" si="5"/>
        <v>0.98269776693518618</v>
      </c>
      <c r="O24" s="151">
        <f t="shared" si="6"/>
        <v>1</v>
      </c>
    </row>
    <row r="25" spans="1:15" ht="43.5" customHeight="1" x14ac:dyDescent="0.25">
      <c r="A25" s="149" t="s">
        <v>494</v>
      </c>
      <c r="B25" s="34" t="s">
        <v>41</v>
      </c>
      <c r="C25" s="34">
        <v>20</v>
      </c>
      <c r="D25" s="34" t="s">
        <v>38</v>
      </c>
      <c r="E25" s="40" t="s">
        <v>495</v>
      </c>
      <c r="F25" s="62">
        <f>+F26</f>
        <v>3333643.91</v>
      </c>
      <c r="G25" s="62">
        <f t="shared" ref="G25:H25" si="17">+G26</f>
        <v>0</v>
      </c>
      <c r="H25" s="62">
        <f t="shared" si="17"/>
        <v>3333643.91</v>
      </c>
      <c r="I25" s="150">
        <f t="shared" si="1"/>
        <v>5.9758968772108107E-5</v>
      </c>
      <c r="J25" s="62">
        <f t="shared" ref="J25:L25" si="18">+J26</f>
        <v>3333643.91</v>
      </c>
      <c r="K25" s="62">
        <f t="shared" si="18"/>
        <v>3333643.91</v>
      </c>
      <c r="L25" s="62">
        <f t="shared" si="18"/>
        <v>0</v>
      </c>
      <c r="M25" s="64">
        <f t="shared" si="4"/>
        <v>1</v>
      </c>
      <c r="N25" s="64">
        <f t="shared" si="5"/>
        <v>1</v>
      </c>
      <c r="O25" s="151">
        <f t="shared" si="6"/>
        <v>1</v>
      </c>
    </row>
    <row r="26" spans="1:15" ht="43.5" customHeight="1" x14ac:dyDescent="0.25">
      <c r="A26" s="152" t="s">
        <v>496</v>
      </c>
      <c r="B26" s="44" t="s">
        <v>41</v>
      </c>
      <c r="C26" s="44">
        <v>20</v>
      </c>
      <c r="D26" s="44" t="s">
        <v>38</v>
      </c>
      <c r="E26" s="45" t="s">
        <v>497</v>
      </c>
      <c r="F26" s="46">
        <v>3333643.91</v>
      </c>
      <c r="G26" s="46">
        <v>0</v>
      </c>
      <c r="H26" s="46">
        <f>+F26-G26</f>
        <v>3333643.91</v>
      </c>
      <c r="I26" s="153">
        <f t="shared" si="1"/>
        <v>5.9758968772108107E-5</v>
      </c>
      <c r="J26" s="46">
        <v>3333643.91</v>
      </c>
      <c r="K26" s="46">
        <v>3333643.91</v>
      </c>
      <c r="L26" s="46">
        <f>+J26-K26</f>
        <v>0</v>
      </c>
      <c r="M26" s="57">
        <f t="shared" si="4"/>
        <v>1</v>
      </c>
      <c r="N26" s="57">
        <f t="shared" si="5"/>
        <v>1</v>
      </c>
      <c r="O26" s="154">
        <f t="shared" si="6"/>
        <v>1</v>
      </c>
    </row>
    <row r="27" spans="1:15" ht="75" customHeight="1" x14ac:dyDescent="0.25">
      <c r="A27" s="149" t="s">
        <v>150</v>
      </c>
      <c r="B27" s="34" t="s">
        <v>41</v>
      </c>
      <c r="C27" s="34">
        <v>20</v>
      </c>
      <c r="D27" s="34" t="s">
        <v>38</v>
      </c>
      <c r="E27" s="40" t="s">
        <v>498</v>
      </c>
      <c r="F27" s="62">
        <f>+F28+F29+F30</f>
        <v>45043707</v>
      </c>
      <c r="G27" s="62">
        <f t="shared" ref="G27:H27" si="19">+G28+G29+G30</f>
        <v>0</v>
      </c>
      <c r="H27" s="62">
        <f t="shared" si="19"/>
        <v>45043707</v>
      </c>
      <c r="I27" s="150">
        <f t="shared" si="1"/>
        <v>8.074544110480556E-4</v>
      </c>
      <c r="J27" s="62">
        <f t="shared" ref="J27:L27" si="20">+J28+J29+J30</f>
        <v>45043707</v>
      </c>
      <c r="K27" s="62">
        <f t="shared" si="20"/>
        <v>45043707</v>
      </c>
      <c r="L27" s="62">
        <f t="shared" si="20"/>
        <v>0</v>
      </c>
      <c r="M27" s="64">
        <f t="shared" si="4"/>
        <v>1</v>
      </c>
      <c r="N27" s="64">
        <f t="shared" si="5"/>
        <v>1</v>
      </c>
      <c r="O27" s="151">
        <f t="shared" si="6"/>
        <v>1</v>
      </c>
    </row>
    <row r="28" spans="1:15" ht="43.5" customHeight="1" x14ac:dyDescent="0.25">
      <c r="A28" s="152" t="s">
        <v>152</v>
      </c>
      <c r="B28" s="44" t="s">
        <v>41</v>
      </c>
      <c r="C28" s="44">
        <v>20</v>
      </c>
      <c r="D28" s="44" t="s">
        <v>38</v>
      </c>
      <c r="E28" s="45" t="s">
        <v>153</v>
      </c>
      <c r="F28" s="46">
        <v>244854</v>
      </c>
      <c r="G28" s="46">
        <v>0</v>
      </c>
      <c r="H28" s="46">
        <f t="shared" ref="H28:H30" si="21">+F28-G28</f>
        <v>244854</v>
      </c>
      <c r="I28" s="155">
        <f t="shared" si="1"/>
        <v>4.3892578016005787E-6</v>
      </c>
      <c r="J28" s="46">
        <v>244854</v>
      </c>
      <c r="K28" s="46">
        <v>244854</v>
      </c>
      <c r="L28" s="46">
        <f t="shared" ref="L28:L30" si="22">+J28-K28</f>
        <v>0</v>
      </c>
      <c r="M28" s="57">
        <f t="shared" si="4"/>
        <v>1</v>
      </c>
      <c r="N28" s="57">
        <f t="shared" si="5"/>
        <v>1</v>
      </c>
      <c r="O28" s="154">
        <f t="shared" si="6"/>
        <v>1</v>
      </c>
    </row>
    <row r="29" spans="1:15" ht="43.5" customHeight="1" x14ac:dyDescent="0.25">
      <c r="A29" s="152" t="s">
        <v>158</v>
      </c>
      <c r="B29" s="44" t="s">
        <v>41</v>
      </c>
      <c r="C29" s="44">
        <v>20</v>
      </c>
      <c r="D29" s="44" t="s">
        <v>38</v>
      </c>
      <c r="E29" s="45" t="s">
        <v>159</v>
      </c>
      <c r="F29" s="46">
        <v>162200</v>
      </c>
      <c r="G29" s="46">
        <v>0</v>
      </c>
      <c r="H29" s="46">
        <f t="shared" si="21"/>
        <v>162200</v>
      </c>
      <c r="I29" s="155">
        <f t="shared" si="1"/>
        <v>2.9076005105884074E-6</v>
      </c>
      <c r="J29" s="46">
        <v>162200</v>
      </c>
      <c r="K29" s="46">
        <v>162200</v>
      </c>
      <c r="L29" s="46">
        <f t="shared" si="22"/>
        <v>0</v>
      </c>
      <c r="M29" s="57">
        <f t="shared" si="4"/>
        <v>1</v>
      </c>
      <c r="N29" s="57">
        <f t="shared" si="5"/>
        <v>1</v>
      </c>
      <c r="O29" s="154">
        <f t="shared" si="6"/>
        <v>1</v>
      </c>
    </row>
    <row r="30" spans="1:15" ht="43.5" customHeight="1" x14ac:dyDescent="0.25">
      <c r="A30" s="152" t="s">
        <v>160</v>
      </c>
      <c r="B30" s="44" t="s">
        <v>41</v>
      </c>
      <c r="C30" s="44">
        <v>20</v>
      </c>
      <c r="D30" s="44" t="s">
        <v>38</v>
      </c>
      <c r="E30" s="45" t="s">
        <v>161</v>
      </c>
      <c r="F30" s="46">
        <v>44636653</v>
      </c>
      <c r="G30" s="46">
        <v>0</v>
      </c>
      <c r="H30" s="46">
        <f t="shared" si="21"/>
        <v>44636653</v>
      </c>
      <c r="I30" s="153">
        <f t="shared" si="1"/>
        <v>8.0015755273586664E-4</v>
      </c>
      <c r="J30" s="46">
        <v>44636653</v>
      </c>
      <c r="K30" s="46">
        <v>44636653</v>
      </c>
      <c r="L30" s="46">
        <f t="shared" si="22"/>
        <v>0</v>
      </c>
      <c r="M30" s="57">
        <f t="shared" si="4"/>
        <v>1</v>
      </c>
      <c r="N30" s="57">
        <f t="shared" si="5"/>
        <v>1</v>
      </c>
      <c r="O30" s="154">
        <f t="shared" si="6"/>
        <v>1</v>
      </c>
    </row>
    <row r="31" spans="1:15" ht="43.5" customHeight="1" x14ac:dyDescent="0.25">
      <c r="A31" s="149" t="s">
        <v>164</v>
      </c>
      <c r="B31" s="34" t="s">
        <v>41</v>
      </c>
      <c r="C31" s="34">
        <v>20</v>
      </c>
      <c r="D31" s="34" t="s">
        <v>38</v>
      </c>
      <c r="E31" s="40" t="s">
        <v>499</v>
      </c>
      <c r="F31" s="62">
        <f>+F32+F33</f>
        <v>9709914</v>
      </c>
      <c r="G31" s="62">
        <f t="shared" ref="G31:H31" si="23">+G32+G33</f>
        <v>0</v>
      </c>
      <c r="H31" s="62">
        <f t="shared" si="23"/>
        <v>9709914</v>
      </c>
      <c r="I31" s="150">
        <f t="shared" si="1"/>
        <v>1.7406011654851742E-4</v>
      </c>
      <c r="J31" s="62">
        <f t="shared" ref="J31:L31" si="24">+J32+J33</f>
        <v>9709914</v>
      </c>
      <c r="K31" s="62">
        <f t="shared" si="24"/>
        <v>9709914</v>
      </c>
      <c r="L31" s="62">
        <f t="shared" si="24"/>
        <v>0</v>
      </c>
      <c r="M31" s="64">
        <f t="shared" si="4"/>
        <v>1</v>
      </c>
      <c r="N31" s="64">
        <f t="shared" si="5"/>
        <v>1</v>
      </c>
      <c r="O31" s="151">
        <f t="shared" si="6"/>
        <v>1</v>
      </c>
    </row>
    <row r="32" spans="1:15" ht="43.5" customHeight="1" x14ac:dyDescent="0.25">
      <c r="A32" s="152" t="s">
        <v>166</v>
      </c>
      <c r="B32" s="44" t="s">
        <v>41</v>
      </c>
      <c r="C32" s="44">
        <v>20</v>
      </c>
      <c r="D32" s="44" t="s">
        <v>38</v>
      </c>
      <c r="E32" s="45" t="s">
        <v>167</v>
      </c>
      <c r="F32" s="46">
        <v>7521191</v>
      </c>
      <c r="G32" s="46">
        <v>0</v>
      </c>
      <c r="H32" s="46">
        <f t="shared" ref="H32:H33" si="25">+F32-G32</f>
        <v>7521191</v>
      </c>
      <c r="I32" s="153">
        <f t="shared" si="1"/>
        <v>1.3482502337751502E-4</v>
      </c>
      <c r="J32" s="46">
        <v>7521191</v>
      </c>
      <c r="K32" s="46">
        <v>7521191</v>
      </c>
      <c r="L32" s="46">
        <f>+J32-K32</f>
        <v>0</v>
      </c>
      <c r="M32" s="57">
        <f t="shared" si="4"/>
        <v>1</v>
      </c>
      <c r="N32" s="57">
        <f t="shared" si="5"/>
        <v>1</v>
      </c>
      <c r="O32" s="154">
        <f t="shared" si="6"/>
        <v>1</v>
      </c>
    </row>
    <row r="33" spans="1:15" ht="43.5" customHeight="1" x14ac:dyDescent="0.25">
      <c r="A33" s="152" t="s">
        <v>170</v>
      </c>
      <c r="B33" s="44" t="s">
        <v>41</v>
      </c>
      <c r="C33" s="44">
        <v>20</v>
      </c>
      <c r="D33" s="44" t="s">
        <v>38</v>
      </c>
      <c r="E33" s="45" t="s">
        <v>171</v>
      </c>
      <c r="F33" s="46">
        <v>2188723</v>
      </c>
      <c r="G33" s="46">
        <v>0</v>
      </c>
      <c r="H33" s="46">
        <f t="shared" si="25"/>
        <v>2188723</v>
      </c>
      <c r="I33" s="159">
        <f t="shared" si="1"/>
        <v>3.9235093171002407E-5</v>
      </c>
      <c r="J33" s="46">
        <v>2188723</v>
      </c>
      <c r="K33" s="46">
        <v>2188723</v>
      </c>
      <c r="L33" s="46">
        <f>+J33-K33</f>
        <v>0</v>
      </c>
      <c r="M33" s="57">
        <f t="shared" si="4"/>
        <v>1</v>
      </c>
      <c r="N33" s="57">
        <f t="shared" si="5"/>
        <v>1</v>
      </c>
      <c r="O33" s="154">
        <f t="shared" si="6"/>
        <v>1</v>
      </c>
    </row>
    <row r="34" spans="1:15" ht="43.5" customHeight="1" x14ac:dyDescent="0.25">
      <c r="A34" s="149" t="s">
        <v>172</v>
      </c>
      <c r="B34" s="34" t="s">
        <v>41</v>
      </c>
      <c r="C34" s="34">
        <v>20</v>
      </c>
      <c r="D34" s="34" t="s">
        <v>38</v>
      </c>
      <c r="E34" s="40" t="s">
        <v>173</v>
      </c>
      <c r="F34" s="62">
        <f>+F35+F36+F37+F38+F39+F40</f>
        <v>222800613.99000001</v>
      </c>
      <c r="G34" s="62">
        <f t="shared" ref="G34:H34" si="26">+G35+G36+G37+G38+G39+G40</f>
        <v>0</v>
      </c>
      <c r="H34" s="62">
        <f t="shared" si="26"/>
        <v>222800613.99000001</v>
      </c>
      <c r="I34" s="150">
        <f t="shared" si="1"/>
        <v>3.9939283538639623E-3</v>
      </c>
      <c r="J34" s="62">
        <f t="shared" ref="J34:L34" si="27">+J35+J36+J37+J38+J39+J40</f>
        <v>222800602.99000001</v>
      </c>
      <c r="K34" s="62">
        <f t="shared" si="27"/>
        <v>222800602.99000001</v>
      </c>
      <c r="L34" s="62">
        <f t="shared" si="27"/>
        <v>0</v>
      </c>
      <c r="M34" s="64">
        <f t="shared" si="4"/>
        <v>0.99999995062850233</v>
      </c>
      <c r="N34" s="64">
        <f t="shared" si="5"/>
        <v>0.99999995062850233</v>
      </c>
      <c r="O34" s="151">
        <f t="shared" si="6"/>
        <v>1</v>
      </c>
    </row>
    <row r="35" spans="1:15" ht="43.5" customHeight="1" x14ac:dyDescent="0.25">
      <c r="A35" s="152" t="s">
        <v>174</v>
      </c>
      <c r="B35" s="44" t="s">
        <v>41</v>
      </c>
      <c r="C35" s="44">
        <v>20</v>
      </c>
      <c r="D35" s="44" t="s">
        <v>38</v>
      </c>
      <c r="E35" s="45" t="s">
        <v>175</v>
      </c>
      <c r="F35" s="46">
        <v>31514008</v>
      </c>
      <c r="G35" s="46">
        <v>0</v>
      </c>
      <c r="H35" s="46">
        <f t="shared" ref="H35:H40" si="28">+F35-G35</f>
        <v>31514008</v>
      </c>
      <c r="I35" s="153">
        <f t="shared" si="1"/>
        <v>5.6492075062569149E-4</v>
      </c>
      <c r="J35" s="46">
        <v>31514008</v>
      </c>
      <c r="K35" s="46">
        <v>31514008</v>
      </c>
      <c r="L35" s="46">
        <f t="shared" ref="L35:L39" si="29">+J35-K35</f>
        <v>0</v>
      </c>
      <c r="M35" s="57">
        <f t="shared" si="4"/>
        <v>1</v>
      </c>
      <c r="N35" s="57">
        <f t="shared" si="5"/>
        <v>1</v>
      </c>
      <c r="O35" s="154">
        <f t="shared" si="6"/>
        <v>1</v>
      </c>
    </row>
    <row r="36" spans="1:15" ht="43.5" customHeight="1" x14ac:dyDescent="0.25">
      <c r="A36" s="152" t="s">
        <v>176</v>
      </c>
      <c r="B36" s="44" t="s">
        <v>41</v>
      </c>
      <c r="C36" s="44">
        <v>20</v>
      </c>
      <c r="D36" s="44" t="s">
        <v>38</v>
      </c>
      <c r="E36" s="45" t="s">
        <v>500</v>
      </c>
      <c r="F36" s="46">
        <v>97717227</v>
      </c>
      <c r="G36" s="46">
        <v>0</v>
      </c>
      <c r="H36" s="46">
        <f t="shared" si="28"/>
        <v>97717227</v>
      </c>
      <c r="I36" s="153">
        <f t="shared" si="1"/>
        <v>1.7516810056626591E-3</v>
      </c>
      <c r="J36" s="46">
        <v>97717227</v>
      </c>
      <c r="K36" s="46">
        <v>97717227</v>
      </c>
      <c r="L36" s="46">
        <f t="shared" si="29"/>
        <v>0</v>
      </c>
      <c r="M36" s="57">
        <f t="shared" si="4"/>
        <v>1</v>
      </c>
      <c r="N36" s="57">
        <f t="shared" si="5"/>
        <v>1</v>
      </c>
      <c r="O36" s="154">
        <f t="shared" si="6"/>
        <v>1</v>
      </c>
    </row>
    <row r="37" spans="1:15" ht="43.5" customHeight="1" x14ac:dyDescent="0.25">
      <c r="A37" s="152" t="s">
        <v>178</v>
      </c>
      <c r="B37" s="44" t="s">
        <v>41</v>
      </c>
      <c r="C37" s="44">
        <v>20</v>
      </c>
      <c r="D37" s="44" t="s">
        <v>38</v>
      </c>
      <c r="E37" s="45" t="s">
        <v>501</v>
      </c>
      <c r="F37" s="46">
        <v>4456078</v>
      </c>
      <c r="G37" s="46">
        <v>0</v>
      </c>
      <c r="H37" s="46">
        <f t="shared" si="28"/>
        <v>4456078</v>
      </c>
      <c r="I37" s="153">
        <f t="shared" si="1"/>
        <v>7.9879745178925834E-5</v>
      </c>
      <c r="J37" s="46">
        <v>4456078</v>
      </c>
      <c r="K37" s="46">
        <v>4456078</v>
      </c>
      <c r="L37" s="46">
        <f t="shared" si="29"/>
        <v>0</v>
      </c>
      <c r="M37" s="57">
        <f t="shared" si="4"/>
        <v>1</v>
      </c>
      <c r="N37" s="57">
        <f t="shared" si="5"/>
        <v>1</v>
      </c>
      <c r="O37" s="154">
        <f t="shared" si="6"/>
        <v>1</v>
      </c>
    </row>
    <row r="38" spans="1:15" ht="43.5" customHeight="1" x14ac:dyDescent="0.25">
      <c r="A38" s="152" t="s">
        <v>180</v>
      </c>
      <c r="B38" s="44" t="s">
        <v>41</v>
      </c>
      <c r="C38" s="44">
        <v>20</v>
      </c>
      <c r="D38" s="44" t="s">
        <v>38</v>
      </c>
      <c r="E38" s="45" t="s">
        <v>181</v>
      </c>
      <c r="F38" s="46">
        <v>36649336</v>
      </c>
      <c r="G38" s="46">
        <v>0</v>
      </c>
      <c r="H38" s="46">
        <f t="shared" si="28"/>
        <v>36649336</v>
      </c>
      <c r="I38" s="153">
        <f t="shared" si="1"/>
        <v>6.5697674516847161E-4</v>
      </c>
      <c r="J38" s="46">
        <v>36649336</v>
      </c>
      <c r="K38" s="46">
        <v>36649336</v>
      </c>
      <c r="L38" s="46">
        <f t="shared" si="29"/>
        <v>0</v>
      </c>
      <c r="M38" s="57">
        <f t="shared" si="4"/>
        <v>1</v>
      </c>
      <c r="N38" s="57">
        <f t="shared" si="5"/>
        <v>1</v>
      </c>
      <c r="O38" s="154">
        <f t="shared" si="6"/>
        <v>1</v>
      </c>
    </row>
    <row r="39" spans="1:15" ht="54.75" customHeight="1" x14ac:dyDescent="0.25">
      <c r="A39" s="152" t="s">
        <v>182</v>
      </c>
      <c r="B39" s="44" t="s">
        <v>41</v>
      </c>
      <c r="C39" s="44">
        <v>20</v>
      </c>
      <c r="D39" s="44" t="s">
        <v>38</v>
      </c>
      <c r="E39" s="45" t="s">
        <v>502</v>
      </c>
      <c r="F39" s="46">
        <v>25199964.989999998</v>
      </c>
      <c r="G39" s="46">
        <v>0</v>
      </c>
      <c r="H39" s="46">
        <f t="shared" si="28"/>
        <v>25199964.989999998</v>
      </c>
      <c r="I39" s="153">
        <f t="shared" si="1"/>
        <v>4.5173508675544998E-4</v>
      </c>
      <c r="J39" s="46">
        <v>25199953.989999998</v>
      </c>
      <c r="K39" s="46">
        <v>25199953.989999998</v>
      </c>
      <c r="L39" s="46">
        <f t="shared" si="29"/>
        <v>0</v>
      </c>
      <c r="M39" s="57">
        <f t="shared" si="4"/>
        <v>0.99999956349145702</v>
      </c>
      <c r="N39" s="57">
        <f t="shared" si="5"/>
        <v>0.99999956349145702</v>
      </c>
      <c r="O39" s="154">
        <f t="shared" si="6"/>
        <v>1</v>
      </c>
    </row>
    <row r="40" spans="1:15" ht="54.75" customHeight="1" x14ac:dyDescent="0.25">
      <c r="A40" s="152" t="s">
        <v>184</v>
      </c>
      <c r="B40" s="44" t="s">
        <v>41</v>
      </c>
      <c r="C40" s="44">
        <v>20</v>
      </c>
      <c r="D40" s="44" t="s">
        <v>38</v>
      </c>
      <c r="E40" s="45" t="s">
        <v>503</v>
      </c>
      <c r="F40" s="46">
        <v>27264000</v>
      </c>
      <c r="G40" s="46">
        <v>0</v>
      </c>
      <c r="H40" s="46">
        <f t="shared" si="28"/>
        <v>27264000</v>
      </c>
      <c r="I40" s="153">
        <f t="shared" si="1"/>
        <v>4.8873502047276412E-4</v>
      </c>
      <c r="J40" s="46">
        <v>27264000</v>
      </c>
      <c r="K40" s="46">
        <v>27264000</v>
      </c>
      <c r="L40" s="46">
        <f>+J40-K40</f>
        <v>0</v>
      </c>
      <c r="M40" s="57">
        <f t="shared" si="4"/>
        <v>1</v>
      </c>
      <c r="N40" s="57">
        <f t="shared" si="5"/>
        <v>1</v>
      </c>
      <c r="O40" s="154">
        <f t="shared" si="6"/>
        <v>1</v>
      </c>
    </row>
    <row r="41" spans="1:15" ht="43.5" customHeight="1" x14ac:dyDescent="0.25">
      <c r="A41" s="149" t="s">
        <v>186</v>
      </c>
      <c r="B41" s="34" t="s">
        <v>41</v>
      </c>
      <c r="C41" s="34">
        <v>20</v>
      </c>
      <c r="D41" s="34" t="s">
        <v>38</v>
      </c>
      <c r="E41" s="40" t="s">
        <v>504</v>
      </c>
      <c r="F41" s="62">
        <f>+F42</f>
        <v>6333000</v>
      </c>
      <c r="G41" s="62">
        <f t="shared" ref="G41:H41" si="30">+G42</f>
        <v>0</v>
      </c>
      <c r="H41" s="62">
        <f t="shared" si="30"/>
        <v>6333000</v>
      </c>
      <c r="I41" s="150">
        <f t="shared" si="1"/>
        <v>1.1352548725990373E-4</v>
      </c>
      <c r="J41" s="62">
        <f t="shared" ref="J41:L41" si="31">+J42</f>
        <v>1292000</v>
      </c>
      <c r="K41" s="62">
        <f t="shared" si="31"/>
        <v>1292000</v>
      </c>
      <c r="L41" s="62">
        <f t="shared" si="31"/>
        <v>0</v>
      </c>
      <c r="M41" s="64">
        <f t="shared" si="4"/>
        <v>0.20401073740723197</v>
      </c>
      <c r="N41" s="64">
        <f t="shared" si="5"/>
        <v>0.20401073740723197</v>
      </c>
      <c r="O41" s="151">
        <f t="shared" si="6"/>
        <v>1</v>
      </c>
    </row>
    <row r="42" spans="1:15" ht="43.5" customHeight="1" x14ac:dyDescent="0.25">
      <c r="A42" s="152" t="s">
        <v>190</v>
      </c>
      <c r="B42" s="44" t="s">
        <v>41</v>
      </c>
      <c r="C42" s="44">
        <v>20</v>
      </c>
      <c r="D42" s="44" t="s">
        <v>38</v>
      </c>
      <c r="E42" s="45" t="s">
        <v>191</v>
      </c>
      <c r="F42" s="46">
        <v>6333000</v>
      </c>
      <c r="G42" s="46">
        <v>0</v>
      </c>
      <c r="H42" s="46">
        <f>+F42-G42</f>
        <v>6333000</v>
      </c>
      <c r="I42" s="153">
        <f t="shared" si="1"/>
        <v>1.1352548725990373E-4</v>
      </c>
      <c r="J42" s="46">
        <v>1292000</v>
      </c>
      <c r="K42" s="46">
        <v>1292000</v>
      </c>
      <c r="L42" s="46">
        <f>+J42-K42</f>
        <v>0</v>
      </c>
      <c r="M42" s="57">
        <f t="shared" si="4"/>
        <v>0.20401073740723197</v>
      </c>
      <c r="N42" s="57">
        <f t="shared" si="5"/>
        <v>0.20401073740723197</v>
      </c>
      <c r="O42" s="154">
        <f t="shared" si="6"/>
        <v>1</v>
      </c>
    </row>
    <row r="43" spans="1:15" ht="33.75" customHeight="1" x14ac:dyDescent="0.25">
      <c r="A43" s="149" t="s">
        <v>198</v>
      </c>
      <c r="B43" s="34" t="s">
        <v>41</v>
      </c>
      <c r="C43" s="34">
        <v>20</v>
      </c>
      <c r="D43" s="34" t="s">
        <v>38</v>
      </c>
      <c r="E43" s="40" t="s">
        <v>199</v>
      </c>
      <c r="F43" s="62">
        <v>4129433</v>
      </c>
      <c r="G43" s="62">
        <v>0</v>
      </c>
      <c r="H43" s="62">
        <v>4129433</v>
      </c>
      <c r="I43" s="150">
        <f t="shared" si="1"/>
        <v>7.4024300241927371E-5</v>
      </c>
      <c r="J43" s="62">
        <v>4129433</v>
      </c>
      <c r="K43" s="62">
        <v>4129433</v>
      </c>
      <c r="L43" s="62">
        <v>0</v>
      </c>
      <c r="M43" s="64">
        <f t="shared" si="4"/>
        <v>1</v>
      </c>
      <c r="N43" s="64">
        <f t="shared" si="5"/>
        <v>1</v>
      </c>
      <c r="O43" s="151">
        <f t="shared" si="6"/>
        <v>1</v>
      </c>
    </row>
    <row r="44" spans="1:15" ht="35.25" customHeight="1" x14ac:dyDescent="0.25">
      <c r="A44" s="149" t="s">
        <v>200</v>
      </c>
      <c r="B44" s="34" t="s">
        <v>41</v>
      </c>
      <c r="C44" s="34">
        <v>20</v>
      </c>
      <c r="D44" s="34" t="s">
        <v>38</v>
      </c>
      <c r="E44" s="40" t="s">
        <v>201</v>
      </c>
      <c r="F44" s="62">
        <f t="shared" ref="F44:L45" si="32">+F45</f>
        <v>9602395555</v>
      </c>
      <c r="G44" s="62">
        <f t="shared" si="32"/>
        <v>0</v>
      </c>
      <c r="H44" s="62">
        <f t="shared" si="32"/>
        <v>9602395555</v>
      </c>
      <c r="I44" s="162">
        <f t="shared" si="1"/>
        <v>0.17213273870893869</v>
      </c>
      <c r="J44" s="62">
        <f t="shared" si="32"/>
        <v>9602395555</v>
      </c>
      <c r="K44" s="62">
        <f t="shared" si="32"/>
        <v>5804472693</v>
      </c>
      <c r="L44" s="62">
        <f t="shared" si="32"/>
        <v>3797922862</v>
      </c>
      <c r="M44" s="64">
        <f t="shared" si="4"/>
        <v>1</v>
      </c>
      <c r="N44" s="64">
        <f t="shared" si="5"/>
        <v>0.60448173164222452</v>
      </c>
      <c r="O44" s="151">
        <f t="shared" si="6"/>
        <v>0.60448173164222452</v>
      </c>
    </row>
    <row r="45" spans="1:15" ht="25.5" customHeight="1" x14ac:dyDescent="0.25">
      <c r="A45" s="149" t="s">
        <v>218</v>
      </c>
      <c r="B45" s="34" t="s">
        <v>41</v>
      </c>
      <c r="C45" s="34">
        <v>20</v>
      </c>
      <c r="D45" s="34" t="s">
        <v>38</v>
      </c>
      <c r="E45" s="40" t="s">
        <v>219</v>
      </c>
      <c r="F45" s="62">
        <f t="shared" si="32"/>
        <v>9602395555</v>
      </c>
      <c r="G45" s="62">
        <f t="shared" si="32"/>
        <v>0</v>
      </c>
      <c r="H45" s="62">
        <f t="shared" si="32"/>
        <v>9602395555</v>
      </c>
      <c r="I45" s="162">
        <f t="shared" si="1"/>
        <v>0.17213273870893869</v>
      </c>
      <c r="J45" s="62">
        <f t="shared" si="32"/>
        <v>9602395555</v>
      </c>
      <c r="K45" s="62">
        <f t="shared" si="32"/>
        <v>5804472693</v>
      </c>
      <c r="L45" s="62">
        <f t="shared" si="32"/>
        <v>3797922862</v>
      </c>
      <c r="M45" s="64">
        <f t="shared" si="4"/>
        <v>1</v>
      </c>
      <c r="N45" s="64">
        <f t="shared" si="5"/>
        <v>0.60448173164222452</v>
      </c>
      <c r="O45" s="151">
        <f t="shared" si="6"/>
        <v>0.60448173164222452</v>
      </c>
    </row>
    <row r="46" spans="1:15" ht="25.5" customHeight="1" x14ac:dyDescent="0.25">
      <c r="A46" s="149" t="s">
        <v>220</v>
      </c>
      <c r="B46" s="34" t="s">
        <v>41</v>
      </c>
      <c r="C46" s="34">
        <v>20</v>
      </c>
      <c r="D46" s="34" t="s">
        <v>38</v>
      </c>
      <c r="E46" s="40" t="s">
        <v>221</v>
      </c>
      <c r="F46" s="62">
        <f>+F47+F48</f>
        <v>9602395555</v>
      </c>
      <c r="G46" s="62">
        <f t="shared" ref="G46:H46" si="33">+G47+G48</f>
        <v>0</v>
      </c>
      <c r="H46" s="62">
        <f t="shared" si="33"/>
        <v>9602395555</v>
      </c>
      <c r="I46" s="162">
        <f t="shared" si="1"/>
        <v>0.17213273870893869</v>
      </c>
      <c r="J46" s="62">
        <f t="shared" ref="J46:L46" si="34">+J47+J48</f>
        <v>9602395555</v>
      </c>
      <c r="K46" s="62">
        <f t="shared" si="34"/>
        <v>5804472693</v>
      </c>
      <c r="L46" s="62">
        <f t="shared" si="34"/>
        <v>3797922862</v>
      </c>
      <c r="M46" s="64">
        <f t="shared" si="4"/>
        <v>1</v>
      </c>
      <c r="N46" s="64">
        <f t="shared" si="5"/>
        <v>0.60448173164222452</v>
      </c>
      <c r="O46" s="151">
        <f t="shared" si="6"/>
        <v>0.60448173164222452</v>
      </c>
    </row>
    <row r="47" spans="1:15" ht="25.5" customHeight="1" x14ac:dyDescent="0.25">
      <c r="A47" s="152" t="s">
        <v>222</v>
      </c>
      <c r="B47" s="44" t="s">
        <v>41</v>
      </c>
      <c r="C47" s="44">
        <v>20</v>
      </c>
      <c r="D47" s="44" t="s">
        <v>38</v>
      </c>
      <c r="E47" s="45" t="s">
        <v>223</v>
      </c>
      <c r="F47" s="46">
        <v>5072791135</v>
      </c>
      <c r="G47" s="46">
        <v>0</v>
      </c>
      <c r="H47" s="46">
        <f t="shared" ref="H47:H48" si="35">+F47-G47</f>
        <v>5072791135</v>
      </c>
      <c r="I47" s="163">
        <f t="shared" si="1"/>
        <v>9.0934957424379445E-2</v>
      </c>
      <c r="J47" s="46">
        <v>5072791135</v>
      </c>
      <c r="K47" s="46">
        <v>5072791135</v>
      </c>
      <c r="L47" s="46">
        <f>+J47-K47</f>
        <v>0</v>
      </c>
      <c r="M47" s="57">
        <f t="shared" si="4"/>
        <v>1</v>
      </c>
      <c r="N47" s="57">
        <f t="shared" si="5"/>
        <v>1</v>
      </c>
      <c r="O47" s="154">
        <f t="shared" si="6"/>
        <v>1</v>
      </c>
    </row>
    <row r="48" spans="1:15" ht="25.5" customHeight="1" thickBot="1" x14ac:dyDescent="0.3">
      <c r="A48" s="164" t="s">
        <v>224</v>
      </c>
      <c r="B48" s="84" t="s">
        <v>41</v>
      </c>
      <c r="C48" s="84">
        <v>20</v>
      </c>
      <c r="D48" s="84" t="s">
        <v>38</v>
      </c>
      <c r="E48" s="85" t="s">
        <v>225</v>
      </c>
      <c r="F48" s="86">
        <v>4529604420</v>
      </c>
      <c r="G48" s="86">
        <v>0</v>
      </c>
      <c r="H48" s="86">
        <f t="shared" si="35"/>
        <v>4529604420</v>
      </c>
      <c r="I48" s="165">
        <f t="shared" si="1"/>
        <v>8.1197781284559234E-2</v>
      </c>
      <c r="J48" s="86">
        <v>4529604420</v>
      </c>
      <c r="K48" s="86">
        <v>731681558</v>
      </c>
      <c r="L48" s="86">
        <f>+J48-K48</f>
        <v>3797922862</v>
      </c>
      <c r="M48" s="166">
        <f t="shared" si="4"/>
        <v>1</v>
      </c>
      <c r="N48" s="166">
        <f t="shared" si="5"/>
        <v>0.16153321353390943</v>
      </c>
      <c r="O48" s="167">
        <f t="shared" si="6"/>
        <v>0.16153321353390943</v>
      </c>
    </row>
    <row r="49" spans="1:15" s="4" customFormat="1" ht="33" customHeight="1" thickBot="1" x14ac:dyDescent="0.3">
      <c r="A49" s="168" t="s">
        <v>246</v>
      </c>
      <c r="B49" s="169" t="s">
        <v>37</v>
      </c>
      <c r="C49" s="169">
        <v>11</v>
      </c>
      <c r="D49" s="169" t="s">
        <v>38</v>
      </c>
      <c r="E49" s="170" t="s">
        <v>247</v>
      </c>
      <c r="F49" s="171">
        <f>+F52</f>
        <v>15655027918.5</v>
      </c>
      <c r="G49" s="171">
        <f>+G52</f>
        <v>0</v>
      </c>
      <c r="H49" s="171">
        <f>+H52</f>
        <v>15655027918.5</v>
      </c>
      <c r="I49" s="172">
        <f t="shared" si="1"/>
        <v>0.2806323499944906</v>
      </c>
      <c r="J49" s="171">
        <f>+J52</f>
        <v>15655027918.5</v>
      </c>
      <c r="K49" s="171">
        <f t="shared" ref="K49:L49" si="36">+K52</f>
        <v>15655027918.5</v>
      </c>
      <c r="L49" s="171">
        <f t="shared" si="36"/>
        <v>0</v>
      </c>
      <c r="M49" s="173">
        <f t="shared" si="4"/>
        <v>1</v>
      </c>
      <c r="N49" s="173">
        <f t="shared" si="5"/>
        <v>1</v>
      </c>
      <c r="O49" s="174">
        <f t="shared" si="6"/>
        <v>1</v>
      </c>
    </row>
    <row r="50" spans="1:15" s="4" customFormat="1" ht="33" customHeight="1" thickBot="1" x14ac:dyDescent="0.3">
      <c r="A50" s="21" t="s">
        <v>246</v>
      </c>
      <c r="B50" s="141" t="s">
        <v>37</v>
      </c>
      <c r="C50" s="141" t="s">
        <v>505</v>
      </c>
      <c r="D50" s="141" t="s">
        <v>38</v>
      </c>
      <c r="E50" s="23" t="s">
        <v>247</v>
      </c>
      <c r="F50" s="24">
        <f>+F53+F68+F74+F88+F98+F104</f>
        <v>2948935164.6800003</v>
      </c>
      <c r="G50" s="24">
        <f>+G53+G68+G74+G88+G98+G104</f>
        <v>0</v>
      </c>
      <c r="H50" s="24">
        <f>+H53+H68+H74+H88+H98+H104</f>
        <v>2948935164.6800003</v>
      </c>
      <c r="I50" s="142">
        <f t="shared" si="1"/>
        <v>5.2862671951391355E-2</v>
      </c>
      <c r="J50" s="24">
        <f>+J53+J68+J74+J88+J98+J104</f>
        <v>2669917164.3000002</v>
      </c>
      <c r="K50" s="24">
        <f t="shared" ref="K50:L50" si="37">+K53+K68+K74+K88+K98+K104</f>
        <v>2663631626.3000002</v>
      </c>
      <c r="L50" s="24">
        <f t="shared" si="37"/>
        <v>6285538</v>
      </c>
      <c r="M50" s="143">
        <f t="shared" si="4"/>
        <v>0.90538347410215869</v>
      </c>
      <c r="N50" s="143">
        <f t="shared" si="5"/>
        <v>0.90325201388042065</v>
      </c>
      <c r="O50" s="144">
        <f t="shared" si="6"/>
        <v>0.99764579287925292</v>
      </c>
    </row>
    <row r="51" spans="1:15" s="4" customFormat="1" ht="33" customHeight="1" thickBot="1" x14ac:dyDescent="0.3">
      <c r="A51" s="175" t="s">
        <v>246</v>
      </c>
      <c r="B51" s="176" t="s">
        <v>41</v>
      </c>
      <c r="C51" s="176">
        <v>20</v>
      </c>
      <c r="D51" s="176" t="s">
        <v>38</v>
      </c>
      <c r="E51" s="177" t="s">
        <v>247</v>
      </c>
      <c r="F51" s="178">
        <f>+F75+F105</f>
        <v>27257433899.239998</v>
      </c>
      <c r="G51" s="178">
        <f>+G75+G105</f>
        <v>32865842.690000001</v>
      </c>
      <c r="H51" s="178">
        <f>+H75+H105</f>
        <v>27224568056.549999</v>
      </c>
      <c r="I51" s="179">
        <f t="shared" si="1"/>
        <v>0.48802816264965243</v>
      </c>
      <c r="J51" s="178">
        <f>+J75+J105</f>
        <v>26118272580.080002</v>
      </c>
      <c r="K51" s="178">
        <f t="shared" ref="K51:L51" si="38">+K75+K105</f>
        <v>26118272580.080002</v>
      </c>
      <c r="L51" s="178">
        <f t="shared" si="38"/>
        <v>0</v>
      </c>
      <c r="M51" s="180">
        <f t="shared" si="4"/>
        <v>0.95936407607378615</v>
      </c>
      <c r="N51" s="180">
        <f t="shared" si="5"/>
        <v>0.95936407607378615</v>
      </c>
      <c r="O51" s="181">
        <f t="shared" si="6"/>
        <v>1</v>
      </c>
    </row>
    <row r="52" spans="1:15" ht="43.5" customHeight="1" x14ac:dyDescent="0.25">
      <c r="A52" s="145" t="s">
        <v>248</v>
      </c>
      <c r="B52" s="182" t="s">
        <v>37</v>
      </c>
      <c r="C52" s="183">
        <v>11</v>
      </c>
      <c r="D52" s="182" t="s">
        <v>38</v>
      </c>
      <c r="E52" s="35" t="s">
        <v>249</v>
      </c>
      <c r="F52" s="93">
        <f t="shared" ref="F52:L53" si="39">+F54</f>
        <v>15655027918.5</v>
      </c>
      <c r="G52" s="93">
        <f t="shared" si="39"/>
        <v>0</v>
      </c>
      <c r="H52" s="93">
        <f t="shared" si="39"/>
        <v>15655027918.5</v>
      </c>
      <c r="I52" s="184">
        <f t="shared" si="1"/>
        <v>0.2806323499944906</v>
      </c>
      <c r="J52" s="93">
        <f t="shared" si="39"/>
        <v>15655027918.5</v>
      </c>
      <c r="K52" s="93">
        <f t="shared" si="39"/>
        <v>15655027918.5</v>
      </c>
      <c r="L52" s="93">
        <f t="shared" si="39"/>
        <v>0</v>
      </c>
      <c r="M52" s="147">
        <f t="shared" si="4"/>
        <v>1</v>
      </c>
      <c r="N52" s="147">
        <f t="shared" si="5"/>
        <v>1</v>
      </c>
      <c r="O52" s="148">
        <f t="shared" si="6"/>
        <v>1</v>
      </c>
    </row>
    <row r="53" spans="1:15" s="190" customFormat="1" ht="43.5" customHeight="1" x14ac:dyDescent="0.25">
      <c r="A53" s="185" t="s">
        <v>248</v>
      </c>
      <c r="B53" s="186" t="s">
        <v>41</v>
      </c>
      <c r="C53" s="186" t="s">
        <v>505</v>
      </c>
      <c r="D53" s="186" t="s">
        <v>38</v>
      </c>
      <c r="E53" s="95" t="s">
        <v>249</v>
      </c>
      <c r="F53" s="66">
        <f t="shared" si="39"/>
        <v>157254667.5</v>
      </c>
      <c r="G53" s="66">
        <f t="shared" si="39"/>
        <v>0</v>
      </c>
      <c r="H53" s="66">
        <f t="shared" si="39"/>
        <v>157254667.5</v>
      </c>
      <c r="I53" s="187">
        <f t="shared" si="1"/>
        <v>2.8189503792565365E-3</v>
      </c>
      <c r="J53" s="66">
        <f t="shared" si="39"/>
        <v>157254667.5</v>
      </c>
      <c r="K53" s="66">
        <f t="shared" si="39"/>
        <v>157254667.5</v>
      </c>
      <c r="L53" s="66">
        <f t="shared" si="39"/>
        <v>0</v>
      </c>
      <c r="M53" s="188">
        <f t="shared" si="4"/>
        <v>1</v>
      </c>
      <c r="N53" s="188">
        <f t="shared" si="5"/>
        <v>1</v>
      </c>
      <c r="O53" s="189">
        <f t="shared" si="6"/>
        <v>1</v>
      </c>
    </row>
    <row r="54" spans="1:15" ht="43.5" customHeight="1" x14ac:dyDescent="0.25">
      <c r="A54" s="149" t="s">
        <v>250</v>
      </c>
      <c r="B54" s="191" t="s">
        <v>37</v>
      </c>
      <c r="C54" s="186">
        <v>11</v>
      </c>
      <c r="D54" s="191" t="s">
        <v>38</v>
      </c>
      <c r="E54" s="40" t="s">
        <v>251</v>
      </c>
      <c r="F54" s="62">
        <f>+F60+F64</f>
        <v>15655027918.5</v>
      </c>
      <c r="G54" s="62">
        <f>+G60+G64</f>
        <v>0</v>
      </c>
      <c r="H54" s="62">
        <f>+H60+H64</f>
        <v>15655027918.5</v>
      </c>
      <c r="I54" s="162">
        <f t="shared" si="1"/>
        <v>0.2806323499944906</v>
      </c>
      <c r="J54" s="62">
        <f>+J60+J64</f>
        <v>15655027918.5</v>
      </c>
      <c r="K54" s="62">
        <f t="shared" ref="K54:L54" si="40">+K60+K64</f>
        <v>15655027918.5</v>
      </c>
      <c r="L54" s="62">
        <f t="shared" si="40"/>
        <v>0</v>
      </c>
      <c r="M54" s="64">
        <f t="shared" si="4"/>
        <v>1</v>
      </c>
      <c r="N54" s="64">
        <f t="shared" si="5"/>
        <v>1</v>
      </c>
      <c r="O54" s="151">
        <f t="shared" si="6"/>
        <v>1</v>
      </c>
    </row>
    <row r="55" spans="1:15" s="190" customFormat="1" ht="43.5" customHeight="1" x14ac:dyDescent="0.25">
      <c r="A55" s="185" t="s">
        <v>250</v>
      </c>
      <c r="B55" s="186" t="s">
        <v>37</v>
      </c>
      <c r="C55" s="186" t="s">
        <v>505</v>
      </c>
      <c r="D55" s="186" t="s">
        <v>38</v>
      </c>
      <c r="E55" s="95" t="s">
        <v>251</v>
      </c>
      <c r="F55" s="66">
        <f t="shared" ref="F55:L58" si="41">+F56</f>
        <v>157254667.5</v>
      </c>
      <c r="G55" s="66">
        <f t="shared" si="41"/>
        <v>0</v>
      </c>
      <c r="H55" s="66">
        <f t="shared" si="41"/>
        <v>157254667.5</v>
      </c>
      <c r="I55" s="187">
        <f t="shared" si="1"/>
        <v>2.8189503792565365E-3</v>
      </c>
      <c r="J55" s="66">
        <f t="shared" si="41"/>
        <v>157254667.5</v>
      </c>
      <c r="K55" s="66">
        <f t="shared" si="41"/>
        <v>157254667.5</v>
      </c>
      <c r="L55" s="66">
        <f t="shared" si="41"/>
        <v>0</v>
      </c>
      <c r="M55" s="188">
        <f t="shared" si="4"/>
        <v>1</v>
      </c>
      <c r="N55" s="188">
        <f t="shared" si="5"/>
        <v>1</v>
      </c>
      <c r="O55" s="151">
        <f t="shared" si="6"/>
        <v>1</v>
      </c>
    </row>
    <row r="56" spans="1:15" ht="43.5" customHeight="1" x14ac:dyDescent="0.25">
      <c r="A56" s="185" t="s">
        <v>300</v>
      </c>
      <c r="B56" s="191" t="s">
        <v>37</v>
      </c>
      <c r="C56" s="186" t="s">
        <v>505</v>
      </c>
      <c r="D56" s="191" t="s">
        <v>38</v>
      </c>
      <c r="E56" s="40" t="s">
        <v>301</v>
      </c>
      <c r="F56" s="62">
        <f t="shared" si="41"/>
        <v>157254667.5</v>
      </c>
      <c r="G56" s="62">
        <f t="shared" si="41"/>
        <v>0</v>
      </c>
      <c r="H56" s="62">
        <f t="shared" si="41"/>
        <v>157254667.5</v>
      </c>
      <c r="I56" s="157">
        <f t="shared" si="1"/>
        <v>2.8189503792565365E-3</v>
      </c>
      <c r="J56" s="62">
        <f t="shared" si="41"/>
        <v>157254667.5</v>
      </c>
      <c r="K56" s="62">
        <f t="shared" si="41"/>
        <v>157254667.5</v>
      </c>
      <c r="L56" s="62">
        <f t="shared" si="41"/>
        <v>0</v>
      </c>
      <c r="M56" s="64">
        <f t="shared" si="4"/>
        <v>1</v>
      </c>
      <c r="N56" s="64">
        <f t="shared" si="5"/>
        <v>1</v>
      </c>
      <c r="O56" s="151">
        <f t="shared" si="6"/>
        <v>1</v>
      </c>
    </row>
    <row r="57" spans="1:15" ht="53.25" customHeight="1" x14ac:dyDescent="0.25">
      <c r="A57" s="149" t="s">
        <v>302</v>
      </c>
      <c r="B57" s="191" t="s">
        <v>37</v>
      </c>
      <c r="C57" s="186" t="s">
        <v>505</v>
      </c>
      <c r="D57" s="191" t="s">
        <v>38</v>
      </c>
      <c r="E57" s="40" t="s">
        <v>301</v>
      </c>
      <c r="F57" s="62">
        <f t="shared" si="41"/>
        <v>157254667.5</v>
      </c>
      <c r="G57" s="62">
        <f t="shared" si="41"/>
        <v>0</v>
      </c>
      <c r="H57" s="62">
        <f t="shared" si="41"/>
        <v>157254667.5</v>
      </c>
      <c r="I57" s="157">
        <f t="shared" si="1"/>
        <v>2.8189503792565365E-3</v>
      </c>
      <c r="J57" s="62">
        <f t="shared" si="41"/>
        <v>157254667.5</v>
      </c>
      <c r="K57" s="62">
        <f t="shared" si="41"/>
        <v>157254667.5</v>
      </c>
      <c r="L57" s="62">
        <f t="shared" si="41"/>
        <v>0</v>
      </c>
      <c r="M57" s="64">
        <f t="shared" si="4"/>
        <v>1</v>
      </c>
      <c r="N57" s="64">
        <f t="shared" si="5"/>
        <v>1</v>
      </c>
      <c r="O57" s="151">
        <f t="shared" si="6"/>
        <v>1</v>
      </c>
    </row>
    <row r="58" spans="1:15" ht="53.25" customHeight="1" x14ac:dyDescent="0.25">
      <c r="A58" s="149" t="s">
        <v>303</v>
      </c>
      <c r="B58" s="191" t="s">
        <v>37</v>
      </c>
      <c r="C58" s="186" t="s">
        <v>505</v>
      </c>
      <c r="D58" s="191" t="s">
        <v>38</v>
      </c>
      <c r="E58" s="40" t="s">
        <v>304</v>
      </c>
      <c r="F58" s="62">
        <f t="shared" si="41"/>
        <v>157254667.5</v>
      </c>
      <c r="G58" s="62">
        <f t="shared" si="41"/>
        <v>0</v>
      </c>
      <c r="H58" s="62">
        <f t="shared" si="41"/>
        <v>157254667.5</v>
      </c>
      <c r="I58" s="157">
        <f t="shared" si="1"/>
        <v>2.8189503792565365E-3</v>
      </c>
      <c r="J58" s="62">
        <f t="shared" si="41"/>
        <v>157254667.5</v>
      </c>
      <c r="K58" s="62">
        <f t="shared" si="41"/>
        <v>157254667.5</v>
      </c>
      <c r="L58" s="62">
        <f t="shared" si="41"/>
        <v>0</v>
      </c>
      <c r="M58" s="64">
        <f t="shared" si="4"/>
        <v>1</v>
      </c>
      <c r="N58" s="64">
        <f t="shared" si="5"/>
        <v>1</v>
      </c>
      <c r="O58" s="151">
        <f t="shared" si="6"/>
        <v>1</v>
      </c>
    </row>
    <row r="59" spans="1:15" ht="43.5" customHeight="1" x14ac:dyDescent="0.25">
      <c r="A59" s="152" t="s">
        <v>305</v>
      </c>
      <c r="B59" s="44" t="s">
        <v>37</v>
      </c>
      <c r="C59" s="44">
        <v>13</v>
      </c>
      <c r="D59" s="44" t="s">
        <v>38</v>
      </c>
      <c r="E59" s="45" t="s">
        <v>258</v>
      </c>
      <c r="F59" s="46">
        <v>157254667.5</v>
      </c>
      <c r="G59" s="46">
        <v>0</v>
      </c>
      <c r="H59" s="46">
        <f>+F59-G59</f>
        <v>157254667.5</v>
      </c>
      <c r="I59" s="192">
        <f t="shared" si="1"/>
        <v>2.8189503792565365E-3</v>
      </c>
      <c r="J59" s="46">
        <v>157254667.5</v>
      </c>
      <c r="K59" s="46">
        <v>157254667.5</v>
      </c>
      <c r="L59" s="46">
        <f t="shared" ref="L59:L83" si="42">+J59-K59</f>
        <v>0</v>
      </c>
      <c r="M59" s="57">
        <f t="shared" si="4"/>
        <v>1</v>
      </c>
      <c r="N59" s="57">
        <f t="shared" si="5"/>
        <v>1</v>
      </c>
      <c r="O59" s="154">
        <f t="shared" si="6"/>
        <v>1</v>
      </c>
    </row>
    <row r="60" spans="1:15" ht="51" customHeight="1" x14ac:dyDescent="0.25">
      <c r="A60" s="149" t="s">
        <v>331</v>
      </c>
      <c r="B60" s="107" t="s">
        <v>37</v>
      </c>
      <c r="C60" s="107">
        <v>11</v>
      </c>
      <c r="D60" s="34" t="s">
        <v>38</v>
      </c>
      <c r="E60" s="40" t="s">
        <v>506</v>
      </c>
      <c r="F60" s="62">
        <f t="shared" ref="F60:L62" si="43">+F61</f>
        <v>15478470265</v>
      </c>
      <c r="G60" s="62">
        <f t="shared" si="43"/>
        <v>0</v>
      </c>
      <c r="H60" s="62">
        <f t="shared" si="43"/>
        <v>15478470265</v>
      </c>
      <c r="I60" s="162">
        <f t="shared" si="1"/>
        <v>0.27746737389421383</v>
      </c>
      <c r="J60" s="62">
        <f t="shared" si="43"/>
        <v>15478470265</v>
      </c>
      <c r="K60" s="62">
        <f t="shared" si="43"/>
        <v>15478470265</v>
      </c>
      <c r="L60" s="62">
        <f t="shared" si="43"/>
        <v>0</v>
      </c>
      <c r="M60" s="64">
        <f t="shared" si="4"/>
        <v>1</v>
      </c>
      <c r="N60" s="64">
        <f t="shared" si="5"/>
        <v>1</v>
      </c>
      <c r="O60" s="151">
        <f t="shared" si="6"/>
        <v>1</v>
      </c>
    </row>
    <row r="61" spans="1:15" ht="51" customHeight="1" x14ac:dyDescent="0.25">
      <c r="A61" s="149" t="s">
        <v>333</v>
      </c>
      <c r="B61" s="107" t="s">
        <v>37</v>
      </c>
      <c r="C61" s="107">
        <v>11</v>
      </c>
      <c r="D61" s="34" t="s">
        <v>38</v>
      </c>
      <c r="E61" s="95" t="s">
        <v>506</v>
      </c>
      <c r="F61" s="62">
        <f t="shared" si="43"/>
        <v>15478470265</v>
      </c>
      <c r="G61" s="62">
        <f t="shared" si="43"/>
        <v>0</v>
      </c>
      <c r="H61" s="62">
        <f t="shared" si="43"/>
        <v>15478470265</v>
      </c>
      <c r="I61" s="162">
        <f t="shared" si="1"/>
        <v>0.27746737389421383</v>
      </c>
      <c r="J61" s="62">
        <f t="shared" si="43"/>
        <v>15478470265</v>
      </c>
      <c r="K61" s="62">
        <f t="shared" si="43"/>
        <v>15478470265</v>
      </c>
      <c r="L61" s="62">
        <f t="shared" si="43"/>
        <v>0</v>
      </c>
      <c r="M61" s="64">
        <f t="shared" si="4"/>
        <v>1</v>
      </c>
      <c r="N61" s="64">
        <f t="shared" si="5"/>
        <v>1</v>
      </c>
      <c r="O61" s="151">
        <f t="shared" si="6"/>
        <v>1</v>
      </c>
    </row>
    <row r="62" spans="1:15" ht="43.5" customHeight="1" x14ac:dyDescent="0.25">
      <c r="A62" s="149" t="s">
        <v>334</v>
      </c>
      <c r="B62" s="107" t="s">
        <v>37</v>
      </c>
      <c r="C62" s="107">
        <v>11</v>
      </c>
      <c r="D62" s="34" t="s">
        <v>38</v>
      </c>
      <c r="E62" s="40" t="s">
        <v>268</v>
      </c>
      <c r="F62" s="62">
        <f t="shared" si="43"/>
        <v>15478470265</v>
      </c>
      <c r="G62" s="62">
        <f t="shared" si="43"/>
        <v>0</v>
      </c>
      <c r="H62" s="62">
        <f t="shared" si="43"/>
        <v>15478470265</v>
      </c>
      <c r="I62" s="162">
        <f t="shared" si="1"/>
        <v>0.27746737389421383</v>
      </c>
      <c r="J62" s="62">
        <f t="shared" si="43"/>
        <v>15478470265</v>
      </c>
      <c r="K62" s="62">
        <f t="shared" si="43"/>
        <v>15478470265</v>
      </c>
      <c r="L62" s="62">
        <f t="shared" si="43"/>
        <v>0</v>
      </c>
      <c r="M62" s="64">
        <f t="shared" si="4"/>
        <v>1</v>
      </c>
      <c r="N62" s="64">
        <f t="shared" si="5"/>
        <v>1</v>
      </c>
      <c r="O62" s="151">
        <f t="shared" si="6"/>
        <v>1</v>
      </c>
    </row>
    <row r="63" spans="1:15" ht="43.5" customHeight="1" x14ac:dyDescent="0.25">
      <c r="A63" s="152" t="s">
        <v>335</v>
      </c>
      <c r="B63" s="99" t="s">
        <v>37</v>
      </c>
      <c r="C63" s="99">
        <v>11</v>
      </c>
      <c r="D63" s="44" t="s">
        <v>38</v>
      </c>
      <c r="E63" s="45" t="s">
        <v>258</v>
      </c>
      <c r="F63" s="46">
        <v>15478470265</v>
      </c>
      <c r="G63" s="46">
        <v>0</v>
      </c>
      <c r="H63" s="46">
        <f>+F63-G63</f>
        <v>15478470265</v>
      </c>
      <c r="I63" s="163">
        <f t="shared" si="1"/>
        <v>0.27746737389421383</v>
      </c>
      <c r="J63" s="46">
        <v>15478470265</v>
      </c>
      <c r="K63" s="46">
        <v>15478470265</v>
      </c>
      <c r="L63" s="46">
        <f t="shared" si="42"/>
        <v>0</v>
      </c>
      <c r="M63" s="57">
        <f t="shared" si="4"/>
        <v>1</v>
      </c>
      <c r="N63" s="57">
        <f t="shared" si="5"/>
        <v>1</v>
      </c>
      <c r="O63" s="154">
        <f t="shared" si="6"/>
        <v>1</v>
      </c>
    </row>
    <row r="64" spans="1:15" ht="58.5" customHeight="1" x14ac:dyDescent="0.25">
      <c r="A64" s="149" t="s">
        <v>371</v>
      </c>
      <c r="B64" s="34" t="s">
        <v>37</v>
      </c>
      <c r="C64" s="34">
        <v>11</v>
      </c>
      <c r="D64" s="34" t="s">
        <v>38</v>
      </c>
      <c r="E64" s="40" t="s">
        <v>507</v>
      </c>
      <c r="F64" s="62">
        <f t="shared" ref="F64:L66" si="44">+F65</f>
        <v>176557653.5</v>
      </c>
      <c r="G64" s="62">
        <f t="shared" si="44"/>
        <v>0</v>
      </c>
      <c r="H64" s="62">
        <f t="shared" si="44"/>
        <v>176557653.5</v>
      </c>
      <c r="I64" s="157">
        <f t="shared" si="1"/>
        <v>3.1649761002767642E-3</v>
      </c>
      <c r="J64" s="62">
        <f t="shared" si="44"/>
        <v>176557653.5</v>
      </c>
      <c r="K64" s="62">
        <f t="shared" si="44"/>
        <v>176557653.5</v>
      </c>
      <c r="L64" s="62">
        <f t="shared" si="44"/>
        <v>0</v>
      </c>
      <c r="M64" s="64">
        <f t="shared" si="4"/>
        <v>1</v>
      </c>
      <c r="N64" s="64">
        <f t="shared" si="5"/>
        <v>1</v>
      </c>
      <c r="O64" s="151">
        <f t="shared" si="6"/>
        <v>1</v>
      </c>
    </row>
    <row r="65" spans="1:15" ht="58.5" customHeight="1" x14ac:dyDescent="0.25">
      <c r="A65" s="149" t="s">
        <v>373</v>
      </c>
      <c r="B65" s="34" t="s">
        <v>37</v>
      </c>
      <c r="C65" s="34">
        <v>11</v>
      </c>
      <c r="D65" s="34" t="s">
        <v>38</v>
      </c>
      <c r="E65" s="95" t="s">
        <v>507</v>
      </c>
      <c r="F65" s="62">
        <f t="shared" si="44"/>
        <v>176557653.5</v>
      </c>
      <c r="G65" s="62">
        <f t="shared" si="44"/>
        <v>0</v>
      </c>
      <c r="H65" s="62">
        <f t="shared" si="44"/>
        <v>176557653.5</v>
      </c>
      <c r="I65" s="157">
        <f t="shared" si="1"/>
        <v>3.1649761002767642E-3</v>
      </c>
      <c r="J65" s="62">
        <f t="shared" si="44"/>
        <v>176557653.5</v>
      </c>
      <c r="K65" s="62">
        <f t="shared" si="44"/>
        <v>176557653.5</v>
      </c>
      <c r="L65" s="62">
        <f t="shared" si="44"/>
        <v>0</v>
      </c>
      <c r="M65" s="64">
        <f t="shared" si="4"/>
        <v>1</v>
      </c>
      <c r="N65" s="64">
        <f t="shared" si="5"/>
        <v>1</v>
      </c>
      <c r="O65" s="151">
        <f t="shared" si="6"/>
        <v>1</v>
      </c>
    </row>
    <row r="66" spans="1:15" ht="43.5" customHeight="1" x14ac:dyDescent="0.25">
      <c r="A66" s="149" t="s">
        <v>374</v>
      </c>
      <c r="B66" s="34" t="s">
        <v>37</v>
      </c>
      <c r="C66" s="34">
        <v>11</v>
      </c>
      <c r="D66" s="34" t="s">
        <v>38</v>
      </c>
      <c r="E66" s="40" t="s">
        <v>268</v>
      </c>
      <c r="F66" s="62">
        <f t="shared" si="44"/>
        <v>176557653.5</v>
      </c>
      <c r="G66" s="62">
        <f t="shared" si="44"/>
        <v>0</v>
      </c>
      <c r="H66" s="62">
        <f t="shared" si="44"/>
        <v>176557653.5</v>
      </c>
      <c r="I66" s="157">
        <f t="shared" si="1"/>
        <v>3.1649761002767642E-3</v>
      </c>
      <c r="J66" s="62">
        <f t="shared" si="44"/>
        <v>176557653.5</v>
      </c>
      <c r="K66" s="62">
        <f t="shared" si="44"/>
        <v>176557653.5</v>
      </c>
      <c r="L66" s="62">
        <f t="shared" si="44"/>
        <v>0</v>
      </c>
      <c r="M66" s="64">
        <f t="shared" si="4"/>
        <v>1</v>
      </c>
      <c r="N66" s="64">
        <f t="shared" si="5"/>
        <v>1</v>
      </c>
      <c r="O66" s="151">
        <f t="shared" si="6"/>
        <v>1</v>
      </c>
    </row>
    <row r="67" spans="1:15" ht="43.5" customHeight="1" x14ac:dyDescent="0.25">
      <c r="A67" s="152" t="s">
        <v>375</v>
      </c>
      <c r="B67" s="44" t="s">
        <v>37</v>
      </c>
      <c r="C67" s="44">
        <v>11</v>
      </c>
      <c r="D67" s="44" t="s">
        <v>38</v>
      </c>
      <c r="E67" s="45" t="s">
        <v>258</v>
      </c>
      <c r="F67" s="46">
        <v>176557653.5</v>
      </c>
      <c r="G67" s="46">
        <v>0</v>
      </c>
      <c r="H67" s="46">
        <f>+F67-G67</f>
        <v>176557653.5</v>
      </c>
      <c r="I67" s="192">
        <f t="shared" si="1"/>
        <v>3.1649761002767642E-3</v>
      </c>
      <c r="J67" s="46">
        <v>176557653.5</v>
      </c>
      <c r="K67" s="46">
        <v>176557653.5</v>
      </c>
      <c r="L67" s="46">
        <f t="shared" si="42"/>
        <v>0</v>
      </c>
      <c r="M67" s="57">
        <f t="shared" si="4"/>
        <v>1</v>
      </c>
      <c r="N67" s="57">
        <f t="shared" si="5"/>
        <v>1</v>
      </c>
      <c r="O67" s="154">
        <f t="shared" si="6"/>
        <v>1</v>
      </c>
    </row>
    <row r="68" spans="1:15" ht="43.5" customHeight="1" x14ac:dyDescent="0.25">
      <c r="A68" s="149" t="s">
        <v>386</v>
      </c>
      <c r="B68" s="34" t="s">
        <v>37</v>
      </c>
      <c r="C68" s="34">
        <v>13</v>
      </c>
      <c r="D68" s="34" t="s">
        <v>38</v>
      </c>
      <c r="E68" s="95" t="s">
        <v>387</v>
      </c>
      <c r="F68" s="62">
        <f t="shared" ref="F68:L72" si="45">+F69</f>
        <v>27215733.5</v>
      </c>
      <c r="G68" s="62">
        <f t="shared" si="45"/>
        <v>0</v>
      </c>
      <c r="H68" s="62">
        <f t="shared" si="45"/>
        <v>27215733.5</v>
      </c>
      <c r="I68" s="150">
        <f t="shared" si="1"/>
        <v>4.8786979420861916E-4</v>
      </c>
      <c r="J68" s="62">
        <f t="shared" si="45"/>
        <v>27215733.5</v>
      </c>
      <c r="K68" s="62">
        <f t="shared" si="45"/>
        <v>27215733.5</v>
      </c>
      <c r="L68" s="62">
        <f t="shared" si="45"/>
        <v>0</v>
      </c>
      <c r="M68" s="64">
        <f t="shared" si="4"/>
        <v>1</v>
      </c>
      <c r="N68" s="64">
        <f t="shared" si="5"/>
        <v>1</v>
      </c>
      <c r="O68" s="151">
        <f t="shared" si="6"/>
        <v>1</v>
      </c>
    </row>
    <row r="69" spans="1:15" ht="43.5" customHeight="1" x14ac:dyDescent="0.25">
      <c r="A69" s="149" t="s">
        <v>388</v>
      </c>
      <c r="B69" s="34" t="s">
        <v>37</v>
      </c>
      <c r="C69" s="34">
        <v>13</v>
      </c>
      <c r="D69" s="34" t="s">
        <v>38</v>
      </c>
      <c r="E69" s="40" t="s">
        <v>251</v>
      </c>
      <c r="F69" s="62">
        <f t="shared" si="45"/>
        <v>27215733.5</v>
      </c>
      <c r="G69" s="62">
        <f t="shared" si="45"/>
        <v>0</v>
      </c>
      <c r="H69" s="62">
        <f t="shared" si="45"/>
        <v>27215733.5</v>
      </c>
      <c r="I69" s="150">
        <f t="shared" si="1"/>
        <v>4.8786979420861916E-4</v>
      </c>
      <c r="J69" s="62">
        <f t="shared" si="45"/>
        <v>27215733.5</v>
      </c>
      <c r="K69" s="62">
        <f t="shared" si="45"/>
        <v>27215733.5</v>
      </c>
      <c r="L69" s="62">
        <f t="shared" si="45"/>
        <v>0</v>
      </c>
      <c r="M69" s="64">
        <f t="shared" si="4"/>
        <v>1</v>
      </c>
      <c r="N69" s="64">
        <f t="shared" si="5"/>
        <v>1</v>
      </c>
      <c r="O69" s="151">
        <f t="shared" si="6"/>
        <v>1</v>
      </c>
    </row>
    <row r="70" spans="1:15" ht="43.5" customHeight="1" x14ac:dyDescent="0.25">
      <c r="A70" s="149" t="s">
        <v>389</v>
      </c>
      <c r="B70" s="34" t="s">
        <v>37</v>
      </c>
      <c r="C70" s="34">
        <v>13</v>
      </c>
      <c r="D70" s="34" t="s">
        <v>38</v>
      </c>
      <c r="E70" s="40" t="s">
        <v>390</v>
      </c>
      <c r="F70" s="62">
        <f t="shared" si="45"/>
        <v>27215733.5</v>
      </c>
      <c r="G70" s="62">
        <f t="shared" si="45"/>
        <v>0</v>
      </c>
      <c r="H70" s="62">
        <f t="shared" si="45"/>
        <v>27215733.5</v>
      </c>
      <c r="I70" s="150">
        <f t="shared" si="1"/>
        <v>4.8786979420861916E-4</v>
      </c>
      <c r="J70" s="62">
        <f t="shared" si="45"/>
        <v>27215733.5</v>
      </c>
      <c r="K70" s="62">
        <f t="shared" si="45"/>
        <v>27215733.5</v>
      </c>
      <c r="L70" s="62">
        <f t="shared" si="45"/>
        <v>0</v>
      </c>
      <c r="M70" s="64">
        <f t="shared" si="4"/>
        <v>1</v>
      </c>
      <c r="N70" s="64">
        <f t="shared" si="5"/>
        <v>1</v>
      </c>
      <c r="O70" s="151">
        <f t="shared" si="6"/>
        <v>1</v>
      </c>
    </row>
    <row r="71" spans="1:15" ht="43.5" customHeight="1" x14ac:dyDescent="0.25">
      <c r="A71" s="149" t="s">
        <v>391</v>
      </c>
      <c r="B71" s="34" t="s">
        <v>37</v>
      </c>
      <c r="C71" s="34">
        <v>13</v>
      </c>
      <c r="D71" s="34" t="s">
        <v>38</v>
      </c>
      <c r="E71" s="40" t="s">
        <v>390</v>
      </c>
      <c r="F71" s="62">
        <f t="shared" si="45"/>
        <v>27215733.5</v>
      </c>
      <c r="G71" s="62">
        <f t="shared" si="45"/>
        <v>0</v>
      </c>
      <c r="H71" s="62">
        <f t="shared" si="45"/>
        <v>27215733.5</v>
      </c>
      <c r="I71" s="150">
        <f t="shared" si="1"/>
        <v>4.8786979420861916E-4</v>
      </c>
      <c r="J71" s="62">
        <f t="shared" si="45"/>
        <v>27215733.5</v>
      </c>
      <c r="K71" s="62">
        <f t="shared" si="45"/>
        <v>27215733.5</v>
      </c>
      <c r="L71" s="62">
        <f t="shared" si="45"/>
        <v>0</v>
      </c>
      <c r="M71" s="64">
        <f t="shared" si="4"/>
        <v>1</v>
      </c>
      <c r="N71" s="64">
        <f t="shared" si="5"/>
        <v>1</v>
      </c>
      <c r="O71" s="151">
        <f t="shared" si="6"/>
        <v>1</v>
      </c>
    </row>
    <row r="72" spans="1:15" ht="43.5" customHeight="1" x14ac:dyDescent="0.25">
      <c r="A72" s="149" t="s">
        <v>392</v>
      </c>
      <c r="B72" s="34" t="s">
        <v>37</v>
      </c>
      <c r="C72" s="34">
        <v>13</v>
      </c>
      <c r="D72" s="34" t="s">
        <v>38</v>
      </c>
      <c r="E72" s="95" t="s">
        <v>393</v>
      </c>
      <c r="F72" s="62">
        <f t="shared" si="45"/>
        <v>27215733.5</v>
      </c>
      <c r="G72" s="62">
        <f t="shared" si="45"/>
        <v>0</v>
      </c>
      <c r="H72" s="62">
        <f t="shared" si="45"/>
        <v>27215733.5</v>
      </c>
      <c r="I72" s="150">
        <f t="shared" ref="I72:I129" si="46">+H72/$H$130</f>
        <v>4.8786979420861916E-4</v>
      </c>
      <c r="J72" s="62">
        <f t="shared" si="45"/>
        <v>27215733.5</v>
      </c>
      <c r="K72" s="62">
        <f t="shared" si="45"/>
        <v>27215733.5</v>
      </c>
      <c r="L72" s="62">
        <f t="shared" si="45"/>
        <v>0</v>
      </c>
      <c r="M72" s="64">
        <f t="shared" si="4"/>
        <v>1</v>
      </c>
      <c r="N72" s="64">
        <f t="shared" si="5"/>
        <v>1</v>
      </c>
      <c r="O72" s="151">
        <f t="shared" si="6"/>
        <v>1</v>
      </c>
    </row>
    <row r="73" spans="1:15" ht="43.5" customHeight="1" x14ac:dyDescent="0.25">
      <c r="A73" s="152" t="s">
        <v>394</v>
      </c>
      <c r="B73" s="44" t="s">
        <v>37</v>
      </c>
      <c r="C73" s="44">
        <v>13</v>
      </c>
      <c r="D73" s="44" t="s">
        <v>38</v>
      </c>
      <c r="E73" s="45" t="s">
        <v>258</v>
      </c>
      <c r="F73" s="46">
        <v>27215733.5</v>
      </c>
      <c r="G73" s="46">
        <v>0</v>
      </c>
      <c r="H73" s="46">
        <f>+F73-G73</f>
        <v>27215733.5</v>
      </c>
      <c r="I73" s="153">
        <f t="shared" si="46"/>
        <v>4.8786979420861916E-4</v>
      </c>
      <c r="J73" s="46">
        <v>27215733.5</v>
      </c>
      <c r="K73" s="46">
        <v>27215733.5</v>
      </c>
      <c r="L73" s="46">
        <f t="shared" si="42"/>
        <v>0</v>
      </c>
      <c r="M73" s="57">
        <f t="shared" si="4"/>
        <v>1</v>
      </c>
      <c r="N73" s="57">
        <f t="shared" si="5"/>
        <v>1</v>
      </c>
      <c r="O73" s="154">
        <f t="shared" si="6"/>
        <v>1</v>
      </c>
    </row>
    <row r="74" spans="1:15" ht="43.5" customHeight="1" x14ac:dyDescent="0.25">
      <c r="A74" s="149" t="s">
        <v>401</v>
      </c>
      <c r="B74" s="34" t="s">
        <v>37</v>
      </c>
      <c r="C74" s="34">
        <v>13</v>
      </c>
      <c r="D74" s="34" t="s">
        <v>38</v>
      </c>
      <c r="E74" s="40" t="s">
        <v>402</v>
      </c>
      <c r="F74" s="62">
        <f>+F76</f>
        <v>14746723</v>
      </c>
      <c r="G74" s="62">
        <f t="shared" ref="G74:G75" si="47">+G76</f>
        <v>0</v>
      </c>
      <c r="H74" s="62">
        <f>+H76</f>
        <v>14746723</v>
      </c>
      <c r="I74" s="150">
        <f t="shared" si="46"/>
        <v>2.6435005748647234E-4</v>
      </c>
      <c r="J74" s="62">
        <f>+J76</f>
        <v>14746723</v>
      </c>
      <c r="K74" s="62">
        <f t="shared" ref="K74:L75" si="48">+K76</f>
        <v>14746723</v>
      </c>
      <c r="L74" s="62">
        <f t="shared" si="48"/>
        <v>0</v>
      </c>
      <c r="M74" s="64">
        <f t="shared" si="4"/>
        <v>1</v>
      </c>
      <c r="N74" s="64">
        <f t="shared" si="5"/>
        <v>1</v>
      </c>
      <c r="O74" s="151">
        <f t="shared" si="6"/>
        <v>1</v>
      </c>
    </row>
    <row r="75" spans="1:15" ht="43.5" customHeight="1" x14ac:dyDescent="0.25">
      <c r="A75" s="149" t="s">
        <v>401</v>
      </c>
      <c r="B75" s="34" t="s">
        <v>41</v>
      </c>
      <c r="C75" s="34">
        <v>20</v>
      </c>
      <c r="D75" s="34" t="s">
        <v>38</v>
      </c>
      <c r="E75" s="40" t="s">
        <v>402</v>
      </c>
      <c r="F75" s="62">
        <f t="shared" ref="F75:H75" si="49">+F77</f>
        <v>17257433899.239998</v>
      </c>
      <c r="G75" s="62">
        <f t="shared" si="47"/>
        <v>32865842.690000001</v>
      </c>
      <c r="H75" s="62">
        <f t="shared" si="49"/>
        <v>17224568056.549999</v>
      </c>
      <c r="I75" s="162">
        <f t="shared" si="46"/>
        <v>0.30876795854432521</v>
      </c>
      <c r="J75" s="62">
        <f t="shared" ref="J75" si="50">+J77</f>
        <v>16118272580.08</v>
      </c>
      <c r="K75" s="62">
        <f t="shared" si="48"/>
        <v>16118272580.08</v>
      </c>
      <c r="L75" s="62">
        <f t="shared" si="48"/>
        <v>0</v>
      </c>
      <c r="M75" s="64">
        <f t="shared" si="4"/>
        <v>0.93577223690963285</v>
      </c>
      <c r="N75" s="64">
        <f t="shared" si="5"/>
        <v>0.93577223690963285</v>
      </c>
      <c r="O75" s="151">
        <f t="shared" si="6"/>
        <v>1</v>
      </c>
    </row>
    <row r="76" spans="1:15" ht="43.5" customHeight="1" x14ac:dyDescent="0.25">
      <c r="A76" s="149" t="s">
        <v>403</v>
      </c>
      <c r="B76" s="34" t="s">
        <v>37</v>
      </c>
      <c r="C76" s="34">
        <v>13</v>
      </c>
      <c r="D76" s="34" t="s">
        <v>38</v>
      </c>
      <c r="E76" s="40" t="s">
        <v>251</v>
      </c>
      <c r="F76" s="62">
        <f>+F84</f>
        <v>14746723</v>
      </c>
      <c r="G76" s="62">
        <f t="shared" ref="G76" si="51">+G84</f>
        <v>0</v>
      </c>
      <c r="H76" s="62">
        <f>+H84</f>
        <v>14746723</v>
      </c>
      <c r="I76" s="150">
        <f t="shared" si="46"/>
        <v>2.6435005748647234E-4</v>
      </c>
      <c r="J76" s="62">
        <f>+J84</f>
        <v>14746723</v>
      </c>
      <c r="K76" s="62">
        <f t="shared" ref="K76:L76" si="52">+K84</f>
        <v>14746723</v>
      </c>
      <c r="L76" s="62">
        <f t="shared" si="52"/>
        <v>0</v>
      </c>
      <c r="M76" s="64">
        <f t="shared" si="4"/>
        <v>1</v>
      </c>
      <c r="N76" s="64">
        <f t="shared" si="5"/>
        <v>1</v>
      </c>
      <c r="O76" s="151">
        <f t="shared" si="6"/>
        <v>1</v>
      </c>
    </row>
    <row r="77" spans="1:15" ht="43.5" customHeight="1" x14ac:dyDescent="0.25">
      <c r="A77" s="149" t="s">
        <v>403</v>
      </c>
      <c r="B77" s="34" t="s">
        <v>41</v>
      </c>
      <c r="C77" s="34">
        <v>20</v>
      </c>
      <c r="D77" s="34" t="s">
        <v>38</v>
      </c>
      <c r="E77" s="40" t="s">
        <v>251</v>
      </c>
      <c r="F77" s="62">
        <f t="shared" ref="F77:L78" si="53">+F78</f>
        <v>17257433899.239998</v>
      </c>
      <c r="G77" s="62">
        <f t="shared" si="53"/>
        <v>32865842.690000001</v>
      </c>
      <c r="H77" s="62">
        <f t="shared" si="53"/>
        <v>17224568056.549999</v>
      </c>
      <c r="I77" s="162">
        <f t="shared" si="46"/>
        <v>0.30876795854432521</v>
      </c>
      <c r="J77" s="62">
        <f t="shared" si="53"/>
        <v>16118272580.08</v>
      </c>
      <c r="K77" s="62">
        <f t="shared" si="53"/>
        <v>16118272580.08</v>
      </c>
      <c r="L77" s="62">
        <f t="shared" si="53"/>
        <v>0</v>
      </c>
      <c r="M77" s="64">
        <f t="shared" si="4"/>
        <v>0.93577223690963285</v>
      </c>
      <c r="N77" s="64">
        <f t="shared" si="5"/>
        <v>0.93577223690963285</v>
      </c>
      <c r="O77" s="151">
        <f t="shared" si="6"/>
        <v>1</v>
      </c>
    </row>
    <row r="78" spans="1:15" ht="50.25" customHeight="1" x14ac:dyDescent="0.25">
      <c r="A78" s="149" t="s">
        <v>404</v>
      </c>
      <c r="B78" s="34" t="s">
        <v>41</v>
      </c>
      <c r="C78" s="34">
        <v>20</v>
      </c>
      <c r="D78" s="34" t="s">
        <v>38</v>
      </c>
      <c r="E78" s="95" t="s">
        <v>405</v>
      </c>
      <c r="F78" s="62">
        <f t="shared" si="53"/>
        <v>17257433899.239998</v>
      </c>
      <c r="G78" s="62">
        <f t="shared" si="53"/>
        <v>32865842.690000001</v>
      </c>
      <c r="H78" s="62">
        <f t="shared" si="53"/>
        <v>17224568056.549999</v>
      </c>
      <c r="I78" s="162">
        <f t="shared" si="46"/>
        <v>0.30876795854432521</v>
      </c>
      <c r="J78" s="62">
        <f t="shared" si="53"/>
        <v>16118272580.08</v>
      </c>
      <c r="K78" s="62">
        <f t="shared" si="53"/>
        <v>16118272580.08</v>
      </c>
      <c r="L78" s="62">
        <f t="shared" si="53"/>
        <v>0</v>
      </c>
      <c r="M78" s="64">
        <f t="shared" si="4"/>
        <v>0.93577223690963285</v>
      </c>
      <c r="N78" s="64">
        <f t="shared" si="5"/>
        <v>0.93577223690963285</v>
      </c>
      <c r="O78" s="151">
        <f t="shared" si="6"/>
        <v>1</v>
      </c>
    </row>
    <row r="79" spans="1:15" ht="50.25" customHeight="1" x14ac:dyDescent="0.25">
      <c r="A79" s="149" t="s">
        <v>406</v>
      </c>
      <c r="B79" s="34" t="s">
        <v>41</v>
      </c>
      <c r="C79" s="34">
        <v>20</v>
      </c>
      <c r="D79" s="34" t="s">
        <v>38</v>
      </c>
      <c r="E79" s="40" t="s">
        <v>405</v>
      </c>
      <c r="F79" s="62">
        <f>+F80+F82</f>
        <v>17257433899.239998</v>
      </c>
      <c r="G79" s="62">
        <f t="shared" ref="G79" si="54">+G80+G82</f>
        <v>32865842.690000001</v>
      </c>
      <c r="H79" s="62">
        <f>+H80+H82</f>
        <v>17224568056.549999</v>
      </c>
      <c r="I79" s="162">
        <f t="shared" si="46"/>
        <v>0.30876795854432521</v>
      </c>
      <c r="J79" s="62">
        <f>+J80+J82</f>
        <v>16118272580.08</v>
      </c>
      <c r="K79" s="62">
        <f t="shared" ref="K79:L79" si="55">+K80+K82</f>
        <v>16118272580.08</v>
      </c>
      <c r="L79" s="62">
        <f t="shared" si="55"/>
        <v>0</v>
      </c>
      <c r="M79" s="64">
        <f t="shared" si="4"/>
        <v>0.93577223690963285</v>
      </c>
      <c r="N79" s="64">
        <f t="shared" si="5"/>
        <v>0.93577223690963285</v>
      </c>
      <c r="O79" s="151">
        <f t="shared" si="6"/>
        <v>1</v>
      </c>
    </row>
    <row r="80" spans="1:15" ht="43.5" customHeight="1" x14ac:dyDescent="0.25">
      <c r="A80" s="149" t="s">
        <v>407</v>
      </c>
      <c r="B80" s="34" t="s">
        <v>41</v>
      </c>
      <c r="C80" s="34">
        <v>20</v>
      </c>
      <c r="D80" s="34" t="s">
        <v>38</v>
      </c>
      <c r="E80" s="40" t="s">
        <v>408</v>
      </c>
      <c r="F80" s="62">
        <f>+F81</f>
        <v>14804123212</v>
      </c>
      <c r="G80" s="62">
        <f t="shared" ref="G80" si="56">+G81</f>
        <v>32865842.690000001</v>
      </c>
      <c r="H80" s="62">
        <f>+H81</f>
        <v>14771257369.309999</v>
      </c>
      <c r="I80" s="162">
        <f t="shared" si="46"/>
        <v>0.26478986109148295</v>
      </c>
      <c r="J80" s="62">
        <f>+J81</f>
        <v>14425540949.309999</v>
      </c>
      <c r="K80" s="62">
        <f t="shared" ref="K80:L80" si="57">+K81</f>
        <v>14425540949.309999</v>
      </c>
      <c r="L80" s="62">
        <f t="shared" si="57"/>
        <v>0</v>
      </c>
      <c r="M80" s="64">
        <f t="shared" si="4"/>
        <v>0.9765953289312872</v>
      </c>
      <c r="N80" s="64">
        <f t="shared" si="5"/>
        <v>0.9765953289312872</v>
      </c>
      <c r="O80" s="151">
        <f t="shared" si="6"/>
        <v>1</v>
      </c>
    </row>
    <row r="81" spans="1:15" ht="43.5" customHeight="1" x14ac:dyDescent="0.25">
      <c r="A81" s="152" t="s">
        <v>409</v>
      </c>
      <c r="B81" s="44" t="s">
        <v>41</v>
      </c>
      <c r="C81" s="44">
        <v>20</v>
      </c>
      <c r="D81" s="44" t="s">
        <v>38</v>
      </c>
      <c r="E81" s="45" t="s">
        <v>258</v>
      </c>
      <c r="F81" s="46">
        <v>14804123212</v>
      </c>
      <c r="G81" s="46">
        <v>32865842.690000001</v>
      </c>
      <c r="H81" s="46">
        <f>+F81-G81</f>
        <v>14771257369.309999</v>
      </c>
      <c r="I81" s="163">
        <f t="shared" si="46"/>
        <v>0.26478986109148295</v>
      </c>
      <c r="J81" s="46">
        <v>14425540949.309999</v>
      </c>
      <c r="K81" s="46">
        <v>14425540949.309999</v>
      </c>
      <c r="L81" s="46">
        <f t="shared" si="42"/>
        <v>0</v>
      </c>
      <c r="M81" s="57">
        <f t="shared" si="4"/>
        <v>0.9765953289312872</v>
      </c>
      <c r="N81" s="57">
        <f t="shared" si="5"/>
        <v>0.9765953289312872</v>
      </c>
      <c r="O81" s="154">
        <f t="shared" si="6"/>
        <v>1</v>
      </c>
    </row>
    <row r="82" spans="1:15" ht="43.5" customHeight="1" x14ac:dyDescent="0.25">
      <c r="A82" s="149" t="s">
        <v>410</v>
      </c>
      <c r="B82" s="34" t="s">
        <v>41</v>
      </c>
      <c r="C82" s="34">
        <v>20</v>
      </c>
      <c r="D82" s="34" t="s">
        <v>38</v>
      </c>
      <c r="E82" s="40" t="s">
        <v>411</v>
      </c>
      <c r="F82" s="62">
        <f>+F83</f>
        <v>2453310687.2399998</v>
      </c>
      <c r="G82" s="62">
        <f t="shared" ref="G82" si="58">+G83</f>
        <v>0</v>
      </c>
      <c r="H82" s="62">
        <f>+H83</f>
        <v>2453310687.2399998</v>
      </c>
      <c r="I82" s="162">
        <f t="shared" si="46"/>
        <v>4.3978097452842292E-2</v>
      </c>
      <c r="J82" s="62">
        <f>+J83</f>
        <v>1692731630.77</v>
      </c>
      <c r="K82" s="62">
        <f t="shared" ref="K82:L82" si="59">+K83</f>
        <v>1692731630.77</v>
      </c>
      <c r="L82" s="62">
        <f t="shared" si="59"/>
        <v>0</v>
      </c>
      <c r="M82" s="64">
        <f t="shared" si="4"/>
        <v>0.68997850112263637</v>
      </c>
      <c r="N82" s="64">
        <f t="shared" si="5"/>
        <v>0.68997850112263637</v>
      </c>
      <c r="O82" s="151">
        <f t="shared" si="6"/>
        <v>1</v>
      </c>
    </row>
    <row r="83" spans="1:15" ht="43.5" customHeight="1" x14ac:dyDescent="0.25">
      <c r="A83" s="152" t="s">
        <v>412</v>
      </c>
      <c r="B83" s="44" t="s">
        <v>41</v>
      </c>
      <c r="C83" s="44">
        <v>20</v>
      </c>
      <c r="D83" s="44" t="s">
        <v>38</v>
      </c>
      <c r="E83" s="45" t="s">
        <v>258</v>
      </c>
      <c r="F83" s="46">
        <v>2453310687.2399998</v>
      </c>
      <c r="G83" s="46">
        <v>0</v>
      </c>
      <c r="H83" s="46">
        <f>+F83-G83</f>
        <v>2453310687.2399998</v>
      </c>
      <c r="I83" s="163">
        <f t="shared" si="46"/>
        <v>4.3978097452842292E-2</v>
      </c>
      <c r="J83" s="46">
        <v>1692731630.77</v>
      </c>
      <c r="K83" s="46">
        <v>1692731630.77</v>
      </c>
      <c r="L83" s="46">
        <f t="shared" si="42"/>
        <v>0</v>
      </c>
      <c r="M83" s="57">
        <f t="shared" si="4"/>
        <v>0.68997850112263637</v>
      </c>
      <c r="N83" s="57">
        <f t="shared" si="5"/>
        <v>0.68997850112263637</v>
      </c>
      <c r="O83" s="154">
        <f t="shared" si="6"/>
        <v>1</v>
      </c>
    </row>
    <row r="84" spans="1:15" ht="43.5" customHeight="1" x14ac:dyDescent="0.25">
      <c r="A84" s="149" t="s">
        <v>413</v>
      </c>
      <c r="B84" s="34" t="s">
        <v>37</v>
      </c>
      <c r="C84" s="34">
        <v>13</v>
      </c>
      <c r="D84" s="34" t="s">
        <v>38</v>
      </c>
      <c r="E84" s="40" t="s">
        <v>414</v>
      </c>
      <c r="F84" s="62">
        <f t="shared" ref="F84:L86" si="60">+F85</f>
        <v>14746723</v>
      </c>
      <c r="G84" s="62">
        <f t="shared" si="60"/>
        <v>0</v>
      </c>
      <c r="H84" s="62">
        <f t="shared" si="60"/>
        <v>14746723</v>
      </c>
      <c r="I84" s="150">
        <f t="shared" si="46"/>
        <v>2.6435005748647234E-4</v>
      </c>
      <c r="J84" s="62">
        <f t="shared" si="60"/>
        <v>14746723</v>
      </c>
      <c r="K84" s="62">
        <f t="shared" si="60"/>
        <v>14746723</v>
      </c>
      <c r="L84" s="62">
        <f t="shared" si="60"/>
        <v>0</v>
      </c>
      <c r="M84" s="64">
        <f t="shared" si="4"/>
        <v>1</v>
      </c>
      <c r="N84" s="64">
        <f t="shared" si="5"/>
        <v>1</v>
      </c>
      <c r="O84" s="151">
        <f t="shared" si="6"/>
        <v>1</v>
      </c>
    </row>
    <row r="85" spans="1:15" ht="43.5" customHeight="1" x14ac:dyDescent="0.25">
      <c r="A85" s="149" t="s">
        <v>415</v>
      </c>
      <c r="B85" s="34" t="s">
        <v>37</v>
      </c>
      <c r="C85" s="34">
        <v>13</v>
      </c>
      <c r="D85" s="34" t="s">
        <v>38</v>
      </c>
      <c r="E85" s="40" t="s">
        <v>414</v>
      </c>
      <c r="F85" s="62">
        <f t="shared" si="60"/>
        <v>14746723</v>
      </c>
      <c r="G85" s="62">
        <f t="shared" si="60"/>
        <v>0</v>
      </c>
      <c r="H85" s="62">
        <f t="shared" si="60"/>
        <v>14746723</v>
      </c>
      <c r="I85" s="150">
        <f t="shared" si="46"/>
        <v>2.6435005748647234E-4</v>
      </c>
      <c r="J85" s="62">
        <f t="shared" si="60"/>
        <v>14746723</v>
      </c>
      <c r="K85" s="62">
        <f t="shared" si="60"/>
        <v>14746723</v>
      </c>
      <c r="L85" s="62">
        <f t="shared" si="60"/>
        <v>0</v>
      </c>
      <c r="M85" s="64">
        <f t="shared" si="4"/>
        <v>1</v>
      </c>
      <c r="N85" s="64">
        <f t="shared" si="5"/>
        <v>1</v>
      </c>
      <c r="O85" s="151">
        <f t="shared" si="6"/>
        <v>1</v>
      </c>
    </row>
    <row r="86" spans="1:15" ht="43.5" customHeight="1" x14ac:dyDescent="0.25">
      <c r="A86" s="149" t="s">
        <v>416</v>
      </c>
      <c r="B86" s="34" t="s">
        <v>37</v>
      </c>
      <c r="C86" s="34">
        <v>13</v>
      </c>
      <c r="D86" s="34" t="s">
        <v>38</v>
      </c>
      <c r="E86" s="40" t="s">
        <v>393</v>
      </c>
      <c r="F86" s="41">
        <f t="shared" si="60"/>
        <v>14746723</v>
      </c>
      <c r="G86" s="41">
        <f t="shared" si="60"/>
        <v>0</v>
      </c>
      <c r="H86" s="41">
        <f t="shared" si="60"/>
        <v>14746723</v>
      </c>
      <c r="I86" s="150">
        <f t="shared" si="46"/>
        <v>2.6435005748647234E-4</v>
      </c>
      <c r="J86" s="41">
        <f t="shared" si="60"/>
        <v>14746723</v>
      </c>
      <c r="K86" s="41">
        <f t="shared" si="60"/>
        <v>14746723</v>
      </c>
      <c r="L86" s="41">
        <f t="shared" si="60"/>
        <v>0</v>
      </c>
      <c r="M86" s="64">
        <f t="shared" si="4"/>
        <v>1</v>
      </c>
      <c r="N86" s="64">
        <f t="shared" si="5"/>
        <v>1</v>
      </c>
      <c r="O86" s="151">
        <f t="shared" si="6"/>
        <v>1</v>
      </c>
    </row>
    <row r="87" spans="1:15" ht="43.5" customHeight="1" x14ac:dyDescent="0.25">
      <c r="A87" s="152" t="s">
        <v>417</v>
      </c>
      <c r="B87" s="44" t="s">
        <v>37</v>
      </c>
      <c r="C87" s="44">
        <v>13</v>
      </c>
      <c r="D87" s="44" t="s">
        <v>38</v>
      </c>
      <c r="E87" s="45" t="s">
        <v>258</v>
      </c>
      <c r="F87" s="46">
        <v>14746723</v>
      </c>
      <c r="G87" s="46">
        <v>0</v>
      </c>
      <c r="H87" s="46">
        <f>+F87-G87</f>
        <v>14746723</v>
      </c>
      <c r="I87" s="153">
        <f t="shared" si="46"/>
        <v>2.6435005748647234E-4</v>
      </c>
      <c r="J87" s="46">
        <v>14746723</v>
      </c>
      <c r="K87" s="46">
        <v>14746723</v>
      </c>
      <c r="L87" s="46">
        <f t="shared" ref="L87:L129" si="61">+J87-K87</f>
        <v>0</v>
      </c>
      <c r="M87" s="57">
        <f t="shared" ref="M87:M130" si="62">+J87/H87</f>
        <v>1</v>
      </c>
      <c r="N87" s="57">
        <f t="shared" ref="N87:N130" si="63">+K87/H87</f>
        <v>1</v>
      </c>
      <c r="O87" s="154">
        <f t="shared" ref="O87:O129" si="64">+K87/J87</f>
        <v>1</v>
      </c>
    </row>
    <row r="88" spans="1:15" ht="43.5" customHeight="1" x14ac:dyDescent="0.25">
      <c r="A88" s="149" t="s">
        <v>418</v>
      </c>
      <c r="B88" s="34" t="s">
        <v>37</v>
      </c>
      <c r="C88" s="34">
        <v>13</v>
      </c>
      <c r="D88" s="34" t="s">
        <v>38</v>
      </c>
      <c r="E88" s="40" t="s">
        <v>419</v>
      </c>
      <c r="F88" s="60">
        <f>+F89</f>
        <v>109671627.38</v>
      </c>
      <c r="G88" s="60">
        <f>+G89</f>
        <v>0</v>
      </c>
      <c r="H88" s="60">
        <f>+H89</f>
        <v>109671627.38</v>
      </c>
      <c r="I88" s="157">
        <f t="shared" si="46"/>
        <v>1.965975830870219E-3</v>
      </c>
      <c r="J88" s="60">
        <f>+J89</f>
        <v>45729637</v>
      </c>
      <c r="K88" s="60">
        <f t="shared" ref="K88:L88" si="65">+K89</f>
        <v>45729637</v>
      </c>
      <c r="L88" s="60">
        <f t="shared" si="65"/>
        <v>0</v>
      </c>
      <c r="M88" s="64">
        <f t="shared" si="62"/>
        <v>0.41696871007076325</v>
      </c>
      <c r="N88" s="64">
        <f t="shared" si="63"/>
        <v>0.41696871007076325</v>
      </c>
      <c r="O88" s="151">
        <f t="shared" si="64"/>
        <v>1</v>
      </c>
    </row>
    <row r="89" spans="1:15" ht="43.5" customHeight="1" x14ac:dyDescent="0.25">
      <c r="A89" s="149" t="s">
        <v>420</v>
      </c>
      <c r="B89" s="34" t="s">
        <v>37</v>
      </c>
      <c r="C89" s="34">
        <v>13</v>
      </c>
      <c r="D89" s="34" t="s">
        <v>38</v>
      </c>
      <c r="E89" s="95" t="s">
        <v>251</v>
      </c>
      <c r="F89" s="60">
        <f>+F90+F94</f>
        <v>109671627.38</v>
      </c>
      <c r="G89" s="60">
        <f>+G90+G94</f>
        <v>0</v>
      </c>
      <c r="H89" s="60">
        <f>+H90+H94</f>
        <v>109671627.38</v>
      </c>
      <c r="I89" s="157">
        <f t="shared" si="46"/>
        <v>1.965975830870219E-3</v>
      </c>
      <c r="J89" s="60">
        <f>+J90+J94</f>
        <v>45729637</v>
      </c>
      <c r="K89" s="60">
        <f t="shared" ref="K89:L89" si="66">+K90+K94</f>
        <v>45729637</v>
      </c>
      <c r="L89" s="60">
        <f t="shared" si="66"/>
        <v>0</v>
      </c>
      <c r="M89" s="64">
        <f t="shared" si="62"/>
        <v>0.41696871007076325</v>
      </c>
      <c r="N89" s="64">
        <f t="shared" si="63"/>
        <v>0.41696871007076325</v>
      </c>
      <c r="O89" s="151">
        <f t="shared" si="64"/>
        <v>1</v>
      </c>
    </row>
    <row r="90" spans="1:15" ht="43.5" customHeight="1" x14ac:dyDescent="0.25">
      <c r="A90" s="149" t="s">
        <v>421</v>
      </c>
      <c r="B90" s="34" t="s">
        <v>37</v>
      </c>
      <c r="C90" s="34">
        <v>13</v>
      </c>
      <c r="D90" s="34" t="s">
        <v>38</v>
      </c>
      <c r="E90" s="40" t="s">
        <v>422</v>
      </c>
      <c r="F90" s="60">
        <f t="shared" ref="F90:L92" si="67">+F91</f>
        <v>63941990.380000003</v>
      </c>
      <c r="G90" s="60">
        <f t="shared" si="67"/>
        <v>0</v>
      </c>
      <c r="H90" s="60">
        <f t="shared" si="67"/>
        <v>63941990.380000003</v>
      </c>
      <c r="I90" s="157">
        <f t="shared" si="46"/>
        <v>1.1462254246419671E-3</v>
      </c>
      <c r="J90" s="60">
        <f t="shared" si="67"/>
        <v>0</v>
      </c>
      <c r="K90" s="60">
        <f t="shared" si="67"/>
        <v>0</v>
      </c>
      <c r="L90" s="60">
        <f t="shared" si="67"/>
        <v>0</v>
      </c>
      <c r="M90" s="64">
        <f t="shared" si="62"/>
        <v>0</v>
      </c>
      <c r="N90" s="64">
        <f t="shared" si="63"/>
        <v>0</v>
      </c>
      <c r="O90" s="151" t="s">
        <v>40</v>
      </c>
    </row>
    <row r="91" spans="1:15" ht="43.5" customHeight="1" x14ac:dyDescent="0.25">
      <c r="A91" s="149" t="s">
        <v>423</v>
      </c>
      <c r="B91" s="34" t="s">
        <v>37</v>
      </c>
      <c r="C91" s="34">
        <v>13</v>
      </c>
      <c r="D91" s="34" t="s">
        <v>38</v>
      </c>
      <c r="E91" s="40" t="s">
        <v>422</v>
      </c>
      <c r="F91" s="60">
        <f t="shared" si="67"/>
        <v>63941990.380000003</v>
      </c>
      <c r="G91" s="60">
        <f t="shared" si="67"/>
        <v>0</v>
      </c>
      <c r="H91" s="60">
        <f t="shared" si="67"/>
        <v>63941990.380000003</v>
      </c>
      <c r="I91" s="157">
        <f t="shared" si="46"/>
        <v>1.1462254246419671E-3</v>
      </c>
      <c r="J91" s="60">
        <f t="shared" si="67"/>
        <v>0</v>
      </c>
      <c r="K91" s="60">
        <f t="shared" si="67"/>
        <v>0</v>
      </c>
      <c r="L91" s="60">
        <f t="shared" si="67"/>
        <v>0</v>
      </c>
      <c r="M91" s="64">
        <f t="shared" si="62"/>
        <v>0</v>
      </c>
      <c r="N91" s="64">
        <f t="shared" si="63"/>
        <v>0</v>
      </c>
      <c r="O91" s="151" t="s">
        <v>40</v>
      </c>
    </row>
    <row r="92" spans="1:15" ht="43.5" customHeight="1" x14ac:dyDescent="0.25">
      <c r="A92" s="149" t="s">
        <v>424</v>
      </c>
      <c r="B92" s="34" t="s">
        <v>37</v>
      </c>
      <c r="C92" s="34">
        <v>13</v>
      </c>
      <c r="D92" s="34" t="s">
        <v>38</v>
      </c>
      <c r="E92" s="40" t="s">
        <v>425</v>
      </c>
      <c r="F92" s="60">
        <f t="shared" si="67"/>
        <v>63941990.380000003</v>
      </c>
      <c r="G92" s="60">
        <f t="shared" si="67"/>
        <v>0</v>
      </c>
      <c r="H92" s="60">
        <f t="shared" si="67"/>
        <v>63941990.380000003</v>
      </c>
      <c r="I92" s="157">
        <f t="shared" si="46"/>
        <v>1.1462254246419671E-3</v>
      </c>
      <c r="J92" s="60">
        <f t="shared" si="67"/>
        <v>0</v>
      </c>
      <c r="K92" s="60">
        <f t="shared" si="67"/>
        <v>0</v>
      </c>
      <c r="L92" s="60">
        <f t="shared" si="67"/>
        <v>0</v>
      </c>
      <c r="M92" s="64">
        <f t="shared" si="62"/>
        <v>0</v>
      </c>
      <c r="N92" s="64">
        <f t="shared" si="63"/>
        <v>0</v>
      </c>
      <c r="O92" s="151" t="s">
        <v>40</v>
      </c>
    </row>
    <row r="93" spans="1:15" ht="43.5" customHeight="1" x14ac:dyDescent="0.25">
      <c r="A93" s="152" t="s">
        <v>426</v>
      </c>
      <c r="B93" s="44" t="s">
        <v>37</v>
      </c>
      <c r="C93" s="44">
        <v>13</v>
      </c>
      <c r="D93" s="44" t="s">
        <v>38</v>
      </c>
      <c r="E93" s="45" t="s">
        <v>258</v>
      </c>
      <c r="F93" s="46">
        <v>63941990.380000003</v>
      </c>
      <c r="G93" s="46">
        <v>0</v>
      </c>
      <c r="H93" s="46">
        <f>+F93-G93</f>
        <v>63941990.380000003</v>
      </c>
      <c r="I93" s="192">
        <f t="shared" si="46"/>
        <v>1.1462254246419671E-3</v>
      </c>
      <c r="J93" s="46">
        <v>0</v>
      </c>
      <c r="K93" s="46">
        <v>0</v>
      </c>
      <c r="L93" s="46">
        <f t="shared" si="61"/>
        <v>0</v>
      </c>
      <c r="M93" s="57">
        <f t="shared" si="62"/>
        <v>0</v>
      </c>
      <c r="N93" s="57">
        <f t="shared" si="63"/>
        <v>0</v>
      </c>
      <c r="O93" s="154" t="s">
        <v>40</v>
      </c>
    </row>
    <row r="94" spans="1:15" ht="43.5" customHeight="1" x14ac:dyDescent="0.25">
      <c r="A94" s="149" t="s">
        <v>427</v>
      </c>
      <c r="B94" s="34" t="s">
        <v>37</v>
      </c>
      <c r="C94" s="34">
        <v>13</v>
      </c>
      <c r="D94" s="34" t="s">
        <v>38</v>
      </c>
      <c r="E94" s="40" t="s">
        <v>428</v>
      </c>
      <c r="F94" s="62">
        <f t="shared" ref="F94:L96" si="68">+F95</f>
        <v>45729637</v>
      </c>
      <c r="G94" s="62">
        <f t="shared" si="68"/>
        <v>0</v>
      </c>
      <c r="H94" s="62">
        <f t="shared" si="68"/>
        <v>45729637</v>
      </c>
      <c r="I94" s="150">
        <f t="shared" si="46"/>
        <v>8.1975040622825237E-4</v>
      </c>
      <c r="J94" s="62">
        <f t="shared" si="68"/>
        <v>45729637</v>
      </c>
      <c r="K94" s="62">
        <f t="shared" si="68"/>
        <v>45729637</v>
      </c>
      <c r="L94" s="62">
        <f t="shared" si="68"/>
        <v>0</v>
      </c>
      <c r="M94" s="64">
        <f t="shared" si="62"/>
        <v>1</v>
      </c>
      <c r="N94" s="64">
        <f t="shared" si="63"/>
        <v>1</v>
      </c>
      <c r="O94" s="151">
        <f t="shared" si="64"/>
        <v>1</v>
      </c>
    </row>
    <row r="95" spans="1:15" ht="43.5" customHeight="1" x14ac:dyDescent="0.25">
      <c r="A95" s="149" t="s">
        <v>429</v>
      </c>
      <c r="B95" s="34" t="s">
        <v>37</v>
      </c>
      <c r="C95" s="34">
        <v>13</v>
      </c>
      <c r="D95" s="34" t="s">
        <v>38</v>
      </c>
      <c r="E95" s="40" t="s">
        <v>428</v>
      </c>
      <c r="F95" s="62">
        <f t="shared" si="68"/>
        <v>45729637</v>
      </c>
      <c r="G95" s="62">
        <f t="shared" si="68"/>
        <v>0</v>
      </c>
      <c r="H95" s="62">
        <f t="shared" si="68"/>
        <v>45729637</v>
      </c>
      <c r="I95" s="150">
        <f t="shared" si="46"/>
        <v>8.1975040622825237E-4</v>
      </c>
      <c r="J95" s="62">
        <f t="shared" si="68"/>
        <v>45729637</v>
      </c>
      <c r="K95" s="62">
        <f t="shared" si="68"/>
        <v>45729637</v>
      </c>
      <c r="L95" s="62">
        <f t="shared" si="68"/>
        <v>0</v>
      </c>
      <c r="M95" s="64">
        <f t="shared" si="62"/>
        <v>1</v>
      </c>
      <c r="N95" s="64">
        <f t="shared" si="63"/>
        <v>1</v>
      </c>
      <c r="O95" s="151">
        <f t="shared" si="64"/>
        <v>1</v>
      </c>
    </row>
    <row r="96" spans="1:15" ht="43.5" customHeight="1" x14ac:dyDescent="0.25">
      <c r="A96" s="149" t="s">
        <v>430</v>
      </c>
      <c r="B96" s="34" t="s">
        <v>37</v>
      </c>
      <c r="C96" s="34">
        <v>13</v>
      </c>
      <c r="D96" s="34" t="s">
        <v>38</v>
      </c>
      <c r="E96" s="40" t="s">
        <v>393</v>
      </c>
      <c r="F96" s="62">
        <f t="shared" si="68"/>
        <v>45729637</v>
      </c>
      <c r="G96" s="62">
        <f t="shared" si="68"/>
        <v>0</v>
      </c>
      <c r="H96" s="62">
        <f t="shared" si="68"/>
        <v>45729637</v>
      </c>
      <c r="I96" s="150">
        <f t="shared" si="46"/>
        <v>8.1975040622825237E-4</v>
      </c>
      <c r="J96" s="62">
        <f t="shared" si="68"/>
        <v>45729637</v>
      </c>
      <c r="K96" s="62">
        <f t="shared" si="68"/>
        <v>45729637</v>
      </c>
      <c r="L96" s="62">
        <f t="shared" si="68"/>
        <v>0</v>
      </c>
      <c r="M96" s="64">
        <f t="shared" si="62"/>
        <v>1</v>
      </c>
      <c r="N96" s="64">
        <f t="shared" si="63"/>
        <v>1</v>
      </c>
      <c r="O96" s="151">
        <f t="shared" si="64"/>
        <v>1</v>
      </c>
    </row>
    <row r="97" spans="1:15" ht="43.5" customHeight="1" x14ac:dyDescent="0.25">
      <c r="A97" s="152" t="s">
        <v>431</v>
      </c>
      <c r="B97" s="44" t="s">
        <v>37</v>
      </c>
      <c r="C97" s="44">
        <v>13</v>
      </c>
      <c r="D97" s="44" t="s">
        <v>38</v>
      </c>
      <c r="E97" s="45" t="s">
        <v>258</v>
      </c>
      <c r="F97" s="46">
        <v>45729637</v>
      </c>
      <c r="G97" s="46">
        <v>0</v>
      </c>
      <c r="H97" s="46">
        <f>+F97-G97</f>
        <v>45729637</v>
      </c>
      <c r="I97" s="153">
        <f t="shared" si="46"/>
        <v>8.1975040622825237E-4</v>
      </c>
      <c r="J97" s="46">
        <v>45729637</v>
      </c>
      <c r="K97" s="46">
        <v>45729637</v>
      </c>
      <c r="L97" s="46">
        <f t="shared" si="61"/>
        <v>0</v>
      </c>
      <c r="M97" s="57">
        <f t="shared" si="62"/>
        <v>1</v>
      </c>
      <c r="N97" s="57">
        <f t="shared" si="63"/>
        <v>1</v>
      </c>
      <c r="O97" s="154">
        <f t="shared" si="64"/>
        <v>1</v>
      </c>
    </row>
    <row r="98" spans="1:15" ht="43.5" customHeight="1" x14ac:dyDescent="0.25">
      <c r="A98" s="149" t="s">
        <v>432</v>
      </c>
      <c r="B98" s="34" t="s">
        <v>37</v>
      </c>
      <c r="C98" s="34">
        <v>13</v>
      </c>
      <c r="D98" s="34" t="s">
        <v>38</v>
      </c>
      <c r="E98" s="40" t="s">
        <v>433</v>
      </c>
      <c r="F98" s="60">
        <f>+F99</f>
        <v>20000000</v>
      </c>
      <c r="G98" s="60">
        <f t="shared" ref="G98:G102" si="69">+G99</f>
        <v>0</v>
      </c>
      <c r="H98" s="60">
        <f>+H99</f>
        <v>20000000</v>
      </c>
      <c r="I98" s="150">
        <f t="shared" si="46"/>
        <v>3.5852040821065444E-4</v>
      </c>
      <c r="J98" s="60">
        <f>+J99</f>
        <v>20000000</v>
      </c>
      <c r="K98" s="60">
        <f t="shared" ref="K98:L102" si="70">+K99</f>
        <v>20000000</v>
      </c>
      <c r="L98" s="60">
        <f t="shared" si="70"/>
        <v>0</v>
      </c>
      <c r="M98" s="64">
        <f t="shared" si="62"/>
        <v>1</v>
      </c>
      <c r="N98" s="64">
        <f t="shared" si="63"/>
        <v>1</v>
      </c>
      <c r="O98" s="151">
        <f t="shared" si="64"/>
        <v>1</v>
      </c>
    </row>
    <row r="99" spans="1:15" ht="43.5" customHeight="1" x14ac:dyDescent="0.25">
      <c r="A99" s="149" t="s">
        <v>434</v>
      </c>
      <c r="B99" s="34" t="s">
        <v>37</v>
      </c>
      <c r="C99" s="34">
        <v>13</v>
      </c>
      <c r="D99" s="34" t="s">
        <v>38</v>
      </c>
      <c r="E99" s="95" t="s">
        <v>251</v>
      </c>
      <c r="F99" s="60">
        <f>+F100</f>
        <v>20000000</v>
      </c>
      <c r="G99" s="60">
        <f t="shared" si="69"/>
        <v>0</v>
      </c>
      <c r="H99" s="60">
        <f>+H100</f>
        <v>20000000</v>
      </c>
      <c r="I99" s="150">
        <f t="shared" si="46"/>
        <v>3.5852040821065444E-4</v>
      </c>
      <c r="J99" s="60">
        <f>+J100</f>
        <v>20000000</v>
      </c>
      <c r="K99" s="60">
        <f t="shared" si="70"/>
        <v>20000000</v>
      </c>
      <c r="L99" s="60">
        <f t="shared" si="70"/>
        <v>0</v>
      </c>
      <c r="M99" s="64">
        <f t="shared" si="62"/>
        <v>1</v>
      </c>
      <c r="N99" s="64">
        <f t="shared" si="63"/>
        <v>1</v>
      </c>
      <c r="O99" s="151">
        <f t="shared" si="64"/>
        <v>1</v>
      </c>
    </row>
    <row r="100" spans="1:15" ht="43.5" customHeight="1" x14ac:dyDescent="0.25">
      <c r="A100" s="149" t="s">
        <v>508</v>
      </c>
      <c r="B100" s="34" t="s">
        <v>37</v>
      </c>
      <c r="C100" s="34">
        <v>13</v>
      </c>
      <c r="D100" s="34" t="s">
        <v>38</v>
      </c>
      <c r="E100" s="40" t="s">
        <v>509</v>
      </c>
      <c r="F100" s="60">
        <f t="shared" ref="F100:J102" si="71">+F101</f>
        <v>20000000</v>
      </c>
      <c r="G100" s="60">
        <f t="shared" si="69"/>
        <v>0</v>
      </c>
      <c r="H100" s="60">
        <f t="shared" si="71"/>
        <v>20000000</v>
      </c>
      <c r="I100" s="150">
        <f t="shared" si="46"/>
        <v>3.5852040821065444E-4</v>
      </c>
      <c r="J100" s="60">
        <f t="shared" si="71"/>
        <v>20000000</v>
      </c>
      <c r="K100" s="60">
        <f t="shared" si="70"/>
        <v>20000000</v>
      </c>
      <c r="L100" s="60">
        <f t="shared" si="70"/>
        <v>0</v>
      </c>
      <c r="M100" s="64">
        <f t="shared" si="62"/>
        <v>1</v>
      </c>
      <c r="N100" s="64">
        <f t="shared" si="63"/>
        <v>1</v>
      </c>
      <c r="O100" s="151">
        <f t="shared" si="64"/>
        <v>1</v>
      </c>
    </row>
    <row r="101" spans="1:15" ht="43.5" customHeight="1" x14ac:dyDescent="0.25">
      <c r="A101" s="149" t="s">
        <v>510</v>
      </c>
      <c r="B101" s="34" t="s">
        <v>37</v>
      </c>
      <c r="C101" s="34">
        <v>13</v>
      </c>
      <c r="D101" s="34" t="s">
        <v>38</v>
      </c>
      <c r="E101" s="40" t="s">
        <v>509</v>
      </c>
      <c r="F101" s="60">
        <f t="shared" si="71"/>
        <v>20000000</v>
      </c>
      <c r="G101" s="60">
        <f t="shared" si="69"/>
        <v>0</v>
      </c>
      <c r="H101" s="60">
        <f t="shared" si="71"/>
        <v>20000000</v>
      </c>
      <c r="I101" s="150">
        <f t="shared" si="46"/>
        <v>3.5852040821065444E-4</v>
      </c>
      <c r="J101" s="60">
        <f t="shared" si="71"/>
        <v>20000000</v>
      </c>
      <c r="K101" s="60">
        <f t="shared" si="70"/>
        <v>20000000</v>
      </c>
      <c r="L101" s="60">
        <f t="shared" si="70"/>
        <v>0</v>
      </c>
      <c r="M101" s="64">
        <f t="shared" si="62"/>
        <v>1</v>
      </c>
      <c r="N101" s="64">
        <f t="shared" si="63"/>
        <v>1</v>
      </c>
      <c r="O101" s="151">
        <f t="shared" si="64"/>
        <v>1</v>
      </c>
    </row>
    <row r="102" spans="1:15" ht="43.5" customHeight="1" x14ac:dyDescent="0.25">
      <c r="A102" s="149" t="s">
        <v>511</v>
      </c>
      <c r="B102" s="34" t="s">
        <v>37</v>
      </c>
      <c r="C102" s="34">
        <v>13</v>
      </c>
      <c r="D102" s="34" t="s">
        <v>38</v>
      </c>
      <c r="E102" s="40" t="s">
        <v>393</v>
      </c>
      <c r="F102" s="60">
        <f t="shared" si="71"/>
        <v>20000000</v>
      </c>
      <c r="G102" s="60">
        <f t="shared" si="69"/>
        <v>0</v>
      </c>
      <c r="H102" s="60">
        <f t="shared" si="71"/>
        <v>20000000</v>
      </c>
      <c r="I102" s="150">
        <f t="shared" si="46"/>
        <v>3.5852040821065444E-4</v>
      </c>
      <c r="J102" s="60">
        <f t="shared" si="71"/>
        <v>20000000</v>
      </c>
      <c r="K102" s="60">
        <f t="shared" si="70"/>
        <v>20000000</v>
      </c>
      <c r="L102" s="60">
        <f t="shared" si="70"/>
        <v>0</v>
      </c>
      <c r="M102" s="64">
        <f t="shared" si="62"/>
        <v>1</v>
      </c>
      <c r="N102" s="64">
        <f t="shared" si="63"/>
        <v>1</v>
      </c>
      <c r="O102" s="151">
        <f t="shared" si="64"/>
        <v>1</v>
      </c>
    </row>
    <row r="103" spans="1:15" ht="43.5" customHeight="1" x14ac:dyDescent="0.25">
      <c r="A103" s="152" t="s">
        <v>512</v>
      </c>
      <c r="B103" s="44" t="s">
        <v>37</v>
      </c>
      <c r="C103" s="44">
        <v>13</v>
      </c>
      <c r="D103" s="44" t="s">
        <v>38</v>
      </c>
      <c r="E103" s="45" t="s">
        <v>258</v>
      </c>
      <c r="F103" s="46">
        <v>20000000</v>
      </c>
      <c r="G103" s="46">
        <v>0</v>
      </c>
      <c r="H103" s="46">
        <f>+F103-G103</f>
        <v>20000000</v>
      </c>
      <c r="I103" s="153">
        <f t="shared" si="46"/>
        <v>3.5852040821065444E-4</v>
      </c>
      <c r="J103" s="46">
        <v>20000000</v>
      </c>
      <c r="K103" s="46">
        <v>20000000</v>
      </c>
      <c r="L103" s="46">
        <f t="shared" ref="L103" si="72">+J103-K103</f>
        <v>0</v>
      </c>
      <c r="M103" s="57">
        <f t="shared" si="62"/>
        <v>1</v>
      </c>
      <c r="N103" s="57">
        <f t="shared" si="63"/>
        <v>1</v>
      </c>
      <c r="O103" s="154">
        <f t="shared" si="64"/>
        <v>1</v>
      </c>
    </row>
    <row r="104" spans="1:15" ht="43.5" customHeight="1" x14ac:dyDescent="0.25">
      <c r="A104" s="193" t="s">
        <v>441</v>
      </c>
      <c r="B104" s="100" t="s">
        <v>37</v>
      </c>
      <c r="C104" s="34">
        <v>13</v>
      </c>
      <c r="D104" s="34" t="s">
        <v>38</v>
      </c>
      <c r="E104" s="95" t="s">
        <v>442</v>
      </c>
      <c r="F104" s="66">
        <f t="shared" ref="F104:H105" si="73">+F106</f>
        <v>2620046413.3000002</v>
      </c>
      <c r="G104" s="66">
        <f t="shared" si="73"/>
        <v>0</v>
      </c>
      <c r="H104" s="66">
        <f t="shared" si="73"/>
        <v>2620046413.3000002</v>
      </c>
      <c r="I104" s="162">
        <f t="shared" si="46"/>
        <v>4.6967005481358855E-2</v>
      </c>
      <c r="J104" s="66">
        <f t="shared" ref="J104:L105" si="74">+J106</f>
        <v>2404970403.3000002</v>
      </c>
      <c r="K104" s="66">
        <f t="shared" si="74"/>
        <v>2398684865.3000002</v>
      </c>
      <c r="L104" s="66">
        <f t="shared" si="74"/>
        <v>6285538</v>
      </c>
      <c r="M104" s="64">
        <f t="shared" si="62"/>
        <v>0.91791137404733703</v>
      </c>
      <c r="N104" s="64">
        <f t="shared" si="63"/>
        <v>0.91551235624059391</v>
      </c>
      <c r="O104" s="151">
        <f t="shared" si="64"/>
        <v>0.99738643852274633</v>
      </c>
    </row>
    <row r="105" spans="1:15" ht="43.5" customHeight="1" x14ac:dyDescent="0.25">
      <c r="A105" s="193" t="s">
        <v>441</v>
      </c>
      <c r="B105" s="100" t="s">
        <v>37</v>
      </c>
      <c r="C105" s="34">
        <v>20</v>
      </c>
      <c r="D105" s="34" t="s">
        <v>38</v>
      </c>
      <c r="E105" s="95" t="s">
        <v>442</v>
      </c>
      <c r="F105" s="66">
        <f t="shared" si="73"/>
        <v>10000000000</v>
      </c>
      <c r="G105" s="66">
        <f t="shared" si="73"/>
        <v>0</v>
      </c>
      <c r="H105" s="66">
        <f t="shared" si="73"/>
        <v>10000000000</v>
      </c>
      <c r="I105" s="162">
        <f t="shared" si="46"/>
        <v>0.17926020410532723</v>
      </c>
      <c r="J105" s="66">
        <f t="shared" si="74"/>
        <v>10000000000</v>
      </c>
      <c r="K105" s="66">
        <f t="shared" si="74"/>
        <v>10000000000</v>
      </c>
      <c r="L105" s="66">
        <f t="shared" si="74"/>
        <v>0</v>
      </c>
      <c r="M105" s="64">
        <f t="shared" si="62"/>
        <v>1</v>
      </c>
      <c r="N105" s="64">
        <f t="shared" si="63"/>
        <v>1</v>
      </c>
      <c r="O105" s="151">
        <f t="shared" si="64"/>
        <v>1</v>
      </c>
    </row>
    <row r="106" spans="1:15" ht="43.5" customHeight="1" x14ac:dyDescent="0.25">
      <c r="A106" s="193" t="s">
        <v>443</v>
      </c>
      <c r="B106" s="100" t="s">
        <v>37</v>
      </c>
      <c r="C106" s="34">
        <v>13</v>
      </c>
      <c r="D106" s="34" t="s">
        <v>38</v>
      </c>
      <c r="E106" s="95" t="s">
        <v>251</v>
      </c>
      <c r="F106" s="66">
        <f>+F108+F112+F122+F126</f>
        <v>2620046413.3000002</v>
      </c>
      <c r="G106" s="66">
        <f>+G108+G112+G122+G126</f>
        <v>0</v>
      </c>
      <c r="H106" s="66">
        <f>+H108+H112+H122+H126</f>
        <v>2620046413.3000002</v>
      </c>
      <c r="I106" s="162">
        <f t="shared" si="46"/>
        <v>4.6967005481358855E-2</v>
      </c>
      <c r="J106" s="66">
        <f>+J108+J112+J122+J126</f>
        <v>2404970403.3000002</v>
      </c>
      <c r="K106" s="66">
        <f>+K108+K112+K122+K126</f>
        <v>2398684865.3000002</v>
      </c>
      <c r="L106" s="66">
        <f>+L108+L112+L122+L126</f>
        <v>6285538</v>
      </c>
      <c r="M106" s="64">
        <f t="shared" si="62"/>
        <v>0.91791137404733703</v>
      </c>
      <c r="N106" s="64">
        <f t="shared" si="63"/>
        <v>0.91551235624059391</v>
      </c>
      <c r="O106" s="151">
        <f t="shared" si="64"/>
        <v>0.99738643852274633</v>
      </c>
    </row>
    <row r="107" spans="1:15" ht="43.5" customHeight="1" x14ac:dyDescent="0.25">
      <c r="A107" s="193" t="s">
        <v>443</v>
      </c>
      <c r="B107" s="100" t="s">
        <v>37</v>
      </c>
      <c r="C107" s="34">
        <v>20</v>
      </c>
      <c r="D107" s="34" t="s">
        <v>38</v>
      </c>
      <c r="E107" s="95" t="s">
        <v>251</v>
      </c>
      <c r="F107" s="66">
        <f>+F113</f>
        <v>10000000000</v>
      </c>
      <c r="G107" s="66">
        <f>+G113</f>
        <v>0</v>
      </c>
      <c r="H107" s="66">
        <f>+H113</f>
        <v>10000000000</v>
      </c>
      <c r="I107" s="162">
        <f t="shared" si="46"/>
        <v>0.17926020410532723</v>
      </c>
      <c r="J107" s="66">
        <f>+J113</f>
        <v>10000000000</v>
      </c>
      <c r="K107" s="66">
        <f t="shared" ref="K107:L107" si="75">+K113</f>
        <v>10000000000</v>
      </c>
      <c r="L107" s="66">
        <f t="shared" si="75"/>
        <v>0</v>
      </c>
      <c r="M107" s="64">
        <f t="shared" si="62"/>
        <v>1</v>
      </c>
      <c r="N107" s="64">
        <f t="shared" si="63"/>
        <v>1</v>
      </c>
      <c r="O107" s="151">
        <f t="shared" si="64"/>
        <v>1</v>
      </c>
    </row>
    <row r="108" spans="1:15" ht="52.5" customHeight="1" x14ac:dyDescent="0.25">
      <c r="A108" s="185" t="s">
        <v>444</v>
      </c>
      <c r="B108" s="100" t="s">
        <v>37</v>
      </c>
      <c r="C108" s="34">
        <v>13</v>
      </c>
      <c r="D108" s="34" t="s">
        <v>38</v>
      </c>
      <c r="E108" s="95" t="s">
        <v>445</v>
      </c>
      <c r="F108" s="66">
        <f t="shared" ref="F108:L111" si="76">+F109</f>
        <v>1168128</v>
      </c>
      <c r="G108" s="66">
        <f t="shared" si="76"/>
        <v>0</v>
      </c>
      <c r="H108" s="66">
        <f t="shared" si="76"/>
        <v>1168128</v>
      </c>
      <c r="I108" s="161">
        <f t="shared" si="46"/>
        <v>2.0939886370114767E-5</v>
      </c>
      <c r="J108" s="66">
        <f t="shared" si="76"/>
        <v>1168128</v>
      </c>
      <c r="K108" s="66">
        <f t="shared" si="76"/>
        <v>1168128</v>
      </c>
      <c r="L108" s="66">
        <f t="shared" si="76"/>
        <v>0</v>
      </c>
      <c r="M108" s="64">
        <f t="shared" si="62"/>
        <v>1</v>
      </c>
      <c r="N108" s="64">
        <f t="shared" si="63"/>
        <v>1</v>
      </c>
      <c r="O108" s="151">
        <f t="shared" si="64"/>
        <v>1</v>
      </c>
    </row>
    <row r="109" spans="1:15" ht="52.5" customHeight="1" x14ac:dyDescent="0.25">
      <c r="A109" s="185" t="s">
        <v>446</v>
      </c>
      <c r="B109" s="100" t="s">
        <v>37</v>
      </c>
      <c r="C109" s="34">
        <v>13</v>
      </c>
      <c r="D109" s="34" t="s">
        <v>38</v>
      </c>
      <c r="E109" s="95" t="s">
        <v>445</v>
      </c>
      <c r="F109" s="66">
        <f t="shared" si="76"/>
        <v>1168128</v>
      </c>
      <c r="G109" s="66">
        <f t="shared" si="76"/>
        <v>0</v>
      </c>
      <c r="H109" s="66">
        <f t="shared" si="76"/>
        <v>1168128</v>
      </c>
      <c r="I109" s="161">
        <f t="shared" si="46"/>
        <v>2.0939886370114767E-5</v>
      </c>
      <c r="J109" s="66">
        <f t="shared" si="76"/>
        <v>1168128</v>
      </c>
      <c r="K109" s="66">
        <f t="shared" si="76"/>
        <v>1168128</v>
      </c>
      <c r="L109" s="66">
        <f t="shared" si="76"/>
        <v>0</v>
      </c>
      <c r="M109" s="64">
        <f t="shared" si="62"/>
        <v>1</v>
      </c>
      <c r="N109" s="64">
        <f t="shared" si="63"/>
        <v>1</v>
      </c>
      <c r="O109" s="151">
        <f t="shared" si="64"/>
        <v>1</v>
      </c>
    </row>
    <row r="110" spans="1:15" ht="43.5" customHeight="1" x14ac:dyDescent="0.25">
      <c r="A110" s="185" t="s">
        <v>447</v>
      </c>
      <c r="B110" s="100" t="s">
        <v>37</v>
      </c>
      <c r="C110" s="34">
        <v>13</v>
      </c>
      <c r="D110" s="34" t="s">
        <v>38</v>
      </c>
      <c r="E110" s="95" t="s">
        <v>448</v>
      </c>
      <c r="F110" s="66">
        <f t="shared" si="76"/>
        <v>1168128</v>
      </c>
      <c r="G110" s="66">
        <f t="shared" si="76"/>
        <v>0</v>
      </c>
      <c r="H110" s="66">
        <f t="shared" si="76"/>
        <v>1168128</v>
      </c>
      <c r="I110" s="161">
        <f t="shared" si="46"/>
        <v>2.0939886370114767E-5</v>
      </c>
      <c r="J110" s="66">
        <f t="shared" si="76"/>
        <v>1168128</v>
      </c>
      <c r="K110" s="66">
        <f t="shared" si="76"/>
        <v>1168128</v>
      </c>
      <c r="L110" s="66">
        <f t="shared" si="76"/>
        <v>0</v>
      </c>
      <c r="M110" s="64">
        <f t="shared" si="62"/>
        <v>1</v>
      </c>
      <c r="N110" s="64">
        <f t="shared" si="63"/>
        <v>1</v>
      </c>
      <c r="O110" s="151">
        <f t="shared" si="64"/>
        <v>1</v>
      </c>
    </row>
    <row r="111" spans="1:15" ht="43.5" customHeight="1" x14ac:dyDescent="0.25">
      <c r="A111" s="152" t="s">
        <v>449</v>
      </c>
      <c r="B111" s="103" t="s">
        <v>37</v>
      </c>
      <c r="C111" s="44">
        <v>13</v>
      </c>
      <c r="D111" s="44" t="s">
        <v>38</v>
      </c>
      <c r="E111" s="45" t="s">
        <v>258</v>
      </c>
      <c r="F111" s="46">
        <v>1168128</v>
      </c>
      <c r="G111" s="56">
        <f t="shared" si="76"/>
        <v>0</v>
      </c>
      <c r="H111" s="46">
        <f>+F111-G111</f>
        <v>1168128</v>
      </c>
      <c r="I111" s="159">
        <f t="shared" si="46"/>
        <v>2.0939886370114767E-5</v>
      </c>
      <c r="J111" s="56">
        <v>1168128</v>
      </c>
      <c r="K111" s="56">
        <v>1168128</v>
      </c>
      <c r="L111" s="46">
        <f t="shared" si="61"/>
        <v>0</v>
      </c>
      <c r="M111" s="57">
        <f t="shared" si="62"/>
        <v>1</v>
      </c>
      <c r="N111" s="57">
        <f t="shared" si="63"/>
        <v>1</v>
      </c>
      <c r="O111" s="154">
        <f t="shared" si="64"/>
        <v>1</v>
      </c>
    </row>
    <row r="112" spans="1:15" ht="57" customHeight="1" x14ac:dyDescent="0.25">
      <c r="A112" s="185" t="s">
        <v>450</v>
      </c>
      <c r="B112" s="107" t="s">
        <v>37</v>
      </c>
      <c r="C112" s="34">
        <v>13</v>
      </c>
      <c r="D112" s="34" t="s">
        <v>38</v>
      </c>
      <c r="E112" s="95" t="s">
        <v>451</v>
      </c>
      <c r="F112" s="60">
        <f t="shared" ref="F112:H113" si="77">+F114</f>
        <v>1621534103.74</v>
      </c>
      <c r="G112" s="60">
        <f t="shared" si="77"/>
        <v>0</v>
      </c>
      <c r="H112" s="60">
        <f>+H114</f>
        <v>1621534103.74</v>
      </c>
      <c r="I112" s="162">
        <f t="shared" si="46"/>
        <v>2.9067653440018125E-2</v>
      </c>
      <c r="J112" s="60">
        <f>+J114</f>
        <v>1406458093.74</v>
      </c>
      <c r="K112" s="60">
        <f t="shared" ref="K112:L113" si="78">+K114</f>
        <v>1400172555.74</v>
      </c>
      <c r="L112" s="60">
        <f t="shared" si="78"/>
        <v>6285538</v>
      </c>
      <c r="M112" s="64">
        <f t="shared" si="62"/>
        <v>0.8673626354796139</v>
      </c>
      <c r="N112" s="64">
        <f t="shared" si="63"/>
        <v>0.86348634451200323</v>
      </c>
      <c r="O112" s="151">
        <f t="shared" si="64"/>
        <v>0.99553094540962417</v>
      </c>
    </row>
    <row r="113" spans="1:15" ht="57" customHeight="1" x14ac:dyDescent="0.25">
      <c r="A113" s="185" t="s">
        <v>450</v>
      </c>
      <c r="B113" s="100" t="s">
        <v>41</v>
      </c>
      <c r="C113" s="34">
        <v>20</v>
      </c>
      <c r="D113" s="34" t="s">
        <v>38</v>
      </c>
      <c r="E113" s="95" t="s">
        <v>451</v>
      </c>
      <c r="F113" s="60">
        <f t="shared" si="77"/>
        <v>10000000000</v>
      </c>
      <c r="G113" s="60">
        <f t="shared" si="77"/>
        <v>0</v>
      </c>
      <c r="H113" s="60">
        <f t="shared" si="77"/>
        <v>10000000000</v>
      </c>
      <c r="I113" s="162">
        <f t="shared" si="46"/>
        <v>0.17926020410532723</v>
      </c>
      <c r="J113" s="60">
        <f t="shared" ref="J113" si="79">+J115</f>
        <v>10000000000</v>
      </c>
      <c r="K113" s="60">
        <f t="shared" si="78"/>
        <v>10000000000</v>
      </c>
      <c r="L113" s="60">
        <f t="shared" si="78"/>
        <v>0</v>
      </c>
      <c r="M113" s="64">
        <f t="shared" si="62"/>
        <v>1</v>
      </c>
      <c r="N113" s="64">
        <f t="shared" si="63"/>
        <v>1</v>
      </c>
      <c r="O113" s="151">
        <f t="shared" si="64"/>
        <v>1</v>
      </c>
    </row>
    <row r="114" spans="1:15" ht="57" customHeight="1" x14ac:dyDescent="0.25">
      <c r="A114" s="185" t="s">
        <v>452</v>
      </c>
      <c r="B114" s="107" t="s">
        <v>37</v>
      </c>
      <c r="C114" s="34">
        <v>13</v>
      </c>
      <c r="D114" s="34" t="s">
        <v>38</v>
      </c>
      <c r="E114" s="95" t="s">
        <v>451</v>
      </c>
      <c r="F114" s="66">
        <f>+F118+F116</f>
        <v>1621534103.74</v>
      </c>
      <c r="G114" s="66">
        <f>+G118+G116</f>
        <v>0</v>
      </c>
      <c r="H114" s="66">
        <f>+H118+H116</f>
        <v>1621534103.74</v>
      </c>
      <c r="I114" s="162">
        <f t="shared" si="46"/>
        <v>2.9067653440018125E-2</v>
      </c>
      <c r="J114" s="66">
        <f>+J118+J116</f>
        <v>1406458093.74</v>
      </c>
      <c r="K114" s="66">
        <f>+K118+K116</f>
        <v>1400172555.74</v>
      </c>
      <c r="L114" s="66">
        <f>+L118+L116</f>
        <v>6285538</v>
      </c>
      <c r="M114" s="64">
        <f t="shared" si="62"/>
        <v>0.8673626354796139</v>
      </c>
      <c r="N114" s="64">
        <f t="shared" si="63"/>
        <v>0.86348634451200323</v>
      </c>
      <c r="O114" s="151">
        <f t="shared" si="64"/>
        <v>0.99553094540962417</v>
      </c>
    </row>
    <row r="115" spans="1:15" ht="57" customHeight="1" x14ac:dyDescent="0.25">
      <c r="A115" s="185" t="s">
        <v>452</v>
      </c>
      <c r="B115" s="100" t="s">
        <v>41</v>
      </c>
      <c r="C115" s="34">
        <v>20</v>
      </c>
      <c r="D115" s="34" t="s">
        <v>38</v>
      </c>
      <c r="E115" s="95" t="s">
        <v>451</v>
      </c>
      <c r="F115" s="66">
        <f>+F120</f>
        <v>10000000000</v>
      </c>
      <c r="G115" s="66">
        <f>+G120</f>
        <v>0</v>
      </c>
      <c r="H115" s="66">
        <f>+H120</f>
        <v>10000000000</v>
      </c>
      <c r="I115" s="162">
        <f t="shared" si="46"/>
        <v>0.17926020410532723</v>
      </c>
      <c r="J115" s="66">
        <f>+J120</f>
        <v>10000000000</v>
      </c>
      <c r="K115" s="66">
        <f t="shared" ref="K115:L115" si="80">+K120</f>
        <v>10000000000</v>
      </c>
      <c r="L115" s="66">
        <f t="shared" si="80"/>
        <v>0</v>
      </c>
      <c r="M115" s="64">
        <f t="shared" si="62"/>
        <v>1</v>
      </c>
      <c r="N115" s="64">
        <f t="shared" si="63"/>
        <v>1</v>
      </c>
      <c r="O115" s="151">
        <f t="shared" si="64"/>
        <v>1</v>
      </c>
    </row>
    <row r="116" spans="1:15" ht="43.5" customHeight="1" x14ac:dyDescent="0.25">
      <c r="A116" s="185" t="s">
        <v>453</v>
      </c>
      <c r="B116" s="107" t="s">
        <v>37</v>
      </c>
      <c r="C116" s="34">
        <v>13</v>
      </c>
      <c r="D116" s="34" t="s">
        <v>38</v>
      </c>
      <c r="E116" s="95" t="s">
        <v>393</v>
      </c>
      <c r="F116" s="66">
        <f>+F117</f>
        <v>799166753.74000001</v>
      </c>
      <c r="G116" s="66">
        <f>+G117</f>
        <v>0</v>
      </c>
      <c r="H116" s="66">
        <f>+H117</f>
        <v>799166753.74000001</v>
      </c>
      <c r="I116" s="162">
        <f t="shared" si="46"/>
        <v>1.4325879538962418E-2</v>
      </c>
      <c r="J116" s="66">
        <f>+J117</f>
        <v>584090743.74000001</v>
      </c>
      <c r="K116" s="66">
        <f>+K117</f>
        <v>577805205.74000001</v>
      </c>
      <c r="L116" s="66">
        <f>+L117</f>
        <v>6285538</v>
      </c>
      <c r="M116" s="64">
        <f>+J116/H116</f>
        <v>0.73087467791487659</v>
      </c>
      <c r="N116" s="64">
        <f>+K116/H116</f>
        <v>0.72300956344335421</v>
      </c>
      <c r="O116" s="151">
        <f>+K116/J116</f>
        <v>0.98923876458004967</v>
      </c>
    </row>
    <row r="117" spans="1:15" ht="43.5" customHeight="1" x14ac:dyDescent="0.25">
      <c r="A117" s="152" t="s">
        <v>456</v>
      </c>
      <c r="B117" s="99" t="s">
        <v>37</v>
      </c>
      <c r="C117" s="44">
        <v>13</v>
      </c>
      <c r="D117" s="44" t="s">
        <v>38</v>
      </c>
      <c r="E117" s="108" t="s">
        <v>258</v>
      </c>
      <c r="F117" s="46">
        <v>799166753.74000001</v>
      </c>
      <c r="G117" s="46">
        <v>0</v>
      </c>
      <c r="H117" s="46">
        <f>+F117-G117</f>
        <v>799166753.74000001</v>
      </c>
      <c r="I117" s="163">
        <f t="shared" si="46"/>
        <v>1.4325879538962418E-2</v>
      </c>
      <c r="J117" s="46">
        <v>584090743.74000001</v>
      </c>
      <c r="K117" s="46">
        <v>577805205.74000001</v>
      </c>
      <c r="L117" s="46">
        <f>+J117-K117</f>
        <v>6285538</v>
      </c>
      <c r="M117" s="57">
        <f>+J117/H117</f>
        <v>0.73087467791487659</v>
      </c>
      <c r="N117" s="57">
        <f>+K117/H117</f>
        <v>0.72300956344335421</v>
      </c>
      <c r="O117" s="154">
        <f>+K117/J117</f>
        <v>0.98923876458004967</v>
      </c>
    </row>
    <row r="118" spans="1:15" ht="43.5" customHeight="1" x14ac:dyDescent="0.25">
      <c r="A118" s="149" t="s">
        <v>454</v>
      </c>
      <c r="B118" s="107" t="s">
        <v>37</v>
      </c>
      <c r="C118" s="34">
        <v>13</v>
      </c>
      <c r="D118" s="34" t="s">
        <v>38</v>
      </c>
      <c r="E118" s="40" t="s">
        <v>455</v>
      </c>
      <c r="F118" s="62">
        <f>+F119</f>
        <v>822367350</v>
      </c>
      <c r="G118" s="62">
        <f>+G119</f>
        <v>0</v>
      </c>
      <c r="H118" s="62">
        <f>+H119</f>
        <v>822367350</v>
      </c>
      <c r="I118" s="162">
        <f t="shared" si="46"/>
        <v>1.4741773901055707E-2</v>
      </c>
      <c r="J118" s="62">
        <f>+J119</f>
        <v>822367350</v>
      </c>
      <c r="K118" s="62">
        <f>+K119</f>
        <v>822367350</v>
      </c>
      <c r="L118" s="62">
        <f>+L119</f>
        <v>0</v>
      </c>
      <c r="M118" s="64">
        <f t="shared" si="62"/>
        <v>1</v>
      </c>
      <c r="N118" s="64">
        <f t="shared" si="63"/>
        <v>1</v>
      </c>
      <c r="O118" s="151">
        <f t="shared" si="64"/>
        <v>1</v>
      </c>
    </row>
    <row r="119" spans="1:15" ht="43.5" customHeight="1" x14ac:dyDescent="0.25">
      <c r="A119" s="152" t="s">
        <v>457</v>
      </c>
      <c r="B119" s="103" t="s">
        <v>37</v>
      </c>
      <c r="C119" s="44">
        <v>13</v>
      </c>
      <c r="D119" s="44" t="s">
        <v>38</v>
      </c>
      <c r="E119" s="108" t="s">
        <v>258</v>
      </c>
      <c r="F119" s="46">
        <v>822367350</v>
      </c>
      <c r="G119" s="46">
        <f>+G121</f>
        <v>0</v>
      </c>
      <c r="H119" s="46">
        <f>+F119-G119</f>
        <v>822367350</v>
      </c>
      <c r="I119" s="163">
        <f t="shared" si="46"/>
        <v>1.4741773901055707E-2</v>
      </c>
      <c r="J119" s="46">
        <v>822367350</v>
      </c>
      <c r="K119" s="46">
        <v>822367350</v>
      </c>
      <c r="L119" s="46">
        <f>+J119-K119</f>
        <v>0</v>
      </c>
      <c r="M119" s="57">
        <f>+J119/H119</f>
        <v>1</v>
      </c>
      <c r="N119" s="57">
        <f>+K119/H119</f>
        <v>1</v>
      </c>
      <c r="O119" s="154">
        <f>+K119/J119</f>
        <v>1</v>
      </c>
    </row>
    <row r="120" spans="1:15" ht="43.5" customHeight="1" x14ac:dyDescent="0.25">
      <c r="A120" s="149" t="s">
        <v>454</v>
      </c>
      <c r="B120" s="100" t="s">
        <v>41</v>
      </c>
      <c r="C120" s="34">
        <v>20</v>
      </c>
      <c r="D120" s="34" t="s">
        <v>38</v>
      </c>
      <c r="E120" s="40" t="s">
        <v>455</v>
      </c>
      <c r="F120" s="62">
        <f>+F121</f>
        <v>10000000000</v>
      </c>
      <c r="G120" s="62">
        <f>+G121</f>
        <v>0</v>
      </c>
      <c r="H120" s="62">
        <f>+H121</f>
        <v>10000000000</v>
      </c>
      <c r="I120" s="162">
        <f t="shared" si="46"/>
        <v>0.17926020410532723</v>
      </c>
      <c r="J120" s="62">
        <f>+J121</f>
        <v>10000000000</v>
      </c>
      <c r="K120" s="62">
        <f t="shared" ref="K120:L120" si="81">+K121</f>
        <v>10000000000</v>
      </c>
      <c r="L120" s="62">
        <f t="shared" si="81"/>
        <v>0</v>
      </c>
      <c r="M120" s="64">
        <f t="shared" si="62"/>
        <v>1</v>
      </c>
      <c r="N120" s="64">
        <f t="shared" si="63"/>
        <v>1</v>
      </c>
      <c r="O120" s="151">
        <f t="shared" si="64"/>
        <v>1</v>
      </c>
    </row>
    <row r="121" spans="1:15" ht="43.5" customHeight="1" x14ac:dyDescent="0.25">
      <c r="A121" s="152" t="s">
        <v>457</v>
      </c>
      <c r="B121" s="103" t="s">
        <v>41</v>
      </c>
      <c r="C121" s="44">
        <v>20</v>
      </c>
      <c r="D121" s="44" t="s">
        <v>38</v>
      </c>
      <c r="E121" s="108" t="s">
        <v>258</v>
      </c>
      <c r="F121" s="46">
        <v>10000000000</v>
      </c>
      <c r="G121" s="46">
        <v>0</v>
      </c>
      <c r="H121" s="46">
        <f t="shared" ref="H121" si="82">+F121-G121</f>
        <v>10000000000</v>
      </c>
      <c r="I121" s="163">
        <f t="shared" si="46"/>
        <v>0.17926020410532723</v>
      </c>
      <c r="J121" s="46">
        <v>10000000000</v>
      </c>
      <c r="K121" s="46">
        <v>10000000000</v>
      </c>
      <c r="L121" s="46">
        <f t="shared" si="61"/>
        <v>0</v>
      </c>
      <c r="M121" s="57">
        <f t="shared" si="62"/>
        <v>1</v>
      </c>
      <c r="N121" s="57">
        <f>+K121/H121</f>
        <v>1</v>
      </c>
      <c r="O121" s="154">
        <f t="shared" si="64"/>
        <v>1</v>
      </c>
    </row>
    <row r="122" spans="1:15" ht="54" customHeight="1" x14ac:dyDescent="0.25">
      <c r="A122" s="185" t="s">
        <v>458</v>
      </c>
      <c r="B122" s="100" t="s">
        <v>37</v>
      </c>
      <c r="C122" s="34">
        <v>13</v>
      </c>
      <c r="D122" s="34" t="s">
        <v>38</v>
      </c>
      <c r="E122" s="95" t="s">
        <v>459</v>
      </c>
      <c r="F122" s="66">
        <f t="shared" ref="F122:L124" si="83">+F123</f>
        <v>987224297.55999994</v>
      </c>
      <c r="G122" s="66">
        <f t="shared" si="83"/>
        <v>0</v>
      </c>
      <c r="H122" s="66">
        <f t="shared" si="83"/>
        <v>987224297.55999994</v>
      </c>
      <c r="I122" s="162">
        <f t="shared" si="46"/>
        <v>1.7697002907834387E-2</v>
      </c>
      <c r="J122" s="66">
        <f t="shared" si="83"/>
        <v>987224297.55999994</v>
      </c>
      <c r="K122" s="66">
        <v>987224297.55999994</v>
      </c>
      <c r="L122" s="66">
        <f t="shared" si="83"/>
        <v>0</v>
      </c>
      <c r="M122" s="64">
        <f t="shared" si="62"/>
        <v>1</v>
      </c>
      <c r="N122" s="64">
        <f t="shared" si="63"/>
        <v>1</v>
      </c>
      <c r="O122" s="151">
        <f t="shared" si="64"/>
        <v>1</v>
      </c>
    </row>
    <row r="123" spans="1:15" ht="54" customHeight="1" x14ac:dyDescent="0.25">
      <c r="A123" s="185" t="s">
        <v>460</v>
      </c>
      <c r="B123" s="100" t="s">
        <v>37</v>
      </c>
      <c r="C123" s="34">
        <v>13</v>
      </c>
      <c r="D123" s="34" t="s">
        <v>38</v>
      </c>
      <c r="E123" s="95" t="s">
        <v>459</v>
      </c>
      <c r="F123" s="66">
        <f t="shared" si="83"/>
        <v>987224297.55999994</v>
      </c>
      <c r="G123" s="66">
        <f t="shared" si="83"/>
        <v>0</v>
      </c>
      <c r="H123" s="66">
        <f t="shared" si="83"/>
        <v>987224297.55999994</v>
      </c>
      <c r="I123" s="162">
        <f t="shared" si="46"/>
        <v>1.7697002907834387E-2</v>
      </c>
      <c r="J123" s="66">
        <f t="shared" si="83"/>
        <v>987224297.55999994</v>
      </c>
      <c r="K123" s="66">
        <f t="shared" si="83"/>
        <v>987224297.55999994</v>
      </c>
      <c r="L123" s="66">
        <f t="shared" si="83"/>
        <v>0</v>
      </c>
      <c r="M123" s="64">
        <f t="shared" si="62"/>
        <v>1</v>
      </c>
      <c r="N123" s="64">
        <f t="shared" si="63"/>
        <v>1</v>
      </c>
      <c r="O123" s="151">
        <f t="shared" si="64"/>
        <v>1</v>
      </c>
    </row>
    <row r="124" spans="1:15" ht="43.5" customHeight="1" x14ac:dyDescent="0.25">
      <c r="A124" s="185" t="s">
        <v>461</v>
      </c>
      <c r="B124" s="100" t="s">
        <v>37</v>
      </c>
      <c r="C124" s="34">
        <v>13</v>
      </c>
      <c r="D124" s="34" t="s">
        <v>38</v>
      </c>
      <c r="E124" s="95" t="s">
        <v>462</v>
      </c>
      <c r="F124" s="66">
        <f t="shared" si="83"/>
        <v>987224297.55999994</v>
      </c>
      <c r="G124" s="66">
        <f t="shared" si="83"/>
        <v>0</v>
      </c>
      <c r="H124" s="66">
        <f t="shared" si="83"/>
        <v>987224297.55999994</v>
      </c>
      <c r="I124" s="162">
        <f t="shared" si="46"/>
        <v>1.7697002907834387E-2</v>
      </c>
      <c r="J124" s="66">
        <f t="shared" si="83"/>
        <v>987224297.55999994</v>
      </c>
      <c r="K124" s="66">
        <f t="shared" si="83"/>
        <v>987224297.55999994</v>
      </c>
      <c r="L124" s="66">
        <f t="shared" si="83"/>
        <v>0</v>
      </c>
      <c r="M124" s="64">
        <f t="shared" si="62"/>
        <v>1</v>
      </c>
      <c r="N124" s="64">
        <f t="shared" si="63"/>
        <v>1</v>
      </c>
      <c r="O124" s="151">
        <f t="shared" si="64"/>
        <v>1</v>
      </c>
    </row>
    <row r="125" spans="1:15" ht="43.5" customHeight="1" x14ac:dyDescent="0.25">
      <c r="A125" s="152" t="s">
        <v>463</v>
      </c>
      <c r="B125" s="103" t="s">
        <v>37</v>
      </c>
      <c r="C125" s="44">
        <v>13</v>
      </c>
      <c r="D125" s="44" t="s">
        <v>38</v>
      </c>
      <c r="E125" s="108" t="s">
        <v>258</v>
      </c>
      <c r="F125" s="46">
        <v>987224297.55999994</v>
      </c>
      <c r="G125" s="56">
        <f t="shared" ref="G125" si="84">+G127</f>
        <v>0</v>
      </c>
      <c r="H125" s="46">
        <f>+F125-G125</f>
        <v>987224297.55999994</v>
      </c>
      <c r="I125" s="163">
        <f t="shared" si="46"/>
        <v>1.7697002907834387E-2</v>
      </c>
      <c r="J125" s="56">
        <v>987224297.55999994</v>
      </c>
      <c r="K125" s="56">
        <v>987224297.55999994</v>
      </c>
      <c r="L125" s="56">
        <f t="shared" si="61"/>
        <v>0</v>
      </c>
      <c r="M125" s="57">
        <f t="shared" si="62"/>
        <v>1</v>
      </c>
      <c r="N125" s="57">
        <f t="shared" si="63"/>
        <v>1</v>
      </c>
      <c r="O125" s="154">
        <f t="shared" si="64"/>
        <v>1</v>
      </c>
    </row>
    <row r="126" spans="1:15" ht="55.5" customHeight="1" x14ac:dyDescent="0.25">
      <c r="A126" s="185" t="s">
        <v>464</v>
      </c>
      <c r="B126" s="100" t="s">
        <v>37</v>
      </c>
      <c r="C126" s="34">
        <v>13</v>
      </c>
      <c r="D126" s="34" t="s">
        <v>38</v>
      </c>
      <c r="E126" s="95" t="s">
        <v>465</v>
      </c>
      <c r="F126" s="66">
        <f t="shared" ref="F126:L128" si="85">+F127</f>
        <v>10119884</v>
      </c>
      <c r="G126" s="66">
        <f t="shared" si="85"/>
        <v>0</v>
      </c>
      <c r="H126" s="66">
        <f t="shared" si="85"/>
        <v>10119884</v>
      </c>
      <c r="I126" s="150">
        <f t="shared" si="46"/>
        <v>1.8140924713622351E-4</v>
      </c>
      <c r="J126" s="66">
        <f t="shared" si="85"/>
        <v>10119884</v>
      </c>
      <c r="K126" s="66">
        <f t="shared" si="85"/>
        <v>10119884</v>
      </c>
      <c r="L126" s="66">
        <f t="shared" si="85"/>
        <v>0</v>
      </c>
      <c r="M126" s="64">
        <f t="shared" si="62"/>
        <v>1</v>
      </c>
      <c r="N126" s="64">
        <f t="shared" si="63"/>
        <v>1</v>
      </c>
      <c r="O126" s="151">
        <f t="shared" si="64"/>
        <v>1</v>
      </c>
    </row>
    <row r="127" spans="1:15" ht="55.5" customHeight="1" x14ac:dyDescent="0.25">
      <c r="A127" s="185" t="s">
        <v>466</v>
      </c>
      <c r="B127" s="100" t="s">
        <v>37</v>
      </c>
      <c r="C127" s="34">
        <v>13</v>
      </c>
      <c r="D127" s="34" t="s">
        <v>38</v>
      </c>
      <c r="E127" s="95" t="s">
        <v>465</v>
      </c>
      <c r="F127" s="66">
        <f t="shared" si="85"/>
        <v>10119884</v>
      </c>
      <c r="G127" s="66">
        <f t="shared" si="85"/>
        <v>0</v>
      </c>
      <c r="H127" s="66">
        <f t="shared" si="85"/>
        <v>10119884</v>
      </c>
      <c r="I127" s="150">
        <f t="shared" si="46"/>
        <v>1.8140924713622351E-4</v>
      </c>
      <c r="J127" s="66">
        <f t="shared" si="85"/>
        <v>10119884</v>
      </c>
      <c r="K127" s="66">
        <f t="shared" si="85"/>
        <v>10119884</v>
      </c>
      <c r="L127" s="66">
        <f t="shared" si="85"/>
        <v>0</v>
      </c>
      <c r="M127" s="64">
        <f t="shared" si="62"/>
        <v>1</v>
      </c>
      <c r="N127" s="64">
        <f t="shared" si="63"/>
        <v>1</v>
      </c>
      <c r="O127" s="151">
        <f t="shared" si="64"/>
        <v>1</v>
      </c>
    </row>
    <row r="128" spans="1:15" ht="43.5" customHeight="1" x14ac:dyDescent="0.25">
      <c r="A128" s="185" t="s">
        <v>467</v>
      </c>
      <c r="B128" s="100" t="s">
        <v>37</v>
      </c>
      <c r="C128" s="34">
        <v>13</v>
      </c>
      <c r="D128" s="34" t="s">
        <v>38</v>
      </c>
      <c r="E128" s="95" t="s">
        <v>468</v>
      </c>
      <c r="F128" s="66">
        <f t="shared" si="85"/>
        <v>10119884</v>
      </c>
      <c r="G128" s="66">
        <f t="shared" si="85"/>
        <v>0</v>
      </c>
      <c r="H128" s="66">
        <f t="shared" si="85"/>
        <v>10119884</v>
      </c>
      <c r="I128" s="150">
        <f t="shared" si="46"/>
        <v>1.8140924713622351E-4</v>
      </c>
      <c r="J128" s="66">
        <f t="shared" si="85"/>
        <v>10119884</v>
      </c>
      <c r="K128" s="66">
        <f t="shared" si="85"/>
        <v>10119884</v>
      </c>
      <c r="L128" s="66">
        <f t="shared" si="85"/>
        <v>0</v>
      </c>
      <c r="M128" s="64">
        <f t="shared" si="62"/>
        <v>1</v>
      </c>
      <c r="N128" s="64">
        <f t="shared" si="63"/>
        <v>1</v>
      </c>
      <c r="O128" s="151">
        <f t="shared" si="64"/>
        <v>1</v>
      </c>
    </row>
    <row r="129" spans="1:15" ht="43.5" customHeight="1" thickBot="1" x14ac:dyDescent="0.3">
      <c r="A129" s="164" t="s">
        <v>469</v>
      </c>
      <c r="B129" s="194" t="s">
        <v>37</v>
      </c>
      <c r="C129" s="84">
        <v>13</v>
      </c>
      <c r="D129" s="84" t="s">
        <v>38</v>
      </c>
      <c r="E129" s="195" t="s">
        <v>258</v>
      </c>
      <c r="F129" s="196">
        <v>10119884</v>
      </c>
      <c r="G129" s="86">
        <v>0</v>
      </c>
      <c r="H129" s="86">
        <f>+F129-G129</f>
        <v>10119884</v>
      </c>
      <c r="I129" s="197">
        <f t="shared" si="46"/>
        <v>1.8140924713622351E-4</v>
      </c>
      <c r="J129" s="86">
        <v>10119884</v>
      </c>
      <c r="K129" s="86">
        <v>10119884</v>
      </c>
      <c r="L129" s="86">
        <f t="shared" si="61"/>
        <v>0</v>
      </c>
      <c r="M129" s="166">
        <f t="shared" si="62"/>
        <v>1</v>
      </c>
      <c r="N129" s="166">
        <f t="shared" si="63"/>
        <v>1</v>
      </c>
      <c r="O129" s="167">
        <f t="shared" si="64"/>
        <v>1</v>
      </c>
    </row>
    <row r="130" spans="1:15" s="118" customFormat="1" ht="33" customHeight="1" thickBot="1" x14ac:dyDescent="0.3">
      <c r="A130" s="335" t="s">
        <v>470</v>
      </c>
      <c r="B130" s="336"/>
      <c r="C130" s="336"/>
      <c r="D130" s="336"/>
      <c r="E130" s="336"/>
      <c r="F130" s="198">
        <f>+F51+F50+F49+F8</f>
        <v>55817695776.970001</v>
      </c>
      <c r="G130" s="198">
        <f t="shared" ref="G130" si="86">+G51+G50+G49+G8</f>
        <v>32865842.690000001</v>
      </c>
      <c r="H130" s="198">
        <f>+H51+H50+H49+H8</f>
        <v>55784829934.279999</v>
      </c>
      <c r="I130" s="199">
        <f>+I8+I49+I50+I51</f>
        <v>1</v>
      </c>
      <c r="J130" s="198">
        <f t="shared" ref="J130:L130" si="87">+J51+J50+J49+J8</f>
        <v>54394475446.430008</v>
      </c>
      <c r="K130" s="198">
        <f t="shared" si="87"/>
        <v>50590267046.430008</v>
      </c>
      <c r="L130" s="198">
        <f t="shared" si="87"/>
        <v>3804208400</v>
      </c>
      <c r="M130" s="199">
        <f t="shared" si="62"/>
        <v>0.97507647707292533</v>
      </c>
      <c r="N130" s="199">
        <f t="shared" si="63"/>
        <v>0.9068821596486053</v>
      </c>
      <c r="O130" s="200">
        <f>+K130/J130</f>
        <v>0.93006259608576336</v>
      </c>
    </row>
    <row r="131" spans="1:15" s="120" customFormat="1" ht="15.75" customHeight="1" x14ac:dyDescent="0.25">
      <c r="A131" s="119" t="s">
        <v>513</v>
      </c>
      <c r="E131" s="121"/>
      <c r="F131" s="128"/>
      <c r="G131" s="128"/>
      <c r="H131" s="128"/>
      <c r="I131" s="130"/>
      <c r="J131" s="130"/>
      <c r="K131" s="130"/>
      <c r="L131" s="130"/>
      <c r="M131" s="130"/>
    </row>
    <row r="132" spans="1:15" s="120" customFormat="1" ht="15.75" customHeight="1" x14ac:dyDescent="0.25">
      <c r="A132" s="119" t="s">
        <v>565</v>
      </c>
      <c r="E132" s="121"/>
      <c r="F132" s="128"/>
      <c r="G132" s="128"/>
      <c r="H132" s="128"/>
      <c r="I132" s="130"/>
      <c r="J132" s="130"/>
      <c r="K132" s="130"/>
      <c r="L132" s="130"/>
      <c r="M132" s="130"/>
    </row>
    <row r="133" spans="1:15" s="130" customFormat="1" x14ac:dyDescent="0.25">
      <c r="A133" s="119" t="s">
        <v>514</v>
      </c>
      <c r="B133" s="5"/>
      <c r="C133" s="3"/>
      <c r="D133" s="3"/>
      <c r="E133" s="8"/>
      <c r="F133" s="9"/>
      <c r="G133" s="9"/>
      <c r="H133" s="9"/>
      <c r="N133" s="3"/>
      <c r="O133" s="3"/>
    </row>
  </sheetData>
  <mergeCells count="17">
    <mergeCell ref="L6:L7"/>
    <mergeCell ref="M6:O6"/>
    <mergeCell ref="A2:J2"/>
    <mergeCell ref="A3:J3"/>
    <mergeCell ref="A4:J4"/>
    <mergeCell ref="A6:A7"/>
    <mergeCell ref="B6:B7"/>
    <mergeCell ref="C6:C7"/>
    <mergeCell ref="D6:D7"/>
    <mergeCell ref="E6:E7"/>
    <mergeCell ref="F6:F7"/>
    <mergeCell ref="G6:G7"/>
    <mergeCell ref="A130:E130"/>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9DC94-C0D1-492F-9283-578D4AD2F7A9}">
  <sheetPr>
    <tabColor theme="0"/>
  </sheetPr>
  <dimension ref="A1:K104"/>
  <sheetViews>
    <sheetView topLeftCell="A96" zoomScale="78" zoomScaleNormal="78" workbookViewId="0">
      <selection activeCell="F106" sqref="F106"/>
    </sheetView>
  </sheetViews>
  <sheetFormatPr baseColWidth="10" defaultRowHeight="15.75" x14ac:dyDescent="0.25"/>
  <cols>
    <col min="1" max="1" width="32.5703125" style="3" customWidth="1"/>
    <col min="2" max="2" width="16.140625" style="5" customWidth="1"/>
    <col min="3" max="3" width="11" style="190" customWidth="1"/>
    <col min="4" max="4" width="9.5703125" style="3" customWidth="1"/>
    <col min="5" max="5" width="49.28515625" style="8" customWidth="1"/>
    <col min="6" max="6" width="24.140625" style="16" customWidth="1"/>
    <col min="7" max="7" width="20.28515625" style="3" customWidth="1"/>
    <col min="8" max="8" width="22.140625" style="3" customWidth="1"/>
    <col min="9" max="9" width="17.85546875" style="3" customWidth="1"/>
    <col min="10" max="10" width="22.28515625" style="3" customWidth="1"/>
    <col min="11" max="11" width="15.85546875" style="3" customWidth="1"/>
    <col min="12" max="80" width="11.42578125" style="3"/>
    <col min="81" max="81" width="15.42578125" style="3" customWidth="1"/>
    <col min="82" max="82" width="9.5703125" style="3" customWidth="1"/>
    <col min="83" max="83" width="14.42578125" style="3" customWidth="1"/>
    <col min="84" max="84" width="49.85546875" style="3" customWidth="1"/>
    <col min="85" max="85" width="22.5703125" style="3" customWidth="1"/>
    <col min="86" max="86" width="23" style="3" customWidth="1"/>
    <col min="87" max="87" width="22.85546875" style="3" customWidth="1"/>
    <col min="88" max="88" width="23.42578125" style="3" customWidth="1"/>
    <col min="89" max="89" width="22.42578125" style="3" customWidth="1"/>
    <col min="90" max="90" width="13.85546875" style="3" customWidth="1"/>
    <col min="91" max="91" width="20.7109375" style="3" customWidth="1"/>
    <col min="92" max="92" width="18.140625" style="3" customWidth="1"/>
    <col min="93" max="93" width="14.85546875" style="3" bestFit="1" customWidth="1"/>
    <col min="94" max="94" width="11.42578125" style="3"/>
    <col min="95" max="95" width="17.42578125" style="3" customWidth="1"/>
    <col min="96" max="98" width="18.140625" style="3" customWidth="1"/>
    <col min="99" max="102" width="11.42578125" style="3"/>
    <col min="103" max="103" width="34" style="3" customWidth="1"/>
    <col min="104" max="104" width="9.5703125" style="3" customWidth="1"/>
    <col min="105" max="105" width="16.7109375" style="3" customWidth="1"/>
    <col min="106" max="106" width="55.140625" style="3" customWidth="1"/>
    <col min="107" max="107" width="22.5703125" style="3" customWidth="1"/>
    <col min="108" max="108" width="23" style="3" customWidth="1"/>
    <col min="109" max="109" width="22.85546875" style="3" customWidth="1"/>
    <col min="110" max="110" width="23.42578125" style="3" customWidth="1"/>
    <col min="111" max="111" width="28.7109375" style="3" customWidth="1"/>
    <col min="112" max="112" width="12.7109375" style="3" customWidth="1"/>
    <col min="113" max="113" width="11.42578125" style="3"/>
    <col min="114" max="114" width="25.28515625" style="3" customWidth="1"/>
    <col min="115" max="115" width="15.85546875" style="3" bestFit="1" customWidth="1"/>
    <col min="116" max="117" width="18" style="3" bestFit="1" customWidth="1"/>
    <col min="118" max="336" width="11.42578125" style="3"/>
    <col min="337" max="337" width="15.42578125" style="3" customWidth="1"/>
    <col min="338" max="338" width="9.5703125" style="3" customWidth="1"/>
    <col min="339" max="339" width="14.42578125" style="3" customWidth="1"/>
    <col min="340" max="340" width="49.85546875" style="3" customWidth="1"/>
    <col min="341" max="341" width="22.5703125" style="3" customWidth="1"/>
    <col min="342" max="342" width="23" style="3" customWidth="1"/>
    <col min="343" max="343" width="22.85546875" style="3" customWidth="1"/>
    <col min="344" max="344" width="23.42578125" style="3" customWidth="1"/>
    <col min="345" max="345" width="22.42578125" style="3" customWidth="1"/>
    <col min="346" max="346" width="13.85546875" style="3" customWidth="1"/>
    <col min="347" max="347" width="20.7109375" style="3" customWidth="1"/>
    <col min="348" max="348" width="18.140625" style="3" customWidth="1"/>
    <col min="349" max="349" width="14.85546875" style="3" bestFit="1" customWidth="1"/>
    <col min="350" max="350" width="11.42578125" style="3"/>
    <col min="351" max="351" width="17.42578125" style="3" customWidth="1"/>
    <col min="352" max="354" width="18.140625" style="3" customWidth="1"/>
    <col min="355" max="358" width="11.42578125" style="3"/>
    <col min="359" max="359" width="34" style="3" customWidth="1"/>
    <col min="360" max="360" width="9.5703125" style="3" customWidth="1"/>
    <col min="361" max="361" width="16.7109375" style="3" customWidth="1"/>
    <col min="362" max="362" width="55.140625" style="3" customWidth="1"/>
    <col min="363" max="363" width="22.5703125" style="3" customWidth="1"/>
    <col min="364" max="364" width="23" style="3" customWidth="1"/>
    <col min="365" max="365" width="22.85546875" style="3" customWidth="1"/>
    <col min="366" max="366" width="23.42578125" style="3" customWidth="1"/>
    <col min="367" max="367" width="28.7109375" style="3" customWidth="1"/>
    <col min="368" max="368" width="12.7109375" style="3" customWidth="1"/>
    <col min="369" max="369" width="11.42578125" style="3"/>
    <col min="370" max="370" width="25.28515625" style="3" customWidth="1"/>
    <col min="371" max="371" width="15.85546875" style="3" bestFit="1" customWidth="1"/>
    <col min="372" max="373" width="18" style="3" bestFit="1" customWidth="1"/>
    <col min="374" max="592" width="11.42578125" style="3"/>
    <col min="593" max="593" width="15.42578125" style="3" customWidth="1"/>
    <col min="594" max="594" width="9.5703125" style="3" customWidth="1"/>
    <col min="595" max="595" width="14.42578125" style="3" customWidth="1"/>
    <col min="596" max="596" width="49.85546875" style="3" customWidth="1"/>
    <col min="597" max="597" width="22.5703125" style="3" customWidth="1"/>
    <col min="598" max="598" width="23" style="3" customWidth="1"/>
    <col min="599" max="599" width="22.85546875" style="3" customWidth="1"/>
    <col min="600" max="600" width="23.42578125" style="3" customWidth="1"/>
    <col min="601" max="601" width="22.42578125" style="3" customWidth="1"/>
    <col min="602" max="602" width="13.85546875" style="3" customWidth="1"/>
    <col min="603" max="603" width="20.7109375" style="3" customWidth="1"/>
    <col min="604" max="604" width="18.140625" style="3" customWidth="1"/>
    <col min="605" max="605" width="14.85546875" style="3" bestFit="1" customWidth="1"/>
    <col min="606" max="606" width="11.42578125" style="3"/>
    <col min="607" max="607" width="17.42578125" style="3" customWidth="1"/>
    <col min="608" max="610" width="18.140625" style="3" customWidth="1"/>
    <col min="611" max="614" width="11.42578125" style="3"/>
    <col min="615" max="615" width="34" style="3" customWidth="1"/>
    <col min="616" max="616" width="9.5703125" style="3" customWidth="1"/>
    <col min="617" max="617" width="16.7109375" style="3" customWidth="1"/>
    <col min="618" max="618" width="55.140625" style="3" customWidth="1"/>
    <col min="619" max="619" width="22.5703125" style="3" customWidth="1"/>
    <col min="620" max="620" width="23" style="3" customWidth="1"/>
    <col min="621" max="621" width="22.85546875" style="3" customWidth="1"/>
    <col min="622" max="622" width="23.42578125" style="3" customWidth="1"/>
    <col min="623" max="623" width="28.7109375" style="3" customWidth="1"/>
    <col min="624" max="624" width="12.7109375" style="3" customWidth="1"/>
    <col min="625" max="625" width="11.42578125" style="3"/>
    <col min="626" max="626" width="25.28515625" style="3" customWidth="1"/>
    <col min="627" max="627" width="15.85546875" style="3" bestFit="1" customWidth="1"/>
    <col min="628" max="629" width="18" style="3" bestFit="1" customWidth="1"/>
    <col min="630" max="848" width="11.42578125" style="3"/>
    <col min="849" max="849" width="15.42578125" style="3" customWidth="1"/>
    <col min="850" max="850" width="9.5703125" style="3" customWidth="1"/>
    <col min="851" max="851" width="14.42578125" style="3" customWidth="1"/>
    <col min="852" max="852" width="49.85546875" style="3" customWidth="1"/>
    <col min="853" max="853" width="22.5703125" style="3" customWidth="1"/>
    <col min="854" max="854" width="23" style="3" customWidth="1"/>
    <col min="855" max="855" width="22.85546875" style="3" customWidth="1"/>
    <col min="856" max="856" width="23.42578125" style="3" customWidth="1"/>
    <col min="857" max="857" width="22.42578125" style="3" customWidth="1"/>
    <col min="858" max="858" width="13.85546875" style="3" customWidth="1"/>
    <col min="859" max="859" width="20.7109375" style="3" customWidth="1"/>
    <col min="860" max="860" width="18.140625" style="3" customWidth="1"/>
    <col min="861" max="861" width="14.85546875" style="3" bestFit="1" customWidth="1"/>
    <col min="862" max="862" width="11.42578125" style="3"/>
    <col min="863" max="863" width="17.42578125" style="3" customWidth="1"/>
    <col min="864" max="866" width="18.140625" style="3" customWidth="1"/>
    <col min="867" max="870" width="11.42578125" style="3"/>
    <col min="871" max="871" width="34" style="3" customWidth="1"/>
    <col min="872" max="872" width="9.5703125" style="3" customWidth="1"/>
    <col min="873" max="873" width="16.7109375" style="3" customWidth="1"/>
    <col min="874" max="874" width="55.140625" style="3" customWidth="1"/>
    <col min="875" max="875" width="22.5703125" style="3" customWidth="1"/>
    <col min="876" max="876" width="23" style="3" customWidth="1"/>
    <col min="877" max="877" width="22.85546875" style="3" customWidth="1"/>
    <col min="878" max="878" width="23.42578125" style="3" customWidth="1"/>
    <col min="879" max="879" width="28.7109375" style="3" customWidth="1"/>
    <col min="880" max="880" width="12.7109375" style="3" customWidth="1"/>
    <col min="881" max="881" width="11.42578125" style="3"/>
    <col min="882" max="882" width="25.28515625" style="3" customWidth="1"/>
    <col min="883" max="883" width="15.85546875" style="3" bestFit="1" customWidth="1"/>
    <col min="884" max="885" width="18" style="3" bestFit="1" customWidth="1"/>
    <col min="886" max="1104" width="11.42578125" style="3"/>
    <col min="1105" max="1105" width="15.42578125" style="3" customWidth="1"/>
    <col min="1106" max="1106" width="9.5703125" style="3" customWidth="1"/>
    <col min="1107" max="1107" width="14.42578125" style="3" customWidth="1"/>
    <col min="1108" max="1108" width="49.85546875" style="3" customWidth="1"/>
    <col min="1109" max="1109" width="22.5703125" style="3" customWidth="1"/>
    <col min="1110" max="1110" width="23" style="3" customWidth="1"/>
    <col min="1111" max="1111" width="22.85546875" style="3" customWidth="1"/>
    <col min="1112" max="1112" width="23.42578125" style="3" customWidth="1"/>
    <col min="1113" max="1113" width="22.42578125" style="3" customWidth="1"/>
    <col min="1114" max="1114" width="13.85546875" style="3" customWidth="1"/>
    <col min="1115" max="1115" width="20.7109375" style="3" customWidth="1"/>
    <col min="1116" max="1116" width="18.140625" style="3" customWidth="1"/>
    <col min="1117" max="1117" width="14.85546875" style="3" bestFit="1" customWidth="1"/>
    <col min="1118" max="1118" width="11.42578125" style="3"/>
    <col min="1119" max="1119" width="17.42578125" style="3" customWidth="1"/>
    <col min="1120" max="1122" width="18.140625" style="3" customWidth="1"/>
    <col min="1123" max="1126" width="11.42578125" style="3"/>
    <col min="1127" max="1127" width="34" style="3" customWidth="1"/>
    <col min="1128" max="1128" width="9.5703125" style="3" customWidth="1"/>
    <col min="1129" max="1129" width="16.7109375" style="3" customWidth="1"/>
    <col min="1130" max="1130" width="55.140625" style="3" customWidth="1"/>
    <col min="1131" max="1131" width="22.5703125" style="3" customWidth="1"/>
    <col min="1132" max="1132" width="23" style="3" customWidth="1"/>
    <col min="1133" max="1133" width="22.85546875" style="3" customWidth="1"/>
    <col min="1134" max="1134" width="23.42578125" style="3" customWidth="1"/>
    <col min="1135" max="1135" width="28.7109375" style="3" customWidth="1"/>
    <col min="1136" max="1136" width="12.7109375" style="3" customWidth="1"/>
    <col min="1137" max="1137" width="11.42578125" style="3"/>
    <col min="1138" max="1138" width="25.28515625" style="3" customWidth="1"/>
    <col min="1139" max="1139" width="15.85546875" style="3" bestFit="1" customWidth="1"/>
    <col min="1140" max="1141" width="18" style="3" bestFit="1" customWidth="1"/>
    <col min="1142" max="1360" width="11.42578125" style="3"/>
    <col min="1361" max="1361" width="15.42578125" style="3" customWidth="1"/>
    <col min="1362" max="1362" width="9.5703125" style="3" customWidth="1"/>
    <col min="1363" max="1363" width="14.42578125" style="3" customWidth="1"/>
    <col min="1364" max="1364" width="49.85546875" style="3" customWidth="1"/>
    <col min="1365" max="1365" width="22.5703125" style="3" customWidth="1"/>
    <col min="1366" max="1366" width="23" style="3" customWidth="1"/>
    <col min="1367" max="1367" width="22.85546875" style="3" customWidth="1"/>
    <col min="1368" max="1368" width="23.42578125" style="3" customWidth="1"/>
    <col min="1369" max="1369" width="22.42578125" style="3" customWidth="1"/>
    <col min="1370" max="1370" width="13.85546875" style="3" customWidth="1"/>
    <col min="1371" max="1371" width="20.7109375" style="3" customWidth="1"/>
    <col min="1372" max="1372" width="18.140625" style="3" customWidth="1"/>
    <col min="1373" max="1373" width="14.85546875" style="3" bestFit="1" customWidth="1"/>
    <col min="1374" max="1374" width="11.42578125" style="3"/>
    <col min="1375" max="1375" width="17.42578125" style="3" customWidth="1"/>
    <col min="1376" max="1378" width="18.140625" style="3" customWidth="1"/>
    <col min="1379" max="1382" width="11.42578125" style="3"/>
    <col min="1383" max="1383" width="34" style="3" customWidth="1"/>
    <col min="1384" max="1384" width="9.5703125" style="3" customWidth="1"/>
    <col min="1385" max="1385" width="16.7109375" style="3" customWidth="1"/>
    <col min="1386" max="1386" width="55.140625" style="3" customWidth="1"/>
    <col min="1387" max="1387" width="22.5703125" style="3" customWidth="1"/>
    <col min="1388" max="1388" width="23" style="3" customWidth="1"/>
    <col min="1389" max="1389" width="22.85546875" style="3" customWidth="1"/>
    <col min="1390" max="1390" width="23.42578125" style="3" customWidth="1"/>
    <col min="1391" max="1391" width="28.7109375" style="3" customWidth="1"/>
    <col min="1392" max="1392" width="12.7109375" style="3" customWidth="1"/>
    <col min="1393" max="1393" width="11.42578125" style="3"/>
    <col min="1394" max="1394" width="25.28515625" style="3" customWidth="1"/>
    <col min="1395" max="1395" width="15.85546875" style="3" bestFit="1" customWidth="1"/>
    <col min="1396" max="1397" width="18" style="3" bestFit="1" customWidth="1"/>
    <col min="1398" max="1616" width="11.42578125" style="3"/>
    <col min="1617" max="1617" width="15.42578125" style="3" customWidth="1"/>
    <col min="1618" max="1618" width="9.5703125" style="3" customWidth="1"/>
    <col min="1619" max="1619" width="14.42578125" style="3" customWidth="1"/>
    <col min="1620" max="1620" width="49.85546875" style="3" customWidth="1"/>
    <col min="1621" max="1621" width="22.5703125" style="3" customWidth="1"/>
    <col min="1622" max="1622" width="23" style="3" customWidth="1"/>
    <col min="1623" max="1623" width="22.85546875" style="3" customWidth="1"/>
    <col min="1624" max="1624" width="23.42578125" style="3" customWidth="1"/>
    <col min="1625" max="1625" width="22.42578125" style="3" customWidth="1"/>
    <col min="1626" max="1626" width="13.85546875" style="3" customWidth="1"/>
    <col min="1627" max="1627" width="20.7109375" style="3" customWidth="1"/>
    <col min="1628" max="1628" width="18.140625" style="3" customWidth="1"/>
    <col min="1629" max="1629" width="14.85546875" style="3" bestFit="1" customWidth="1"/>
    <col min="1630" max="1630" width="11.42578125" style="3"/>
    <col min="1631" max="1631" width="17.42578125" style="3" customWidth="1"/>
    <col min="1632" max="1634" width="18.140625" style="3" customWidth="1"/>
    <col min="1635" max="1638" width="11.42578125" style="3"/>
    <col min="1639" max="1639" width="34" style="3" customWidth="1"/>
    <col min="1640" max="1640" width="9.5703125" style="3" customWidth="1"/>
    <col min="1641" max="1641" width="16.7109375" style="3" customWidth="1"/>
    <col min="1642" max="1642" width="55.140625" style="3" customWidth="1"/>
    <col min="1643" max="1643" width="22.5703125" style="3" customWidth="1"/>
    <col min="1644" max="1644" width="23" style="3" customWidth="1"/>
    <col min="1645" max="1645" width="22.85546875" style="3" customWidth="1"/>
    <col min="1646" max="1646" width="23.42578125" style="3" customWidth="1"/>
    <col min="1647" max="1647" width="28.7109375" style="3" customWidth="1"/>
    <col min="1648" max="1648" width="12.7109375" style="3" customWidth="1"/>
    <col min="1649" max="1649" width="11.42578125" style="3"/>
    <col min="1650" max="1650" width="25.28515625" style="3" customWidth="1"/>
    <col min="1651" max="1651" width="15.85546875" style="3" bestFit="1" customWidth="1"/>
    <col min="1652" max="1653" width="18" style="3" bestFit="1" customWidth="1"/>
    <col min="1654" max="1872" width="11.42578125" style="3"/>
    <col min="1873" max="1873" width="15.42578125" style="3" customWidth="1"/>
    <col min="1874" max="1874" width="9.5703125" style="3" customWidth="1"/>
    <col min="1875" max="1875" width="14.42578125" style="3" customWidth="1"/>
    <col min="1876" max="1876" width="49.85546875" style="3" customWidth="1"/>
    <col min="1877" max="1877" width="22.5703125" style="3" customWidth="1"/>
    <col min="1878" max="1878" width="23" style="3" customWidth="1"/>
    <col min="1879" max="1879" width="22.85546875" style="3" customWidth="1"/>
    <col min="1880" max="1880" width="23.42578125" style="3" customWidth="1"/>
    <col min="1881" max="1881" width="22.42578125" style="3" customWidth="1"/>
    <col min="1882" max="1882" width="13.85546875" style="3" customWidth="1"/>
    <col min="1883" max="1883" width="20.7109375" style="3" customWidth="1"/>
    <col min="1884" max="1884" width="18.140625" style="3" customWidth="1"/>
    <col min="1885" max="1885" width="14.85546875" style="3" bestFit="1" customWidth="1"/>
    <col min="1886" max="1886" width="11.42578125" style="3"/>
    <col min="1887" max="1887" width="17.42578125" style="3" customWidth="1"/>
    <col min="1888" max="1890" width="18.140625" style="3" customWidth="1"/>
    <col min="1891" max="1894" width="11.42578125" style="3"/>
    <col min="1895" max="1895" width="34" style="3" customWidth="1"/>
    <col min="1896" max="1896" width="9.5703125" style="3" customWidth="1"/>
    <col min="1897" max="1897" width="16.7109375" style="3" customWidth="1"/>
    <col min="1898" max="1898" width="55.140625" style="3" customWidth="1"/>
    <col min="1899" max="1899" width="22.5703125" style="3" customWidth="1"/>
    <col min="1900" max="1900" width="23" style="3" customWidth="1"/>
    <col min="1901" max="1901" width="22.85546875" style="3" customWidth="1"/>
    <col min="1902" max="1902" width="23.42578125" style="3" customWidth="1"/>
    <col min="1903" max="1903" width="28.7109375" style="3" customWidth="1"/>
    <col min="1904" max="1904" width="12.7109375" style="3" customWidth="1"/>
    <col min="1905" max="1905" width="11.42578125" style="3"/>
    <col min="1906" max="1906" width="25.28515625" style="3" customWidth="1"/>
    <col min="1907" max="1907" width="15.85546875" style="3" bestFit="1" customWidth="1"/>
    <col min="1908" max="1909" width="18" style="3" bestFit="1" customWidth="1"/>
    <col min="1910" max="2128" width="11.42578125" style="3"/>
    <col min="2129" max="2129" width="15.42578125" style="3" customWidth="1"/>
    <col min="2130" max="2130" width="9.5703125" style="3" customWidth="1"/>
    <col min="2131" max="2131" width="14.42578125" style="3" customWidth="1"/>
    <col min="2132" max="2132" width="49.85546875" style="3" customWidth="1"/>
    <col min="2133" max="2133" width="22.5703125" style="3" customWidth="1"/>
    <col min="2134" max="2134" width="23" style="3" customWidth="1"/>
    <col min="2135" max="2135" width="22.85546875" style="3" customWidth="1"/>
    <col min="2136" max="2136" width="23.42578125" style="3" customWidth="1"/>
    <col min="2137" max="2137" width="22.42578125" style="3" customWidth="1"/>
    <col min="2138" max="2138" width="13.85546875" style="3" customWidth="1"/>
    <col min="2139" max="2139" width="20.7109375" style="3" customWidth="1"/>
    <col min="2140" max="2140" width="18.140625" style="3" customWidth="1"/>
    <col min="2141" max="2141" width="14.85546875" style="3" bestFit="1" customWidth="1"/>
    <col min="2142" max="2142" width="11.42578125" style="3"/>
    <col min="2143" max="2143" width="17.42578125" style="3" customWidth="1"/>
    <col min="2144" max="2146" width="18.140625" style="3" customWidth="1"/>
    <col min="2147" max="2150" width="11.42578125" style="3"/>
    <col min="2151" max="2151" width="34" style="3" customWidth="1"/>
    <col min="2152" max="2152" width="9.5703125" style="3" customWidth="1"/>
    <col min="2153" max="2153" width="16.7109375" style="3" customWidth="1"/>
    <col min="2154" max="2154" width="55.140625" style="3" customWidth="1"/>
    <col min="2155" max="2155" width="22.5703125" style="3" customWidth="1"/>
    <col min="2156" max="2156" width="23" style="3" customWidth="1"/>
    <col min="2157" max="2157" width="22.85546875" style="3" customWidth="1"/>
    <col min="2158" max="2158" width="23.42578125" style="3" customWidth="1"/>
    <col min="2159" max="2159" width="28.7109375" style="3" customWidth="1"/>
    <col min="2160" max="2160" width="12.7109375" style="3" customWidth="1"/>
    <col min="2161" max="2161" width="11.42578125" style="3"/>
    <col min="2162" max="2162" width="25.28515625" style="3" customWidth="1"/>
    <col min="2163" max="2163" width="15.85546875" style="3" bestFit="1" customWidth="1"/>
    <col min="2164" max="2165" width="18" style="3" bestFit="1" customWidth="1"/>
    <col min="2166" max="2384" width="11.42578125" style="3"/>
    <col min="2385" max="2385" width="15.42578125" style="3" customWidth="1"/>
    <col min="2386" max="2386" width="9.5703125" style="3" customWidth="1"/>
    <col min="2387" max="2387" width="14.42578125" style="3" customWidth="1"/>
    <col min="2388" max="2388" width="49.85546875" style="3" customWidth="1"/>
    <col min="2389" max="2389" width="22.5703125" style="3" customWidth="1"/>
    <col min="2390" max="2390" width="23" style="3" customWidth="1"/>
    <col min="2391" max="2391" width="22.85546875" style="3" customWidth="1"/>
    <col min="2392" max="2392" width="23.42578125" style="3" customWidth="1"/>
    <col min="2393" max="2393" width="22.42578125" style="3" customWidth="1"/>
    <col min="2394" max="2394" width="13.85546875" style="3" customWidth="1"/>
    <col min="2395" max="2395" width="20.7109375" style="3" customWidth="1"/>
    <col min="2396" max="2396" width="18.140625" style="3" customWidth="1"/>
    <col min="2397" max="2397" width="14.85546875" style="3" bestFit="1" customWidth="1"/>
    <col min="2398" max="2398" width="11.42578125" style="3"/>
    <col min="2399" max="2399" width="17.42578125" style="3" customWidth="1"/>
    <col min="2400" max="2402" width="18.140625" style="3" customWidth="1"/>
    <col min="2403" max="2406" width="11.42578125" style="3"/>
    <col min="2407" max="2407" width="34" style="3" customWidth="1"/>
    <col min="2408" max="2408" width="9.5703125" style="3" customWidth="1"/>
    <col min="2409" max="2409" width="16.7109375" style="3" customWidth="1"/>
    <col min="2410" max="2410" width="55.140625" style="3" customWidth="1"/>
    <col min="2411" max="2411" width="22.5703125" style="3" customWidth="1"/>
    <col min="2412" max="2412" width="23" style="3" customWidth="1"/>
    <col min="2413" max="2413" width="22.85546875" style="3" customWidth="1"/>
    <col min="2414" max="2414" width="23.42578125" style="3" customWidth="1"/>
    <col min="2415" max="2415" width="28.7109375" style="3" customWidth="1"/>
    <col min="2416" max="2416" width="12.7109375" style="3" customWidth="1"/>
    <col min="2417" max="2417" width="11.42578125" style="3"/>
    <col min="2418" max="2418" width="25.28515625" style="3" customWidth="1"/>
    <col min="2419" max="2419" width="15.85546875" style="3" bestFit="1" customWidth="1"/>
    <col min="2420" max="2421" width="18" style="3" bestFit="1" customWidth="1"/>
    <col min="2422" max="2640" width="11.42578125" style="3"/>
    <col min="2641" max="2641" width="15.42578125" style="3" customWidth="1"/>
    <col min="2642" max="2642" width="9.5703125" style="3" customWidth="1"/>
    <col min="2643" max="2643" width="14.42578125" style="3" customWidth="1"/>
    <col min="2644" max="2644" width="49.85546875" style="3" customWidth="1"/>
    <col min="2645" max="2645" width="22.5703125" style="3" customWidth="1"/>
    <col min="2646" max="2646" width="23" style="3" customWidth="1"/>
    <col min="2647" max="2647" width="22.85546875" style="3" customWidth="1"/>
    <col min="2648" max="2648" width="23.42578125" style="3" customWidth="1"/>
    <col min="2649" max="2649" width="22.42578125" style="3" customWidth="1"/>
    <col min="2650" max="2650" width="13.85546875" style="3" customWidth="1"/>
    <col min="2651" max="2651" width="20.7109375" style="3" customWidth="1"/>
    <col min="2652" max="2652" width="18.140625" style="3" customWidth="1"/>
    <col min="2653" max="2653" width="14.85546875" style="3" bestFit="1" customWidth="1"/>
    <col min="2654" max="2654" width="11.42578125" style="3"/>
    <col min="2655" max="2655" width="17.42578125" style="3" customWidth="1"/>
    <col min="2656" max="2658" width="18.140625" style="3" customWidth="1"/>
    <col min="2659" max="2662" width="11.42578125" style="3"/>
    <col min="2663" max="2663" width="34" style="3" customWidth="1"/>
    <col min="2664" max="2664" width="9.5703125" style="3" customWidth="1"/>
    <col min="2665" max="2665" width="16.7109375" style="3" customWidth="1"/>
    <col min="2666" max="2666" width="55.140625" style="3" customWidth="1"/>
    <col min="2667" max="2667" width="22.5703125" style="3" customWidth="1"/>
    <col min="2668" max="2668" width="23" style="3" customWidth="1"/>
    <col min="2669" max="2669" width="22.85546875" style="3" customWidth="1"/>
    <col min="2670" max="2670" width="23.42578125" style="3" customWidth="1"/>
    <col min="2671" max="2671" width="28.7109375" style="3" customWidth="1"/>
    <col min="2672" max="2672" width="12.7109375" style="3" customWidth="1"/>
    <col min="2673" max="2673" width="11.42578125" style="3"/>
    <col min="2674" max="2674" width="25.28515625" style="3" customWidth="1"/>
    <col min="2675" max="2675" width="15.85546875" style="3" bestFit="1" customWidth="1"/>
    <col min="2676" max="2677" width="18" style="3" bestFit="1" customWidth="1"/>
    <col min="2678" max="2896" width="11.42578125" style="3"/>
    <col min="2897" max="2897" width="15.42578125" style="3" customWidth="1"/>
    <col min="2898" max="2898" width="9.5703125" style="3" customWidth="1"/>
    <col min="2899" max="2899" width="14.42578125" style="3" customWidth="1"/>
    <col min="2900" max="2900" width="49.85546875" style="3" customWidth="1"/>
    <col min="2901" max="2901" width="22.5703125" style="3" customWidth="1"/>
    <col min="2902" max="2902" width="23" style="3" customWidth="1"/>
    <col min="2903" max="2903" width="22.85546875" style="3" customWidth="1"/>
    <col min="2904" max="2904" width="23.42578125" style="3" customWidth="1"/>
    <col min="2905" max="2905" width="22.42578125" style="3" customWidth="1"/>
    <col min="2906" max="2906" width="13.85546875" style="3" customWidth="1"/>
    <col min="2907" max="2907" width="20.7109375" style="3" customWidth="1"/>
    <col min="2908" max="2908" width="18.140625" style="3" customWidth="1"/>
    <col min="2909" max="2909" width="14.85546875" style="3" bestFit="1" customWidth="1"/>
    <col min="2910" max="2910" width="11.42578125" style="3"/>
    <col min="2911" max="2911" width="17.42578125" style="3" customWidth="1"/>
    <col min="2912" max="2914" width="18.140625" style="3" customWidth="1"/>
    <col min="2915" max="2918" width="11.42578125" style="3"/>
    <col min="2919" max="2919" width="34" style="3" customWidth="1"/>
    <col min="2920" max="2920" width="9.5703125" style="3" customWidth="1"/>
    <col min="2921" max="2921" width="16.7109375" style="3" customWidth="1"/>
    <col min="2922" max="2922" width="55.140625" style="3" customWidth="1"/>
    <col min="2923" max="2923" width="22.5703125" style="3" customWidth="1"/>
    <col min="2924" max="2924" width="23" style="3" customWidth="1"/>
    <col min="2925" max="2925" width="22.85546875" style="3" customWidth="1"/>
    <col min="2926" max="2926" width="23.42578125" style="3" customWidth="1"/>
    <col min="2927" max="2927" width="28.7109375" style="3" customWidth="1"/>
    <col min="2928" max="2928" width="12.7109375" style="3" customWidth="1"/>
    <col min="2929" max="2929" width="11.42578125" style="3"/>
    <col min="2930" max="2930" width="25.28515625" style="3" customWidth="1"/>
    <col min="2931" max="2931" width="15.85546875" style="3" bestFit="1" customWidth="1"/>
    <col min="2932" max="2933" width="18" style="3" bestFit="1" customWidth="1"/>
    <col min="2934" max="3152" width="11.42578125" style="3"/>
    <col min="3153" max="3153" width="15.42578125" style="3" customWidth="1"/>
    <col min="3154" max="3154" width="9.5703125" style="3" customWidth="1"/>
    <col min="3155" max="3155" width="14.42578125" style="3" customWidth="1"/>
    <col min="3156" max="3156" width="49.85546875" style="3" customWidth="1"/>
    <col min="3157" max="3157" width="22.5703125" style="3" customWidth="1"/>
    <col min="3158" max="3158" width="23" style="3" customWidth="1"/>
    <col min="3159" max="3159" width="22.85546875" style="3" customWidth="1"/>
    <col min="3160" max="3160" width="23.42578125" style="3" customWidth="1"/>
    <col min="3161" max="3161" width="22.42578125" style="3" customWidth="1"/>
    <col min="3162" max="3162" width="13.85546875" style="3" customWidth="1"/>
    <col min="3163" max="3163" width="20.7109375" style="3" customWidth="1"/>
    <col min="3164" max="3164" width="18.140625" style="3" customWidth="1"/>
    <col min="3165" max="3165" width="14.85546875" style="3" bestFit="1" customWidth="1"/>
    <col min="3166" max="3166" width="11.42578125" style="3"/>
    <col min="3167" max="3167" width="17.42578125" style="3" customWidth="1"/>
    <col min="3168" max="3170" width="18.140625" style="3" customWidth="1"/>
    <col min="3171" max="3174" width="11.42578125" style="3"/>
    <col min="3175" max="3175" width="34" style="3" customWidth="1"/>
    <col min="3176" max="3176" width="9.5703125" style="3" customWidth="1"/>
    <col min="3177" max="3177" width="16.7109375" style="3" customWidth="1"/>
    <col min="3178" max="3178" width="55.140625" style="3" customWidth="1"/>
    <col min="3179" max="3179" width="22.5703125" style="3" customWidth="1"/>
    <col min="3180" max="3180" width="23" style="3" customWidth="1"/>
    <col min="3181" max="3181" width="22.85546875" style="3" customWidth="1"/>
    <col min="3182" max="3182" width="23.42578125" style="3" customWidth="1"/>
    <col min="3183" max="3183" width="28.7109375" style="3" customWidth="1"/>
    <col min="3184" max="3184" width="12.7109375" style="3" customWidth="1"/>
    <col min="3185" max="3185" width="11.42578125" style="3"/>
    <col min="3186" max="3186" width="25.28515625" style="3" customWidth="1"/>
    <col min="3187" max="3187" width="15.85546875" style="3" bestFit="1" customWidth="1"/>
    <col min="3188" max="3189" width="18" style="3" bestFit="1" customWidth="1"/>
    <col min="3190" max="3408" width="11.42578125" style="3"/>
    <col min="3409" max="3409" width="15.42578125" style="3" customWidth="1"/>
    <col min="3410" max="3410" width="9.5703125" style="3" customWidth="1"/>
    <col min="3411" max="3411" width="14.42578125" style="3" customWidth="1"/>
    <col min="3412" max="3412" width="49.85546875" style="3" customWidth="1"/>
    <col min="3413" max="3413" width="22.5703125" style="3" customWidth="1"/>
    <col min="3414" max="3414" width="23" style="3" customWidth="1"/>
    <col min="3415" max="3415" width="22.85546875" style="3" customWidth="1"/>
    <col min="3416" max="3416" width="23.42578125" style="3" customWidth="1"/>
    <col min="3417" max="3417" width="22.42578125" style="3" customWidth="1"/>
    <col min="3418" max="3418" width="13.85546875" style="3" customWidth="1"/>
    <col min="3419" max="3419" width="20.7109375" style="3" customWidth="1"/>
    <col min="3420" max="3420" width="18.140625" style="3" customWidth="1"/>
    <col min="3421" max="3421" width="14.85546875" style="3" bestFit="1" customWidth="1"/>
    <col min="3422" max="3422" width="11.42578125" style="3"/>
    <col min="3423" max="3423" width="17.42578125" style="3" customWidth="1"/>
    <col min="3424" max="3426" width="18.140625" style="3" customWidth="1"/>
    <col min="3427" max="3430" width="11.42578125" style="3"/>
    <col min="3431" max="3431" width="34" style="3" customWidth="1"/>
    <col min="3432" max="3432" width="9.5703125" style="3" customWidth="1"/>
    <col min="3433" max="3433" width="16.7109375" style="3" customWidth="1"/>
    <col min="3434" max="3434" width="55.140625" style="3" customWidth="1"/>
    <col min="3435" max="3435" width="22.5703125" style="3" customWidth="1"/>
    <col min="3436" max="3436" width="23" style="3" customWidth="1"/>
    <col min="3437" max="3437" width="22.85546875" style="3" customWidth="1"/>
    <col min="3438" max="3438" width="23.42578125" style="3" customWidth="1"/>
    <col min="3439" max="3439" width="28.7109375" style="3" customWidth="1"/>
    <col min="3440" max="3440" width="12.7109375" style="3" customWidth="1"/>
    <col min="3441" max="3441" width="11.42578125" style="3"/>
    <col min="3442" max="3442" width="25.28515625" style="3" customWidth="1"/>
    <col min="3443" max="3443" width="15.85546875" style="3" bestFit="1" customWidth="1"/>
    <col min="3444" max="3445" width="18" style="3" bestFit="1" customWidth="1"/>
    <col min="3446" max="3664" width="11.42578125" style="3"/>
    <col min="3665" max="3665" width="15.42578125" style="3" customWidth="1"/>
    <col min="3666" max="3666" width="9.5703125" style="3" customWidth="1"/>
    <col min="3667" max="3667" width="14.42578125" style="3" customWidth="1"/>
    <col min="3668" max="3668" width="49.85546875" style="3" customWidth="1"/>
    <col min="3669" max="3669" width="22.5703125" style="3" customWidth="1"/>
    <col min="3670" max="3670" width="23" style="3" customWidth="1"/>
    <col min="3671" max="3671" width="22.85546875" style="3" customWidth="1"/>
    <col min="3672" max="3672" width="23.42578125" style="3" customWidth="1"/>
    <col min="3673" max="3673" width="22.42578125" style="3" customWidth="1"/>
    <col min="3674" max="3674" width="13.85546875" style="3" customWidth="1"/>
    <col min="3675" max="3675" width="20.7109375" style="3" customWidth="1"/>
    <col min="3676" max="3676" width="18.140625" style="3" customWidth="1"/>
    <col min="3677" max="3677" width="14.85546875" style="3" bestFit="1" customWidth="1"/>
    <col min="3678" max="3678" width="11.42578125" style="3"/>
    <col min="3679" max="3679" width="17.42578125" style="3" customWidth="1"/>
    <col min="3680" max="3682" width="18.140625" style="3" customWidth="1"/>
    <col min="3683" max="3686" width="11.42578125" style="3"/>
    <col min="3687" max="3687" width="34" style="3" customWidth="1"/>
    <col min="3688" max="3688" width="9.5703125" style="3" customWidth="1"/>
    <col min="3689" max="3689" width="16.7109375" style="3" customWidth="1"/>
    <col min="3690" max="3690" width="55.140625" style="3" customWidth="1"/>
    <col min="3691" max="3691" width="22.5703125" style="3" customWidth="1"/>
    <col min="3692" max="3692" width="23" style="3" customWidth="1"/>
    <col min="3693" max="3693" width="22.85546875" style="3" customWidth="1"/>
    <col min="3694" max="3694" width="23.42578125" style="3" customWidth="1"/>
    <col min="3695" max="3695" width="28.7109375" style="3" customWidth="1"/>
    <col min="3696" max="3696" width="12.7109375" style="3" customWidth="1"/>
    <col min="3697" max="3697" width="11.42578125" style="3"/>
    <col min="3698" max="3698" width="25.28515625" style="3" customWidth="1"/>
    <col min="3699" max="3699" width="15.85546875" style="3" bestFit="1" customWidth="1"/>
    <col min="3700" max="3701" width="18" style="3" bestFit="1" customWidth="1"/>
    <col min="3702" max="3920" width="11.42578125" style="3"/>
    <col min="3921" max="3921" width="15.42578125" style="3" customWidth="1"/>
    <col min="3922" max="3922" width="9.5703125" style="3" customWidth="1"/>
    <col min="3923" max="3923" width="14.42578125" style="3" customWidth="1"/>
    <col min="3924" max="3924" width="49.85546875" style="3" customWidth="1"/>
    <col min="3925" max="3925" width="22.5703125" style="3" customWidth="1"/>
    <col min="3926" max="3926" width="23" style="3" customWidth="1"/>
    <col min="3927" max="3927" width="22.85546875" style="3" customWidth="1"/>
    <col min="3928" max="3928" width="23.42578125" style="3" customWidth="1"/>
    <col min="3929" max="3929" width="22.42578125" style="3" customWidth="1"/>
    <col min="3930" max="3930" width="13.85546875" style="3" customWidth="1"/>
    <col min="3931" max="3931" width="20.7109375" style="3" customWidth="1"/>
    <col min="3932" max="3932" width="18.140625" style="3" customWidth="1"/>
    <col min="3933" max="3933" width="14.85546875" style="3" bestFit="1" customWidth="1"/>
    <col min="3934" max="3934" width="11.42578125" style="3"/>
    <col min="3935" max="3935" width="17.42578125" style="3" customWidth="1"/>
    <col min="3936" max="3938" width="18.140625" style="3" customWidth="1"/>
    <col min="3939" max="3942" width="11.42578125" style="3"/>
    <col min="3943" max="3943" width="34" style="3" customWidth="1"/>
    <col min="3944" max="3944" width="9.5703125" style="3" customWidth="1"/>
    <col min="3945" max="3945" width="16.7109375" style="3" customWidth="1"/>
    <col min="3946" max="3946" width="55.140625" style="3" customWidth="1"/>
    <col min="3947" max="3947" width="22.5703125" style="3" customWidth="1"/>
    <col min="3948" max="3948" width="23" style="3" customWidth="1"/>
    <col min="3949" max="3949" width="22.85546875" style="3" customWidth="1"/>
    <col min="3950" max="3950" width="23.42578125" style="3" customWidth="1"/>
    <col min="3951" max="3951" width="28.7109375" style="3" customWidth="1"/>
    <col min="3952" max="3952" width="12.7109375" style="3" customWidth="1"/>
    <col min="3953" max="3953" width="11.42578125" style="3"/>
    <col min="3954" max="3954" width="25.28515625" style="3" customWidth="1"/>
    <col min="3955" max="3955" width="15.85546875" style="3" bestFit="1" customWidth="1"/>
    <col min="3956" max="3957" width="18" style="3" bestFit="1" customWidth="1"/>
    <col min="3958" max="4176" width="11.42578125" style="3"/>
    <col min="4177" max="4177" width="15.42578125" style="3" customWidth="1"/>
    <col min="4178" max="4178" width="9.5703125" style="3" customWidth="1"/>
    <col min="4179" max="4179" width="14.42578125" style="3" customWidth="1"/>
    <col min="4180" max="4180" width="49.85546875" style="3" customWidth="1"/>
    <col min="4181" max="4181" width="22.5703125" style="3" customWidth="1"/>
    <col min="4182" max="4182" width="23" style="3" customWidth="1"/>
    <col min="4183" max="4183" width="22.85546875" style="3" customWidth="1"/>
    <col min="4184" max="4184" width="23.42578125" style="3" customWidth="1"/>
    <col min="4185" max="4185" width="22.42578125" style="3" customWidth="1"/>
    <col min="4186" max="4186" width="13.85546875" style="3" customWidth="1"/>
    <col min="4187" max="4187" width="20.7109375" style="3" customWidth="1"/>
    <col min="4188" max="4188" width="18.140625" style="3" customWidth="1"/>
    <col min="4189" max="4189" width="14.85546875" style="3" bestFit="1" customWidth="1"/>
    <col min="4190" max="4190" width="11.42578125" style="3"/>
    <col min="4191" max="4191" width="17.42578125" style="3" customWidth="1"/>
    <col min="4192" max="4194" width="18.140625" style="3" customWidth="1"/>
    <col min="4195" max="4198" width="11.42578125" style="3"/>
    <col min="4199" max="4199" width="34" style="3" customWidth="1"/>
    <col min="4200" max="4200" width="9.5703125" style="3" customWidth="1"/>
    <col min="4201" max="4201" width="16.7109375" style="3" customWidth="1"/>
    <col min="4202" max="4202" width="55.140625" style="3" customWidth="1"/>
    <col min="4203" max="4203" width="22.5703125" style="3" customWidth="1"/>
    <col min="4204" max="4204" width="23" style="3" customWidth="1"/>
    <col min="4205" max="4205" width="22.85546875" style="3" customWidth="1"/>
    <col min="4206" max="4206" width="23.42578125" style="3" customWidth="1"/>
    <col min="4207" max="4207" width="28.7109375" style="3" customWidth="1"/>
    <col min="4208" max="4208" width="12.7109375" style="3" customWidth="1"/>
    <col min="4209" max="4209" width="11.42578125" style="3"/>
    <col min="4210" max="4210" width="25.28515625" style="3" customWidth="1"/>
    <col min="4211" max="4211" width="15.85546875" style="3" bestFit="1" customWidth="1"/>
    <col min="4212" max="4213" width="18" style="3" bestFit="1" customWidth="1"/>
    <col min="4214" max="4432" width="11.42578125" style="3"/>
    <col min="4433" max="4433" width="15.42578125" style="3" customWidth="1"/>
    <col min="4434" max="4434" width="9.5703125" style="3" customWidth="1"/>
    <col min="4435" max="4435" width="14.42578125" style="3" customWidth="1"/>
    <col min="4436" max="4436" width="49.85546875" style="3" customWidth="1"/>
    <col min="4437" max="4437" width="22.5703125" style="3" customWidth="1"/>
    <col min="4438" max="4438" width="23" style="3" customWidth="1"/>
    <col min="4439" max="4439" width="22.85546875" style="3" customWidth="1"/>
    <col min="4440" max="4440" width="23.42578125" style="3" customWidth="1"/>
    <col min="4441" max="4441" width="22.42578125" style="3" customWidth="1"/>
    <col min="4442" max="4442" width="13.85546875" style="3" customWidth="1"/>
    <col min="4443" max="4443" width="20.7109375" style="3" customWidth="1"/>
    <col min="4444" max="4444" width="18.140625" style="3" customWidth="1"/>
    <col min="4445" max="4445" width="14.85546875" style="3" bestFit="1" customWidth="1"/>
    <col min="4446" max="4446" width="11.42578125" style="3"/>
    <col min="4447" max="4447" width="17.42578125" style="3" customWidth="1"/>
    <col min="4448" max="4450" width="18.140625" style="3" customWidth="1"/>
    <col min="4451" max="4454" width="11.42578125" style="3"/>
    <col min="4455" max="4455" width="34" style="3" customWidth="1"/>
    <col min="4456" max="4456" width="9.5703125" style="3" customWidth="1"/>
    <col min="4457" max="4457" width="16.7109375" style="3" customWidth="1"/>
    <col min="4458" max="4458" width="55.140625" style="3" customWidth="1"/>
    <col min="4459" max="4459" width="22.5703125" style="3" customWidth="1"/>
    <col min="4460" max="4460" width="23" style="3" customWidth="1"/>
    <col min="4461" max="4461" width="22.85546875" style="3" customWidth="1"/>
    <col min="4462" max="4462" width="23.42578125" style="3" customWidth="1"/>
    <col min="4463" max="4463" width="28.7109375" style="3" customWidth="1"/>
    <col min="4464" max="4464" width="12.7109375" style="3" customWidth="1"/>
    <col min="4465" max="4465" width="11.42578125" style="3"/>
    <col min="4466" max="4466" width="25.28515625" style="3" customWidth="1"/>
    <col min="4467" max="4467" width="15.85546875" style="3" bestFit="1" customWidth="1"/>
    <col min="4468" max="4469" width="18" style="3" bestFit="1" customWidth="1"/>
    <col min="4470" max="4688" width="11.42578125" style="3"/>
    <col min="4689" max="4689" width="15.42578125" style="3" customWidth="1"/>
    <col min="4690" max="4690" width="9.5703125" style="3" customWidth="1"/>
    <col min="4691" max="4691" width="14.42578125" style="3" customWidth="1"/>
    <col min="4692" max="4692" width="49.85546875" style="3" customWidth="1"/>
    <col min="4693" max="4693" width="22.5703125" style="3" customWidth="1"/>
    <col min="4694" max="4694" width="23" style="3" customWidth="1"/>
    <col min="4695" max="4695" width="22.85546875" style="3" customWidth="1"/>
    <col min="4696" max="4696" width="23.42578125" style="3" customWidth="1"/>
    <col min="4697" max="4697" width="22.42578125" style="3" customWidth="1"/>
    <col min="4698" max="4698" width="13.85546875" style="3" customWidth="1"/>
    <col min="4699" max="4699" width="20.7109375" style="3" customWidth="1"/>
    <col min="4700" max="4700" width="18.140625" style="3" customWidth="1"/>
    <col min="4701" max="4701" width="14.85546875" style="3" bestFit="1" customWidth="1"/>
    <col min="4702" max="4702" width="11.42578125" style="3"/>
    <col min="4703" max="4703" width="17.42578125" style="3" customWidth="1"/>
    <col min="4704" max="4706" width="18.140625" style="3" customWidth="1"/>
    <col min="4707" max="4710" width="11.42578125" style="3"/>
    <col min="4711" max="4711" width="34" style="3" customWidth="1"/>
    <col min="4712" max="4712" width="9.5703125" style="3" customWidth="1"/>
    <col min="4713" max="4713" width="16.7109375" style="3" customWidth="1"/>
    <col min="4714" max="4714" width="55.140625" style="3" customWidth="1"/>
    <col min="4715" max="4715" width="22.5703125" style="3" customWidth="1"/>
    <col min="4716" max="4716" width="23" style="3" customWidth="1"/>
    <col min="4717" max="4717" width="22.85546875" style="3" customWidth="1"/>
    <col min="4718" max="4718" width="23.42578125" style="3" customWidth="1"/>
    <col min="4719" max="4719" width="28.7109375" style="3" customWidth="1"/>
    <col min="4720" max="4720" width="12.7109375" style="3" customWidth="1"/>
    <col min="4721" max="4721" width="11.42578125" style="3"/>
    <col min="4722" max="4722" width="25.28515625" style="3" customWidth="1"/>
    <col min="4723" max="4723" width="15.85546875" style="3" bestFit="1" customWidth="1"/>
    <col min="4724" max="4725" width="18" style="3" bestFit="1" customWidth="1"/>
    <col min="4726" max="4944" width="11.42578125" style="3"/>
    <col min="4945" max="4945" width="15.42578125" style="3" customWidth="1"/>
    <col min="4946" max="4946" width="9.5703125" style="3" customWidth="1"/>
    <col min="4947" max="4947" width="14.42578125" style="3" customWidth="1"/>
    <col min="4948" max="4948" width="49.85546875" style="3" customWidth="1"/>
    <col min="4949" max="4949" width="22.5703125" style="3" customWidth="1"/>
    <col min="4950" max="4950" width="23" style="3" customWidth="1"/>
    <col min="4951" max="4951" width="22.85546875" style="3" customWidth="1"/>
    <col min="4952" max="4952" width="23.42578125" style="3" customWidth="1"/>
    <col min="4953" max="4953" width="22.42578125" style="3" customWidth="1"/>
    <col min="4954" max="4954" width="13.85546875" style="3" customWidth="1"/>
    <col min="4955" max="4955" width="20.7109375" style="3" customWidth="1"/>
    <col min="4956" max="4956" width="18.140625" style="3" customWidth="1"/>
    <col min="4957" max="4957" width="14.85546875" style="3" bestFit="1" customWidth="1"/>
    <col min="4958" max="4958" width="11.42578125" style="3"/>
    <col min="4959" max="4959" width="17.42578125" style="3" customWidth="1"/>
    <col min="4960" max="4962" width="18.140625" style="3" customWidth="1"/>
    <col min="4963" max="4966" width="11.42578125" style="3"/>
    <col min="4967" max="4967" width="34" style="3" customWidth="1"/>
    <col min="4968" max="4968" width="9.5703125" style="3" customWidth="1"/>
    <col min="4969" max="4969" width="16.7109375" style="3" customWidth="1"/>
    <col min="4970" max="4970" width="55.140625" style="3" customWidth="1"/>
    <col min="4971" max="4971" width="22.5703125" style="3" customWidth="1"/>
    <col min="4972" max="4972" width="23" style="3" customWidth="1"/>
    <col min="4973" max="4973" width="22.85546875" style="3" customWidth="1"/>
    <col min="4974" max="4974" width="23.42578125" style="3" customWidth="1"/>
    <col min="4975" max="4975" width="28.7109375" style="3" customWidth="1"/>
    <col min="4976" max="4976" width="12.7109375" style="3" customWidth="1"/>
    <col min="4977" max="4977" width="11.42578125" style="3"/>
    <col min="4978" max="4978" width="25.28515625" style="3" customWidth="1"/>
    <col min="4979" max="4979" width="15.85546875" style="3" bestFit="1" customWidth="1"/>
    <col min="4980" max="4981" width="18" style="3" bestFit="1" customWidth="1"/>
    <col min="4982" max="5200" width="11.42578125" style="3"/>
    <col min="5201" max="5201" width="15.42578125" style="3" customWidth="1"/>
    <col min="5202" max="5202" width="9.5703125" style="3" customWidth="1"/>
    <col min="5203" max="5203" width="14.42578125" style="3" customWidth="1"/>
    <col min="5204" max="5204" width="49.85546875" style="3" customWidth="1"/>
    <col min="5205" max="5205" width="22.5703125" style="3" customWidth="1"/>
    <col min="5206" max="5206" width="23" style="3" customWidth="1"/>
    <col min="5207" max="5207" width="22.85546875" style="3" customWidth="1"/>
    <col min="5208" max="5208" width="23.42578125" style="3" customWidth="1"/>
    <col min="5209" max="5209" width="22.42578125" style="3" customWidth="1"/>
    <col min="5210" max="5210" width="13.85546875" style="3" customWidth="1"/>
    <col min="5211" max="5211" width="20.7109375" style="3" customWidth="1"/>
    <col min="5212" max="5212" width="18.140625" style="3" customWidth="1"/>
    <col min="5213" max="5213" width="14.85546875" style="3" bestFit="1" customWidth="1"/>
    <col min="5214" max="5214" width="11.42578125" style="3"/>
    <col min="5215" max="5215" width="17.42578125" style="3" customWidth="1"/>
    <col min="5216" max="5218" width="18.140625" style="3" customWidth="1"/>
    <col min="5219" max="5222" width="11.42578125" style="3"/>
    <col min="5223" max="5223" width="34" style="3" customWidth="1"/>
    <col min="5224" max="5224" width="9.5703125" style="3" customWidth="1"/>
    <col min="5225" max="5225" width="16.7109375" style="3" customWidth="1"/>
    <col min="5226" max="5226" width="55.140625" style="3" customWidth="1"/>
    <col min="5227" max="5227" width="22.5703125" style="3" customWidth="1"/>
    <col min="5228" max="5228" width="23" style="3" customWidth="1"/>
    <col min="5229" max="5229" width="22.85546875" style="3" customWidth="1"/>
    <col min="5230" max="5230" width="23.42578125" style="3" customWidth="1"/>
    <col min="5231" max="5231" width="28.7109375" style="3" customWidth="1"/>
    <col min="5232" max="5232" width="12.7109375" style="3" customWidth="1"/>
    <col min="5233" max="5233" width="11.42578125" style="3"/>
    <col min="5234" max="5234" width="25.28515625" style="3" customWidth="1"/>
    <col min="5235" max="5235" width="15.85546875" style="3" bestFit="1" customWidth="1"/>
    <col min="5236" max="5237" width="18" style="3" bestFit="1" customWidth="1"/>
    <col min="5238" max="5456" width="11.42578125" style="3"/>
    <col min="5457" max="5457" width="15.42578125" style="3" customWidth="1"/>
    <col min="5458" max="5458" width="9.5703125" style="3" customWidth="1"/>
    <col min="5459" max="5459" width="14.42578125" style="3" customWidth="1"/>
    <col min="5460" max="5460" width="49.85546875" style="3" customWidth="1"/>
    <col min="5461" max="5461" width="22.5703125" style="3" customWidth="1"/>
    <col min="5462" max="5462" width="23" style="3" customWidth="1"/>
    <col min="5463" max="5463" width="22.85546875" style="3" customWidth="1"/>
    <col min="5464" max="5464" width="23.42578125" style="3" customWidth="1"/>
    <col min="5465" max="5465" width="22.42578125" style="3" customWidth="1"/>
    <col min="5466" max="5466" width="13.85546875" style="3" customWidth="1"/>
    <col min="5467" max="5467" width="20.7109375" style="3" customWidth="1"/>
    <col min="5468" max="5468" width="18.140625" style="3" customWidth="1"/>
    <col min="5469" max="5469" width="14.85546875" style="3" bestFit="1" customWidth="1"/>
    <col min="5470" max="5470" width="11.42578125" style="3"/>
    <col min="5471" max="5471" width="17.42578125" style="3" customWidth="1"/>
    <col min="5472" max="5474" width="18.140625" style="3" customWidth="1"/>
    <col min="5475" max="5478" width="11.42578125" style="3"/>
    <col min="5479" max="5479" width="34" style="3" customWidth="1"/>
    <col min="5480" max="5480" width="9.5703125" style="3" customWidth="1"/>
    <col min="5481" max="5481" width="16.7109375" style="3" customWidth="1"/>
    <col min="5482" max="5482" width="55.140625" style="3" customWidth="1"/>
    <col min="5483" max="5483" width="22.5703125" style="3" customWidth="1"/>
    <col min="5484" max="5484" width="23" style="3" customWidth="1"/>
    <col min="5485" max="5485" width="22.85546875" style="3" customWidth="1"/>
    <col min="5486" max="5486" width="23.42578125" style="3" customWidth="1"/>
    <col min="5487" max="5487" width="28.7109375" style="3" customWidth="1"/>
    <col min="5488" max="5488" width="12.7109375" style="3" customWidth="1"/>
    <col min="5489" max="5489" width="11.42578125" style="3"/>
    <col min="5490" max="5490" width="25.28515625" style="3" customWidth="1"/>
    <col min="5491" max="5491" width="15.85546875" style="3" bestFit="1" customWidth="1"/>
    <col min="5492" max="5493" width="18" style="3" bestFit="1" customWidth="1"/>
    <col min="5494" max="5712" width="11.42578125" style="3"/>
    <col min="5713" max="5713" width="15.42578125" style="3" customWidth="1"/>
    <col min="5714" max="5714" width="9.5703125" style="3" customWidth="1"/>
    <col min="5715" max="5715" width="14.42578125" style="3" customWidth="1"/>
    <col min="5716" max="5716" width="49.85546875" style="3" customWidth="1"/>
    <col min="5717" max="5717" width="22.5703125" style="3" customWidth="1"/>
    <col min="5718" max="5718" width="23" style="3" customWidth="1"/>
    <col min="5719" max="5719" width="22.85546875" style="3" customWidth="1"/>
    <col min="5720" max="5720" width="23.42578125" style="3" customWidth="1"/>
    <col min="5721" max="5721" width="22.42578125" style="3" customWidth="1"/>
    <col min="5722" max="5722" width="13.85546875" style="3" customWidth="1"/>
    <col min="5723" max="5723" width="20.7109375" style="3" customWidth="1"/>
    <col min="5724" max="5724" width="18.140625" style="3" customWidth="1"/>
    <col min="5725" max="5725" width="14.85546875" style="3" bestFit="1" customWidth="1"/>
    <col min="5726" max="5726" width="11.42578125" style="3"/>
    <col min="5727" max="5727" width="17.42578125" style="3" customWidth="1"/>
    <col min="5728" max="5730" width="18.140625" style="3" customWidth="1"/>
    <col min="5731" max="5734" width="11.42578125" style="3"/>
    <col min="5735" max="5735" width="34" style="3" customWidth="1"/>
    <col min="5736" max="5736" width="9.5703125" style="3" customWidth="1"/>
    <col min="5737" max="5737" width="16.7109375" style="3" customWidth="1"/>
    <col min="5738" max="5738" width="55.140625" style="3" customWidth="1"/>
    <col min="5739" max="5739" width="22.5703125" style="3" customWidth="1"/>
    <col min="5740" max="5740" width="23" style="3" customWidth="1"/>
    <col min="5741" max="5741" width="22.85546875" style="3" customWidth="1"/>
    <col min="5742" max="5742" width="23.42578125" style="3" customWidth="1"/>
    <col min="5743" max="5743" width="28.7109375" style="3" customWidth="1"/>
    <col min="5744" max="5744" width="12.7109375" style="3" customWidth="1"/>
    <col min="5745" max="5745" width="11.42578125" style="3"/>
    <col min="5746" max="5746" width="25.28515625" style="3" customWidth="1"/>
    <col min="5747" max="5747" width="15.85546875" style="3" bestFit="1" customWidth="1"/>
    <col min="5748" max="5749" width="18" style="3" bestFit="1" customWidth="1"/>
    <col min="5750" max="5968" width="11.42578125" style="3"/>
    <col min="5969" max="5969" width="15.42578125" style="3" customWidth="1"/>
    <col min="5970" max="5970" width="9.5703125" style="3" customWidth="1"/>
    <col min="5971" max="5971" width="14.42578125" style="3" customWidth="1"/>
    <col min="5972" max="5972" width="49.85546875" style="3" customWidth="1"/>
    <col min="5973" max="5973" width="22.5703125" style="3" customWidth="1"/>
    <col min="5974" max="5974" width="23" style="3" customWidth="1"/>
    <col min="5975" max="5975" width="22.85546875" style="3" customWidth="1"/>
    <col min="5976" max="5976" width="23.42578125" style="3" customWidth="1"/>
    <col min="5977" max="5977" width="22.42578125" style="3" customWidth="1"/>
    <col min="5978" max="5978" width="13.85546875" style="3" customWidth="1"/>
    <col min="5979" max="5979" width="20.7109375" style="3" customWidth="1"/>
    <col min="5980" max="5980" width="18.140625" style="3" customWidth="1"/>
    <col min="5981" max="5981" width="14.85546875" style="3" bestFit="1" customWidth="1"/>
    <col min="5982" max="5982" width="11.42578125" style="3"/>
    <col min="5983" max="5983" width="17.42578125" style="3" customWidth="1"/>
    <col min="5984" max="5986" width="18.140625" style="3" customWidth="1"/>
    <col min="5987" max="5990" width="11.42578125" style="3"/>
    <col min="5991" max="5991" width="34" style="3" customWidth="1"/>
    <col min="5992" max="5992" width="9.5703125" style="3" customWidth="1"/>
    <col min="5993" max="5993" width="16.7109375" style="3" customWidth="1"/>
    <col min="5994" max="5994" width="55.140625" style="3" customWidth="1"/>
    <col min="5995" max="5995" width="22.5703125" style="3" customWidth="1"/>
    <col min="5996" max="5996" width="23" style="3" customWidth="1"/>
    <col min="5997" max="5997" width="22.85546875" style="3" customWidth="1"/>
    <col min="5998" max="5998" width="23.42578125" style="3" customWidth="1"/>
    <col min="5999" max="5999" width="28.7109375" style="3" customWidth="1"/>
    <col min="6000" max="6000" width="12.7109375" style="3" customWidth="1"/>
    <col min="6001" max="6001" width="11.42578125" style="3"/>
    <col min="6002" max="6002" width="25.28515625" style="3" customWidth="1"/>
    <col min="6003" max="6003" width="15.85546875" style="3" bestFit="1" customWidth="1"/>
    <col min="6004" max="6005" width="18" style="3" bestFit="1" customWidth="1"/>
    <col min="6006" max="6224" width="11.42578125" style="3"/>
    <col min="6225" max="6225" width="15.42578125" style="3" customWidth="1"/>
    <col min="6226" max="6226" width="9.5703125" style="3" customWidth="1"/>
    <col min="6227" max="6227" width="14.42578125" style="3" customWidth="1"/>
    <col min="6228" max="6228" width="49.85546875" style="3" customWidth="1"/>
    <col min="6229" max="6229" width="22.5703125" style="3" customWidth="1"/>
    <col min="6230" max="6230" width="23" style="3" customWidth="1"/>
    <col min="6231" max="6231" width="22.85546875" style="3" customWidth="1"/>
    <col min="6232" max="6232" width="23.42578125" style="3" customWidth="1"/>
    <col min="6233" max="6233" width="22.42578125" style="3" customWidth="1"/>
    <col min="6234" max="6234" width="13.85546875" style="3" customWidth="1"/>
    <col min="6235" max="6235" width="20.7109375" style="3" customWidth="1"/>
    <col min="6236" max="6236" width="18.140625" style="3" customWidth="1"/>
    <col min="6237" max="6237" width="14.85546875" style="3" bestFit="1" customWidth="1"/>
    <col min="6238" max="6238" width="11.42578125" style="3"/>
    <col min="6239" max="6239" width="17.42578125" style="3" customWidth="1"/>
    <col min="6240" max="6242" width="18.140625" style="3" customWidth="1"/>
    <col min="6243" max="6246" width="11.42578125" style="3"/>
    <col min="6247" max="6247" width="34" style="3" customWidth="1"/>
    <col min="6248" max="6248" width="9.5703125" style="3" customWidth="1"/>
    <col min="6249" max="6249" width="16.7109375" style="3" customWidth="1"/>
    <col min="6250" max="6250" width="55.140625" style="3" customWidth="1"/>
    <col min="6251" max="6251" width="22.5703125" style="3" customWidth="1"/>
    <col min="6252" max="6252" width="23" style="3" customWidth="1"/>
    <col min="6253" max="6253" width="22.85546875" style="3" customWidth="1"/>
    <col min="6254" max="6254" width="23.42578125" style="3" customWidth="1"/>
    <col min="6255" max="6255" width="28.7109375" style="3" customWidth="1"/>
    <col min="6256" max="6256" width="12.7109375" style="3" customWidth="1"/>
    <col min="6257" max="6257" width="11.42578125" style="3"/>
    <col min="6258" max="6258" width="25.28515625" style="3" customWidth="1"/>
    <col min="6259" max="6259" width="15.85546875" style="3" bestFit="1" customWidth="1"/>
    <col min="6260" max="6261" width="18" style="3" bestFit="1" customWidth="1"/>
    <col min="6262" max="6480" width="11.42578125" style="3"/>
    <col min="6481" max="6481" width="15.42578125" style="3" customWidth="1"/>
    <col min="6482" max="6482" width="9.5703125" style="3" customWidth="1"/>
    <col min="6483" max="6483" width="14.42578125" style="3" customWidth="1"/>
    <col min="6484" max="6484" width="49.85546875" style="3" customWidth="1"/>
    <col min="6485" max="6485" width="22.5703125" style="3" customWidth="1"/>
    <col min="6486" max="6486" width="23" style="3" customWidth="1"/>
    <col min="6487" max="6487" width="22.85546875" style="3" customWidth="1"/>
    <col min="6488" max="6488" width="23.42578125" style="3" customWidth="1"/>
    <col min="6489" max="6489" width="22.42578125" style="3" customWidth="1"/>
    <col min="6490" max="6490" width="13.85546875" style="3" customWidth="1"/>
    <col min="6491" max="6491" width="20.7109375" style="3" customWidth="1"/>
    <col min="6492" max="6492" width="18.140625" style="3" customWidth="1"/>
    <col min="6493" max="6493" width="14.85546875" style="3" bestFit="1" customWidth="1"/>
    <col min="6494" max="6494" width="11.42578125" style="3"/>
    <col min="6495" max="6495" width="17.42578125" style="3" customWidth="1"/>
    <col min="6496" max="6498" width="18.140625" style="3" customWidth="1"/>
    <col min="6499" max="6502" width="11.42578125" style="3"/>
    <col min="6503" max="6503" width="34" style="3" customWidth="1"/>
    <col min="6504" max="6504" width="9.5703125" style="3" customWidth="1"/>
    <col min="6505" max="6505" width="16.7109375" style="3" customWidth="1"/>
    <col min="6506" max="6506" width="55.140625" style="3" customWidth="1"/>
    <col min="6507" max="6507" width="22.5703125" style="3" customWidth="1"/>
    <col min="6508" max="6508" width="23" style="3" customWidth="1"/>
    <col min="6509" max="6509" width="22.85546875" style="3" customWidth="1"/>
    <col min="6510" max="6510" width="23.42578125" style="3" customWidth="1"/>
    <col min="6511" max="6511" width="28.7109375" style="3" customWidth="1"/>
    <col min="6512" max="6512" width="12.7109375" style="3" customWidth="1"/>
    <col min="6513" max="6513" width="11.42578125" style="3"/>
    <col min="6514" max="6514" width="25.28515625" style="3" customWidth="1"/>
    <col min="6515" max="6515" width="15.85546875" style="3" bestFit="1" customWidth="1"/>
    <col min="6516" max="6517" width="18" style="3" bestFit="1" customWidth="1"/>
    <col min="6518" max="6736" width="11.42578125" style="3"/>
    <col min="6737" max="6737" width="15.42578125" style="3" customWidth="1"/>
    <col min="6738" max="6738" width="9.5703125" style="3" customWidth="1"/>
    <col min="6739" max="6739" width="14.42578125" style="3" customWidth="1"/>
    <col min="6740" max="6740" width="49.85546875" style="3" customWidth="1"/>
    <col min="6741" max="6741" width="22.5703125" style="3" customWidth="1"/>
    <col min="6742" max="6742" width="23" style="3" customWidth="1"/>
    <col min="6743" max="6743" width="22.85546875" style="3" customWidth="1"/>
    <col min="6744" max="6744" width="23.42578125" style="3" customWidth="1"/>
    <col min="6745" max="6745" width="22.42578125" style="3" customWidth="1"/>
    <col min="6746" max="6746" width="13.85546875" style="3" customWidth="1"/>
    <col min="6747" max="6747" width="20.7109375" style="3" customWidth="1"/>
    <col min="6748" max="6748" width="18.140625" style="3" customWidth="1"/>
    <col min="6749" max="6749" width="14.85546875" style="3" bestFit="1" customWidth="1"/>
    <col min="6750" max="6750" width="11.42578125" style="3"/>
    <col min="6751" max="6751" width="17.42578125" style="3" customWidth="1"/>
    <col min="6752" max="6754" width="18.140625" style="3" customWidth="1"/>
    <col min="6755" max="6758" width="11.42578125" style="3"/>
    <col min="6759" max="6759" width="34" style="3" customWidth="1"/>
    <col min="6760" max="6760" width="9.5703125" style="3" customWidth="1"/>
    <col min="6761" max="6761" width="16.7109375" style="3" customWidth="1"/>
    <col min="6762" max="6762" width="55.140625" style="3" customWidth="1"/>
    <col min="6763" max="6763" width="22.5703125" style="3" customWidth="1"/>
    <col min="6764" max="6764" width="23" style="3" customWidth="1"/>
    <col min="6765" max="6765" width="22.85546875" style="3" customWidth="1"/>
    <col min="6766" max="6766" width="23.42578125" style="3" customWidth="1"/>
    <col min="6767" max="6767" width="28.7109375" style="3" customWidth="1"/>
    <col min="6768" max="6768" width="12.7109375" style="3" customWidth="1"/>
    <col min="6769" max="6769" width="11.42578125" style="3"/>
    <col min="6770" max="6770" width="25.28515625" style="3" customWidth="1"/>
    <col min="6771" max="6771" width="15.85546875" style="3" bestFit="1" customWidth="1"/>
    <col min="6772" max="6773" width="18" style="3" bestFit="1" customWidth="1"/>
    <col min="6774" max="6992" width="11.42578125" style="3"/>
    <col min="6993" max="6993" width="15.42578125" style="3" customWidth="1"/>
    <col min="6994" max="6994" width="9.5703125" style="3" customWidth="1"/>
    <col min="6995" max="6995" width="14.42578125" style="3" customWidth="1"/>
    <col min="6996" max="6996" width="49.85546875" style="3" customWidth="1"/>
    <col min="6997" max="6997" width="22.5703125" style="3" customWidth="1"/>
    <col min="6998" max="6998" width="23" style="3" customWidth="1"/>
    <col min="6999" max="6999" width="22.85546875" style="3" customWidth="1"/>
    <col min="7000" max="7000" width="23.42578125" style="3" customWidth="1"/>
    <col min="7001" max="7001" width="22.42578125" style="3" customWidth="1"/>
    <col min="7002" max="7002" width="13.85546875" style="3" customWidth="1"/>
    <col min="7003" max="7003" width="20.7109375" style="3" customWidth="1"/>
    <col min="7004" max="7004" width="18.140625" style="3" customWidth="1"/>
    <col min="7005" max="7005" width="14.85546875" style="3" bestFit="1" customWidth="1"/>
    <col min="7006" max="7006" width="11.42578125" style="3"/>
    <col min="7007" max="7007" width="17.42578125" style="3" customWidth="1"/>
    <col min="7008" max="7010" width="18.140625" style="3" customWidth="1"/>
    <col min="7011" max="7014" width="11.42578125" style="3"/>
    <col min="7015" max="7015" width="34" style="3" customWidth="1"/>
    <col min="7016" max="7016" width="9.5703125" style="3" customWidth="1"/>
    <col min="7017" max="7017" width="16.7109375" style="3" customWidth="1"/>
    <col min="7018" max="7018" width="55.140625" style="3" customWidth="1"/>
    <col min="7019" max="7019" width="22.5703125" style="3" customWidth="1"/>
    <col min="7020" max="7020" width="23" style="3" customWidth="1"/>
    <col min="7021" max="7021" width="22.85546875" style="3" customWidth="1"/>
    <col min="7022" max="7022" width="23.42578125" style="3" customWidth="1"/>
    <col min="7023" max="7023" width="28.7109375" style="3" customWidth="1"/>
    <col min="7024" max="7024" width="12.7109375" style="3" customWidth="1"/>
    <col min="7025" max="7025" width="11.42578125" style="3"/>
    <col min="7026" max="7026" width="25.28515625" style="3" customWidth="1"/>
    <col min="7027" max="7027" width="15.85546875" style="3" bestFit="1" customWidth="1"/>
    <col min="7028" max="7029" width="18" style="3" bestFit="1" customWidth="1"/>
    <col min="7030" max="7248" width="11.42578125" style="3"/>
    <col min="7249" max="7249" width="15.42578125" style="3" customWidth="1"/>
    <col min="7250" max="7250" width="9.5703125" style="3" customWidth="1"/>
    <col min="7251" max="7251" width="14.42578125" style="3" customWidth="1"/>
    <col min="7252" max="7252" width="49.85546875" style="3" customWidth="1"/>
    <col min="7253" max="7253" width="22.5703125" style="3" customWidth="1"/>
    <col min="7254" max="7254" width="23" style="3" customWidth="1"/>
    <col min="7255" max="7255" width="22.85546875" style="3" customWidth="1"/>
    <col min="7256" max="7256" width="23.42578125" style="3" customWidth="1"/>
    <col min="7257" max="7257" width="22.42578125" style="3" customWidth="1"/>
    <col min="7258" max="7258" width="13.85546875" style="3" customWidth="1"/>
    <col min="7259" max="7259" width="20.7109375" style="3" customWidth="1"/>
    <col min="7260" max="7260" width="18.140625" style="3" customWidth="1"/>
    <col min="7261" max="7261" width="14.85546875" style="3" bestFit="1" customWidth="1"/>
    <col min="7262" max="7262" width="11.42578125" style="3"/>
    <col min="7263" max="7263" width="17.42578125" style="3" customWidth="1"/>
    <col min="7264" max="7266" width="18.140625" style="3" customWidth="1"/>
    <col min="7267" max="7270" width="11.42578125" style="3"/>
    <col min="7271" max="7271" width="34" style="3" customWidth="1"/>
    <col min="7272" max="7272" width="9.5703125" style="3" customWidth="1"/>
    <col min="7273" max="7273" width="16.7109375" style="3" customWidth="1"/>
    <col min="7274" max="7274" width="55.140625" style="3" customWidth="1"/>
    <col min="7275" max="7275" width="22.5703125" style="3" customWidth="1"/>
    <col min="7276" max="7276" width="23" style="3" customWidth="1"/>
    <col min="7277" max="7277" width="22.85546875" style="3" customWidth="1"/>
    <col min="7278" max="7278" width="23.42578125" style="3" customWidth="1"/>
    <col min="7279" max="7279" width="28.7109375" style="3" customWidth="1"/>
    <col min="7280" max="7280" width="12.7109375" style="3" customWidth="1"/>
    <col min="7281" max="7281" width="11.42578125" style="3"/>
    <col min="7282" max="7282" width="25.28515625" style="3" customWidth="1"/>
    <col min="7283" max="7283" width="15.85546875" style="3" bestFit="1" customWidth="1"/>
    <col min="7284" max="7285" width="18" style="3" bestFit="1" customWidth="1"/>
    <col min="7286" max="7504" width="11.42578125" style="3"/>
    <col min="7505" max="7505" width="15.42578125" style="3" customWidth="1"/>
    <col min="7506" max="7506" width="9.5703125" style="3" customWidth="1"/>
    <col min="7507" max="7507" width="14.42578125" style="3" customWidth="1"/>
    <col min="7508" max="7508" width="49.85546875" style="3" customWidth="1"/>
    <col min="7509" max="7509" width="22.5703125" style="3" customWidth="1"/>
    <col min="7510" max="7510" width="23" style="3" customWidth="1"/>
    <col min="7511" max="7511" width="22.85546875" style="3" customWidth="1"/>
    <col min="7512" max="7512" width="23.42578125" style="3" customWidth="1"/>
    <col min="7513" max="7513" width="22.42578125" style="3" customWidth="1"/>
    <col min="7514" max="7514" width="13.85546875" style="3" customWidth="1"/>
    <col min="7515" max="7515" width="20.7109375" style="3" customWidth="1"/>
    <col min="7516" max="7516" width="18.140625" style="3" customWidth="1"/>
    <col min="7517" max="7517" width="14.85546875" style="3" bestFit="1" customWidth="1"/>
    <col min="7518" max="7518" width="11.42578125" style="3"/>
    <col min="7519" max="7519" width="17.42578125" style="3" customWidth="1"/>
    <col min="7520" max="7522" width="18.140625" style="3" customWidth="1"/>
    <col min="7523" max="7526" width="11.42578125" style="3"/>
    <col min="7527" max="7527" width="34" style="3" customWidth="1"/>
    <col min="7528" max="7528" width="9.5703125" style="3" customWidth="1"/>
    <col min="7529" max="7529" width="16.7109375" style="3" customWidth="1"/>
    <col min="7530" max="7530" width="55.140625" style="3" customWidth="1"/>
    <col min="7531" max="7531" width="22.5703125" style="3" customWidth="1"/>
    <col min="7532" max="7532" width="23" style="3" customWidth="1"/>
    <col min="7533" max="7533" width="22.85546875" style="3" customWidth="1"/>
    <col min="7534" max="7534" width="23.42578125" style="3" customWidth="1"/>
    <col min="7535" max="7535" width="28.7109375" style="3" customWidth="1"/>
    <col min="7536" max="7536" width="12.7109375" style="3" customWidth="1"/>
    <col min="7537" max="7537" width="11.42578125" style="3"/>
    <col min="7538" max="7538" width="25.28515625" style="3" customWidth="1"/>
    <col min="7539" max="7539" width="15.85546875" style="3" bestFit="1" customWidth="1"/>
    <col min="7540" max="7541" width="18" style="3" bestFit="1" customWidth="1"/>
    <col min="7542" max="7760" width="11.42578125" style="3"/>
    <col min="7761" max="7761" width="15.42578125" style="3" customWidth="1"/>
    <col min="7762" max="7762" width="9.5703125" style="3" customWidth="1"/>
    <col min="7763" max="7763" width="14.42578125" style="3" customWidth="1"/>
    <col min="7764" max="7764" width="49.85546875" style="3" customWidth="1"/>
    <col min="7765" max="7765" width="22.5703125" style="3" customWidth="1"/>
    <col min="7766" max="7766" width="23" style="3" customWidth="1"/>
    <col min="7767" max="7767" width="22.85546875" style="3" customWidth="1"/>
    <col min="7768" max="7768" width="23.42578125" style="3" customWidth="1"/>
    <col min="7769" max="7769" width="22.42578125" style="3" customWidth="1"/>
    <col min="7770" max="7770" width="13.85546875" style="3" customWidth="1"/>
    <col min="7771" max="7771" width="20.7109375" style="3" customWidth="1"/>
    <col min="7772" max="7772" width="18.140625" style="3" customWidth="1"/>
    <col min="7773" max="7773" width="14.85546875" style="3" bestFit="1" customWidth="1"/>
    <col min="7774" max="7774" width="11.42578125" style="3"/>
    <col min="7775" max="7775" width="17.42578125" style="3" customWidth="1"/>
    <col min="7776" max="7778" width="18.140625" style="3" customWidth="1"/>
    <col min="7779" max="7782" width="11.42578125" style="3"/>
    <col min="7783" max="7783" width="34" style="3" customWidth="1"/>
    <col min="7784" max="7784" width="9.5703125" style="3" customWidth="1"/>
    <col min="7785" max="7785" width="16.7109375" style="3" customWidth="1"/>
    <col min="7786" max="7786" width="55.140625" style="3" customWidth="1"/>
    <col min="7787" max="7787" width="22.5703125" style="3" customWidth="1"/>
    <col min="7788" max="7788" width="23" style="3" customWidth="1"/>
    <col min="7789" max="7789" width="22.85546875" style="3" customWidth="1"/>
    <col min="7790" max="7790" width="23.42578125" style="3" customWidth="1"/>
    <col min="7791" max="7791" width="28.7109375" style="3" customWidth="1"/>
    <col min="7792" max="7792" width="12.7109375" style="3" customWidth="1"/>
    <col min="7793" max="7793" width="11.42578125" style="3"/>
    <col min="7794" max="7794" width="25.28515625" style="3" customWidth="1"/>
    <col min="7795" max="7795" width="15.85546875" style="3" bestFit="1" customWidth="1"/>
    <col min="7796" max="7797" width="18" style="3" bestFit="1" customWidth="1"/>
    <col min="7798" max="8016" width="11.42578125" style="3"/>
    <col min="8017" max="8017" width="15.42578125" style="3" customWidth="1"/>
    <col min="8018" max="8018" width="9.5703125" style="3" customWidth="1"/>
    <col min="8019" max="8019" width="14.42578125" style="3" customWidth="1"/>
    <col min="8020" max="8020" width="49.85546875" style="3" customWidth="1"/>
    <col min="8021" max="8021" width="22.5703125" style="3" customWidth="1"/>
    <col min="8022" max="8022" width="23" style="3" customWidth="1"/>
    <col min="8023" max="8023" width="22.85546875" style="3" customWidth="1"/>
    <col min="8024" max="8024" width="23.42578125" style="3" customWidth="1"/>
    <col min="8025" max="8025" width="22.42578125" style="3" customWidth="1"/>
    <col min="8026" max="8026" width="13.85546875" style="3" customWidth="1"/>
    <col min="8027" max="8027" width="20.7109375" style="3" customWidth="1"/>
    <col min="8028" max="8028" width="18.140625" style="3" customWidth="1"/>
    <col min="8029" max="8029" width="14.85546875" style="3" bestFit="1" customWidth="1"/>
    <col min="8030" max="8030" width="11.42578125" style="3"/>
    <col min="8031" max="8031" width="17.42578125" style="3" customWidth="1"/>
    <col min="8032" max="8034" width="18.140625" style="3" customWidth="1"/>
    <col min="8035" max="8038" width="11.42578125" style="3"/>
    <col min="8039" max="8039" width="34" style="3" customWidth="1"/>
    <col min="8040" max="8040" width="9.5703125" style="3" customWidth="1"/>
    <col min="8041" max="8041" width="16.7109375" style="3" customWidth="1"/>
    <col min="8042" max="8042" width="55.140625" style="3" customWidth="1"/>
    <col min="8043" max="8043" width="22.5703125" style="3" customWidth="1"/>
    <col min="8044" max="8044" width="23" style="3" customWidth="1"/>
    <col min="8045" max="8045" width="22.85546875" style="3" customWidth="1"/>
    <col min="8046" max="8046" width="23.42578125" style="3" customWidth="1"/>
    <col min="8047" max="8047" width="28.7109375" style="3" customWidth="1"/>
    <col min="8048" max="8048" width="12.7109375" style="3" customWidth="1"/>
    <col min="8049" max="8049" width="11.42578125" style="3"/>
    <col min="8050" max="8050" width="25.28515625" style="3" customWidth="1"/>
    <col min="8051" max="8051" width="15.85546875" style="3" bestFit="1" customWidth="1"/>
    <col min="8052" max="8053" width="18" style="3" bestFit="1" customWidth="1"/>
    <col min="8054" max="8272" width="11.42578125" style="3"/>
    <col min="8273" max="8273" width="15.42578125" style="3" customWidth="1"/>
    <col min="8274" max="8274" width="9.5703125" style="3" customWidth="1"/>
    <col min="8275" max="8275" width="14.42578125" style="3" customWidth="1"/>
    <col min="8276" max="8276" width="49.85546875" style="3" customWidth="1"/>
    <col min="8277" max="8277" width="22.5703125" style="3" customWidth="1"/>
    <col min="8278" max="8278" width="23" style="3" customWidth="1"/>
    <col min="8279" max="8279" width="22.85546875" style="3" customWidth="1"/>
    <col min="8280" max="8280" width="23.42578125" style="3" customWidth="1"/>
    <col min="8281" max="8281" width="22.42578125" style="3" customWidth="1"/>
    <col min="8282" max="8282" width="13.85546875" style="3" customWidth="1"/>
    <col min="8283" max="8283" width="20.7109375" style="3" customWidth="1"/>
    <col min="8284" max="8284" width="18.140625" style="3" customWidth="1"/>
    <col min="8285" max="8285" width="14.85546875" style="3" bestFit="1" customWidth="1"/>
    <col min="8286" max="8286" width="11.42578125" style="3"/>
    <col min="8287" max="8287" width="17.42578125" style="3" customWidth="1"/>
    <col min="8288" max="8290" width="18.140625" style="3" customWidth="1"/>
    <col min="8291" max="8294" width="11.42578125" style="3"/>
    <col min="8295" max="8295" width="34" style="3" customWidth="1"/>
    <col min="8296" max="8296" width="9.5703125" style="3" customWidth="1"/>
    <col min="8297" max="8297" width="16.7109375" style="3" customWidth="1"/>
    <col min="8298" max="8298" width="55.140625" style="3" customWidth="1"/>
    <col min="8299" max="8299" width="22.5703125" style="3" customWidth="1"/>
    <col min="8300" max="8300" width="23" style="3" customWidth="1"/>
    <col min="8301" max="8301" width="22.85546875" style="3" customWidth="1"/>
    <col min="8302" max="8302" width="23.42578125" style="3" customWidth="1"/>
    <col min="8303" max="8303" width="28.7109375" style="3" customWidth="1"/>
    <col min="8304" max="8304" width="12.7109375" style="3" customWidth="1"/>
    <col min="8305" max="8305" width="11.42578125" style="3"/>
    <col min="8306" max="8306" width="25.28515625" style="3" customWidth="1"/>
    <col min="8307" max="8307" width="15.85546875" style="3" bestFit="1" customWidth="1"/>
    <col min="8308" max="8309" width="18" style="3" bestFit="1" customWidth="1"/>
    <col min="8310" max="8528" width="11.42578125" style="3"/>
    <col min="8529" max="8529" width="15.42578125" style="3" customWidth="1"/>
    <col min="8530" max="8530" width="9.5703125" style="3" customWidth="1"/>
    <col min="8531" max="8531" width="14.42578125" style="3" customWidth="1"/>
    <col min="8532" max="8532" width="49.85546875" style="3" customWidth="1"/>
    <col min="8533" max="8533" width="22.5703125" style="3" customWidth="1"/>
    <col min="8534" max="8534" width="23" style="3" customWidth="1"/>
    <col min="8535" max="8535" width="22.85546875" style="3" customWidth="1"/>
    <col min="8536" max="8536" width="23.42578125" style="3" customWidth="1"/>
    <col min="8537" max="8537" width="22.42578125" style="3" customWidth="1"/>
    <col min="8538" max="8538" width="13.85546875" style="3" customWidth="1"/>
    <col min="8539" max="8539" width="20.7109375" style="3" customWidth="1"/>
    <col min="8540" max="8540" width="18.140625" style="3" customWidth="1"/>
    <col min="8541" max="8541" width="14.85546875" style="3" bestFit="1" customWidth="1"/>
    <col min="8542" max="8542" width="11.42578125" style="3"/>
    <col min="8543" max="8543" width="17.42578125" style="3" customWidth="1"/>
    <col min="8544" max="8546" width="18.140625" style="3" customWidth="1"/>
    <col min="8547" max="8550" width="11.42578125" style="3"/>
    <col min="8551" max="8551" width="34" style="3" customWidth="1"/>
    <col min="8552" max="8552" width="9.5703125" style="3" customWidth="1"/>
    <col min="8553" max="8553" width="16.7109375" style="3" customWidth="1"/>
    <col min="8554" max="8554" width="55.140625" style="3" customWidth="1"/>
    <col min="8555" max="8555" width="22.5703125" style="3" customWidth="1"/>
    <col min="8556" max="8556" width="23" style="3" customWidth="1"/>
    <col min="8557" max="8557" width="22.85546875" style="3" customWidth="1"/>
    <col min="8558" max="8558" width="23.42578125" style="3" customWidth="1"/>
    <col min="8559" max="8559" width="28.7109375" style="3" customWidth="1"/>
    <col min="8560" max="8560" width="12.7109375" style="3" customWidth="1"/>
    <col min="8561" max="8561" width="11.42578125" style="3"/>
    <col min="8562" max="8562" width="25.28515625" style="3" customWidth="1"/>
    <col min="8563" max="8563" width="15.85546875" style="3" bestFit="1" customWidth="1"/>
    <col min="8564" max="8565" width="18" style="3" bestFit="1" customWidth="1"/>
    <col min="8566" max="8784" width="11.42578125" style="3"/>
    <col min="8785" max="8785" width="15.42578125" style="3" customWidth="1"/>
    <col min="8786" max="8786" width="9.5703125" style="3" customWidth="1"/>
    <col min="8787" max="8787" width="14.42578125" style="3" customWidth="1"/>
    <col min="8788" max="8788" width="49.85546875" style="3" customWidth="1"/>
    <col min="8789" max="8789" width="22.5703125" style="3" customWidth="1"/>
    <col min="8790" max="8790" width="23" style="3" customWidth="1"/>
    <col min="8791" max="8791" width="22.85546875" style="3" customWidth="1"/>
    <col min="8792" max="8792" width="23.42578125" style="3" customWidth="1"/>
    <col min="8793" max="8793" width="22.42578125" style="3" customWidth="1"/>
    <col min="8794" max="8794" width="13.85546875" style="3" customWidth="1"/>
    <col min="8795" max="8795" width="20.7109375" style="3" customWidth="1"/>
    <col min="8796" max="8796" width="18.140625" style="3" customWidth="1"/>
    <col min="8797" max="8797" width="14.85546875" style="3" bestFit="1" customWidth="1"/>
    <col min="8798" max="8798" width="11.42578125" style="3"/>
    <col min="8799" max="8799" width="17.42578125" style="3" customWidth="1"/>
    <col min="8800" max="8802" width="18.140625" style="3" customWidth="1"/>
    <col min="8803" max="8806" width="11.42578125" style="3"/>
    <col min="8807" max="8807" width="34" style="3" customWidth="1"/>
    <col min="8808" max="8808" width="9.5703125" style="3" customWidth="1"/>
    <col min="8809" max="8809" width="16.7109375" style="3" customWidth="1"/>
    <col min="8810" max="8810" width="55.140625" style="3" customWidth="1"/>
    <col min="8811" max="8811" width="22.5703125" style="3" customWidth="1"/>
    <col min="8812" max="8812" width="23" style="3" customWidth="1"/>
    <col min="8813" max="8813" width="22.85546875" style="3" customWidth="1"/>
    <col min="8814" max="8814" width="23.42578125" style="3" customWidth="1"/>
    <col min="8815" max="8815" width="28.7109375" style="3" customWidth="1"/>
    <col min="8816" max="8816" width="12.7109375" style="3" customWidth="1"/>
    <col min="8817" max="8817" width="11.42578125" style="3"/>
    <col min="8818" max="8818" width="25.28515625" style="3" customWidth="1"/>
    <col min="8819" max="8819" width="15.85546875" style="3" bestFit="1" customWidth="1"/>
    <col min="8820" max="8821" width="18" style="3" bestFit="1" customWidth="1"/>
    <col min="8822" max="9040" width="11.42578125" style="3"/>
    <col min="9041" max="9041" width="15.42578125" style="3" customWidth="1"/>
    <col min="9042" max="9042" width="9.5703125" style="3" customWidth="1"/>
    <col min="9043" max="9043" width="14.42578125" style="3" customWidth="1"/>
    <col min="9044" max="9044" width="49.85546875" style="3" customWidth="1"/>
    <col min="9045" max="9045" width="22.5703125" style="3" customWidth="1"/>
    <col min="9046" max="9046" width="23" style="3" customWidth="1"/>
    <col min="9047" max="9047" width="22.85546875" style="3" customWidth="1"/>
    <col min="9048" max="9048" width="23.42578125" style="3" customWidth="1"/>
    <col min="9049" max="9049" width="22.42578125" style="3" customWidth="1"/>
    <col min="9050" max="9050" width="13.85546875" style="3" customWidth="1"/>
    <col min="9051" max="9051" width="20.7109375" style="3" customWidth="1"/>
    <col min="9052" max="9052" width="18.140625" style="3" customWidth="1"/>
    <col min="9053" max="9053" width="14.85546875" style="3" bestFit="1" customWidth="1"/>
    <col min="9054" max="9054" width="11.42578125" style="3"/>
    <col min="9055" max="9055" width="17.42578125" style="3" customWidth="1"/>
    <col min="9056" max="9058" width="18.140625" style="3" customWidth="1"/>
    <col min="9059" max="9062" width="11.42578125" style="3"/>
    <col min="9063" max="9063" width="34" style="3" customWidth="1"/>
    <col min="9064" max="9064" width="9.5703125" style="3" customWidth="1"/>
    <col min="9065" max="9065" width="16.7109375" style="3" customWidth="1"/>
    <col min="9066" max="9066" width="55.140625" style="3" customWidth="1"/>
    <col min="9067" max="9067" width="22.5703125" style="3" customWidth="1"/>
    <col min="9068" max="9068" width="23" style="3" customWidth="1"/>
    <col min="9069" max="9069" width="22.85546875" style="3" customWidth="1"/>
    <col min="9070" max="9070" width="23.42578125" style="3" customWidth="1"/>
    <col min="9071" max="9071" width="28.7109375" style="3" customWidth="1"/>
    <col min="9072" max="9072" width="12.7109375" style="3" customWidth="1"/>
    <col min="9073" max="9073" width="11.42578125" style="3"/>
    <col min="9074" max="9074" width="25.28515625" style="3" customWidth="1"/>
    <col min="9075" max="9075" width="15.85546875" style="3" bestFit="1" customWidth="1"/>
    <col min="9076" max="9077" width="18" style="3" bestFit="1" customWidth="1"/>
    <col min="9078" max="9296" width="11.42578125" style="3"/>
    <col min="9297" max="9297" width="15.42578125" style="3" customWidth="1"/>
    <col min="9298" max="9298" width="9.5703125" style="3" customWidth="1"/>
    <col min="9299" max="9299" width="14.42578125" style="3" customWidth="1"/>
    <col min="9300" max="9300" width="49.85546875" style="3" customWidth="1"/>
    <col min="9301" max="9301" width="22.5703125" style="3" customWidth="1"/>
    <col min="9302" max="9302" width="23" style="3" customWidth="1"/>
    <col min="9303" max="9303" width="22.85546875" style="3" customWidth="1"/>
    <col min="9304" max="9304" width="23.42578125" style="3" customWidth="1"/>
    <col min="9305" max="9305" width="22.42578125" style="3" customWidth="1"/>
    <col min="9306" max="9306" width="13.85546875" style="3" customWidth="1"/>
    <col min="9307" max="9307" width="20.7109375" style="3" customWidth="1"/>
    <col min="9308" max="9308" width="18.140625" style="3" customWidth="1"/>
    <col min="9309" max="9309" width="14.85546875" style="3" bestFit="1" customWidth="1"/>
    <col min="9310" max="9310" width="11.42578125" style="3"/>
    <col min="9311" max="9311" width="17.42578125" style="3" customWidth="1"/>
    <col min="9312" max="9314" width="18.140625" style="3" customWidth="1"/>
    <col min="9315" max="9318" width="11.42578125" style="3"/>
    <col min="9319" max="9319" width="34" style="3" customWidth="1"/>
    <col min="9320" max="9320" width="9.5703125" style="3" customWidth="1"/>
    <col min="9321" max="9321" width="16.7109375" style="3" customWidth="1"/>
    <col min="9322" max="9322" width="55.140625" style="3" customWidth="1"/>
    <col min="9323" max="9323" width="22.5703125" style="3" customWidth="1"/>
    <col min="9324" max="9324" width="23" style="3" customWidth="1"/>
    <col min="9325" max="9325" width="22.85546875" style="3" customWidth="1"/>
    <col min="9326" max="9326" width="23.42578125" style="3" customWidth="1"/>
    <col min="9327" max="9327" width="28.7109375" style="3" customWidth="1"/>
    <col min="9328" max="9328" width="12.7109375" style="3" customWidth="1"/>
    <col min="9329" max="9329" width="11.42578125" style="3"/>
    <col min="9330" max="9330" width="25.28515625" style="3" customWidth="1"/>
    <col min="9331" max="9331" width="15.85546875" style="3" bestFit="1" customWidth="1"/>
    <col min="9332" max="9333" width="18" style="3" bestFit="1" customWidth="1"/>
    <col min="9334" max="9552" width="11.42578125" style="3"/>
    <col min="9553" max="9553" width="15.42578125" style="3" customWidth="1"/>
    <col min="9554" max="9554" width="9.5703125" style="3" customWidth="1"/>
    <col min="9555" max="9555" width="14.42578125" style="3" customWidth="1"/>
    <col min="9556" max="9556" width="49.85546875" style="3" customWidth="1"/>
    <col min="9557" max="9557" width="22.5703125" style="3" customWidth="1"/>
    <col min="9558" max="9558" width="23" style="3" customWidth="1"/>
    <col min="9559" max="9559" width="22.85546875" style="3" customWidth="1"/>
    <col min="9560" max="9560" width="23.42578125" style="3" customWidth="1"/>
    <col min="9561" max="9561" width="22.42578125" style="3" customWidth="1"/>
    <col min="9562" max="9562" width="13.85546875" style="3" customWidth="1"/>
    <col min="9563" max="9563" width="20.7109375" style="3" customWidth="1"/>
    <col min="9564" max="9564" width="18.140625" style="3" customWidth="1"/>
    <col min="9565" max="9565" width="14.85546875" style="3" bestFit="1" customWidth="1"/>
    <col min="9566" max="9566" width="11.42578125" style="3"/>
    <col min="9567" max="9567" width="17.42578125" style="3" customWidth="1"/>
    <col min="9568" max="9570" width="18.140625" style="3" customWidth="1"/>
    <col min="9571" max="9574" width="11.42578125" style="3"/>
    <col min="9575" max="9575" width="34" style="3" customWidth="1"/>
    <col min="9576" max="9576" width="9.5703125" style="3" customWidth="1"/>
    <col min="9577" max="9577" width="16.7109375" style="3" customWidth="1"/>
    <col min="9578" max="9578" width="55.140625" style="3" customWidth="1"/>
    <col min="9579" max="9579" width="22.5703125" style="3" customWidth="1"/>
    <col min="9580" max="9580" width="23" style="3" customWidth="1"/>
    <col min="9581" max="9581" width="22.85546875" style="3" customWidth="1"/>
    <col min="9582" max="9582" width="23.42578125" style="3" customWidth="1"/>
    <col min="9583" max="9583" width="28.7109375" style="3" customWidth="1"/>
    <col min="9584" max="9584" width="12.7109375" style="3" customWidth="1"/>
    <col min="9585" max="9585" width="11.42578125" style="3"/>
    <col min="9586" max="9586" width="25.28515625" style="3" customWidth="1"/>
    <col min="9587" max="9587" width="15.85546875" style="3" bestFit="1" customWidth="1"/>
    <col min="9588" max="9589" width="18" style="3" bestFit="1" customWidth="1"/>
    <col min="9590" max="9808" width="11.42578125" style="3"/>
    <col min="9809" max="9809" width="15.42578125" style="3" customWidth="1"/>
    <col min="9810" max="9810" width="9.5703125" style="3" customWidth="1"/>
    <col min="9811" max="9811" width="14.42578125" style="3" customWidth="1"/>
    <col min="9812" max="9812" width="49.85546875" style="3" customWidth="1"/>
    <col min="9813" max="9813" width="22.5703125" style="3" customWidth="1"/>
    <col min="9814" max="9814" width="23" style="3" customWidth="1"/>
    <col min="9815" max="9815" width="22.85546875" style="3" customWidth="1"/>
    <col min="9816" max="9816" width="23.42578125" style="3" customWidth="1"/>
    <col min="9817" max="9817" width="22.42578125" style="3" customWidth="1"/>
    <col min="9818" max="9818" width="13.85546875" style="3" customWidth="1"/>
    <col min="9819" max="9819" width="20.7109375" style="3" customWidth="1"/>
    <col min="9820" max="9820" width="18.140625" style="3" customWidth="1"/>
    <col min="9821" max="9821" width="14.85546875" style="3" bestFit="1" customWidth="1"/>
    <col min="9822" max="9822" width="11.42578125" style="3"/>
    <col min="9823" max="9823" width="17.42578125" style="3" customWidth="1"/>
    <col min="9824" max="9826" width="18.140625" style="3" customWidth="1"/>
    <col min="9827" max="9830" width="11.42578125" style="3"/>
    <col min="9831" max="9831" width="34" style="3" customWidth="1"/>
    <col min="9832" max="9832" width="9.5703125" style="3" customWidth="1"/>
    <col min="9833" max="9833" width="16.7109375" style="3" customWidth="1"/>
    <col min="9834" max="9834" width="55.140625" style="3" customWidth="1"/>
    <col min="9835" max="9835" width="22.5703125" style="3" customWidth="1"/>
    <col min="9836" max="9836" width="23" style="3" customWidth="1"/>
    <col min="9837" max="9837" width="22.85546875" style="3" customWidth="1"/>
    <col min="9838" max="9838" width="23.42578125" style="3" customWidth="1"/>
    <col min="9839" max="9839" width="28.7109375" style="3" customWidth="1"/>
    <col min="9840" max="9840" width="12.7109375" style="3" customWidth="1"/>
    <col min="9841" max="9841" width="11.42578125" style="3"/>
    <col min="9842" max="9842" width="25.28515625" style="3" customWidth="1"/>
    <col min="9843" max="9843" width="15.85546875" style="3" bestFit="1" customWidth="1"/>
    <col min="9844" max="9845" width="18" style="3" bestFit="1" customWidth="1"/>
    <col min="9846" max="10064" width="11.42578125" style="3"/>
    <col min="10065" max="10065" width="15.42578125" style="3" customWidth="1"/>
    <col min="10066" max="10066" width="9.5703125" style="3" customWidth="1"/>
    <col min="10067" max="10067" width="14.42578125" style="3" customWidth="1"/>
    <col min="10068" max="10068" width="49.85546875" style="3" customWidth="1"/>
    <col min="10069" max="10069" width="22.5703125" style="3" customWidth="1"/>
    <col min="10070" max="10070" width="23" style="3" customWidth="1"/>
    <col min="10071" max="10071" width="22.85546875" style="3" customWidth="1"/>
    <col min="10072" max="10072" width="23.42578125" style="3" customWidth="1"/>
    <col min="10073" max="10073" width="22.42578125" style="3" customWidth="1"/>
    <col min="10074" max="10074" width="13.85546875" style="3" customWidth="1"/>
    <col min="10075" max="10075" width="20.7109375" style="3" customWidth="1"/>
    <col min="10076" max="10076" width="18.140625" style="3" customWidth="1"/>
    <col min="10077" max="10077" width="14.85546875" style="3" bestFit="1" customWidth="1"/>
    <col min="10078" max="10078" width="11.42578125" style="3"/>
    <col min="10079" max="10079" width="17.42578125" style="3" customWidth="1"/>
    <col min="10080" max="10082" width="18.140625" style="3" customWidth="1"/>
    <col min="10083" max="10086" width="11.42578125" style="3"/>
    <col min="10087" max="10087" width="34" style="3" customWidth="1"/>
    <col min="10088" max="10088" width="9.5703125" style="3" customWidth="1"/>
    <col min="10089" max="10089" width="16.7109375" style="3" customWidth="1"/>
    <col min="10090" max="10090" width="55.140625" style="3" customWidth="1"/>
    <col min="10091" max="10091" width="22.5703125" style="3" customWidth="1"/>
    <col min="10092" max="10092" width="23" style="3" customWidth="1"/>
    <col min="10093" max="10093" width="22.85546875" style="3" customWidth="1"/>
    <col min="10094" max="10094" width="23.42578125" style="3" customWidth="1"/>
    <col min="10095" max="10095" width="28.7109375" style="3" customWidth="1"/>
    <col min="10096" max="10096" width="12.7109375" style="3" customWidth="1"/>
    <col min="10097" max="10097" width="11.42578125" style="3"/>
    <col min="10098" max="10098" width="25.28515625" style="3" customWidth="1"/>
    <col min="10099" max="10099" width="15.85546875" style="3" bestFit="1" customWidth="1"/>
    <col min="10100" max="10101" width="18" style="3" bestFit="1" customWidth="1"/>
    <col min="10102" max="10320" width="11.42578125" style="3"/>
    <col min="10321" max="10321" width="15.42578125" style="3" customWidth="1"/>
    <col min="10322" max="10322" width="9.5703125" style="3" customWidth="1"/>
    <col min="10323" max="10323" width="14.42578125" style="3" customWidth="1"/>
    <col min="10324" max="10324" width="49.85546875" style="3" customWidth="1"/>
    <col min="10325" max="10325" width="22.5703125" style="3" customWidth="1"/>
    <col min="10326" max="10326" width="23" style="3" customWidth="1"/>
    <col min="10327" max="10327" width="22.85546875" style="3" customWidth="1"/>
    <col min="10328" max="10328" width="23.42578125" style="3" customWidth="1"/>
    <col min="10329" max="10329" width="22.42578125" style="3" customWidth="1"/>
    <col min="10330" max="10330" width="13.85546875" style="3" customWidth="1"/>
    <col min="10331" max="10331" width="20.7109375" style="3" customWidth="1"/>
    <col min="10332" max="10332" width="18.140625" style="3" customWidth="1"/>
    <col min="10333" max="10333" width="14.85546875" style="3" bestFit="1" customWidth="1"/>
    <col min="10334" max="10334" width="11.42578125" style="3"/>
    <col min="10335" max="10335" width="17.42578125" style="3" customWidth="1"/>
    <col min="10336" max="10338" width="18.140625" style="3" customWidth="1"/>
    <col min="10339" max="10342" width="11.42578125" style="3"/>
    <col min="10343" max="10343" width="34" style="3" customWidth="1"/>
    <col min="10344" max="10344" width="9.5703125" style="3" customWidth="1"/>
    <col min="10345" max="10345" width="16.7109375" style="3" customWidth="1"/>
    <col min="10346" max="10346" width="55.140625" style="3" customWidth="1"/>
    <col min="10347" max="10347" width="22.5703125" style="3" customWidth="1"/>
    <col min="10348" max="10348" width="23" style="3" customWidth="1"/>
    <col min="10349" max="10349" width="22.85546875" style="3" customWidth="1"/>
    <col min="10350" max="10350" width="23.42578125" style="3" customWidth="1"/>
    <col min="10351" max="10351" width="28.7109375" style="3" customWidth="1"/>
    <col min="10352" max="10352" width="12.7109375" style="3" customWidth="1"/>
    <col min="10353" max="10353" width="11.42578125" style="3"/>
    <col min="10354" max="10354" width="25.28515625" style="3" customWidth="1"/>
    <col min="10355" max="10355" width="15.85546875" style="3" bestFit="1" customWidth="1"/>
    <col min="10356" max="10357" width="18" style="3" bestFit="1" customWidth="1"/>
    <col min="10358" max="10576" width="11.42578125" style="3"/>
    <col min="10577" max="10577" width="15.42578125" style="3" customWidth="1"/>
    <col min="10578" max="10578" width="9.5703125" style="3" customWidth="1"/>
    <col min="10579" max="10579" width="14.42578125" style="3" customWidth="1"/>
    <col min="10580" max="10580" width="49.85546875" style="3" customWidth="1"/>
    <col min="10581" max="10581" width="22.5703125" style="3" customWidth="1"/>
    <col min="10582" max="10582" width="23" style="3" customWidth="1"/>
    <col min="10583" max="10583" width="22.85546875" style="3" customWidth="1"/>
    <col min="10584" max="10584" width="23.42578125" style="3" customWidth="1"/>
    <col min="10585" max="10585" width="22.42578125" style="3" customWidth="1"/>
    <col min="10586" max="10586" width="13.85546875" style="3" customWidth="1"/>
    <col min="10587" max="10587" width="20.7109375" style="3" customWidth="1"/>
    <col min="10588" max="10588" width="18.140625" style="3" customWidth="1"/>
    <col min="10589" max="10589" width="14.85546875" style="3" bestFit="1" customWidth="1"/>
    <col min="10590" max="10590" width="11.42578125" style="3"/>
    <col min="10591" max="10591" width="17.42578125" style="3" customWidth="1"/>
    <col min="10592" max="10594" width="18.140625" style="3" customWidth="1"/>
    <col min="10595" max="10598" width="11.42578125" style="3"/>
    <col min="10599" max="10599" width="34" style="3" customWidth="1"/>
    <col min="10600" max="10600" width="9.5703125" style="3" customWidth="1"/>
    <col min="10601" max="10601" width="16.7109375" style="3" customWidth="1"/>
    <col min="10602" max="10602" width="55.140625" style="3" customWidth="1"/>
    <col min="10603" max="10603" width="22.5703125" style="3" customWidth="1"/>
    <col min="10604" max="10604" width="23" style="3" customWidth="1"/>
    <col min="10605" max="10605" width="22.85546875" style="3" customWidth="1"/>
    <col min="10606" max="10606" width="23.42578125" style="3" customWidth="1"/>
    <col min="10607" max="10607" width="28.7109375" style="3" customWidth="1"/>
    <col min="10608" max="10608" width="12.7109375" style="3" customWidth="1"/>
    <col min="10609" max="10609" width="11.42578125" style="3"/>
    <col min="10610" max="10610" width="25.28515625" style="3" customWidth="1"/>
    <col min="10611" max="10611" width="15.85546875" style="3" bestFit="1" customWidth="1"/>
    <col min="10612" max="10613" width="18" style="3" bestFit="1" customWidth="1"/>
    <col min="10614" max="10832" width="11.42578125" style="3"/>
    <col min="10833" max="10833" width="15.42578125" style="3" customWidth="1"/>
    <col min="10834" max="10834" width="9.5703125" style="3" customWidth="1"/>
    <col min="10835" max="10835" width="14.42578125" style="3" customWidth="1"/>
    <col min="10836" max="10836" width="49.85546875" style="3" customWidth="1"/>
    <col min="10837" max="10837" width="22.5703125" style="3" customWidth="1"/>
    <col min="10838" max="10838" width="23" style="3" customWidth="1"/>
    <col min="10839" max="10839" width="22.85546875" style="3" customWidth="1"/>
    <col min="10840" max="10840" width="23.42578125" style="3" customWidth="1"/>
    <col min="10841" max="10841" width="22.42578125" style="3" customWidth="1"/>
    <col min="10842" max="10842" width="13.85546875" style="3" customWidth="1"/>
    <col min="10843" max="10843" width="20.7109375" style="3" customWidth="1"/>
    <col min="10844" max="10844" width="18.140625" style="3" customWidth="1"/>
    <col min="10845" max="10845" width="14.85546875" style="3" bestFit="1" customWidth="1"/>
    <col min="10846" max="10846" width="11.42578125" style="3"/>
    <col min="10847" max="10847" width="17.42578125" style="3" customWidth="1"/>
    <col min="10848" max="10850" width="18.140625" style="3" customWidth="1"/>
    <col min="10851" max="10854" width="11.42578125" style="3"/>
    <col min="10855" max="10855" width="34" style="3" customWidth="1"/>
    <col min="10856" max="10856" width="9.5703125" style="3" customWidth="1"/>
    <col min="10857" max="10857" width="16.7109375" style="3" customWidth="1"/>
    <col min="10858" max="10858" width="55.140625" style="3" customWidth="1"/>
    <col min="10859" max="10859" width="22.5703125" style="3" customWidth="1"/>
    <col min="10860" max="10860" width="23" style="3" customWidth="1"/>
    <col min="10861" max="10861" width="22.85546875" style="3" customWidth="1"/>
    <col min="10862" max="10862" width="23.42578125" style="3" customWidth="1"/>
    <col min="10863" max="10863" width="28.7109375" style="3" customWidth="1"/>
    <col min="10864" max="10864" width="12.7109375" style="3" customWidth="1"/>
    <col min="10865" max="10865" width="11.42578125" style="3"/>
    <col min="10866" max="10866" width="25.28515625" style="3" customWidth="1"/>
    <col min="10867" max="10867" width="15.85546875" style="3" bestFit="1" customWidth="1"/>
    <col min="10868" max="10869" width="18" style="3" bestFit="1" customWidth="1"/>
    <col min="10870" max="11088" width="11.42578125" style="3"/>
    <col min="11089" max="11089" width="15.42578125" style="3" customWidth="1"/>
    <col min="11090" max="11090" width="9.5703125" style="3" customWidth="1"/>
    <col min="11091" max="11091" width="14.42578125" style="3" customWidth="1"/>
    <col min="11092" max="11092" width="49.85546875" style="3" customWidth="1"/>
    <col min="11093" max="11093" width="22.5703125" style="3" customWidth="1"/>
    <col min="11094" max="11094" width="23" style="3" customWidth="1"/>
    <col min="11095" max="11095" width="22.85546875" style="3" customWidth="1"/>
    <col min="11096" max="11096" width="23.42578125" style="3" customWidth="1"/>
    <col min="11097" max="11097" width="22.42578125" style="3" customWidth="1"/>
    <col min="11098" max="11098" width="13.85546875" style="3" customWidth="1"/>
    <col min="11099" max="11099" width="20.7109375" style="3" customWidth="1"/>
    <col min="11100" max="11100" width="18.140625" style="3" customWidth="1"/>
    <col min="11101" max="11101" width="14.85546875" style="3" bestFit="1" customWidth="1"/>
    <col min="11102" max="11102" width="11.42578125" style="3"/>
    <col min="11103" max="11103" width="17.42578125" style="3" customWidth="1"/>
    <col min="11104" max="11106" width="18.140625" style="3" customWidth="1"/>
    <col min="11107" max="11110" width="11.42578125" style="3"/>
    <col min="11111" max="11111" width="34" style="3" customWidth="1"/>
    <col min="11112" max="11112" width="9.5703125" style="3" customWidth="1"/>
    <col min="11113" max="11113" width="16.7109375" style="3" customWidth="1"/>
    <col min="11114" max="11114" width="55.140625" style="3" customWidth="1"/>
    <col min="11115" max="11115" width="22.5703125" style="3" customWidth="1"/>
    <col min="11116" max="11116" width="23" style="3" customWidth="1"/>
    <col min="11117" max="11117" width="22.85546875" style="3" customWidth="1"/>
    <col min="11118" max="11118" width="23.42578125" style="3" customWidth="1"/>
    <col min="11119" max="11119" width="28.7109375" style="3" customWidth="1"/>
    <col min="11120" max="11120" width="12.7109375" style="3" customWidth="1"/>
    <col min="11121" max="11121" width="11.42578125" style="3"/>
    <col min="11122" max="11122" width="25.28515625" style="3" customWidth="1"/>
    <col min="11123" max="11123" width="15.85546875" style="3" bestFit="1" customWidth="1"/>
    <col min="11124" max="11125" width="18" style="3" bestFit="1" customWidth="1"/>
    <col min="11126" max="11344" width="11.42578125" style="3"/>
    <col min="11345" max="11345" width="15.42578125" style="3" customWidth="1"/>
    <col min="11346" max="11346" width="9.5703125" style="3" customWidth="1"/>
    <col min="11347" max="11347" width="14.42578125" style="3" customWidth="1"/>
    <col min="11348" max="11348" width="49.85546875" style="3" customWidth="1"/>
    <col min="11349" max="11349" width="22.5703125" style="3" customWidth="1"/>
    <col min="11350" max="11350" width="23" style="3" customWidth="1"/>
    <col min="11351" max="11351" width="22.85546875" style="3" customWidth="1"/>
    <col min="11352" max="11352" width="23.42578125" style="3" customWidth="1"/>
    <col min="11353" max="11353" width="22.42578125" style="3" customWidth="1"/>
    <col min="11354" max="11354" width="13.85546875" style="3" customWidth="1"/>
    <col min="11355" max="11355" width="20.7109375" style="3" customWidth="1"/>
    <col min="11356" max="11356" width="18.140625" style="3" customWidth="1"/>
    <col min="11357" max="11357" width="14.85546875" style="3" bestFit="1" customWidth="1"/>
    <col min="11358" max="11358" width="11.42578125" style="3"/>
    <col min="11359" max="11359" width="17.42578125" style="3" customWidth="1"/>
    <col min="11360" max="11362" width="18.140625" style="3" customWidth="1"/>
    <col min="11363" max="11366" width="11.42578125" style="3"/>
    <col min="11367" max="11367" width="34" style="3" customWidth="1"/>
    <col min="11368" max="11368" width="9.5703125" style="3" customWidth="1"/>
    <col min="11369" max="11369" width="16.7109375" style="3" customWidth="1"/>
    <col min="11370" max="11370" width="55.140625" style="3" customWidth="1"/>
    <col min="11371" max="11371" width="22.5703125" style="3" customWidth="1"/>
    <col min="11372" max="11372" width="23" style="3" customWidth="1"/>
    <col min="11373" max="11373" width="22.85546875" style="3" customWidth="1"/>
    <col min="11374" max="11374" width="23.42578125" style="3" customWidth="1"/>
    <col min="11375" max="11375" width="28.7109375" style="3" customWidth="1"/>
    <col min="11376" max="11376" width="12.7109375" style="3" customWidth="1"/>
    <col min="11377" max="11377" width="11.42578125" style="3"/>
    <col min="11378" max="11378" width="25.28515625" style="3" customWidth="1"/>
    <col min="11379" max="11379" width="15.85546875" style="3" bestFit="1" customWidth="1"/>
    <col min="11380" max="11381" width="18" style="3" bestFit="1" customWidth="1"/>
    <col min="11382" max="11600" width="11.42578125" style="3"/>
    <col min="11601" max="11601" width="15.42578125" style="3" customWidth="1"/>
    <col min="11602" max="11602" width="9.5703125" style="3" customWidth="1"/>
    <col min="11603" max="11603" width="14.42578125" style="3" customWidth="1"/>
    <col min="11604" max="11604" width="49.85546875" style="3" customWidth="1"/>
    <col min="11605" max="11605" width="22.5703125" style="3" customWidth="1"/>
    <col min="11606" max="11606" width="23" style="3" customWidth="1"/>
    <col min="11607" max="11607" width="22.85546875" style="3" customWidth="1"/>
    <col min="11608" max="11608" width="23.42578125" style="3" customWidth="1"/>
    <col min="11609" max="11609" width="22.42578125" style="3" customWidth="1"/>
    <col min="11610" max="11610" width="13.85546875" style="3" customWidth="1"/>
    <col min="11611" max="11611" width="20.7109375" style="3" customWidth="1"/>
    <col min="11612" max="11612" width="18.140625" style="3" customWidth="1"/>
    <col min="11613" max="11613" width="14.85546875" style="3" bestFit="1" customWidth="1"/>
    <col min="11614" max="11614" width="11.42578125" style="3"/>
    <col min="11615" max="11615" width="17.42578125" style="3" customWidth="1"/>
    <col min="11616" max="11618" width="18.140625" style="3" customWidth="1"/>
    <col min="11619" max="11622" width="11.42578125" style="3"/>
    <col min="11623" max="11623" width="34" style="3" customWidth="1"/>
    <col min="11624" max="11624" width="9.5703125" style="3" customWidth="1"/>
    <col min="11625" max="11625" width="16.7109375" style="3" customWidth="1"/>
    <col min="11626" max="11626" width="55.140625" style="3" customWidth="1"/>
    <col min="11627" max="11627" width="22.5703125" style="3" customWidth="1"/>
    <col min="11628" max="11628" width="23" style="3" customWidth="1"/>
    <col min="11629" max="11629" width="22.85546875" style="3" customWidth="1"/>
    <col min="11630" max="11630" width="23.42578125" style="3" customWidth="1"/>
    <col min="11631" max="11631" width="28.7109375" style="3" customWidth="1"/>
    <col min="11632" max="11632" width="12.7109375" style="3" customWidth="1"/>
    <col min="11633" max="11633" width="11.42578125" style="3"/>
    <col min="11634" max="11634" width="25.28515625" style="3" customWidth="1"/>
    <col min="11635" max="11635" width="15.85546875" style="3" bestFit="1" customWidth="1"/>
    <col min="11636" max="11637" width="18" style="3" bestFit="1" customWidth="1"/>
    <col min="11638" max="11856" width="11.42578125" style="3"/>
    <col min="11857" max="11857" width="15.42578125" style="3" customWidth="1"/>
    <col min="11858" max="11858" width="9.5703125" style="3" customWidth="1"/>
    <col min="11859" max="11859" width="14.42578125" style="3" customWidth="1"/>
    <col min="11860" max="11860" width="49.85546875" style="3" customWidth="1"/>
    <col min="11861" max="11861" width="22.5703125" style="3" customWidth="1"/>
    <col min="11862" max="11862" width="23" style="3" customWidth="1"/>
    <col min="11863" max="11863" width="22.85546875" style="3" customWidth="1"/>
    <col min="11864" max="11864" width="23.42578125" style="3" customWidth="1"/>
    <col min="11865" max="11865" width="22.42578125" style="3" customWidth="1"/>
    <col min="11866" max="11866" width="13.85546875" style="3" customWidth="1"/>
    <col min="11867" max="11867" width="20.7109375" style="3" customWidth="1"/>
    <col min="11868" max="11868" width="18.140625" style="3" customWidth="1"/>
    <col min="11869" max="11869" width="14.85546875" style="3" bestFit="1" customWidth="1"/>
    <col min="11870" max="11870" width="11.42578125" style="3"/>
    <col min="11871" max="11871" width="17.42578125" style="3" customWidth="1"/>
    <col min="11872" max="11874" width="18.140625" style="3" customWidth="1"/>
    <col min="11875" max="11878" width="11.42578125" style="3"/>
    <col min="11879" max="11879" width="34" style="3" customWidth="1"/>
    <col min="11880" max="11880" width="9.5703125" style="3" customWidth="1"/>
    <col min="11881" max="11881" width="16.7109375" style="3" customWidth="1"/>
    <col min="11882" max="11882" width="55.140625" style="3" customWidth="1"/>
    <col min="11883" max="11883" width="22.5703125" style="3" customWidth="1"/>
    <col min="11884" max="11884" width="23" style="3" customWidth="1"/>
    <col min="11885" max="11885" width="22.85546875" style="3" customWidth="1"/>
    <col min="11886" max="11886" width="23.42578125" style="3" customWidth="1"/>
    <col min="11887" max="11887" width="28.7109375" style="3" customWidth="1"/>
    <col min="11888" max="11888" width="12.7109375" style="3" customWidth="1"/>
    <col min="11889" max="11889" width="11.42578125" style="3"/>
    <col min="11890" max="11890" width="25.28515625" style="3" customWidth="1"/>
    <col min="11891" max="11891" width="15.85546875" style="3" bestFit="1" customWidth="1"/>
    <col min="11892" max="11893" width="18" style="3" bestFit="1" customWidth="1"/>
    <col min="11894" max="12112" width="11.42578125" style="3"/>
    <col min="12113" max="12113" width="15.42578125" style="3" customWidth="1"/>
    <col min="12114" max="12114" width="9.5703125" style="3" customWidth="1"/>
    <col min="12115" max="12115" width="14.42578125" style="3" customWidth="1"/>
    <col min="12116" max="12116" width="49.85546875" style="3" customWidth="1"/>
    <col min="12117" max="12117" width="22.5703125" style="3" customWidth="1"/>
    <col min="12118" max="12118" width="23" style="3" customWidth="1"/>
    <col min="12119" max="12119" width="22.85546875" style="3" customWidth="1"/>
    <col min="12120" max="12120" width="23.42578125" style="3" customWidth="1"/>
    <col min="12121" max="12121" width="22.42578125" style="3" customWidth="1"/>
    <col min="12122" max="12122" width="13.85546875" style="3" customWidth="1"/>
    <col min="12123" max="12123" width="20.7109375" style="3" customWidth="1"/>
    <col min="12124" max="12124" width="18.140625" style="3" customWidth="1"/>
    <col min="12125" max="12125" width="14.85546875" style="3" bestFit="1" customWidth="1"/>
    <col min="12126" max="12126" width="11.42578125" style="3"/>
    <col min="12127" max="12127" width="17.42578125" style="3" customWidth="1"/>
    <col min="12128" max="12130" width="18.140625" style="3" customWidth="1"/>
    <col min="12131" max="12134" width="11.42578125" style="3"/>
    <col min="12135" max="12135" width="34" style="3" customWidth="1"/>
    <col min="12136" max="12136" width="9.5703125" style="3" customWidth="1"/>
    <col min="12137" max="12137" width="16.7109375" style="3" customWidth="1"/>
    <col min="12138" max="12138" width="55.140625" style="3" customWidth="1"/>
    <col min="12139" max="12139" width="22.5703125" style="3" customWidth="1"/>
    <col min="12140" max="12140" width="23" style="3" customWidth="1"/>
    <col min="12141" max="12141" width="22.85546875" style="3" customWidth="1"/>
    <col min="12142" max="12142" width="23.42578125" style="3" customWidth="1"/>
    <col min="12143" max="12143" width="28.7109375" style="3" customWidth="1"/>
    <col min="12144" max="12144" width="12.7109375" style="3" customWidth="1"/>
    <col min="12145" max="12145" width="11.42578125" style="3"/>
    <col min="12146" max="12146" width="25.28515625" style="3" customWidth="1"/>
    <col min="12147" max="12147" width="15.85546875" style="3" bestFit="1" customWidth="1"/>
    <col min="12148" max="12149" width="18" style="3" bestFit="1" customWidth="1"/>
    <col min="12150" max="12368" width="11.42578125" style="3"/>
    <col min="12369" max="12369" width="15.42578125" style="3" customWidth="1"/>
    <col min="12370" max="12370" width="9.5703125" style="3" customWidth="1"/>
    <col min="12371" max="12371" width="14.42578125" style="3" customWidth="1"/>
    <col min="12372" max="12372" width="49.85546875" style="3" customWidth="1"/>
    <col min="12373" max="12373" width="22.5703125" style="3" customWidth="1"/>
    <col min="12374" max="12374" width="23" style="3" customWidth="1"/>
    <col min="12375" max="12375" width="22.85546875" style="3" customWidth="1"/>
    <col min="12376" max="12376" width="23.42578125" style="3" customWidth="1"/>
    <col min="12377" max="12377" width="22.42578125" style="3" customWidth="1"/>
    <col min="12378" max="12378" width="13.85546875" style="3" customWidth="1"/>
    <col min="12379" max="12379" width="20.7109375" style="3" customWidth="1"/>
    <col min="12380" max="12380" width="18.140625" style="3" customWidth="1"/>
    <col min="12381" max="12381" width="14.85546875" style="3" bestFit="1" customWidth="1"/>
    <col min="12382" max="12382" width="11.42578125" style="3"/>
    <col min="12383" max="12383" width="17.42578125" style="3" customWidth="1"/>
    <col min="12384" max="12386" width="18.140625" style="3" customWidth="1"/>
    <col min="12387" max="12390" width="11.42578125" style="3"/>
    <col min="12391" max="12391" width="34" style="3" customWidth="1"/>
    <col min="12392" max="12392" width="9.5703125" style="3" customWidth="1"/>
    <col min="12393" max="12393" width="16.7109375" style="3" customWidth="1"/>
    <col min="12394" max="12394" width="55.140625" style="3" customWidth="1"/>
    <col min="12395" max="12395" width="22.5703125" style="3" customWidth="1"/>
    <col min="12396" max="12396" width="23" style="3" customWidth="1"/>
    <col min="12397" max="12397" width="22.85546875" style="3" customWidth="1"/>
    <col min="12398" max="12398" width="23.42578125" style="3" customWidth="1"/>
    <col min="12399" max="12399" width="28.7109375" style="3" customWidth="1"/>
    <col min="12400" max="12400" width="12.7109375" style="3" customWidth="1"/>
    <col min="12401" max="12401" width="11.42578125" style="3"/>
    <col min="12402" max="12402" width="25.28515625" style="3" customWidth="1"/>
    <col min="12403" max="12403" width="15.85546875" style="3" bestFit="1" customWidth="1"/>
    <col min="12404" max="12405" width="18" style="3" bestFit="1" customWidth="1"/>
    <col min="12406" max="12624" width="11.42578125" style="3"/>
    <col min="12625" max="12625" width="15.42578125" style="3" customWidth="1"/>
    <col min="12626" max="12626" width="9.5703125" style="3" customWidth="1"/>
    <col min="12627" max="12627" width="14.42578125" style="3" customWidth="1"/>
    <col min="12628" max="12628" width="49.85546875" style="3" customWidth="1"/>
    <col min="12629" max="12629" width="22.5703125" style="3" customWidth="1"/>
    <col min="12630" max="12630" width="23" style="3" customWidth="1"/>
    <col min="12631" max="12631" width="22.85546875" style="3" customWidth="1"/>
    <col min="12632" max="12632" width="23.42578125" style="3" customWidth="1"/>
    <col min="12633" max="12633" width="22.42578125" style="3" customWidth="1"/>
    <col min="12634" max="12634" width="13.85546875" style="3" customWidth="1"/>
    <col min="12635" max="12635" width="20.7109375" style="3" customWidth="1"/>
    <col min="12636" max="12636" width="18.140625" style="3" customWidth="1"/>
    <col min="12637" max="12637" width="14.85546875" style="3" bestFit="1" customWidth="1"/>
    <col min="12638" max="12638" width="11.42578125" style="3"/>
    <col min="12639" max="12639" width="17.42578125" style="3" customWidth="1"/>
    <col min="12640" max="12642" width="18.140625" style="3" customWidth="1"/>
    <col min="12643" max="12646" width="11.42578125" style="3"/>
    <col min="12647" max="12647" width="34" style="3" customWidth="1"/>
    <col min="12648" max="12648" width="9.5703125" style="3" customWidth="1"/>
    <col min="12649" max="12649" width="16.7109375" style="3" customWidth="1"/>
    <col min="12650" max="12650" width="55.140625" style="3" customWidth="1"/>
    <col min="12651" max="12651" width="22.5703125" style="3" customWidth="1"/>
    <col min="12652" max="12652" width="23" style="3" customWidth="1"/>
    <col min="12653" max="12653" width="22.85546875" style="3" customWidth="1"/>
    <col min="12654" max="12654" width="23.42578125" style="3" customWidth="1"/>
    <col min="12655" max="12655" width="28.7109375" style="3" customWidth="1"/>
    <col min="12656" max="12656" width="12.7109375" style="3" customWidth="1"/>
    <col min="12657" max="12657" width="11.42578125" style="3"/>
    <col min="12658" max="12658" width="25.28515625" style="3" customWidth="1"/>
    <col min="12659" max="12659" width="15.85546875" style="3" bestFit="1" customWidth="1"/>
    <col min="12660" max="12661" width="18" style="3" bestFit="1" customWidth="1"/>
    <col min="12662" max="12880" width="11.42578125" style="3"/>
    <col min="12881" max="12881" width="15.42578125" style="3" customWidth="1"/>
    <col min="12882" max="12882" width="9.5703125" style="3" customWidth="1"/>
    <col min="12883" max="12883" width="14.42578125" style="3" customWidth="1"/>
    <col min="12884" max="12884" width="49.85546875" style="3" customWidth="1"/>
    <col min="12885" max="12885" width="22.5703125" style="3" customWidth="1"/>
    <col min="12886" max="12886" width="23" style="3" customWidth="1"/>
    <col min="12887" max="12887" width="22.85546875" style="3" customWidth="1"/>
    <col min="12888" max="12888" width="23.42578125" style="3" customWidth="1"/>
    <col min="12889" max="12889" width="22.42578125" style="3" customWidth="1"/>
    <col min="12890" max="12890" width="13.85546875" style="3" customWidth="1"/>
    <col min="12891" max="12891" width="20.7109375" style="3" customWidth="1"/>
    <col min="12892" max="12892" width="18.140625" style="3" customWidth="1"/>
    <col min="12893" max="12893" width="14.85546875" style="3" bestFit="1" customWidth="1"/>
    <col min="12894" max="12894" width="11.42578125" style="3"/>
    <col min="12895" max="12895" width="17.42578125" style="3" customWidth="1"/>
    <col min="12896" max="12898" width="18.140625" style="3" customWidth="1"/>
    <col min="12899" max="12902" width="11.42578125" style="3"/>
    <col min="12903" max="12903" width="34" style="3" customWidth="1"/>
    <col min="12904" max="12904" width="9.5703125" style="3" customWidth="1"/>
    <col min="12905" max="12905" width="16.7109375" style="3" customWidth="1"/>
    <col min="12906" max="12906" width="55.140625" style="3" customWidth="1"/>
    <col min="12907" max="12907" width="22.5703125" style="3" customWidth="1"/>
    <col min="12908" max="12908" width="23" style="3" customWidth="1"/>
    <col min="12909" max="12909" width="22.85546875" style="3" customWidth="1"/>
    <col min="12910" max="12910" width="23.42578125" style="3" customWidth="1"/>
    <col min="12911" max="12911" width="28.7109375" style="3" customWidth="1"/>
    <col min="12912" max="12912" width="12.7109375" style="3" customWidth="1"/>
    <col min="12913" max="12913" width="11.42578125" style="3"/>
    <col min="12914" max="12914" width="25.28515625" style="3" customWidth="1"/>
    <col min="12915" max="12915" width="15.85546875" style="3" bestFit="1" customWidth="1"/>
    <col min="12916" max="12917" width="18" style="3" bestFit="1" customWidth="1"/>
    <col min="12918" max="13136" width="11.42578125" style="3"/>
    <col min="13137" max="13137" width="15.42578125" style="3" customWidth="1"/>
    <col min="13138" max="13138" width="9.5703125" style="3" customWidth="1"/>
    <col min="13139" max="13139" width="14.42578125" style="3" customWidth="1"/>
    <col min="13140" max="13140" width="49.85546875" style="3" customWidth="1"/>
    <col min="13141" max="13141" width="22.5703125" style="3" customWidth="1"/>
    <col min="13142" max="13142" width="23" style="3" customWidth="1"/>
    <col min="13143" max="13143" width="22.85546875" style="3" customWidth="1"/>
    <col min="13144" max="13144" width="23.42578125" style="3" customWidth="1"/>
    <col min="13145" max="13145" width="22.42578125" style="3" customWidth="1"/>
    <col min="13146" max="13146" width="13.85546875" style="3" customWidth="1"/>
    <col min="13147" max="13147" width="20.7109375" style="3" customWidth="1"/>
    <col min="13148" max="13148" width="18.140625" style="3" customWidth="1"/>
    <col min="13149" max="13149" width="14.85546875" style="3" bestFit="1" customWidth="1"/>
    <col min="13150" max="13150" width="11.42578125" style="3"/>
    <col min="13151" max="13151" width="17.42578125" style="3" customWidth="1"/>
    <col min="13152" max="13154" width="18.140625" style="3" customWidth="1"/>
    <col min="13155" max="13158" width="11.42578125" style="3"/>
    <col min="13159" max="13159" width="34" style="3" customWidth="1"/>
    <col min="13160" max="13160" width="9.5703125" style="3" customWidth="1"/>
    <col min="13161" max="13161" width="16.7109375" style="3" customWidth="1"/>
    <col min="13162" max="13162" width="55.140625" style="3" customWidth="1"/>
    <col min="13163" max="13163" width="22.5703125" style="3" customWidth="1"/>
    <col min="13164" max="13164" width="23" style="3" customWidth="1"/>
    <col min="13165" max="13165" width="22.85546875" style="3" customWidth="1"/>
    <col min="13166" max="13166" width="23.42578125" style="3" customWidth="1"/>
    <col min="13167" max="13167" width="28.7109375" style="3" customWidth="1"/>
    <col min="13168" max="13168" width="12.7109375" style="3" customWidth="1"/>
    <col min="13169" max="13169" width="11.42578125" style="3"/>
    <col min="13170" max="13170" width="25.28515625" style="3" customWidth="1"/>
    <col min="13171" max="13171" width="15.85546875" style="3" bestFit="1" customWidth="1"/>
    <col min="13172" max="13173" width="18" style="3" bestFit="1" customWidth="1"/>
    <col min="13174" max="13392" width="11.42578125" style="3"/>
    <col min="13393" max="13393" width="15.42578125" style="3" customWidth="1"/>
    <col min="13394" max="13394" width="9.5703125" style="3" customWidth="1"/>
    <col min="13395" max="13395" width="14.42578125" style="3" customWidth="1"/>
    <col min="13396" max="13396" width="49.85546875" style="3" customWidth="1"/>
    <col min="13397" max="13397" width="22.5703125" style="3" customWidth="1"/>
    <col min="13398" max="13398" width="23" style="3" customWidth="1"/>
    <col min="13399" max="13399" width="22.85546875" style="3" customWidth="1"/>
    <col min="13400" max="13400" width="23.42578125" style="3" customWidth="1"/>
    <col min="13401" max="13401" width="22.42578125" style="3" customWidth="1"/>
    <col min="13402" max="13402" width="13.85546875" style="3" customWidth="1"/>
    <col min="13403" max="13403" width="20.7109375" style="3" customWidth="1"/>
    <col min="13404" max="13404" width="18.140625" style="3" customWidth="1"/>
    <col min="13405" max="13405" width="14.85546875" style="3" bestFit="1" customWidth="1"/>
    <col min="13406" max="13406" width="11.42578125" style="3"/>
    <col min="13407" max="13407" width="17.42578125" style="3" customWidth="1"/>
    <col min="13408" max="13410" width="18.140625" style="3" customWidth="1"/>
    <col min="13411" max="13414" width="11.42578125" style="3"/>
    <col min="13415" max="13415" width="34" style="3" customWidth="1"/>
    <col min="13416" max="13416" width="9.5703125" style="3" customWidth="1"/>
    <col min="13417" max="13417" width="16.7109375" style="3" customWidth="1"/>
    <col min="13418" max="13418" width="55.140625" style="3" customWidth="1"/>
    <col min="13419" max="13419" width="22.5703125" style="3" customWidth="1"/>
    <col min="13420" max="13420" width="23" style="3" customWidth="1"/>
    <col min="13421" max="13421" width="22.85546875" style="3" customWidth="1"/>
    <col min="13422" max="13422" width="23.42578125" style="3" customWidth="1"/>
    <col min="13423" max="13423" width="28.7109375" style="3" customWidth="1"/>
    <col min="13424" max="13424" width="12.7109375" style="3" customWidth="1"/>
    <col min="13425" max="13425" width="11.42578125" style="3"/>
    <col min="13426" max="13426" width="25.28515625" style="3" customWidth="1"/>
    <col min="13427" max="13427" width="15.85546875" style="3" bestFit="1" customWidth="1"/>
    <col min="13428" max="13429" width="18" style="3" bestFit="1" customWidth="1"/>
    <col min="13430" max="13648" width="11.42578125" style="3"/>
    <col min="13649" max="13649" width="15.42578125" style="3" customWidth="1"/>
    <col min="13650" max="13650" width="9.5703125" style="3" customWidth="1"/>
    <col min="13651" max="13651" width="14.42578125" style="3" customWidth="1"/>
    <col min="13652" max="13652" width="49.85546875" style="3" customWidth="1"/>
    <col min="13653" max="13653" width="22.5703125" style="3" customWidth="1"/>
    <col min="13654" max="13654" width="23" style="3" customWidth="1"/>
    <col min="13655" max="13655" width="22.85546875" style="3" customWidth="1"/>
    <col min="13656" max="13656" width="23.42578125" style="3" customWidth="1"/>
    <col min="13657" max="13657" width="22.42578125" style="3" customWidth="1"/>
    <col min="13658" max="13658" width="13.85546875" style="3" customWidth="1"/>
    <col min="13659" max="13659" width="20.7109375" style="3" customWidth="1"/>
    <col min="13660" max="13660" width="18.140625" style="3" customWidth="1"/>
    <col min="13661" max="13661" width="14.85546875" style="3" bestFit="1" customWidth="1"/>
    <col min="13662" max="13662" width="11.42578125" style="3"/>
    <col min="13663" max="13663" width="17.42578125" style="3" customWidth="1"/>
    <col min="13664" max="13666" width="18.140625" style="3" customWidth="1"/>
    <col min="13667" max="13670" width="11.42578125" style="3"/>
    <col min="13671" max="13671" width="34" style="3" customWidth="1"/>
    <col min="13672" max="13672" width="9.5703125" style="3" customWidth="1"/>
    <col min="13673" max="13673" width="16.7109375" style="3" customWidth="1"/>
    <col min="13674" max="13674" width="55.140625" style="3" customWidth="1"/>
    <col min="13675" max="13675" width="22.5703125" style="3" customWidth="1"/>
    <col min="13676" max="13676" width="23" style="3" customWidth="1"/>
    <col min="13677" max="13677" width="22.85546875" style="3" customWidth="1"/>
    <col min="13678" max="13678" width="23.42578125" style="3" customWidth="1"/>
    <col min="13679" max="13679" width="28.7109375" style="3" customWidth="1"/>
    <col min="13680" max="13680" width="12.7109375" style="3" customWidth="1"/>
    <col min="13681" max="13681" width="11.42578125" style="3"/>
    <col min="13682" max="13682" width="25.28515625" style="3" customWidth="1"/>
    <col min="13683" max="13683" width="15.85546875" style="3" bestFit="1" customWidth="1"/>
    <col min="13684" max="13685" width="18" style="3" bestFit="1" customWidth="1"/>
    <col min="13686" max="13904" width="11.42578125" style="3"/>
    <col min="13905" max="13905" width="15.42578125" style="3" customWidth="1"/>
    <col min="13906" max="13906" width="9.5703125" style="3" customWidth="1"/>
    <col min="13907" max="13907" width="14.42578125" style="3" customWidth="1"/>
    <col min="13908" max="13908" width="49.85546875" style="3" customWidth="1"/>
    <col min="13909" max="13909" width="22.5703125" style="3" customWidth="1"/>
    <col min="13910" max="13910" width="23" style="3" customWidth="1"/>
    <col min="13911" max="13911" width="22.85546875" style="3" customWidth="1"/>
    <col min="13912" max="13912" width="23.42578125" style="3" customWidth="1"/>
    <col min="13913" max="13913" width="22.42578125" style="3" customWidth="1"/>
    <col min="13914" max="13914" width="13.85546875" style="3" customWidth="1"/>
    <col min="13915" max="13915" width="20.7109375" style="3" customWidth="1"/>
    <col min="13916" max="13916" width="18.140625" style="3" customWidth="1"/>
    <col min="13917" max="13917" width="14.85546875" style="3" bestFit="1" customWidth="1"/>
    <col min="13918" max="13918" width="11.42578125" style="3"/>
    <col min="13919" max="13919" width="17.42578125" style="3" customWidth="1"/>
    <col min="13920" max="13922" width="18.140625" style="3" customWidth="1"/>
    <col min="13923" max="13926" width="11.42578125" style="3"/>
    <col min="13927" max="13927" width="34" style="3" customWidth="1"/>
    <col min="13928" max="13928" width="9.5703125" style="3" customWidth="1"/>
    <col min="13929" max="13929" width="16.7109375" style="3" customWidth="1"/>
    <col min="13930" max="13930" width="55.140625" style="3" customWidth="1"/>
    <col min="13931" max="13931" width="22.5703125" style="3" customWidth="1"/>
    <col min="13932" max="13932" width="23" style="3" customWidth="1"/>
    <col min="13933" max="13933" width="22.85546875" style="3" customWidth="1"/>
    <col min="13934" max="13934" width="23.42578125" style="3" customWidth="1"/>
    <col min="13935" max="13935" width="28.7109375" style="3" customWidth="1"/>
    <col min="13936" max="13936" width="12.7109375" style="3" customWidth="1"/>
    <col min="13937" max="13937" width="11.42578125" style="3"/>
    <col min="13938" max="13938" width="25.28515625" style="3" customWidth="1"/>
    <col min="13939" max="13939" width="15.85546875" style="3" bestFit="1" customWidth="1"/>
    <col min="13940" max="13941" width="18" style="3" bestFit="1" customWidth="1"/>
    <col min="13942" max="14160" width="11.42578125" style="3"/>
    <col min="14161" max="14161" width="15.42578125" style="3" customWidth="1"/>
    <col min="14162" max="14162" width="9.5703125" style="3" customWidth="1"/>
    <col min="14163" max="14163" width="14.42578125" style="3" customWidth="1"/>
    <col min="14164" max="14164" width="49.85546875" style="3" customWidth="1"/>
    <col min="14165" max="14165" width="22.5703125" style="3" customWidth="1"/>
    <col min="14166" max="14166" width="23" style="3" customWidth="1"/>
    <col min="14167" max="14167" width="22.85546875" style="3" customWidth="1"/>
    <col min="14168" max="14168" width="23.42578125" style="3" customWidth="1"/>
    <col min="14169" max="14169" width="22.42578125" style="3" customWidth="1"/>
    <col min="14170" max="14170" width="13.85546875" style="3" customWidth="1"/>
    <col min="14171" max="14171" width="20.7109375" style="3" customWidth="1"/>
    <col min="14172" max="14172" width="18.140625" style="3" customWidth="1"/>
    <col min="14173" max="14173" width="14.85546875" style="3" bestFit="1" customWidth="1"/>
    <col min="14174" max="14174" width="11.42578125" style="3"/>
    <col min="14175" max="14175" width="17.42578125" style="3" customWidth="1"/>
    <col min="14176" max="14178" width="18.140625" style="3" customWidth="1"/>
    <col min="14179" max="14182" width="11.42578125" style="3"/>
    <col min="14183" max="14183" width="34" style="3" customWidth="1"/>
    <col min="14184" max="14184" width="9.5703125" style="3" customWidth="1"/>
    <col min="14185" max="14185" width="16.7109375" style="3" customWidth="1"/>
    <col min="14186" max="14186" width="55.140625" style="3" customWidth="1"/>
    <col min="14187" max="14187" width="22.5703125" style="3" customWidth="1"/>
    <col min="14188" max="14188" width="23" style="3" customWidth="1"/>
    <col min="14189" max="14189" width="22.85546875" style="3" customWidth="1"/>
    <col min="14190" max="14190" width="23.42578125" style="3" customWidth="1"/>
    <col min="14191" max="14191" width="28.7109375" style="3" customWidth="1"/>
    <col min="14192" max="14192" width="12.7109375" style="3" customWidth="1"/>
    <col min="14193" max="14193" width="11.42578125" style="3"/>
    <col min="14194" max="14194" width="25.28515625" style="3" customWidth="1"/>
    <col min="14195" max="14195" width="15.85546875" style="3" bestFit="1" customWidth="1"/>
    <col min="14196" max="14197" width="18" style="3" bestFit="1" customWidth="1"/>
    <col min="14198" max="14416" width="11.42578125" style="3"/>
    <col min="14417" max="14417" width="15.42578125" style="3" customWidth="1"/>
    <col min="14418" max="14418" width="9.5703125" style="3" customWidth="1"/>
    <col min="14419" max="14419" width="14.42578125" style="3" customWidth="1"/>
    <col min="14420" max="14420" width="49.85546875" style="3" customWidth="1"/>
    <col min="14421" max="14421" width="22.5703125" style="3" customWidth="1"/>
    <col min="14422" max="14422" width="23" style="3" customWidth="1"/>
    <col min="14423" max="14423" width="22.85546875" style="3" customWidth="1"/>
    <col min="14424" max="14424" width="23.42578125" style="3" customWidth="1"/>
    <col min="14425" max="14425" width="22.42578125" style="3" customWidth="1"/>
    <col min="14426" max="14426" width="13.85546875" style="3" customWidth="1"/>
    <col min="14427" max="14427" width="20.7109375" style="3" customWidth="1"/>
    <col min="14428" max="14428" width="18.140625" style="3" customWidth="1"/>
    <col min="14429" max="14429" width="14.85546875" style="3" bestFit="1" customWidth="1"/>
    <col min="14430" max="14430" width="11.42578125" style="3"/>
    <col min="14431" max="14431" width="17.42578125" style="3" customWidth="1"/>
    <col min="14432" max="14434" width="18.140625" style="3" customWidth="1"/>
    <col min="14435" max="14438" width="11.42578125" style="3"/>
    <col min="14439" max="14439" width="34" style="3" customWidth="1"/>
    <col min="14440" max="14440" width="9.5703125" style="3" customWidth="1"/>
    <col min="14441" max="14441" width="16.7109375" style="3" customWidth="1"/>
    <col min="14442" max="14442" width="55.140625" style="3" customWidth="1"/>
    <col min="14443" max="14443" width="22.5703125" style="3" customWidth="1"/>
    <col min="14444" max="14444" width="23" style="3" customWidth="1"/>
    <col min="14445" max="14445" width="22.85546875" style="3" customWidth="1"/>
    <col min="14446" max="14446" width="23.42578125" style="3" customWidth="1"/>
    <col min="14447" max="14447" width="28.7109375" style="3" customWidth="1"/>
    <col min="14448" max="14448" width="12.7109375" style="3" customWidth="1"/>
    <col min="14449" max="14449" width="11.42578125" style="3"/>
    <col min="14450" max="14450" width="25.28515625" style="3" customWidth="1"/>
    <col min="14451" max="14451" width="15.85546875" style="3" bestFit="1" customWidth="1"/>
    <col min="14452" max="14453" width="18" style="3" bestFit="1" customWidth="1"/>
    <col min="14454" max="14672" width="11.42578125" style="3"/>
    <col min="14673" max="14673" width="15.42578125" style="3" customWidth="1"/>
    <col min="14674" max="14674" width="9.5703125" style="3" customWidth="1"/>
    <col min="14675" max="14675" width="14.42578125" style="3" customWidth="1"/>
    <col min="14676" max="14676" width="49.85546875" style="3" customWidth="1"/>
    <col min="14677" max="14677" width="22.5703125" style="3" customWidth="1"/>
    <col min="14678" max="14678" width="23" style="3" customWidth="1"/>
    <col min="14679" max="14679" width="22.85546875" style="3" customWidth="1"/>
    <col min="14680" max="14680" width="23.42578125" style="3" customWidth="1"/>
    <col min="14681" max="14681" width="22.42578125" style="3" customWidth="1"/>
    <col min="14682" max="14682" width="13.85546875" style="3" customWidth="1"/>
    <col min="14683" max="14683" width="20.7109375" style="3" customWidth="1"/>
    <col min="14684" max="14684" width="18.140625" style="3" customWidth="1"/>
    <col min="14685" max="14685" width="14.85546875" style="3" bestFit="1" customWidth="1"/>
    <col min="14686" max="14686" width="11.42578125" style="3"/>
    <col min="14687" max="14687" width="17.42578125" style="3" customWidth="1"/>
    <col min="14688" max="14690" width="18.140625" style="3" customWidth="1"/>
    <col min="14691" max="14694" width="11.42578125" style="3"/>
    <col min="14695" max="14695" width="34" style="3" customWidth="1"/>
    <col min="14696" max="14696" width="9.5703125" style="3" customWidth="1"/>
    <col min="14697" max="14697" width="16.7109375" style="3" customWidth="1"/>
    <col min="14698" max="14698" width="55.140625" style="3" customWidth="1"/>
    <col min="14699" max="14699" width="22.5703125" style="3" customWidth="1"/>
    <col min="14700" max="14700" width="23" style="3" customWidth="1"/>
    <col min="14701" max="14701" width="22.85546875" style="3" customWidth="1"/>
    <col min="14702" max="14702" width="23.42578125" style="3" customWidth="1"/>
    <col min="14703" max="14703" width="28.7109375" style="3" customWidth="1"/>
    <col min="14704" max="14704" width="12.7109375" style="3" customWidth="1"/>
    <col min="14705" max="14705" width="11.42578125" style="3"/>
    <col min="14706" max="14706" width="25.28515625" style="3" customWidth="1"/>
    <col min="14707" max="14707" width="15.85546875" style="3" bestFit="1" customWidth="1"/>
    <col min="14708" max="14709" width="18" style="3" bestFit="1" customWidth="1"/>
    <col min="14710" max="14928" width="11.42578125" style="3"/>
    <col min="14929" max="14929" width="15.42578125" style="3" customWidth="1"/>
    <col min="14930" max="14930" width="9.5703125" style="3" customWidth="1"/>
    <col min="14931" max="14931" width="14.42578125" style="3" customWidth="1"/>
    <col min="14932" max="14932" width="49.85546875" style="3" customWidth="1"/>
    <col min="14933" max="14933" width="22.5703125" style="3" customWidth="1"/>
    <col min="14934" max="14934" width="23" style="3" customWidth="1"/>
    <col min="14935" max="14935" width="22.85546875" style="3" customWidth="1"/>
    <col min="14936" max="14936" width="23.42578125" style="3" customWidth="1"/>
    <col min="14937" max="14937" width="22.42578125" style="3" customWidth="1"/>
    <col min="14938" max="14938" width="13.85546875" style="3" customWidth="1"/>
    <col min="14939" max="14939" width="20.7109375" style="3" customWidth="1"/>
    <col min="14940" max="14940" width="18.140625" style="3" customWidth="1"/>
    <col min="14941" max="14941" width="14.85546875" style="3" bestFit="1" customWidth="1"/>
    <col min="14942" max="14942" width="11.42578125" style="3"/>
    <col min="14943" max="14943" width="17.42578125" style="3" customWidth="1"/>
    <col min="14944" max="14946" width="18.140625" style="3" customWidth="1"/>
    <col min="14947" max="14950" width="11.42578125" style="3"/>
    <col min="14951" max="14951" width="34" style="3" customWidth="1"/>
    <col min="14952" max="14952" width="9.5703125" style="3" customWidth="1"/>
    <col min="14953" max="14953" width="16.7109375" style="3" customWidth="1"/>
    <col min="14954" max="14954" width="55.140625" style="3" customWidth="1"/>
    <col min="14955" max="14955" width="22.5703125" style="3" customWidth="1"/>
    <col min="14956" max="14956" width="23" style="3" customWidth="1"/>
    <col min="14957" max="14957" width="22.85546875" style="3" customWidth="1"/>
    <col min="14958" max="14958" width="23.42578125" style="3" customWidth="1"/>
    <col min="14959" max="14959" width="28.7109375" style="3" customWidth="1"/>
    <col min="14960" max="14960" width="12.7109375" style="3" customWidth="1"/>
    <col min="14961" max="14961" width="11.42578125" style="3"/>
    <col min="14962" max="14962" width="25.28515625" style="3" customWidth="1"/>
    <col min="14963" max="14963" width="15.85546875" style="3" bestFit="1" customWidth="1"/>
    <col min="14964" max="14965" width="18" style="3" bestFit="1" customWidth="1"/>
    <col min="14966" max="15184" width="11.42578125" style="3"/>
    <col min="15185" max="15185" width="15.42578125" style="3" customWidth="1"/>
    <col min="15186" max="15186" width="9.5703125" style="3" customWidth="1"/>
    <col min="15187" max="15187" width="14.42578125" style="3" customWidth="1"/>
    <col min="15188" max="15188" width="49.85546875" style="3" customWidth="1"/>
    <col min="15189" max="15189" width="22.5703125" style="3" customWidth="1"/>
    <col min="15190" max="15190" width="23" style="3" customWidth="1"/>
    <col min="15191" max="15191" width="22.85546875" style="3" customWidth="1"/>
    <col min="15192" max="15192" width="23.42578125" style="3" customWidth="1"/>
    <col min="15193" max="15193" width="22.42578125" style="3" customWidth="1"/>
    <col min="15194" max="15194" width="13.85546875" style="3" customWidth="1"/>
    <col min="15195" max="15195" width="20.7109375" style="3" customWidth="1"/>
    <col min="15196" max="15196" width="18.140625" style="3" customWidth="1"/>
    <col min="15197" max="15197" width="14.85546875" style="3" bestFit="1" customWidth="1"/>
    <col min="15198" max="15198" width="11.42578125" style="3"/>
    <col min="15199" max="15199" width="17.42578125" style="3" customWidth="1"/>
    <col min="15200" max="15202" width="18.140625" style="3" customWidth="1"/>
    <col min="15203" max="15206" width="11.42578125" style="3"/>
    <col min="15207" max="15207" width="34" style="3" customWidth="1"/>
    <col min="15208" max="15208" width="9.5703125" style="3" customWidth="1"/>
    <col min="15209" max="15209" width="16.7109375" style="3" customWidth="1"/>
    <col min="15210" max="15210" width="55.140625" style="3" customWidth="1"/>
    <col min="15211" max="15211" width="22.5703125" style="3" customWidth="1"/>
    <col min="15212" max="15212" width="23" style="3" customWidth="1"/>
    <col min="15213" max="15213" width="22.85546875" style="3" customWidth="1"/>
    <col min="15214" max="15214" width="23.42578125" style="3" customWidth="1"/>
    <col min="15215" max="15215" width="28.7109375" style="3" customWidth="1"/>
    <col min="15216" max="15216" width="12.7109375" style="3" customWidth="1"/>
    <col min="15217" max="15217" width="11.42578125" style="3"/>
    <col min="15218" max="15218" width="25.28515625" style="3" customWidth="1"/>
    <col min="15219" max="15219" width="15.85546875" style="3" bestFit="1" customWidth="1"/>
    <col min="15220" max="15221" width="18" style="3" bestFit="1" customWidth="1"/>
    <col min="15222" max="15440" width="11.42578125" style="3"/>
    <col min="15441" max="15441" width="15.42578125" style="3" customWidth="1"/>
    <col min="15442" max="15442" width="9.5703125" style="3" customWidth="1"/>
    <col min="15443" max="15443" width="14.42578125" style="3" customWidth="1"/>
    <col min="15444" max="15444" width="49.85546875" style="3" customWidth="1"/>
    <col min="15445" max="15445" width="22.5703125" style="3" customWidth="1"/>
    <col min="15446" max="15446" width="23" style="3" customWidth="1"/>
    <col min="15447" max="15447" width="22.85546875" style="3" customWidth="1"/>
    <col min="15448" max="15448" width="23.42578125" style="3" customWidth="1"/>
    <col min="15449" max="15449" width="22.42578125" style="3" customWidth="1"/>
    <col min="15450" max="15450" width="13.85546875" style="3" customWidth="1"/>
    <col min="15451" max="15451" width="20.7109375" style="3" customWidth="1"/>
    <col min="15452" max="15452" width="18.140625" style="3" customWidth="1"/>
    <col min="15453" max="15453" width="14.85546875" style="3" bestFit="1" customWidth="1"/>
    <col min="15454" max="15454" width="11.42578125" style="3"/>
    <col min="15455" max="15455" width="17.42578125" style="3" customWidth="1"/>
    <col min="15456" max="15458" width="18.140625" style="3" customWidth="1"/>
    <col min="15459" max="15462" width="11.42578125" style="3"/>
    <col min="15463" max="15463" width="34" style="3" customWidth="1"/>
    <col min="15464" max="15464" width="9.5703125" style="3" customWidth="1"/>
    <col min="15465" max="15465" width="16.7109375" style="3" customWidth="1"/>
    <col min="15466" max="15466" width="55.140625" style="3" customWidth="1"/>
    <col min="15467" max="15467" width="22.5703125" style="3" customWidth="1"/>
    <col min="15468" max="15468" width="23" style="3" customWidth="1"/>
    <col min="15469" max="15469" width="22.85546875" style="3" customWidth="1"/>
    <col min="15470" max="15470" width="23.42578125" style="3" customWidth="1"/>
    <col min="15471" max="15471" width="28.7109375" style="3" customWidth="1"/>
    <col min="15472" max="15472" width="12.7109375" style="3" customWidth="1"/>
    <col min="15473" max="15473" width="11.42578125" style="3"/>
    <col min="15474" max="15474" width="25.28515625" style="3" customWidth="1"/>
    <col min="15475" max="15475" width="15.85546875" style="3" bestFit="1" customWidth="1"/>
    <col min="15476" max="15477" width="18" style="3" bestFit="1" customWidth="1"/>
    <col min="15478" max="15696" width="11.42578125" style="3"/>
    <col min="15697" max="15697" width="15.42578125" style="3" customWidth="1"/>
    <col min="15698" max="15698" width="9.5703125" style="3" customWidth="1"/>
    <col min="15699" max="15699" width="14.42578125" style="3" customWidth="1"/>
    <col min="15700" max="15700" width="49.85546875" style="3" customWidth="1"/>
    <col min="15701" max="15701" width="22.5703125" style="3" customWidth="1"/>
    <col min="15702" max="15702" width="23" style="3" customWidth="1"/>
    <col min="15703" max="15703" width="22.85546875" style="3" customWidth="1"/>
    <col min="15704" max="15704" width="23.42578125" style="3" customWidth="1"/>
    <col min="15705" max="15705" width="22.42578125" style="3" customWidth="1"/>
    <col min="15706" max="15706" width="13.85546875" style="3" customWidth="1"/>
    <col min="15707" max="15707" width="20.7109375" style="3" customWidth="1"/>
    <col min="15708" max="15708" width="18.140625" style="3" customWidth="1"/>
    <col min="15709" max="15709" width="14.85546875" style="3" bestFit="1" customWidth="1"/>
    <col min="15710" max="15710" width="11.42578125" style="3"/>
    <col min="15711" max="15711" width="17.42578125" style="3" customWidth="1"/>
    <col min="15712" max="15714" width="18.140625" style="3" customWidth="1"/>
    <col min="15715" max="15718" width="11.42578125" style="3"/>
    <col min="15719" max="15719" width="34" style="3" customWidth="1"/>
    <col min="15720" max="15720" width="9.5703125" style="3" customWidth="1"/>
    <col min="15721" max="15721" width="16.7109375" style="3" customWidth="1"/>
    <col min="15722" max="15722" width="55.140625" style="3" customWidth="1"/>
    <col min="15723" max="15723" width="22.5703125" style="3" customWidth="1"/>
    <col min="15724" max="15724" width="23" style="3" customWidth="1"/>
    <col min="15725" max="15725" width="22.85546875" style="3" customWidth="1"/>
    <col min="15726" max="15726" width="23.42578125" style="3" customWidth="1"/>
    <col min="15727" max="15727" width="28.7109375" style="3" customWidth="1"/>
    <col min="15728" max="15728" width="12.7109375" style="3" customWidth="1"/>
    <col min="15729" max="15729" width="11.42578125" style="3"/>
    <col min="15730" max="15730" width="25.28515625" style="3" customWidth="1"/>
    <col min="15731" max="15731" width="15.85546875" style="3" bestFit="1" customWidth="1"/>
    <col min="15732" max="15733" width="18" style="3" bestFit="1" customWidth="1"/>
    <col min="15734" max="15952" width="11.42578125" style="3"/>
    <col min="15953" max="15953" width="15.42578125" style="3" customWidth="1"/>
    <col min="15954" max="15954" width="9.5703125" style="3" customWidth="1"/>
    <col min="15955" max="15955" width="14.42578125" style="3" customWidth="1"/>
    <col min="15956" max="15956" width="49.85546875" style="3" customWidth="1"/>
    <col min="15957" max="15957" width="22.5703125" style="3" customWidth="1"/>
    <col min="15958" max="15958" width="23" style="3" customWidth="1"/>
    <col min="15959" max="15959" width="22.85546875" style="3" customWidth="1"/>
    <col min="15960" max="15960" width="23.42578125" style="3" customWidth="1"/>
    <col min="15961" max="15961" width="22.42578125" style="3" customWidth="1"/>
    <col min="15962" max="15962" width="13.85546875" style="3" customWidth="1"/>
    <col min="15963" max="15963" width="20.7109375" style="3" customWidth="1"/>
    <col min="15964" max="15964" width="18.140625" style="3" customWidth="1"/>
    <col min="15965" max="15965" width="14.85546875" style="3" bestFit="1" customWidth="1"/>
    <col min="15966" max="15966" width="11.42578125" style="3"/>
    <col min="15967" max="15967" width="17.42578125" style="3" customWidth="1"/>
    <col min="15968" max="15970" width="18.140625" style="3" customWidth="1"/>
    <col min="15971" max="15974" width="11.42578125" style="3"/>
    <col min="15975" max="15975" width="34" style="3" customWidth="1"/>
    <col min="15976" max="15976" width="9.5703125" style="3" customWidth="1"/>
    <col min="15977" max="15977" width="16.7109375" style="3" customWidth="1"/>
    <col min="15978" max="15978" width="55.140625" style="3" customWidth="1"/>
    <col min="15979" max="15979" width="22.5703125" style="3" customWidth="1"/>
    <col min="15980" max="15980" width="23" style="3" customWidth="1"/>
    <col min="15981" max="15981" width="22.85546875" style="3" customWidth="1"/>
    <col min="15982" max="15982" width="23.42578125" style="3" customWidth="1"/>
    <col min="15983" max="15983" width="28.7109375" style="3" customWidth="1"/>
    <col min="15984" max="15984" width="12.7109375" style="3" customWidth="1"/>
    <col min="15985" max="15985" width="11.42578125" style="3"/>
    <col min="15986" max="15986" width="25.28515625" style="3" customWidth="1"/>
    <col min="15987" max="15987" width="15.85546875" style="3" bestFit="1" customWidth="1"/>
    <col min="15988" max="15989" width="18" style="3" bestFit="1" customWidth="1"/>
    <col min="15990" max="16208" width="11.42578125" style="3"/>
    <col min="16209" max="16209" width="15.42578125" style="3" customWidth="1"/>
    <col min="16210" max="16210" width="9.5703125" style="3" customWidth="1"/>
    <col min="16211" max="16211" width="14.42578125" style="3" customWidth="1"/>
    <col min="16212" max="16212" width="49.85546875" style="3" customWidth="1"/>
    <col min="16213" max="16213" width="22.5703125" style="3" customWidth="1"/>
    <col min="16214" max="16214" width="23" style="3" customWidth="1"/>
    <col min="16215" max="16215" width="22.85546875" style="3" customWidth="1"/>
    <col min="16216" max="16216" width="23.42578125" style="3" customWidth="1"/>
    <col min="16217" max="16217" width="22.42578125" style="3" customWidth="1"/>
    <col min="16218" max="16218" width="13.85546875" style="3" customWidth="1"/>
    <col min="16219" max="16219" width="20.7109375" style="3" customWidth="1"/>
    <col min="16220" max="16220" width="18.140625" style="3" customWidth="1"/>
    <col min="16221" max="16221" width="14.85546875" style="3" bestFit="1" customWidth="1"/>
    <col min="16222" max="16222" width="11.42578125" style="3"/>
    <col min="16223" max="16223" width="17.42578125" style="3" customWidth="1"/>
    <col min="16224" max="16226" width="18.140625" style="3" customWidth="1"/>
    <col min="16227" max="16384" width="11.42578125" style="3"/>
  </cols>
  <sheetData>
    <row r="1" spans="1:11" ht="24.75" customHeight="1" x14ac:dyDescent="0.25">
      <c r="A1" s="312" t="s">
        <v>515</v>
      </c>
      <c r="B1" s="312"/>
      <c r="C1" s="312"/>
      <c r="D1" s="312"/>
      <c r="E1" s="312"/>
      <c r="F1" s="312"/>
      <c r="G1" s="312"/>
      <c r="H1" s="312"/>
      <c r="I1" s="312"/>
      <c r="J1" s="312"/>
      <c r="K1" s="312"/>
    </row>
    <row r="2" spans="1:11" ht="24.95" customHeight="1" x14ac:dyDescent="0.25">
      <c r="A2" s="313" t="s">
        <v>516</v>
      </c>
      <c r="B2" s="313"/>
      <c r="C2" s="313"/>
      <c r="D2" s="313"/>
      <c r="E2" s="313"/>
      <c r="F2" s="313"/>
      <c r="G2" s="313"/>
      <c r="H2" s="313"/>
      <c r="I2" s="313"/>
      <c r="J2" s="313"/>
      <c r="K2" s="313"/>
    </row>
    <row r="3" spans="1:11" ht="24.95" customHeight="1" x14ac:dyDescent="0.25">
      <c r="A3" s="314" t="s">
        <v>517</v>
      </c>
      <c r="B3" s="314"/>
      <c r="C3" s="314"/>
      <c r="D3" s="314"/>
      <c r="E3" s="314"/>
      <c r="F3" s="314"/>
      <c r="G3" s="314"/>
      <c r="H3" s="314"/>
      <c r="I3" s="314"/>
      <c r="J3" s="314"/>
      <c r="K3" s="314"/>
    </row>
    <row r="4" spans="1:11" ht="15" customHeight="1" x14ac:dyDescent="0.25">
      <c r="A4" s="2"/>
      <c r="B4" s="2"/>
      <c r="C4" s="201"/>
      <c r="D4" s="2"/>
      <c r="E4" s="2"/>
      <c r="F4" s="2"/>
      <c r="G4" s="2"/>
      <c r="H4" s="2"/>
      <c r="I4" s="2"/>
      <c r="J4" s="2"/>
      <c r="K4" s="202"/>
    </row>
    <row r="5" spans="1:11" ht="15" customHeight="1" x14ac:dyDescent="0.25">
      <c r="B5" s="3"/>
      <c r="C5" s="203"/>
      <c r="D5" s="204"/>
      <c r="E5" s="3"/>
      <c r="F5" s="205"/>
      <c r="G5" s="4" t="s">
        <v>3</v>
      </c>
      <c r="H5" s="13" t="s">
        <v>4</v>
      </c>
      <c r="I5" s="13"/>
      <c r="J5" s="14" t="s">
        <v>5</v>
      </c>
      <c r="K5" s="202"/>
    </row>
    <row r="6" spans="1:11" ht="9" customHeight="1" thickBot="1" x14ac:dyDescent="0.3">
      <c r="A6" s="206"/>
      <c r="B6" s="206"/>
      <c r="C6" s="207"/>
      <c r="D6" s="208"/>
      <c r="E6" s="206"/>
      <c r="F6" s="209"/>
      <c r="G6" s="210"/>
      <c r="H6" s="211"/>
      <c r="I6" s="211"/>
      <c r="J6" s="212"/>
      <c r="K6" s="213"/>
    </row>
    <row r="7" spans="1:11" ht="29.25" customHeight="1" x14ac:dyDescent="0.25">
      <c r="A7" s="315" t="s">
        <v>6</v>
      </c>
      <c r="B7" s="317" t="s">
        <v>7</v>
      </c>
      <c r="C7" s="317" t="s">
        <v>8</v>
      </c>
      <c r="D7" s="317" t="s">
        <v>9</v>
      </c>
      <c r="E7" s="317" t="s">
        <v>10</v>
      </c>
      <c r="F7" s="306" t="s">
        <v>518</v>
      </c>
      <c r="G7" s="310" t="s">
        <v>519</v>
      </c>
      <c r="H7" s="306" t="s">
        <v>520</v>
      </c>
      <c r="I7" s="306" t="s">
        <v>14</v>
      </c>
      <c r="J7" s="351" t="s">
        <v>521</v>
      </c>
      <c r="K7" s="353" t="s">
        <v>522</v>
      </c>
    </row>
    <row r="8" spans="1:11" ht="84.75" customHeight="1" thickBot="1" x14ac:dyDescent="0.3">
      <c r="A8" s="316"/>
      <c r="B8" s="318"/>
      <c r="C8" s="318"/>
      <c r="D8" s="318"/>
      <c r="E8" s="318"/>
      <c r="F8" s="307"/>
      <c r="G8" s="311"/>
      <c r="H8" s="307"/>
      <c r="I8" s="307"/>
      <c r="J8" s="352"/>
      <c r="K8" s="354"/>
    </row>
    <row r="9" spans="1:11" s="4" customFormat="1" ht="27.75" customHeight="1" thickBot="1" x14ac:dyDescent="0.3">
      <c r="A9" s="21" t="s">
        <v>36</v>
      </c>
      <c r="B9" s="89" t="s">
        <v>37</v>
      </c>
      <c r="C9" s="214">
        <v>10</v>
      </c>
      <c r="D9" s="89" t="s">
        <v>38</v>
      </c>
      <c r="E9" s="23" t="s">
        <v>39</v>
      </c>
      <c r="F9" s="24">
        <f>+F41</f>
        <v>1451042370</v>
      </c>
      <c r="G9" s="24">
        <f t="shared" ref="G9:H9" si="0">+G41</f>
        <v>0</v>
      </c>
      <c r="H9" s="24">
        <f t="shared" si="0"/>
        <v>1451042370</v>
      </c>
      <c r="I9" s="215">
        <f t="shared" ref="I9:I72" si="1">+H9/$H$102</f>
        <v>0.35187065038114301</v>
      </c>
      <c r="J9" s="24">
        <f>+J41</f>
        <v>0</v>
      </c>
      <c r="K9" s="216">
        <f>+J9/H9</f>
        <v>0</v>
      </c>
    </row>
    <row r="10" spans="1:11" s="4" customFormat="1" ht="27.75" customHeight="1" thickBot="1" x14ac:dyDescent="0.3">
      <c r="A10" s="175" t="s">
        <v>36</v>
      </c>
      <c r="B10" s="217" t="s">
        <v>41</v>
      </c>
      <c r="C10" s="218">
        <v>20</v>
      </c>
      <c r="D10" s="217" t="s">
        <v>38</v>
      </c>
      <c r="E10" s="177" t="s">
        <v>39</v>
      </c>
      <c r="F10" s="178">
        <f>+F11+F42</f>
        <v>1354611074.5</v>
      </c>
      <c r="G10" s="178">
        <f t="shared" ref="G10:H10" si="2">+G11+G42</f>
        <v>0</v>
      </c>
      <c r="H10" s="178">
        <f t="shared" si="2"/>
        <v>1354611074.5</v>
      </c>
      <c r="I10" s="219">
        <f t="shared" si="1"/>
        <v>0.32848653468183292</v>
      </c>
      <c r="J10" s="178">
        <f>+J11+J42</f>
        <v>1354611074.5</v>
      </c>
      <c r="K10" s="216">
        <f>+J10/H10</f>
        <v>1</v>
      </c>
    </row>
    <row r="11" spans="1:11" ht="33.75" customHeight="1" x14ac:dyDescent="0.25">
      <c r="A11" s="33" t="s">
        <v>100</v>
      </c>
      <c r="B11" s="92" t="s">
        <v>41</v>
      </c>
      <c r="C11" s="220">
        <v>20</v>
      </c>
      <c r="D11" s="92" t="s">
        <v>38</v>
      </c>
      <c r="E11" s="35" t="s">
        <v>101</v>
      </c>
      <c r="F11" s="93">
        <f>+F12+F17</f>
        <v>233320577.94</v>
      </c>
      <c r="G11" s="93">
        <f>+G12+G17</f>
        <v>0</v>
      </c>
      <c r="H11" s="93">
        <f>+H12+H17</f>
        <v>233320577.94</v>
      </c>
      <c r="I11" s="221">
        <f t="shared" si="1"/>
        <v>5.6579094590499084E-2</v>
      </c>
      <c r="J11" s="93">
        <f>+J12+J17</f>
        <v>233320577.94</v>
      </c>
      <c r="K11" s="222">
        <f>+J11/H11</f>
        <v>1</v>
      </c>
    </row>
    <row r="12" spans="1:11" ht="36" customHeight="1" x14ac:dyDescent="0.25">
      <c r="A12" s="39" t="s">
        <v>102</v>
      </c>
      <c r="B12" s="34" t="s">
        <v>41</v>
      </c>
      <c r="C12" s="34">
        <v>20</v>
      </c>
      <c r="D12" s="34" t="s">
        <v>38</v>
      </c>
      <c r="E12" s="40" t="s">
        <v>103</v>
      </c>
      <c r="F12" s="62">
        <f t="shared" ref="F12:J12" si="3">+F13</f>
        <v>6592600</v>
      </c>
      <c r="G12" s="62">
        <f t="shared" si="3"/>
        <v>0</v>
      </c>
      <c r="H12" s="62">
        <f t="shared" si="3"/>
        <v>6592600</v>
      </c>
      <c r="I12" s="223">
        <f t="shared" si="1"/>
        <v>1.5986731315796958E-3</v>
      </c>
      <c r="J12" s="62">
        <f t="shared" si="3"/>
        <v>6592600</v>
      </c>
      <c r="K12" s="222">
        <f t="shared" ref="K12:K14" si="4">+J12/H12</f>
        <v>1</v>
      </c>
    </row>
    <row r="13" spans="1:11" ht="43.5" customHeight="1" x14ac:dyDescent="0.25">
      <c r="A13" s="39" t="s">
        <v>104</v>
      </c>
      <c r="B13" s="34" t="s">
        <v>41</v>
      </c>
      <c r="C13" s="34">
        <v>20</v>
      </c>
      <c r="D13" s="34" t="s">
        <v>38</v>
      </c>
      <c r="E13" s="40" t="s">
        <v>105</v>
      </c>
      <c r="F13" s="62">
        <f>+F14</f>
        <v>6592600</v>
      </c>
      <c r="G13" s="62">
        <f>+G14</f>
        <v>0</v>
      </c>
      <c r="H13" s="62">
        <f>+H14</f>
        <v>6592600</v>
      </c>
      <c r="I13" s="223">
        <f t="shared" si="1"/>
        <v>1.5986731315796958E-3</v>
      </c>
      <c r="J13" s="62">
        <f>+J14</f>
        <v>6592600</v>
      </c>
      <c r="K13" s="222">
        <f t="shared" si="4"/>
        <v>1</v>
      </c>
    </row>
    <row r="14" spans="1:11" ht="24.75" customHeight="1" x14ac:dyDescent="0.25">
      <c r="A14" s="39" t="s">
        <v>110</v>
      </c>
      <c r="B14" s="34" t="s">
        <v>41</v>
      </c>
      <c r="C14" s="34">
        <v>20</v>
      </c>
      <c r="D14" s="34" t="s">
        <v>38</v>
      </c>
      <c r="E14" s="40" t="s">
        <v>111</v>
      </c>
      <c r="F14" s="62">
        <f>+F15+F16</f>
        <v>6592600</v>
      </c>
      <c r="G14" s="62">
        <f>+G15+G16</f>
        <v>0</v>
      </c>
      <c r="H14" s="62">
        <f t="shared" ref="H14" si="5">+H15+H16</f>
        <v>6592600</v>
      </c>
      <c r="I14" s="223">
        <f t="shared" si="1"/>
        <v>1.5986731315796958E-3</v>
      </c>
      <c r="J14" s="62">
        <f>+J15+J16</f>
        <v>6592600</v>
      </c>
      <c r="K14" s="222">
        <f t="shared" si="4"/>
        <v>1</v>
      </c>
    </row>
    <row r="15" spans="1:11" ht="37.5" customHeight="1" x14ac:dyDescent="0.25">
      <c r="A15" s="71" t="s">
        <v>523</v>
      </c>
      <c r="B15" s="44" t="s">
        <v>41</v>
      </c>
      <c r="C15" s="99">
        <v>20</v>
      </c>
      <c r="D15" s="44" t="s">
        <v>38</v>
      </c>
      <c r="E15" s="45" t="s">
        <v>143</v>
      </c>
      <c r="F15" s="48">
        <v>6110650</v>
      </c>
      <c r="G15" s="48">
        <v>0</v>
      </c>
      <c r="H15" s="48">
        <f>+F15-G15</f>
        <v>6110650</v>
      </c>
      <c r="I15" s="224">
        <f t="shared" si="1"/>
        <v>1.4818026228631295E-3</v>
      </c>
      <c r="J15" s="48">
        <v>6110650</v>
      </c>
      <c r="K15" s="225">
        <f>+J15/H15</f>
        <v>1</v>
      </c>
    </row>
    <row r="16" spans="1:11" ht="25.5" customHeight="1" x14ac:dyDescent="0.25">
      <c r="A16" s="71" t="s">
        <v>524</v>
      </c>
      <c r="B16" s="44" t="s">
        <v>41</v>
      </c>
      <c r="C16" s="99">
        <v>20</v>
      </c>
      <c r="D16" s="44" t="s">
        <v>38</v>
      </c>
      <c r="E16" s="45" t="s">
        <v>145</v>
      </c>
      <c r="F16" s="48">
        <v>481950</v>
      </c>
      <c r="G16" s="48">
        <v>0</v>
      </c>
      <c r="H16" s="48">
        <f>+F16-G16</f>
        <v>481950</v>
      </c>
      <c r="I16" s="226">
        <f t="shared" si="1"/>
        <v>1.1687050871656621E-4</v>
      </c>
      <c r="J16" s="48">
        <v>481950</v>
      </c>
      <c r="K16" s="225">
        <f>+J16/H16</f>
        <v>1</v>
      </c>
    </row>
    <row r="17" spans="1:11" ht="30" customHeight="1" x14ac:dyDescent="0.25">
      <c r="A17" s="39" t="s">
        <v>114</v>
      </c>
      <c r="B17" s="34" t="s">
        <v>41</v>
      </c>
      <c r="C17" s="107">
        <v>20</v>
      </c>
      <c r="D17" s="34" t="s">
        <v>38</v>
      </c>
      <c r="E17" s="40" t="s">
        <v>115</v>
      </c>
      <c r="F17" s="66">
        <f>+F18+F30</f>
        <v>226727977.94</v>
      </c>
      <c r="G17" s="66">
        <f t="shared" ref="G17:H17" si="6">+G18+G30</f>
        <v>0</v>
      </c>
      <c r="H17" s="66">
        <f t="shared" si="6"/>
        <v>226727977.94</v>
      </c>
      <c r="I17" s="227">
        <f t="shared" si="1"/>
        <v>5.498042145891939E-2</v>
      </c>
      <c r="J17" s="66">
        <f>+J18+J30</f>
        <v>226727977.94</v>
      </c>
      <c r="K17" s="222">
        <f t="shared" ref="K17:K80" si="7">+J17/H17</f>
        <v>1</v>
      </c>
    </row>
    <row r="18" spans="1:11" ht="24.75" customHeight="1" x14ac:dyDescent="0.25">
      <c r="A18" s="39" t="s">
        <v>116</v>
      </c>
      <c r="B18" s="34" t="s">
        <v>41</v>
      </c>
      <c r="C18" s="107">
        <v>20</v>
      </c>
      <c r="D18" s="34" t="s">
        <v>38</v>
      </c>
      <c r="E18" s="40" t="s">
        <v>117</v>
      </c>
      <c r="F18" s="66">
        <f>+F19+F21+F26</f>
        <v>88641516.379999995</v>
      </c>
      <c r="G18" s="66">
        <f t="shared" ref="G18:H18" si="8">+G19+G21+G26</f>
        <v>0</v>
      </c>
      <c r="H18" s="66">
        <f t="shared" si="8"/>
        <v>88641516.379999995</v>
      </c>
      <c r="I18" s="223">
        <f t="shared" si="1"/>
        <v>2.1495132509053709E-2</v>
      </c>
      <c r="J18" s="66">
        <f>+J19+J21+J26</f>
        <v>88641516.379999995</v>
      </c>
      <c r="K18" s="222">
        <f t="shared" si="7"/>
        <v>1</v>
      </c>
    </row>
    <row r="19" spans="1:11" ht="48" customHeight="1" x14ac:dyDescent="0.25">
      <c r="A19" s="39" t="s">
        <v>118</v>
      </c>
      <c r="B19" s="34" t="s">
        <v>41</v>
      </c>
      <c r="C19" s="34">
        <v>20</v>
      </c>
      <c r="D19" s="34" t="s">
        <v>38</v>
      </c>
      <c r="E19" s="40" t="s">
        <v>119</v>
      </c>
      <c r="F19" s="62">
        <f t="shared" ref="F19:H19" si="9">+F20</f>
        <v>4184400</v>
      </c>
      <c r="G19" s="62">
        <f t="shared" si="9"/>
        <v>0</v>
      </c>
      <c r="H19" s="62">
        <f t="shared" si="9"/>
        <v>4184400</v>
      </c>
      <c r="I19" s="223">
        <f t="shared" si="1"/>
        <v>1.0146964553866577E-3</v>
      </c>
      <c r="J19" s="62">
        <f>+J20</f>
        <v>4184400</v>
      </c>
      <c r="K19" s="222">
        <f t="shared" si="7"/>
        <v>1</v>
      </c>
    </row>
    <row r="20" spans="1:11" ht="48" customHeight="1" x14ac:dyDescent="0.25">
      <c r="A20" s="43" t="s">
        <v>122</v>
      </c>
      <c r="B20" s="44" t="s">
        <v>41</v>
      </c>
      <c r="C20" s="44">
        <v>20</v>
      </c>
      <c r="D20" s="44" t="s">
        <v>38</v>
      </c>
      <c r="E20" s="45" t="s">
        <v>123</v>
      </c>
      <c r="F20" s="48">
        <v>4184400</v>
      </c>
      <c r="G20" s="48">
        <v>0</v>
      </c>
      <c r="H20" s="48">
        <f>+F20-G20</f>
        <v>4184400</v>
      </c>
      <c r="I20" s="224">
        <f t="shared" si="1"/>
        <v>1.0146964553866577E-3</v>
      </c>
      <c r="J20" s="48">
        <v>4184400</v>
      </c>
      <c r="K20" s="225">
        <f>+J20/H20</f>
        <v>1</v>
      </c>
    </row>
    <row r="21" spans="1:11" ht="43.5" customHeight="1" x14ac:dyDescent="0.25">
      <c r="A21" s="70" t="s">
        <v>126</v>
      </c>
      <c r="B21" s="34" t="s">
        <v>41</v>
      </c>
      <c r="C21" s="107">
        <v>20</v>
      </c>
      <c r="D21" s="34" t="s">
        <v>38</v>
      </c>
      <c r="E21" s="40" t="s">
        <v>489</v>
      </c>
      <c r="F21" s="62">
        <f>+F22+F23+F24+F25</f>
        <v>82299192.379999995</v>
      </c>
      <c r="G21" s="62">
        <f t="shared" ref="G21:J21" si="10">+G22+G23+G24+G25</f>
        <v>0</v>
      </c>
      <c r="H21" s="62">
        <f t="shared" si="10"/>
        <v>82299192.379999995</v>
      </c>
      <c r="I21" s="223">
        <f t="shared" si="1"/>
        <v>1.9957150078666146E-2</v>
      </c>
      <c r="J21" s="62">
        <f t="shared" si="10"/>
        <v>82299192.379999995</v>
      </c>
      <c r="K21" s="222">
        <f t="shared" si="7"/>
        <v>1</v>
      </c>
    </row>
    <row r="22" spans="1:11" ht="43.5" customHeight="1" x14ac:dyDescent="0.25">
      <c r="A22" s="71" t="s">
        <v>128</v>
      </c>
      <c r="B22" s="44" t="s">
        <v>41</v>
      </c>
      <c r="C22" s="44">
        <v>20</v>
      </c>
      <c r="D22" s="44" t="s">
        <v>38</v>
      </c>
      <c r="E22" s="45" t="s">
        <v>129</v>
      </c>
      <c r="F22" s="48">
        <v>66343560</v>
      </c>
      <c r="G22" s="48">
        <v>0</v>
      </c>
      <c r="H22" s="48">
        <f t="shared" ref="H22:H24" si="11">+F22-G22</f>
        <v>66343560</v>
      </c>
      <c r="I22" s="224">
        <f t="shared" si="1"/>
        <v>1.6087987565656256E-2</v>
      </c>
      <c r="J22" s="48">
        <v>66343560</v>
      </c>
      <c r="K22" s="225">
        <f t="shared" si="7"/>
        <v>1</v>
      </c>
    </row>
    <row r="23" spans="1:11" ht="51" customHeight="1" x14ac:dyDescent="0.25">
      <c r="A23" s="71" t="s">
        <v>134</v>
      </c>
      <c r="B23" s="44" t="s">
        <v>41</v>
      </c>
      <c r="C23" s="44">
        <v>20</v>
      </c>
      <c r="D23" s="44" t="s">
        <v>38</v>
      </c>
      <c r="E23" s="45" t="s">
        <v>135</v>
      </c>
      <c r="F23" s="48">
        <v>1543637</v>
      </c>
      <c r="G23" s="48">
        <v>0</v>
      </c>
      <c r="H23" s="48">
        <f t="shared" si="11"/>
        <v>1543637</v>
      </c>
      <c r="I23" s="226">
        <f t="shared" si="1"/>
        <v>3.7432439353400583E-4</v>
      </c>
      <c r="J23" s="48">
        <v>1543637</v>
      </c>
      <c r="K23" s="225">
        <f t="shared" si="7"/>
        <v>1</v>
      </c>
    </row>
    <row r="24" spans="1:11" ht="43.5" customHeight="1" x14ac:dyDescent="0.25">
      <c r="A24" s="71" t="s">
        <v>136</v>
      </c>
      <c r="B24" s="44" t="s">
        <v>41</v>
      </c>
      <c r="C24" s="44">
        <v>20</v>
      </c>
      <c r="D24" s="44" t="s">
        <v>38</v>
      </c>
      <c r="E24" s="45" t="s">
        <v>137</v>
      </c>
      <c r="F24" s="48">
        <v>6139145</v>
      </c>
      <c r="G24" s="48">
        <v>0</v>
      </c>
      <c r="H24" s="48">
        <f t="shared" si="11"/>
        <v>6139145</v>
      </c>
      <c r="I24" s="224">
        <f t="shared" si="1"/>
        <v>1.4887125204580639E-3</v>
      </c>
      <c r="J24" s="48">
        <v>6139145</v>
      </c>
      <c r="K24" s="225">
        <f t="shared" si="7"/>
        <v>1</v>
      </c>
    </row>
    <row r="25" spans="1:11" ht="25.5" customHeight="1" x14ac:dyDescent="0.25">
      <c r="A25" s="71" t="s">
        <v>138</v>
      </c>
      <c r="B25" s="44" t="s">
        <v>41</v>
      </c>
      <c r="C25" s="99">
        <v>20</v>
      </c>
      <c r="D25" s="44" t="s">
        <v>38</v>
      </c>
      <c r="E25" s="45" t="s">
        <v>139</v>
      </c>
      <c r="F25" s="48">
        <v>8272850.3799999999</v>
      </c>
      <c r="G25" s="48">
        <v>0</v>
      </c>
      <c r="H25" s="48">
        <f>+F25-G25</f>
        <v>8272850.3799999999</v>
      </c>
      <c r="I25" s="224">
        <f t="shared" si="1"/>
        <v>2.0061255990178194E-3</v>
      </c>
      <c r="J25" s="48">
        <v>8272850.3799999999</v>
      </c>
      <c r="K25" s="225">
        <f t="shared" si="7"/>
        <v>1</v>
      </c>
    </row>
    <row r="26" spans="1:11" ht="42.75" customHeight="1" x14ac:dyDescent="0.25">
      <c r="A26" s="39" t="s">
        <v>140</v>
      </c>
      <c r="B26" s="34" t="s">
        <v>41</v>
      </c>
      <c r="C26" s="34">
        <v>20</v>
      </c>
      <c r="D26" s="34" t="s">
        <v>38</v>
      </c>
      <c r="E26" s="40" t="s">
        <v>141</v>
      </c>
      <c r="F26" s="62">
        <f>+F27+F28+F29</f>
        <v>2157924</v>
      </c>
      <c r="G26" s="62">
        <f>+G27+G28+G29</f>
        <v>0</v>
      </c>
      <c r="H26" s="62">
        <f>+H27+H28+H29</f>
        <v>2157924</v>
      </c>
      <c r="I26" s="223">
        <f t="shared" si="1"/>
        <v>5.2328597500090755E-4</v>
      </c>
      <c r="J26" s="62">
        <f>+J27+J28+J29</f>
        <v>2157924</v>
      </c>
      <c r="K26" s="222">
        <f t="shared" si="7"/>
        <v>1</v>
      </c>
    </row>
    <row r="27" spans="1:11" ht="36" customHeight="1" x14ac:dyDescent="0.25">
      <c r="A27" s="43" t="s">
        <v>525</v>
      </c>
      <c r="B27" s="44" t="s">
        <v>41</v>
      </c>
      <c r="C27" s="44">
        <v>20</v>
      </c>
      <c r="D27" s="44" t="s">
        <v>38</v>
      </c>
      <c r="E27" s="45" t="s">
        <v>526</v>
      </c>
      <c r="F27" s="48">
        <v>842790</v>
      </c>
      <c r="G27" s="48">
        <v>0</v>
      </c>
      <c r="H27" s="48">
        <f t="shared" ref="H27:H29" si="12">+F27-G27</f>
        <v>842790</v>
      </c>
      <c r="I27" s="226">
        <f t="shared" si="1"/>
        <v>2.0437243706034823E-4</v>
      </c>
      <c r="J27" s="48">
        <v>842790</v>
      </c>
      <c r="K27" s="225">
        <f t="shared" si="7"/>
        <v>1</v>
      </c>
    </row>
    <row r="28" spans="1:11" ht="36" customHeight="1" x14ac:dyDescent="0.25">
      <c r="A28" s="43" t="s">
        <v>144</v>
      </c>
      <c r="B28" s="44" t="s">
        <v>41</v>
      </c>
      <c r="C28" s="44">
        <v>20</v>
      </c>
      <c r="D28" s="44" t="s">
        <v>38</v>
      </c>
      <c r="E28" s="45" t="s">
        <v>145</v>
      </c>
      <c r="F28" s="48">
        <v>949784</v>
      </c>
      <c r="G28" s="48">
        <v>0</v>
      </c>
      <c r="H28" s="48">
        <f t="shared" si="12"/>
        <v>949784</v>
      </c>
      <c r="I28" s="226">
        <f t="shared" si="1"/>
        <v>2.3031795674002513E-4</v>
      </c>
      <c r="J28" s="48">
        <v>949784</v>
      </c>
      <c r="K28" s="225">
        <f t="shared" si="7"/>
        <v>1</v>
      </c>
    </row>
    <row r="29" spans="1:11" ht="40.5" customHeight="1" x14ac:dyDescent="0.25">
      <c r="A29" s="43" t="s">
        <v>527</v>
      </c>
      <c r="B29" s="44" t="s">
        <v>41</v>
      </c>
      <c r="C29" s="44">
        <v>20</v>
      </c>
      <c r="D29" s="44" t="s">
        <v>38</v>
      </c>
      <c r="E29" s="45" t="s">
        <v>528</v>
      </c>
      <c r="F29" s="48">
        <v>365350</v>
      </c>
      <c r="G29" s="48">
        <v>0</v>
      </c>
      <c r="H29" s="48">
        <f t="shared" si="12"/>
        <v>365350</v>
      </c>
      <c r="I29" s="226">
        <f t="shared" si="1"/>
        <v>8.8595581200534207E-5</v>
      </c>
      <c r="J29" s="48">
        <v>365350</v>
      </c>
      <c r="K29" s="225">
        <f t="shared" si="7"/>
        <v>1</v>
      </c>
    </row>
    <row r="30" spans="1:11" ht="29.25" customHeight="1" x14ac:dyDescent="0.25">
      <c r="A30" s="39" t="s">
        <v>148</v>
      </c>
      <c r="B30" s="34" t="s">
        <v>41</v>
      </c>
      <c r="C30" s="107">
        <v>20</v>
      </c>
      <c r="D30" s="34" t="s">
        <v>38</v>
      </c>
      <c r="E30" s="40" t="s">
        <v>149</v>
      </c>
      <c r="F30" s="62">
        <f>+F31+F33+F35+F39</f>
        <v>138086461.56</v>
      </c>
      <c r="G30" s="62">
        <f t="shared" ref="G30:J30" si="13">+G31+G33+G35+G39</f>
        <v>0</v>
      </c>
      <c r="H30" s="62">
        <f t="shared" si="13"/>
        <v>138086461.56</v>
      </c>
      <c r="I30" s="223">
        <f t="shared" si="1"/>
        <v>3.3485288949865681E-2</v>
      </c>
      <c r="J30" s="62">
        <f t="shared" si="13"/>
        <v>138086461.56</v>
      </c>
      <c r="K30" s="222">
        <f t="shared" si="7"/>
        <v>1</v>
      </c>
    </row>
    <row r="31" spans="1:11" ht="29.25" customHeight="1" x14ac:dyDescent="0.25">
      <c r="A31" s="39" t="s">
        <v>494</v>
      </c>
      <c r="B31" s="34" t="s">
        <v>41</v>
      </c>
      <c r="C31" s="34">
        <v>20</v>
      </c>
      <c r="D31" s="34" t="s">
        <v>38</v>
      </c>
      <c r="E31" s="40" t="s">
        <v>495</v>
      </c>
      <c r="F31" s="62">
        <f>+F32</f>
        <v>97215.75</v>
      </c>
      <c r="G31" s="62">
        <f>+G32</f>
        <v>0</v>
      </c>
      <c r="H31" s="62">
        <f>+H32</f>
        <v>97215.75</v>
      </c>
      <c r="I31" s="228">
        <f t="shared" si="1"/>
        <v>2.3574342064036769E-5</v>
      </c>
      <c r="J31" s="62">
        <f>+J32</f>
        <v>97215.75</v>
      </c>
      <c r="K31" s="222">
        <f t="shared" si="7"/>
        <v>1</v>
      </c>
    </row>
    <row r="32" spans="1:11" ht="29.25" customHeight="1" x14ac:dyDescent="0.25">
      <c r="A32" s="43" t="s">
        <v>496</v>
      </c>
      <c r="B32" s="44" t="s">
        <v>41</v>
      </c>
      <c r="C32" s="44">
        <v>20</v>
      </c>
      <c r="D32" s="44" t="s">
        <v>38</v>
      </c>
      <c r="E32" s="45" t="s">
        <v>497</v>
      </c>
      <c r="F32" s="48">
        <v>97215.75</v>
      </c>
      <c r="G32" s="48">
        <v>0</v>
      </c>
      <c r="H32" s="48">
        <f>+F32-G32</f>
        <v>97215.75</v>
      </c>
      <c r="I32" s="229">
        <f t="shared" si="1"/>
        <v>2.3574342064036769E-5</v>
      </c>
      <c r="J32" s="48">
        <v>97215.75</v>
      </c>
      <c r="K32" s="225">
        <f t="shared" si="7"/>
        <v>1</v>
      </c>
    </row>
    <row r="33" spans="1:11" ht="79.5" customHeight="1" x14ac:dyDescent="0.25">
      <c r="A33" s="39" t="s">
        <v>150</v>
      </c>
      <c r="B33" s="34" t="s">
        <v>41</v>
      </c>
      <c r="C33" s="107">
        <v>20</v>
      </c>
      <c r="D33" s="34" t="s">
        <v>38</v>
      </c>
      <c r="E33" s="40" t="s">
        <v>498</v>
      </c>
      <c r="F33" s="62">
        <f>+F34</f>
        <v>978773.33</v>
      </c>
      <c r="G33" s="62">
        <f>+G34</f>
        <v>0</v>
      </c>
      <c r="H33" s="62">
        <f>+H34</f>
        <v>978773.33</v>
      </c>
      <c r="I33" s="228">
        <f t="shared" si="1"/>
        <v>2.3734772693289246E-4</v>
      </c>
      <c r="J33" s="62">
        <f>+J34</f>
        <v>978773.33</v>
      </c>
      <c r="K33" s="222">
        <f t="shared" si="7"/>
        <v>1</v>
      </c>
    </row>
    <row r="34" spans="1:11" ht="36" customHeight="1" x14ac:dyDescent="0.25">
      <c r="A34" s="43" t="s">
        <v>156</v>
      </c>
      <c r="B34" s="44" t="s">
        <v>41</v>
      </c>
      <c r="C34" s="44">
        <v>20</v>
      </c>
      <c r="D34" s="44" t="s">
        <v>38</v>
      </c>
      <c r="E34" s="45" t="s">
        <v>157</v>
      </c>
      <c r="F34" s="48">
        <v>978773.33</v>
      </c>
      <c r="G34" s="48">
        <v>0</v>
      </c>
      <c r="H34" s="48">
        <f>+F34-G34</f>
        <v>978773.33</v>
      </c>
      <c r="I34" s="229">
        <f t="shared" si="1"/>
        <v>2.3734772693289246E-4</v>
      </c>
      <c r="J34" s="48">
        <v>978773.33</v>
      </c>
      <c r="K34" s="225">
        <f t="shared" si="7"/>
        <v>1</v>
      </c>
    </row>
    <row r="35" spans="1:11" ht="49.5" customHeight="1" x14ac:dyDescent="0.25">
      <c r="A35" s="39" t="s">
        <v>172</v>
      </c>
      <c r="B35" s="34" t="s">
        <v>41</v>
      </c>
      <c r="C35" s="107">
        <v>20</v>
      </c>
      <c r="D35" s="34" t="s">
        <v>38</v>
      </c>
      <c r="E35" s="40" t="s">
        <v>173</v>
      </c>
      <c r="F35" s="62">
        <f>SUM(F36:F38)</f>
        <v>133714366.47999999</v>
      </c>
      <c r="G35" s="62">
        <f t="shared" ref="G35:H35" si="14">SUM(G36:G38)</f>
        <v>0</v>
      </c>
      <c r="H35" s="62">
        <f t="shared" si="14"/>
        <v>133714366.47999999</v>
      </c>
      <c r="I35" s="223">
        <f t="shared" si="1"/>
        <v>3.2425077359126399E-2</v>
      </c>
      <c r="J35" s="62">
        <f>SUM(J36:J38)</f>
        <v>133714366.47999999</v>
      </c>
      <c r="K35" s="222">
        <f t="shared" si="7"/>
        <v>1</v>
      </c>
    </row>
    <row r="36" spans="1:11" ht="43.5" customHeight="1" x14ac:dyDescent="0.25">
      <c r="A36" s="43" t="s">
        <v>176</v>
      </c>
      <c r="B36" s="44" t="s">
        <v>41</v>
      </c>
      <c r="C36" s="99">
        <v>20</v>
      </c>
      <c r="D36" s="44" t="s">
        <v>38</v>
      </c>
      <c r="E36" s="45" t="s">
        <v>500</v>
      </c>
      <c r="F36" s="48">
        <v>22322143</v>
      </c>
      <c r="G36" s="48">
        <v>0</v>
      </c>
      <c r="H36" s="48">
        <f>+F36-G36</f>
        <v>22322143</v>
      </c>
      <c r="I36" s="224">
        <f t="shared" si="1"/>
        <v>5.4130100799957203E-3</v>
      </c>
      <c r="J36" s="48">
        <v>22322143</v>
      </c>
      <c r="K36" s="225">
        <f t="shared" si="7"/>
        <v>1</v>
      </c>
    </row>
    <row r="37" spans="1:11" ht="36.75" customHeight="1" x14ac:dyDescent="0.25">
      <c r="A37" s="43" t="s">
        <v>180</v>
      </c>
      <c r="B37" s="44" t="s">
        <v>41</v>
      </c>
      <c r="C37" s="99">
        <v>20</v>
      </c>
      <c r="D37" s="44" t="s">
        <v>38</v>
      </c>
      <c r="E37" s="45" t="s">
        <v>181</v>
      </c>
      <c r="F37" s="48">
        <v>49860362</v>
      </c>
      <c r="G37" s="48">
        <v>0</v>
      </c>
      <c r="H37" s="48">
        <f>+F37-G37</f>
        <v>49860362</v>
      </c>
      <c r="I37" s="224">
        <f t="shared" si="1"/>
        <v>1.2090892980043877E-2</v>
      </c>
      <c r="J37" s="48">
        <v>49860362</v>
      </c>
      <c r="K37" s="225">
        <f t="shared" si="7"/>
        <v>1</v>
      </c>
    </row>
    <row r="38" spans="1:11" ht="61.5" customHeight="1" x14ac:dyDescent="0.25">
      <c r="A38" s="43" t="s">
        <v>182</v>
      </c>
      <c r="B38" s="44" t="s">
        <v>41</v>
      </c>
      <c r="C38" s="99">
        <v>20</v>
      </c>
      <c r="D38" s="44" t="s">
        <v>38</v>
      </c>
      <c r="E38" s="45" t="s">
        <v>502</v>
      </c>
      <c r="F38" s="48">
        <v>61531861.479999997</v>
      </c>
      <c r="G38" s="48">
        <v>0</v>
      </c>
      <c r="H38" s="48">
        <f>+F38-G38</f>
        <v>61531861.479999997</v>
      </c>
      <c r="I38" s="224">
        <f t="shared" si="1"/>
        <v>1.4921174299086801E-2</v>
      </c>
      <c r="J38" s="48">
        <v>61531861.479999997</v>
      </c>
      <c r="K38" s="225">
        <f t="shared" si="7"/>
        <v>1</v>
      </c>
    </row>
    <row r="39" spans="1:11" ht="61.5" customHeight="1" x14ac:dyDescent="0.25">
      <c r="A39" s="39" t="s">
        <v>186</v>
      </c>
      <c r="B39" s="34" t="s">
        <v>41</v>
      </c>
      <c r="C39" s="34">
        <v>20</v>
      </c>
      <c r="D39" s="34" t="s">
        <v>38</v>
      </c>
      <c r="E39" s="40" t="s">
        <v>187</v>
      </c>
      <c r="F39" s="62">
        <f>+F40</f>
        <v>3296106</v>
      </c>
      <c r="G39" s="62">
        <f>+G40</f>
        <v>0</v>
      </c>
      <c r="H39" s="62">
        <f>+H40</f>
        <v>3296106</v>
      </c>
      <c r="I39" s="223">
        <f t="shared" si="1"/>
        <v>7.9928952174235126E-4</v>
      </c>
      <c r="J39" s="62">
        <f>+J40</f>
        <v>3296106</v>
      </c>
      <c r="K39" s="222">
        <f t="shared" si="7"/>
        <v>1</v>
      </c>
    </row>
    <row r="40" spans="1:11" ht="61.5" customHeight="1" x14ac:dyDescent="0.25">
      <c r="A40" s="43" t="s">
        <v>190</v>
      </c>
      <c r="B40" s="44" t="s">
        <v>41</v>
      </c>
      <c r="C40" s="44">
        <v>20</v>
      </c>
      <c r="D40" s="44" t="s">
        <v>38</v>
      </c>
      <c r="E40" s="45" t="s">
        <v>191</v>
      </c>
      <c r="F40" s="48">
        <v>3296106</v>
      </c>
      <c r="G40" s="48">
        <v>0</v>
      </c>
      <c r="H40" s="48">
        <f>+F40-G40</f>
        <v>3296106</v>
      </c>
      <c r="I40" s="224">
        <f t="shared" si="1"/>
        <v>7.9928952174235126E-4</v>
      </c>
      <c r="J40" s="48">
        <v>3296106</v>
      </c>
      <c r="K40" s="225">
        <f t="shared" si="7"/>
        <v>1</v>
      </c>
    </row>
    <row r="41" spans="1:11" ht="26.25" customHeight="1" x14ac:dyDescent="0.25">
      <c r="A41" s="39" t="s">
        <v>200</v>
      </c>
      <c r="B41" s="34" t="s">
        <v>37</v>
      </c>
      <c r="C41" s="34">
        <v>10</v>
      </c>
      <c r="D41" s="34" t="s">
        <v>38</v>
      </c>
      <c r="E41" s="40" t="s">
        <v>201</v>
      </c>
      <c r="F41" s="62">
        <f t="shared" ref="F41:H46" si="15">+F43</f>
        <v>1451042370</v>
      </c>
      <c r="G41" s="62">
        <f t="shared" si="15"/>
        <v>0</v>
      </c>
      <c r="H41" s="62">
        <f t="shared" si="15"/>
        <v>1451042370</v>
      </c>
      <c r="I41" s="223">
        <f t="shared" si="1"/>
        <v>0.35187065038114301</v>
      </c>
      <c r="J41" s="62">
        <f t="shared" ref="J41:J46" si="16">+J43</f>
        <v>0</v>
      </c>
      <c r="K41" s="222">
        <f t="shared" si="7"/>
        <v>0</v>
      </c>
    </row>
    <row r="42" spans="1:11" ht="29.25" customHeight="1" x14ac:dyDescent="0.25">
      <c r="A42" s="39" t="s">
        <v>200</v>
      </c>
      <c r="B42" s="34" t="s">
        <v>41</v>
      </c>
      <c r="C42" s="34">
        <v>20</v>
      </c>
      <c r="D42" s="34" t="s">
        <v>38</v>
      </c>
      <c r="E42" s="40" t="s">
        <v>201</v>
      </c>
      <c r="F42" s="62">
        <f t="shared" si="15"/>
        <v>1121290496.5599999</v>
      </c>
      <c r="G42" s="62">
        <f t="shared" si="15"/>
        <v>0</v>
      </c>
      <c r="H42" s="62">
        <f t="shared" si="15"/>
        <v>1121290496.5599999</v>
      </c>
      <c r="I42" s="223">
        <f t="shared" si="1"/>
        <v>0.27190744009133377</v>
      </c>
      <c r="J42" s="62">
        <f t="shared" si="16"/>
        <v>1121290496.5599999</v>
      </c>
      <c r="K42" s="222">
        <f t="shared" si="7"/>
        <v>1</v>
      </c>
    </row>
    <row r="43" spans="1:11" ht="29.25" customHeight="1" x14ac:dyDescent="0.25">
      <c r="A43" s="39" t="s">
        <v>218</v>
      </c>
      <c r="B43" s="34" t="s">
        <v>37</v>
      </c>
      <c r="C43" s="34">
        <v>10</v>
      </c>
      <c r="D43" s="34" t="s">
        <v>38</v>
      </c>
      <c r="E43" s="40" t="s">
        <v>219</v>
      </c>
      <c r="F43" s="62">
        <f t="shared" si="15"/>
        <v>1451042370</v>
      </c>
      <c r="G43" s="62">
        <f t="shared" si="15"/>
        <v>0</v>
      </c>
      <c r="H43" s="62">
        <f t="shared" si="15"/>
        <v>1451042370</v>
      </c>
      <c r="I43" s="223">
        <f t="shared" si="1"/>
        <v>0.35187065038114301</v>
      </c>
      <c r="J43" s="62">
        <f t="shared" si="16"/>
        <v>0</v>
      </c>
      <c r="K43" s="222">
        <f t="shared" si="7"/>
        <v>0</v>
      </c>
    </row>
    <row r="44" spans="1:11" ht="24.75" customHeight="1" x14ac:dyDescent="0.25">
      <c r="A44" s="39" t="s">
        <v>218</v>
      </c>
      <c r="B44" s="34" t="s">
        <v>41</v>
      </c>
      <c r="C44" s="34">
        <v>20</v>
      </c>
      <c r="D44" s="34" t="s">
        <v>38</v>
      </c>
      <c r="E44" s="40" t="s">
        <v>219</v>
      </c>
      <c r="F44" s="63">
        <f t="shared" si="15"/>
        <v>1121290496.5599999</v>
      </c>
      <c r="G44" s="63">
        <f t="shared" si="15"/>
        <v>0</v>
      </c>
      <c r="H44" s="63">
        <f t="shared" si="15"/>
        <v>1121290496.5599999</v>
      </c>
      <c r="I44" s="224">
        <f t="shared" si="1"/>
        <v>0.27190744009133377</v>
      </c>
      <c r="J44" s="63">
        <f t="shared" si="16"/>
        <v>1121290496.5599999</v>
      </c>
      <c r="K44" s="222">
        <f t="shared" si="7"/>
        <v>1</v>
      </c>
    </row>
    <row r="45" spans="1:11" ht="24.75" customHeight="1" x14ac:dyDescent="0.25">
      <c r="A45" s="39" t="s">
        <v>220</v>
      </c>
      <c r="B45" s="34" t="s">
        <v>37</v>
      </c>
      <c r="C45" s="34">
        <v>10</v>
      </c>
      <c r="D45" s="34" t="s">
        <v>38</v>
      </c>
      <c r="E45" s="40" t="s">
        <v>221</v>
      </c>
      <c r="F45" s="63">
        <f t="shared" si="15"/>
        <v>1451042370</v>
      </c>
      <c r="G45" s="63">
        <f t="shared" si="15"/>
        <v>0</v>
      </c>
      <c r="H45" s="63">
        <f t="shared" si="15"/>
        <v>1451042370</v>
      </c>
      <c r="I45" s="224">
        <f t="shared" si="1"/>
        <v>0.35187065038114301</v>
      </c>
      <c r="J45" s="63">
        <f t="shared" si="16"/>
        <v>0</v>
      </c>
      <c r="K45" s="222">
        <f t="shared" si="7"/>
        <v>0</v>
      </c>
    </row>
    <row r="46" spans="1:11" ht="24.75" customHeight="1" x14ac:dyDescent="0.25">
      <c r="A46" s="39" t="s">
        <v>220</v>
      </c>
      <c r="B46" s="34" t="s">
        <v>41</v>
      </c>
      <c r="C46" s="34">
        <v>20</v>
      </c>
      <c r="D46" s="34" t="s">
        <v>38</v>
      </c>
      <c r="E46" s="40" t="s">
        <v>221</v>
      </c>
      <c r="F46" s="63">
        <f t="shared" si="15"/>
        <v>1121290496.5599999</v>
      </c>
      <c r="G46" s="63">
        <f t="shared" si="15"/>
        <v>0</v>
      </c>
      <c r="H46" s="63">
        <f t="shared" si="15"/>
        <v>1121290496.5599999</v>
      </c>
      <c r="I46" s="224">
        <f t="shared" si="1"/>
        <v>0.27190744009133377</v>
      </c>
      <c r="J46" s="63">
        <f t="shared" si="16"/>
        <v>1121290496.5599999</v>
      </c>
      <c r="K46" s="222">
        <f t="shared" si="7"/>
        <v>1</v>
      </c>
    </row>
    <row r="47" spans="1:11" ht="24.75" customHeight="1" x14ac:dyDescent="0.25">
      <c r="A47" s="43" t="s">
        <v>224</v>
      </c>
      <c r="B47" s="44" t="s">
        <v>37</v>
      </c>
      <c r="C47" s="44">
        <v>10</v>
      </c>
      <c r="D47" s="44" t="s">
        <v>38</v>
      </c>
      <c r="E47" s="45" t="s">
        <v>225</v>
      </c>
      <c r="F47" s="48">
        <v>1451042370</v>
      </c>
      <c r="G47" s="48">
        <v>0</v>
      </c>
      <c r="H47" s="48">
        <f t="shared" ref="H47:H48" si="17">+F47-G47</f>
        <v>1451042370</v>
      </c>
      <c r="I47" s="224">
        <f t="shared" si="1"/>
        <v>0.35187065038114301</v>
      </c>
      <c r="J47" s="48">
        <v>0</v>
      </c>
      <c r="K47" s="225">
        <f t="shared" si="7"/>
        <v>0</v>
      </c>
    </row>
    <row r="48" spans="1:11" ht="24.75" customHeight="1" thickBot="1" x14ac:dyDescent="0.3">
      <c r="A48" s="83" t="s">
        <v>224</v>
      </c>
      <c r="B48" s="84" t="s">
        <v>41</v>
      </c>
      <c r="C48" s="84">
        <v>20</v>
      </c>
      <c r="D48" s="84" t="s">
        <v>38</v>
      </c>
      <c r="E48" s="85" t="s">
        <v>225</v>
      </c>
      <c r="F48" s="88">
        <v>1121290496.5599999</v>
      </c>
      <c r="G48" s="88">
        <v>0</v>
      </c>
      <c r="H48" s="88">
        <f t="shared" si="17"/>
        <v>1121290496.5599999</v>
      </c>
      <c r="I48" s="230">
        <f t="shared" si="1"/>
        <v>0.27190744009133377</v>
      </c>
      <c r="J48" s="88">
        <v>1121290496.5599999</v>
      </c>
      <c r="K48" s="231">
        <f t="shared" si="7"/>
        <v>1</v>
      </c>
    </row>
    <row r="49" spans="1:11" s="4" customFormat="1" ht="27.75" customHeight="1" thickBot="1" x14ac:dyDescent="0.3">
      <c r="A49" s="21" t="s">
        <v>246</v>
      </c>
      <c r="B49" s="141" t="s">
        <v>37</v>
      </c>
      <c r="C49" s="232" t="s">
        <v>505</v>
      </c>
      <c r="D49" s="141" t="s">
        <v>38</v>
      </c>
      <c r="E49" s="23" t="s">
        <v>247</v>
      </c>
      <c r="F49" s="24">
        <f>+F50+F56+F62+F68+F78+F84</f>
        <v>1318141388.71</v>
      </c>
      <c r="G49" s="24">
        <f>+G50+G56+G62+G68+G78+G84</f>
        <v>0</v>
      </c>
      <c r="H49" s="24">
        <f>+H50+H56+H62+H68+H78+H84</f>
        <v>1318141388.71</v>
      </c>
      <c r="I49" s="233">
        <f t="shared" si="1"/>
        <v>0.31964281493702407</v>
      </c>
      <c r="J49" s="24">
        <f>+J50+J56+J62+J68+J78+J84</f>
        <v>1318141388.71</v>
      </c>
      <c r="K49" s="234">
        <f t="shared" si="7"/>
        <v>1</v>
      </c>
    </row>
    <row r="50" spans="1:11" ht="24" customHeight="1" x14ac:dyDescent="0.25">
      <c r="A50" s="33" t="s">
        <v>248</v>
      </c>
      <c r="B50" s="182" t="s">
        <v>37</v>
      </c>
      <c r="C50" s="183" t="s">
        <v>505</v>
      </c>
      <c r="D50" s="182" t="s">
        <v>38</v>
      </c>
      <c r="E50" s="35" t="s">
        <v>249</v>
      </c>
      <c r="F50" s="93">
        <f t="shared" ref="F50:H54" si="18">+F51</f>
        <v>241083896.5</v>
      </c>
      <c r="G50" s="93">
        <f t="shared" si="18"/>
        <v>0</v>
      </c>
      <c r="H50" s="93">
        <f t="shared" si="18"/>
        <v>241083896.5</v>
      </c>
      <c r="I50" s="221">
        <f t="shared" si="1"/>
        <v>5.8461661224871862E-2</v>
      </c>
      <c r="J50" s="93">
        <f>+J51</f>
        <v>241083896.5</v>
      </c>
      <c r="K50" s="222">
        <f t="shared" si="7"/>
        <v>1</v>
      </c>
    </row>
    <row r="51" spans="1:11" ht="24" customHeight="1" x14ac:dyDescent="0.25">
      <c r="A51" s="39" t="s">
        <v>250</v>
      </c>
      <c r="B51" s="191" t="s">
        <v>37</v>
      </c>
      <c r="C51" s="186" t="s">
        <v>505</v>
      </c>
      <c r="D51" s="191" t="s">
        <v>38</v>
      </c>
      <c r="E51" s="40" t="s">
        <v>251</v>
      </c>
      <c r="F51" s="62">
        <f t="shared" si="18"/>
        <v>241083896.5</v>
      </c>
      <c r="G51" s="62">
        <f t="shared" si="18"/>
        <v>0</v>
      </c>
      <c r="H51" s="62">
        <f t="shared" si="18"/>
        <v>241083896.5</v>
      </c>
      <c r="I51" s="223">
        <f t="shared" si="1"/>
        <v>5.8461661224871862E-2</v>
      </c>
      <c r="J51" s="62">
        <f>+J52</f>
        <v>241083896.5</v>
      </c>
      <c r="K51" s="222">
        <f t="shared" si="7"/>
        <v>1</v>
      </c>
    </row>
    <row r="52" spans="1:11" ht="49.5" customHeight="1" x14ac:dyDescent="0.25">
      <c r="A52" s="96" t="s">
        <v>300</v>
      </c>
      <c r="B52" s="191" t="s">
        <v>37</v>
      </c>
      <c r="C52" s="186" t="s">
        <v>505</v>
      </c>
      <c r="D52" s="191" t="s">
        <v>38</v>
      </c>
      <c r="E52" s="40" t="s">
        <v>301</v>
      </c>
      <c r="F52" s="62">
        <f t="shared" si="18"/>
        <v>241083896.5</v>
      </c>
      <c r="G52" s="62">
        <f t="shared" si="18"/>
        <v>0</v>
      </c>
      <c r="H52" s="62">
        <f t="shared" si="18"/>
        <v>241083896.5</v>
      </c>
      <c r="I52" s="223">
        <f t="shared" si="1"/>
        <v>5.8461661224871862E-2</v>
      </c>
      <c r="J52" s="62">
        <f>+J53</f>
        <v>241083896.5</v>
      </c>
      <c r="K52" s="222">
        <f t="shared" si="7"/>
        <v>1</v>
      </c>
    </row>
    <row r="53" spans="1:11" ht="49.5" customHeight="1" x14ac:dyDescent="0.25">
      <c r="A53" s="39" t="s">
        <v>302</v>
      </c>
      <c r="B53" s="191" t="s">
        <v>37</v>
      </c>
      <c r="C53" s="186" t="s">
        <v>505</v>
      </c>
      <c r="D53" s="191" t="s">
        <v>38</v>
      </c>
      <c r="E53" s="40" t="s">
        <v>301</v>
      </c>
      <c r="F53" s="62">
        <f t="shared" si="18"/>
        <v>241083896.5</v>
      </c>
      <c r="G53" s="62">
        <f t="shared" si="18"/>
        <v>0</v>
      </c>
      <c r="H53" s="62">
        <f t="shared" si="18"/>
        <v>241083896.5</v>
      </c>
      <c r="I53" s="223">
        <f t="shared" si="1"/>
        <v>5.8461661224871862E-2</v>
      </c>
      <c r="J53" s="62">
        <f>+J54</f>
        <v>241083896.5</v>
      </c>
      <c r="K53" s="222">
        <f t="shared" si="7"/>
        <v>1</v>
      </c>
    </row>
    <row r="54" spans="1:11" ht="55.5" customHeight="1" x14ac:dyDescent="0.25">
      <c r="A54" s="39" t="s">
        <v>303</v>
      </c>
      <c r="B54" s="191" t="s">
        <v>37</v>
      </c>
      <c r="C54" s="186" t="s">
        <v>505</v>
      </c>
      <c r="D54" s="191" t="s">
        <v>38</v>
      </c>
      <c r="E54" s="40" t="s">
        <v>304</v>
      </c>
      <c r="F54" s="62">
        <f t="shared" si="18"/>
        <v>241083896.5</v>
      </c>
      <c r="G54" s="62">
        <f t="shared" si="18"/>
        <v>0</v>
      </c>
      <c r="H54" s="62">
        <f t="shared" si="18"/>
        <v>241083896.5</v>
      </c>
      <c r="I54" s="223">
        <f t="shared" si="1"/>
        <v>5.8461661224871862E-2</v>
      </c>
      <c r="J54" s="62">
        <f>+J55</f>
        <v>241083896.5</v>
      </c>
      <c r="K54" s="222">
        <f t="shared" si="7"/>
        <v>1</v>
      </c>
    </row>
    <row r="55" spans="1:11" ht="30" customHeight="1" x14ac:dyDescent="0.25">
      <c r="A55" s="43" t="s">
        <v>305</v>
      </c>
      <c r="B55" s="44" t="s">
        <v>37</v>
      </c>
      <c r="C55" s="99">
        <v>13</v>
      </c>
      <c r="D55" s="44" t="s">
        <v>38</v>
      </c>
      <c r="E55" s="45" t="s">
        <v>258</v>
      </c>
      <c r="F55" s="48">
        <v>241083896.5</v>
      </c>
      <c r="G55" s="48">
        <v>0</v>
      </c>
      <c r="H55" s="48">
        <f>+F55-G55</f>
        <v>241083896.5</v>
      </c>
      <c r="I55" s="224">
        <f t="shared" si="1"/>
        <v>5.8461661224871862E-2</v>
      </c>
      <c r="J55" s="48">
        <v>241083896.5</v>
      </c>
      <c r="K55" s="225">
        <f t="shared" si="7"/>
        <v>1</v>
      </c>
    </row>
    <row r="56" spans="1:11" ht="35.25" customHeight="1" x14ac:dyDescent="0.25">
      <c r="A56" s="39" t="s">
        <v>386</v>
      </c>
      <c r="B56" s="44" t="s">
        <v>37</v>
      </c>
      <c r="C56" s="107">
        <v>13</v>
      </c>
      <c r="D56" s="44" t="s">
        <v>38</v>
      </c>
      <c r="E56" s="95" t="s">
        <v>387</v>
      </c>
      <c r="F56" s="62">
        <f t="shared" ref="F56:J60" si="19">+F57</f>
        <v>52191294.5</v>
      </c>
      <c r="G56" s="62">
        <f t="shared" si="19"/>
        <v>0</v>
      </c>
      <c r="H56" s="62">
        <f t="shared" si="19"/>
        <v>52191294.5</v>
      </c>
      <c r="I56" s="223">
        <f t="shared" si="1"/>
        <v>1.265613266685574E-2</v>
      </c>
      <c r="J56" s="62">
        <f t="shared" si="19"/>
        <v>52191294.5</v>
      </c>
      <c r="K56" s="222">
        <f t="shared" si="7"/>
        <v>1</v>
      </c>
    </row>
    <row r="57" spans="1:11" ht="33" customHeight="1" x14ac:dyDescent="0.25">
      <c r="A57" s="39" t="s">
        <v>388</v>
      </c>
      <c r="B57" s="44" t="s">
        <v>37</v>
      </c>
      <c r="C57" s="107">
        <v>13</v>
      </c>
      <c r="D57" s="44" t="s">
        <v>38</v>
      </c>
      <c r="E57" s="40" t="s">
        <v>251</v>
      </c>
      <c r="F57" s="62">
        <f t="shared" si="19"/>
        <v>52191294.5</v>
      </c>
      <c r="G57" s="62">
        <f t="shared" si="19"/>
        <v>0</v>
      </c>
      <c r="H57" s="62">
        <f t="shared" si="19"/>
        <v>52191294.5</v>
      </c>
      <c r="I57" s="223">
        <f t="shared" si="1"/>
        <v>1.265613266685574E-2</v>
      </c>
      <c r="J57" s="62">
        <f t="shared" si="19"/>
        <v>52191294.5</v>
      </c>
      <c r="K57" s="222">
        <f t="shared" si="7"/>
        <v>1</v>
      </c>
    </row>
    <row r="58" spans="1:11" ht="51.75" customHeight="1" x14ac:dyDescent="0.25">
      <c r="A58" s="39" t="s">
        <v>389</v>
      </c>
      <c r="B58" s="44" t="s">
        <v>37</v>
      </c>
      <c r="C58" s="107">
        <v>13</v>
      </c>
      <c r="D58" s="44" t="s">
        <v>38</v>
      </c>
      <c r="E58" s="40" t="s">
        <v>390</v>
      </c>
      <c r="F58" s="62">
        <f t="shared" si="19"/>
        <v>52191294.5</v>
      </c>
      <c r="G58" s="62">
        <f t="shared" si="19"/>
        <v>0</v>
      </c>
      <c r="H58" s="62">
        <f t="shared" si="19"/>
        <v>52191294.5</v>
      </c>
      <c r="I58" s="223">
        <f t="shared" si="1"/>
        <v>1.265613266685574E-2</v>
      </c>
      <c r="J58" s="62">
        <f t="shared" si="19"/>
        <v>52191294.5</v>
      </c>
      <c r="K58" s="222">
        <f t="shared" si="7"/>
        <v>1</v>
      </c>
    </row>
    <row r="59" spans="1:11" ht="51.75" customHeight="1" x14ac:dyDescent="0.25">
      <c r="A59" s="39" t="s">
        <v>391</v>
      </c>
      <c r="B59" s="44" t="s">
        <v>37</v>
      </c>
      <c r="C59" s="107">
        <v>13</v>
      </c>
      <c r="D59" s="44" t="s">
        <v>38</v>
      </c>
      <c r="E59" s="40" t="s">
        <v>390</v>
      </c>
      <c r="F59" s="62">
        <f t="shared" si="19"/>
        <v>52191294.5</v>
      </c>
      <c r="G59" s="62">
        <f t="shared" si="19"/>
        <v>0</v>
      </c>
      <c r="H59" s="62">
        <f t="shared" si="19"/>
        <v>52191294.5</v>
      </c>
      <c r="I59" s="223">
        <f t="shared" si="1"/>
        <v>1.265613266685574E-2</v>
      </c>
      <c r="J59" s="62">
        <f t="shared" si="19"/>
        <v>52191294.5</v>
      </c>
      <c r="K59" s="222">
        <f t="shared" si="7"/>
        <v>1</v>
      </c>
    </row>
    <row r="60" spans="1:11" ht="29.25" customHeight="1" x14ac:dyDescent="0.25">
      <c r="A60" s="39" t="s">
        <v>392</v>
      </c>
      <c r="B60" s="44" t="s">
        <v>37</v>
      </c>
      <c r="C60" s="107">
        <v>13</v>
      </c>
      <c r="D60" s="44" t="s">
        <v>38</v>
      </c>
      <c r="E60" s="95" t="s">
        <v>393</v>
      </c>
      <c r="F60" s="62">
        <f t="shared" si="19"/>
        <v>52191294.5</v>
      </c>
      <c r="G60" s="62">
        <f t="shared" si="19"/>
        <v>0</v>
      </c>
      <c r="H60" s="62">
        <f t="shared" si="19"/>
        <v>52191294.5</v>
      </c>
      <c r="I60" s="223">
        <f t="shared" si="1"/>
        <v>1.265613266685574E-2</v>
      </c>
      <c r="J60" s="62">
        <f t="shared" si="19"/>
        <v>52191294.5</v>
      </c>
      <c r="K60" s="222">
        <f t="shared" si="7"/>
        <v>1</v>
      </c>
    </row>
    <row r="61" spans="1:11" ht="30" customHeight="1" x14ac:dyDescent="0.25">
      <c r="A61" s="43" t="s">
        <v>394</v>
      </c>
      <c r="B61" s="44" t="s">
        <v>37</v>
      </c>
      <c r="C61" s="99">
        <v>13</v>
      </c>
      <c r="D61" s="44" t="s">
        <v>38</v>
      </c>
      <c r="E61" s="45" t="s">
        <v>258</v>
      </c>
      <c r="F61" s="48">
        <v>52191294.5</v>
      </c>
      <c r="G61" s="48">
        <v>0</v>
      </c>
      <c r="H61" s="48">
        <f>+F61-G61</f>
        <v>52191294.5</v>
      </c>
      <c r="I61" s="224">
        <f t="shared" si="1"/>
        <v>1.265613266685574E-2</v>
      </c>
      <c r="J61" s="48">
        <v>52191294.5</v>
      </c>
      <c r="K61" s="225">
        <f t="shared" si="7"/>
        <v>1</v>
      </c>
    </row>
    <row r="62" spans="1:11" ht="33" customHeight="1" x14ac:dyDescent="0.25">
      <c r="A62" s="39" t="s">
        <v>401</v>
      </c>
      <c r="B62" s="34" t="s">
        <v>37</v>
      </c>
      <c r="C62" s="107">
        <v>13</v>
      </c>
      <c r="D62" s="34" t="s">
        <v>38</v>
      </c>
      <c r="E62" s="40" t="s">
        <v>402</v>
      </c>
      <c r="F62" s="62">
        <f t="shared" ref="F62:J66" si="20">+F63</f>
        <v>18086887</v>
      </c>
      <c r="G62" s="62">
        <f t="shared" si="20"/>
        <v>0</v>
      </c>
      <c r="H62" s="62">
        <f t="shared" si="20"/>
        <v>18086887</v>
      </c>
      <c r="I62" s="223">
        <f t="shared" si="1"/>
        <v>4.3859812943024129E-3</v>
      </c>
      <c r="J62" s="62">
        <f t="shared" si="20"/>
        <v>18086887</v>
      </c>
      <c r="K62" s="222">
        <f t="shared" si="7"/>
        <v>1</v>
      </c>
    </row>
    <row r="63" spans="1:11" ht="38.25" customHeight="1" x14ac:dyDescent="0.25">
      <c r="A63" s="39" t="s">
        <v>403</v>
      </c>
      <c r="B63" s="34" t="s">
        <v>37</v>
      </c>
      <c r="C63" s="107">
        <v>13</v>
      </c>
      <c r="D63" s="34" t="s">
        <v>38</v>
      </c>
      <c r="E63" s="40" t="s">
        <v>251</v>
      </c>
      <c r="F63" s="62">
        <f t="shared" si="20"/>
        <v>18086887</v>
      </c>
      <c r="G63" s="62">
        <f t="shared" si="20"/>
        <v>0</v>
      </c>
      <c r="H63" s="62">
        <f t="shared" si="20"/>
        <v>18086887</v>
      </c>
      <c r="I63" s="223">
        <f t="shared" si="1"/>
        <v>4.3859812943024129E-3</v>
      </c>
      <c r="J63" s="62">
        <f t="shared" si="20"/>
        <v>18086887</v>
      </c>
      <c r="K63" s="222">
        <f t="shared" si="7"/>
        <v>1</v>
      </c>
    </row>
    <row r="64" spans="1:11" ht="39" customHeight="1" x14ac:dyDescent="0.25">
      <c r="A64" s="39" t="s">
        <v>413</v>
      </c>
      <c r="B64" s="34" t="s">
        <v>37</v>
      </c>
      <c r="C64" s="107">
        <v>13</v>
      </c>
      <c r="D64" s="34" t="s">
        <v>38</v>
      </c>
      <c r="E64" s="40" t="s">
        <v>414</v>
      </c>
      <c r="F64" s="62">
        <f t="shared" si="20"/>
        <v>18086887</v>
      </c>
      <c r="G64" s="62">
        <f t="shared" si="20"/>
        <v>0</v>
      </c>
      <c r="H64" s="62">
        <f t="shared" si="20"/>
        <v>18086887</v>
      </c>
      <c r="I64" s="223">
        <f t="shared" si="1"/>
        <v>4.3859812943024129E-3</v>
      </c>
      <c r="J64" s="62">
        <f t="shared" si="20"/>
        <v>18086887</v>
      </c>
      <c r="K64" s="222">
        <f t="shared" si="7"/>
        <v>1</v>
      </c>
    </row>
    <row r="65" spans="1:11" ht="39" customHeight="1" x14ac:dyDescent="0.25">
      <c r="A65" s="39" t="s">
        <v>415</v>
      </c>
      <c r="B65" s="34" t="s">
        <v>37</v>
      </c>
      <c r="C65" s="107">
        <v>13</v>
      </c>
      <c r="D65" s="34" t="s">
        <v>38</v>
      </c>
      <c r="E65" s="40" t="s">
        <v>414</v>
      </c>
      <c r="F65" s="62">
        <f t="shared" si="20"/>
        <v>18086887</v>
      </c>
      <c r="G65" s="62">
        <f t="shared" si="20"/>
        <v>0</v>
      </c>
      <c r="H65" s="62">
        <f t="shared" si="20"/>
        <v>18086887</v>
      </c>
      <c r="I65" s="223">
        <f t="shared" si="1"/>
        <v>4.3859812943024129E-3</v>
      </c>
      <c r="J65" s="62">
        <f t="shared" si="20"/>
        <v>18086887</v>
      </c>
      <c r="K65" s="222">
        <f t="shared" si="7"/>
        <v>1</v>
      </c>
    </row>
    <row r="66" spans="1:11" ht="39" customHeight="1" x14ac:dyDescent="0.25">
      <c r="A66" s="39" t="s">
        <v>416</v>
      </c>
      <c r="B66" s="34" t="s">
        <v>37</v>
      </c>
      <c r="C66" s="107">
        <v>13</v>
      </c>
      <c r="D66" s="34" t="s">
        <v>38</v>
      </c>
      <c r="E66" s="40" t="s">
        <v>393</v>
      </c>
      <c r="F66" s="41">
        <f t="shared" si="20"/>
        <v>18086887</v>
      </c>
      <c r="G66" s="41">
        <f t="shared" si="20"/>
        <v>0</v>
      </c>
      <c r="H66" s="41">
        <f t="shared" si="20"/>
        <v>18086887</v>
      </c>
      <c r="I66" s="223">
        <f t="shared" si="1"/>
        <v>4.3859812943024129E-3</v>
      </c>
      <c r="J66" s="41">
        <f t="shared" si="20"/>
        <v>18086887</v>
      </c>
      <c r="K66" s="222">
        <f t="shared" si="7"/>
        <v>1</v>
      </c>
    </row>
    <row r="67" spans="1:11" ht="30" customHeight="1" x14ac:dyDescent="0.25">
      <c r="A67" s="43" t="s">
        <v>417</v>
      </c>
      <c r="B67" s="44" t="s">
        <v>37</v>
      </c>
      <c r="C67" s="99">
        <v>13</v>
      </c>
      <c r="D67" s="44" t="s">
        <v>38</v>
      </c>
      <c r="E67" s="45" t="s">
        <v>258</v>
      </c>
      <c r="F67" s="48">
        <v>18086887</v>
      </c>
      <c r="G67" s="48">
        <v>0</v>
      </c>
      <c r="H67" s="48">
        <f>+F67-G67</f>
        <v>18086887</v>
      </c>
      <c r="I67" s="224">
        <f t="shared" si="1"/>
        <v>4.3859812943024129E-3</v>
      </c>
      <c r="J67" s="48">
        <v>18086887</v>
      </c>
      <c r="K67" s="225">
        <f t="shared" si="7"/>
        <v>1</v>
      </c>
    </row>
    <row r="68" spans="1:11" ht="34.5" customHeight="1" x14ac:dyDescent="0.25">
      <c r="A68" s="39" t="s">
        <v>418</v>
      </c>
      <c r="B68" s="34" t="s">
        <v>37</v>
      </c>
      <c r="C68" s="107">
        <v>13</v>
      </c>
      <c r="D68" s="34" t="s">
        <v>38</v>
      </c>
      <c r="E68" s="40" t="s">
        <v>419</v>
      </c>
      <c r="F68" s="60">
        <f t="shared" ref="F68:J76" si="21">+F69</f>
        <v>252804367.38</v>
      </c>
      <c r="G68" s="60">
        <f t="shared" si="21"/>
        <v>0</v>
      </c>
      <c r="H68" s="60">
        <f t="shared" si="21"/>
        <v>252804367.38</v>
      </c>
      <c r="I68" s="223">
        <f t="shared" si="1"/>
        <v>6.1303817867974467E-2</v>
      </c>
      <c r="J68" s="60">
        <f t="shared" si="21"/>
        <v>252804367.38</v>
      </c>
      <c r="K68" s="222">
        <f t="shared" si="7"/>
        <v>1</v>
      </c>
    </row>
    <row r="69" spans="1:11" ht="34.5" customHeight="1" x14ac:dyDescent="0.25">
      <c r="A69" s="39" t="s">
        <v>420</v>
      </c>
      <c r="B69" s="34" t="s">
        <v>37</v>
      </c>
      <c r="C69" s="107">
        <v>13</v>
      </c>
      <c r="D69" s="34" t="s">
        <v>38</v>
      </c>
      <c r="E69" s="95" t="s">
        <v>251</v>
      </c>
      <c r="F69" s="60">
        <f>+F70+F74</f>
        <v>252804367.38</v>
      </c>
      <c r="G69" s="60">
        <f>+G74</f>
        <v>0</v>
      </c>
      <c r="H69" s="60">
        <f>+H70+H74</f>
        <v>252804367.38</v>
      </c>
      <c r="I69" s="223">
        <f t="shared" si="1"/>
        <v>6.1303817867974467E-2</v>
      </c>
      <c r="J69" s="60">
        <f>+J70+J74</f>
        <v>252804367.38</v>
      </c>
      <c r="K69" s="222">
        <f t="shared" si="7"/>
        <v>1</v>
      </c>
    </row>
    <row r="70" spans="1:11" ht="38.25" customHeight="1" x14ac:dyDescent="0.25">
      <c r="A70" s="39" t="s">
        <v>421</v>
      </c>
      <c r="B70" s="34" t="s">
        <v>37</v>
      </c>
      <c r="C70" s="34">
        <v>13</v>
      </c>
      <c r="D70" s="34" t="s">
        <v>38</v>
      </c>
      <c r="E70" s="40" t="s">
        <v>422</v>
      </c>
      <c r="F70" s="62">
        <f t="shared" si="21"/>
        <v>173925178.38</v>
      </c>
      <c r="G70" s="62">
        <f t="shared" si="21"/>
        <v>0</v>
      </c>
      <c r="H70" s="62">
        <f t="shared" si="21"/>
        <v>173925178.38</v>
      </c>
      <c r="I70" s="223">
        <f t="shared" si="1"/>
        <v>4.2176001817387947E-2</v>
      </c>
      <c r="J70" s="62">
        <f t="shared" si="21"/>
        <v>173925178.38</v>
      </c>
      <c r="K70" s="222">
        <f t="shared" si="7"/>
        <v>1</v>
      </c>
    </row>
    <row r="71" spans="1:11" ht="38.25" customHeight="1" x14ac:dyDescent="0.25">
      <c r="A71" s="39" t="s">
        <v>423</v>
      </c>
      <c r="B71" s="34" t="s">
        <v>37</v>
      </c>
      <c r="C71" s="34">
        <v>13</v>
      </c>
      <c r="D71" s="34" t="s">
        <v>38</v>
      </c>
      <c r="E71" s="40" t="s">
        <v>422</v>
      </c>
      <c r="F71" s="62">
        <f t="shared" si="21"/>
        <v>173925178.38</v>
      </c>
      <c r="G71" s="62">
        <f t="shared" si="21"/>
        <v>0</v>
      </c>
      <c r="H71" s="62">
        <f t="shared" si="21"/>
        <v>173925178.38</v>
      </c>
      <c r="I71" s="223">
        <f t="shared" si="1"/>
        <v>4.2176001817387947E-2</v>
      </c>
      <c r="J71" s="62">
        <f t="shared" si="21"/>
        <v>173925178.38</v>
      </c>
      <c r="K71" s="222">
        <f t="shared" si="7"/>
        <v>1</v>
      </c>
    </row>
    <row r="72" spans="1:11" ht="34.5" customHeight="1" x14ac:dyDescent="0.25">
      <c r="A72" s="39" t="s">
        <v>424</v>
      </c>
      <c r="B72" s="34" t="s">
        <v>37</v>
      </c>
      <c r="C72" s="34">
        <v>13</v>
      </c>
      <c r="D72" s="34" t="s">
        <v>38</v>
      </c>
      <c r="E72" s="40" t="s">
        <v>425</v>
      </c>
      <c r="F72" s="62">
        <f t="shared" si="21"/>
        <v>173925178.38</v>
      </c>
      <c r="G72" s="62">
        <f t="shared" si="21"/>
        <v>0</v>
      </c>
      <c r="H72" s="62">
        <f t="shared" si="21"/>
        <v>173925178.38</v>
      </c>
      <c r="I72" s="223">
        <f t="shared" si="1"/>
        <v>4.2176001817387947E-2</v>
      </c>
      <c r="J72" s="62">
        <f t="shared" si="21"/>
        <v>173925178.38</v>
      </c>
      <c r="K72" s="222">
        <f t="shared" si="7"/>
        <v>1</v>
      </c>
    </row>
    <row r="73" spans="1:11" ht="34.5" customHeight="1" x14ac:dyDescent="0.25">
      <c r="A73" s="43" t="s">
        <v>426</v>
      </c>
      <c r="B73" s="44" t="s">
        <v>37</v>
      </c>
      <c r="C73" s="44">
        <v>13</v>
      </c>
      <c r="D73" s="44" t="s">
        <v>38</v>
      </c>
      <c r="E73" s="45" t="s">
        <v>258</v>
      </c>
      <c r="F73" s="48">
        <v>173925178.38</v>
      </c>
      <c r="G73" s="48">
        <v>0</v>
      </c>
      <c r="H73" s="48">
        <f>+F73-G73</f>
        <v>173925178.38</v>
      </c>
      <c r="I73" s="224">
        <f t="shared" ref="I73:I101" si="22">+H73/$H$102</f>
        <v>4.2176001817387947E-2</v>
      </c>
      <c r="J73" s="48">
        <v>173925178.38</v>
      </c>
      <c r="K73" s="225">
        <f t="shared" si="7"/>
        <v>1</v>
      </c>
    </row>
    <row r="74" spans="1:11" ht="49.5" customHeight="1" x14ac:dyDescent="0.25">
      <c r="A74" s="39" t="s">
        <v>427</v>
      </c>
      <c r="B74" s="34" t="s">
        <v>37</v>
      </c>
      <c r="C74" s="107">
        <v>13</v>
      </c>
      <c r="D74" s="34" t="s">
        <v>38</v>
      </c>
      <c r="E74" s="40" t="s">
        <v>428</v>
      </c>
      <c r="F74" s="62">
        <f t="shared" si="21"/>
        <v>78879189</v>
      </c>
      <c r="G74" s="62">
        <f t="shared" si="21"/>
        <v>0</v>
      </c>
      <c r="H74" s="62">
        <f t="shared" si="21"/>
        <v>78879189</v>
      </c>
      <c r="I74" s="223">
        <f t="shared" si="22"/>
        <v>1.912781605058652E-2</v>
      </c>
      <c r="J74" s="62">
        <f t="shared" si="21"/>
        <v>78879189</v>
      </c>
      <c r="K74" s="222">
        <f t="shared" si="7"/>
        <v>1</v>
      </c>
    </row>
    <row r="75" spans="1:11" ht="49.5" customHeight="1" x14ac:dyDescent="0.25">
      <c r="A75" s="39" t="s">
        <v>429</v>
      </c>
      <c r="B75" s="34" t="s">
        <v>37</v>
      </c>
      <c r="C75" s="107">
        <v>13</v>
      </c>
      <c r="D75" s="34" t="s">
        <v>38</v>
      </c>
      <c r="E75" s="40" t="s">
        <v>428</v>
      </c>
      <c r="F75" s="62">
        <f t="shared" si="21"/>
        <v>78879189</v>
      </c>
      <c r="G75" s="62">
        <f t="shared" si="21"/>
        <v>0</v>
      </c>
      <c r="H75" s="62">
        <f t="shared" si="21"/>
        <v>78879189</v>
      </c>
      <c r="I75" s="223">
        <f t="shared" si="22"/>
        <v>1.912781605058652E-2</v>
      </c>
      <c r="J75" s="62">
        <f t="shared" si="21"/>
        <v>78879189</v>
      </c>
      <c r="K75" s="222">
        <f t="shared" si="7"/>
        <v>1</v>
      </c>
    </row>
    <row r="76" spans="1:11" ht="34.5" customHeight="1" x14ac:dyDescent="0.25">
      <c r="A76" s="39" t="s">
        <v>430</v>
      </c>
      <c r="B76" s="34" t="s">
        <v>37</v>
      </c>
      <c r="C76" s="107">
        <v>13</v>
      </c>
      <c r="D76" s="34" t="s">
        <v>38</v>
      </c>
      <c r="E76" s="40" t="s">
        <v>393</v>
      </c>
      <c r="F76" s="62">
        <f t="shared" si="21"/>
        <v>78879189</v>
      </c>
      <c r="G76" s="62">
        <f t="shared" si="21"/>
        <v>0</v>
      </c>
      <c r="H76" s="62">
        <f t="shared" si="21"/>
        <v>78879189</v>
      </c>
      <c r="I76" s="223">
        <f t="shared" si="22"/>
        <v>1.912781605058652E-2</v>
      </c>
      <c r="J76" s="62">
        <f t="shared" si="21"/>
        <v>78879189</v>
      </c>
      <c r="K76" s="222">
        <f t="shared" si="7"/>
        <v>1</v>
      </c>
    </row>
    <row r="77" spans="1:11" ht="30" customHeight="1" x14ac:dyDescent="0.25">
      <c r="A77" s="43" t="s">
        <v>431</v>
      </c>
      <c r="B77" s="44" t="s">
        <v>37</v>
      </c>
      <c r="C77" s="99">
        <v>13</v>
      </c>
      <c r="D77" s="44" t="s">
        <v>38</v>
      </c>
      <c r="E77" s="45" t="s">
        <v>258</v>
      </c>
      <c r="F77" s="48">
        <v>78879189</v>
      </c>
      <c r="G77" s="48">
        <v>0</v>
      </c>
      <c r="H77" s="48">
        <f>+F77-G77</f>
        <v>78879189</v>
      </c>
      <c r="I77" s="224">
        <f t="shared" si="22"/>
        <v>1.912781605058652E-2</v>
      </c>
      <c r="J77" s="48">
        <v>78879189</v>
      </c>
      <c r="K77" s="225">
        <f t="shared" si="7"/>
        <v>1</v>
      </c>
    </row>
    <row r="78" spans="1:11" ht="39" customHeight="1" x14ac:dyDescent="0.25">
      <c r="A78" s="39" t="s">
        <v>432</v>
      </c>
      <c r="B78" s="34" t="s">
        <v>37</v>
      </c>
      <c r="C78" s="34">
        <v>13</v>
      </c>
      <c r="D78" s="34" t="s">
        <v>38</v>
      </c>
      <c r="E78" s="40" t="s">
        <v>433</v>
      </c>
      <c r="F78" s="60">
        <f t="shared" ref="F78:J79" si="23">+F79</f>
        <v>3015011</v>
      </c>
      <c r="G78" s="60">
        <f t="shared" si="23"/>
        <v>0</v>
      </c>
      <c r="H78" s="60">
        <f t="shared" si="23"/>
        <v>3015011</v>
      </c>
      <c r="I78" s="223">
        <f t="shared" si="22"/>
        <v>7.3112536436568726E-4</v>
      </c>
      <c r="J78" s="60">
        <f t="shared" si="23"/>
        <v>3015011</v>
      </c>
      <c r="K78" s="222">
        <f t="shared" si="7"/>
        <v>1</v>
      </c>
    </row>
    <row r="79" spans="1:11" ht="39" customHeight="1" x14ac:dyDescent="0.25">
      <c r="A79" s="39" t="s">
        <v>434</v>
      </c>
      <c r="B79" s="34" t="s">
        <v>37</v>
      </c>
      <c r="C79" s="34">
        <v>13</v>
      </c>
      <c r="D79" s="34" t="s">
        <v>38</v>
      </c>
      <c r="E79" s="95" t="s">
        <v>251</v>
      </c>
      <c r="F79" s="60">
        <f t="shared" si="23"/>
        <v>3015011</v>
      </c>
      <c r="G79" s="60">
        <f t="shared" si="23"/>
        <v>0</v>
      </c>
      <c r="H79" s="60">
        <f t="shared" si="23"/>
        <v>3015011</v>
      </c>
      <c r="I79" s="223">
        <f t="shared" si="22"/>
        <v>7.3112536436568726E-4</v>
      </c>
      <c r="J79" s="60">
        <f t="shared" si="23"/>
        <v>3015011</v>
      </c>
      <c r="K79" s="222">
        <f t="shared" si="7"/>
        <v>1</v>
      </c>
    </row>
    <row r="80" spans="1:11" ht="39" customHeight="1" x14ac:dyDescent="0.25">
      <c r="A80" s="39" t="s">
        <v>508</v>
      </c>
      <c r="B80" s="34" t="s">
        <v>37</v>
      </c>
      <c r="C80" s="34">
        <v>13</v>
      </c>
      <c r="D80" s="34" t="s">
        <v>38</v>
      </c>
      <c r="E80" s="40" t="s">
        <v>509</v>
      </c>
      <c r="F80" s="60">
        <f t="shared" ref="F80:J80" si="24">F81</f>
        <v>3015011</v>
      </c>
      <c r="G80" s="60">
        <f t="shared" si="24"/>
        <v>0</v>
      </c>
      <c r="H80" s="60">
        <f t="shared" si="24"/>
        <v>3015011</v>
      </c>
      <c r="I80" s="223">
        <f t="shared" si="22"/>
        <v>7.3112536436568726E-4</v>
      </c>
      <c r="J80" s="60">
        <f t="shared" si="24"/>
        <v>3015011</v>
      </c>
      <c r="K80" s="222">
        <f t="shared" si="7"/>
        <v>1</v>
      </c>
    </row>
    <row r="81" spans="1:11" ht="39" customHeight="1" x14ac:dyDescent="0.25">
      <c r="A81" s="39" t="s">
        <v>510</v>
      </c>
      <c r="B81" s="34" t="s">
        <v>37</v>
      </c>
      <c r="C81" s="34">
        <v>13</v>
      </c>
      <c r="D81" s="34" t="s">
        <v>38</v>
      </c>
      <c r="E81" s="40" t="s">
        <v>509</v>
      </c>
      <c r="F81" s="60">
        <f t="shared" ref="F81:J82" si="25">+F82</f>
        <v>3015011</v>
      </c>
      <c r="G81" s="60">
        <f t="shared" si="25"/>
        <v>0</v>
      </c>
      <c r="H81" s="60">
        <f t="shared" si="25"/>
        <v>3015011</v>
      </c>
      <c r="I81" s="223">
        <f t="shared" si="22"/>
        <v>7.3112536436568726E-4</v>
      </c>
      <c r="J81" s="60">
        <f t="shared" si="25"/>
        <v>3015011</v>
      </c>
      <c r="K81" s="222">
        <f t="shared" ref="K81:K100" si="26">+J81/H81</f>
        <v>1</v>
      </c>
    </row>
    <row r="82" spans="1:11" ht="39" customHeight="1" x14ac:dyDescent="0.25">
      <c r="A82" s="39" t="s">
        <v>511</v>
      </c>
      <c r="B82" s="34" t="s">
        <v>37</v>
      </c>
      <c r="C82" s="34">
        <v>13</v>
      </c>
      <c r="D82" s="34" t="s">
        <v>38</v>
      </c>
      <c r="E82" s="40" t="s">
        <v>393</v>
      </c>
      <c r="F82" s="60">
        <f t="shared" si="25"/>
        <v>3015011</v>
      </c>
      <c r="G82" s="60">
        <f t="shared" si="25"/>
        <v>0</v>
      </c>
      <c r="H82" s="60">
        <f t="shared" si="25"/>
        <v>3015011</v>
      </c>
      <c r="I82" s="223">
        <f t="shared" si="22"/>
        <v>7.3112536436568726E-4</v>
      </c>
      <c r="J82" s="60">
        <f t="shared" si="25"/>
        <v>3015011</v>
      </c>
      <c r="K82" s="222">
        <f t="shared" si="26"/>
        <v>1</v>
      </c>
    </row>
    <row r="83" spans="1:11" ht="39" customHeight="1" x14ac:dyDescent="0.25">
      <c r="A83" s="43" t="s">
        <v>512</v>
      </c>
      <c r="B83" s="44" t="s">
        <v>37</v>
      </c>
      <c r="C83" s="44">
        <v>13</v>
      </c>
      <c r="D83" s="44" t="s">
        <v>38</v>
      </c>
      <c r="E83" s="45" t="s">
        <v>258</v>
      </c>
      <c r="F83" s="46">
        <v>3015011</v>
      </c>
      <c r="G83" s="46">
        <v>0</v>
      </c>
      <c r="H83" s="48">
        <f>+F83-G83</f>
        <v>3015011</v>
      </c>
      <c r="I83" s="224">
        <f t="shared" si="22"/>
        <v>7.3112536436568726E-4</v>
      </c>
      <c r="J83" s="46">
        <v>3015011</v>
      </c>
      <c r="K83" s="225">
        <f t="shared" si="26"/>
        <v>1</v>
      </c>
    </row>
    <row r="84" spans="1:11" ht="39" customHeight="1" x14ac:dyDescent="0.25">
      <c r="A84" s="105" t="s">
        <v>441</v>
      </c>
      <c r="B84" s="100" t="s">
        <v>37</v>
      </c>
      <c r="C84" s="34">
        <v>13</v>
      </c>
      <c r="D84" s="34" t="s">
        <v>38</v>
      </c>
      <c r="E84" s="95" t="s">
        <v>442</v>
      </c>
      <c r="F84" s="66">
        <f>+F85</f>
        <v>750959932.33000004</v>
      </c>
      <c r="G84" s="66">
        <f t="shared" ref="G84:H84" si="27">+G85</f>
        <v>0</v>
      </c>
      <c r="H84" s="66">
        <f t="shared" si="27"/>
        <v>750959932.33000004</v>
      </c>
      <c r="I84" s="223">
        <f t="shared" si="22"/>
        <v>0.18210409651865389</v>
      </c>
      <c r="J84" s="66">
        <f>+J85</f>
        <v>750959932.33000004</v>
      </c>
      <c r="K84" s="222">
        <f t="shared" si="26"/>
        <v>1</v>
      </c>
    </row>
    <row r="85" spans="1:11" ht="39" customHeight="1" x14ac:dyDescent="0.25">
      <c r="A85" s="105" t="s">
        <v>443</v>
      </c>
      <c r="B85" s="100" t="s">
        <v>37</v>
      </c>
      <c r="C85" s="34">
        <v>13</v>
      </c>
      <c r="D85" s="34" t="s">
        <v>38</v>
      </c>
      <c r="E85" s="95" t="s">
        <v>251</v>
      </c>
      <c r="F85" s="66">
        <f>+F86+F90+F94+F98</f>
        <v>750959932.33000004</v>
      </c>
      <c r="G85" s="66">
        <f t="shared" ref="G85:H85" si="28">+G86+G90+G94+G98</f>
        <v>0</v>
      </c>
      <c r="H85" s="66">
        <f t="shared" si="28"/>
        <v>750959932.33000004</v>
      </c>
      <c r="I85" s="223">
        <f t="shared" si="22"/>
        <v>0.18210409651865389</v>
      </c>
      <c r="J85" s="66">
        <f>+J86+J90+J94+J98</f>
        <v>750959932.33000004</v>
      </c>
      <c r="K85" s="222">
        <f t="shared" si="26"/>
        <v>1</v>
      </c>
    </row>
    <row r="86" spans="1:11" ht="53.25" customHeight="1" x14ac:dyDescent="0.25">
      <c r="A86" s="96" t="s">
        <v>444</v>
      </c>
      <c r="B86" s="100" t="s">
        <v>37</v>
      </c>
      <c r="C86" s="34">
        <v>13</v>
      </c>
      <c r="D86" s="34" t="s">
        <v>38</v>
      </c>
      <c r="E86" s="95" t="s">
        <v>445</v>
      </c>
      <c r="F86" s="66">
        <f t="shared" ref="F86:J88" si="29">+F87</f>
        <v>15068634</v>
      </c>
      <c r="G86" s="66">
        <f t="shared" si="29"/>
        <v>0</v>
      </c>
      <c r="H86" s="66">
        <f t="shared" si="29"/>
        <v>15068634</v>
      </c>
      <c r="I86" s="223">
        <f t="shared" si="22"/>
        <v>3.6540697608543333E-3</v>
      </c>
      <c r="J86" s="66">
        <f t="shared" si="29"/>
        <v>15068634</v>
      </c>
      <c r="K86" s="222">
        <f t="shared" si="26"/>
        <v>1</v>
      </c>
    </row>
    <row r="87" spans="1:11" ht="53.25" customHeight="1" x14ac:dyDescent="0.25">
      <c r="A87" s="96" t="s">
        <v>446</v>
      </c>
      <c r="B87" s="100" t="s">
        <v>37</v>
      </c>
      <c r="C87" s="34">
        <v>13</v>
      </c>
      <c r="D87" s="34" t="s">
        <v>38</v>
      </c>
      <c r="E87" s="95" t="s">
        <v>445</v>
      </c>
      <c r="F87" s="66">
        <f t="shared" si="29"/>
        <v>15068634</v>
      </c>
      <c r="G87" s="66">
        <f t="shared" si="29"/>
        <v>0</v>
      </c>
      <c r="H87" s="66">
        <f t="shared" si="29"/>
        <v>15068634</v>
      </c>
      <c r="I87" s="223">
        <f t="shared" si="22"/>
        <v>3.6540697608543333E-3</v>
      </c>
      <c r="J87" s="66">
        <f t="shared" si="29"/>
        <v>15068634</v>
      </c>
      <c r="K87" s="222">
        <f t="shared" si="26"/>
        <v>1</v>
      </c>
    </row>
    <row r="88" spans="1:11" ht="39" customHeight="1" x14ac:dyDescent="0.25">
      <c r="A88" s="96" t="s">
        <v>447</v>
      </c>
      <c r="B88" s="100" t="s">
        <v>37</v>
      </c>
      <c r="C88" s="34">
        <v>13</v>
      </c>
      <c r="D88" s="34" t="s">
        <v>38</v>
      </c>
      <c r="E88" s="95" t="s">
        <v>448</v>
      </c>
      <c r="F88" s="66">
        <f t="shared" si="29"/>
        <v>15068634</v>
      </c>
      <c r="G88" s="66">
        <f t="shared" si="29"/>
        <v>0</v>
      </c>
      <c r="H88" s="66">
        <f t="shared" si="29"/>
        <v>15068634</v>
      </c>
      <c r="I88" s="223">
        <f t="shared" si="22"/>
        <v>3.6540697608543333E-3</v>
      </c>
      <c r="J88" s="66">
        <f t="shared" si="29"/>
        <v>15068634</v>
      </c>
      <c r="K88" s="222">
        <f t="shared" si="26"/>
        <v>1</v>
      </c>
    </row>
    <row r="89" spans="1:11" ht="39" customHeight="1" x14ac:dyDescent="0.25">
      <c r="A89" s="43" t="s">
        <v>449</v>
      </c>
      <c r="B89" s="103" t="s">
        <v>37</v>
      </c>
      <c r="C89" s="44">
        <v>13</v>
      </c>
      <c r="D89" s="44" t="s">
        <v>38</v>
      </c>
      <c r="E89" s="45" t="s">
        <v>258</v>
      </c>
      <c r="F89" s="46">
        <v>15068634</v>
      </c>
      <c r="G89" s="46">
        <v>0</v>
      </c>
      <c r="H89" s="48">
        <f>+F89-G89</f>
        <v>15068634</v>
      </c>
      <c r="I89" s="224">
        <f t="shared" si="22"/>
        <v>3.6540697608543333E-3</v>
      </c>
      <c r="J89" s="46">
        <v>15068634</v>
      </c>
      <c r="K89" s="225">
        <f t="shared" si="26"/>
        <v>1</v>
      </c>
    </row>
    <row r="90" spans="1:11" ht="56.25" customHeight="1" x14ac:dyDescent="0.25">
      <c r="A90" s="96" t="s">
        <v>450</v>
      </c>
      <c r="B90" s="107" t="s">
        <v>37</v>
      </c>
      <c r="C90" s="34">
        <v>13</v>
      </c>
      <c r="D90" s="34" t="s">
        <v>38</v>
      </c>
      <c r="E90" s="95" t="s">
        <v>451</v>
      </c>
      <c r="F90" s="60">
        <f t="shared" ref="F90:H90" si="30">+F91</f>
        <v>546882409.33000004</v>
      </c>
      <c r="G90" s="60">
        <f t="shared" si="30"/>
        <v>0</v>
      </c>
      <c r="H90" s="60">
        <f t="shared" si="30"/>
        <v>546882409.33000004</v>
      </c>
      <c r="I90" s="235">
        <f t="shared" si="22"/>
        <v>0.13261629917323062</v>
      </c>
      <c r="J90" s="60">
        <f t="shared" ref="J90" si="31">+J91</f>
        <v>546882409.33000004</v>
      </c>
      <c r="K90" s="222">
        <f t="shared" si="26"/>
        <v>1</v>
      </c>
    </row>
    <row r="91" spans="1:11" ht="56.25" customHeight="1" x14ac:dyDescent="0.25">
      <c r="A91" s="96" t="s">
        <v>452</v>
      </c>
      <c r="B91" s="107" t="s">
        <v>37</v>
      </c>
      <c r="C91" s="34">
        <v>13</v>
      </c>
      <c r="D91" s="34" t="s">
        <v>38</v>
      </c>
      <c r="E91" s="95" t="s">
        <v>451</v>
      </c>
      <c r="F91" s="66">
        <f>+F92</f>
        <v>546882409.33000004</v>
      </c>
      <c r="G91" s="66">
        <f>+G92</f>
        <v>0</v>
      </c>
      <c r="H91" s="66">
        <f>+H92</f>
        <v>546882409.33000004</v>
      </c>
      <c r="I91" s="235">
        <f t="shared" si="22"/>
        <v>0.13261629917323062</v>
      </c>
      <c r="J91" s="66">
        <f>+J92</f>
        <v>546882409.33000004</v>
      </c>
      <c r="K91" s="222">
        <f t="shared" si="26"/>
        <v>1</v>
      </c>
    </row>
    <row r="92" spans="1:11" ht="39" customHeight="1" x14ac:dyDescent="0.25">
      <c r="A92" s="96" t="s">
        <v>453</v>
      </c>
      <c r="B92" s="107" t="s">
        <v>37</v>
      </c>
      <c r="C92" s="34">
        <v>13</v>
      </c>
      <c r="D92" s="34" t="s">
        <v>38</v>
      </c>
      <c r="E92" s="95" t="s">
        <v>393</v>
      </c>
      <c r="F92" s="66">
        <f t="shared" ref="F92:H92" si="32">+F93</f>
        <v>546882409.33000004</v>
      </c>
      <c r="G92" s="66">
        <f t="shared" si="32"/>
        <v>0</v>
      </c>
      <c r="H92" s="66">
        <f t="shared" si="32"/>
        <v>546882409.33000004</v>
      </c>
      <c r="I92" s="235">
        <f t="shared" si="22"/>
        <v>0.13261629917323062</v>
      </c>
      <c r="J92" s="66">
        <f t="shared" ref="J92" si="33">+J93</f>
        <v>546882409.33000004</v>
      </c>
      <c r="K92" s="222">
        <f t="shared" si="26"/>
        <v>1</v>
      </c>
    </row>
    <row r="93" spans="1:11" ht="39" customHeight="1" x14ac:dyDescent="0.25">
      <c r="A93" s="43" t="s">
        <v>456</v>
      </c>
      <c r="B93" s="99" t="s">
        <v>37</v>
      </c>
      <c r="C93" s="44">
        <v>13</v>
      </c>
      <c r="D93" s="44" t="s">
        <v>38</v>
      </c>
      <c r="E93" s="108" t="s">
        <v>258</v>
      </c>
      <c r="F93" s="46">
        <v>546882409.33000004</v>
      </c>
      <c r="G93" s="46">
        <v>0</v>
      </c>
      <c r="H93" s="48">
        <f>+F93-G93</f>
        <v>546882409.33000004</v>
      </c>
      <c r="I93" s="225">
        <f t="shared" si="22"/>
        <v>0.13261629917323062</v>
      </c>
      <c r="J93" s="46">
        <v>546882409.33000004</v>
      </c>
      <c r="K93" s="225">
        <f t="shared" si="26"/>
        <v>1</v>
      </c>
    </row>
    <row r="94" spans="1:11" ht="59.25" customHeight="1" x14ac:dyDescent="0.25">
      <c r="A94" s="96" t="s">
        <v>458</v>
      </c>
      <c r="B94" s="100" t="s">
        <v>37</v>
      </c>
      <c r="C94" s="34">
        <v>13</v>
      </c>
      <c r="D94" s="34" t="s">
        <v>38</v>
      </c>
      <c r="E94" s="95" t="s">
        <v>459</v>
      </c>
      <c r="F94" s="66">
        <f t="shared" ref="F94:J96" si="34">+F95</f>
        <v>166580829</v>
      </c>
      <c r="G94" s="66">
        <f t="shared" si="34"/>
        <v>0</v>
      </c>
      <c r="H94" s="66">
        <f t="shared" si="34"/>
        <v>166580829</v>
      </c>
      <c r="I94" s="235">
        <f t="shared" si="22"/>
        <v>4.0395033152105665E-2</v>
      </c>
      <c r="J94" s="66">
        <f t="shared" si="34"/>
        <v>166580829</v>
      </c>
      <c r="K94" s="222">
        <f t="shared" si="26"/>
        <v>1</v>
      </c>
    </row>
    <row r="95" spans="1:11" ht="59.25" customHeight="1" x14ac:dyDescent="0.25">
      <c r="A95" s="96" t="s">
        <v>460</v>
      </c>
      <c r="B95" s="100" t="s">
        <v>37</v>
      </c>
      <c r="C95" s="34">
        <v>13</v>
      </c>
      <c r="D95" s="34" t="s">
        <v>38</v>
      </c>
      <c r="E95" s="95" t="s">
        <v>459</v>
      </c>
      <c r="F95" s="66">
        <f t="shared" si="34"/>
        <v>166580829</v>
      </c>
      <c r="G95" s="66">
        <f t="shared" si="34"/>
        <v>0</v>
      </c>
      <c r="H95" s="66">
        <f t="shared" si="34"/>
        <v>166580829</v>
      </c>
      <c r="I95" s="235">
        <f t="shared" si="22"/>
        <v>4.0395033152105665E-2</v>
      </c>
      <c r="J95" s="66">
        <f t="shared" si="34"/>
        <v>166580829</v>
      </c>
      <c r="K95" s="222">
        <f t="shared" si="26"/>
        <v>1</v>
      </c>
    </row>
    <row r="96" spans="1:11" ht="39" customHeight="1" x14ac:dyDescent="0.25">
      <c r="A96" s="96" t="s">
        <v>461</v>
      </c>
      <c r="B96" s="100" t="s">
        <v>37</v>
      </c>
      <c r="C96" s="34">
        <v>13</v>
      </c>
      <c r="D96" s="34" t="s">
        <v>38</v>
      </c>
      <c r="E96" s="95" t="s">
        <v>462</v>
      </c>
      <c r="F96" s="66">
        <f t="shared" si="34"/>
        <v>166580829</v>
      </c>
      <c r="G96" s="66">
        <f t="shared" si="34"/>
        <v>0</v>
      </c>
      <c r="H96" s="66">
        <f t="shared" si="34"/>
        <v>166580829</v>
      </c>
      <c r="I96" s="235">
        <f t="shared" si="22"/>
        <v>4.0395033152105665E-2</v>
      </c>
      <c r="J96" s="66">
        <f t="shared" si="34"/>
        <v>166580829</v>
      </c>
      <c r="K96" s="222">
        <f t="shared" si="26"/>
        <v>1</v>
      </c>
    </row>
    <row r="97" spans="1:11" ht="39" customHeight="1" x14ac:dyDescent="0.25">
      <c r="A97" s="43" t="s">
        <v>463</v>
      </c>
      <c r="B97" s="103" t="s">
        <v>37</v>
      </c>
      <c r="C97" s="44">
        <v>13</v>
      </c>
      <c r="D97" s="44" t="s">
        <v>38</v>
      </c>
      <c r="E97" s="108" t="s">
        <v>258</v>
      </c>
      <c r="F97" s="46">
        <v>166580829</v>
      </c>
      <c r="G97" s="46">
        <v>0</v>
      </c>
      <c r="H97" s="48">
        <f>+F97-G97</f>
        <v>166580829</v>
      </c>
      <c r="I97" s="225">
        <f t="shared" si="22"/>
        <v>4.0395033152105665E-2</v>
      </c>
      <c r="J97" s="46">
        <v>166580829</v>
      </c>
      <c r="K97" s="225">
        <f t="shared" si="26"/>
        <v>1</v>
      </c>
    </row>
    <row r="98" spans="1:11" ht="57" customHeight="1" x14ac:dyDescent="0.25">
      <c r="A98" s="96" t="s">
        <v>464</v>
      </c>
      <c r="B98" s="100" t="s">
        <v>37</v>
      </c>
      <c r="C98" s="34">
        <v>13</v>
      </c>
      <c r="D98" s="34" t="s">
        <v>38</v>
      </c>
      <c r="E98" s="95" t="s">
        <v>465</v>
      </c>
      <c r="F98" s="66">
        <f t="shared" ref="F98:J100" si="35">+F99</f>
        <v>22428060</v>
      </c>
      <c r="G98" s="66">
        <f t="shared" si="35"/>
        <v>0</v>
      </c>
      <c r="H98" s="66">
        <f t="shared" si="35"/>
        <v>22428060</v>
      </c>
      <c r="I98" s="223">
        <f t="shared" si="22"/>
        <v>5.438694432463264E-3</v>
      </c>
      <c r="J98" s="66">
        <f t="shared" si="35"/>
        <v>22428060</v>
      </c>
      <c r="K98" s="222">
        <f t="shared" si="26"/>
        <v>1</v>
      </c>
    </row>
    <row r="99" spans="1:11" ht="60" customHeight="1" x14ac:dyDescent="0.25">
      <c r="A99" s="96" t="s">
        <v>466</v>
      </c>
      <c r="B99" s="100" t="s">
        <v>37</v>
      </c>
      <c r="C99" s="34">
        <v>13</v>
      </c>
      <c r="D99" s="34" t="s">
        <v>38</v>
      </c>
      <c r="E99" s="95" t="s">
        <v>465</v>
      </c>
      <c r="F99" s="66">
        <f t="shared" si="35"/>
        <v>22428060</v>
      </c>
      <c r="G99" s="66">
        <f t="shared" si="35"/>
        <v>0</v>
      </c>
      <c r="H99" s="66">
        <f t="shared" si="35"/>
        <v>22428060</v>
      </c>
      <c r="I99" s="223">
        <f t="shared" si="22"/>
        <v>5.438694432463264E-3</v>
      </c>
      <c r="J99" s="66">
        <f t="shared" si="35"/>
        <v>22428060</v>
      </c>
      <c r="K99" s="222">
        <f t="shared" si="26"/>
        <v>1</v>
      </c>
    </row>
    <row r="100" spans="1:11" ht="39" customHeight="1" x14ac:dyDescent="0.25">
      <c r="A100" s="96" t="s">
        <v>467</v>
      </c>
      <c r="B100" s="100" t="s">
        <v>37</v>
      </c>
      <c r="C100" s="34">
        <v>13</v>
      </c>
      <c r="D100" s="34" t="s">
        <v>38</v>
      </c>
      <c r="E100" s="95" t="s">
        <v>468</v>
      </c>
      <c r="F100" s="66">
        <f t="shared" si="35"/>
        <v>22428060</v>
      </c>
      <c r="G100" s="66">
        <f t="shared" si="35"/>
        <v>0</v>
      </c>
      <c r="H100" s="66">
        <f t="shared" si="35"/>
        <v>22428060</v>
      </c>
      <c r="I100" s="223">
        <f t="shared" si="22"/>
        <v>5.438694432463264E-3</v>
      </c>
      <c r="J100" s="66">
        <f t="shared" si="35"/>
        <v>22428060</v>
      </c>
      <c r="K100" s="222">
        <f t="shared" si="26"/>
        <v>1</v>
      </c>
    </row>
    <row r="101" spans="1:11" ht="39" customHeight="1" thickBot="1" x14ac:dyDescent="0.3">
      <c r="A101" s="83" t="s">
        <v>469</v>
      </c>
      <c r="B101" s="194" t="s">
        <v>37</v>
      </c>
      <c r="C101" s="84">
        <v>13</v>
      </c>
      <c r="D101" s="84" t="s">
        <v>38</v>
      </c>
      <c r="E101" s="195" t="s">
        <v>258</v>
      </c>
      <c r="F101" s="86">
        <v>22428060</v>
      </c>
      <c r="G101" s="86">
        <v>0</v>
      </c>
      <c r="H101" s="88">
        <f>+F101-G101</f>
        <v>22428060</v>
      </c>
      <c r="I101" s="230">
        <f t="shared" si="22"/>
        <v>5.438694432463264E-3</v>
      </c>
      <c r="J101" s="86">
        <v>22428060</v>
      </c>
      <c r="K101" s="225">
        <f t="shared" ref="K101" si="36">+H101/J101</f>
        <v>1</v>
      </c>
    </row>
    <row r="102" spans="1:11" ht="31.5" customHeight="1" thickBot="1" x14ac:dyDescent="0.3">
      <c r="A102" s="335" t="s">
        <v>470</v>
      </c>
      <c r="B102" s="336"/>
      <c r="C102" s="336"/>
      <c r="D102" s="336"/>
      <c r="E102" s="336"/>
      <c r="F102" s="198">
        <f>+F49+F10+F9</f>
        <v>4123794833.21</v>
      </c>
      <c r="G102" s="198">
        <f>+G49+G10+G9</f>
        <v>0</v>
      </c>
      <c r="H102" s="198">
        <f>+F102-G102</f>
        <v>4123794833.21</v>
      </c>
      <c r="I102" s="236">
        <f>+I49+I9+I10</f>
        <v>1</v>
      </c>
      <c r="J102" s="198">
        <f>+J49+J10+J9</f>
        <v>2672752463.21</v>
      </c>
      <c r="K102" s="236">
        <f>+J102/H102</f>
        <v>0.64812934961885693</v>
      </c>
    </row>
    <row r="103" spans="1:11" x14ac:dyDescent="0.25">
      <c r="A103" s="119" t="s">
        <v>473</v>
      </c>
      <c r="B103" s="237"/>
      <c r="C103" s="238"/>
      <c r="D103" s="120"/>
      <c r="E103" s="120"/>
      <c r="F103" s="239"/>
      <c r="G103" s="240"/>
      <c r="H103" s="240"/>
      <c r="I103" s="240"/>
      <c r="J103" s="120"/>
    </row>
    <row r="104" spans="1:11" x14ac:dyDescent="0.25">
      <c r="A104" s="119" t="s">
        <v>514</v>
      </c>
      <c r="B104" s="237"/>
      <c r="C104" s="238"/>
      <c r="D104" s="120"/>
      <c r="E104" s="120"/>
      <c r="F104" s="239"/>
      <c r="G104" s="240"/>
      <c r="H104" s="240"/>
      <c r="I104" s="240"/>
      <c r="J104" s="120"/>
    </row>
  </sheetData>
  <mergeCells count="15">
    <mergeCell ref="A102:E102"/>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5" scale="6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F0ADB-E496-468F-9E37-C3020A1F026C}">
  <sheetPr>
    <tabColor theme="0"/>
  </sheetPr>
  <dimension ref="A1:K104"/>
  <sheetViews>
    <sheetView topLeftCell="A98" zoomScale="78" zoomScaleNormal="78" workbookViewId="0">
      <selection activeCell="D107" sqref="D107"/>
    </sheetView>
  </sheetViews>
  <sheetFormatPr baseColWidth="10" defaultRowHeight="15.75" x14ac:dyDescent="0.25"/>
  <cols>
    <col min="1" max="1" width="32.5703125" style="3" customWidth="1"/>
    <col min="2" max="2" width="16.140625" style="5" customWidth="1"/>
    <col min="3" max="3" width="11" style="190" customWidth="1"/>
    <col min="4" max="4" width="9.5703125" style="3" customWidth="1"/>
    <col min="5" max="5" width="49.28515625" style="8" customWidth="1"/>
    <col min="6" max="6" width="24.140625" style="16" customWidth="1"/>
    <col min="7" max="7" width="20.28515625" style="3" customWidth="1"/>
    <col min="8" max="8" width="22.140625" style="3" customWidth="1"/>
    <col min="9" max="9" width="17.85546875" style="3" customWidth="1"/>
    <col min="10" max="10" width="22.28515625" style="3" customWidth="1"/>
    <col min="11" max="11" width="15.85546875" style="3" customWidth="1"/>
    <col min="12" max="80" width="11.42578125" style="3"/>
    <col min="81" max="81" width="15.42578125" style="3" customWidth="1"/>
    <col min="82" max="82" width="9.5703125" style="3" customWidth="1"/>
    <col min="83" max="83" width="14.42578125" style="3" customWidth="1"/>
    <col min="84" max="84" width="49.85546875" style="3" customWidth="1"/>
    <col min="85" max="85" width="22.5703125" style="3" customWidth="1"/>
    <col min="86" max="86" width="23" style="3" customWidth="1"/>
    <col min="87" max="87" width="22.85546875" style="3" customWidth="1"/>
    <col min="88" max="88" width="23.42578125" style="3" customWidth="1"/>
    <col min="89" max="89" width="22.42578125" style="3" customWidth="1"/>
    <col min="90" max="90" width="13.85546875" style="3" customWidth="1"/>
    <col min="91" max="91" width="20.7109375" style="3" customWidth="1"/>
    <col min="92" max="92" width="18.140625" style="3" customWidth="1"/>
    <col min="93" max="93" width="14.85546875" style="3" bestFit="1" customWidth="1"/>
    <col min="94" max="94" width="11.42578125" style="3"/>
    <col min="95" max="95" width="17.42578125" style="3" customWidth="1"/>
    <col min="96" max="98" width="18.140625" style="3" customWidth="1"/>
    <col min="99" max="102" width="11.42578125" style="3"/>
    <col min="103" max="103" width="34" style="3" customWidth="1"/>
    <col min="104" max="104" width="9.5703125" style="3" customWidth="1"/>
    <col min="105" max="105" width="16.7109375" style="3" customWidth="1"/>
    <col min="106" max="106" width="55.140625" style="3" customWidth="1"/>
    <col min="107" max="107" width="22.5703125" style="3" customWidth="1"/>
    <col min="108" max="108" width="23" style="3" customWidth="1"/>
    <col min="109" max="109" width="22.85546875" style="3" customWidth="1"/>
    <col min="110" max="110" width="23.42578125" style="3" customWidth="1"/>
    <col min="111" max="111" width="28.7109375" style="3" customWidth="1"/>
    <col min="112" max="112" width="12.7109375" style="3" customWidth="1"/>
    <col min="113" max="113" width="11.42578125" style="3"/>
    <col min="114" max="114" width="25.28515625" style="3" customWidth="1"/>
    <col min="115" max="115" width="15.85546875" style="3" bestFit="1" customWidth="1"/>
    <col min="116" max="117" width="18" style="3" bestFit="1" customWidth="1"/>
    <col min="118" max="336" width="11.42578125" style="3"/>
    <col min="337" max="337" width="15.42578125" style="3" customWidth="1"/>
    <col min="338" max="338" width="9.5703125" style="3" customWidth="1"/>
    <col min="339" max="339" width="14.42578125" style="3" customWidth="1"/>
    <col min="340" max="340" width="49.85546875" style="3" customWidth="1"/>
    <col min="341" max="341" width="22.5703125" style="3" customWidth="1"/>
    <col min="342" max="342" width="23" style="3" customWidth="1"/>
    <col min="343" max="343" width="22.85546875" style="3" customWidth="1"/>
    <col min="344" max="344" width="23.42578125" style="3" customWidth="1"/>
    <col min="345" max="345" width="22.42578125" style="3" customWidth="1"/>
    <col min="346" max="346" width="13.85546875" style="3" customWidth="1"/>
    <col min="347" max="347" width="20.7109375" style="3" customWidth="1"/>
    <col min="348" max="348" width="18.140625" style="3" customWidth="1"/>
    <col min="349" max="349" width="14.85546875" style="3" bestFit="1" customWidth="1"/>
    <col min="350" max="350" width="11.42578125" style="3"/>
    <col min="351" max="351" width="17.42578125" style="3" customWidth="1"/>
    <col min="352" max="354" width="18.140625" style="3" customWidth="1"/>
    <col min="355" max="358" width="11.42578125" style="3"/>
    <col min="359" max="359" width="34" style="3" customWidth="1"/>
    <col min="360" max="360" width="9.5703125" style="3" customWidth="1"/>
    <col min="361" max="361" width="16.7109375" style="3" customWidth="1"/>
    <col min="362" max="362" width="55.140625" style="3" customWidth="1"/>
    <col min="363" max="363" width="22.5703125" style="3" customWidth="1"/>
    <col min="364" max="364" width="23" style="3" customWidth="1"/>
    <col min="365" max="365" width="22.85546875" style="3" customWidth="1"/>
    <col min="366" max="366" width="23.42578125" style="3" customWidth="1"/>
    <col min="367" max="367" width="28.7109375" style="3" customWidth="1"/>
    <col min="368" max="368" width="12.7109375" style="3" customWidth="1"/>
    <col min="369" max="369" width="11.42578125" style="3"/>
    <col min="370" max="370" width="25.28515625" style="3" customWidth="1"/>
    <col min="371" max="371" width="15.85546875" style="3" bestFit="1" customWidth="1"/>
    <col min="372" max="373" width="18" style="3" bestFit="1" customWidth="1"/>
    <col min="374" max="592" width="11.42578125" style="3"/>
    <col min="593" max="593" width="15.42578125" style="3" customWidth="1"/>
    <col min="594" max="594" width="9.5703125" style="3" customWidth="1"/>
    <col min="595" max="595" width="14.42578125" style="3" customWidth="1"/>
    <col min="596" max="596" width="49.85546875" style="3" customWidth="1"/>
    <col min="597" max="597" width="22.5703125" style="3" customWidth="1"/>
    <col min="598" max="598" width="23" style="3" customWidth="1"/>
    <col min="599" max="599" width="22.85546875" style="3" customWidth="1"/>
    <col min="600" max="600" width="23.42578125" style="3" customWidth="1"/>
    <col min="601" max="601" width="22.42578125" style="3" customWidth="1"/>
    <col min="602" max="602" width="13.85546875" style="3" customWidth="1"/>
    <col min="603" max="603" width="20.7109375" style="3" customWidth="1"/>
    <col min="604" max="604" width="18.140625" style="3" customWidth="1"/>
    <col min="605" max="605" width="14.85546875" style="3" bestFit="1" customWidth="1"/>
    <col min="606" max="606" width="11.42578125" style="3"/>
    <col min="607" max="607" width="17.42578125" style="3" customWidth="1"/>
    <col min="608" max="610" width="18.140625" style="3" customWidth="1"/>
    <col min="611" max="614" width="11.42578125" style="3"/>
    <col min="615" max="615" width="34" style="3" customWidth="1"/>
    <col min="616" max="616" width="9.5703125" style="3" customWidth="1"/>
    <col min="617" max="617" width="16.7109375" style="3" customWidth="1"/>
    <col min="618" max="618" width="55.140625" style="3" customWidth="1"/>
    <col min="619" max="619" width="22.5703125" style="3" customWidth="1"/>
    <col min="620" max="620" width="23" style="3" customWidth="1"/>
    <col min="621" max="621" width="22.85546875" style="3" customWidth="1"/>
    <col min="622" max="622" width="23.42578125" style="3" customWidth="1"/>
    <col min="623" max="623" width="28.7109375" style="3" customWidth="1"/>
    <col min="624" max="624" width="12.7109375" style="3" customWidth="1"/>
    <col min="625" max="625" width="11.42578125" style="3"/>
    <col min="626" max="626" width="25.28515625" style="3" customWidth="1"/>
    <col min="627" max="627" width="15.85546875" style="3" bestFit="1" customWidth="1"/>
    <col min="628" max="629" width="18" style="3" bestFit="1" customWidth="1"/>
    <col min="630" max="848" width="11.42578125" style="3"/>
    <col min="849" max="849" width="15.42578125" style="3" customWidth="1"/>
    <col min="850" max="850" width="9.5703125" style="3" customWidth="1"/>
    <col min="851" max="851" width="14.42578125" style="3" customWidth="1"/>
    <col min="852" max="852" width="49.85546875" style="3" customWidth="1"/>
    <col min="853" max="853" width="22.5703125" style="3" customWidth="1"/>
    <col min="854" max="854" width="23" style="3" customWidth="1"/>
    <col min="855" max="855" width="22.85546875" style="3" customWidth="1"/>
    <col min="856" max="856" width="23.42578125" style="3" customWidth="1"/>
    <col min="857" max="857" width="22.42578125" style="3" customWidth="1"/>
    <col min="858" max="858" width="13.85546875" style="3" customWidth="1"/>
    <col min="859" max="859" width="20.7109375" style="3" customWidth="1"/>
    <col min="860" max="860" width="18.140625" style="3" customWidth="1"/>
    <col min="861" max="861" width="14.85546875" style="3" bestFit="1" customWidth="1"/>
    <col min="862" max="862" width="11.42578125" style="3"/>
    <col min="863" max="863" width="17.42578125" style="3" customWidth="1"/>
    <col min="864" max="866" width="18.140625" style="3" customWidth="1"/>
    <col min="867" max="870" width="11.42578125" style="3"/>
    <col min="871" max="871" width="34" style="3" customWidth="1"/>
    <col min="872" max="872" width="9.5703125" style="3" customWidth="1"/>
    <col min="873" max="873" width="16.7109375" style="3" customWidth="1"/>
    <col min="874" max="874" width="55.140625" style="3" customWidth="1"/>
    <col min="875" max="875" width="22.5703125" style="3" customWidth="1"/>
    <col min="876" max="876" width="23" style="3" customWidth="1"/>
    <col min="877" max="877" width="22.85546875" style="3" customWidth="1"/>
    <col min="878" max="878" width="23.42578125" style="3" customWidth="1"/>
    <col min="879" max="879" width="28.7109375" style="3" customWidth="1"/>
    <col min="880" max="880" width="12.7109375" style="3" customWidth="1"/>
    <col min="881" max="881" width="11.42578125" style="3"/>
    <col min="882" max="882" width="25.28515625" style="3" customWidth="1"/>
    <col min="883" max="883" width="15.85546875" style="3" bestFit="1" customWidth="1"/>
    <col min="884" max="885" width="18" style="3" bestFit="1" customWidth="1"/>
    <col min="886" max="1104" width="11.42578125" style="3"/>
    <col min="1105" max="1105" width="15.42578125" style="3" customWidth="1"/>
    <col min="1106" max="1106" width="9.5703125" style="3" customWidth="1"/>
    <col min="1107" max="1107" width="14.42578125" style="3" customWidth="1"/>
    <col min="1108" max="1108" width="49.85546875" style="3" customWidth="1"/>
    <col min="1109" max="1109" width="22.5703125" style="3" customWidth="1"/>
    <col min="1110" max="1110" width="23" style="3" customWidth="1"/>
    <col min="1111" max="1111" width="22.85546875" style="3" customWidth="1"/>
    <col min="1112" max="1112" width="23.42578125" style="3" customWidth="1"/>
    <col min="1113" max="1113" width="22.42578125" style="3" customWidth="1"/>
    <col min="1114" max="1114" width="13.85546875" style="3" customWidth="1"/>
    <col min="1115" max="1115" width="20.7109375" style="3" customWidth="1"/>
    <col min="1116" max="1116" width="18.140625" style="3" customWidth="1"/>
    <col min="1117" max="1117" width="14.85546875" style="3" bestFit="1" customWidth="1"/>
    <col min="1118" max="1118" width="11.42578125" style="3"/>
    <col min="1119" max="1119" width="17.42578125" style="3" customWidth="1"/>
    <col min="1120" max="1122" width="18.140625" style="3" customWidth="1"/>
    <col min="1123" max="1126" width="11.42578125" style="3"/>
    <col min="1127" max="1127" width="34" style="3" customWidth="1"/>
    <col min="1128" max="1128" width="9.5703125" style="3" customWidth="1"/>
    <col min="1129" max="1129" width="16.7109375" style="3" customWidth="1"/>
    <col min="1130" max="1130" width="55.140625" style="3" customWidth="1"/>
    <col min="1131" max="1131" width="22.5703125" style="3" customWidth="1"/>
    <col min="1132" max="1132" width="23" style="3" customWidth="1"/>
    <col min="1133" max="1133" width="22.85546875" style="3" customWidth="1"/>
    <col min="1134" max="1134" width="23.42578125" style="3" customWidth="1"/>
    <col min="1135" max="1135" width="28.7109375" style="3" customWidth="1"/>
    <col min="1136" max="1136" width="12.7109375" style="3" customWidth="1"/>
    <col min="1137" max="1137" width="11.42578125" style="3"/>
    <col min="1138" max="1138" width="25.28515625" style="3" customWidth="1"/>
    <col min="1139" max="1139" width="15.85546875" style="3" bestFit="1" customWidth="1"/>
    <col min="1140" max="1141" width="18" style="3" bestFit="1" customWidth="1"/>
    <col min="1142" max="1360" width="11.42578125" style="3"/>
    <col min="1361" max="1361" width="15.42578125" style="3" customWidth="1"/>
    <col min="1362" max="1362" width="9.5703125" style="3" customWidth="1"/>
    <col min="1363" max="1363" width="14.42578125" style="3" customWidth="1"/>
    <col min="1364" max="1364" width="49.85546875" style="3" customWidth="1"/>
    <col min="1365" max="1365" width="22.5703125" style="3" customWidth="1"/>
    <col min="1366" max="1366" width="23" style="3" customWidth="1"/>
    <col min="1367" max="1367" width="22.85546875" style="3" customWidth="1"/>
    <col min="1368" max="1368" width="23.42578125" style="3" customWidth="1"/>
    <col min="1369" max="1369" width="22.42578125" style="3" customWidth="1"/>
    <col min="1370" max="1370" width="13.85546875" style="3" customWidth="1"/>
    <col min="1371" max="1371" width="20.7109375" style="3" customWidth="1"/>
    <col min="1372" max="1372" width="18.140625" style="3" customWidth="1"/>
    <col min="1373" max="1373" width="14.85546875" style="3" bestFit="1" customWidth="1"/>
    <col min="1374" max="1374" width="11.42578125" style="3"/>
    <col min="1375" max="1375" width="17.42578125" style="3" customWidth="1"/>
    <col min="1376" max="1378" width="18.140625" style="3" customWidth="1"/>
    <col min="1379" max="1382" width="11.42578125" style="3"/>
    <col min="1383" max="1383" width="34" style="3" customWidth="1"/>
    <col min="1384" max="1384" width="9.5703125" style="3" customWidth="1"/>
    <col min="1385" max="1385" width="16.7109375" style="3" customWidth="1"/>
    <col min="1386" max="1386" width="55.140625" style="3" customWidth="1"/>
    <col min="1387" max="1387" width="22.5703125" style="3" customWidth="1"/>
    <col min="1388" max="1388" width="23" style="3" customWidth="1"/>
    <col min="1389" max="1389" width="22.85546875" style="3" customWidth="1"/>
    <col min="1390" max="1390" width="23.42578125" style="3" customWidth="1"/>
    <col min="1391" max="1391" width="28.7109375" style="3" customWidth="1"/>
    <col min="1392" max="1392" width="12.7109375" style="3" customWidth="1"/>
    <col min="1393" max="1393" width="11.42578125" style="3"/>
    <col min="1394" max="1394" width="25.28515625" style="3" customWidth="1"/>
    <col min="1395" max="1395" width="15.85546875" style="3" bestFit="1" customWidth="1"/>
    <col min="1396" max="1397" width="18" style="3" bestFit="1" customWidth="1"/>
    <col min="1398" max="1616" width="11.42578125" style="3"/>
    <col min="1617" max="1617" width="15.42578125" style="3" customWidth="1"/>
    <col min="1618" max="1618" width="9.5703125" style="3" customWidth="1"/>
    <col min="1619" max="1619" width="14.42578125" style="3" customWidth="1"/>
    <col min="1620" max="1620" width="49.85546875" style="3" customWidth="1"/>
    <col min="1621" max="1621" width="22.5703125" style="3" customWidth="1"/>
    <col min="1622" max="1622" width="23" style="3" customWidth="1"/>
    <col min="1623" max="1623" width="22.85546875" style="3" customWidth="1"/>
    <col min="1624" max="1624" width="23.42578125" style="3" customWidth="1"/>
    <col min="1625" max="1625" width="22.42578125" style="3" customWidth="1"/>
    <col min="1626" max="1626" width="13.85546875" style="3" customWidth="1"/>
    <col min="1627" max="1627" width="20.7109375" style="3" customWidth="1"/>
    <col min="1628" max="1628" width="18.140625" style="3" customWidth="1"/>
    <col min="1629" max="1629" width="14.85546875" style="3" bestFit="1" customWidth="1"/>
    <col min="1630" max="1630" width="11.42578125" style="3"/>
    <col min="1631" max="1631" width="17.42578125" style="3" customWidth="1"/>
    <col min="1632" max="1634" width="18.140625" style="3" customWidth="1"/>
    <col min="1635" max="1638" width="11.42578125" style="3"/>
    <col min="1639" max="1639" width="34" style="3" customWidth="1"/>
    <col min="1640" max="1640" width="9.5703125" style="3" customWidth="1"/>
    <col min="1641" max="1641" width="16.7109375" style="3" customWidth="1"/>
    <col min="1642" max="1642" width="55.140625" style="3" customWidth="1"/>
    <col min="1643" max="1643" width="22.5703125" style="3" customWidth="1"/>
    <col min="1644" max="1644" width="23" style="3" customWidth="1"/>
    <col min="1645" max="1645" width="22.85546875" style="3" customWidth="1"/>
    <col min="1646" max="1646" width="23.42578125" style="3" customWidth="1"/>
    <col min="1647" max="1647" width="28.7109375" style="3" customWidth="1"/>
    <col min="1648" max="1648" width="12.7109375" style="3" customWidth="1"/>
    <col min="1649" max="1649" width="11.42578125" style="3"/>
    <col min="1650" max="1650" width="25.28515625" style="3" customWidth="1"/>
    <col min="1651" max="1651" width="15.85546875" style="3" bestFit="1" customWidth="1"/>
    <col min="1652" max="1653" width="18" style="3" bestFit="1" customWidth="1"/>
    <col min="1654" max="1872" width="11.42578125" style="3"/>
    <col min="1873" max="1873" width="15.42578125" style="3" customWidth="1"/>
    <col min="1874" max="1874" width="9.5703125" style="3" customWidth="1"/>
    <col min="1875" max="1875" width="14.42578125" style="3" customWidth="1"/>
    <col min="1876" max="1876" width="49.85546875" style="3" customWidth="1"/>
    <col min="1877" max="1877" width="22.5703125" style="3" customWidth="1"/>
    <col min="1878" max="1878" width="23" style="3" customWidth="1"/>
    <col min="1879" max="1879" width="22.85546875" style="3" customWidth="1"/>
    <col min="1880" max="1880" width="23.42578125" style="3" customWidth="1"/>
    <col min="1881" max="1881" width="22.42578125" style="3" customWidth="1"/>
    <col min="1882" max="1882" width="13.85546875" style="3" customWidth="1"/>
    <col min="1883" max="1883" width="20.7109375" style="3" customWidth="1"/>
    <col min="1884" max="1884" width="18.140625" style="3" customWidth="1"/>
    <col min="1885" max="1885" width="14.85546875" style="3" bestFit="1" customWidth="1"/>
    <col min="1886" max="1886" width="11.42578125" style="3"/>
    <col min="1887" max="1887" width="17.42578125" style="3" customWidth="1"/>
    <col min="1888" max="1890" width="18.140625" style="3" customWidth="1"/>
    <col min="1891" max="1894" width="11.42578125" style="3"/>
    <col min="1895" max="1895" width="34" style="3" customWidth="1"/>
    <col min="1896" max="1896" width="9.5703125" style="3" customWidth="1"/>
    <col min="1897" max="1897" width="16.7109375" style="3" customWidth="1"/>
    <col min="1898" max="1898" width="55.140625" style="3" customWidth="1"/>
    <col min="1899" max="1899" width="22.5703125" style="3" customWidth="1"/>
    <col min="1900" max="1900" width="23" style="3" customWidth="1"/>
    <col min="1901" max="1901" width="22.85546875" style="3" customWidth="1"/>
    <col min="1902" max="1902" width="23.42578125" style="3" customWidth="1"/>
    <col min="1903" max="1903" width="28.7109375" style="3" customWidth="1"/>
    <col min="1904" max="1904" width="12.7109375" style="3" customWidth="1"/>
    <col min="1905" max="1905" width="11.42578125" style="3"/>
    <col min="1906" max="1906" width="25.28515625" style="3" customWidth="1"/>
    <col min="1907" max="1907" width="15.85546875" style="3" bestFit="1" customWidth="1"/>
    <col min="1908" max="1909" width="18" style="3" bestFit="1" customWidth="1"/>
    <col min="1910" max="2128" width="11.42578125" style="3"/>
    <col min="2129" max="2129" width="15.42578125" style="3" customWidth="1"/>
    <col min="2130" max="2130" width="9.5703125" style="3" customWidth="1"/>
    <col min="2131" max="2131" width="14.42578125" style="3" customWidth="1"/>
    <col min="2132" max="2132" width="49.85546875" style="3" customWidth="1"/>
    <col min="2133" max="2133" width="22.5703125" style="3" customWidth="1"/>
    <col min="2134" max="2134" width="23" style="3" customWidth="1"/>
    <col min="2135" max="2135" width="22.85546875" style="3" customWidth="1"/>
    <col min="2136" max="2136" width="23.42578125" style="3" customWidth="1"/>
    <col min="2137" max="2137" width="22.42578125" style="3" customWidth="1"/>
    <col min="2138" max="2138" width="13.85546875" style="3" customWidth="1"/>
    <col min="2139" max="2139" width="20.7109375" style="3" customWidth="1"/>
    <col min="2140" max="2140" width="18.140625" style="3" customWidth="1"/>
    <col min="2141" max="2141" width="14.85546875" style="3" bestFit="1" customWidth="1"/>
    <col min="2142" max="2142" width="11.42578125" style="3"/>
    <col min="2143" max="2143" width="17.42578125" style="3" customWidth="1"/>
    <col min="2144" max="2146" width="18.140625" style="3" customWidth="1"/>
    <col min="2147" max="2150" width="11.42578125" style="3"/>
    <col min="2151" max="2151" width="34" style="3" customWidth="1"/>
    <col min="2152" max="2152" width="9.5703125" style="3" customWidth="1"/>
    <col min="2153" max="2153" width="16.7109375" style="3" customWidth="1"/>
    <col min="2154" max="2154" width="55.140625" style="3" customWidth="1"/>
    <col min="2155" max="2155" width="22.5703125" style="3" customWidth="1"/>
    <col min="2156" max="2156" width="23" style="3" customWidth="1"/>
    <col min="2157" max="2157" width="22.85546875" style="3" customWidth="1"/>
    <col min="2158" max="2158" width="23.42578125" style="3" customWidth="1"/>
    <col min="2159" max="2159" width="28.7109375" style="3" customWidth="1"/>
    <col min="2160" max="2160" width="12.7109375" style="3" customWidth="1"/>
    <col min="2161" max="2161" width="11.42578125" style="3"/>
    <col min="2162" max="2162" width="25.28515625" style="3" customWidth="1"/>
    <col min="2163" max="2163" width="15.85546875" style="3" bestFit="1" customWidth="1"/>
    <col min="2164" max="2165" width="18" style="3" bestFit="1" customWidth="1"/>
    <col min="2166" max="2384" width="11.42578125" style="3"/>
    <col min="2385" max="2385" width="15.42578125" style="3" customWidth="1"/>
    <col min="2386" max="2386" width="9.5703125" style="3" customWidth="1"/>
    <col min="2387" max="2387" width="14.42578125" style="3" customWidth="1"/>
    <col min="2388" max="2388" width="49.85546875" style="3" customWidth="1"/>
    <col min="2389" max="2389" width="22.5703125" style="3" customWidth="1"/>
    <col min="2390" max="2390" width="23" style="3" customWidth="1"/>
    <col min="2391" max="2391" width="22.85546875" style="3" customWidth="1"/>
    <col min="2392" max="2392" width="23.42578125" style="3" customWidth="1"/>
    <col min="2393" max="2393" width="22.42578125" style="3" customWidth="1"/>
    <col min="2394" max="2394" width="13.85546875" style="3" customWidth="1"/>
    <col min="2395" max="2395" width="20.7109375" style="3" customWidth="1"/>
    <col min="2396" max="2396" width="18.140625" style="3" customWidth="1"/>
    <col min="2397" max="2397" width="14.85546875" style="3" bestFit="1" customWidth="1"/>
    <col min="2398" max="2398" width="11.42578125" style="3"/>
    <col min="2399" max="2399" width="17.42578125" style="3" customWidth="1"/>
    <col min="2400" max="2402" width="18.140625" style="3" customWidth="1"/>
    <col min="2403" max="2406" width="11.42578125" style="3"/>
    <col min="2407" max="2407" width="34" style="3" customWidth="1"/>
    <col min="2408" max="2408" width="9.5703125" style="3" customWidth="1"/>
    <col min="2409" max="2409" width="16.7109375" style="3" customWidth="1"/>
    <col min="2410" max="2410" width="55.140625" style="3" customWidth="1"/>
    <col min="2411" max="2411" width="22.5703125" style="3" customWidth="1"/>
    <col min="2412" max="2412" width="23" style="3" customWidth="1"/>
    <col min="2413" max="2413" width="22.85546875" style="3" customWidth="1"/>
    <col min="2414" max="2414" width="23.42578125" style="3" customWidth="1"/>
    <col min="2415" max="2415" width="28.7109375" style="3" customWidth="1"/>
    <col min="2416" max="2416" width="12.7109375" style="3" customWidth="1"/>
    <col min="2417" max="2417" width="11.42578125" style="3"/>
    <col min="2418" max="2418" width="25.28515625" style="3" customWidth="1"/>
    <col min="2419" max="2419" width="15.85546875" style="3" bestFit="1" customWidth="1"/>
    <col min="2420" max="2421" width="18" style="3" bestFit="1" customWidth="1"/>
    <col min="2422" max="2640" width="11.42578125" style="3"/>
    <col min="2641" max="2641" width="15.42578125" style="3" customWidth="1"/>
    <col min="2642" max="2642" width="9.5703125" style="3" customWidth="1"/>
    <col min="2643" max="2643" width="14.42578125" style="3" customWidth="1"/>
    <col min="2644" max="2644" width="49.85546875" style="3" customWidth="1"/>
    <col min="2645" max="2645" width="22.5703125" style="3" customWidth="1"/>
    <col min="2646" max="2646" width="23" style="3" customWidth="1"/>
    <col min="2647" max="2647" width="22.85546875" style="3" customWidth="1"/>
    <col min="2648" max="2648" width="23.42578125" style="3" customWidth="1"/>
    <col min="2649" max="2649" width="22.42578125" style="3" customWidth="1"/>
    <col min="2650" max="2650" width="13.85546875" style="3" customWidth="1"/>
    <col min="2651" max="2651" width="20.7109375" style="3" customWidth="1"/>
    <col min="2652" max="2652" width="18.140625" style="3" customWidth="1"/>
    <col min="2653" max="2653" width="14.85546875" style="3" bestFit="1" customWidth="1"/>
    <col min="2654" max="2654" width="11.42578125" style="3"/>
    <col min="2655" max="2655" width="17.42578125" style="3" customWidth="1"/>
    <col min="2656" max="2658" width="18.140625" style="3" customWidth="1"/>
    <col min="2659" max="2662" width="11.42578125" style="3"/>
    <col min="2663" max="2663" width="34" style="3" customWidth="1"/>
    <col min="2664" max="2664" width="9.5703125" style="3" customWidth="1"/>
    <col min="2665" max="2665" width="16.7109375" style="3" customWidth="1"/>
    <col min="2666" max="2666" width="55.140625" style="3" customWidth="1"/>
    <col min="2667" max="2667" width="22.5703125" style="3" customWidth="1"/>
    <col min="2668" max="2668" width="23" style="3" customWidth="1"/>
    <col min="2669" max="2669" width="22.85546875" style="3" customWidth="1"/>
    <col min="2670" max="2670" width="23.42578125" style="3" customWidth="1"/>
    <col min="2671" max="2671" width="28.7109375" style="3" customWidth="1"/>
    <col min="2672" max="2672" width="12.7109375" style="3" customWidth="1"/>
    <col min="2673" max="2673" width="11.42578125" style="3"/>
    <col min="2674" max="2674" width="25.28515625" style="3" customWidth="1"/>
    <col min="2675" max="2675" width="15.85546875" style="3" bestFit="1" customWidth="1"/>
    <col min="2676" max="2677" width="18" style="3" bestFit="1" customWidth="1"/>
    <col min="2678" max="2896" width="11.42578125" style="3"/>
    <col min="2897" max="2897" width="15.42578125" style="3" customWidth="1"/>
    <col min="2898" max="2898" width="9.5703125" style="3" customWidth="1"/>
    <col min="2899" max="2899" width="14.42578125" style="3" customWidth="1"/>
    <col min="2900" max="2900" width="49.85546875" style="3" customWidth="1"/>
    <col min="2901" max="2901" width="22.5703125" style="3" customWidth="1"/>
    <col min="2902" max="2902" width="23" style="3" customWidth="1"/>
    <col min="2903" max="2903" width="22.85546875" style="3" customWidth="1"/>
    <col min="2904" max="2904" width="23.42578125" style="3" customWidth="1"/>
    <col min="2905" max="2905" width="22.42578125" style="3" customWidth="1"/>
    <col min="2906" max="2906" width="13.85546875" style="3" customWidth="1"/>
    <col min="2907" max="2907" width="20.7109375" style="3" customWidth="1"/>
    <col min="2908" max="2908" width="18.140625" style="3" customWidth="1"/>
    <col min="2909" max="2909" width="14.85546875" style="3" bestFit="1" customWidth="1"/>
    <col min="2910" max="2910" width="11.42578125" style="3"/>
    <col min="2911" max="2911" width="17.42578125" style="3" customWidth="1"/>
    <col min="2912" max="2914" width="18.140625" style="3" customWidth="1"/>
    <col min="2915" max="2918" width="11.42578125" style="3"/>
    <col min="2919" max="2919" width="34" style="3" customWidth="1"/>
    <col min="2920" max="2920" width="9.5703125" style="3" customWidth="1"/>
    <col min="2921" max="2921" width="16.7109375" style="3" customWidth="1"/>
    <col min="2922" max="2922" width="55.140625" style="3" customWidth="1"/>
    <col min="2923" max="2923" width="22.5703125" style="3" customWidth="1"/>
    <col min="2924" max="2924" width="23" style="3" customWidth="1"/>
    <col min="2925" max="2925" width="22.85546875" style="3" customWidth="1"/>
    <col min="2926" max="2926" width="23.42578125" style="3" customWidth="1"/>
    <col min="2927" max="2927" width="28.7109375" style="3" customWidth="1"/>
    <col min="2928" max="2928" width="12.7109375" style="3" customWidth="1"/>
    <col min="2929" max="2929" width="11.42578125" style="3"/>
    <col min="2930" max="2930" width="25.28515625" style="3" customWidth="1"/>
    <col min="2931" max="2931" width="15.85546875" style="3" bestFit="1" customWidth="1"/>
    <col min="2932" max="2933" width="18" style="3" bestFit="1" customWidth="1"/>
    <col min="2934" max="3152" width="11.42578125" style="3"/>
    <col min="3153" max="3153" width="15.42578125" style="3" customWidth="1"/>
    <col min="3154" max="3154" width="9.5703125" style="3" customWidth="1"/>
    <col min="3155" max="3155" width="14.42578125" style="3" customWidth="1"/>
    <col min="3156" max="3156" width="49.85546875" style="3" customWidth="1"/>
    <col min="3157" max="3157" width="22.5703125" style="3" customWidth="1"/>
    <col min="3158" max="3158" width="23" style="3" customWidth="1"/>
    <col min="3159" max="3159" width="22.85546875" style="3" customWidth="1"/>
    <col min="3160" max="3160" width="23.42578125" style="3" customWidth="1"/>
    <col min="3161" max="3161" width="22.42578125" style="3" customWidth="1"/>
    <col min="3162" max="3162" width="13.85546875" style="3" customWidth="1"/>
    <col min="3163" max="3163" width="20.7109375" style="3" customWidth="1"/>
    <col min="3164" max="3164" width="18.140625" style="3" customWidth="1"/>
    <col min="3165" max="3165" width="14.85546875" style="3" bestFit="1" customWidth="1"/>
    <col min="3166" max="3166" width="11.42578125" style="3"/>
    <col min="3167" max="3167" width="17.42578125" style="3" customWidth="1"/>
    <col min="3168" max="3170" width="18.140625" style="3" customWidth="1"/>
    <col min="3171" max="3174" width="11.42578125" style="3"/>
    <col min="3175" max="3175" width="34" style="3" customWidth="1"/>
    <col min="3176" max="3176" width="9.5703125" style="3" customWidth="1"/>
    <col min="3177" max="3177" width="16.7109375" style="3" customWidth="1"/>
    <col min="3178" max="3178" width="55.140625" style="3" customWidth="1"/>
    <col min="3179" max="3179" width="22.5703125" style="3" customWidth="1"/>
    <col min="3180" max="3180" width="23" style="3" customWidth="1"/>
    <col min="3181" max="3181" width="22.85546875" style="3" customWidth="1"/>
    <col min="3182" max="3182" width="23.42578125" style="3" customWidth="1"/>
    <col min="3183" max="3183" width="28.7109375" style="3" customWidth="1"/>
    <col min="3184" max="3184" width="12.7109375" style="3" customWidth="1"/>
    <col min="3185" max="3185" width="11.42578125" style="3"/>
    <col min="3186" max="3186" width="25.28515625" style="3" customWidth="1"/>
    <col min="3187" max="3187" width="15.85546875" style="3" bestFit="1" customWidth="1"/>
    <col min="3188" max="3189" width="18" style="3" bestFit="1" customWidth="1"/>
    <col min="3190" max="3408" width="11.42578125" style="3"/>
    <col min="3409" max="3409" width="15.42578125" style="3" customWidth="1"/>
    <col min="3410" max="3410" width="9.5703125" style="3" customWidth="1"/>
    <col min="3411" max="3411" width="14.42578125" style="3" customWidth="1"/>
    <col min="3412" max="3412" width="49.85546875" style="3" customWidth="1"/>
    <col min="3413" max="3413" width="22.5703125" style="3" customWidth="1"/>
    <col min="3414" max="3414" width="23" style="3" customWidth="1"/>
    <col min="3415" max="3415" width="22.85546875" style="3" customWidth="1"/>
    <col min="3416" max="3416" width="23.42578125" style="3" customWidth="1"/>
    <col min="3417" max="3417" width="22.42578125" style="3" customWidth="1"/>
    <col min="3418" max="3418" width="13.85546875" style="3" customWidth="1"/>
    <col min="3419" max="3419" width="20.7109375" style="3" customWidth="1"/>
    <col min="3420" max="3420" width="18.140625" style="3" customWidth="1"/>
    <col min="3421" max="3421" width="14.85546875" style="3" bestFit="1" customWidth="1"/>
    <col min="3422" max="3422" width="11.42578125" style="3"/>
    <col min="3423" max="3423" width="17.42578125" style="3" customWidth="1"/>
    <col min="3424" max="3426" width="18.140625" style="3" customWidth="1"/>
    <col min="3427" max="3430" width="11.42578125" style="3"/>
    <col min="3431" max="3431" width="34" style="3" customWidth="1"/>
    <col min="3432" max="3432" width="9.5703125" style="3" customWidth="1"/>
    <col min="3433" max="3433" width="16.7109375" style="3" customWidth="1"/>
    <col min="3434" max="3434" width="55.140625" style="3" customWidth="1"/>
    <col min="3435" max="3435" width="22.5703125" style="3" customWidth="1"/>
    <col min="3436" max="3436" width="23" style="3" customWidth="1"/>
    <col min="3437" max="3437" width="22.85546875" style="3" customWidth="1"/>
    <col min="3438" max="3438" width="23.42578125" style="3" customWidth="1"/>
    <col min="3439" max="3439" width="28.7109375" style="3" customWidth="1"/>
    <col min="3440" max="3440" width="12.7109375" style="3" customWidth="1"/>
    <col min="3441" max="3441" width="11.42578125" style="3"/>
    <col min="3442" max="3442" width="25.28515625" style="3" customWidth="1"/>
    <col min="3443" max="3443" width="15.85546875" style="3" bestFit="1" customWidth="1"/>
    <col min="3444" max="3445" width="18" style="3" bestFit="1" customWidth="1"/>
    <col min="3446" max="3664" width="11.42578125" style="3"/>
    <col min="3665" max="3665" width="15.42578125" style="3" customWidth="1"/>
    <col min="3666" max="3666" width="9.5703125" style="3" customWidth="1"/>
    <col min="3667" max="3667" width="14.42578125" style="3" customWidth="1"/>
    <col min="3668" max="3668" width="49.85546875" style="3" customWidth="1"/>
    <col min="3669" max="3669" width="22.5703125" style="3" customWidth="1"/>
    <col min="3670" max="3670" width="23" style="3" customWidth="1"/>
    <col min="3671" max="3671" width="22.85546875" style="3" customWidth="1"/>
    <col min="3672" max="3672" width="23.42578125" style="3" customWidth="1"/>
    <col min="3673" max="3673" width="22.42578125" style="3" customWidth="1"/>
    <col min="3674" max="3674" width="13.85546875" style="3" customWidth="1"/>
    <col min="3675" max="3675" width="20.7109375" style="3" customWidth="1"/>
    <col min="3676" max="3676" width="18.140625" style="3" customWidth="1"/>
    <col min="3677" max="3677" width="14.85546875" style="3" bestFit="1" customWidth="1"/>
    <col min="3678" max="3678" width="11.42578125" style="3"/>
    <col min="3679" max="3679" width="17.42578125" style="3" customWidth="1"/>
    <col min="3680" max="3682" width="18.140625" style="3" customWidth="1"/>
    <col min="3683" max="3686" width="11.42578125" style="3"/>
    <col min="3687" max="3687" width="34" style="3" customWidth="1"/>
    <col min="3688" max="3688" width="9.5703125" style="3" customWidth="1"/>
    <col min="3689" max="3689" width="16.7109375" style="3" customWidth="1"/>
    <col min="3690" max="3690" width="55.140625" style="3" customWidth="1"/>
    <col min="3691" max="3691" width="22.5703125" style="3" customWidth="1"/>
    <col min="3692" max="3692" width="23" style="3" customWidth="1"/>
    <col min="3693" max="3693" width="22.85546875" style="3" customWidth="1"/>
    <col min="3694" max="3694" width="23.42578125" style="3" customWidth="1"/>
    <col min="3695" max="3695" width="28.7109375" style="3" customWidth="1"/>
    <col min="3696" max="3696" width="12.7109375" style="3" customWidth="1"/>
    <col min="3697" max="3697" width="11.42578125" style="3"/>
    <col min="3698" max="3698" width="25.28515625" style="3" customWidth="1"/>
    <col min="3699" max="3699" width="15.85546875" style="3" bestFit="1" customWidth="1"/>
    <col min="3700" max="3701" width="18" style="3" bestFit="1" customWidth="1"/>
    <col min="3702" max="3920" width="11.42578125" style="3"/>
    <col min="3921" max="3921" width="15.42578125" style="3" customWidth="1"/>
    <col min="3922" max="3922" width="9.5703125" style="3" customWidth="1"/>
    <col min="3923" max="3923" width="14.42578125" style="3" customWidth="1"/>
    <col min="3924" max="3924" width="49.85546875" style="3" customWidth="1"/>
    <col min="3925" max="3925" width="22.5703125" style="3" customWidth="1"/>
    <col min="3926" max="3926" width="23" style="3" customWidth="1"/>
    <col min="3927" max="3927" width="22.85546875" style="3" customWidth="1"/>
    <col min="3928" max="3928" width="23.42578125" style="3" customWidth="1"/>
    <col min="3929" max="3929" width="22.42578125" style="3" customWidth="1"/>
    <col min="3930" max="3930" width="13.85546875" style="3" customWidth="1"/>
    <col min="3931" max="3931" width="20.7109375" style="3" customWidth="1"/>
    <col min="3932" max="3932" width="18.140625" style="3" customWidth="1"/>
    <col min="3933" max="3933" width="14.85546875" style="3" bestFit="1" customWidth="1"/>
    <col min="3934" max="3934" width="11.42578125" style="3"/>
    <col min="3935" max="3935" width="17.42578125" style="3" customWidth="1"/>
    <col min="3936" max="3938" width="18.140625" style="3" customWidth="1"/>
    <col min="3939" max="3942" width="11.42578125" style="3"/>
    <col min="3943" max="3943" width="34" style="3" customWidth="1"/>
    <col min="3944" max="3944" width="9.5703125" style="3" customWidth="1"/>
    <col min="3945" max="3945" width="16.7109375" style="3" customWidth="1"/>
    <col min="3946" max="3946" width="55.140625" style="3" customWidth="1"/>
    <col min="3947" max="3947" width="22.5703125" style="3" customWidth="1"/>
    <col min="3948" max="3948" width="23" style="3" customWidth="1"/>
    <col min="3949" max="3949" width="22.85546875" style="3" customWidth="1"/>
    <col min="3950" max="3950" width="23.42578125" style="3" customWidth="1"/>
    <col min="3951" max="3951" width="28.7109375" style="3" customWidth="1"/>
    <col min="3952" max="3952" width="12.7109375" style="3" customWidth="1"/>
    <col min="3953" max="3953" width="11.42578125" style="3"/>
    <col min="3954" max="3954" width="25.28515625" style="3" customWidth="1"/>
    <col min="3955" max="3955" width="15.85546875" style="3" bestFit="1" customWidth="1"/>
    <col min="3956" max="3957" width="18" style="3" bestFit="1" customWidth="1"/>
    <col min="3958" max="4176" width="11.42578125" style="3"/>
    <col min="4177" max="4177" width="15.42578125" style="3" customWidth="1"/>
    <col min="4178" max="4178" width="9.5703125" style="3" customWidth="1"/>
    <col min="4179" max="4179" width="14.42578125" style="3" customWidth="1"/>
    <col min="4180" max="4180" width="49.85546875" style="3" customWidth="1"/>
    <col min="4181" max="4181" width="22.5703125" style="3" customWidth="1"/>
    <col min="4182" max="4182" width="23" style="3" customWidth="1"/>
    <col min="4183" max="4183" width="22.85546875" style="3" customWidth="1"/>
    <col min="4184" max="4184" width="23.42578125" style="3" customWidth="1"/>
    <col min="4185" max="4185" width="22.42578125" style="3" customWidth="1"/>
    <col min="4186" max="4186" width="13.85546875" style="3" customWidth="1"/>
    <col min="4187" max="4187" width="20.7109375" style="3" customWidth="1"/>
    <col min="4188" max="4188" width="18.140625" style="3" customWidth="1"/>
    <col min="4189" max="4189" width="14.85546875" style="3" bestFit="1" customWidth="1"/>
    <col min="4190" max="4190" width="11.42578125" style="3"/>
    <col min="4191" max="4191" width="17.42578125" style="3" customWidth="1"/>
    <col min="4192" max="4194" width="18.140625" style="3" customWidth="1"/>
    <col min="4195" max="4198" width="11.42578125" style="3"/>
    <col min="4199" max="4199" width="34" style="3" customWidth="1"/>
    <col min="4200" max="4200" width="9.5703125" style="3" customWidth="1"/>
    <col min="4201" max="4201" width="16.7109375" style="3" customWidth="1"/>
    <col min="4202" max="4202" width="55.140625" style="3" customWidth="1"/>
    <col min="4203" max="4203" width="22.5703125" style="3" customWidth="1"/>
    <col min="4204" max="4204" width="23" style="3" customWidth="1"/>
    <col min="4205" max="4205" width="22.85546875" style="3" customWidth="1"/>
    <col min="4206" max="4206" width="23.42578125" style="3" customWidth="1"/>
    <col min="4207" max="4207" width="28.7109375" style="3" customWidth="1"/>
    <col min="4208" max="4208" width="12.7109375" style="3" customWidth="1"/>
    <col min="4209" max="4209" width="11.42578125" style="3"/>
    <col min="4210" max="4210" width="25.28515625" style="3" customWidth="1"/>
    <col min="4211" max="4211" width="15.85546875" style="3" bestFit="1" customWidth="1"/>
    <col min="4212" max="4213" width="18" style="3" bestFit="1" customWidth="1"/>
    <col min="4214" max="4432" width="11.42578125" style="3"/>
    <col min="4433" max="4433" width="15.42578125" style="3" customWidth="1"/>
    <col min="4434" max="4434" width="9.5703125" style="3" customWidth="1"/>
    <col min="4435" max="4435" width="14.42578125" style="3" customWidth="1"/>
    <col min="4436" max="4436" width="49.85546875" style="3" customWidth="1"/>
    <col min="4437" max="4437" width="22.5703125" style="3" customWidth="1"/>
    <col min="4438" max="4438" width="23" style="3" customWidth="1"/>
    <col min="4439" max="4439" width="22.85546875" style="3" customWidth="1"/>
    <col min="4440" max="4440" width="23.42578125" style="3" customWidth="1"/>
    <col min="4441" max="4441" width="22.42578125" style="3" customWidth="1"/>
    <col min="4442" max="4442" width="13.85546875" style="3" customWidth="1"/>
    <col min="4443" max="4443" width="20.7109375" style="3" customWidth="1"/>
    <col min="4444" max="4444" width="18.140625" style="3" customWidth="1"/>
    <col min="4445" max="4445" width="14.85546875" style="3" bestFit="1" customWidth="1"/>
    <col min="4446" max="4446" width="11.42578125" style="3"/>
    <col min="4447" max="4447" width="17.42578125" style="3" customWidth="1"/>
    <col min="4448" max="4450" width="18.140625" style="3" customWidth="1"/>
    <col min="4451" max="4454" width="11.42578125" style="3"/>
    <col min="4455" max="4455" width="34" style="3" customWidth="1"/>
    <col min="4456" max="4456" width="9.5703125" style="3" customWidth="1"/>
    <col min="4457" max="4457" width="16.7109375" style="3" customWidth="1"/>
    <col min="4458" max="4458" width="55.140625" style="3" customWidth="1"/>
    <col min="4459" max="4459" width="22.5703125" style="3" customWidth="1"/>
    <col min="4460" max="4460" width="23" style="3" customWidth="1"/>
    <col min="4461" max="4461" width="22.85546875" style="3" customWidth="1"/>
    <col min="4462" max="4462" width="23.42578125" style="3" customWidth="1"/>
    <col min="4463" max="4463" width="28.7109375" style="3" customWidth="1"/>
    <col min="4464" max="4464" width="12.7109375" style="3" customWidth="1"/>
    <col min="4465" max="4465" width="11.42578125" style="3"/>
    <col min="4466" max="4466" width="25.28515625" style="3" customWidth="1"/>
    <col min="4467" max="4467" width="15.85546875" style="3" bestFit="1" customWidth="1"/>
    <col min="4468" max="4469" width="18" style="3" bestFit="1" customWidth="1"/>
    <col min="4470" max="4688" width="11.42578125" style="3"/>
    <col min="4689" max="4689" width="15.42578125" style="3" customWidth="1"/>
    <col min="4690" max="4690" width="9.5703125" style="3" customWidth="1"/>
    <col min="4691" max="4691" width="14.42578125" style="3" customWidth="1"/>
    <col min="4692" max="4692" width="49.85546875" style="3" customWidth="1"/>
    <col min="4693" max="4693" width="22.5703125" style="3" customWidth="1"/>
    <col min="4694" max="4694" width="23" style="3" customWidth="1"/>
    <col min="4695" max="4695" width="22.85546875" style="3" customWidth="1"/>
    <col min="4696" max="4696" width="23.42578125" style="3" customWidth="1"/>
    <col min="4697" max="4697" width="22.42578125" style="3" customWidth="1"/>
    <col min="4698" max="4698" width="13.85546875" style="3" customWidth="1"/>
    <col min="4699" max="4699" width="20.7109375" style="3" customWidth="1"/>
    <col min="4700" max="4700" width="18.140625" style="3" customWidth="1"/>
    <col min="4701" max="4701" width="14.85546875" style="3" bestFit="1" customWidth="1"/>
    <col min="4702" max="4702" width="11.42578125" style="3"/>
    <col min="4703" max="4703" width="17.42578125" style="3" customWidth="1"/>
    <col min="4704" max="4706" width="18.140625" style="3" customWidth="1"/>
    <col min="4707" max="4710" width="11.42578125" style="3"/>
    <col min="4711" max="4711" width="34" style="3" customWidth="1"/>
    <col min="4712" max="4712" width="9.5703125" style="3" customWidth="1"/>
    <col min="4713" max="4713" width="16.7109375" style="3" customWidth="1"/>
    <col min="4714" max="4714" width="55.140625" style="3" customWidth="1"/>
    <col min="4715" max="4715" width="22.5703125" style="3" customWidth="1"/>
    <col min="4716" max="4716" width="23" style="3" customWidth="1"/>
    <col min="4717" max="4717" width="22.85546875" style="3" customWidth="1"/>
    <col min="4718" max="4718" width="23.42578125" style="3" customWidth="1"/>
    <col min="4719" max="4719" width="28.7109375" style="3" customWidth="1"/>
    <col min="4720" max="4720" width="12.7109375" style="3" customWidth="1"/>
    <col min="4721" max="4721" width="11.42578125" style="3"/>
    <col min="4722" max="4722" width="25.28515625" style="3" customWidth="1"/>
    <col min="4723" max="4723" width="15.85546875" style="3" bestFit="1" customWidth="1"/>
    <col min="4724" max="4725" width="18" style="3" bestFit="1" customWidth="1"/>
    <col min="4726" max="4944" width="11.42578125" style="3"/>
    <col min="4945" max="4945" width="15.42578125" style="3" customWidth="1"/>
    <col min="4946" max="4946" width="9.5703125" style="3" customWidth="1"/>
    <col min="4947" max="4947" width="14.42578125" style="3" customWidth="1"/>
    <col min="4948" max="4948" width="49.85546875" style="3" customWidth="1"/>
    <col min="4949" max="4949" width="22.5703125" style="3" customWidth="1"/>
    <col min="4950" max="4950" width="23" style="3" customWidth="1"/>
    <col min="4951" max="4951" width="22.85546875" style="3" customWidth="1"/>
    <col min="4952" max="4952" width="23.42578125" style="3" customWidth="1"/>
    <col min="4953" max="4953" width="22.42578125" style="3" customWidth="1"/>
    <col min="4954" max="4954" width="13.85546875" style="3" customWidth="1"/>
    <col min="4955" max="4955" width="20.7109375" style="3" customWidth="1"/>
    <col min="4956" max="4956" width="18.140625" style="3" customWidth="1"/>
    <col min="4957" max="4957" width="14.85546875" style="3" bestFit="1" customWidth="1"/>
    <col min="4958" max="4958" width="11.42578125" style="3"/>
    <col min="4959" max="4959" width="17.42578125" style="3" customWidth="1"/>
    <col min="4960" max="4962" width="18.140625" style="3" customWidth="1"/>
    <col min="4963" max="4966" width="11.42578125" style="3"/>
    <col min="4967" max="4967" width="34" style="3" customWidth="1"/>
    <col min="4968" max="4968" width="9.5703125" style="3" customWidth="1"/>
    <col min="4969" max="4969" width="16.7109375" style="3" customWidth="1"/>
    <col min="4970" max="4970" width="55.140625" style="3" customWidth="1"/>
    <col min="4971" max="4971" width="22.5703125" style="3" customWidth="1"/>
    <col min="4972" max="4972" width="23" style="3" customWidth="1"/>
    <col min="4973" max="4973" width="22.85546875" style="3" customWidth="1"/>
    <col min="4974" max="4974" width="23.42578125" style="3" customWidth="1"/>
    <col min="4975" max="4975" width="28.7109375" style="3" customWidth="1"/>
    <col min="4976" max="4976" width="12.7109375" style="3" customWidth="1"/>
    <col min="4977" max="4977" width="11.42578125" style="3"/>
    <col min="4978" max="4978" width="25.28515625" style="3" customWidth="1"/>
    <col min="4979" max="4979" width="15.85546875" style="3" bestFit="1" customWidth="1"/>
    <col min="4980" max="4981" width="18" style="3" bestFit="1" customWidth="1"/>
    <col min="4982" max="5200" width="11.42578125" style="3"/>
    <col min="5201" max="5201" width="15.42578125" style="3" customWidth="1"/>
    <col min="5202" max="5202" width="9.5703125" style="3" customWidth="1"/>
    <col min="5203" max="5203" width="14.42578125" style="3" customWidth="1"/>
    <col min="5204" max="5204" width="49.85546875" style="3" customWidth="1"/>
    <col min="5205" max="5205" width="22.5703125" style="3" customWidth="1"/>
    <col min="5206" max="5206" width="23" style="3" customWidth="1"/>
    <col min="5207" max="5207" width="22.85546875" style="3" customWidth="1"/>
    <col min="5208" max="5208" width="23.42578125" style="3" customWidth="1"/>
    <col min="5209" max="5209" width="22.42578125" style="3" customWidth="1"/>
    <col min="5210" max="5210" width="13.85546875" style="3" customWidth="1"/>
    <col min="5211" max="5211" width="20.7109375" style="3" customWidth="1"/>
    <col min="5212" max="5212" width="18.140625" style="3" customWidth="1"/>
    <col min="5213" max="5213" width="14.85546875" style="3" bestFit="1" customWidth="1"/>
    <col min="5214" max="5214" width="11.42578125" style="3"/>
    <col min="5215" max="5215" width="17.42578125" style="3" customWidth="1"/>
    <col min="5216" max="5218" width="18.140625" style="3" customWidth="1"/>
    <col min="5219" max="5222" width="11.42578125" style="3"/>
    <col min="5223" max="5223" width="34" style="3" customWidth="1"/>
    <col min="5224" max="5224" width="9.5703125" style="3" customWidth="1"/>
    <col min="5225" max="5225" width="16.7109375" style="3" customWidth="1"/>
    <col min="5226" max="5226" width="55.140625" style="3" customWidth="1"/>
    <col min="5227" max="5227" width="22.5703125" style="3" customWidth="1"/>
    <col min="5228" max="5228" width="23" style="3" customWidth="1"/>
    <col min="5229" max="5229" width="22.85546875" style="3" customWidth="1"/>
    <col min="5230" max="5230" width="23.42578125" style="3" customWidth="1"/>
    <col min="5231" max="5231" width="28.7109375" style="3" customWidth="1"/>
    <col min="5232" max="5232" width="12.7109375" style="3" customWidth="1"/>
    <col min="5233" max="5233" width="11.42578125" style="3"/>
    <col min="5234" max="5234" width="25.28515625" style="3" customWidth="1"/>
    <col min="5235" max="5235" width="15.85546875" style="3" bestFit="1" customWidth="1"/>
    <col min="5236" max="5237" width="18" style="3" bestFit="1" customWidth="1"/>
    <col min="5238" max="5456" width="11.42578125" style="3"/>
    <col min="5457" max="5457" width="15.42578125" style="3" customWidth="1"/>
    <col min="5458" max="5458" width="9.5703125" style="3" customWidth="1"/>
    <col min="5459" max="5459" width="14.42578125" style="3" customWidth="1"/>
    <col min="5460" max="5460" width="49.85546875" style="3" customWidth="1"/>
    <col min="5461" max="5461" width="22.5703125" style="3" customWidth="1"/>
    <col min="5462" max="5462" width="23" style="3" customWidth="1"/>
    <col min="5463" max="5463" width="22.85546875" style="3" customWidth="1"/>
    <col min="5464" max="5464" width="23.42578125" style="3" customWidth="1"/>
    <col min="5465" max="5465" width="22.42578125" style="3" customWidth="1"/>
    <col min="5466" max="5466" width="13.85546875" style="3" customWidth="1"/>
    <col min="5467" max="5467" width="20.7109375" style="3" customWidth="1"/>
    <col min="5468" max="5468" width="18.140625" style="3" customWidth="1"/>
    <col min="5469" max="5469" width="14.85546875" style="3" bestFit="1" customWidth="1"/>
    <col min="5470" max="5470" width="11.42578125" style="3"/>
    <col min="5471" max="5471" width="17.42578125" style="3" customWidth="1"/>
    <col min="5472" max="5474" width="18.140625" style="3" customWidth="1"/>
    <col min="5475" max="5478" width="11.42578125" style="3"/>
    <col min="5479" max="5479" width="34" style="3" customWidth="1"/>
    <col min="5480" max="5480" width="9.5703125" style="3" customWidth="1"/>
    <col min="5481" max="5481" width="16.7109375" style="3" customWidth="1"/>
    <col min="5482" max="5482" width="55.140625" style="3" customWidth="1"/>
    <col min="5483" max="5483" width="22.5703125" style="3" customWidth="1"/>
    <col min="5484" max="5484" width="23" style="3" customWidth="1"/>
    <col min="5485" max="5485" width="22.85546875" style="3" customWidth="1"/>
    <col min="5486" max="5486" width="23.42578125" style="3" customWidth="1"/>
    <col min="5487" max="5487" width="28.7109375" style="3" customWidth="1"/>
    <col min="5488" max="5488" width="12.7109375" style="3" customWidth="1"/>
    <col min="5489" max="5489" width="11.42578125" style="3"/>
    <col min="5490" max="5490" width="25.28515625" style="3" customWidth="1"/>
    <col min="5491" max="5491" width="15.85546875" style="3" bestFit="1" customWidth="1"/>
    <col min="5492" max="5493" width="18" style="3" bestFit="1" customWidth="1"/>
    <col min="5494" max="5712" width="11.42578125" style="3"/>
    <col min="5713" max="5713" width="15.42578125" style="3" customWidth="1"/>
    <col min="5714" max="5714" width="9.5703125" style="3" customWidth="1"/>
    <col min="5715" max="5715" width="14.42578125" style="3" customWidth="1"/>
    <col min="5716" max="5716" width="49.85546875" style="3" customWidth="1"/>
    <col min="5717" max="5717" width="22.5703125" style="3" customWidth="1"/>
    <col min="5718" max="5718" width="23" style="3" customWidth="1"/>
    <col min="5719" max="5719" width="22.85546875" style="3" customWidth="1"/>
    <col min="5720" max="5720" width="23.42578125" style="3" customWidth="1"/>
    <col min="5721" max="5721" width="22.42578125" style="3" customWidth="1"/>
    <col min="5722" max="5722" width="13.85546875" style="3" customWidth="1"/>
    <col min="5723" max="5723" width="20.7109375" style="3" customWidth="1"/>
    <col min="5724" max="5724" width="18.140625" style="3" customWidth="1"/>
    <col min="5725" max="5725" width="14.85546875" style="3" bestFit="1" customWidth="1"/>
    <col min="5726" max="5726" width="11.42578125" style="3"/>
    <col min="5727" max="5727" width="17.42578125" style="3" customWidth="1"/>
    <col min="5728" max="5730" width="18.140625" style="3" customWidth="1"/>
    <col min="5731" max="5734" width="11.42578125" style="3"/>
    <col min="5735" max="5735" width="34" style="3" customWidth="1"/>
    <col min="5736" max="5736" width="9.5703125" style="3" customWidth="1"/>
    <col min="5737" max="5737" width="16.7109375" style="3" customWidth="1"/>
    <col min="5738" max="5738" width="55.140625" style="3" customWidth="1"/>
    <col min="5739" max="5739" width="22.5703125" style="3" customWidth="1"/>
    <col min="5740" max="5740" width="23" style="3" customWidth="1"/>
    <col min="5741" max="5741" width="22.85546875" style="3" customWidth="1"/>
    <col min="5742" max="5742" width="23.42578125" style="3" customWidth="1"/>
    <col min="5743" max="5743" width="28.7109375" style="3" customWidth="1"/>
    <col min="5744" max="5744" width="12.7109375" style="3" customWidth="1"/>
    <col min="5745" max="5745" width="11.42578125" style="3"/>
    <col min="5746" max="5746" width="25.28515625" style="3" customWidth="1"/>
    <col min="5747" max="5747" width="15.85546875" style="3" bestFit="1" customWidth="1"/>
    <col min="5748" max="5749" width="18" style="3" bestFit="1" customWidth="1"/>
    <col min="5750" max="5968" width="11.42578125" style="3"/>
    <col min="5969" max="5969" width="15.42578125" style="3" customWidth="1"/>
    <col min="5970" max="5970" width="9.5703125" style="3" customWidth="1"/>
    <col min="5971" max="5971" width="14.42578125" style="3" customWidth="1"/>
    <col min="5972" max="5972" width="49.85546875" style="3" customWidth="1"/>
    <col min="5973" max="5973" width="22.5703125" style="3" customWidth="1"/>
    <col min="5974" max="5974" width="23" style="3" customWidth="1"/>
    <col min="5975" max="5975" width="22.85546875" style="3" customWidth="1"/>
    <col min="5976" max="5976" width="23.42578125" style="3" customWidth="1"/>
    <col min="5977" max="5977" width="22.42578125" style="3" customWidth="1"/>
    <col min="5978" max="5978" width="13.85546875" style="3" customWidth="1"/>
    <col min="5979" max="5979" width="20.7109375" style="3" customWidth="1"/>
    <col min="5980" max="5980" width="18.140625" style="3" customWidth="1"/>
    <col min="5981" max="5981" width="14.85546875" style="3" bestFit="1" customWidth="1"/>
    <col min="5982" max="5982" width="11.42578125" style="3"/>
    <col min="5983" max="5983" width="17.42578125" style="3" customWidth="1"/>
    <col min="5984" max="5986" width="18.140625" style="3" customWidth="1"/>
    <col min="5987" max="5990" width="11.42578125" style="3"/>
    <col min="5991" max="5991" width="34" style="3" customWidth="1"/>
    <col min="5992" max="5992" width="9.5703125" style="3" customWidth="1"/>
    <col min="5993" max="5993" width="16.7109375" style="3" customWidth="1"/>
    <col min="5994" max="5994" width="55.140625" style="3" customWidth="1"/>
    <col min="5995" max="5995" width="22.5703125" style="3" customWidth="1"/>
    <col min="5996" max="5996" width="23" style="3" customWidth="1"/>
    <col min="5997" max="5997" width="22.85546875" style="3" customWidth="1"/>
    <col min="5998" max="5998" width="23.42578125" style="3" customWidth="1"/>
    <col min="5999" max="5999" width="28.7109375" style="3" customWidth="1"/>
    <col min="6000" max="6000" width="12.7109375" style="3" customWidth="1"/>
    <col min="6001" max="6001" width="11.42578125" style="3"/>
    <col min="6002" max="6002" width="25.28515625" style="3" customWidth="1"/>
    <col min="6003" max="6003" width="15.85546875" style="3" bestFit="1" customWidth="1"/>
    <col min="6004" max="6005" width="18" style="3" bestFit="1" customWidth="1"/>
    <col min="6006" max="6224" width="11.42578125" style="3"/>
    <col min="6225" max="6225" width="15.42578125" style="3" customWidth="1"/>
    <col min="6226" max="6226" width="9.5703125" style="3" customWidth="1"/>
    <col min="6227" max="6227" width="14.42578125" style="3" customWidth="1"/>
    <col min="6228" max="6228" width="49.85546875" style="3" customWidth="1"/>
    <col min="6229" max="6229" width="22.5703125" style="3" customWidth="1"/>
    <col min="6230" max="6230" width="23" style="3" customWidth="1"/>
    <col min="6231" max="6231" width="22.85546875" style="3" customWidth="1"/>
    <col min="6232" max="6232" width="23.42578125" style="3" customWidth="1"/>
    <col min="6233" max="6233" width="22.42578125" style="3" customWidth="1"/>
    <col min="6234" max="6234" width="13.85546875" style="3" customWidth="1"/>
    <col min="6235" max="6235" width="20.7109375" style="3" customWidth="1"/>
    <col min="6236" max="6236" width="18.140625" style="3" customWidth="1"/>
    <col min="6237" max="6237" width="14.85546875" style="3" bestFit="1" customWidth="1"/>
    <col min="6238" max="6238" width="11.42578125" style="3"/>
    <col min="6239" max="6239" width="17.42578125" style="3" customWidth="1"/>
    <col min="6240" max="6242" width="18.140625" style="3" customWidth="1"/>
    <col min="6243" max="6246" width="11.42578125" style="3"/>
    <col min="6247" max="6247" width="34" style="3" customWidth="1"/>
    <col min="6248" max="6248" width="9.5703125" style="3" customWidth="1"/>
    <col min="6249" max="6249" width="16.7109375" style="3" customWidth="1"/>
    <col min="6250" max="6250" width="55.140625" style="3" customWidth="1"/>
    <col min="6251" max="6251" width="22.5703125" style="3" customWidth="1"/>
    <col min="6252" max="6252" width="23" style="3" customWidth="1"/>
    <col min="6253" max="6253" width="22.85546875" style="3" customWidth="1"/>
    <col min="6254" max="6254" width="23.42578125" style="3" customWidth="1"/>
    <col min="6255" max="6255" width="28.7109375" style="3" customWidth="1"/>
    <col min="6256" max="6256" width="12.7109375" style="3" customWidth="1"/>
    <col min="6257" max="6257" width="11.42578125" style="3"/>
    <col min="6258" max="6258" width="25.28515625" style="3" customWidth="1"/>
    <col min="6259" max="6259" width="15.85546875" style="3" bestFit="1" customWidth="1"/>
    <col min="6260" max="6261" width="18" style="3" bestFit="1" customWidth="1"/>
    <col min="6262" max="6480" width="11.42578125" style="3"/>
    <col min="6481" max="6481" width="15.42578125" style="3" customWidth="1"/>
    <col min="6482" max="6482" width="9.5703125" style="3" customWidth="1"/>
    <col min="6483" max="6483" width="14.42578125" style="3" customWidth="1"/>
    <col min="6484" max="6484" width="49.85546875" style="3" customWidth="1"/>
    <col min="6485" max="6485" width="22.5703125" style="3" customWidth="1"/>
    <col min="6486" max="6486" width="23" style="3" customWidth="1"/>
    <col min="6487" max="6487" width="22.85546875" style="3" customWidth="1"/>
    <col min="6488" max="6488" width="23.42578125" style="3" customWidth="1"/>
    <col min="6489" max="6489" width="22.42578125" style="3" customWidth="1"/>
    <col min="6490" max="6490" width="13.85546875" style="3" customWidth="1"/>
    <col min="6491" max="6491" width="20.7109375" style="3" customWidth="1"/>
    <col min="6492" max="6492" width="18.140625" style="3" customWidth="1"/>
    <col min="6493" max="6493" width="14.85546875" style="3" bestFit="1" customWidth="1"/>
    <col min="6494" max="6494" width="11.42578125" style="3"/>
    <col min="6495" max="6495" width="17.42578125" style="3" customWidth="1"/>
    <col min="6496" max="6498" width="18.140625" style="3" customWidth="1"/>
    <col min="6499" max="6502" width="11.42578125" style="3"/>
    <col min="6503" max="6503" width="34" style="3" customWidth="1"/>
    <col min="6504" max="6504" width="9.5703125" style="3" customWidth="1"/>
    <col min="6505" max="6505" width="16.7109375" style="3" customWidth="1"/>
    <col min="6506" max="6506" width="55.140625" style="3" customWidth="1"/>
    <col min="6507" max="6507" width="22.5703125" style="3" customWidth="1"/>
    <col min="6508" max="6508" width="23" style="3" customWidth="1"/>
    <col min="6509" max="6509" width="22.85546875" style="3" customWidth="1"/>
    <col min="6510" max="6510" width="23.42578125" style="3" customWidth="1"/>
    <col min="6511" max="6511" width="28.7109375" style="3" customWidth="1"/>
    <col min="6512" max="6512" width="12.7109375" style="3" customWidth="1"/>
    <col min="6513" max="6513" width="11.42578125" style="3"/>
    <col min="6514" max="6514" width="25.28515625" style="3" customWidth="1"/>
    <col min="6515" max="6515" width="15.85546875" style="3" bestFit="1" customWidth="1"/>
    <col min="6516" max="6517" width="18" style="3" bestFit="1" customWidth="1"/>
    <col min="6518" max="6736" width="11.42578125" style="3"/>
    <col min="6737" max="6737" width="15.42578125" style="3" customWidth="1"/>
    <col min="6738" max="6738" width="9.5703125" style="3" customWidth="1"/>
    <col min="6739" max="6739" width="14.42578125" style="3" customWidth="1"/>
    <col min="6740" max="6740" width="49.85546875" style="3" customWidth="1"/>
    <col min="6741" max="6741" width="22.5703125" style="3" customWidth="1"/>
    <col min="6742" max="6742" width="23" style="3" customWidth="1"/>
    <col min="6743" max="6743" width="22.85546875" style="3" customWidth="1"/>
    <col min="6744" max="6744" width="23.42578125" style="3" customWidth="1"/>
    <col min="6745" max="6745" width="22.42578125" style="3" customWidth="1"/>
    <col min="6746" max="6746" width="13.85546875" style="3" customWidth="1"/>
    <col min="6747" max="6747" width="20.7109375" style="3" customWidth="1"/>
    <col min="6748" max="6748" width="18.140625" style="3" customWidth="1"/>
    <col min="6749" max="6749" width="14.85546875" style="3" bestFit="1" customWidth="1"/>
    <col min="6750" max="6750" width="11.42578125" style="3"/>
    <col min="6751" max="6751" width="17.42578125" style="3" customWidth="1"/>
    <col min="6752" max="6754" width="18.140625" style="3" customWidth="1"/>
    <col min="6755" max="6758" width="11.42578125" style="3"/>
    <col min="6759" max="6759" width="34" style="3" customWidth="1"/>
    <col min="6760" max="6760" width="9.5703125" style="3" customWidth="1"/>
    <col min="6761" max="6761" width="16.7109375" style="3" customWidth="1"/>
    <col min="6762" max="6762" width="55.140625" style="3" customWidth="1"/>
    <col min="6763" max="6763" width="22.5703125" style="3" customWidth="1"/>
    <col min="6764" max="6764" width="23" style="3" customWidth="1"/>
    <col min="6765" max="6765" width="22.85546875" style="3" customWidth="1"/>
    <col min="6766" max="6766" width="23.42578125" style="3" customWidth="1"/>
    <col min="6767" max="6767" width="28.7109375" style="3" customWidth="1"/>
    <col min="6768" max="6768" width="12.7109375" style="3" customWidth="1"/>
    <col min="6769" max="6769" width="11.42578125" style="3"/>
    <col min="6770" max="6770" width="25.28515625" style="3" customWidth="1"/>
    <col min="6771" max="6771" width="15.85546875" style="3" bestFit="1" customWidth="1"/>
    <col min="6772" max="6773" width="18" style="3" bestFit="1" customWidth="1"/>
    <col min="6774" max="6992" width="11.42578125" style="3"/>
    <col min="6993" max="6993" width="15.42578125" style="3" customWidth="1"/>
    <col min="6994" max="6994" width="9.5703125" style="3" customWidth="1"/>
    <col min="6995" max="6995" width="14.42578125" style="3" customWidth="1"/>
    <col min="6996" max="6996" width="49.85546875" style="3" customWidth="1"/>
    <col min="6997" max="6997" width="22.5703125" style="3" customWidth="1"/>
    <col min="6998" max="6998" width="23" style="3" customWidth="1"/>
    <col min="6999" max="6999" width="22.85546875" style="3" customWidth="1"/>
    <col min="7000" max="7000" width="23.42578125" style="3" customWidth="1"/>
    <col min="7001" max="7001" width="22.42578125" style="3" customWidth="1"/>
    <col min="7002" max="7002" width="13.85546875" style="3" customWidth="1"/>
    <col min="7003" max="7003" width="20.7109375" style="3" customWidth="1"/>
    <col min="7004" max="7004" width="18.140625" style="3" customWidth="1"/>
    <col min="7005" max="7005" width="14.85546875" style="3" bestFit="1" customWidth="1"/>
    <col min="7006" max="7006" width="11.42578125" style="3"/>
    <col min="7007" max="7007" width="17.42578125" style="3" customWidth="1"/>
    <col min="7008" max="7010" width="18.140625" style="3" customWidth="1"/>
    <col min="7011" max="7014" width="11.42578125" style="3"/>
    <col min="7015" max="7015" width="34" style="3" customWidth="1"/>
    <col min="7016" max="7016" width="9.5703125" style="3" customWidth="1"/>
    <col min="7017" max="7017" width="16.7109375" style="3" customWidth="1"/>
    <col min="7018" max="7018" width="55.140625" style="3" customWidth="1"/>
    <col min="7019" max="7019" width="22.5703125" style="3" customWidth="1"/>
    <col min="7020" max="7020" width="23" style="3" customWidth="1"/>
    <col min="7021" max="7021" width="22.85546875" style="3" customWidth="1"/>
    <col min="7022" max="7022" width="23.42578125" style="3" customWidth="1"/>
    <col min="7023" max="7023" width="28.7109375" style="3" customWidth="1"/>
    <col min="7024" max="7024" width="12.7109375" style="3" customWidth="1"/>
    <col min="7025" max="7025" width="11.42578125" style="3"/>
    <col min="7026" max="7026" width="25.28515625" style="3" customWidth="1"/>
    <col min="7027" max="7027" width="15.85546875" style="3" bestFit="1" customWidth="1"/>
    <col min="7028" max="7029" width="18" style="3" bestFit="1" customWidth="1"/>
    <col min="7030" max="7248" width="11.42578125" style="3"/>
    <col min="7249" max="7249" width="15.42578125" style="3" customWidth="1"/>
    <col min="7250" max="7250" width="9.5703125" style="3" customWidth="1"/>
    <col min="7251" max="7251" width="14.42578125" style="3" customWidth="1"/>
    <col min="7252" max="7252" width="49.85546875" style="3" customWidth="1"/>
    <col min="7253" max="7253" width="22.5703125" style="3" customWidth="1"/>
    <col min="7254" max="7254" width="23" style="3" customWidth="1"/>
    <col min="7255" max="7255" width="22.85546875" style="3" customWidth="1"/>
    <col min="7256" max="7256" width="23.42578125" style="3" customWidth="1"/>
    <col min="7257" max="7257" width="22.42578125" style="3" customWidth="1"/>
    <col min="7258" max="7258" width="13.85546875" style="3" customWidth="1"/>
    <col min="7259" max="7259" width="20.7109375" style="3" customWidth="1"/>
    <col min="7260" max="7260" width="18.140625" style="3" customWidth="1"/>
    <col min="7261" max="7261" width="14.85546875" style="3" bestFit="1" customWidth="1"/>
    <col min="7262" max="7262" width="11.42578125" style="3"/>
    <col min="7263" max="7263" width="17.42578125" style="3" customWidth="1"/>
    <col min="7264" max="7266" width="18.140625" style="3" customWidth="1"/>
    <col min="7267" max="7270" width="11.42578125" style="3"/>
    <col min="7271" max="7271" width="34" style="3" customWidth="1"/>
    <col min="7272" max="7272" width="9.5703125" style="3" customWidth="1"/>
    <col min="7273" max="7273" width="16.7109375" style="3" customWidth="1"/>
    <col min="7274" max="7274" width="55.140625" style="3" customWidth="1"/>
    <col min="7275" max="7275" width="22.5703125" style="3" customWidth="1"/>
    <col min="7276" max="7276" width="23" style="3" customWidth="1"/>
    <col min="7277" max="7277" width="22.85546875" style="3" customWidth="1"/>
    <col min="7278" max="7278" width="23.42578125" style="3" customWidth="1"/>
    <col min="7279" max="7279" width="28.7109375" style="3" customWidth="1"/>
    <col min="7280" max="7280" width="12.7109375" style="3" customWidth="1"/>
    <col min="7281" max="7281" width="11.42578125" style="3"/>
    <col min="7282" max="7282" width="25.28515625" style="3" customWidth="1"/>
    <col min="7283" max="7283" width="15.85546875" style="3" bestFit="1" customWidth="1"/>
    <col min="7284" max="7285" width="18" style="3" bestFit="1" customWidth="1"/>
    <col min="7286" max="7504" width="11.42578125" style="3"/>
    <col min="7505" max="7505" width="15.42578125" style="3" customWidth="1"/>
    <col min="7506" max="7506" width="9.5703125" style="3" customWidth="1"/>
    <col min="7507" max="7507" width="14.42578125" style="3" customWidth="1"/>
    <col min="7508" max="7508" width="49.85546875" style="3" customWidth="1"/>
    <col min="7509" max="7509" width="22.5703125" style="3" customWidth="1"/>
    <col min="7510" max="7510" width="23" style="3" customWidth="1"/>
    <col min="7511" max="7511" width="22.85546875" style="3" customWidth="1"/>
    <col min="7512" max="7512" width="23.42578125" style="3" customWidth="1"/>
    <col min="7513" max="7513" width="22.42578125" style="3" customWidth="1"/>
    <col min="7514" max="7514" width="13.85546875" style="3" customWidth="1"/>
    <col min="7515" max="7515" width="20.7109375" style="3" customWidth="1"/>
    <col min="7516" max="7516" width="18.140625" style="3" customWidth="1"/>
    <col min="7517" max="7517" width="14.85546875" style="3" bestFit="1" customWidth="1"/>
    <col min="7518" max="7518" width="11.42578125" style="3"/>
    <col min="7519" max="7519" width="17.42578125" style="3" customWidth="1"/>
    <col min="7520" max="7522" width="18.140625" style="3" customWidth="1"/>
    <col min="7523" max="7526" width="11.42578125" style="3"/>
    <col min="7527" max="7527" width="34" style="3" customWidth="1"/>
    <col min="7528" max="7528" width="9.5703125" style="3" customWidth="1"/>
    <col min="7529" max="7529" width="16.7109375" style="3" customWidth="1"/>
    <col min="7530" max="7530" width="55.140625" style="3" customWidth="1"/>
    <col min="7531" max="7531" width="22.5703125" style="3" customWidth="1"/>
    <col min="7532" max="7532" width="23" style="3" customWidth="1"/>
    <col min="7533" max="7533" width="22.85546875" style="3" customWidth="1"/>
    <col min="7534" max="7534" width="23.42578125" style="3" customWidth="1"/>
    <col min="7535" max="7535" width="28.7109375" style="3" customWidth="1"/>
    <col min="7536" max="7536" width="12.7109375" style="3" customWidth="1"/>
    <col min="7537" max="7537" width="11.42578125" style="3"/>
    <col min="7538" max="7538" width="25.28515625" style="3" customWidth="1"/>
    <col min="7539" max="7539" width="15.85546875" style="3" bestFit="1" customWidth="1"/>
    <col min="7540" max="7541" width="18" style="3" bestFit="1" customWidth="1"/>
    <col min="7542" max="7760" width="11.42578125" style="3"/>
    <col min="7761" max="7761" width="15.42578125" style="3" customWidth="1"/>
    <col min="7762" max="7762" width="9.5703125" style="3" customWidth="1"/>
    <col min="7763" max="7763" width="14.42578125" style="3" customWidth="1"/>
    <col min="7764" max="7764" width="49.85546875" style="3" customWidth="1"/>
    <col min="7765" max="7765" width="22.5703125" style="3" customWidth="1"/>
    <col min="7766" max="7766" width="23" style="3" customWidth="1"/>
    <col min="7767" max="7767" width="22.85546875" style="3" customWidth="1"/>
    <col min="7768" max="7768" width="23.42578125" style="3" customWidth="1"/>
    <col min="7769" max="7769" width="22.42578125" style="3" customWidth="1"/>
    <col min="7770" max="7770" width="13.85546875" style="3" customWidth="1"/>
    <col min="7771" max="7771" width="20.7109375" style="3" customWidth="1"/>
    <col min="7772" max="7772" width="18.140625" style="3" customWidth="1"/>
    <col min="7773" max="7773" width="14.85546875" style="3" bestFit="1" customWidth="1"/>
    <col min="7774" max="7774" width="11.42578125" style="3"/>
    <col min="7775" max="7775" width="17.42578125" style="3" customWidth="1"/>
    <col min="7776" max="7778" width="18.140625" style="3" customWidth="1"/>
    <col min="7779" max="7782" width="11.42578125" style="3"/>
    <col min="7783" max="7783" width="34" style="3" customWidth="1"/>
    <col min="7784" max="7784" width="9.5703125" style="3" customWidth="1"/>
    <col min="7785" max="7785" width="16.7109375" style="3" customWidth="1"/>
    <col min="7786" max="7786" width="55.140625" style="3" customWidth="1"/>
    <col min="7787" max="7787" width="22.5703125" style="3" customWidth="1"/>
    <col min="7788" max="7788" width="23" style="3" customWidth="1"/>
    <col min="7789" max="7789" width="22.85546875" style="3" customWidth="1"/>
    <col min="7790" max="7790" width="23.42578125" style="3" customWidth="1"/>
    <col min="7791" max="7791" width="28.7109375" style="3" customWidth="1"/>
    <col min="7792" max="7792" width="12.7109375" style="3" customWidth="1"/>
    <col min="7793" max="7793" width="11.42578125" style="3"/>
    <col min="7794" max="7794" width="25.28515625" style="3" customWidth="1"/>
    <col min="7795" max="7795" width="15.85546875" style="3" bestFit="1" customWidth="1"/>
    <col min="7796" max="7797" width="18" style="3" bestFit="1" customWidth="1"/>
    <col min="7798" max="8016" width="11.42578125" style="3"/>
    <col min="8017" max="8017" width="15.42578125" style="3" customWidth="1"/>
    <col min="8018" max="8018" width="9.5703125" style="3" customWidth="1"/>
    <col min="8019" max="8019" width="14.42578125" style="3" customWidth="1"/>
    <col min="8020" max="8020" width="49.85546875" style="3" customWidth="1"/>
    <col min="8021" max="8021" width="22.5703125" style="3" customWidth="1"/>
    <col min="8022" max="8022" width="23" style="3" customWidth="1"/>
    <col min="8023" max="8023" width="22.85546875" style="3" customWidth="1"/>
    <col min="8024" max="8024" width="23.42578125" style="3" customWidth="1"/>
    <col min="8025" max="8025" width="22.42578125" style="3" customWidth="1"/>
    <col min="8026" max="8026" width="13.85546875" style="3" customWidth="1"/>
    <col min="8027" max="8027" width="20.7109375" style="3" customWidth="1"/>
    <col min="8028" max="8028" width="18.140625" style="3" customWidth="1"/>
    <col min="8029" max="8029" width="14.85546875" style="3" bestFit="1" customWidth="1"/>
    <col min="8030" max="8030" width="11.42578125" style="3"/>
    <col min="8031" max="8031" width="17.42578125" style="3" customWidth="1"/>
    <col min="8032" max="8034" width="18.140625" style="3" customWidth="1"/>
    <col min="8035" max="8038" width="11.42578125" style="3"/>
    <col min="8039" max="8039" width="34" style="3" customWidth="1"/>
    <col min="8040" max="8040" width="9.5703125" style="3" customWidth="1"/>
    <col min="8041" max="8041" width="16.7109375" style="3" customWidth="1"/>
    <col min="8042" max="8042" width="55.140625" style="3" customWidth="1"/>
    <col min="8043" max="8043" width="22.5703125" style="3" customWidth="1"/>
    <col min="8044" max="8044" width="23" style="3" customWidth="1"/>
    <col min="8045" max="8045" width="22.85546875" style="3" customWidth="1"/>
    <col min="8046" max="8046" width="23.42578125" style="3" customWidth="1"/>
    <col min="8047" max="8047" width="28.7109375" style="3" customWidth="1"/>
    <col min="8048" max="8048" width="12.7109375" style="3" customWidth="1"/>
    <col min="8049" max="8049" width="11.42578125" style="3"/>
    <col min="8050" max="8050" width="25.28515625" style="3" customWidth="1"/>
    <col min="8051" max="8051" width="15.85546875" style="3" bestFit="1" customWidth="1"/>
    <col min="8052" max="8053" width="18" style="3" bestFit="1" customWidth="1"/>
    <col min="8054" max="8272" width="11.42578125" style="3"/>
    <col min="8273" max="8273" width="15.42578125" style="3" customWidth="1"/>
    <col min="8274" max="8274" width="9.5703125" style="3" customWidth="1"/>
    <col min="8275" max="8275" width="14.42578125" style="3" customWidth="1"/>
    <col min="8276" max="8276" width="49.85546875" style="3" customWidth="1"/>
    <col min="8277" max="8277" width="22.5703125" style="3" customWidth="1"/>
    <col min="8278" max="8278" width="23" style="3" customWidth="1"/>
    <col min="8279" max="8279" width="22.85546875" style="3" customWidth="1"/>
    <col min="8280" max="8280" width="23.42578125" style="3" customWidth="1"/>
    <col min="8281" max="8281" width="22.42578125" style="3" customWidth="1"/>
    <col min="8282" max="8282" width="13.85546875" style="3" customWidth="1"/>
    <col min="8283" max="8283" width="20.7109375" style="3" customWidth="1"/>
    <col min="8284" max="8284" width="18.140625" style="3" customWidth="1"/>
    <col min="8285" max="8285" width="14.85546875" style="3" bestFit="1" customWidth="1"/>
    <col min="8286" max="8286" width="11.42578125" style="3"/>
    <col min="8287" max="8287" width="17.42578125" style="3" customWidth="1"/>
    <col min="8288" max="8290" width="18.140625" style="3" customWidth="1"/>
    <col min="8291" max="8294" width="11.42578125" style="3"/>
    <col min="8295" max="8295" width="34" style="3" customWidth="1"/>
    <col min="8296" max="8296" width="9.5703125" style="3" customWidth="1"/>
    <col min="8297" max="8297" width="16.7109375" style="3" customWidth="1"/>
    <col min="8298" max="8298" width="55.140625" style="3" customWidth="1"/>
    <col min="8299" max="8299" width="22.5703125" style="3" customWidth="1"/>
    <col min="8300" max="8300" width="23" style="3" customWidth="1"/>
    <col min="8301" max="8301" width="22.85546875" style="3" customWidth="1"/>
    <col min="8302" max="8302" width="23.42578125" style="3" customWidth="1"/>
    <col min="8303" max="8303" width="28.7109375" style="3" customWidth="1"/>
    <col min="8304" max="8304" width="12.7109375" style="3" customWidth="1"/>
    <col min="8305" max="8305" width="11.42578125" style="3"/>
    <col min="8306" max="8306" width="25.28515625" style="3" customWidth="1"/>
    <col min="8307" max="8307" width="15.85546875" style="3" bestFit="1" customWidth="1"/>
    <col min="8308" max="8309" width="18" style="3" bestFit="1" customWidth="1"/>
    <col min="8310" max="8528" width="11.42578125" style="3"/>
    <col min="8529" max="8529" width="15.42578125" style="3" customWidth="1"/>
    <col min="8530" max="8530" width="9.5703125" style="3" customWidth="1"/>
    <col min="8531" max="8531" width="14.42578125" style="3" customWidth="1"/>
    <col min="8532" max="8532" width="49.85546875" style="3" customWidth="1"/>
    <col min="8533" max="8533" width="22.5703125" style="3" customWidth="1"/>
    <col min="8534" max="8534" width="23" style="3" customWidth="1"/>
    <col min="8535" max="8535" width="22.85546875" style="3" customWidth="1"/>
    <col min="8536" max="8536" width="23.42578125" style="3" customWidth="1"/>
    <col min="8537" max="8537" width="22.42578125" style="3" customWidth="1"/>
    <col min="8538" max="8538" width="13.85546875" style="3" customWidth="1"/>
    <col min="8539" max="8539" width="20.7109375" style="3" customWidth="1"/>
    <col min="8540" max="8540" width="18.140625" style="3" customWidth="1"/>
    <col min="8541" max="8541" width="14.85546875" style="3" bestFit="1" customWidth="1"/>
    <col min="8542" max="8542" width="11.42578125" style="3"/>
    <col min="8543" max="8543" width="17.42578125" style="3" customWidth="1"/>
    <col min="8544" max="8546" width="18.140625" style="3" customWidth="1"/>
    <col min="8547" max="8550" width="11.42578125" style="3"/>
    <col min="8551" max="8551" width="34" style="3" customWidth="1"/>
    <col min="8552" max="8552" width="9.5703125" style="3" customWidth="1"/>
    <col min="8553" max="8553" width="16.7109375" style="3" customWidth="1"/>
    <col min="8554" max="8554" width="55.140625" style="3" customWidth="1"/>
    <col min="8555" max="8555" width="22.5703125" style="3" customWidth="1"/>
    <col min="8556" max="8556" width="23" style="3" customWidth="1"/>
    <col min="8557" max="8557" width="22.85546875" style="3" customWidth="1"/>
    <col min="8558" max="8558" width="23.42578125" style="3" customWidth="1"/>
    <col min="8559" max="8559" width="28.7109375" style="3" customWidth="1"/>
    <col min="8560" max="8560" width="12.7109375" style="3" customWidth="1"/>
    <col min="8561" max="8561" width="11.42578125" style="3"/>
    <col min="8562" max="8562" width="25.28515625" style="3" customWidth="1"/>
    <col min="8563" max="8563" width="15.85546875" style="3" bestFit="1" customWidth="1"/>
    <col min="8564" max="8565" width="18" style="3" bestFit="1" customWidth="1"/>
    <col min="8566" max="8784" width="11.42578125" style="3"/>
    <col min="8785" max="8785" width="15.42578125" style="3" customWidth="1"/>
    <col min="8786" max="8786" width="9.5703125" style="3" customWidth="1"/>
    <col min="8787" max="8787" width="14.42578125" style="3" customWidth="1"/>
    <col min="8788" max="8788" width="49.85546875" style="3" customWidth="1"/>
    <col min="8789" max="8789" width="22.5703125" style="3" customWidth="1"/>
    <col min="8790" max="8790" width="23" style="3" customWidth="1"/>
    <col min="8791" max="8791" width="22.85546875" style="3" customWidth="1"/>
    <col min="8792" max="8792" width="23.42578125" style="3" customWidth="1"/>
    <col min="8793" max="8793" width="22.42578125" style="3" customWidth="1"/>
    <col min="8794" max="8794" width="13.85546875" style="3" customWidth="1"/>
    <col min="8795" max="8795" width="20.7109375" style="3" customWidth="1"/>
    <col min="8796" max="8796" width="18.140625" style="3" customWidth="1"/>
    <col min="8797" max="8797" width="14.85546875" style="3" bestFit="1" customWidth="1"/>
    <col min="8798" max="8798" width="11.42578125" style="3"/>
    <col min="8799" max="8799" width="17.42578125" style="3" customWidth="1"/>
    <col min="8800" max="8802" width="18.140625" style="3" customWidth="1"/>
    <col min="8803" max="8806" width="11.42578125" style="3"/>
    <col min="8807" max="8807" width="34" style="3" customWidth="1"/>
    <col min="8808" max="8808" width="9.5703125" style="3" customWidth="1"/>
    <col min="8809" max="8809" width="16.7109375" style="3" customWidth="1"/>
    <col min="8810" max="8810" width="55.140625" style="3" customWidth="1"/>
    <col min="8811" max="8811" width="22.5703125" style="3" customWidth="1"/>
    <col min="8812" max="8812" width="23" style="3" customWidth="1"/>
    <col min="8813" max="8813" width="22.85546875" style="3" customWidth="1"/>
    <col min="8814" max="8814" width="23.42578125" style="3" customWidth="1"/>
    <col min="8815" max="8815" width="28.7109375" style="3" customWidth="1"/>
    <col min="8816" max="8816" width="12.7109375" style="3" customWidth="1"/>
    <col min="8817" max="8817" width="11.42578125" style="3"/>
    <col min="8818" max="8818" width="25.28515625" style="3" customWidth="1"/>
    <col min="8819" max="8819" width="15.85546875" style="3" bestFit="1" customWidth="1"/>
    <col min="8820" max="8821" width="18" style="3" bestFit="1" customWidth="1"/>
    <col min="8822" max="9040" width="11.42578125" style="3"/>
    <col min="9041" max="9041" width="15.42578125" style="3" customWidth="1"/>
    <col min="9042" max="9042" width="9.5703125" style="3" customWidth="1"/>
    <col min="9043" max="9043" width="14.42578125" style="3" customWidth="1"/>
    <col min="9044" max="9044" width="49.85546875" style="3" customWidth="1"/>
    <col min="9045" max="9045" width="22.5703125" style="3" customWidth="1"/>
    <col min="9046" max="9046" width="23" style="3" customWidth="1"/>
    <col min="9047" max="9047" width="22.85546875" style="3" customWidth="1"/>
    <col min="9048" max="9048" width="23.42578125" style="3" customWidth="1"/>
    <col min="9049" max="9049" width="22.42578125" style="3" customWidth="1"/>
    <col min="9050" max="9050" width="13.85546875" style="3" customWidth="1"/>
    <col min="9051" max="9051" width="20.7109375" style="3" customWidth="1"/>
    <col min="9052" max="9052" width="18.140625" style="3" customWidth="1"/>
    <col min="9053" max="9053" width="14.85546875" style="3" bestFit="1" customWidth="1"/>
    <col min="9054" max="9054" width="11.42578125" style="3"/>
    <col min="9055" max="9055" width="17.42578125" style="3" customWidth="1"/>
    <col min="9056" max="9058" width="18.140625" style="3" customWidth="1"/>
    <col min="9059" max="9062" width="11.42578125" style="3"/>
    <col min="9063" max="9063" width="34" style="3" customWidth="1"/>
    <col min="9064" max="9064" width="9.5703125" style="3" customWidth="1"/>
    <col min="9065" max="9065" width="16.7109375" style="3" customWidth="1"/>
    <col min="9066" max="9066" width="55.140625" style="3" customWidth="1"/>
    <col min="9067" max="9067" width="22.5703125" style="3" customWidth="1"/>
    <col min="9068" max="9068" width="23" style="3" customWidth="1"/>
    <col min="9069" max="9069" width="22.85546875" style="3" customWidth="1"/>
    <col min="9070" max="9070" width="23.42578125" style="3" customWidth="1"/>
    <col min="9071" max="9071" width="28.7109375" style="3" customWidth="1"/>
    <col min="9072" max="9072" width="12.7109375" style="3" customWidth="1"/>
    <col min="9073" max="9073" width="11.42578125" style="3"/>
    <col min="9074" max="9074" width="25.28515625" style="3" customWidth="1"/>
    <col min="9075" max="9075" width="15.85546875" style="3" bestFit="1" customWidth="1"/>
    <col min="9076" max="9077" width="18" style="3" bestFit="1" customWidth="1"/>
    <col min="9078" max="9296" width="11.42578125" style="3"/>
    <col min="9297" max="9297" width="15.42578125" style="3" customWidth="1"/>
    <col min="9298" max="9298" width="9.5703125" style="3" customWidth="1"/>
    <col min="9299" max="9299" width="14.42578125" style="3" customWidth="1"/>
    <col min="9300" max="9300" width="49.85546875" style="3" customWidth="1"/>
    <col min="9301" max="9301" width="22.5703125" style="3" customWidth="1"/>
    <col min="9302" max="9302" width="23" style="3" customWidth="1"/>
    <col min="9303" max="9303" width="22.85546875" style="3" customWidth="1"/>
    <col min="9304" max="9304" width="23.42578125" style="3" customWidth="1"/>
    <col min="9305" max="9305" width="22.42578125" style="3" customWidth="1"/>
    <col min="9306" max="9306" width="13.85546875" style="3" customWidth="1"/>
    <col min="9307" max="9307" width="20.7109375" style="3" customWidth="1"/>
    <col min="9308" max="9308" width="18.140625" style="3" customWidth="1"/>
    <col min="9309" max="9309" width="14.85546875" style="3" bestFit="1" customWidth="1"/>
    <col min="9310" max="9310" width="11.42578125" style="3"/>
    <col min="9311" max="9311" width="17.42578125" style="3" customWidth="1"/>
    <col min="9312" max="9314" width="18.140625" style="3" customWidth="1"/>
    <col min="9315" max="9318" width="11.42578125" style="3"/>
    <col min="9319" max="9319" width="34" style="3" customWidth="1"/>
    <col min="9320" max="9320" width="9.5703125" style="3" customWidth="1"/>
    <col min="9321" max="9321" width="16.7109375" style="3" customWidth="1"/>
    <col min="9322" max="9322" width="55.140625" style="3" customWidth="1"/>
    <col min="9323" max="9323" width="22.5703125" style="3" customWidth="1"/>
    <col min="9324" max="9324" width="23" style="3" customWidth="1"/>
    <col min="9325" max="9325" width="22.85546875" style="3" customWidth="1"/>
    <col min="9326" max="9326" width="23.42578125" style="3" customWidth="1"/>
    <col min="9327" max="9327" width="28.7109375" style="3" customWidth="1"/>
    <col min="9328" max="9328" width="12.7109375" style="3" customWidth="1"/>
    <col min="9329" max="9329" width="11.42578125" style="3"/>
    <col min="9330" max="9330" width="25.28515625" style="3" customWidth="1"/>
    <col min="9331" max="9331" width="15.85546875" style="3" bestFit="1" customWidth="1"/>
    <col min="9332" max="9333" width="18" style="3" bestFit="1" customWidth="1"/>
    <col min="9334" max="9552" width="11.42578125" style="3"/>
    <col min="9553" max="9553" width="15.42578125" style="3" customWidth="1"/>
    <col min="9554" max="9554" width="9.5703125" style="3" customWidth="1"/>
    <col min="9555" max="9555" width="14.42578125" style="3" customWidth="1"/>
    <col min="9556" max="9556" width="49.85546875" style="3" customWidth="1"/>
    <col min="9557" max="9557" width="22.5703125" style="3" customWidth="1"/>
    <col min="9558" max="9558" width="23" style="3" customWidth="1"/>
    <col min="9559" max="9559" width="22.85546875" style="3" customWidth="1"/>
    <col min="9560" max="9560" width="23.42578125" style="3" customWidth="1"/>
    <col min="9561" max="9561" width="22.42578125" style="3" customWidth="1"/>
    <col min="9562" max="9562" width="13.85546875" style="3" customWidth="1"/>
    <col min="9563" max="9563" width="20.7109375" style="3" customWidth="1"/>
    <col min="9564" max="9564" width="18.140625" style="3" customWidth="1"/>
    <col min="9565" max="9565" width="14.85546875" style="3" bestFit="1" customWidth="1"/>
    <col min="9566" max="9566" width="11.42578125" style="3"/>
    <col min="9567" max="9567" width="17.42578125" style="3" customWidth="1"/>
    <col min="9568" max="9570" width="18.140625" style="3" customWidth="1"/>
    <col min="9571" max="9574" width="11.42578125" style="3"/>
    <col min="9575" max="9575" width="34" style="3" customWidth="1"/>
    <col min="9576" max="9576" width="9.5703125" style="3" customWidth="1"/>
    <col min="9577" max="9577" width="16.7109375" style="3" customWidth="1"/>
    <col min="9578" max="9578" width="55.140625" style="3" customWidth="1"/>
    <col min="9579" max="9579" width="22.5703125" style="3" customWidth="1"/>
    <col min="9580" max="9580" width="23" style="3" customWidth="1"/>
    <col min="9581" max="9581" width="22.85546875" style="3" customWidth="1"/>
    <col min="9582" max="9582" width="23.42578125" style="3" customWidth="1"/>
    <col min="9583" max="9583" width="28.7109375" style="3" customWidth="1"/>
    <col min="9584" max="9584" width="12.7109375" style="3" customWidth="1"/>
    <col min="9585" max="9585" width="11.42578125" style="3"/>
    <col min="9586" max="9586" width="25.28515625" style="3" customWidth="1"/>
    <col min="9587" max="9587" width="15.85546875" style="3" bestFit="1" customWidth="1"/>
    <col min="9588" max="9589" width="18" style="3" bestFit="1" customWidth="1"/>
    <col min="9590" max="9808" width="11.42578125" style="3"/>
    <col min="9809" max="9809" width="15.42578125" style="3" customWidth="1"/>
    <col min="9810" max="9810" width="9.5703125" style="3" customWidth="1"/>
    <col min="9811" max="9811" width="14.42578125" style="3" customWidth="1"/>
    <col min="9812" max="9812" width="49.85546875" style="3" customWidth="1"/>
    <col min="9813" max="9813" width="22.5703125" style="3" customWidth="1"/>
    <col min="9814" max="9814" width="23" style="3" customWidth="1"/>
    <col min="9815" max="9815" width="22.85546875" style="3" customWidth="1"/>
    <col min="9816" max="9816" width="23.42578125" style="3" customWidth="1"/>
    <col min="9817" max="9817" width="22.42578125" style="3" customWidth="1"/>
    <col min="9818" max="9818" width="13.85546875" style="3" customWidth="1"/>
    <col min="9819" max="9819" width="20.7109375" style="3" customWidth="1"/>
    <col min="9820" max="9820" width="18.140625" style="3" customWidth="1"/>
    <col min="9821" max="9821" width="14.85546875" style="3" bestFit="1" customWidth="1"/>
    <col min="9822" max="9822" width="11.42578125" style="3"/>
    <col min="9823" max="9823" width="17.42578125" style="3" customWidth="1"/>
    <col min="9824" max="9826" width="18.140625" style="3" customWidth="1"/>
    <col min="9827" max="9830" width="11.42578125" style="3"/>
    <col min="9831" max="9831" width="34" style="3" customWidth="1"/>
    <col min="9832" max="9832" width="9.5703125" style="3" customWidth="1"/>
    <col min="9833" max="9833" width="16.7109375" style="3" customWidth="1"/>
    <col min="9834" max="9834" width="55.140625" style="3" customWidth="1"/>
    <col min="9835" max="9835" width="22.5703125" style="3" customWidth="1"/>
    <col min="9836" max="9836" width="23" style="3" customWidth="1"/>
    <col min="9837" max="9837" width="22.85546875" style="3" customWidth="1"/>
    <col min="9838" max="9838" width="23.42578125" style="3" customWidth="1"/>
    <col min="9839" max="9839" width="28.7109375" style="3" customWidth="1"/>
    <col min="9840" max="9840" width="12.7109375" style="3" customWidth="1"/>
    <col min="9841" max="9841" width="11.42578125" style="3"/>
    <col min="9842" max="9842" width="25.28515625" style="3" customWidth="1"/>
    <col min="9843" max="9843" width="15.85546875" style="3" bestFit="1" customWidth="1"/>
    <col min="9844" max="9845" width="18" style="3" bestFit="1" customWidth="1"/>
    <col min="9846" max="10064" width="11.42578125" style="3"/>
    <col min="10065" max="10065" width="15.42578125" style="3" customWidth="1"/>
    <col min="10066" max="10066" width="9.5703125" style="3" customWidth="1"/>
    <col min="10067" max="10067" width="14.42578125" style="3" customWidth="1"/>
    <col min="10068" max="10068" width="49.85546875" style="3" customWidth="1"/>
    <col min="10069" max="10069" width="22.5703125" style="3" customWidth="1"/>
    <col min="10070" max="10070" width="23" style="3" customWidth="1"/>
    <col min="10071" max="10071" width="22.85546875" style="3" customWidth="1"/>
    <col min="10072" max="10072" width="23.42578125" style="3" customWidth="1"/>
    <col min="10073" max="10073" width="22.42578125" style="3" customWidth="1"/>
    <col min="10074" max="10074" width="13.85546875" style="3" customWidth="1"/>
    <col min="10075" max="10075" width="20.7109375" style="3" customWidth="1"/>
    <col min="10076" max="10076" width="18.140625" style="3" customWidth="1"/>
    <col min="10077" max="10077" width="14.85546875" style="3" bestFit="1" customWidth="1"/>
    <col min="10078" max="10078" width="11.42578125" style="3"/>
    <col min="10079" max="10079" width="17.42578125" style="3" customWidth="1"/>
    <col min="10080" max="10082" width="18.140625" style="3" customWidth="1"/>
    <col min="10083" max="10086" width="11.42578125" style="3"/>
    <col min="10087" max="10087" width="34" style="3" customWidth="1"/>
    <col min="10088" max="10088" width="9.5703125" style="3" customWidth="1"/>
    <col min="10089" max="10089" width="16.7109375" style="3" customWidth="1"/>
    <col min="10090" max="10090" width="55.140625" style="3" customWidth="1"/>
    <col min="10091" max="10091" width="22.5703125" style="3" customWidth="1"/>
    <col min="10092" max="10092" width="23" style="3" customWidth="1"/>
    <col min="10093" max="10093" width="22.85546875" style="3" customWidth="1"/>
    <col min="10094" max="10094" width="23.42578125" style="3" customWidth="1"/>
    <col min="10095" max="10095" width="28.7109375" style="3" customWidth="1"/>
    <col min="10096" max="10096" width="12.7109375" style="3" customWidth="1"/>
    <col min="10097" max="10097" width="11.42578125" style="3"/>
    <col min="10098" max="10098" width="25.28515625" style="3" customWidth="1"/>
    <col min="10099" max="10099" width="15.85546875" style="3" bestFit="1" customWidth="1"/>
    <col min="10100" max="10101" width="18" style="3" bestFit="1" customWidth="1"/>
    <col min="10102" max="10320" width="11.42578125" style="3"/>
    <col min="10321" max="10321" width="15.42578125" style="3" customWidth="1"/>
    <col min="10322" max="10322" width="9.5703125" style="3" customWidth="1"/>
    <col min="10323" max="10323" width="14.42578125" style="3" customWidth="1"/>
    <col min="10324" max="10324" width="49.85546875" style="3" customWidth="1"/>
    <col min="10325" max="10325" width="22.5703125" style="3" customWidth="1"/>
    <col min="10326" max="10326" width="23" style="3" customWidth="1"/>
    <col min="10327" max="10327" width="22.85546875" style="3" customWidth="1"/>
    <col min="10328" max="10328" width="23.42578125" style="3" customWidth="1"/>
    <col min="10329" max="10329" width="22.42578125" style="3" customWidth="1"/>
    <col min="10330" max="10330" width="13.85546875" style="3" customWidth="1"/>
    <col min="10331" max="10331" width="20.7109375" style="3" customWidth="1"/>
    <col min="10332" max="10332" width="18.140625" style="3" customWidth="1"/>
    <col min="10333" max="10333" width="14.85546875" style="3" bestFit="1" customWidth="1"/>
    <col min="10334" max="10334" width="11.42578125" style="3"/>
    <col min="10335" max="10335" width="17.42578125" style="3" customWidth="1"/>
    <col min="10336" max="10338" width="18.140625" style="3" customWidth="1"/>
    <col min="10339" max="10342" width="11.42578125" style="3"/>
    <col min="10343" max="10343" width="34" style="3" customWidth="1"/>
    <col min="10344" max="10344" width="9.5703125" style="3" customWidth="1"/>
    <col min="10345" max="10345" width="16.7109375" style="3" customWidth="1"/>
    <col min="10346" max="10346" width="55.140625" style="3" customWidth="1"/>
    <col min="10347" max="10347" width="22.5703125" style="3" customWidth="1"/>
    <col min="10348" max="10348" width="23" style="3" customWidth="1"/>
    <col min="10349" max="10349" width="22.85546875" style="3" customWidth="1"/>
    <col min="10350" max="10350" width="23.42578125" style="3" customWidth="1"/>
    <col min="10351" max="10351" width="28.7109375" style="3" customWidth="1"/>
    <col min="10352" max="10352" width="12.7109375" style="3" customWidth="1"/>
    <col min="10353" max="10353" width="11.42578125" style="3"/>
    <col min="10354" max="10354" width="25.28515625" style="3" customWidth="1"/>
    <col min="10355" max="10355" width="15.85546875" style="3" bestFit="1" customWidth="1"/>
    <col min="10356" max="10357" width="18" style="3" bestFit="1" customWidth="1"/>
    <col min="10358" max="10576" width="11.42578125" style="3"/>
    <col min="10577" max="10577" width="15.42578125" style="3" customWidth="1"/>
    <col min="10578" max="10578" width="9.5703125" style="3" customWidth="1"/>
    <col min="10579" max="10579" width="14.42578125" style="3" customWidth="1"/>
    <col min="10580" max="10580" width="49.85546875" style="3" customWidth="1"/>
    <col min="10581" max="10581" width="22.5703125" style="3" customWidth="1"/>
    <col min="10582" max="10582" width="23" style="3" customWidth="1"/>
    <col min="10583" max="10583" width="22.85546875" style="3" customWidth="1"/>
    <col min="10584" max="10584" width="23.42578125" style="3" customWidth="1"/>
    <col min="10585" max="10585" width="22.42578125" style="3" customWidth="1"/>
    <col min="10586" max="10586" width="13.85546875" style="3" customWidth="1"/>
    <col min="10587" max="10587" width="20.7109375" style="3" customWidth="1"/>
    <col min="10588" max="10588" width="18.140625" style="3" customWidth="1"/>
    <col min="10589" max="10589" width="14.85546875" style="3" bestFit="1" customWidth="1"/>
    <col min="10590" max="10590" width="11.42578125" style="3"/>
    <col min="10591" max="10591" width="17.42578125" style="3" customWidth="1"/>
    <col min="10592" max="10594" width="18.140625" style="3" customWidth="1"/>
    <col min="10595" max="10598" width="11.42578125" style="3"/>
    <col min="10599" max="10599" width="34" style="3" customWidth="1"/>
    <col min="10600" max="10600" width="9.5703125" style="3" customWidth="1"/>
    <col min="10601" max="10601" width="16.7109375" style="3" customWidth="1"/>
    <col min="10602" max="10602" width="55.140625" style="3" customWidth="1"/>
    <col min="10603" max="10603" width="22.5703125" style="3" customWidth="1"/>
    <col min="10604" max="10604" width="23" style="3" customWidth="1"/>
    <col min="10605" max="10605" width="22.85546875" style="3" customWidth="1"/>
    <col min="10606" max="10606" width="23.42578125" style="3" customWidth="1"/>
    <col min="10607" max="10607" width="28.7109375" style="3" customWidth="1"/>
    <col min="10608" max="10608" width="12.7109375" style="3" customWidth="1"/>
    <col min="10609" max="10609" width="11.42578125" style="3"/>
    <col min="10610" max="10610" width="25.28515625" style="3" customWidth="1"/>
    <col min="10611" max="10611" width="15.85546875" style="3" bestFit="1" customWidth="1"/>
    <col min="10612" max="10613" width="18" style="3" bestFit="1" customWidth="1"/>
    <col min="10614" max="10832" width="11.42578125" style="3"/>
    <col min="10833" max="10833" width="15.42578125" style="3" customWidth="1"/>
    <col min="10834" max="10834" width="9.5703125" style="3" customWidth="1"/>
    <col min="10835" max="10835" width="14.42578125" style="3" customWidth="1"/>
    <col min="10836" max="10836" width="49.85546875" style="3" customWidth="1"/>
    <col min="10837" max="10837" width="22.5703125" style="3" customWidth="1"/>
    <col min="10838" max="10838" width="23" style="3" customWidth="1"/>
    <col min="10839" max="10839" width="22.85546875" style="3" customWidth="1"/>
    <col min="10840" max="10840" width="23.42578125" style="3" customWidth="1"/>
    <col min="10841" max="10841" width="22.42578125" style="3" customWidth="1"/>
    <col min="10842" max="10842" width="13.85546875" style="3" customWidth="1"/>
    <col min="10843" max="10843" width="20.7109375" style="3" customWidth="1"/>
    <col min="10844" max="10844" width="18.140625" style="3" customWidth="1"/>
    <col min="10845" max="10845" width="14.85546875" style="3" bestFit="1" customWidth="1"/>
    <col min="10846" max="10846" width="11.42578125" style="3"/>
    <col min="10847" max="10847" width="17.42578125" style="3" customWidth="1"/>
    <col min="10848" max="10850" width="18.140625" style="3" customWidth="1"/>
    <col min="10851" max="10854" width="11.42578125" style="3"/>
    <col min="10855" max="10855" width="34" style="3" customWidth="1"/>
    <col min="10856" max="10856" width="9.5703125" style="3" customWidth="1"/>
    <col min="10857" max="10857" width="16.7109375" style="3" customWidth="1"/>
    <col min="10858" max="10858" width="55.140625" style="3" customWidth="1"/>
    <col min="10859" max="10859" width="22.5703125" style="3" customWidth="1"/>
    <col min="10860" max="10860" width="23" style="3" customWidth="1"/>
    <col min="10861" max="10861" width="22.85546875" style="3" customWidth="1"/>
    <col min="10862" max="10862" width="23.42578125" style="3" customWidth="1"/>
    <col min="10863" max="10863" width="28.7109375" style="3" customWidth="1"/>
    <col min="10864" max="10864" width="12.7109375" style="3" customWidth="1"/>
    <col min="10865" max="10865" width="11.42578125" style="3"/>
    <col min="10866" max="10866" width="25.28515625" style="3" customWidth="1"/>
    <col min="10867" max="10867" width="15.85546875" style="3" bestFit="1" customWidth="1"/>
    <col min="10868" max="10869" width="18" style="3" bestFit="1" customWidth="1"/>
    <col min="10870" max="11088" width="11.42578125" style="3"/>
    <col min="11089" max="11089" width="15.42578125" style="3" customWidth="1"/>
    <col min="11090" max="11090" width="9.5703125" style="3" customWidth="1"/>
    <col min="11091" max="11091" width="14.42578125" style="3" customWidth="1"/>
    <col min="11092" max="11092" width="49.85546875" style="3" customWidth="1"/>
    <col min="11093" max="11093" width="22.5703125" style="3" customWidth="1"/>
    <col min="11094" max="11094" width="23" style="3" customWidth="1"/>
    <col min="11095" max="11095" width="22.85546875" style="3" customWidth="1"/>
    <col min="11096" max="11096" width="23.42578125" style="3" customWidth="1"/>
    <col min="11097" max="11097" width="22.42578125" style="3" customWidth="1"/>
    <col min="11098" max="11098" width="13.85546875" style="3" customWidth="1"/>
    <col min="11099" max="11099" width="20.7109375" style="3" customWidth="1"/>
    <col min="11100" max="11100" width="18.140625" style="3" customWidth="1"/>
    <col min="11101" max="11101" width="14.85546875" style="3" bestFit="1" customWidth="1"/>
    <col min="11102" max="11102" width="11.42578125" style="3"/>
    <col min="11103" max="11103" width="17.42578125" style="3" customWidth="1"/>
    <col min="11104" max="11106" width="18.140625" style="3" customWidth="1"/>
    <col min="11107" max="11110" width="11.42578125" style="3"/>
    <col min="11111" max="11111" width="34" style="3" customWidth="1"/>
    <col min="11112" max="11112" width="9.5703125" style="3" customWidth="1"/>
    <col min="11113" max="11113" width="16.7109375" style="3" customWidth="1"/>
    <col min="11114" max="11114" width="55.140625" style="3" customWidth="1"/>
    <col min="11115" max="11115" width="22.5703125" style="3" customWidth="1"/>
    <col min="11116" max="11116" width="23" style="3" customWidth="1"/>
    <col min="11117" max="11117" width="22.85546875" style="3" customWidth="1"/>
    <col min="11118" max="11118" width="23.42578125" style="3" customWidth="1"/>
    <col min="11119" max="11119" width="28.7109375" style="3" customWidth="1"/>
    <col min="11120" max="11120" width="12.7109375" style="3" customWidth="1"/>
    <col min="11121" max="11121" width="11.42578125" style="3"/>
    <col min="11122" max="11122" width="25.28515625" style="3" customWidth="1"/>
    <col min="11123" max="11123" width="15.85546875" style="3" bestFit="1" customWidth="1"/>
    <col min="11124" max="11125" width="18" style="3" bestFit="1" customWidth="1"/>
    <col min="11126" max="11344" width="11.42578125" style="3"/>
    <col min="11345" max="11345" width="15.42578125" style="3" customWidth="1"/>
    <col min="11346" max="11346" width="9.5703125" style="3" customWidth="1"/>
    <col min="11347" max="11347" width="14.42578125" style="3" customWidth="1"/>
    <col min="11348" max="11348" width="49.85546875" style="3" customWidth="1"/>
    <col min="11349" max="11349" width="22.5703125" style="3" customWidth="1"/>
    <col min="11350" max="11350" width="23" style="3" customWidth="1"/>
    <col min="11351" max="11351" width="22.85546875" style="3" customWidth="1"/>
    <col min="11352" max="11352" width="23.42578125" style="3" customWidth="1"/>
    <col min="11353" max="11353" width="22.42578125" style="3" customWidth="1"/>
    <col min="11354" max="11354" width="13.85546875" style="3" customWidth="1"/>
    <col min="11355" max="11355" width="20.7109375" style="3" customWidth="1"/>
    <col min="11356" max="11356" width="18.140625" style="3" customWidth="1"/>
    <col min="11357" max="11357" width="14.85546875" style="3" bestFit="1" customWidth="1"/>
    <col min="11358" max="11358" width="11.42578125" style="3"/>
    <col min="11359" max="11359" width="17.42578125" style="3" customWidth="1"/>
    <col min="11360" max="11362" width="18.140625" style="3" customWidth="1"/>
    <col min="11363" max="11366" width="11.42578125" style="3"/>
    <col min="11367" max="11367" width="34" style="3" customWidth="1"/>
    <col min="11368" max="11368" width="9.5703125" style="3" customWidth="1"/>
    <col min="11369" max="11369" width="16.7109375" style="3" customWidth="1"/>
    <col min="11370" max="11370" width="55.140625" style="3" customWidth="1"/>
    <col min="11371" max="11371" width="22.5703125" style="3" customWidth="1"/>
    <col min="11372" max="11372" width="23" style="3" customWidth="1"/>
    <col min="11373" max="11373" width="22.85546875" style="3" customWidth="1"/>
    <col min="11374" max="11374" width="23.42578125" style="3" customWidth="1"/>
    <col min="11375" max="11375" width="28.7109375" style="3" customWidth="1"/>
    <col min="11376" max="11376" width="12.7109375" style="3" customWidth="1"/>
    <col min="11377" max="11377" width="11.42578125" style="3"/>
    <col min="11378" max="11378" width="25.28515625" style="3" customWidth="1"/>
    <col min="11379" max="11379" width="15.85546875" style="3" bestFit="1" customWidth="1"/>
    <col min="11380" max="11381" width="18" style="3" bestFit="1" customWidth="1"/>
    <col min="11382" max="11600" width="11.42578125" style="3"/>
    <col min="11601" max="11601" width="15.42578125" style="3" customWidth="1"/>
    <col min="11602" max="11602" width="9.5703125" style="3" customWidth="1"/>
    <col min="11603" max="11603" width="14.42578125" style="3" customWidth="1"/>
    <col min="11604" max="11604" width="49.85546875" style="3" customWidth="1"/>
    <col min="11605" max="11605" width="22.5703125" style="3" customWidth="1"/>
    <col min="11606" max="11606" width="23" style="3" customWidth="1"/>
    <col min="11607" max="11607" width="22.85546875" style="3" customWidth="1"/>
    <col min="11608" max="11608" width="23.42578125" style="3" customWidth="1"/>
    <col min="11609" max="11609" width="22.42578125" style="3" customWidth="1"/>
    <col min="11610" max="11610" width="13.85546875" style="3" customWidth="1"/>
    <col min="11611" max="11611" width="20.7109375" style="3" customWidth="1"/>
    <col min="11612" max="11612" width="18.140625" style="3" customWidth="1"/>
    <col min="11613" max="11613" width="14.85546875" style="3" bestFit="1" customWidth="1"/>
    <col min="11614" max="11614" width="11.42578125" style="3"/>
    <col min="11615" max="11615" width="17.42578125" style="3" customWidth="1"/>
    <col min="11616" max="11618" width="18.140625" style="3" customWidth="1"/>
    <col min="11619" max="11622" width="11.42578125" style="3"/>
    <col min="11623" max="11623" width="34" style="3" customWidth="1"/>
    <col min="11624" max="11624" width="9.5703125" style="3" customWidth="1"/>
    <col min="11625" max="11625" width="16.7109375" style="3" customWidth="1"/>
    <col min="11626" max="11626" width="55.140625" style="3" customWidth="1"/>
    <col min="11627" max="11627" width="22.5703125" style="3" customWidth="1"/>
    <col min="11628" max="11628" width="23" style="3" customWidth="1"/>
    <col min="11629" max="11629" width="22.85546875" style="3" customWidth="1"/>
    <col min="11630" max="11630" width="23.42578125" style="3" customWidth="1"/>
    <col min="11631" max="11631" width="28.7109375" style="3" customWidth="1"/>
    <col min="11632" max="11632" width="12.7109375" style="3" customWidth="1"/>
    <col min="11633" max="11633" width="11.42578125" style="3"/>
    <col min="11634" max="11634" width="25.28515625" style="3" customWidth="1"/>
    <col min="11635" max="11635" width="15.85546875" style="3" bestFit="1" customWidth="1"/>
    <col min="11636" max="11637" width="18" style="3" bestFit="1" customWidth="1"/>
    <col min="11638" max="11856" width="11.42578125" style="3"/>
    <col min="11857" max="11857" width="15.42578125" style="3" customWidth="1"/>
    <col min="11858" max="11858" width="9.5703125" style="3" customWidth="1"/>
    <col min="11859" max="11859" width="14.42578125" style="3" customWidth="1"/>
    <col min="11860" max="11860" width="49.85546875" style="3" customWidth="1"/>
    <col min="11861" max="11861" width="22.5703125" style="3" customWidth="1"/>
    <col min="11862" max="11862" width="23" style="3" customWidth="1"/>
    <col min="11863" max="11863" width="22.85546875" style="3" customWidth="1"/>
    <col min="11864" max="11864" width="23.42578125" style="3" customWidth="1"/>
    <col min="11865" max="11865" width="22.42578125" style="3" customWidth="1"/>
    <col min="11866" max="11866" width="13.85546875" style="3" customWidth="1"/>
    <col min="11867" max="11867" width="20.7109375" style="3" customWidth="1"/>
    <col min="11868" max="11868" width="18.140625" style="3" customWidth="1"/>
    <col min="11869" max="11869" width="14.85546875" style="3" bestFit="1" customWidth="1"/>
    <col min="11870" max="11870" width="11.42578125" style="3"/>
    <col min="11871" max="11871" width="17.42578125" style="3" customWidth="1"/>
    <col min="11872" max="11874" width="18.140625" style="3" customWidth="1"/>
    <col min="11875" max="11878" width="11.42578125" style="3"/>
    <col min="11879" max="11879" width="34" style="3" customWidth="1"/>
    <col min="11880" max="11880" width="9.5703125" style="3" customWidth="1"/>
    <col min="11881" max="11881" width="16.7109375" style="3" customWidth="1"/>
    <col min="11882" max="11882" width="55.140625" style="3" customWidth="1"/>
    <col min="11883" max="11883" width="22.5703125" style="3" customWidth="1"/>
    <col min="11884" max="11884" width="23" style="3" customWidth="1"/>
    <col min="11885" max="11885" width="22.85546875" style="3" customWidth="1"/>
    <col min="11886" max="11886" width="23.42578125" style="3" customWidth="1"/>
    <col min="11887" max="11887" width="28.7109375" style="3" customWidth="1"/>
    <col min="11888" max="11888" width="12.7109375" style="3" customWidth="1"/>
    <col min="11889" max="11889" width="11.42578125" style="3"/>
    <col min="11890" max="11890" width="25.28515625" style="3" customWidth="1"/>
    <col min="11891" max="11891" width="15.85546875" style="3" bestFit="1" customWidth="1"/>
    <col min="11892" max="11893" width="18" style="3" bestFit="1" customWidth="1"/>
    <col min="11894" max="12112" width="11.42578125" style="3"/>
    <col min="12113" max="12113" width="15.42578125" style="3" customWidth="1"/>
    <col min="12114" max="12114" width="9.5703125" style="3" customWidth="1"/>
    <col min="12115" max="12115" width="14.42578125" style="3" customWidth="1"/>
    <col min="12116" max="12116" width="49.85546875" style="3" customWidth="1"/>
    <col min="12117" max="12117" width="22.5703125" style="3" customWidth="1"/>
    <col min="12118" max="12118" width="23" style="3" customWidth="1"/>
    <col min="12119" max="12119" width="22.85546875" style="3" customWidth="1"/>
    <col min="12120" max="12120" width="23.42578125" style="3" customWidth="1"/>
    <col min="12121" max="12121" width="22.42578125" style="3" customWidth="1"/>
    <col min="12122" max="12122" width="13.85546875" style="3" customWidth="1"/>
    <col min="12123" max="12123" width="20.7109375" style="3" customWidth="1"/>
    <col min="12124" max="12124" width="18.140625" style="3" customWidth="1"/>
    <col min="12125" max="12125" width="14.85546875" style="3" bestFit="1" customWidth="1"/>
    <col min="12126" max="12126" width="11.42578125" style="3"/>
    <col min="12127" max="12127" width="17.42578125" style="3" customWidth="1"/>
    <col min="12128" max="12130" width="18.140625" style="3" customWidth="1"/>
    <col min="12131" max="12134" width="11.42578125" style="3"/>
    <col min="12135" max="12135" width="34" style="3" customWidth="1"/>
    <col min="12136" max="12136" width="9.5703125" style="3" customWidth="1"/>
    <col min="12137" max="12137" width="16.7109375" style="3" customWidth="1"/>
    <col min="12138" max="12138" width="55.140625" style="3" customWidth="1"/>
    <col min="12139" max="12139" width="22.5703125" style="3" customWidth="1"/>
    <col min="12140" max="12140" width="23" style="3" customWidth="1"/>
    <col min="12141" max="12141" width="22.85546875" style="3" customWidth="1"/>
    <col min="12142" max="12142" width="23.42578125" style="3" customWidth="1"/>
    <col min="12143" max="12143" width="28.7109375" style="3" customWidth="1"/>
    <col min="12144" max="12144" width="12.7109375" style="3" customWidth="1"/>
    <col min="12145" max="12145" width="11.42578125" style="3"/>
    <col min="12146" max="12146" width="25.28515625" style="3" customWidth="1"/>
    <col min="12147" max="12147" width="15.85546875" style="3" bestFit="1" customWidth="1"/>
    <col min="12148" max="12149" width="18" style="3" bestFit="1" customWidth="1"/>
    <col min="12150" max="12368" width="11.42578125" style="3"/>
    <col min="12369" max="12369" width="15.42578125" style="3" customWidth="1"/>
    <col min="12370" max="12370" width="9.5703125" style="3" customWidth="1"/>
    <col min="12371" max="12371" width="14.42578125" style="3" customWidth="1"/>
    <col min="12372" max="12372" width="49.85546875" style="3" customWidth="1"/>
    <col min="12373" max="12373" width="22.5703125" style="3" customWidth="1"/>
    <col min="12374" max="12374" width="23" style="3" customWidth="1"/>
    <col min="12375" max="12375" width="22.85546875" style="3" customWidth="1"/>
    <col min="12376" max="12376" width="23.42578125" style="3" customWidth="1"/>
    <col min="12377" max="12377" width="22.42578125" style="3" customWidth="1"/>
    <col min="12378" max="12378" width="13.85546875" style="3" customWidth="1"/>
    <col min="12379" max="12379" width="20.7109375" style="3" customWidth="1"/>
    <col min="12380" max="12380" width="18.140625" style="3" customWidth="1"/>
    <col min="12381" max="12381" width="14.85546875" style="3" bestFit="1" customWidth="1"/>
    <col min="12382" max="12382" width="11.42578125" style="3"/>
    <col min="12383" max="12383" width="17.42578125" style="3" customWidth="1"/>
    <col min="12384" max="12386" width="18.140625" style="3" customWidth="1"/>
    <col min="12387" max="12390" width="11.42578125" style="3"/>
    <col min="12391" max="12391" width="34" style="3" customWidth="1"/>
    <col min="12392" max="12392" width="9.5703125" style="3" customWidth="1"/>
    <col min="12393" max="12393" width="16.7109375" style="3" customWidth="1"/>
    <col min="12394" max="12394" width="55.140625" style="3" customWidth="1"/>
    <col min="12395" max="12395" width="22.5703125" style="3" customWidth="1"/>
    <col min="12396" max="12396" width="23" style="3" customWidth="1"/>
    <col min="12397" max="12397" width="22.85546875" style="3" customWidth="1"/>
    <col min="12398" max="12398" width="23.42578125" style="3" customWidth="1"/>
    <col min="12399" max="12399" width="28.7109375" style="3" customWidth="1"/>
    <col min="12400" max="12400" width="12.7109375" style="3" customWidth="1"/>
    <col min="12401" max="12401" width="11.42578125" style="3"/>
    <col min="12402" max="12402" width="25.28515625" style="3" customWidth="1"/>
    <col min="12403" max="12403" width="15.85546875" style="3" bestFit="1" customWidth="1"/>
    <col min="12404" max="12405" width="18" style="3" bestFit="1" customWidth="1"/>
    <col min="12406" max="12624" width="11.42578125" style="3"/>
    <col min="12625" max="12625" width="15.42578125" style="3" customWidth="1"/>
    <col min="12626" max="12626" width="9.5703125" style="3" customWidth="1"/>
    <col min="12627" max="12627" width="14.42578125" style="3" customWidth="1"/>
    <col min="12628" max="12628" width="49.85546875" style="3" customWidth="1"/>
    <col min="12629" max="12629" width="22.5703125" style="3" customWidth="1"/>
    <col min="12630" max="12630" width="23" style="3" customWidth="1"/>
    <col min="12631" max="12631" width="22.85546875" style="3" customWidth="1"/>
    <col min="12632" max="12632" width="23.42578125" style="3" customWidth="1"/>
    <col min="12633" max="12633" width="22.42578125" style="3" customWidth="1"/>
    <col min="12634" max="12634" width="13.85546875" style="3" customWidth="1"/>
    <col min="12635" max="12635" width="20.7109375" style="3" customWidth="1"/>
    <col min="12636" max="12636" width="18.140625" style="3" customWidth="1"/>
    <col min="12637" max="12637" width="14.85546875" style="3" bestFit="1" customWidth="1"/>
    <col min="12638" max="12638" width="11.42578125" style="3"/>
    <col min="12639" max="12639" width="17.42578125" style="3" customWidth="1"/>
    <col min="12640" max="12642" width="18.140625" style="3" customWidth="1"/>
    <col min="12643" max="12646" width="11.42578125" style="3"/>
    <col min="12647" max="12647" width="34" style="3" customWidth="1"/>
    <col min="12648" max="12648" width="9.5703125" style="3" customWidth="1"/>
    <col min="12649" max="12649" width="16.7109375" style="3" customWidth="1"/>
    <col min="12650" max="12650" width="55.140625" style="3" customWidth="1"/>
    <col min="12651" max="12651" width="22.5703125" style="3" customWidth="1"/>
    <col min="12652" max="12652" width="23" style="3" customWidth="1"/>
    <col min="12653" max="12653" width="22.85546875" style="3" customWidth="1"/>
    <col min="12654" max="12654" width="23.42578125" style="3" customWidth="1"/>
    <col min="12655" max="12655" width="28.7109375" style="3" customWidth="1"/>
    <col min="12656" max="12656" width="12.7109375" style="3" customWidth="1"/>
    <col min="12657" max="12657" width="11.42578125" style="3"/>
    <col min="12658" max="12658" width="25.28515625" style="3" customWidth="1"/>
    <col min="12659" max="12659" width="15.85546875" style="3" bestFit="1" customWidth="1"/>
    <col min="12660" max="12661" width="18" style="3" bestFit="1" customWidth="1"/>
    <col min="12662" max="12880" width="11.42578125" style="3"/>
    <col min="12881" max="12881" width="15.42578125" style="3" customWidth="1"/>
    <col min="12882" max="12882" width="9.5703125" style="3" customWidth="1"/>
    <col min="12883" max="12883" width="14.42578125" style="3" customWidth="1"/>
    <col min="12884" max="12884" width="49.85546875" style="3" customWidth="1"/>
    <col min="12885" max="12885" width="22.5703125" style="3" customWidth="1"/>
    <col min="12886" max="12886" width="23" style="3" customWidth="1"/>
    <col min="12887" max="12887" width="22.85546875" style="3" customWidth="1"/>
    <col min="12888" max="12888" width="23.42578125" style="3" customWidth="1"/>
    <col min="12889" max="12889" width="22.42578125" style="3" customWidth="1"/>
    <col min="12890" max="12890" width="13.85546875" style="3" customWidth="1"/>
    <col min="12891" max="12891" width="20.7109375" style="3" customWidth="1"/>
    <col min="12892" max="12892" width="18.140625" style="3" customWidth="1"/>
    <col min="12893" max="12893" width="14.85546875" style="3" bestFit="1" customWidth="1"/>
    <col min="12894" max="12894" width="11.42578125" style="3"/>
    <col min="12895" max="12895" width="17.42578125" style="3" customWidth="1"/>
    <col min="12896" max="12898" width="18.140625" style="3" customWidth="1"/>
    <col min="12899" max="12902" width="11.42578125" style="3"/>
    <col min="12903" max="12903" width="34" style="3" customWidth="1"/>
    <col min="12904" max="12904" width="9.5703125" style="3" customWidth="1"/>
    <col min="12905" max="12905" width="16.7109375" style="3" customWidth="1"/>
    <col min="12906" max="12906" width="55.140625" style="3" customWidth="1"/>
    <col min="12907" max="12907" width="22.5703125" style="3" customWidth="1"/>
    <col min="12908" max="12908" width="23" style="3" customWidth="1"/>
    <col min="12909" max="12909" width="22.85546875" style="3" customWidth="1"/>
    <col min="12910" max="12910" width="23.42578125" style="3" customWidth="1"/>
    <col min="12911" max="12911" width="28.7109375" style="3" customWidth="1"/>
    <col min="12912" max="12912" width="12.7109375" style="3" customWidth="1"/>
    <col min="12913" max="12913" width="11.42578125" style="3"/>
    <col min="12914" max="12914" width="25.28515625" style="3" customWidth="1"/>
    <col min="12915" max="12915" width="15.85546875" style="3" bestFit="1" customWidth="1"/>
    <col min="12916" max="12917" width="18" style="3" bestFit="1" customWidth="1"/>
    <col min="12918" max="13136" width="11.42578125" style="3"/>
    <col min="13137" max="13137" width="15.42578125" style="3" customWidth="1"/>
    <col min="13138" max="13138" width="9.5703125" style="3" customWidth="1"/>
    <col min="13139" max="13139" width="14.42578125" style="3" customWidth="1"/>
    <col min="13140" max="13140" width="49.85546875" style="3" customWidth="1"/>
    <col min="13141" max="13141" width="22.5703125" style="3" customWidth="1"/>
    <col min="13142" max="13142" width="23" style="3" customWidth="1"/>
    <col min="13143" max="13143" width="22.85546875" style="3" customWidth="1"/>
    <col min="13144" max="13144" width="23.42578125" style="3" customWidth="1"/>
    <col min="13145" max="13145" width="22.42578125" style="3" customWidth="1"/>
    <col min="13146" max="13146" width="13.85546875" style="3" customWidth="1"/>
    <col min="13147" max="13147" width="20.7109375" style="3" customWidth="1"/>
    <col min="13148" max="13148" width="18.140625" style="3" customWidth="1"/>
    <col min="13149" max="13149" width="14.85546875" style="3" bestFit="1" customWidth="1"/>
    <col min="13150" max="13150" width="11.42578125" style="3"/>
    <col min="13151" max="13151" width="17.42578125" style="3" customWidth="1"/>
    <col min="13152" max="13154" width="18.140625" style="3" customWidth="1"/>
    <col min="13155" max="13158" width="11.42578125" style="3"/>
    <col min="13159" max="13159" width="34" style="3" customWidth="1"/>
    <col min="13160" max="13160" width="9.5703125" style="3" customWidth="1"/>
    <col min="13161" max="13161" width="16.7109375" style="3" customWidth="1"/>
    <col min="13162" max="13162" width="55.140625" style="3" customWidth="1"/>
    <col min="13163" max="13163" width="22.5703125" style="3" customWidth="1"/>
    <col min="13164" max="13164" width="23" style="3" customWidth="1"/>
    <col min="13165" max="13165" width="22.85546875" style="3" customWidth="1"/>
    <col min="13166" max="13166" width="23.42578125" style="3" customWidth="1"/>
    <col min="13167" max="13167" width="28.7109375" style="3" customWidth="1"/>
    <col min="13168" max="13168" width="12.7109375" style="3" customWidth="1"/>
    <col min="13169" max="13169" width="11.42578125" style="3"/>
    <col min="13170" max="13170" width="25.28515625" style="3" customWidth="1"/>
    <col min="13171" max="13171" width="15.85546875" style="3" bestFit="1" customWidth="1"/>
    <col min="13172" max="13173" width="18" style="3" bestFit="1" customWidth="1"/>
    <col min="13174" max="13392" width="11.42578125" style="3"/>
    <col min="13393" max="13393" width="15.42578125" style="3" customWidth="1"/>
    <col min="13394" max="13394" width="9.5703125" style="3" customWidth="1"/>
    <col min="13395" max="13395" width="14.42578125" style="3" customWidth="1"/>
    <col min="13396" max="13396" width="49.85546875" style="3" customWidth="1"/>
    <col min="13397" max="13397" width="22.5703125" style="3" customWidth="1"/>
    <col min="13398" max="13398" width="23" style="3" customWidth="1"/>
    <col min="13399" max="13399" width="22.85546875" style="3" customWidth="1"/>
    <col min="13400" max="13400" width="23.42578125" style="3" customWidth="1"/>
    <col min="13401" max="13401" width="22.42578125" style="3" customWidth="1"/>
    <col min="13402" max="13402" width="13.85546875" style="3" customWidth="1"/>
    <col min="13403" max="13403" width="20.7109375" style="3" customWidth="1"/>
    <col min="13404" max="13404" width="18.140625" style="3" customWidth="1"/>
    <col min="13405" max="13405" width="14.85546875" style="3" bestFit="1" customWidth="1"/>
    <col min="13406" max="13406" width="11.42578125" style="3"/>
    <col min="13407" max="13407" width="17.42578125" style="3" customWidth="1"/>
    <col min="13408" max="13410" width="18.140625" style="3" customWidth="1"/>
    <col min="13411" max="13414" width="11.42578125" style="3"/>
    <col min="13415" max="13415" width="34" style="3" customWidth="1"/>
    <col min="13416" max="13416" width="9.5703125" style="3" customWidth="1"/>
    <col min="13417" max="13417" width="16.7109375" style="3" customWidth="1"/>
    <col min="13418" max="13418" width="55.140625" style="3" customWidth="1"/>
    <col min="13419" max="13419" width="22.5703125" style="3" customWidth="1"/>
    <col min="13420" max="13420" width="23" style="3" customWidth="1"/>
    <col min="13421" max="13421" width="22.85546875" style="3" customWidth="1"/>
    <col min="13422" max="13422" width="23.42578125" style="3" customWidth="1"/>
    <col min="13423" max="13423" width="28.7109375" style="3" customWidth="1"/>
    <col min="13424" max="13424" width="12.7109375" style="3" customWidth="1"/>
    <col min="13425" max="13425" width="11.42578125" style="3"/>
    <col min="13426" max="13426" width="25.28515625" style="3" customWidth="1"/>
    <col min="13427" max="13427" width="15.85546875" style="3" bestFit="1" customWidth="1"/>
    <col min="13428" max="13429" width="18" style="3" bestFit="1" customWidth="1"/>
    <col min="13430" max="13648" width="11.42578125" style="3"/>
    <col min="13649" max="13649" width="15.42578125" style="3" customWidth="1"/>
    <col min="13650" max="13650" width="9.5703125" style="3" customWidth="1"/>
    <col min="13651" max="13651" width="14.42578125" style="3" customWidth="1"/>
    <col min="13652" max="13652" width="49.85546875" style="3" customWidth="1"/>
    <col min="13653" max="13653" width="22.5703125" style="3" customWidth="1"/>
    <col min="13654" max="13654" width="23" style="3" customWidth="1"/>
    <col min="13655" max="13655" width="22.85546875" style="3" customWidth="1"/>
    <col min="13656" max="13656" width="23.42578125" style="3" customWidth="1"/>
    <col min="13657" max="13657" width="22.42578125" style="3" customWidth="1"/>
    <col min="13658" max="13658" width="13.85546875" style="3" customWidth="1"/>
    <col min="13659" max="13659" width="20.7109375" style="3" customWidth="1"/>
    <col min="13660" max="13660" width="18.140625" style="3" customWidth="1"/>
    <col min="13661" max="13661" width="14.85546875" style="3" bestFit="1" customWidth="1"/>
    <col min="13662" max="13662" width="11.42578125" style="3"/>
    <col min="13663" max="13663" width="17.42578125" style="3" customWidth="1"/>
    <col min="13664" max="13666" width="18.140625" style="3" customWidth="1"/>
    <col min="13667" max="13670" width="11.42578125" style="3"/>
    <col min="13671" max="13671" width="34" style="3" customWidth="1"/>
    <col min="13672" max="13672" width="9.5703125" style="3" customWidth="1"/>
    <col min="13673" max="13673" width="16.7109375" style="3" customWidth="1"/>
    <col min="13674" max="13674" width="55.140625" style="3" customWidth="1"/>
    <col min="13675" max="13675" width="22.5703125" style="3" customWidth="1"/>
    <col min="13676" max="13676" width="23" style="3" customWidth="1"/>
    <col min="13677" max="13677" width="22.85546875" style="3" customWidth="1"/>
    <col min="13678" max="13678" width="23.42578125" style="3" customWidth="1"/>
    <col min="13679" max="13679" width="28.7109375" style="3" customWidth="1"/>
    <col min="13680" max="13680" width="12.7109375" style="3" customWidth="1"/>
    <col min="13681" max="13681" width="11.42578125" style="3"/>
    <col min="13682" max="13682" width="25.28515625" style="3" customWidth="1"/>
    <col min="13683" max="13683" width="15.85546875" style="3" bestFit="1" customWidth="1"/>
    <col min="13684" max="13685" width="18" style="3" bestFit="1" customWidth="1"/>
    <col min="13686" max="13904" width="11.42578125" style="3"/>
    <col min="13905" max="13905" width="15.42578125" style="3" customWidth="1"/>
    <col min="13906" max="13906" width="9.5703125" style="3" customWidth="1"/>
    <col min="13907" max="13907" width="14.42578125" style="3" customWidth="1"/>
    <col min="13908" max="13908" width="49.85546875" style="3" customWidth="1"/>
    <col min="13909" max="13909" width="22.5703125" style="3" customWidth="1"/>
    <col min="13910" max="13910" width="23" style="3" customWidth="1"/>
    <col min="13911" max="13911" width="22.85546875" style="3" customWidth="1"/>
    <col min="13912" max="13912" width="23.42578125" style="3" customWidth="1"/>
    <col min="13913" max="13913" width="22.42578125" style="3" customWidth="1"/>
    <col min="13914" max="13914" width="13.85546875" style="3" customWidth="1"/>
    <col min="13915" max="13915" width="20.7109375" style="3" customWidth="1"/>
    <col min="13916" max="13916" width="18.140625" style="3" customWidth="1"/>
    <col min="13917" max="13917" width="14.85546875" style="3" bestFit="1" customWidth="1"/>
    <col min="13918" max="13918" width="11.42578125" style="3"/>
    <col min="13919" max="13919" width="17.42578125" style="3" customWidth="1"/>
    <col min="13920" max="13922" width="18.140625" style="3" customWidth="1"/>
    <col min="13923" max="13926" width="11.42578125" style="3"/>
    <col min="13927" max="13927" width="34" style="3" customWidth="1"/>
    <col min="13928" max="13928" width="9.5703125" style="3" customWidth="1"/>
    <col min="13929" max="13929" width="16.7109375" style="3" customWidth="1"/>
    <col min="13930" max="13930" width="55.140625" style="3" customWidth="1"/>
    <col min="13931" max="13931" width="22.5703125" style="3" customWidth="1"/>
    <col min="13932" max="13932" width="23" style="3" customWidth="1"/>
    <col min="13933" max="13933" width="22.85546875" style="3" customWidth="1"/>
    <col min="13934" max="13934" width="23.42578125" style="3" customWidth="1"/>
    <col min="13935" max="13935" width="28.7109375" style="3" customWidth="1"/>
    <col min="13936" max="13936" width="12.7109375" style="3" customWidth="1"/>
    <col min="13937" max="13937" width="11.42578125" style="3"/>
    <col min="13938" max="13938" width="25.28515625" style="3" customWidth="1"/>
    <col min="13939" max="13939" width="15.85546875" style="3" bestFit="1" customWidth="1"/>
    <col min="13940" max="13941" width="18" style="3" bestFit="1" customWidth="1"/>
    <col min="13942" max="14160" width="11.42578125" style="3"/>
    <col min="14161" max="14161" width="15.42578125" style="3" customWidth="1"/>
    <col min="14162" max="14162" width="9.5703125" style="3" customWidth="1"/>
    <col min="14163" max="14163" width="14.42578125" style="3" customWidth="1"/>
    <col min="14164" max="14164" width="49.85546875" style="3" customWidth="1"/>
    <col min="14165" max="14165" width="22.5703125" style="3" customWidth="1"/>
    <col min="14166" max="14166" width="23" style="3" customWidth="1"/>
    <col min="14167" max="14167" width="22.85546875" style="3" customWidth="1"/>
    <col min="14168" max="14168" width="23.42578125" style="3" customWidth="1"/>
    <col min="14169" max="14169" width="22.42578125" style="3" customWidth="1"/>
    <col min="14170" max="14170" width="13.85546875" style="3" customWidth="1"/>
    <col min="14171" max="14171" width="20.7109375" style="3" customWidth="1"/>
    <col min="14172" max="14172" width="18.140625" style="3" customWidth="1"/>
    <col min="14173" max="14173" width="14.85546875" style="3" bestFit="1" customWidth="1"/>
    <col min="14174" max="14174" width="11.42578125" style="3"/>
    <col min="14175" max="14175" width="17.42578125" style="3" customWidth="1"/>
    <col min="14176" max="14178" width="18.140625" style="3" customWidth="1"/>
    <col min="14179" max="14182" width="11.42578125" style="3"/>
    <col min="14183" max="14183" width="34" style="3" customWidth="1"/>
    <col min="14184" max="14184" width="9.5703125" style="3" customWidth="1"/>
    <col min="14185" max="14185" width="16.7109375" style="3" customWidth="1"/>
    <col min="14186" max="14186" width="55.140625" style="3" customWidth="1"/>
    <col min="14187" max="14187" width="22.5703125" style="3" customWidth="1"/>
    <col min="14188" max="14188" width="23" style="3" customWidth="1"/>
    <col min="14189" max="14189" width="22.85546875" style="3" customWidth="1"/>
    <col min="14190" max="14190" width="23.42578125" style="3" customWidth="1"/>
    <col min="14191" max="14191" width="28.7109375" style="3" customWidth="1"/>
    <col min="14192" max="14192" width="12.7109375" style="3" customWidth="1"/>
    <col min="14193" max="14193" width="11.42578125" style="3"/>
    <col min="14194" max="14194" width="25.28515625" style="3" customWidth="1"/>
    <col min="14195" max="14195" width="15.85546875" style="3" bestFit="1" customWidth="1"/>
    <col min="14196" max="14197" width="18" style="3" bestFit="1" customWidth="1"/>
    <col min="14198" max="14416" width="11.42578125" style="3"/>
    <col min="14417" max="14417" width="15.42578125" style="3" customWidth="1"/>
    <col min="14418" max="14418" width="9.5703125" style="3" customWidth="1"/>
    <col min="14419" max="14419" width="14.42578125" style="3" customWidth="1"/>
    <col min="14420" max="14420" width="49.85546875" style="3" customWidth="1"/>
    <col min="14421" max="14421" width="22.5703125" style="3" customWidth="1"/>
    <col min="14422" max="14422" width="23" style="3" customWidth="1"/>
    <col min="14423" max="14423" width="22.85546875" style="3" customWidth="1"/>
    <col min="14424" max="14424" width="23.42578125" style="3" customWidth="1"/>
    <col min="14425" max="14425" width="22.42578125" style="3" customWidth="1"/>
    <col min="14426" max="14426" width="13.85546875" style="3" customWidth="1"/>
    <col min="14427" max="14427" width="20.7109375" style="3" customWidth="1"/>
    <col min="14428" max="14428" width="18.140625" style="3" customWidth="1"/>
    <col min="14429" max="14429" width="14.85546875" style="3" bestFit="1" customWidth="1"/>
    <col min="14430" max="14430" width="11.42578125" style="3"/>
    <col min="14431" max="14431" width="17.42578125" style="3" customWidth="1"/>
    <col min="14432" max="14434" width="18.140625" style="3" customWidth="1"/>
    <col min="14435" max="14438" width="11.42578125" style="3"/>
    <col min="14439" max="14439" width="34" style="3" customWidth="1"/>
    <col min="14440" max="14440" width="9.5703125" style="3" customWidth="1"/>
    <col min="14441" max="14441" width="16.7109375" style="3" customWidth="1"/>
    <col min="14442" max="14442" width="55.140625" style="3" customWidth="1"/>
    <col min="14443" max="14443" width="22.5703125" style="3" customWidth="1"/>
    <col min="14444" max="14444" width="23" style="3" customWidth="1"/>
    <col min="14445" max="14445" width="22.85546875" style="3" customWidth="1"/>
    <col min="14446" max="14446" width="23.42578125" style="3" customWidth="1"/>
    <col min="14447" max="14447" width="28.7109375" style="3" customWidth="1"/>
    <col min="14448" max="14448" width="12.7109375" style="3" customWidth="1"/>
    <col min="14449" max="14449" width="11.42578125" style="3"/>
    <col min="14450" max="14450" width="25.28515625" style="3" customWidth="1"/>
    <col min="14451" max="14451" width="15.85546875" style="3" bestFit="1" customWidth="1"/>
    <col min="14452" max="14453" width="18" style="3" bestFit="1" customWidth="1"/>
    <col min="14454" max="14672" width="11.42578125" style="3"/>
    <col min="14673" max="14673" width="15.42578125" style="3" customWidth="1"/>
    <col min="14674" max="14674" width="9.5703125" style="3" customWidth="1"/>
    <col min="14675" max="14675" width="14.42578125" style="3" customWidth="1"/>
    <col min="14676" max="14676" width="49.85546875" style="3" customWidth="1"/>
    <col min="14677" max="14677" width="22.5703125" style="3" customWidth="1"/>
    <col min="14678" max="14678" width="23" style="3" customWidth="1"/>
    <col min="14679" max="14679" width="22.85546875" style="3" customWidth="1"/>
    <col min="14680" max="14680" width="23.42578125" style="3" customWidth="1"/>
    <col min="14681" max="14681" width="22.42578125" style="3" customWidth="1"/>
    <col min="14682" max="14682" width="13.85546875" style="3" customWidth="1"/>
    <col min="14683" max="14683" width="20.7109375" style="3" customWidth="1"/>
    <col min="14684" max="14684" width="18.140625" style="3" customWidth="1"/>
    <col min="14685" max="14685" width="14.85546875" style="3" bestFit="1" customWidth="1"/>
    <col min="14686" max="14686" width="11.42578125" style="3"/>
    <col min="14687" max="14687" width="17.42578125" style="3" customWidth="1"/>
    <col min="14688" max="14690" width="18.140625" style="3" customWidth="1"/>
    <col min="14691" max="14694" width="11.42578125" style="3"/>
    <col min="14695" max="14695" width="34" style="3" customWidth="1"/>
    <col min="14696" max="14696" width="9.5703125" style="3" customWidth="1"/>
    <col min="14697" max="14697" width="16.7109375" style="3" customWidth="1"/>
    <col min="14698" max="14698" width="55.140625" style="3" customWidth="1"/>
    <col min="14699" max="14699" width="22.5703125" style="3" customWidth="1"/>
    <col min="14700" max="14700" width="23" style="3" customWidth="1"/>
    <col min="14701" max="14701" width="22.85546875" style="3" customWidth="1"/>
    <col min="14702" max="14702" width="23.42578125" style="3" customWidth="1"/>
    <col min="14703" max="14703" width="28.7109375" style="3" customWidth="1"/>
    <col min="14704" max="14704" width="12.7109375" style="3" customWidth="1"/>
    <col min="14705" max="14705" width="11.42578125" style="3"/>
    <col min="14706" max="14706" width="25.28515625" style="3" customWidth="1"/>
    <col min="14707" max="14707" width="15.85546875" style="3" bestFit="1" customWidth="1"/>
    <col min="14708" max="14709" width="18" style="3" bestFit="1" customWidth="1"/>
    <col min="14710" max="14928" width="11.42578125" style="3"/>
    <col min="14929" max="14929" width="15.42578125" style="3" customWidth="1"/>
    <col min="14930" max="14930" width="9.5703125" style="3" customWidth="1"/>
    <col min="14931" max="14931" width="14.42578125" style="3" customWidth="1"/>
    <col min="14932" max="14932" width="49.85546875" style="3" customWidth="1"/>
    <col min="14933" max="14933" width="22.5703125" style="3" customWidth="1"/>
    <col min="14934" max="14934" width="23" style="3" customWidth="1"/>
    <col min="14935" max="14935" width="22.85546875" style="3" customWidth="1"/>
    <col min="14936" max="14936" width="23.42578125" style="3" customWidth="1"/>
    <col min="14937" max="14937" width="22.42578125" style="3" customWidth="1"/>
    <col min="14938" max="14938" width="13.85546875" style="3" customWidth="1"/>
    <col min="14939" max="14939" width="20.7109375" style="3" customWidth="1"/>
    <col min="14940" max="14940" width="18.140625" style="3" customWidth="1"/>
    <col min="14941" max="14941" width="14.85546875" style="3" bestFit="1" customWidth="1"/>
    <col min="14942" max="14942" width="11.42578125" style="3"/>
    <col min="14943" max="14943" width="17.42578125" style="3" customWidth="1"/>
    <col min="14944" max="14946" width="18.140625" style="3" customWidth="1"/>
    <col min="14947" max="14950" width="11.42578125" style="3"/>
    <col min="14951" max="14951" width="34" style="3" customWidth="1"/>
    <col min="14952" max="14952" width="9.5703125" style="3" customWidth="1"/>
    <col min="14953" max="14953" width="16.7109375" style="3" customWidth="1"/>
    <col min="14954" max="14954" width="55.140625" style="3" customWidth="1"/>
    <col min="14955" max="14955" width="22.5703125" style="3" customWidth="1"/>
    <col min="14956" max="14956" width="23" style="3" customWidth="1"/>
    <col min="14957" max="14957" width="22.85546875" style="3" customWidth="1"/>
    <col min="14958" max="14958" width="23.42578125" style="3" customWidth="1"/>
    <col min="14959" max="14959" width="28.7109375" style="3" customWidth="1"/>
    <col min="14960" max="14960" width="12.7109375" style="3" customWidth="1"/>
    <col min="14961" max="14961" width="11.42578125" style="3"/>
    <col min="14962" max="14962" width="25.28515625" style="3" customWidth="1"/>
    <col min="14963" max="14963" width="15.85546875" style="3" bestFit="1" customWidth="1"/>
    <col min="14964" max="14965" width="18" style="3" bestFit="1" customWidth="1"/>
    <col min="14966" max="15184" width="11.42578125" style="3"/>
    <col min="15185" max="15185" width="15.42578125" style="3" customWidth="1"/>
    <col min="15186" max="15186" width="9.5703125" style="3" customWidth="1"/>
    <col min="15187" max="15187" width="14.42578125" style="3" customWidth="1"/>
    <col min="15188" max="15188" width="49.85546875" style="3" customWidth="1"/>
    <col min="15189" max="15189" width="22.5703125" style="3" customWidth="1"/>
    <col min="15190" max="15190" width="23" style="3" customWidth="1"/>
    <col min="15191" max="15191" width="22.85546875" style="3" customWidth="1"/>
    <col min="15192" max="15192" width="23.42578125" style="3" customWidth="1"/>
    <col min="15193" max="15193" width="22.42578125" style="3" customWidth="1"/>
    <col min="15194" max="15194" width="13.85546875" style="3" customWidth="1"/>
    <col min="15195" max="15195" width="20.7109375" style="3" customWidth="1"/>
    <col min="15196" max="15196" width="18.140625" style="3" customWidth="1"/>
    <col min="15197" max="15197" width="14.85546875" style="3" bestFit="1" customWidth="1"/>
    <col min="15198" max="15198" width="11.42578125" style="3"/>
    <col min="15199" max="15199" width="17.42578125" style="3" customWidth="1"/>
    <col min="15200" max="15202" width="18.140625" style="3" customWidth="1"/>
    <col min="15203" max="15206" width="11.42578125" style="3"/>
    <col min="15207" max="15207" width="34" style="3" customWidth="1"/>
    <col min="15208" max="15208" width="9.5703125" style="3" customWidth="1"/>
    <col min="15209" max="15209" width="16.7109375" style="3" customWidth="1"/>
    <col min="15210" max="15210" width="55.140625" style="3" customWidth="1"/>
    <col min="15211" max="15211" width="22.5703125" style="3" customWidth="1"/>
    <col min="15212" max="15212" width="23" style="3" customWidth="1"/>
    <col min="15213" max="15213" width="22.85546875" style="3" customWidth="1"/>
    <col min="15214" max="15214" width="23.42578125" style="3" customWidth="1"/>
    <col min="15215" max="15215" width="28.7109375" style="3" customWidth="1"/>
    <col min="15216" max="15216" width="12.7109375" style="3" customWidth="1"/>
    <col min="15217" max="15217" width="11.42578125" style="3"/>
    <col min="15218" max="15218" width="25.28515625" style="3" customWidth="1"/>
    <col min="15219" max="15219" width="15.85546875" style="3" bestFit="1" customWidth="1"/>
    <col min="15220" max="15221" width="18" style="3" bestFit="1" customWidth="1"/>
    <col min="15222" max="15440" width="11.42578125" style="3"/>
    <col min="15441" max="15441" width="15.42578125" style="3" customWidth="1"/>
    <col min="15442" max="15442" width="9.5703125" style="3" customWidth="1"/>
    <col min="15443" max="15443" width="14.42578125" style="3" customWidth="1"/>
    <col min="15444" max="15444" width="49.85546875" style="3" customWidth="1"/>
    <col min="15445" max="15445" width="22.5703125" style="3" customWidth="1"/>
    <col min="15446" max="15446" width="23" style="3" customWidth="1"/>
    <col min="15447" max="15447" width="22.85546875" style="3" customWidth="1"/>
    <col min="15448" max="15448" width="23.42578125" style="3" customWidth="1"/>
    <col min="15449" max="15449" width="22.42578125" style="3" customWidth="1"/>
    <col min="15450" max="15450" width="13.85546875" style="3" customWidth="1"/>
    <col min="15451" max="15451" width="20.7109375" style="3" customWidth="1"/>
    <col min="15452" max="15452" width="18.140625" style="3" customWidth="1"/>
    <col min="15453" max="15453" width="14.85546875" style="3" bestFit="1" customWidth="1"/>
    <col min="15454" max="15454" width="11.42578125" style="3"/>
    <col min="15455" max="15455" width="17.42578125" style="3" customWidth="1"/>
    <col min="15456" max="15458" width="18.140625" style="3" customWidth="1"/>
    <col min="15459" max="15462" width="11.42578125" style="3"/>
    <col min="15463" max="15463" width="34" style="3" customWidth="1"/>
    <col min="15464" max="15464" width="9.5703125" style="3" customWidth="1"/>
    <col min="15465" max="15465" width="16.7109375" style="3" customWidth="1"/>
    <col min="15466" max="15466" width="55.140625" style="3" customWidth="1"/>
    <col min="15467" max="15467" width="22.5703125" style="3" customWidth="1"/>
    <col min="15468" max="15468" width="23" style="3" customWidth="1"/>
    <col min="15469" max="15469" width="22.85546875" style="3" customWidth="1"/>
    <col min="15470" max="15470" width="23.42578125" style="3" customWidth="1"/>
    <col min="15471" max="15471" width="28.7109375" style="3" customWidth="1"/>
    <col min="15472" max="15472" width="12.7109375" style="3" customWidth="1"/>
    <col min="15473" max="15473" width="11.42578125" style="3"/>
    <col min="15474" max="15474" width="25.28515625" style="3" customWidth="1"/>
    <col min="15475" max="15475" width="15.85546875" style="3" bestFit="1" customWidth="1"/>
    <col min="15476" max="15477" width="18" style="3" bestFit="1" customWidth="1"/>
    <col min="15478" max="15696" width="11.42578125" style="3"/>
    <col min="15697" max="15697" width="15.42578125" style="3" customWidth="1"/>
    <col min="15698" max="15698" width="9.5703125" style="3" customWidth="1"/>
    <col min="15699" max="15699" width="14.42578125" style="3" customWidth="1"/>
    <col min="15700" max="15700" width="49.85546875" style="3" customWidth="1"/>
    <col min="15701" max="15701" width="22.5703125" style="3" customWidth="1"/>
    <col min="15702" max="15702" width="23" style="3" customWidth="1"/>
    <col min="15703" max="15703" width="22.85546875" style="3" customWidth="1"/>
    <col min="15704" max="15704" width="23.42578125" style="3" customWidth="1"/>
    <col min="15705" max="15705" width="22.42578125" style="3" customWidth="1"/>
    <col min="15706" max="15706" width="13.85546875" style="3" customWidth="1"/>
    <col min="15707" max="15707" width="20.7109375" style="3" customWidth="1"/>
    <col min="15708" max="15708" width="18.140625" style="3" customWidth="1"/>
    <col min="15709" max="15709" width="14.85546875" style="3" bestFit="1" customWidth="1"/>
    <col min="15710" max="15710" width="11.42578125" style="3"/>
    <col min="15711" max="15711" width="17.42578125" style="3" customWidth="1"/>
    <col min="15712" max="15714" width="18.140625" style="3" customWidth="1"/>
    <col min="15715" max="15718" width="11.42578125" style="3"/>
    <col min="15719" max="15719" width="34" style="3" customWidth="1"/>
    <col min="15720" max="15720" width="9.5703125" style="3" customWidth="1"/>
    <col min="15721" max="15721" width="16.7109375" style="3" customWidth="1"/>
    <col min="15722" max="15722" width="55.140625" style="3" customWidth="1"/>
    <col min="15723" max="15723" width="22.5703125" style="3" customWidth="1"/>
    <col min="15724" max="15724" width="23" style="3" customWidth="1"/>
    <col min="15725" max="15725" width="22.85546875" style="3" customWidth="1"/>
    <col min="15726" max="15726" width="23.42578125" style="3" customWidth="1"/>
    <col min="15727" max="15727" width="28.7109375" style="3" customWidth="1"/>
    <col min="15728" max="15728" width="12.7109375" style="3" customWidth="1"/>
    <col min="15729" max="15729" width="11.42578125" style="3"/>
    <col min="15730" max="15730" width="25.28515625" style="3" customWidth="1"/>
    <col min="15731" max="15731" width="15.85546875" style="3" bestFit="1" customWidth="1"/>
    <col min="15732" max="15733" width="18" style="3" bestFit="1" customWidth="1"/>
    <col min="15734" max="15952" width="11.42578125" style="3"/>
    <col min="15953" max="15953" width="15.42578125" style="3" customWidth="1"/>
    <col min="15954" max="15954" width="9.5703125" style="3" customWidth="1"/>
    <col min="15955" max="15955" width="14.42578125" style="3" customWidth="1"/>
    <col min="15956" max="15956" width="49.85546875" style="3" customWidth="1"/>
    <col min="15957" max="15957" width="22.5703125" style="3" customWidth="1"/>
    <col min="15958" max="15958" width="23" style="3" customWidth="1"/>
    <col min="15959" max="15959" width="22.85546875" style="3" customWidth="1"/>
    <col min="15960" max="15960" width="23.42578125" style="3" customWidth="1"/>
    <col min="15961" max="15961" width="22.42578125" style="3" customWidth="1"/>
    <col min="15962" max="15962" width="13.85546875" style="3" customWidth="1"/>
    <col min="15963" max="15963" width="20.7109375" style="3" customWidth="1"/>
    <col min="15964" max="15964" width="18.140625" style="3" customWidth="1"/>
    <col min="15965" max="15965" width="14.85546875" style="3" bestFit="1" customWidth="1"/>
    <col min="15966" max="15966" width="11.42578125" style="3"/>
    <col min="15967" max="15967" width="17.42578125" style="3" customWidth="1"/>
    <col min="15968" max="15970" width="18.140625" style="3" customWidth="1"/>
    <col min="15971" max="15974" width="11.42578125" style="3"/>
    <col min="15975" max="15975" width="34" style="3" customWidth="1"/>
    <col min="15976" max="15976" width="9.5703125" style="3" customWidth="1"/>
    <col min="15977" max="15977" width="16.7109375" style="3" customWidth="1"/>
    <col min="15978" max="15978" width="55.140625" style="3" customWidth="1"/>
    <col min="15979" max="15979" width="22.5703125" style="3" customWidth="1"/>
    <col min="15980" max="15980" width="23" style="3" customWidth="1"/>
    <col min="15981" max="15981" width="22.85546875" style="3" customWidth="1"/>
    <col min="15982" max="15982" width="23.42578125" style="3" customWidth="1"/>
    <col min="15983" max="15983" width="28.7109375" style="3" customWidth="1"/>
    <col min="15984" max="15984" width="12.7109375" style="3" customWidth="1"/>
    <col min="15985" max="15985" width="11.42578125" style="3"/>
    <col min="15986" max="15986" width="25.28515625" style="3" customWidth="1"/>
    <col min="15987" max="15987" width="15.85546875" style="3" bestFit="1" customWidth="1"/>
    <col min="15988" max="15989" width="18" style="3" bestFit="1" customWidth="1"/>
    <col min="15990" max="16208" width="11.42578125" style="3"/>
    <col min="16209" max="16209" width="15.42578125" style="3" customWidth="1"/>
    <col min="16210" max="16210" width="9.5703125" style="3" customWidth="1"/>
    <col min="16211" max="16211" width="14.42578125" style="3" customWidth="1"/>
    <col min="16212" max="16212" width="49.85546875" style="3" customWidth="1"/>
    <col min="16213" max="16213" width="22.5703125" style="3" customWidth="1"/>
    <col min="16214" max="16214" width="23" style="3" customWidth="1"/>
    <col min="16215" max="16215" width="22.85546875" style="3" customWidth="1"/>
    <col min="16216" max="16216" width="23.42578125" style="3" customWidth="1"/>
    <col min="16217" max="16217" width="22.42578125" style="3" customWidth="1"/>
    <col min="16218" max="16218" width="13.85546875" style="3" customWidth="1"/>
    <col min="16219" max="16219" width="20.7109375" style="3" customWidth="1"/>
    <col min="16220" max="16220" width="18.140625" style="3" customWidth="1"/>
    <col min="16221" max="16221" width="14.85546875" style="3" bestFit="1" customWidth="1"/>
    <col min="16222" max="16222" width="11.42578125" style="3"/>
    <col min="16223" max="16223" width="17.42578125" style="3" customWidth="1"/>
    <col min="16224" max="16226" width="18.140625" style="3" customWidth="1"/>
    <col min="16227" max="16384" width="11.42578125" style="3"/>
  </cols>
  <sheetData>
    <row r="1" spans="1:11" ht="24.75" customHeight="1" x14ac:dyDescent="0.25">
      <c r="A1" s="312" t="s">
        <v>515</v>
      </c>
      <c r="B1" s="312"/>
      <c r="C1" s="312"/>
      <c r="D1" s="312"/>
      <c r="E1" s="312"/>
      <c r="F1" s="312"/>
      <c r="G1" s="312"/>
      <c r="H1" s="312"/>
      <c r="I1" s="312"/>
      <c r="J1" s="312"/>
      <c r="K1" s="312"/>
    </row>
    <row r="2" spans="1:11" ht="24.95" customHeight="1" x14ac:dyDescent="0.25">
      <c r="A2" s="313" t="s">
        <v>516</v>
      </c>
      <c r="B2" s="313"/>
      <c r="C2" s="313"/>
      <c r="D2" s="313"/>
      <c r="E2" s="313"/>
      <c r="F2" s="313"/>
      <c r="G2" s="313"/>
      <c r="H2" s="313"/>
      <c r="I2" s="313"/>
      <c r="J2" s="313"/>
      <c r="K2" s="313"/>
    </row>
    <row r="3" spans="1:11" ht="24.95" customHeight="1" x14ac:dyDescent="0.25">
      <c r="A3" s="314" t="s">
        <v>529</v>
      </c>
      <c r="B3" s="314"/>
      <c r="C3" s="314"/>
      <c r="D3" s="314"/>
      <c r="E3" s="314"/>
      <c r="F3" s="314"/>
      <c r="G3" s="314"/>
      <c r="H3" s="314"/>
      <c r="I3" s="314"/>
      <c r="J3" s="314"/>
      <c r="K3" s="314"/>
    </row>
    <row r="4" spans="1:11" ht="15" customHeight="1" x14ac:dyDescent="0.25">
      <c r="A4" s="2"/>
      <c r="B4" s="2"/>
      <c r="C4" s="201"/>
      <c r="D4" s="2"/>
      <c r="E4" s="2"/>
      <c r="F4" s="2"/>
      <c r="G4" s="2"/>
      <c r="H4" s="2"/>
      <c r="I4" s="2"/>
      <c r="J4" s="2"/>
      <c r="K4" s="202"/>
    </row>
    <row r="5" spans="1:11" ht="15" customHeight="1" x14ac:dyDescent="0.25">
      <c r="B5" s="3"/>
      <c r="C5" s="203"/>
      <c r="D5" s="204"/>
      <c r="E5" s="3"/>
      <c r="F5" s="205"/>
      <c r="G5" s="4" t="s">
        <v>3</v>
      </c>
      <c r="H5" s="13" t="s">
        <v>4</v>
      </c>
      <c r="I5" s="13"/>
      <c r="J5" s="14" t="s">
        <v>5</v>
      </c>
      <c r="K5" s="202"/>
    </row>
    <row r="6" spans="1:11" ht="9" customHeight="1" thickBot="1" x14ac:dyDescent="0.3">
      <c r="A6" s="206"/>
      <c r="B6" s="206"/>
      <c r="C6" s="207"/>
      <c r="D6" s="208"/>
      <c r="E6" s="206"/>
      <c r="F6" s="209"/>
      <c r="G6" s="210"/>
      <c r="H6" s="211"/>
      <c r="I6" s="211"/>
      <c r="J6" s="212"/>
      <c r="K6" s="213"/>
    </row>
    <row r="7" spans="1:11" ht="29.25" customHeight="1" x14ac:dyDescent="0.25">
      <c r="A7" s="315" t="s">
        <v>6</v>
      </c>
      <c r="B7" s="317" t="s">
        <v>7</v>
      </c>
      <c r="C7" s="317" t="s">
        <v>8</v>
      </c>
      <c r="D7" s="317" t="s">
        <v>9</v>
      </c>
      <c r="E7" s="317" t="s">
        <v>10</v>
      </c>
      <c r="F7" s="306" t="s">
        <v>518</v>
      </c>
      <c r="G7" s="310" t="s">
        <v>519</v>
      </c>
      <c r="H7" s="306" t="s">
        <v>520</v>
      </c>
      <c r="I7" s="306" t="s">
        <v>14</v>
      </c>
      <c r="J7" s="351" t="s">
        <v>521</v>
      </c>
      <c r="K7" s="353" t="s">
        <v>522</v>
      </c>
    </row>
    <row r="8" spans="1:11" ht="84.75" customHeight="1" thickBot="1" x14ac:dyDescent="0.3">
      <c r="A8" s="316"/>
      <c r="B8" s="318"/>
      <c r="C8" s="318"/>
      <c r="D8" s="318"/>
      <c r="E8" s="318"/>
      <c r="F8" s="307"/>
      <c r="G8" s="311"/>
      <c r="H8" s="307"/>
      <c r="I8" s="307"/>
      <c r="J8" s="352"/>
      <c r="K8" s="354"/>
    </row>
    <row r="9" spans="1:11" s="4" customFormat="1" ht="27.75" customHeight="1" thickBot="1" x14ac:dyDescent="0.3">
      <c r="A9" s="21" t="s">
        <v>36</v>
      </c>
      <c r="B9" s="89" t="s">
        <v>37</v>
      </c>
      <c r="C9" s="214">
        <v>10</v>
      </c>
      <c r="D9" s="89" t="s">
        <v>38</v>
      </c>
      <c r="E9" s="23" t="s">
        <v>39</v>
      </c>
      <c r="F9" s="24">
        <f>+F41</f>
        <v>1451042370</v>
      </c>
      <c r="G9" s="24">
        <f t="shared" ref="G9:H9" si="0">+G41</f>
        <v>0</v>
      </c>
      <c r="H9" s="24">
        <f t="shared" si="0"/>
        <v>1451042370</v>
      </c>
      <c r="I9" s="215">
        <f t="shared" ref="I9:I72" si="1">+H9/$H$102</f>
        <v>0.35187065038114301</v>
      </c>
      <c r="J9" s="24">
        <f>+J41</f>
        <v>1451042370</v>
      </c>
      <c r="K9" s="216">
        <f>+J9/H9</f>
        <v>1</v>
      </c>
    </row>
    <row r="10" spans="1:11" s="4" customFormat="1" ht="27.75" customHeight="1" thickBot="1" x14ac:dyDescent="0.3">
      <c r="A10" s="175" t="s">
        <v>36</v>
      </c>
      <c r="B10" s="217" t="s">
        <v>41</v>
      </c>
      <c r="C10" s="218">
        <v>20</v>
      </c>
      <c r="D10" s="217" t="s">
        <v>38</v>
      </c>
      <c r="E10" s="177" t="s">
        <v>39</v>
      </c>
      <c r="F10" s="178">
        <f>+F11+F42</f>
        <v>1354611074.5</v>
      </c>
      <c r="G10" s="178">
        <f t="shared" ref="G10:H10" si="2">+G11+G42</f>
        <v>0</v>
      </c>
      <c r="H10" s="178">
        <f t="shared" si="2"/>
        <v>1354611074.5</v>
      </c>
      <c r="I10" s="219">
        <f t="shared" si="1"/>
        <v>0.32848653468183292</v>
      </c>
      <c r="J10" s="178">
        <f>+J11+J42</f>
        <v>1354611074.5</v>
      </c>
      <c r="K10" s="216">
        <f>+J10/H10</f>
        <v>1</v>
      </c>
    </row>
    <row r="11" spans="1:11" ht="33.75" customHeight="1" x14ac:dyDescent="0.25">
      <c r="A11" s="33" t="s">
        <v>100</v>
      </c>
      <c r="B11" s="92" t="s">
        <v>41</v>
      </c>
      <c r="C11" s="220">
        <v>20</v>
      </c>
      <c r="D11" s="92" t="s">
        <v>38</v>
      </c>
      <c r="E11" s="35" t="s">
        <v>101</v>
      </c>
      <c r="F11" s="93">
        <f>+F12+F17</f>
        <v>233320577.94</v>
      </c>
      <c r="G11" s="93">
        <f>+G12+G17</f>
        <v>0</v>
      </c>
      <c r="H11" s="93">
        <f>+H12+H17</f>
        <v>233320577.94</v>
      </c>
      <c r="I11" s="221">
        <f t="shared" si="1"/>
        <v>5.6579094590499084E-2</v>
      </c>
      <c r="J11" s="93">
        <f>+J12+J17</f>
        <v>233320577.94</v>
      </c>
      <c r="K11" s="222">
        <f>+J11/H11</f>
        <v>1</v>
      </c>
    </row>
    <row r="12" spans="1:11" ht="36" customHeight="1" x14ac:dyDescent="0.25">
      <c r="A12" s="39" t="s">
        <v>102</v>
      </c>
      <c r="B12" s="34" t="s">
        <v>41</v>
      </c>
      <c r="C12" s="34">
        <v>20</v>
      </c>
      <c r="D12" s="34" t="s">
        <v>38</v>
      </c>
      <c r="E12" s="40" t="s">
        <v>103</v>
      </c>
      <c r="F12" s="62">
        <f t="shared" ref="F12:J12" si="3">+F13</f>
        <v>6592600</v>
      </c>
      <c r="G12" s="62">
        <f t="shared" si="3"/>
        <v>0</v>
      </c>
      <c r="H12" s="62">
        <f t="shared" si="3"/>
        <v>6592600</v>
      </c>
      <c r="I12" s="223">
        <f t="shared" si="1"/>
        <v>1.5986731315796958E-3</v>
      </c>
      <c r="J12" s="62">
        <f t="shared" si="3"/>
        <v>6592600</v>
      </c>
      <c r="K12" s="222">
        <f t="shared" ref="K12:K14" si="4">+J12/H12</f>
        <v>1</v>
      </c>
    </row>
    <row r="13" spans="1:11" ht="43.5" customHeight="1" x14ac:dyDescent="0.25">
      <c r="A13" s="39" t="s">
        <v>104</v>
      </c>
      <c r="B13" s="34" t="s">
        <v>41</v>
      </c>
      <c r="C13" s="34">
        <v>20</v>
      </c>
      <c r="D13" s="34" t="s">
        <v>38</v>
      </c>
      <c r="E13" s="40" t="s">
        <v>105</v>
      </c>
      <c r="F13" s="62">
        <f>+F14</f>
        <v>6592600</v>
      </c>
      <c r="G13" s="62">
        <f>+G14</f>
        <v>0</v>
      </c>
      <c r="H13" s="62">
        <f>+H14</f>
        <v>6592600</v>
      </c>
      <c r="I13" s="223">
        <f t="shared" si="1"/>
        <v>1.5986731315796958E-3</v>
      </c>
      <c r="J13" s="62">
        <f>+J14</f>
        <v>6592600</v>
      </c>
      <c r="K13" s="222">
        <f t="shared" si="4"/>
        <v>1</v>
      </c>
    </row>
    <row r="14" spans="1:11" ht="24.75" customHeight="1" x14ac:dyDescent="0.25">
      <c r="A14" s="39" t="s">
        <v>110</v>
      </c>
      <c r="B14" s="34" t="s">
        <v>41</v>
      </c>
      <c r="C14" s="34">
        <v>20</v>
      </c>
      <c r="D14" s="34" t="s">
        <v>38</v>
      </c>
      <c r="E14" s="40" t="s">
        <v>111</v>
      </c>
      <c r="F14" s="62">
        <f>+F15+F16</f>
        <v>6592600</v>
      </c>
      <c r="G14" s="62">
        <f>+G15+G16</f>
        <v>0</v>
      </c>
      <c r="H14" s="62">
        <f t="shared" ref="H14" si="5">+H15+H16</f>
        <v>6592600</v>
      </c>
      <c r="I14" s="223">
        <f t="shared" si="1"/>
        <v>1.5986731315796958E-3</v>
      </c>
      <c r="J14" s="62">
        <f>+J15+J16</f>
        <v>6592600</v>
      </c>
      <c r="K14" s="222">
        <f t="shared" si="4"/>
        <v>1</v>
      </c>
    </row>
    <row r="15" spans="1:11" ht="37.5" customHeight="1" x14ac:dyDescent="0.25">
      <c r="A15" s="71" t="s">
        <v>523</v>
      </c>
      <c r="B15" s="44" t="s">
        <v>41</v>
      </c>
      <c r="C15" s="99">
        <v>20</v>
      </c>
      <c r="D15" s="44" t="s">
        <v>38</v>
      </c>
      <c r="E15" s="45" t="s">
        <v>143</v>
      </c>
      <c r="F15" s="48">
        <v>6110650</v>
      </c>
      <c r="G15" s="48">
        <v>0</v>
      </c>
      <c r="H15" s="48">
        <f>+F15-G15</f>
        <v>6110650</v>
      </c>
      <c r="I15" s="224">
        <f t="shared" si="1"/>
        <v>1.4818026228631295E-3</v>
      </c>
      <c r="J15" s="48">
        <v>6110650</v>
      </c>
      <c r="K15" s="225">
        <f>+J15/H15</f>
        <v>1</v>
      </c>
    </row>
    <row r="16" spans="1:11" ht="25.5" customHeight="1" x14ac:dyDescent="0.25">
      <c r="A16" s="71" t="s">
        <v>524</v>
      </c>
      <c r="B16" s="44" t="s">
        <v>41</v>
      </c>
      <c r="C16" s="99">
        <v>20</v>
      </c>
      <c r="D16" s="44" t="s">
        <v>38</v>
      </c>
      <c r="E16" s="45" t="s">
        <v>145</v>
      </c>
      <c r="F16" s="48">
        <v>481950</v>
      </c>
      <c r="G16" s="48">
        <v>0</v>
      </c>
      <c r="H16" s="48">
        <f>+F16-G16</f>
        <v>481950</v>
      </c>
      <c r="I16" s="226">
        <f t="shared" si="1"/>
        <v>1.1687050871656621E-4</v>
      </c>
      <c r="J16" s="48">
        <v>481950</v>
      </c>
      <c r="K16" s="225">
        <f>+J16/H16</f>
        <v>1</v>
      </c>
    </row>
    <row r="17" spans="1:11" ht="30" customHeight="1" x14ac:dyDescent="0.25">
      <c r="A17" s="39" t="s">
        <v>114</v>
      </c>
      <c r="B17" s="34" t="s">
        <v>41</v>
      </c>
      <c r="C17" s="107">
        <v>20</v>
      </c>
      <c r="D17" s="34" t="s">
        <v>38</v>
      </c>
      <c r="E17" s="40" t="s">
        <v>115</v>
      </c>
      <c r="F17" s="66">
        <f>+F18+F30</f>
        <v>226727977.94</v>
      </c>
      <c r="G17" s="66">
        <f t="shared" ref="G17:H17" si="6">+G18+G30</f>
        <v>0</v>
      </c>
      <c r="H17" s="66">
        <f t="shared" si="6"/>
        <v>226727977.94</v>
      </c>
      <c r="I17" s="227">
        <f t="shared" si="1"/>
        <v>5.498042145891939E-2</v>
      </c>
      <c r="J17" s="66">
        <f>+J18+J30</f>
        <v>226727977.94</v>
      </c>
      <c r="K17" s="222">
        <f t="shared" ref="K17:K80" si="7">+J17/H17</f>
        <v>1</v>
      </c>
    </row>
    <row r="18" spans="1:11" ht="24.75" customHeight="1" x14ac:dyDescent="0.25">
      <c r="A18" s="39" t="s">
        <v>116</v>
      </c>
      <c r="B18" s="34" t="s">
        <v>41</v>
      </c>
      <c r="C18" s="107">
        <v>20</v>
      </c>
      <c r="D18" s="34" t="s">
        <v>38</v>
      </c>
      <c r="E18" s="40" t="s">
        <v>117</v>
      </c>
      <c r="F18" s="66">
        <f>+F19+F21+F26</f>
        <v>88641516.379999995</v>
      </c>
      <c r="G18" s="66">
        <f t="shared" ref="G18:H18" si="8">+G19+G21+G26</f>
        <v>0</v>
      </c>
      <c r="H18" s="66">
        <f t="shared" si="8"/>
        <v>88641516.379999995</v>
      </c>
      <c r="I18" s="223">
        <f t="shared" si="1"/>
        <v>2.1495132509053709E-2</v>
      </c>
      <c r="J18" s="66">
        <f>+J19+J21+J26</f>
        <v>88641516.379999995</v>
      </c>
      <c r="K18" s="222">
        <f t="shared" si="7"/>
        <v>1</v>
      </c>
    </row>
    <row r="19" spans="1:11" ht="48" customHeight="1" x14ac:dyDescent="0.25">
      <c r="A19" s="39" t="s">
        <v>118</v>
      </c>
      <c r="B19" s="34" t="s">
        <v>41</v>
      </c>
      <c r="C19" s="34">
        <v>20</v>
      </c>
      <c r="D19" s="34" t="s">
        <v>38</v>
      </c>
      <c r="E19" s="40" t="s">
        <v>119</v>
      </c>
      <c r="F19" s="62">
        <f t="shared" ref="F19:H19" si="9">+F20</f>
        <v>4184400</v>
      </c>
      <c r="G19" s="62">
        <f t="shared" si="9"/>
        <v>0</v>
      </c>
      <c r="H19" s="62">
        <f t="shared" si="9"/>
        <v>4184400</v>
      </c>
      <c r="I19" s="223">
        <f t="shared" si="1"/>
        <v>1.0146964553866577E-3</v>
      </c>
      <c r="J19" s="62">
        <f>+J20</f>
        <v>4184400</v>
      </c>
      <c r="K19" s="222">
        <f t="shared" si="7"/>
        <v>1</v>
      </c>
    </row>
    <row r="20" spans="1:11" ht="48" customHeight="1" x14ac:dyDescent="0.25">
      <c r="A20" s="43" t="s">
        <v>122</v>
      </c>
      <c r="B20" s="44" t="s">
        <v>41</v>
      </c>
      <c r="C20" s="44">
        <v>20</v>
      </c>
      <c r="D20" s="44" t="s">
        <v>38</v>
      </c>
      <c r="E20" s="45" t="s">
        <v>123</v>
      </c>
      <c r="F20" s="48">
        <v>4184400</v>
      </c>
      <c r="G20" s="48">
        <v>0</v>
      </c>
      <c r="H20" s="48">
        <f>+F20-G20</f>
        <v>4184400</v>
      </c>
      <c r="I20" s="224">
        <f t="shared" si="1"/>
        <v>1.0146964553866577E-3</v>
      </c>
      <c r="J20" s="48">
        <v>4184400</v>
      </c>
      <c r="K20" s="225">
        <f>+J20/H20</f>
        <v>1</v>
      </c>
    </row>
    <row r="21" spans="1:11" ht="43.5" customHeight="1" x14ac:dyDescent="0.25">
      <c r="A21" s="70" t="s">
        <v>126</v>
      </c>
      <c r="B21" s="34" t="s">
        <v>41</v>
      </c>
      <c r="C21" s="107">
        <v>20</v>
      </c>
      <c r="D21" s="34" t="s">
        <v>38</v>
      </c>
      <c r="E21" s="40" t="s">
        <v>489</v>
      </c>
      <c r="F21" s="62">
        <f>+F22+F23+F24+F25</f>
        <v>82299192.379999995</v>
      </c>
      <c r="G21" s="62">
        <f t="shared" ref="G21:J21" si="10">+G22+G23+G24+G25</f>
        <v>0</v>
      </c>
      <c r="H21" s="62">
        <f t="shared" si="10"/>
        <v>82299192.379999995</v>
      </c>
      <c r="I21" s="223">
        <f t="shared" si="1"/>
        <v>1.9957150078666146E-2</v>
      </c>
      <c r="J21" s="62">
        <f t="shared" si="10"/>
        <v>82299192.379999995</v>
      </c>
      <c r="K21" s="222">
        <f t="shared" si="7"/>
        <v>1</v>
      </c>
    </row>
    <row r="22" spans="1:11" ht="43.5" customHeight="1" x14ac:dyDescent="0.25">
      <c r="A22" s="71" t="s">
        <v>128</v>
      </c>
      <c r="B22" s="44" t="s">
        <v>41</v>
      </c>
      <c r="C22" s="44">
        <v>20</v>
      </c>
      <c r="D22" s="44" t="s">
        <v>38</v>
      </c>
      <c r="E22" s="45" t="s">
        <v>129</v>
      </c>
      <c r="F22" s="48">
        <v>66343560</v>
      </c>
      <c r="G22" s="48">
        <v>0</v>
      </c>
      <c r="H22" s="48">
        <f t="shared" ref="H22:H24" si="11">+F22-G22</f>
        <v>66343560</v>
      </c>
      <c r="I22" s="224">
        <f t="shared" si="1"/>
        <v>1.6087987565656256E-2</v>
      </c>
      <c r="J22" s="48">
        <v>66343560</v>
      </c>
      <c r="K22" s="225">
        <f t="shared" si="7"/>
        <v>1</v>
      </c>
    </row>
    <row r="23" spans="1:11" ht="51" customHeight="1" x14ac:dyDescent="0.25">
      <c r="A23" s="71" t="s">
        <v>134</v>
      </c>
      <c r="B23" s="44" t="s">
        <v>41</v>
      </c>
      <c r="C23" s="44">
        <v>20</v>
      </c>
      <c r="D23" s="44" t="s">
        <v>38</v>
      </c>
      <c r="E23" s="45" t="s">
        <v>135</v>
      </c>
      <c r="F23" s="48">
        <v>1543637</v>
      </c>
      <c r="G23" s="48">
        <v>0</v>
      </c>
      <c r="H23" s="48">
        <f t="shared" si="11"/>
        <v>1543637</v>
      </c>
      <c r="I23" s="226">
        <f t="shared" si="1"/>
        <v>3.7432439353400583E-4</v>
      </c>
      <c r="J23" s="48">
        <v>1543637</v>
      </c>
      <c r="K23" s="225">
        <f t="shared" si="7"/>
        <v>1</v>
      </c>
    </row>
    <row r="24" spans="1:11" ht="43.5" customHeight="1" x14ac:dyDescent="0.25">
      <c r="A24" s="71" t="s">
        <v>136</v>
      </c>
      <c r="B24" s="44" t="s">
        <v>41</v>
      </c>
      <c r="C24" s="44">
        <v>20</v>
      </c>
      <c r="D24" s="44" t="s">
        <v>38</v>
      </c>
      <c r="E24" s="45" t="s">
        <v>137</v>
      </c>
      <c r="F24" s="48">
        <v>6139145</v>
      </c>
      <c r="G24" s="48">
        <v>0</v>
      </c>
      <c r="H24" s="48">
        <f t="shared" si="11"/>
        <v>6139145</v>
      </c>
      <c r="I24" s="224">
        <f t="shared" si="1"/>
        <v>1.4887125204580639E-3</v>
      </c>
      <c r="J24" s="48">
        <v>6139145</v>
      </c>
      <c r="K24" s="225">
        <f t="shared" si="7"/>
        <v>1</v>
      </c>
    </row>
    <row r="25" spans="1:11" ht="25.5" customHeight="1" x14ac:dyDescent="0.25">
      <c r="A25" s="71" t="s">
        <v>138</v>
      </c>
      <c r="B25" s="44" t="s">
        <v>41</v>
      </c>
      <c r="C25" s="99">
        <v>20</v>
      </c>
      <c r="D25" s="44" t="s">
        <v>38</v>
      </c>
      <c r="E25" s="45" t="s">
        <v>139</v>
      </c>
      <c r="F25" s="48">
        <v>8272850.3799999999</v>
      </c>
      <c r="G25" s="48">
        <v>0</v>
      </c>
      <c r="H25" s="48">
        <f>+F25-G25</f>
        <v>8272850.3799999999</v>
      </c>
      <c r="I25" s="224">
        <f t="shared" si="1"/>
        <v>2.0061255990178194E-3</v>
      </c>
      <c r="J25" s="48">
        <v>8272850.3799999999</v>
      </c>
      <c r="K25" s="225">
        <f t="shared" si="7"/>
        <v>1</v>
      </c>
    </row>
    <row r="26" spans="1:11" ht="42.75" customHeight="1" x14ac:dyDescent="0.25">
      <c r="A26" s="39" t="s">
        <v>140</v>
      </c>
      <c r="B26" s="34" t="s">
        <v>41</v>
      </c>
      <c r="C26" s="34">
        <v>20</v>
      </c>
      <c r="D26" s="34" t="s">
        <v>38</v>
      </c>
      <c r="E26" s="40" t="s">
        <v>141</v>
      </c>
      <c r="F26" s="62">
        <f>+F27+F28+F29</f>
        <v>2157924</v>
      </c>
      <c r="G26" s="62">
        <f>+G27+G28+G29</f>
        <v>0</v>
      </c>
      <c r="H26" s="62">
        <f>+H27+H28+H29</f>
        <v>2157924</v>
      </c>
      <c r="I26" s="223">
        <f t="shared" si="1"/>
        <v>5.2328597500090755E-4</v>
      </c>
      <c r="J26" s="62">
        <f>+J27+J28+J29</f>
        <v>2157924</v>
      </c>
      <c r="K26" s="222">
        <f t="shared" si="7"/>
        <v>1</v>
      </c>
    </row>
    <row r="27" spans="1:11" ht="36" customHeight="1" x14ac:dyDescent="0.25">
      <c r="A27" s="43" t="s">
        <v>525</v>
      </c>
      <c r="B27" s="44" t="s">
        <v>41</v>
      </c>
      <c r="C27" s="44">
        <v>20</v>
      </c>
      <c r="D27" s="44" t="s">
        <v>38</v>
      </c>
      <c r="E27" s="45" t="s">
        <v>526</v>
      </c>
      <c r="F27" s="48">
        <v>842790</v>
      </c>
      <c r="G27" s="48">
        <v>0</v>
      </c>
      <c r="H27" s="48">
        <f t="shared" ref="H27:H29" si="12">+F27-G27</f>
        <v>842790</v>
      </c>
      <c r="I27" s="226">
        <f t="shared" si="1"/>
        <v>2.0437243706034823E-4</v>
      </c>
      <c r="J27" s="48">
        <v>842790</v>
      </c>
      <c r="K27" s="225">
        <f t="shared" si="7"/>
        <v>1</v>
      </c>
    </row>
    <row r="28" spans="1:11" ht="36" customHeight="1" x14ac:dyDescent="0.25">
      <c r="A28" s="43" t="s">
        <v>144</v>
      </c>
      <c r="B28" s="44" t="s">
        <v>41</v>
      </c>
      <c r="C28" s="44">
        <v>20</v>
      </c>
      <c r="D28" s="44" t="s">
        <v>38</v>
      </c>
      <c r="E28" s="45" t="s">
        <v>145</v>
      </c>
      <c r="F28" s="48">
        <v>949784</v>
      </c>
      <c r="G28" s="48">
        <v>0</v>
      </c>
      <c r="H28" s="48">
        <f t="shared" si="12"/>
        <v>949784</v>
      </c>
      <c r="I28" s="226">
        <f t="shared" si="1"/>
        <v>2.3031795674002513E-4</v>
      </c>
      <c r="J28" s="48">
        <v>949784</v>
      </c>
      <c r="K28" s="225">
        <f t="shared" si="7"/>
        <v>1</v>
      </c>
    </row>
    <row r="29" spans="1:11" ht="40.5" customHeight="1" x14ac:dyDescent="0.25">
      <c r="A29" s="43" t="s">
        <v>527</v>
      </c>
      <c r="B29" s="44" t="s">
        <v>41</v>
      </c>
      <c r="C29" s="44">
        <v>20</v>
      </c>
      <c r="D29" s="44" t="s">
        <v>38</v>
      </c>
      <c r="E29" s="45" t="s">
        <v>528</v>
      </c>
      <c r="F29" s="48">
        <v>365350</v>
      </c>
      <c r="G29" s="48">
        <v>0</v>
      </c>
      <c r="H29" s="48">
        <f t="shared" si="12"/>
        <v>365350</v>
      </c>
      <c r="I29" s="226">
        <f t="shared" si="1"/>
        <v>8.8595581200534207E-5</v>
      </c>
      <c r="J29" s="48">
        <v>365350</v>
      </c>
      <c r="K29" s="225">
        <f t="shared" si="7"/>
        <v>1</v>
      </c>
    </row>
    <row r="30" spans="1:11" ht="29.25" customHeight="1" x14ac:dyDescent="0.25">
      <c r="A30" s="39" t="s">
        <v>148</v>
      </c>
      <c r="B30" s="34" t="s">
        <v>41</v>
      </c>
      <c r="C30" s="107">
        <v>20</v>
      </c>
      <c r="D30" s="34" t="s">
        <v>38</v>
      </c>
      <c r="E30" s="40" t="s">
        <v>149</v>
      </c>
      <c r="F30" s="62">
        <f>+F31+F33+F35+F39</f>
        <v>138086461.56</v>
      </c>
      <c r="G30" s="62">
        <f t="shared" ref="G30:J30" si="13">+G31+G33+G35+G39</f>
        <v>0</v>
      </c>
      <c r="H30" s="62">
        <f t="shared" si="13"/>
        <v>138086461.56</v>
      </c>
      <c r="I30" s="223">
        <f t="shared" si="1"/>
        <v>3.3485288949865681E-2</v>
      </c>
      <c r="J30" s="62">
        <f t="shared" si="13"/>
        <v>138086461.56</v>
      </c>
      <c r="K30" s="222">
        <f t="shared" si="7"/>
        <v>1</v>
      </c>
    </row>
    <row r="31" spans="1:11" ht="29.25" customHeight="1" x14ac:dyDescent="0.25">
      <c r="A31" s="39" t="s">
        <v>494</v>
      </c>
      <c r="B31" s="34" t="s">
        <v>41</v>
      </c>
      <c r="C31" s="34">
        <v>20</v>
      </c>
      <c r="D31" s="34" t="s">
        <v>38</v>
      </c>
      <c r="E31" s="40" t="s">
        <v>495</v>
      </c>
      <c r="F31" s="62">
        <f>+F32</f>
        <v>97215.75</v>
      </c>
      <c r="G31" s="62">
        <f>+G32</f>
        <v>0</v>
      </c>
      <c r="H31" s="62">
        <f>+H32</f>
        <v>97215.75</v>
      </c>
      <c r="I31" s="228">
        <f t="shared" si="1"/>
        <v>2.3574342064036769E-5</v>
      </c>
      <c r="J31" s="62">
        <f>+J32</f>
        <v>97215.75</v>
      </c>
      <c r="K31" s="222">
        <f t="shared" si="7"/>
        <v>1</v>
      </c>
    </row>
    <row r="32" spans="1:11" ht="29.25" customHeight="1" x14ac:dyDescent="0.25">
      <c r="A32" s="43" t="s">
        <v>496</v>
      </c>
      <c r="B32" s="44" t="s">
        <v>41</v>
      </c>
      <c r="C32" s="44">
        <v>20</v>
      </c>
      <c r="D32" s="44" t="s">
        <v>38</v>
      </c>
      <c r="E32" s="45" t="s">
        <v>497</v>
      </c>
      <c r="F32" s="48">
        <v>97215.75</v>
      </c>
      <c r="G32" s="48">
        <v>0</v>
      </c>
      <c r="H32" s="48">
        <f>+F32-G32</f>
        <v>97215.75</v>
      </c>
      <c r="I32" s="229">
        <f t="shared" si="1"/>
        <v>2.3574342064036769E-5</v>
      </c>
      <c r="J32" s="48">
        <v>97215.75</v>
      </c>
      <c r="K32" s="225">
        <f t="shared" si="7"/>
        <v>1</v>
      </c>
    </row>
    <row r="33" spans="1:11" ht="79.5" customHeight="1" x14ac:dyDescent="0.25">
      <c r="A33" s="39" t="s">
        <v>150</v>
      </c>
      <c r="B33" s="34" t="s">
        <v>41</v>
      </c>
      <c r="C33" s="107">
        <v>20</v>
      </c>
      <c r="D33" s="34" t="s">
        <v>38</v>
      </c>
      <c r="E33" s="40" t="s">
        <v>498</v>
      </c>
      <c r="F33" s="62">
        <f>+F34</f>
        <v>978773.33</v>
      </c>
      <c r="G33" s="62">
        <f>+G34</f>
        <v>0</v>
      </c>
      <c r="H33" s="62">
        <f>+H34</f>
        <v>978773.33</v>
      </c>
      <c r="I33" s="228">
        <f t="shared" si="1"/>
        <v>2.3734772693289246E-4</v>
      </c>
      <c r="J33" s="62">
        <f>+J34</f>
        <v>978773.33</v>
      </c>
      <c r="K33" s="222">
        <f t="shared" si="7"/>
        <v>1</v>
      </c>
    </row>
    <row r="34" spans="1:11" ht="36" customHeight="1" x14ac:dyDescent="0.25">
      <c r="A34" s="43" t="s">
        <v>156</v>
      </c>
      <c r="B34" s="44" t="s">
        <v>41</v>
      </c>
      <c r="C34" s="44">
        <v>20</v>
      </c>
      <c r="D34" s="44" t="s">
        <v>38</v>
      </c>
      <c r="E34" s="45" t="s">
        <v>157</v>
      </c>
      <c r="F34" s="48">
        <v>978773.33</v>
      </c>
      <c r="G34" s="48">
        <v>0</v>
      </c>
      <c r="H34" s="48">
        <f>+F34-G34</f>
        <v>978773.33</v>
      </c>
      <c r="I34" s="229">
        <f t="shared" si="1"/>
        <v>2.3734772693289246E-4</v>
      </c>
      <c r="J34" s="48">
        <v>978773.33</v>
      </c>
      <c r="K34" s="225">
        <f t="shared" si="7"/>
        <v>1</v>
      </c>
    </row>
    <row r="35" spans="1:11" ht="49.5" customHeight="1" x14ac:dyDescent="0.25">
      <c r="A35" s="39" t="s">
        <v>172</v>
      </c>
      <c r="B35" s="34" t="s">
        <v>41</v>
      </c>
      <c r="C35" s="107">
        <v>20</v>
      </c>
      <c r="D35" s="34" t="s">
        <v>38</v>
      </c>
      <c r="E35" s="40" t="s">
        <v>173</v>
      </c>
      <c r="F35" s="62">
        <f>SUM(F36:F38)</f>
        <v>133714366.47999999</v>
      </c>
      <c r="G35" s="62">
        <f t="shared" ref="G35:H35" si="14">SUM(G36:G38)</f>
        <v>0</v>
      </c>
      <c r="H35" s="62">
        <f t="shared" si="14"/>
        <v>133714366.47999999</v>
      </c>
      <c r="I35" s="223">
        <f t="shared" si="1"/>
        <v>3.2425077359126399E-2</v>
      </c>
      <c r="J35" s="62">
        <f>SUM(J36:J38)</f>
        <v>133714366.47999999</v>
      </c>
      <c r="K35" s="222">
        <f t="shared" si="7"/>
        <v>1</v>
      </c>
    </row>
    <row r="36" spans="1:11" ht="43.5" customHeight="1" x14ac:dyDescent="0.25">
      <c r="A36" s="43" t="s">
        <v>176</v>
      </c>
      <c r="B36" s="44" t="s">
        <v>41</v>
      </c>
      <c r="C36" s="99">
        <v>20</v>
      </c>
      <c r="D36" s="44" t="s">
        <v>38</v>
      </c>
      <c r="E36" s="45" t="s">
        <v>500</v>
      </c>
      <c r="F36" s="48">
        <v>22322143</v>
      </c>
      <c r="G36" s="48">
        <v>0</v>
      </c>
      <c r="H36" s="48">
        <f>+F36-G36</f>
        <v>22322143</v>
      </c>
      <c r="I36" s="224">
        <f t="shared" si="1"/>
        <v>5.4130100799957203E-3</v>
      </c>
      <c r="J36" s="48">
        <v>22322143</v>
      </c>
      <c r="K36" s="225">
        <f t="shared" si="7"/>
        <v>1</v>
      </c>
    </row>
    <row r="37" spans="1:11" ht="36.75" customHeight="1" x14ac:dyDescent="0.25">
      <c r="A37" s="43" t="s">
        <v>180</v>
      </c>
      <c r="B37" s="44" t="s">
        <v>41</v>
      </c>
      <c r="C37" s="99">
        <v>20</v>
      </c>
      <c r="D37" s="44" t="s">
        <v>38</v>
      </c>
      <c r="E37" s="45" t="s">
        <v>181</v>
      </c>
      <c r="F37" s="48">
        <v>49860362</v>
      </c>
      <c r="G37" s="48">
        <v>0</v>
      </c>
      <c r="H37" s="48">
        <f>+F37-G37</f>
        <v>49860362</v>
      </c>
      <c r="I37" s="224">
        <f t="shared" si="1"/>
        <v>1.2090892980043877E-2</v>
      </c>
      <c r="J37" s="48">
        <v>49860362</v>
      </c>
      <c r="K37" s="225">
        <f t="shared" si="7"/>
        <v>1</v>
      </c>
    </row>
    <row r="38" spans="1:11" ht="61.5" customHeight="1" x14ac:dyDescent="0.25">
      <c r="A38" s="43" t="s">
        <v>182</v>
      </c>
      <c r="B38" s="44" t="s">
        <v>41</v>
      </c>
      <c r="C38" s="99">
        <v>20</v>
      </c>
      <c r="D38" s="44" t="s">
        <v>38</v>
      </c>
      <c r="E38" s="45" t="s">
        <v>502</v>
      </c>
      <c r="F38" s="48">
        <v>61531861.479999997</v>
      </c>
      <c r="G38" s="48">
        <v>0</v>
      </c>
      <c r="H38" s="48">
        <f>+F38-G38</f>
        <v>61531861.479999997</v>
      </c>
      <c r="I38" s="224">
        <f t="shared" si="1"/>
        <v>1.4921174299086801E-2</v>
      </c>
      <c r="J38" s="48">
        <v>61531861.479999997</v>
      </c>
      <c r="K38" s="225">
        <f t="shared" si="7"/>
        <v>1</v>
      </c>
    </row>
    <row r="39" spans="1:11" ht="61.5" customHeight="1" x14ac:dyDescent="0.25">
      <c r="A39" s="39" t="s">
        <v>186</v>
      </c>
      <c r="B39" s="34" t="s">
        <v>41</v>
      </c>
      <c r="C39" s="34">
        <v>20</v>
      </c>
      <c r="D39" s="34" t="s">
        <v>38</v>
      </c>
      <c r="E39" s="40" t="s">
        <v>187</v>
      </c>
      <c r="F39" s="62">
        <f>+F40</f>
        <v>3296106</v>
      </c>
      <c r="G39" s="62">
        <f>+G40</f>
        <v>0</v>
      </c>
      <c r="H39" s="62">
        <f>+H40</f>
        <v>3296106</v>
      </c>
      <c r="I39" s="223">
        <f t="shared" si="1"/>
        <v>7.9928952174235126E-4</v>
      </c>
      <c r="J39" s="62">
        <f>+J40</f>
        <v>3296106</v>
      </c>
      <c r="K39" s="222">
        <f t="shared" si="7"/>
        <v>1</v>
      </c>
    </row>
    <row r="40" spans="1:11" ht="61.5" customHeight="1" x14ac:dyDescent="0.25">
      <c r="A40" s="43" t="s">
        <v>190</v>
      </c>
      <c r="B40" s="44" t="s">
        <v>41</v>
      </c>
      <c r="C40" s="44">
        <v>20</v>
      </c>
      <c r="D40" s="44" t="s">
        <v>38</v>
      </c>
      <c r="E40" s="45" t="s">
        <v>191</v>
      </c>
      <c r="F40" s="48">
        <v>3296106</v>
      </c>
      <c r="G40" s="48">
        <v>0</v>
      </c>
      <c r="H40" s="48">
        <f>+F40-G40</f>
        <v>3296106</v>
      </c>
      <c r="I40" s="224">
        <f t="shared" si="1"/>
        <v>7.9928952174235126E-4</v>
      </c>
      <c r="J40" s="48">
        <v>3296106</v>
      </c>
      <c r="K40" s="225">
        <f t="shared" si="7"/>
        <v>1</v>
      </c>
    </row>
    <row r="41" spans="1:11" ht="26.25" customHeight="1" x14ac:dyDescent="0.25">
      <c r="A41" s="39" t="s">
        <v>200</v>
      </c>
      <c r="B41" s="34" t="s">
        <v>37</v>
      </c>
      <c r="C41" s="34">
        <v>10</v>
      </c>
      <c r="D41" s="34" t="s">
        <v>38</v>
      </c>
      <c r="E41" s="40" t="s">
        <v>201</v>
      </c>
      <c r="F41" s="62">
        <f t="shared" ref="F41:H46" si="15">+F43</f>
        <v>1451042370</v>
      </c>
      <c r="G41" s="62">
        <f t="shared" si="15"/>
        <v>0</v>
      </c>
      <c r="H41" s="62">
        <f t="shared" si="15"/>
        <v>1451042370</v>
      </c>
      <c r="I41" s="223">
        <f t="shared" si="1"/>
        <v>0.35187065038114301</v>
      </c>
      <c r="J41" s="62">
        <f t="shared" ref="J41:J46" si="16">+J43</f>
        <v>1451042370</v>
      </c>
      <c r="K41" s="222">
        <f t="shared" si="7"/>
        <v>1</v>
      </c>
    </row>
    <row r="42" spans="1:11" ht="29.25" customHeight="1" x14ac:dyDescent="0.25">
      <c r="A42" s="39" t="s">
        <v>200</v>
      </c>
      <c r="B42" s="34" t="s">
        <v>41</v>
      </c>
      <c r="C42" s="34">
        <v>20</v>
      </c>
      <c r="D42" s="34" t="s">
        <v>38</v>
      </c>
      <c r="E42" s="40" t="s">
        <v>201</v>
      </c>
      <c r="F42" s="62">
        <f t="shared" si="15"/>
        <v>1121290496.5599999</v>
      </c>
      <c r="G42" s="62">
        <f t="shared" si="15"/>
        <v>0</v>
      </c>
      <c r="H42" s="62">
        <f t="shared" si="15"/>
        <v>1121290496.5599999</v>
      </c>
      <c r="I42" s="223">
        <f t="shared" si="1"/>
        <v>0.27190744009133377</v>
      </c>
      <c r="J42" s="62">
        <f t="shared" si="16"/>
        <v>1121290496.5599999</v>
      </c>
      <c r="K42" s="222">
        <f t="shared" si="7"/>
        <v>1</v>
      </c>
    </row>
    <row r="43" spans="1:11" ht="29.25" customHeight="1" x14ac:dyDescent="0.25">
      <c r="A43" s="39" t="s">
        <v>218</v>
      </c>
      <c r="B43" s="34" t="s">
        <v>37</v>
      </c>
      <c r="C43" s="34">
        <v>10</v>
      </c>
      <c r="D43" s="34" t="s">
        <v>38</v>
      </c>
      <c r="E43" s="40" t="s">
        <v>219</v>
      </c>
      <c r="F43" s="62">
        <f t="shared" si="15"/>
        <v>1451042370</v>
      </c>
      <c r="G43" s="62">
        <f t="shared" si="15"/>
        <v>0</v>
      </c>
      <c r="H43" s="62">
        <f t="shared" si="15"/>
        <v>1451042370</v>
      </c>
      <c r="I43" s="223">
        <f t="shared" si="1"/>
        <v>0.35187065038114301</v>
      </c>
      <c r="J43" s="62">
        <f t="shared" si="16"/>
        <v>1451042370</v>
      </c>
      <c r="K43" s="222">
        <f t="shared" si="7"/>
        <v>1</v>
      </c>
    </row>
    <row r="44" spans="1:11" ht="24.75" customHeight="1" x14ac:dyDescent="0.25">
      <c r="A44" s="39" t="s">
        <v>218</v>
      </c>
      <c r="B44" s="34" t="s">
        <v>41</v>
      </c>
      <c r="C44" s="34">
        <v>20</v>
      </c>
      <c r="D44" s="34" t="s">
        <v>38</v>
      </c>
      <c r="E44" s="40" t="s">
        <v>219</v>
      </c>
      <c r="F44" s="63">
        <f t="shared" si="15"/>
        <v>1121290496.5599999</v>
      </c>
      <c r="G44" s="63">
        <f t="shared" si="15"/>
        <v>0</v>
      </c>
      <c r="H44" s="63">
        <f t="shared" si="15"/>
        <v>1121290496.5599999</v>
      </c>
      <c r="I44" s="224">
        <f t="shared" si="1"/>
        <v>0.27190744009133377</v>
      </c>
      <c r="J44" s="63">
        <f t="shared" si="16"/>
        <v>1121290496.5599999</v>
      </c>
      <c r="K44" s="222">
        <f t="shared" si="7"/>
        <v>1</v>
      </c>
    </row>
    <row r="45" spans="1:11" ht="24.75" customHeight="1" x14ac:dyDescent="0.25">
      <c r="A45" s="39" t="s">
        <v>220</v>
      </c>
      <c r="B45" s="34" t="s">
        <v>37</v>
      </c>
      <c r="C45" s="34">
        <v>10</v>
      </c>
      <c r="D45" s="34" t="s">
        <v>38</v>
      </c>
      <c r="E45" s="40" t="s">
        <v>221</v>
      </c>
      <c r="F45" s="63">
        <f t="shared" si="15"/>
        <v>1451042370</v>
      </c>
      <c r="G45" s="63">
        <f t="shared" si="15"/>
        <v>0</v>
      </c>
      <c r="H45" s="63">
        <f t="shared" si="15"/>
        <v>1451042370</v>
      </c>
      <c r="I45" s="224">
        <f t="shared" si="1"/>
        <v>0.35187065038114301</v>
      </c>
      <c r="J45" s="63">
        <f t="shared" si="16"/>
        <v>1451042370</v>
      </c>
      <c r="K45" s="222">
        <f t="shared" si="7"/>
        <v>1</v>
      </c>
    </row>
    <row r="46" spans="1:11" ht="24.75" customHeight="1" x14ac:dyDescent="0.25">
      <c r="A46" s="39" t="s">
        <v>220</v>
      </c>
      <c r="B46" s="34" t="s">
        <v>41</v>
      </c>
      <c r="C46" s="34">
        <v>20</v>
      </c>
      <c r="D46" s="34" t="s">
        <v>38</v>
      </c>
      <c r="E46" s="40" t="s">
        <v>221</v>
      </c>
      <c r="F46" s="63">
        <f t="shared" si="15"/>
        <v>1121290496.5599999</v>
      </c>
      <c r="G46" s="63">
        <f t="shared" si="15"/>
        <v>0</v>
      </c>
      <c r="H46" s="63">
        <f t="shared" si="15"/>
        <v>1121290496.5599999</v>
      </c>
      <c r="I46" s="224">
        <f t="shared" si="1"/>
        <v>0.27190744009133377</v>
      </c>
      <c r="J46" s="63">
        <f t="shared" si="16"/>
        <v>1121290496.5599999</v>
      </c>
      <c r="K46" s="222">
        <f t="shared" si="7"/>
        <v>1</v>
      </c>
    </row>
    <row r="47" spans="1:11" ht="24.75" customHeight="1" x14ac:dyDescent="0.25">
      <c r="A47" s="43" t="s">
        <v>224</v>
      </c>
      <c r="B47" s="44" t="s">
        <v>37</v>
      </c>
      <c r="C47" s="44">
        <v>10</v>
      </c>
      <c r="D47" s="44" t="s">
        <v>38</v>
      </c>
      <c r="E47" s="45" t="s">
        <v>225</v>
      </c>
      <c r="F47" s="48">
        <v>1451042370</v>
      </c>
      <c r="G47" s="48">
        <v>0</v>
      </c>
      <c r="H47" s="48">
        <f t="shared" ref="H47:H48" si="17">+F47-G47</f>
        <v>1451042370</v>
      </c>
      <c r="I47" s="224">
        <f t="shared" si="1"/>
        <v>0.35187065038114301</v>
      </c>
      <c r="J47" s="48">
        <v>1451042370</v>
      </c>
      <c r="K47" s="225">
        <f t="shared" si="7"/>
        <v>1</v>
      </c>
    </row>
    <row r="48" spans="1:11" ht="24.75" customHeight="1" thickBot="1" x14ac:dyDescent="0.3">
      <c r="A48" s="83" t="s">
        <v>224</v>
      </c>
      <c r="B48" s="84" t="s">
        <v>41</v>
      </c>
      <c r="C48" s="84">
        <v>20</v>
      </c>
      <c r="D48" s="84" t="s">
        <v>38</v>
      </c>
      <c r="E48" s="85" t="s">
        <v>225</v>
      </c>
      <c r="F48" s="88">
        <v>1121290496.5599999</v>
      </c>
      <c r="G48" s="88">
        <v>0</v>
      </c>
      <c r="H48" s="88">
        <f t="shared" si="17"/>
        <v>1121290496.5599999</v>
      </c>
      <c r="I48" s="230">
        <f t="shared" si="1"/>
        <v>0.27190744009133377</v>
      </c>
      <c r="J48" s="88">
        <v>1121290496.5599999</v>
      </c>
      <c r="K48" s="231">
        <f t="shared" si="7"/>
        <v>1</v>
      </c>
    </row>
    <row r="49" spans="1:11" s="4" customFormat="1" ht="27.75" customHeight="1" thickBot="1" x14ac:dyDescent="0.3">
      <c r="A49" s="21" t="s">
        <v>246</v>
      </c>
      <c r="B49" s="141" t="s">
        <v>37</v>
      </c>
      <c r="C49" s="232" t="s">
        <v>505</v>
      </c>
      <c r="D49" s="141" t="s">
        <v>38</v>
      </c>
      <c r="E49" s="23" t="s">
        <v>247</v>
      </c>
      <c r="F49" s="24">
        <f>+F50+F56+F62+F68+F78+F84</f>
        <v>1318141388.71</v>
      </c>
      <c r="G49" s="24">
        <f>+G50+G56+G62+G68+G78+G84</f>
        <v>0</v>
      </c>
      <c r="H49" s="24">
        <f>+H50+H56+H62+H68+H78+H84</f>
        <v>1318141388.71</v>
      </c>
      <c r="I49" s="233">
        <f t="shared" si="1"/>
        <v>0.31964281493702407</v>
      </c>
      <c r="J49" s="24">
        <f>+J50+J56+J62+J68+J78+J84</f>
        <v>1318141388.71</v>
      </c>
      <c r="K49" s="234">
        <f t="shared" si="7"/>
        <v>1</v>
      </c>
    </row>
    <row r="50" spans="1:11" ht="24" customHeight="1" x14ac:dyDescent="0.25">
      <c r="A50" s="33" t="s">
        <v>248</v>
      </c>
      <c r="B50" s="182" t="s">
        <v>37</v>
      </c>
      <c r="C50" s="183" t="s">
        <v>505</v>
      </c>
      <c r="D50" s="182" t="s">
        <v>38</v>
      </c>
      <c r="E50" s="35" t="s">
        <v>249</v>
      </c>
      <c r="F50" s="93">
        <f t="shared" ref="F50:H54" si="18">+F51</f>
        <v>241083896.5</v>
      </c>
      <c r="G50" s="93">
        <f t="shared" si="18"/>
        <v>0</v>
      </c>
      <c r="H50" s="93">
        <f t="shared" si="18"/>
        <v>241083896.5</v>
      </c>
      <c r="I50" s="221">
        <f t="shared" si="1"/>
        <v>5.8461661224871862E-2</v>
      </c>
      <c r="J50" s="93">
        <f>+J51</f>
        <v>241083896.5</v>
      </c>
      <c r="K50" s="222">
        <f t="shared" si="7"/>
        <v>1</v>
      </c>
    </row>
    <row r="51" spans="1:11" ht="24" customHeight="1" x14ac:dyDescent="0.25">
      <c r="A51" s="39" t="s">
        <v>250</v>
      </c>
      <c r="B51" s="191" t="s">
        <v>37</v>
      </c>
      <c r="C51" s="186" t="s">
        <v>505</v>
      </c>
      <c r="D51" s="191" t="s">
        <v>38</v>
      </c>
      <c r="E51" s="40" t="s">
        <v>251</v>
      </c>
      <c r="F51" s="62">
        <f t="shared" si="18"/>
        <v>241083896.5</v>
      </c>
      <c r="G51" s="62">
        <f t="shared" si="18"/>
        <v>0</v>
      </c>
      <c r="H51" s="62">
        <f t="shared" si="18"/>
        <v>241083896.5</v>
      </c>
      <c r="I51" s="223">
        <f t="shared" si="1"/>
        <v>5.8461661224871862E-2</v>
      </c>
      <c r="J51" s="62">
        <f>+J52</f>
        <v>241083896.5</v>
      </c>
      <c r="K51" s="222">
        <f t="shared" si="7"/>
        <v>1</v>
      </c>
    </row>
    <row r="52" spans="1:11" ht="49.5" customHeight="1" x14ac:dyDescent="0.25">
      <c r="A52" s="96" t="s">
        <v>300</v>
      </c>
      <c r="B52" s="191" t="s">
        <v>37</v>
      </c>
      <c r="C52" s="186" t="s">
        <v>505</v>
      </c>
      <c r="D52" s="191" t="s">
        <v>38</v>
      </c>
      <c r="E52" s="40" t="s">
        <v>301</v>
      </c>
      <c r="F52" s="62">
        <f t="shared" si="18"/>
        <v>241083896.5</v>
      </c>
      <c r="G52" s="62">
        <f t="shared" si="18"/>
        <v>0</v>
      </c>
      <c r="H52" s="62">
        <f t="shared" si="18"/>
        <v>241083896.5</v>
      </c>
      <c r="I52" s="223">
        <f t="shared" si="1"/>
        <v>5.8461661224871862E-2</v>
      </c>
      <c r="J52" s="62">
        <f>+J53</f>
        <v>241083896.5</v>
      </c>
      <c r="K52" s="222">
        <f t="shared" si="7"/>
        <v>1</v>
      </c>
    </row>
    <row r="53" spans="1:11" ht="49.5" customHeight="1" x14ac:dyDescent="0.25">
      <c r="A53" s="39" t="s">
        <v>302</v>
      </c>
      <c r="B53" s="191" t="s">
        <v>37</v>
      </c>
      <c r="C53" s="186" t="s">
        <v>505</v>
      </c>
      <c r="D53" s="191" t="s">
        <v>38</v>
      </c>
      <c r="E53" s="40" t="s">
        <v>301</v>
      </c>
      <c r="F53" s="62">
        <f t="shared" si="18"/>
        <v>241083896.5</v>
      </c>
      <c r="G53" s="62">
        <f t="shared" si="18"/>
        <v>0</v>
      </c>
      <c r="H53" s="62">
        <f t="shared" si="18"/>
        <v>241083896.5</v>
      </c>
      <c r="I53" s="223">
        <f t="shared" si="1"/>
        <v>5.8461661224871862E-2</v>
      </c>
      <c r="J53" s="62">
        <f>+J54</f>
        <v>241083896.5</v>
      </c>
      <c r="K53" s="222">
        <f t="shared" si="7"/>
        <v>1</v>
      </c>
    </row>
    <row r="54" spans="1:11" ht="55.5" customHeight="1" x14ac:dyDescent="0.25">
      <c r="A54" s="39" t="s">
        <v>303</v>
      </c>
      <c r="B54" s="191" t="s">
        <v>37</v>
      </c>
      <c r="C54" s="186" t="s">
        <v>505</v>
      </c>
      <c r="D54" s="191" t="s">
        <v>38</v>
      </c>
      <c r="E54" s="40" t="s">
        <v>304</v>
      </c>
      <c r="F54" s="62">
        <f t="shared" si="18"/>
        <v>241083896.5</v>
      </c>
      <c r="G54" s="62">
        <f t="shared" si="18"/>
        <v>0</v>
      </c>
      <c r="H54" s="62">
        <f t="shared" si="18"/>
        <v>241083896.5</v>
      </c>
      <c r="I54" s="223">
        <f t="shared" si="1"/>
        <v>5.8461661224871862E-2</v>
      </c>
      <c r="J54" s="62">
        <f>+J55</f>
        <v>241083896.5</v>
      </c>
      <c r="K54" s="222">
        <f t="shared" si="7"/>
        <v>1</v>
      </c>
    </row>
    <row r="55" spans="1:11" ht="30" customHeight="1" x14ac:dyDescent="0.25">
      <c r="A55" s="43" t="s">
        <v>305</v>
      </c>
      <c r="B55" s="44" t="s">
        <v>37</v>
      </c>
      <c r="C55" s="99">
        <v>13</v>
      </c>
      <c r="D55" s="44" t="s">
        <v>38</v>
      </c>
      <c r="E55" s="45" t="s">
        <v>258</v>
      </c>
      <c r="F55" s="48">
        <v>241083896.5</v>
      </c>
      <c r="G55" s="48">
        <v>0</v>
      </c>
      <c r="H55" s="48">
        <f>+F55-G55</f>
        <v>241083896.5</v>
      </c>
      <c r="I55" s="224">
        <f t="shared" si="1"/>
        <v>5.8461661224871862E-2</v>
      </c>
      <c r="J55" s="48">
        <v>241083896.5</v>
      </c>
      <c r="K55" s="225">
        <f t="shared" si="7"/>
        <v>1</v>
      </c>
    </row>
    <row r="56" spans="1:11" ht="35.25" customHeight="1" x14ac:dyDescent="0.25">
      <c r="A56" s="39" t="s">
        <v>386</v>
      </c>
      <c r="B56" s="44" t="s">
        <v>37</v>
      </c>
      <c r="C56" s="107">
        <v>13</v>
      </c>
      <c r="D56" s="44" t="s">
        <v>38</v>
      </c>
      <c r="E56" s="95" t="s">
        <v>387</v>
      </c>
      <c r="F56" s="62">
        <f t="shared" ref="F56:J60" si="19">+F57</f>
        <v>52191294.5</v>
      </c>
      <c r="G56" s="62">
        <f t="shared" si="19"/>
        <v>0</v>
      </c>
      <c r="H56" s="62">
        <f t="shared" si="19"/>
        <v>52191294.5</v>
      </c>
      <c r="I56" s="223">
        <f t="shared" si="1"/>
        <v>1.265613266685574E-2</v>
      </c>
      <c r="J56" s="62">
        <f t="shared" si="19"/>
        <v>52191294.5</v>
      </c>
      <c r="K56" s="222">
        <f t="shared" si="7"/>
        <v>1</v>
      </c>
    </row>
    <row r="57" spans="1:11" ht="33" customHeight="1" x14ac:dyDescent="0.25">
      <c r="A57" s="39" t="s">
        <v>388</v>
      </c>
      <c r="B57" s="44" t="s">
        <v>37</v>
      </c>
      <c r="C57" s="107">
        <v>13</v>
      </c>
      <c r="D57" s="44" t="s">
        <v>38</v>
      </c>
      <c r="E57" s="40" t="s">
        <v>251</v>
      </c>
      <c r="F57" s="62">
        <f t="shared" si="19"/>
        <v>52191294.5</v>
      </c>
      <c r="G57" s="62">
        <f t="shared" si="19"/>
        <v>0</v>
      </c>
      <c r="H57" s="62">
        <f t="shared" si="19"/>
        <v>52191294.5</v>
      </c>
      <c r="I57" s="223">
        <f t="shared" si="1"/>
        <v>1.265613266685574E-2</v>
      </c>
      <c r="J57" s="62">
        <f t="shared" si="19"/>
        <v>52191294.5</v>
      </c>
      <c r="K57" s="222">
        <f t="shared" si="7"/>
        <v>1</v>
      </c>
    </row>
    <row r="58" spans="1:11" ht="51.75" customHeight="1" x14ac:dyDescent="0.25">
      <c r="A58" s="39" t="s">
        <v>389</v>
      </c>
      <c r="B58" s="44" t="s">
        <v>37</v>
      </c>
      <c r="C58" s="107">
        <v>13</v>
      </c>
      <c r="D58" s="44" t="s">
        <v>38</v>
      </c>
      <c r="E58" s="40" t="s">
        <v>390</v>
      </c>
      <c r="F58" s="62">
        <f t="shared" si="19"/>
        <v>52191294.5</v>
      </c>
      <c r="G58" s="62">
        <f t="shared" si="19"/>
        <v>0</v>
      </c>
      <c r="H58" s="62">
        <f t="shared" si="19"/>
        <v>52191294.5</v>
      </c>
      <c r="I58" s="223">
        <f t="shared" si="1"/>
        <v>1.265613266685574E-2</v>
      </c>
      <c r="J58" s="62">
        <f t="shared" si="19"/>
        <v>52191294.5</v>
      </c>
      <c r="K58" s="222">
        <f t="shared" si="7"/>
        <v>1</v>
      </c>
    </row>
    <row r="59" spans="1:11" ht="51.75" customHeight="1" x14ac:dyDescent="0.25">
      <c r="A59" s="39" t="s">
        <v>391</v>
      </c>
      <c r="B59" s="44" t="s">
        <v>37</v>
      </c>
      <c r="C59" s="107">
        <v>13</v>
      </c>
      <c r="D59" s="44" t="s">
        <v>38</v>
      </c>
      <c r="E59" s="40" t="s">
        <v>390</v>
      </c>
      <c r="F59" s="62">
        <f t="shared" si="19"/>
        <v>52191294.5</v>
      </c>
      <c r="G59" s="62">
        <f t="shared" si="19"/>
        <v>0</v>
      </c>
      <c r="H59" s="62">
        <f t="shared" si="19"/>
        <v>52191294.5</v>
      </c>
      <c r="I59" s="223">
        <f t="shared" si="1"/>
        <v>1.265613266685574E-2</v>
      </c>
      <c r="J59" s="62">
        <f t="shared" si="19"/>
        <v>52191294.5</v>
      </c>
      <c r="K59" s="222">
        <f t="shared" si="7"/>
        <v>1</v>
      </c>
    </row>
    <row r="60" spans="1:11" ht="29.25" customHeight="1" x14ac:dyDescent="0.25">
      <c r="A60" s="39" t="s">
        <v>392</v>
      </c>
      <c r="B60" s="44" t="s">
        <v>37</v>
      </c>
      <c r="C60" s="107">
        <v>13</v>
      </c>
      <c r="D60" s="44" t="s">
        <v>38</v>
      </c>
      <c r="E60" s="95" t="s">
        <v>393</v>
      </c>
      <c r="F60" s="62">
        <f t="shared" si="19"/>
        <v>52191294.5</v>
      </c>
      <c r="G60" s="62">
        <f t="shared" si="19"/>
        <v>0</v>
      </c>
      <c r="H60" s="62">
        <f t="shared" si="19"/>
        <v>52191294.5</v>
      </c>
      <c r="I60" s="223">
        <f t="shared" si="1"/>
        <v>1.265613266685574E-2</v>
      </c>
      <c r="J60" s="62">
        <f t="shared" si="19"/>
        <v>52191294.5</v>
      </c>
      <c r="K60" s="222">
        <f t="shared" si="7"/>
        <v>1</v>
      </c>
    </row>
    <row r="61" spans="1:11" ht="30" customHeight="1" x14ac:dyDescent="0.25">
      <c r="A61" s="43" t="s">
        <v>394</v>
      </c>
      <c r="B61" s="44" t="s">
        <v>37</v>
      </c>
      <c r="C61" s="99">
        <v>13</v>
      </c>
      <c r="D61" s="44" t="s">
        <v>38</v>
      </c>
      <c r="E61" s="45" t="s">
        <v>258</v>
      </c>
      <c r="F61" s="48">
        <v>52191294.5</v>
      </c>
      <c r="G61" s="48">
        <v>0</v>
      </c>
      <c r="H61" s="48">
        <f>+F61-G61</f>
        <v>52191294.5</v>
      </c>
      <c r="I61" s="224">
        <f t="shared" si="1"/>
        <v>1.265613266685574E-2</v>
      </c>
      <c r="J61" s="48">
        <v>52191294.5</v>
      </c>
      <c r="K61" s="225">
        <f t="shared" si="7"/>
        <v>1</v>
      </c>
    </row>
    <row r="62" spans="1:11" ht="33" customHeight="1" x14ac:dyDescent="0.25">
      <c r="A62" s="39" t="s">
        <v>401</v>
      </c>
      <c r="B62" s="34" t="s">
        <v>37</v>
      </c>
      <c r="C62" s="107">
        <v>13</v>
      </c>
      <c r="D62" s="34" t="s">
        <v>38</v>
      </c>
      <c r="E62" s="40" t="s">
        <v>402</v>
      </c>
      <c r="F62" s="62">
        <f t="shared" ref="F62:J66" si="20">+F63</f>
        <v>18086887</v>
      </c>
      <c r="G62" s="62">
        <f t="shared" si="20"/>
        <v>0</v>
      </c>
      <c r="H62" s="62">
        <f t="shared" si="20"/>
        <v>18086887</v>
      </c>
      <c r="I62" s="223">
        <f t="shared" si="1"/>
        <v>4.3859812943024129E-3</v>
      </c>
      <c r="J62" s="62">
        <f t="shared" si="20"/>
        <v>18086887</v>
      </c>
      <c r="K62" s="222">
        <f t="shared" si="7"/>
        <v>1</v>
      </c>
    </row>
    <row r="63" spans="1:11" ht="38.25" customHeight="1" x14ac:dyDescent="0.25">
      <c r="A63" s="39" t="s">
        <v>403</v>
      </c>
      <c r="B63" s="34" t="s">
        <v>37</v>
      </c>
      <c r="C63" s="107">
        <v>13</v>
      </c>
      <c r="D63" s="34" t="s">
        <v>38</v>
      </c>
      <c r="E63" s="40" t="s">
        <v>251</v>
      </c>
      <c r="F63" s="62">
        <f t="shared" si="20"/>
        <v>18086887</v>
      </c>
      <c r="G63" s="62">
        <f t="shared" si="20"/>
        <v>0</v>
      </c>
      <c r="H63" s="62">
        <f t="shared" si="20"/>
        <v>18086887</v>
      </c>
      <c r="I63" s="223">
        <f t="shared" si="1"/>
        <v>4.3859812943024129E-3</v>
      </c>
      <c r="J63" s="62">
        <f t="shared" si="20"/>
        <v>18086887</v>
      </c>
      <c r="K63" s="222">
        <f t="shared" si="7"/>
        <v>1</v>
      </c>
    </row>
    <row r="64" spans="1:11" ht="39" customHeight="1" x14ac:dyDescent="0.25">
      <c r="A64" s="39" t="s">
        <v>413</v>
      </c>
      <c r="B64" s="34" t="s">
        <v>37</v>
      </c>
      <c r="C64" s="107">
        <v>13</v>
      </c>
      <c r="D64" s="34" t="s">
        <v>38</v>
      </c>
      <c r="E64" s="40" t="s">
        <v>414</v>
      </c>
      <c r="F64" s="62">
        <f t="shared" si="20"/>
        <v>18086887</v>
      </c>
      <c r="G64" s="62">
        <f t="shared" si="20"/>
        <v>0</v>
      </c>
      <c r="H64" s="62">
        <f t="shared" si="20"/>
        <v>18086887</v>
      </c>
      <c r="I64" s="223">
        <f t="shared" si="1"/>
        <v>4.3859812943024129E-3</v>
      </c>
      <c r="J64" s="62">
        <f t="shared" si="20"/>
        <v>18086887</v>
      </c>
      <c r="K64" s="222">
        <f t="shared" si="7"/>
        <v>1</v>
      </c>
    </row>
    <row r="65" spans="1:11" ht="39" customHeight="1" x14ac:dyDescent="0.25">
      <c r="A65" s="39" t="s">
        <v>415</v>
      </c>
      <c r="B65" s="34" t="s">
        <v>37</v>
      </c>
      <c r="C65" s="107">
        <v>13</v>
      </c>
      <c r="D65" s="34" t="s">
        <v>38</v>
      </c>
      <c r="E65" s="40" t="s">
        <v>414</v>
      </c>
      <c r="F65" s="62">
        <f t="shared" si="20"/>
        <v>18086887</v>
      </c>
      <c r="G65" s="62">
        <f t="shared" si="20"/>
        <v>0</v>
      </c>
      <c r="H65" s="62">
        <f t="shared" si="20"/>
        <v>18086887</v>
      </c>
      <c r="I65" s="223">
        <f t="shared" si="1"/>
        <v>4.3859812943024129E-3</v>
      </c>
      <c r="J65" s="62">
        <f t="shared" si="20"/>
        <v>18086887</v>
      </c>
      <c r="K65" s="222">
        <f t="shared" si="7"/>
        <v>1</v>
      </c>
    </row>
    <row r="66" spans="1:11" ht="39" customHeight="1" x14ac:dyDescent="0.25">
      <c r="A66" s="39" t="s">
        <v>416</v>
      </c>
      <c r="B66" s="34" t="s">
        <v>37</v>
      </c>
      <c r="C66" s="107">
        <v>13</v>
      </c>
      <c r="D66" s="34" t="s">
        <v>38</v>
      </c>
      <c r="E66" s="40" t="s">
        <v>393</v>
      </c>
      <c r="F66" s="41">
        <f t="shared" si="20"/>
        <v>18086887</v>
      </c>
      <c r="G66" s="41">
        <f t="shared" si="20"/>
        <v>0</v>
      </c>
      <c r="H66" s="41">
        <f t="shared" si="20"/>
        <v>18086887</v>
      </c>
      <c r="I66" s="223">
        <f t="shared" si="1"/>
        <v>4.3859812943024129E-3</v>
      </c>
      <c r="J66" s="41">
        <f t="shared" si="20"/>
        <v>18086887</v>
      </c>
      <c r="K66" s="222">
        <f t="shared" si="7"/>
        <v>1</v>
      </c>
    </row>
    <row r="67" spans="1:11" ht="30" customHeight="1" x14ac:dyDescent="0.25">
      <c r="A67" s="43" t="s">
        <v>417</v>
      </c>
      <c r="B67" s="44" t="s">
        <v>37</v>
      </c>
      <c r="C67" s="99">
        <v>13</v>
      </c>
      <c r="D67" s="44" t="s">
        <v>38</v>
      </c>
      <c r="E67" s="45" t="s">
        <v>258</v>
      </c>
      <c r="F67" s="48">
        <v>18086887</v>
      </c>
      <c r="G67" s="48">
        <v>0</v>
      </c>
      <c r="H67" s="48">
        <f>+F67-G67</f>
        <v>18086887</v>
      </c>
      <c r="I67" s="224">
        <f t="shared" si="1"/>
        <v>4.3859812943024129E-3</v>
      </c>
      <c r="J67" s="48">
        <v>18086887</v>
      </c>
      <c r="K67" s="225">
        <f t="shared" si="7"/>
        <v>1</v>
      </c>
    </row>
    <row r="68" spans="1:11" ht="34.5" customHeight="1" x14ac:dyDescent="0.25">
      <c r="A68" s="39" t="s">
        <v>418</v>
      </c>
      <c r="B68" s="34" t="s">
        <v>37</v>
      </c>
      <c r="C68" s="107">
        <v>13</v>
      </c>
      <c r="D68" s="34" t="s">
        <v>38</v>
      </c>
      <c r="E68" s="40" t="s">
        <v>419</v>
      </c>
      <c r="F68" s="60">
        <f t="shared" ref="F68:J76" si="21">+F69</f>
        <v>252804367.38</v>
      </c>
      <c r="G68" s="60">
        <f t="shared" si="21"/>
        <v>0</v>
      </c>
      <c r="H68" s="60">
        <f t="shared" si="21"/>
        <v>252804367.38</v>
      </c>
      <c r="I68" s="223">
        <f t="shared" si="1"/>
        <v>6.1303817867974467E-2</v>
      </c>
      <c r="J68" s="60">
        <f t="shared" si="21"/>
        <v>252804367.38</v>
      </c>
      <c r="K68" s="222">
        <f t="shared" si="7"/>
        <v>1</v>
      </c>
    </row>
    <row r="69" spans="1:11" ht="34.5" customHeight="1" x14ac:dyDescent="0.25">
      <c r="A69" s="39" t="s">
        <v>420</v>
      </c>
      <c r="B69" s="34" t="s">
        <v>37</v>
      </c>
      <c r="C69" s="107">
        <v>13</v>
      </c>
      <c r="D69" s="34" t="s">
        <v>38</v>
      </c>
      <c r="E69" s="95" t="s">
        <v>251</v>
      </c>
      <c r="F69" s="60">
        <f>+F70+F74</f>
        <v>252804367.38</v>
      </c>
      <c r="G69" s="60">
        <f>+G74</f>
        <v>0</v>
      </c>
      <c r="H69" s="60">
        <f>+H70+H74</f>
        <v>252804367.38</v>
      </c>
      <c r="I69" s="223">
        <f t="shared" si="1"/>
        <v>6.1303817867974467E-2</v>
      </c>
      <c r="J69" s="60">
        <f>+J70+J74</f>
        <v>252804367.38</v>
      </c>
      <c r="K69" s="222">
        <f t="shared" si="7"/>
        <v>1</v>
      </c>
    </row>
    <row r="70" spans="1:11" ht="38.25" customHeight="1" x14ac:dyDescent="0.25">
      <c r="A70" s="39" t="s">
        <v>421</v>
      </c>
      <c r="B70" s="34" t="s">
        <v>37</v>
      </c>
      <c r="C70" s="34">
        <v>13</v>
      </c>
      <c r="D70" s="34" t="s">
        <v>38</v>
      </c>
      <c r="E70" s="40" t="s">
        <v>422</v>
      </c>
      <c r="F70" s="62">
        <f t="shared" si="21"/>
        <v>173925178.38</v>
      </c>
      <c r="G70" s="62">
        <f t="shared" si="21"/>
        <v>0</v>
      </c>
      <c r="H70" s="62">
        <f t="shared" si="21"/>
        <v>173925178.38</v>
      </c>
      <c r="I70" s="223">
        <f t="shared" si="1"/>
        <v>4.2176001817387947E-2</v>
      </c>
      <c r="J70" s="62">
        <f t="shared" si="21"/>
        <v>173925178.38</v>
      </c>
      <c r="K70" s="222">
        <f t="shared" si="7"/>
        <v>1</v>
      </c>
    </row>
    <row r="71" spans="1:11" ht="38.25" customHeight="1" x14ac:dyDescent="0.25">
      <c r="A71" s="39" t="s">
        <v>423</v>
      </c>
      <c r="B71" s="34" t="s">
        <v>37</v>
      </c>
      <c r="C71" s="34">
        <v>13</v>
      </c>
      <c r="D71" s="34" t="s">
        <v>38</v>
      </c>
      <c r="E71" s="40" t="s">
        <v>422</v>
      </c>
      <c r="F71" s="62">
        <f t="shared" si="21"/>
        <v>173925178.38</v>
      </c>
      <c r="G71" s="62">
        <f t="shared" si="21"/>
        <v>0</v>
      </c>
      <c r="H71" s="62">
        <f t="shared" si="21"/>
        <v>173925178.38</v>
      </c>
      <c r="I71" s="223">
        <f t="shared" si="1"/>
        <v>4.2176001817387947E-2</v>
      </c>
      <c r="J71" s="62">
        <f t="shared" si="21"/>
        <v>173925178.38</v>
      </c>
      <c r="K71" s="222">
        <f t="shared" si="7"/>
        <v>1</v>
      </c>
    </row>
    <row r="72" spans="1:11" ht="34.5" customHeight="1" x14ac:dyDescent="0.25">
      <c r="A72" s="39" t="s">
        <v>424</v>
      </c>
      <c r="B72" s="34" t="s">
        <v>37</v>
      </c>
      <c r="C72" s="34">
        <v>13</v>
      </c>
      <c r="D72" s="34" t="s">
        <v>38</v>
      </c>
      <c r="E72" s="40" t="s">
        <v>425</v>
      </c>
      <c r="F72" s="62">
        <f t="shared" si="21"/>
        <v>173925178.38</v>
      </c>
      <c r="G72" s="62">
        <f t="shared" si="21"/>
        <v>0</v>
      </c>
      <c r="H72" s="62">
        <f t="shared" si="21"/>
        <v>173925178.38</v>
      </c>
      <c r="I72" s="223">
        <f t="shared" si="1"/>
        <v>4.2176001817387947E-2</v>
      </c>
      <c r="J72" s="62">
        <f t="shared" si="21"/>
        <v>173925178.38</v>
      </c>
      <c r="K72" s="222">
        <f t="shared" si="7"/>
        <v>1</v>
      </c>
    </row>
    <row r="73" spans="1:11" ht="34.5" customHeight="1" x14ac:dyDescent="0.25">
      <c r="A73" s="43" t="s">
        <v>426</v>
      </c>
      <c r="B73" s="44" t="s">
        <v>37</v>
      </c>
      <c r="C73" s="44">
        <v>13</v>
      </c>
      <c r="D73" s="44" t="s">
        <v>38</v>
      </c>
      <c r="E73" s="45" t="s">
        <v>258</v>
      </c>
      <c r="F73" s="48">
        <v>173925178.38</v>
      </c>
      <c r="G73" s="48">
        <v>0</v>
      </c>
      <c r="H73" s="48">
        <f>+F73-G73</f>
        <v>173925178.38</v>
      </c>
      <c r="I73" s="224">
        <f t="shared" ref="I73:I101" si="22">+H73/$H$102</f>
        <v>4.2176001817387947E-2</v>
      </c>
      <c r="J73" s="48">
        <v>173925178.38</v>
      </c>
      <c r="K73" s="225">
        <f t="shared" si="7"/>
        <v>1</v>
      </c>
    </row>
    <row r="74" spans="1:11" ht="49.5" customHeight="1" x14ac:dyDescent="0.25">
      <c r="A74" s="39" t="s">
        <v>427</v>
      </c>
      <c r="B74" s="34" t="s">
        <v>37</v>
      </c>
      <c r="C74" s="107">
        <v>13</v>
      </c>
      <c r="D74" s="34" t="s">
        <v>38</v>
      </c>
      <c r="E74" s="40" t="s">
        <v>428</v>
      </c>
      <c r="F74" s="62">
        <f t="shared" si="21"/>
        <v>78879189</v>
      </c>
      <c r="G74" s="62">
        <f t="shared" si="21"/>
        <v>0</v>
      </c>
      <c r="H74" s="62">
        <f t="shared" si="21"/>
        <v>78879189</v>
      </c>
      <c r="I74" s="223">
        <f t="shared" si="22"/>
        <v>1.912781605058652E-2</v>
      </c>
      <c r="J74" s="62">
        <f t="shared" si="21"/>
        <v>78879189</v>
      </c>
      <c r="K74" s="222">
        <f t="shared" si="7"/>
        <v>1</v>
      </c>
    </row>
    <row r="75" spans="1:11" ht="49.5" customHeight="1" x14ac:dyDescent="0.25">
      <c r="A75" s="39" t="s">
        <v>429</v>
      </c>
      <c r="B75" s="34" t="s">
        <v>37</v>
      </c>
      <c r="C75" s="107">
        <v>13</v>
      </c>
      <c r="D75" s="34" t="s">
        <v>38</v>
      </c>
      <c r="E75" s="40" t="s">
        <v>428</v>
      </c>
      <c r="F75" s="62">
        <f t="shared" si="21"/>
        <v>78879189</v>
      </c>
      <c r="G75" s="62">
        <f t="shared" si="21"/>
        <v>0</v>
      </c>
      <c r="H75" s="62">
        <f t="shared" si="21"/>
        <v>78879189</v>
      </c>
      <c r="I75" s="223">
        <f t="shared" si="22"/>
        <v>1.912781605058652E-2</v>
      </c>
      <c r="J75" s="62">
        <f t="shared" si="21"/>
        <v>78879189</v>
      </c>
      <c r="K75" s="222">
        <f t="shared" si="7"/>
        <v>1</v>
      </c>
    </row>
    <row r="76" spans="1:11" ht="34.5" customHeight="1" x14ac:dyDescent="0.25">
      <c r="A76" s="39" t="s">
        <v>430</v>
      </c>
      <c r="B76" s="34" t="s">
        <v>37</v>
      </c>
      <c r="C76" s="107">
        <v>13</v>
      </c>
      <c r="D76" s="34" t="s">
        <v>38</v>
      </c>
      <c r="E76" s="40" t="s">
        <v>393</v>
      </c>
      <c r="F76" s="62">
        <f t="shared" si="21"/>
        <v>78879189</v>
      </c>
      <c r="G76" s="62">
        <f t="shared" si="21"/>
        <v>0</v>
      </c>
      <c r="H76" s="62">
        <f t="shared" si="21"/>
        <v>78879189</v>
      </c>
      <c r="I76" s="223">
        <f t="shared" si="22"/>
        <v>1.912781605058652E-2</v>
      </c>
      <c r="J76" s="62">
        <f t="shared" si="21"/>
        <v>78879189</v>
      </c>
      <c r="K76" s="222">
        <f t="shared" si="7"/>
        <v>1</v>
      </c>
    </row>
    <row r="77" spans="1:11" ht="30" customHeight="1" x14ac:dyDescent="0.25">
      <c r="A77" s="43" t="s">
        <v>431</v>
      </c>
      <c r="B77" s="44" t="s">
        <v>37</v>
      </c>
      <c r="C77" s="99">
        <v>13</v>
      </c>
      <c r="D77" s="44" t="s">
        <v>38</v>
      </c>
      <c r="E77" s="45" t="s">
        <v>258</v>
      </c>
      <c r="F77" s="48">
        <v>78879189</v>
      </c>
      <c r="G77" s="48">
        <v>0</v>
      </c>
      <c r="H77" s="48">
        <f>+F77-G77</f>
        <v>78879189</v>
      </c>
      <c r="I77" s="224">
        <f t="shared" si="22"/>
        <v>1.912781605058652E-2</v>
      </c>
      <c r="J77" s="48">
        <v>78879189</v>
      </c>
      <c r="K77" s="225">
        <f t="shared" si="7"/>
        <v>1</v>
      </c>
    </row>
    <row r="78" spans="1:11" ht="39" customHeight="1" x14ac:dyDescent="0.25">
      <c r="A78" s="39" t="s">
        <v>432</v>
      </c>
      <c r="B78" s="34" t="s">
        <v>37</v>
      </c>
      <c r="C78" s="34">
        <v>13</v>
      </c>
      <c r="D78" s="34" t="s">
        <v>38</v>
      </c>
      <c r="E78" s="40" t="s">
        <v>433</v>
      </c>
      <c r="F78" s="60">
        <f t="shared" ref="F78:J79" si="23">+F79</f>
        <v>3015011</v>
      </c>
      <c r="G78" s="60">
        <f t="shared" si="23"/>
        <v>0</v>
      </c>
      <c r="H78" s="60">
        <f t="shared" si="23"/>
        <v>3015011</v>
      </c>
      <c r="I78" s="223">
        <f t="shared" si="22"/>
        <v>7.3112536436568726E-4</v>
      </c>
      <c r="J78" s="60">
        <f t="shared" si="23"/>
        <v>3015011</v>
      </c>
      <c r="K78" s="222">
        <f t="shared" si="7"/>
        <v>1</v>
      </c>
    </row>
    <row r="79" spans="1:11" ht="39" customHeight="1" x14ac:dyDescent="0.25">
      <c r="A79" s="39" t="s">
        <v>434</v>
      </c>
      <c r="B79" s="34" t="s">
        <v>37</v>
      </c>
      <c r="C79" s="34">
        <v>13</v>
      </c>
      <c r="D79" s="34" t="s">
        <v>38</v>
      </c>
      <c r="E79" s="95" t="s">
        <v>251</v>
      </c>
      <c r="F79" s="60">
        <f t="shared" si="23"/>
        <v>3015011</v>
      </c>
      <c r="G79" s="60">
        <f t="shared" si="23"/>
        <v>0</v>
      </c>
      <c r="H79" s="60">
        <f t="shared" si="23"/>
        <v>3015011</v>
      </c>
      <c r="I79" s="223">
        <f t="shared" si="22"/>
        <v>7.3112536436568726E-4</v>
      </c>
      <c r="J79" s="60">
        <f t="shared" si="23"/>
        <v>3015011</v>
      </c>
      <c r="K79" s="222">
        <f t="shared" si="7"/>
        <v>1</v>
      </c>
    </row>
    <row r="80" spans="1:11" ht="39" customHeight="1" x14ac:dyDescent="0.25">
      <c r="A80" s="39" t="s">
        <v>508</v>
      </c>
      <c r="B80" s="34" t="s">
        <v>37</v>
      </c>
      <c r="C80" s="34">
        <v>13</v>
      </c>
      <c r="D80" s="34" t="s">
        <v>38</v>
      </c>
      <c r="E80" s="40" t="s">
        <v>509</v>
      </c>
      <c r="F80" s="60">
        <f t="shared" ref="F80:J80" si="24">F81</f>
        <v>3015011</v>
      </c>
      <c r="G80" s="60">
        <f t="shared" si="24"/>
        <v>0</v>
      </c>
      <c r="H80" s="60">
        <f t="shared" si="24"/>
        <v>3015011</v>
      </c>
      <c r="I80" s="223">
        <f t="shared" si="22"/>
        <v>7.3112536436568726E-4</v>
      </c>
      <c r="J80" s="60">
        <f t="shared" si="24"/>
        <v>3015011</v>
      </c>
      <c r="K80" s="222">
        <f t="shared" si="7"/>
        <v>1</v>
      </c>
    </row>
    <row r="81" spans="1:11" ht="39" customHeight="1" x14ac:dyDescent="0.25">
      <c r="A81" s="39" t="s">
        <v>510</v>
      </c>
      <c r="B81" s="34" t="s">
        <v>37</v>
      </c>
      <c r="C81" s="34">
        <v>13</v>
      </c>
      <c r="D81" s="34" t="s">
        <v>38</v>
      </c>
      <c r="E81" s="40" t="s">
        <v>509</v>
      </c>
      <c r="F81" s="60">
        <f t="shared" ref="F81:J82" si="25">+F82</f>
        <v>3015011</v>
      </c>
      <c r="G81" s="60">
        <f t="shared" si="25"/>
        <v>0</v>
      </c>
      <c r="H81" s="60">
        <f t="shared" si="25"/>
        <v>3015011</v>
      </c>
      <c r="I81" s="223">
        <f t="shared" si="22"/>
        <v>7.3112536436568726E-4</v>
      </c>
      <c r="J81" s="60">
        <f t="shared" si="25"/>
        <v>3015011</v>
      </c>
      <c r="K81" s="222">
        <f t="shared" ref="K81:K100" si="26">+J81/H81</f>
        <v>1</v>
      </c>
    </row>
    <row r="82" spans="1:11" ht="39" customHeight="1" x14ac:dyDescent="0.25">
      <c r="A82" s="39" t="s">
        <v>511</v>
      </c>
      <c r="B82" s="34" t="s">
        <v>37</v>
      </c>
      <c r="C82" s="34">
        <v>13</v>
      </c>
      <c r="D82" s="34" t="s">
        <v>38</v>
      </c>
      <c r="E82" s="40" t="s">
        <v>393</v>
      </c>
      <c r="F82" s="60">
        <f t="shared" si="25"/>
        <v>3015011</v>
      </c>
      <c r="G82" s="60">
        <f t="shared" si="25"/>
        <v>0</v>
      </c>
      <c r="H82" s="60">
        <f t="shared" si="25"/>
        <v>3015011</v>
      </c>
      <c r="I82" s="223">
        <f t="shared" si="22"/>
        <v>7.3112536436568726E-4</v>
      </c>
      <c r="J82" s="60">
        <f t="shared" si="25"/>
        <v>3015011</v>
      </c>
      <c r="K82" s="222">
        <f t="shared" si="26"/>
        <v>1</v>
      </c>
    </row>
    <row r="83" spans="1:11" ht="39" customHeight="1" x14ac:dyDescent="0.25">
      <c r="A83" s="43" t="s">
        <v>512</v>
      </c>
      <c r="B83" s="44" t="s">
        <v>37</v>
      </c>
      <c r="C83" s="44">
        <v>13</v>
      </c>
      <c r="D83" s="44" t="s">
        <v>38</v>
      </c>
      <c r="E83" s="45" t="s">
        <v>258</v>
      </c>
      <c r="F83" s="46">
        <v>3015011</v>
      </c>
      <c r="G83" s="46">
        <v>0</v>
      </c>
      <c r="H83" s="48">
        <f>+F83-G83</f>
        <v>3015011</v>
      </c>
      <c r="I83" s="224">
        <f t="shared" si="22"/>
        <v>7.3112536436568726E-4</v>
      </c>
      <c r="J83" s="46">
        <v>3015011</v>
      </c>
      <c r="K83" s="225">
        <f t="shared" si="26"/>
        <v>1</v>
      </c>
    </row>
    <row r="84" spans="1:11" ht="39" customHeight="1" x14ac:dyDescent="0.25">
      <c r="A84" s="105" t="s">
        <v>441</v>
      </c>
      <c r="B84" s="100" t="s">
        <v>37</v>
      </c>
      <c r="C84" s="34">
        <v>13</v>
      </c>
      <c r="D84" s="34" t="s">
        <v>38</v>
      </c>
      <c r="E84" s="95" t="s">
        <v>442</v>
      </c>
      <c r="F84" s="66">
        <f>+F85</f>
        <v>750959932.33000004</v>
      </c>
      <c r="G84" s="66">
        <f t="shared" ref="G84:H84" si="27">+G85</f>
        <v>0</v>
      </c>
      <c r="H84" s="66">
        <f t="shared" si="27"/>
        <v>750959932.33000004</v>
      </c>
      <c r="I84" s="223">
        <f t="shared" si="22"/>
        <v>0.18210409651865389</v>
      </c>
      <c r="J84" s="66">
        <f>+J85</f>
        <v>750959932.33000004</v>
      </c>
      <c r="K84" s="222">
        <f t="shared" si="26"/>
        <v>1</v>
      </c>
    </row>
    <row r="85" spans="1:11" ht="39" customHeight="1" x14ac:dyDescent="0.25">
      <c r="A85" s="105" t="s">
        <v>443</v>
      </c>
      <c r="B85" s="100" t="s">
        <v>37</v>
      </c>
      <c r="C85" s="34">
        <v>13</v>
      </c>
      <c r="D85" s="34" t="s">
        <v>38</v>
      </c>
      <c r="E85" s="95" t="s">
        <v>251</v>
      </c>
      <c r="F85" s="66">
        <f>+F86+F90+F94+F98</f>
        <v>750959932.33000004</v>
      </c>
      <c r="G85" s="66">
        <f t="shared" ref="G85:H85" si="28">+G86+G90+G94+G98</f>
        <v>0</v>
      </c>
      <c r="H85" s="66">
        <f t="shared" si="28"/>
        <v>750959932.33000004</v>
      </c>
      <c r="I85" s="223">
        <f t="shared" si="22"/>
        <v>0.18210409651865389</v>
      </c>
      <c r="J85" s="66">
        <f>+J86+J90+J94+J98</f>
        <v>750959932.33000004</v>
      </c>
      <c r="K85" s="222">
        <f t="shared" si="26"/>
        <v>1</v>
      </c>
    </row>
    <row r="86" spans="1:11" ht="53.25" customHeight="1" x14ac:dyDescent="0.25">
      <c r="A86" s="96" t="s">
        <v>444</v>
      </c>
      <c r="B86" s="100" t="s">
        <v>37</v>
      </c>
      <c r="C86" s="34">
        <v>13</v>
      </c>
      <c r="D86" s="34" t="s">
        <v>38</v>
      </c>
      <c r="E86" s="95" t="s">
        <v>445</v>
      </c>
      <c r="F86" s="66">
        <f t="shared" ref="F86:J88" si="29">+F87</f>
        <v>15068634</v>
      </c>
      <c r="G86" s="66">
        <f t="shared" si="29"/>
        <v>0</v>
      </c>
      <c r="H86" s="66">
        <f t="shared" si="29"/>
        <v>15068634</v>
      </c>
      <c r="I86" s="223">
        <f t="shared" si="22"/>
        <v>3.6540697608543333E-3</v>
      </c>
      <c r="J86" s="66">
        <f t="shared" si="29"/>
        <v>15068634</v>
      </c>
      <c r="K86" s="222">
        <f t="shared" si="26"/>
        <v>1</v>
      </c>
    </row>
    <row r="87" spans="1:11" ht="53.25" customHeight="1" x14ac:dyDescent="0.25">
      <c r="A87" s="96" t="s">
        <v>446</v>
      </c>
      <c r="B87" s="100" t="s">
        <v>37</v>
      </c>
      <c r="C87" s="34">
        <v>13</v>
      </c>
      <c r="D87" s="34" t="s">
        <v>38</v>
      </c>
      <c r="E87" s="95" t="s">
        <v>445</v>
      </c>
      <c r="F87" s="66">
        <f t="shared" si="29"/>
        <v>15068634</v>
      </c>
      <c r="G87" s="66">
        <f t="shared" si="29"/>
        <v>0</v>
      </c>
      <c r="H87" s="66">
        <f t="shared" si="29"/>
        <v>15068634</v>
      </c>
      <c r="I87" s="223">
        <f t="shared" si="22"/>
        <v>3.6540697608543333E-3</v>
      </c>
      <c r="J87" s="66">
        <f t="shared" si="29"/>
        <v>15068634</v>
      </c>
      <c r="K87" s="222">
        <f t="shared" si="26"/>
        <v>1</v>
      </c>
    </row>
    <row r="88" spans="1:11" ht="39" customHeight="1" x14ac:dyDescent="0.25">
      <c r="A88" s="96" t="s">
        <v>447</v>
      </c>
      <c r="B88" s="100" t="s">
        <v>37</v>
      </c>
      <c r="C88" s="34">
        <v>13</v>
      </c>
      <c r="D88" s="34" t="s">
        <v>38</v>
      </c>
      <c r="E88" s="95" t="s">
        <v>448</v>
      </c>
      <c r="F88" s="66">
        <f t="shared" si="29"/>
        <v>15068634</v>
      </c>
      <c r="G88" s="66">
        <f t="shared" si="29"/>
        <v>0</v>
      </c>
      <c r="H88" s="66">
        <f t="shared" si="29"/>
        <v>15068634</v>
      </c>
      <c r="I88" s="223">
        <f t="shared" si="22"/>
        <v>3.6540697608543333E-3</v>
      </c>
      <c r="J88" s="66">
        <f t="shared" si="29"/>
        <v>15068634</v>
      </c>
      <c r="K88" s="222">
        <f t="shared" si="26"/>
        <v>1</v>
      </c>
    </row>
    <row r="89" spans="1:11" ht="39" customHeight="1" x14ac:dyDescent="0.25">
      <c r="A89" s="43" t="s">
        <v>449</v>
      </c>
      <c r="B89" s="103" t="s">
        <v>37</v>
      </c>
      <c r="C89" s="44">
        <v>13</v>
      </c>
      <c r="D89" s="44" t="s">
        <v>38</v>
      </c>
      <c r="E89" s="45" t="s">
        <v>258</v>
      </c>
      <c r="F89" s="46">
        <v>15068634</v>
      </c>
      <c r="G89" s="46">
        <v>0</v>
      </c>
      <c r="H89" s="48">
        <f>+F89-G89</f>
        <v>15068634</v>
      </c>
      <c r="I89" s="224">
        <f t="shared" si="22"/>
        <v>3.6540697608543333E-3</v>
      </c>
      <c r="J89" s="46">
        <v>15068634</v>
      </c>
      <c r="K89" s="225">
        <f t="shared" si="26"/>
        <v>1</v>
      </c>
    </row>
    <row r="90" spans="1:11" ht="56.25" customHeight="1" x14ac:dyDescent="0.25">
      <c r="A90" s="96" t="s">
        <v>450</v>
      </c>
      <c r="B90" s="107" t="s">
        <v>37</v>
      </c>
      <c r="C90" s="34">
        <v>13</v>
      </c>
      <c r="D90" s="34" t="s">
        <v>38</v>
      </c>
      <c r="E90" s="95" t="s">
        <v>451</v>
      </c>
      <c r="F90" s="60">
        <f t="shared" ref="F90:H90" si="30">+F91</f>
        <v>546882409.33000004</v>
      </c>
      <c r="G90" s="60">
        <f t="shared" si="30"/>
        <v>0</v>
      </c>
      <c r="H90" s="60">
        <f t="shared" si="30"/>
        <v>546882409.33000004</v>
      </c>
      <c r="I90" s="235">
        <f t="shared" si="22"/>
        <v>0.13261629917323062</v>
      </c>
      <c r="J90" s="60">
        <f t="shared" ref="J90" si="31">+J91</f>
        <v>546882409.33000004</v>
      </c>
      <c r="K90" s="222">
        <f t="shared" si="26"/>
        <v>1</v>
      </c>
    </row>
    <row r="91" spans="1:11" ht="56.25" customHeight="1" x14ac:dyDescent="0.25">
      <c r="A91" s="96" t="s">
        <v>452</v>
      </c>
      <c r="B91" s="107" t="s">
        <v>37</v>
      </c>
      <c r="C91" s="34">
        <v>13</v>
      </c>
      <c r="D91" s="34" t="s">
        <v>38</v>
      </c>
      <c r="E91" s="95" t="s">
        <v>451</v>
      </c>
      <c r="F91" s="66">
        <f>+F92</f>
        <v>546882409.33000004</v>
      </c>
      <c r="G91" s="66">
        <f>+G92</f>
        <v>0</v>
      </c>
      <c r="H91" s="66">
        <f>+H92</f>
        <v>546882409.33000004</v>
      </c>
      <c r="I91" s="235">
        <f t="shared" si="22"/>
        <v>0.13261629917323062</v>
      </c>
      <c r="J91" s="66">
        <f>+J92</f>
        <v>546882409.33000004</v>
      </c>
      <c r="K91" s="222">
        <f t="shared" si="26"/>
        <v>1</v>
      </c>
    </row>
    <row r="92" spans="1:11" ht="39" customHeight="1" x14ac:dyDescent="0.25">
      <c r="A92" s="96" t="s">
        <v>453</v>
      </c>
      <c r="B92" s="107" t="s">
        <v>37</v>
      </c>
      <c r="C92" s="34">
        <v>13</v>
      </c>
      <c r="D92" s="34" t="s">
        <v>38</v>
      </c>
      <c r="E92" s="95" t="s">
        <v>393</v>
      </c>
      <c r="F92" s="66">
        <f t="shared" ref="F92:H92" si="32">+F93</f>
        <v>546882409.33000004</v>
      </c>
      <c r="G92" s="66">
        <f t="shared" si="32"/>
        <v>0</v>
      </c>
      <c r="H92" s="66">
        <f t="shared" si="32"/>
        <v>546882409.33000004</v>
      </c>
      <c r="I92" s="235">
        <f t="shared" si="22"/>
        <v>0.13261629917323062</v>
      </c>
      <c r="J92" s="66">
        <f t="shared" ref="J92" si="33">+J93</f>
        <v>546882409.33000004</v>
      </c>
      <c r="K92" s="222">
        <f t="shared" si="26"/>
        <v>1</v>
      </c>
    </row>
    <row r="93" spans="1:11" ht="39" customHeight="1" x14ac:dyDescent="0.25">
      <c r="A93" s="43" t="s">
        <v>456</v>
      </c>
      <c r="B93" s="99" t="s">
        <v>37</v>
      </c>
      <c r="C93" s="44">
        <v>13</v>
      </c>
      <c r="D93" s="44" t="s">
        <v>38</v>
      </c>
      <c r="E93" s="108" t="s">
        <v>258</v>
      </c>
      <c r="F93" s="46">
        <v>546882409.33000004</v>
      </c>
      <c r="G93" s="46">
        <v>0</v>
      </c>
      <c r="H93" s="48">
        <f>+F93-G93</f>
        <v>546882409.33000004</v>
      </c>
      <c r="I93" s="225">
        <f t="shared" si="22"/>
        <v>0.13261629917323062</v>
      </c>
      <c r="J93" s="46">
        <v>546882409.33000004</v>
      </c>
      <c r="K93" s="225">
        <f t="shared" si="26"/>
        <v>1</v>
      </c>
    </row>
    <row r="94" spans="1:11" ht="59.25" customHeight="1" x14ac:dyDescent="0.25">
      <c r="A94" s="96" t="s">
        <v>458</v>
      </c>
      <c r="B94" s="100" t="s">
        <v>37</v>
      </c>
      <c r="C94" s="34">
        <v>13</v>
      </c>
      <c r="D94" s="34" t="s">
        <v>38</v>
      </c>
      <c r="E94" s="95" t="s">
        <v>459</v>
      </c>
      <c r="F94" s="66">
        <f t="shared" ref="F94:J96" si="34">+F95</f>
        <v>166580829</v>
      </c>
      <c r="G94" s="66">
        <f t="shared" si="34"/>
        <v>0</v>
      </c>
      <c r="H94" s="66">
        <f t="shared" si="34"/>
        <v>166580829</v>
      </c>
      <c r="I94" s="235">
        <f t="shared" si="22"/>
        <v>4.0395033152105665E-2</v>
      </c>
      <c r="J94" s="66">
        <f t="shared" si="34"/>
        <v>166580829</v>
      </c>
      <c r="K94" s="222">
        <f t="shared" si="26"/>
        <v>1</v>
      </c>
    </row>
    <row r="95" spans="1:11" ht="59.25" customHeight="1" x14ac:dyDescent="0.25">
      <c r="A95" s="96" t="s">
        <v>460</v>
      </c>
      <c r="B95" s="100" t="s">
        <v>37</v>
      </c>
      <c r="C95" s="34">
        <v>13</v>
      </c>
      <c r="D95" s="34" t="s">
        <v>38</v>
      </c>
      <c r="E95" s="95" t="s">
        <v>459</v>
      </c>
      <c r="F95" s="66">
        <f t="shared" si="34"/>
        <v>166580829</v>
      </c>
      <c r="G95" s="66">
        <f t="shared" si="34"/>
        <v>0</v>
      </c>
      <c r="H95" s="66">
        <f t="shared" si="34"/>
        <v>166580829</v>
      </c>
      <c r="I95" s="235">
        <f t="shared" si="22"/>
        <v>4.0395033152105665E-2</v>
      </c>
      <c r="J95" s="66">
        <f t="shared" si="34"/>
        <v>166580829</v>
      </c>
      <c r="K95" s="222">
        <f t="shared" si="26"/>
        <v>1</v>
      </c>
    </row>
    <row r="96" spans="1:11" ht="39" customHeight="1" x14ac:dyDescent="0.25">
      <c r="A96" s="96" t="s">
        <v>461</v>
      </c>
      <c r="B96" s="100" t="s">
        <v>37</v>
      </c>
      <c r="C96" s="34">
        <v>13</v>
      </c>
      <c r="D96" s="34" t="s">
        <v>38</v>
      </c>
      <c r="E96" s="95" t="s">
        <v>462</v>
      </c>
      <c r="F96" s="66">
        <f t="shared" si="34"/>
        <v>166580829</v>
      </c>
      <c r="G96" s="66">
        <f t="shared" si="34"/>
        <v>0</v>
      </c>
      <c r="H96" s="66">
        <f t="shared" si="34"/>
        <v>166580829</v>
      </c>
      <c r="I96" s="235">
        <f t="shared" si="22"/>
        <v>4.0395033152105665E-2</v>
      </c>
      <c r="J96" s="66">
        <f t="shared" si="34"/>
        <v>166580829</v>
      </c>
      <c r="K96" s="222">
        <f t="shared" si="26"/>
        <v>1</v>
      </c>
    </row>
    <row r="97" spans="1:11" ht="39" customHeight="1" x14ac:dyDescent="0.25">
      <c r="A97" s="43" t="s">
        <v>463</v>
      </c>
      <c r="B97" s="103" t="s">
        <v>37</v>
      </c>
      <c r="C97" s="44">
        <v>13</v>
      </c>
      <c r="D97" s="44" t="s">
        <v>38</v>
      </c>
      <c r="E97" s="108" t="s">
        <v>258</v>
      </c>
      <c r="F97" s="46">
        <v>166580829</v>
      </c>
      <c r="G97" s="46">
        <v>0</v>
      </c>
      <c r="H97" s="48">
        <f>+F97-G97</f>
        <v>166580829</v>
      </c>
      <c r="I97" s="225">
        <f t="shared" si="22"/>
        <v>4.0395033152105665E-2</v>
      </c>
      <c r="J97" s="46">
        <v>166580829</v>
      </c>
      <c r="K97" s="225">
        <f t="shared" si="26"/>
        <v>1</v>
      </c>
    </row>
    <row r="98" spans="1:11" ht="57" customHeight="1" x14ac:dyDescent="0.25">
      <c r="A98" s="96" t="s">
        <v>464</v>
      </c>
      <c r="B98" s="100" t="s">
        <v>37</v>
      </c>
      <c r="C98" s="34">
        <v>13</v>
      </c>
      <c r="D98" s="34" t="s">
        <v>38</v>
      </c>
      <c r="E98" s="95" t="s">
        <v>465</v>
      </c>
      <c r="F98" s="66">
        <f t="shared" ref="F98:J100" si="35">+F99</f>
        <v>22428060</v>
      </c>
      <c r="G98" s="66">
        <f t="shared" si="35"/>
        <v>0</v>
      </c>
      <c r="H98" s="66">
        <f t="shared" si="35"/>
        <v>22428060</v>
      </c>
      <c r="I98" s="223">
        <f t="shared" si="22"/>
        <v>5.438694432463264E-3</v>
      </c>
      <c r="J98" s="66">
        <f t="shared" si="35"/>
        <v>22428060</v>
      </c>
      <c r="K98" s="222">
        <f t="shared" si="26"/>
        <v>1</v>
      </c>
    </row>
    <row r="99" spans="1:11" ht="60" customHeight="1" x14ac:dyDescent="0.25">
      <c r="A99" s="96" t="s">
        <v>466</v>
      </c>
      <c r="B99" s="100" t="s">
        <v>37</v>
      </c>
      <c r="C99" s="34">
        <v>13</v>
      </c>
      <c r="D99" s="34" t="s">
        <v>38</v>
      </c>
      <c r="E99" s="95" t="s">
        <v>465</v>
      </c>
      <c r="F99" s="66">
        <f t="shared" si="35"/>
        <v>22428060</v>
      </c>
      <c r="G99" s="66">
        <f t="shared" si="35"/>
        <v>0</v>
      </c>
      <c r="H99" s="66">
        <f t="shared" si="35"/>
        <v>22428060</v>
      </c>
      <c r="I99" s="223">
        <f t="shared" si="22"/>
        <v>5.438694432463264E-3</v>
      </c>
      <c r="J99" s="66">
        <f t="shared" si="35"/>
        <v>22428060</v>
      </c>
      <c r="K99" s="222">
        <f t="shared" si="26"/>
        <v>1</v>
      </c>
    </row>
    <row r="100" spans="1:11" ht="39" customHeight="1" x14ac:dyDescent="0.25">
      <c r="A100" s="96" t="s">
        <v>467</v>
      </c>
      <c r="B100" s="100" t="s">
        <v>37</v>
      </c>
      <c r="C100" s="34">
        <v>13</v>
      </c>
      <c r="D100" s="34" t="s">
        <v>38</v>
      </c>
      <c r="E100" s="95" t="s">
        <v>468</v>
      </c>
      <c r="F100" s="66">
        <f t="shared" si="35"/>
        <v>22428060</v>
      </c>
      <c r="G100" s="66">
        <f t="shared" si="35"/>
        <v>0</v>
      </c>
      <c r="H100" s="66">
        <f t="shared" si="35"/>
        <v>22428060</v>
      </c>
      <c r="I100" s="223">
        <f t="shared" si="22"/>
        <v>5.438694432463264E-3</v>
      </c>
      <c r="J100" s="66">
        <f t="shared" si="35"/>
        <v>22428060</v>
      </c>
      <c r="K100" s="222">
        <f t="shared" si="26"/>
        <v>1</v>
      </c>
    </row>
    <row r="101" spans="1:11" ht="39" customHeight="1" thickBot="1" x14ac:dyDescent="0.3">
      <c r="A101" s="83" t="s">
        <v>469</v>
      </c>
      <c r="B101" s="194" t="s">
        <v>37</v>
      </c>
      <c r="C101" s="84">
        <v>13</v>
      </c>
      <c r="D101" s="84" t="s">
        <v>38</v>
      </c>
      <c r="E101" s="195" t="s">
        <v>258</v>
      </c>
      <c r="F101" s="86">
        <v>22428060</v>
      </c>
      <c r="G101" s="86">
        <v>0</v>
      </c>
      <c r="H101" s="88">
        <f>+F101-G101</f>
        <v>22428060</v>
      </c>
      <c r="I101" s="230">
        <f t="shared" si="22"/>
        <v>5.438694432463264E-3</v>
      </c>
      <c r="J101" s="86">
        <v>22428060</v>
      </c>
      <c r="K101" s="225">
        <f t="shared" ref="K101" si="36">+H101/J101</f>
        <v>1</v>
      </c>
    </row>
    <row r="102" spans="1:11" ht="31.5" customHeight="1" thickBot="1" x14ac:dyDescent="0.3">
      <c r="A102" s="335" t="s">
        <v>470</v>
      </c>
      <c r="B102" s="336"/>
      <c r="C102" s="336"/>
      <c r="D102" s="336"/>
      <c r="E102" s="336"/>
      <c r="F102" s="198">
        <f>+F49+F10+F9</f>
        <v>4123794833.21</v>
      </c>
      <c r="G102" s="198">
        <f>+G49+G10+G9</f>
        <v>0</v>
      </c>
      <c r="H102" s="198">
        <f>+F102-G102</f>
        <v>4123794833.21</v>
      </c>
      <c r="I102" s="236">
        <f>+I49+I9+I10</f>
        <v>1</v>
      </c>
      <c r="J102" s="198">
        <f>+J49+J10+J9</f>
        <v>4123794833.21</v>
      </c>
      <c r="K102" s="236">
        <f>+J102/H102</f>
        <v>1</v>
      </c>
    </row>
    <row r="103" spans="1:11" x14ac:dyDescent="0.25">
      <c r="A103" s="119" t="s">
        <v>530</v>
      </c>
      <c r="B103" s="237"/>
      <c r="C103" s="238"/>
      <c r="D103" s="120"/>
      <c r="E103" s="120"/>
      <c r="F103" s="239"/>
      <c r="G103" s="240"/>
      <c r="H103" s="240"/>
      <c r="I103" s="240"/>
      <c r="J103" s="120"/>
    </row>
    <row r="104" spans="1:11" x14ac:dyDescent="0.25">
      <c r="A104" s="119" t="s">
        <v>514</v>
      </c>
      <c r="B104" s="237"/>
      <c r="C104" s="238"/>
      <c r="D104" s="120"/>
      <c r="E104" s="120"/>
      <c r="F104" s="239"/>
      <c r="G104" s="240"/>
      <c r="H104" s="240"/>
      <c r="I104" s="240"/>
      <c r="J104" s="120"/>
    </row>
  </sheetData>
  <mergeCells count="15">
    <mergeCell ref="A102:E102"/>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5" scale="6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9D593-A034-496E-8995-1270EF1AEEDE}">
  <sheetPr>
    <tabColor theme="0"/>
  </sheetPr>
  <dimension ref="A1:K104"/>
  <sheetViews>
    <sheetView topLeftCell="A94" zoomScale="78" zoomScaleNormal="78" workbookViewId="0">
      <selection activeCell="G12" sqref="G12"/>
    </sheetView>
  </sheetViews>
  <sheetFormatPr baseColWidth="10" defaultRowHeight="15.75" x14ac:dyDescent="0.25"/>
  <cols>
    <col min="1" max="1" width="32.5703125" style="3" customWidth="1"/>
    <col min="2" max="2" width="16.140625" style="5" customWidth="1"/>
    <col min="3" max="3" width="11" style="190" customWidth="1"/>
    <col min="4" max="4" width="9.5703125" style="3" customWidth="1"/>
    <col min="5" max="5" width="49.28515625" style="8" customWidth="1"/>
    <col min="6" max="6" width="24.140625" style="16" customWidth="1"/>
    <col min="7" max="7" width="20.28515625" style="3" customWidth="1"/>
    <col min="8" max="8" width="22.140625" style="3" customWidth="1"/>
    <col min="9" max="9" width="17.85546875" style="3" customWidth="1"/>
    <col min="10" max="10" width="22.28515625" style="3" customWidth="1"/>
    <col min="11" max="11" width="15.85546875" style="3" customWidth="1"/>
    <col min="12" max="80" width="11.42578125" style="3"/>
    <col min="81" max="81" width="15.42578125" style="3" customWidth="1"/>
    <col min="82" max="82" width="9.5703125" style="3" customWidth="1"/>
    <col min="83" max="83" width="14.42578125" style="3" customWidth="1"/>
    <col min="84" max="84" width="49.85546875" style="3" customWidth="1"/>
    <col min="85" max="85" width="22.5703125" style="3" customWidth="1"/>
    <col min="86" max="86" width="23" style="3" customWidth="1"/>
    <col min="87" max="87" width="22.85546875" style="3" customWidth="1"/>
    <col min="88" max="88" width="23.42578125" style="3" customWidth="1"/>
    <col min="89" max="89" width="22.42578125" style="3" customWidth="1"/>
    <col min="90" max="90" width="13.85546875" style="3" customWidth="1"/>
    <col min="91" max="91" width="20.7109375" style="3" customWidth="1"/>
    <col min="92" max="92" width="18.140625" style="3" customWidth="1"/>
    <col min="93" max="93" width="14.85546875" style="3" bestFit="1" customWidth="1"/>
    <col min="94" max="94" width="11.42578125" style="3"/>
    <col min="95" max="95" width="17.42578125" style="3" customWidth="1"/>
    <col min="96" max="98" width="18.140625" style="3" customWidth="1"/>
    <col min="99" max="102" width="11.42578125" style="3"/>
    <col min="103" max="103" width="34" style="3" customWidth="1"/>
    <col min="104" max="104" width="9.5703125" style="3" customWidth="1"/>
    <col min="105" max="105" width="16.7109375" style="3" customWidth="1"/>
    <col min="106" max="106" width="55.140625" style="3" customWidth="1"/>
    <col min="107" max="107" width="22.5703125" style="3" customWidth="1"/>
    <col min="108" max="108" width="23" style="3" customWidth="1"/>
    <col min="109" max="109" width="22.85546875" style="3" customWidth="1"/>
    <col min="110" max="110" width="23.42578125" style="3" customWidth="1"/>
    <col min="111" max="111" width="28.7109375" style="3" customWidth="1"/>
    <col min="112" max="112" width="12.7109375" style="3" customWidth="1"/>
    <col min="113" max="113" width="11.42578125" style="3"/>
    <col min="114" max="114" width="25.28515625" style="3" customWidth="1"/>
    <col min="115" max="115" width="15.85546875" style="3" bestFit="1" customWidth="1"/>
    <col min="116" max="117" width="18" style="3" bestFit="1" customWidth="1"/>
    <col min="118" max="336" width="11.42578125" style="3"/>
    <col min="337" max="337" width="15.42578125" style="3" customWidth="1"/>
    <col min="338" max="338" width="9.5703125" style="3" customWidth="1"/>
    <col min="339" max="339" width="14.42578125" style="3" customWidth="1"/>
    <col min="340" max="340" width="49.85546875" style="3" customWidth="1"/>
    <col min="341" max="341" width="22.5703125" style="3" customWidth="1"/>
    <col min="342" max="342" width="23" style="3" customWidth="1"/>
    <col min="343" max="343" width="22.85546875" style="3" customWidth="1"/>
    <col min="344" max="344" width="23.42578125" style="3" customWidth="1"/>
    <col min="345" max="345" width="22.42578125" style="3" customWidth="1"/>
    <col min="346" max="346" width="13.85546875" style="3" customWidth="1"/>
    <col min="347" max="347" width="20.7109375" style="3" customWidth="1"/>
    <col min="348" max="348" width="18.140625" style="3" customWidth="1"/>
    <col min="349" max="349" width="14.85546875" style="3" bestFit="1" customWidth="1"/>
    <col min="350" max="350" width="11.42578125" style="3"/>
    <col min="351" max="351" width="17.42578125" style="3" customWidth="1"/>
    <col min="352" max="354" width="18.140625" style="3" customWidth="1"/>
    <col min="355" max="358" width="11.42578125" style="3"/>
    <col min="359" max="359" width="34" style="3" customWidth="1"/>
    <col min="360" max="360" width="9.5703125" style="3" customWidth="1"/>
    <col min="361" max="361" width="16.7109375" style="3" customWidth="1"/>
    <col min="362" max="362" width="55.140625" style="3" customWidth="1"/>
    <col min="363" max="363" width="22.5703125" style="3" customWidth="1"/>
    <col min="364" max="364" width="23" style="3" customWidth="1"/>
    <col min="365" max="365" width="22.85546875" style="3" customWidth="1"/>
    <col min="366" max="366" width="23.42578125" style="3" customWidth="1"/>
    <col min="367" max="367" width="28.7109375" style="3" customWidth="1"/>
    <col min="368" max="368" width="12.7109375" style="3" customWidth="1"/>
    <col min="369" max="369" width="11.42578125" style="3"/>
    <col min="370" max="370" width="25.28515625" style="3" customWidth="1"/>
    <col min="371" max="371" width="15.85546875" style="3" bestFit="1" customWidth="1"/>
    <col min="372" max="373" width="18" style="3" bestFit="1" customWidth="1"/>
    <col min="374" max="592" width="11.42578125" style="3"/>
    <col min="593" max="593" width="15.42578125" style="3" customWidth="1"/>
    <col min="594" max="594" width="9.5703125" style="3" customWidth="1"/>
    <col min="595" max="595" width="14.42578125" style="3" customWidth="1"/>
    <col min="596" max="596" width="49.85546875" style="3" customWidth="1"/>
    <col min="597" max="597" width="22.5703125" style="3" customWidth="1"/>
    <col min="598" max="598" width="23" style="3" customWidth="1"/>
    <col min="599" max="599" width="22.85546875" style="3" customWidth="1"/>
    <col min="600" max="600" width="23.42578125" style="3" customWidth="1"/>
    <col min="601" max="601" width="22.42578125" style="3" customWidth="1"/>
    <col min="602" max="602" width="13.85546875" style="3" customWidth="1"/>
    <col min="603" max="603" width="20.7109375" style="3" customWidth="1"/>
    <col min="604" max="604" width="18.140625" style="3" customWidth="1"/>
    <col min="605" max="605" width="14.85546875" style="3" bestFit="1" customWidth="1"/>
    <col min="606" max="606" width="11.42578125" style="3"/>
    <col min="607" max="607" width="17.42578125" style="3" customWidth="1"/>
    <col min="608" max="610" width="18.140625" style="3" customWidth="1"/>
    <col min="611" max="614" width="11.42578125" style="3"/>
    <col min="615" max="615" width="34" style="3" customWidth="1"/>
    <col min="616" max="616" width="9.5703125" style="3" customWidth="1"/>
    <col min="617" max="617" width="16.7109375" style="3" customWidth="1"/>
    <col min="618" max="618" width="55.140625" style="3" customWidth="1"/>
    <col min="619" max="619" width="22.5703125" style="3" customWidth="1"/>
    <col min="620" max="620" width="23" style="3" customWidth="1"/>
    <col min="621" max="621" width="22.85546875" style="3" customWidth="1"/>
    <col min="622" max="622" width="23.42578125" style="3" customWidth="1"/>
    <col min="623" max="623" width="28.7109375" style="3" customWidth="1"/>
    <col min="624" max="624" width="12.7109375" style="3" customWidth="1"/>
    <col min="625" max="625" width="11.42578125" style="3"/>
    <col min="626" max="626" width="25.28515625" style="3" customWidth="1"/>
    <col min="627" max="627" width="15.85546875" style="3" bestFit="1" customWidth="1"/>
    <col min="628" max="629" width="18" style="3" bestFit="1" customWidth="1"/>
    <col min="630" max="848" width="11.42578125" style="3"/>
    <col min="849" max="849" width="15.42578125" style="3" customWidth="1"/>
    <col min="850" max="850" width="9.5703125" style="3" customWidth="1"/>
    <col min="851" max="851" width="14.42578125" style="3" customWidth="1"/>
    <col min="852" max="852" width="49.85546875" style="3" customWidth="1"/>
    <col min="853" max="853" width="22.5703125" style="3" customWidth="1"/>
    <col min="854" max="854" width="23" style="3" customWidth="1"/>
    <col min="855" max="855" width="22.85546875" style="3" customWidth="1"/>
    <col min="856" max="856" width="23.42578125" style="3" customWidth="1"/>
    <col min="857" max="857" width="22.42578125" style="3" customWidth="1"/>
    <col min="858" max="858" width="13.85546875" style="3" customWidth="1"/>
    <col min="859" max="859" width="20.7109375" style="3" customWidth="1"/>
    <col min="860" max="860" width="18.140625" style="3" customWidth="1"/>
    <col min="861" max="861" width="14.85546875" style="3" bestFit="1" customWidth="1"/>
    <col min="862" max="862" width="11.42578125" style="3"/>
    <col min="863" max="863" width="17.42578125" style="3" customWidth="1"/>
    <col min="864" max="866" width="18.140625" style="3" customWidth="1"/>
    <col min="867" max="870" width="11.42578125" style="3"/>
    <col min="871" max="871" width="34" style="3" customWidth="1"/>
    <col min="872" max="872" width="9.5703125" style="3" customWidth="1"/>
    <col min="873" max="873" width="16.7109375" style="3" customWidth="1"/>
    <col min="874" max="874" width="55.140625" style="3" customWidth="1"/>
    <col min="875" max="875" width="22.5703125" style="3" customWidth="1"/>
    <col min="876" max="876" width="23" style="3" customWidth="1"/>
    <col min="877" max="877" width="22.85546875" style="3" customWidth="1"/>
    <col min="878" max="878" width="23.42578125" style="3" customWidth="1"/>
    <col min="879" max="879" width="28.7109375" style="3" customWidth="1"/>
    <col min="880" max="880" width="12.7109375" style="3" customWidth="1"/>
    <col min="881" max="881" width="11.42578125" style="3"/>
    <col min="882" max="882" width="25.28515625" style="3" customWidth="1"/>
    <col min="883" max="883" width="15.85546875" style="3" bestFit="1" customWidth="1"/>
    <col min="884" max="885" width="18" style="3" bestFit="1" customWidth="1"/>
    <col min="886" max="1104" width="11.42578125" style="3"/>
    <col min="1105" max="1105" width="15.42578125" style="3" customWidth="1"/>
    <col min="1106" max="1106" width="9.5703125" style="3" customWidth="1"/>
    <col min="1107" max="1107" width="14.42578125" style="3" customWidth="1"/>
    <col min="1108" max="1108" width="49.85546875" style="3" customWidth="1"/>
    <col min="1109" max="1109" width="22.5703125" style="3" customWidth="1"/>
    <col min="1110" max="1110" width="23" style="3" customWidth="1"/>
    <col min="1111" max="1111" width="22.85546875" style="3" customWidth="1"/>
    <col min="1112" max="1112" width="23.42578125" style="3" customWidth="1"/>
    <col min="1113" max="1113" width="22.42578125" style="3" customWidth="1"/>
    <col min="1114" max="1114" width="13.85546875" style="3" customWidth="1"/>
    <col min="1115" max="1115" width="20.7109375" style="3" customWidth="1"/>
    <col min="1116" max="1116" width="18.140625" style="3" customWidth="1"/>
    <col min="1117" max="1117" width="14.85546875" style="3" bestFit="1" customWidth="1"/>
    <col min="1118" max="1118" width="11.42578125" style="3"/>
    <col min="1119" max="1119" width="17.42578125" style="3" customWidth="1"/>
    <col min="1120" max="1122" width="18.140625" style="3" customWidth="1"/>
    <col min="1123" max="1126" width="11.42578125" style="3"/>
    <col min="1127" max="1127" width="34" style="3" customWidth="1"/>
    <col min="1128" max="1128" width="9.5703125" style="3" customWidth="1"/>
    <col min="1129" max="1129" width="16.7109375" style="3" customWidth="1"/>
    <col min="1130" max="1130" width="55.140625" style="3" customWidth="1"/>
    <col min="1131" max="1131" width="22.5703125" style="3" customWidth="1"/>
    <col min="1132" max="1132" width="23" style="3" customWidth="1"/>
    <col min="1133" max="1133" width="22.85546875" style="3" customWidth="1"/>
    <col min="1134" max="1134" width="23.42578125" style="3" customWidth="1"/>
    <col min="1135" max="1135" width="28.7109375" style="3" customWidth="1"/>
    <col min="1136" max="1136" width="12.7109375" style="3" customWidth="1"/>
    <col min="1137" max="1137" width="11.42578125" style="3"/>
    <col min="1138" max="1138" width="25.28515625" style="3" customWidth="1"/>
    <col min="1139" max="1139" width="15.85546875" style="3" bestFit="1" customWidth="1"/>
    <col min="1140" max="1141" width="18" style="3" bestFit="1" customWidth="1"/>
    <col min="1142" max="1360" width="11.42578125" style="3"/>
    <col min="1361" max="1361" width="15.42578125" style="3" customWidth="1"/>
    <col min="1362" max="1362" width="9.5703125" style="3" customWidth="1"/>
    <col min="1363" max="1363" width="14.42578125" style="3" customWidth="1"/>
    <col min="1364" max="1364" width="49.85546875" style="3" customWidth="1"/>
    <col min="1365" max="1365" width="22.5703125" style="3" customWidth="1"/>
    <col min="1366" max="1366" width="23" style="3" customWidth="1"/>
    <col min="1367" max="1367" width="22.85546875" style="3" customWidth="1"/>
    <col min="1368" max="1368" width="23.42578125" style="3" customWidth="1"/>
    <col min="1369" max="1369" width="22.42578125" style="3" customWidth="1"/>
    <col min="1370" max="1370" width="13.85546875" style="3" customWidth="1"/>
    <col min="1371" max="1371" width="20.7109375" style="3" customWidth="1"/>
    <col min="1372" max="1372" width="18.140625" style="3" customWidth="1"/>
    <col min="1373" max="1373" width="14.85546875" style="3" bestFit="1" customWidth="1"/>
    <col min="1374" max="1374" width="11.42578125" style="3"/>
    <col min="1375" max="1375" width="17.42578125" style="3" customWidth="1"/>
    <col min="1376" max="1378" width="18.140625" style="3" customWidth="1"/>
    <col min="1379" max="1382" width="11.42578125" style="3"/>
    <col min="1383" max="1383" width="34" style="3" customWidth="1"/>
    <col min="1384" max="1384" width="9.5703125" style="3" customWidth="1"/>
    <col min="1385" max="1385" width="16.7109375" style="3" customWidth="1"/>
    <col min="1386" max="1386" width="55.140625" style="3" customWidth="1"/>
    <col min="1387" max="1387" width="22.5703125" style="3" customWidth="1"/>
    <col min="1388" max="1388" width="23" style="3" customWidth="1"/>
    <col min="1389" max="1389" width="22.85546875" style="3" customWidth="1"/>
    <col min="1390" max="1390" width="23.42578125" style="3" customWidth="1"/>
    <col min="1391" max="1391" width="28.7109375" style="3" customWidth="1"/>
    <col min="1392" max="1392" width="12.7109375" style="3" customWidth="1"/>
    <col min="1393" max="1393" width="11.42578125" style="3"/>
    <col min="1394" max="1394" width="25.28515625" style="3" customWidth="1"/>
    <col min="1395" max="1395" width="15.85546875" style="3" bestFit="1" customWidth="1"/>
    <col min="1396" max="1397" width="18" style="3" bestFit="1" customWidth="1"/>
    <col min="1398" max="1616" width="11.42578125" style="3"/>
    <col min="1617" max="1617" width="15.42578125" style="3" customWidth="1"/>
    <col min="1618" max="1618" width="9.5703125" style="3" customWidth="1"/>
    <col min="1619" max="1619" width="14.42578125" style="3" customWidth="1"/>
    <col min="1620" max="1620" width="49.85546875" style="3" customWidth="1"/>
    <col min="1621" max="1621" width="22.5703125" style="3" customWidth="1"/>
    <col min="1622" max="1622" width="23" style="3" customWidth="1"/>
    <col min="1623" max="1623" width="22.85546875" style="3" customWidth="1"/>
    <col min="1624" max="1624" width="23.42578125" style="3" customWidth="1"/>
    <col min="1625" max="1625" width="22.42578125" style="3" customWidth="1"/>
    <col min="1626" max="1626" width="13.85546875" style="3" customWidth="1"/>
    <col min="1627" max="1627" width="20.7109375" style="3" customWidth="1"/>
    <col min="1628" max="1628" width="18.140625" style="3" customWidth="1"/>
    <col min="1629" max="1629" width="14.85546875" style="3" bestFit="1" customWidth="1"/>
    <col min="1630" max="1630" width="11.42578125" style="3"/>
    <col min="1631" max="1631" width="17.42578125" style="3" customWidth="1"/>
    <col min="1632" max="1634" width="18.140625" style="3" customWidth="1"/>
    <col min="1635" max="1638" width="11.42578125" style="3"/>
    <col min="1639" max="1639" width="34" style="3" customWidth="1"/>
    <col min="1640" max="1640" width="9.5703125" style="3" customWidth="1"/>
    <col min="1641" max="1641" width="16.7109375" style="3" customWidth="1"/>
    <col min="1642" max="1642" width="55.140625" style="3" customWidth="1"/>
    <col min="1643" max="1643" width="22.5703125" style="3" customWidth="1"/>
    <col min="1644" max="1644" width="23" style="3" customWidth="1"/>
    <col min="1645" max="1645" width="22.85546875" style="3" customWidth="1"/>
    <col min="1646" max="1646" width="23.42578125" style="3" customWidth="1"/>
    <col min="1647" max="1647" width="28.7109375" style="3" customWidth="1"/>
    <col min="1648" max="1648" width="12.7109375" style="3" customWidth="1"/>
    <col min="1649" max="1649" width="11.42578125" style="3"/>
    <col min="1650" max="1650" width="25.28515625" style="3" customWidth="1"/>
    <col min="1651" max="1651" width="15.85546875" style="3" bestFit="1" customWidth="1"/>
    <col min="1652" max="1653" width="18" style="3" bestFit="1" customWidth="1"/>
    <col min="1654" max="1872" width="11.42578125" style="3"/>
    <col min="1873" max="1873" width="15.42578125" style="3" customWidth="1"/>
    <col min="1874" max="1874" width="9.5703125" style="3" customWidth="1"/>
    <col min="1875" max="1875" width="14.42578125" style="3" customWidth="1"/>
    <col min="1876" max="1876" width="49.85546875" style="3" customWidth="1"/>
    <col min="1877" max="1877" width="22.5703125" style="3" customWidth="1"/>
    <col min="1878" max="1878" width="23" style="3" customWidth="1"/>
    <col min="1879" max="1879" width="22.85546875" style="3" customWidth="1"/>
    <col min="1880" max="1880" width="23.42578125" style="3" customWidth="1"/>
    <col min="1881" max="1881" width="22.42578125" style="3" customWidth="1"/>
    <col min="1882" max="1882" width="13.85546875" style="3" customWidth="1"/>
    <col min="1883" max="1883" width="20.7109375" style="3" customWidth="1"/>
    <col min="1884" max="1884" width="18.140625" style="3" customWidth="1"/>
    <col min="1885" max="1885" width="14.85546875" style="3" bestFit="1" customWidth="1"/>
    <col min="1886" max="1886" width="11.42578125" style="3"/>
    <col min="1887" max="1887" width="17.42578125" style="3" customWidth="1"/>
    <col min="1888" max="1890" width="18.140625" style="3" customWidth="1"/>
    <col min="1891" max="1894" width="11.42578125" style="3"/>
    <col min="1895" max="1895" width="34" style="3" customWidth="1"/>
    <col min="1896" max="1896" width="9.5703125" style="3" customWidth="1"/>
    <col min="1897" max="1897" width="16.7109375" style="3" customWidth="1"/>
    <col min="1898" max="1898" width="55.140625" style="3" customWidth="1"/>
    <col min="1899" max="1899" width="22.5703125" style="3" customWidth="1"/>
    <col min="1900" max="1900" width="23" style="3" customWidth="1"/>
    <col min="1901" max="1901" width="22.85546875" style="3" customWidth="1"/>
    <col min="1902" max="1902" width="23.42578125" style="3" customWidth="1"/>
    <col min="1903" max="1903" width="28.7109375" style="3" customWidth="1"/>
    <col min="1904" max="1904" width="12.7109375" style="3" customWidth="1"/>
    <col min="1905" max="1905" width="11.42578125" style="3"/>
    <col min="1906" max="1906" width="25.28515625" style="3" customWidth="1"/>
    <col min="1907" max="1907" width="15.85546875" style="3" bestFit="1" customWidth="1"/>
    <col min="1908" max="1909" width="18" style="3" bestFit="1" customWidth="1"/>
    <col min="1910" max="2128" width="11.42578125" style="3"/>
    <col min="2129" max="2129" width="15.42578125" style="3" customWidth="1"/>
    <col min="2130" max="2130" width="9.5703125" style="3" customWidth="1"/>
    <col min="2131" max="2131" width="14.42578125" style="3" customWidth="1"/>
    <col min="2132" max="2132" width="49.85546875" style="3" customWidth="1"/>
    <col min="2133" max="2133" width="22.5703125" style="3" customWidth="1"/>
    <col min="2134" max="2134" width="23" style="3" customWidth="1"/>
    <col min="2135" max="2135" width="22.85546875" style="3" customWidth="1"/>
    <col min="2136" max="2136" width="23.42578125" style="3" customWidth="1"/>
    <col min="2137" max="2137" width="22.42578125" style="3" customWidth="1"/>
    <col min="2138" max="2138" width="13.85546875" style="3" customWidth="1"/>
    <col min="2139" max="2139" width="20.7109375" style="3" customWidth="1"/>
    <col min="2140" max="2140" width="18.140625" style="3" customWidth="1"/>
    <col min="2141" max="2141" width="14.85546875" style="3" bestFit="1" customWidth="1"/>
    <col min="2142" max="2142" width="11.42578125" style="3"/>
    <col min="2143" max="2143" width="17.42578125" style="3" customWidth="1"/>
    <col min="2144" max="2146" width="18.140625" style="3" customWidth="1"/>
    <col min="2147" max="2150" width="11.42578125" style="3"/>
    <col min="2151" max="2151" width="34" style="3" customWidth="1"/>
    <col min="2152" max="2152" width="9.5703125" style="3" customWidth="1"/>
    <col min="2153" max="2153" width="16.7109375" style="3" customWidth="1"/>
    <col min="2154" max="2154" width="55.140625" style="3" customWidth="1"/>
    <col min="2155" max="2155" width="22.5703125" style="3" customWidth="1"/>
    <col min="2156" max="2156" width="23" style="3" customWidth="1"/>
    <col min="2157" max="2157" width="22.85546875" style="3" customWidth="1"/>
    <col min="2158" max="2158" width="23.42578125" style="3" customWidth="1"/>
    <col min="2159" max="2159" width="28.7109375" style="3" customWidth="1"/>
    <col min="2160" max="2160" width="12.7109375" style="3" customWidth="1"/>
    <col min="2161" max="2161" width="11.42578125" style="3"/>
    <col min="2162" max="2162" width="25.28515625" style="3" customWidth="1"/>
    <col min="2163" max="2163" width="15.85546875" style="3" bestFit="1" customWidth="1"/>
    <col min="2164" max="2165" width="18" style="3" bestFit="1" customWidth="1"/>
    <col min="2166" max="2384" width="11.42578125" style="3"/>
    <col min="2385" max="2385" width="15.42578125" style="3" customWidth="1"/>
    <col min="2386" max="2386" width="9.5703125" style="3" customWidth="1"/>
    <col min="2387" max="2387" width="14.42578125" style="3" customWidth="1"/>
    <col min="2388" max="2388" width="49.85546875" style="3" customWidth="1"/>
    <col min="2389" max="2389" width="22.5703125" style="3" customWidth="1"/>
    <col min="2390" max="2390" width="23" style="3" customWidth="1"/>
    <col min="2391" max="2391" width="22.85546875" style="3" customWidth="1"/>
    <col min="2392" max="2392" width="23.42578125" style="3" customWidth="1"/>
    <col min="2393" max="2393" width="22.42578125" style="3" customWidth="1"/>
    <col min="2394" max="2394" width="13.85546875" style="3" customWidth="1"/>
    <col min="2395" max="2395" width="20.7109375" style="3" customWidth="1"/>
    <col min="2396" max="2396" width="18.140625" style="3" customWidth="1"/>
    <col min="2397" max="2397" width="14.85546875" style="3" bestFit="1" customWidth="1"/>
    <col min="2398" max="2398" width="11.42578125" style="3"/>
    <col min="2399" max="2399" width="17.42578125" style="3" customWidth="1"/>
    <col min="2400" max="2402" width="18.140625" style="3" customWidth="1"/>
    <col min="2403" max="2406" width="11.42578125" style="3"/>
    <col min="2407" max="2407" width="34" style="3" customWidth="1"/>
    <col min="2408" max="2408" width="9.5703125" style="3" customWidth="1"/>
    <col min="2409" max="2409" width="16.7109375" style="3" customWidth="1"/>
    <col min="2410" max="2410" width="55.140625" style="3" customWidth="1"/>
    <col min="2411" max="2411" width="22.5703125" style="3" customWidth="1"/>
    <col min="2412" max="2412" width="23" style="3" customWidth="1"/>
    <col min="2413" max="2413" width="22.85546875" style="3" customWidth="1"/>
    <col min="2414" max="2414" width="23.42578125" style="3" customWidth="1"/>
    <col min="2415" max="2415" width="28.7109375" style="3" customWidth="1"/>
    <col min="2416" max="2416" width="12.7109375" style="3" customWidth="1"/>
    <col min="2417" max="2417" width="11.42578125" style="3"/>
    <col min="2418" max="2418" width="25.28515625" style="3" customWidth="1"/>
    <col min="2419" max="2419" width="15.85546875" style="3" bestFit="1" customWidth="1"/>
    <col min="2420" max="2421" width="18" style="3" bestFit="1" customWidth="1"/>
    <col min="2422" max="2640" width="11.42578125" style="3"/>
    <col min="2641" max="2641" width="15.42578125" style="3" customWidth="1"/>
    <col min="2642" max="2642" width="9.5703125" style="3" customWidth="1"/>
    <col min="2643" max="2643" width="14.42578125" style="3" customWidth="1"/>
    <col min="2644" max="2644" width="49.85546875" style="3" customWidth="1"/>
    <col min="2645" max="2645" width="22.5703125" style="3" customWidth="1"/>
    <col min="2646" max="2646" width="23" style="3" customWidth="1"/>
    <col min="2647" max="2647" width="22.85546875" style="3" customWidth="1"/>
    <col min="2648" max="2648" width="23.42578125" style="3" customWidth="1"/>
    <col min="2649" max="2649" width="22.42578125" style="3" customWidth="1"/>
    <col min="2650" max="2650" width="13.85546875" style="3" customWidth="1"/>
    <col min="2651" max="2651" width="20.7109375" style="3" customWidth="1"/>
    <col min="2652" max="2652" width="18.140625" style="3" customWidth="1"/>
    <col min="2653" max="2653" width="14.85546875" style="3" bestFit="1" customWidth="1"/>
    <col min="2654" max="2654" width="11.42578125" style="3"/>
    <col min="2655" max="2655" width="17.42578125" style="3" customWidth="1"/>
    <col min="2656" max="2658" width="18.140625" style="3" customWidth="1"/>
    <col min="2659" max="2662" width="11.42578125" style="3"/>
    <col min="2663" max="2663" width="34" style="3" customWidth="1"/>
    <col min="2664" max="2664" width="9.5703125" style="3" customWidth="1"/>
    <col min="2665" max="2665" width="16.7109375" style="3" customWidth="1"/>
    <col min="2666" max="2666" width="55.140625" style="3" customWidth="1"/>
    <col min="2667" max="2667" width="22.5703125" style="3" customWidth="1"/>
    <col min="2668" max="2668" width="23" style="3" customWidth="1"/>
    <col min="2669" max="2669" width="22.85546875" style="3" customWidth="1"/>
    <col min="2670" max="2670" width="23.42578125" style="3" customWidth="1"/>
    <col min="2671" max="2671" width="28.7109375" style="3" customWidth="1"/>
    <col min="2672" max="2672" width="12.7109375" style="3" customWidth="1"/>
    <col min="2673" max="2673" width="11.42578125" style="3"/>
    <col min="2674" max="2674" width="25.28515625" style="3" customWidth="1"/>
    <col min="2675" max="2675" width="15.85546875" style="3" bestFit="1" customWidth="1"/>
    <col min="2676" max="2677" width="18" style="3" bestFit="1" customWidth="1"/>
    <col min="2678" max="2896" width="11.42578125" style="3"/>
    <col min="2897" max="2897" width="15.42578125" style="3" customWidth="1"/>
    <col min="2898" max="2898" width="9.5703125" style="3" customWidth="1"/>
    <col min="2899" max="2899" width="14.42578125" style="3" customWidth="1"/>
    <col min="2900" max="2900" width="49.85546875" style="3" customWidth="1"/>
    <col min="2901" max="2901" width="22.5703125" style="3" customWidth="1"/>
    <col min="2902" max="2902" width="23" style="3" customWidth="1"/>
    <col min="2903" max="2903" width="22.85546875" style="3" customWidth="1"/>
    <col min="2904" max="2904" width="23.42578125" style="3" customWidth="1"/>
    <col min="2905" max="2905" width="22.42578125" style="3" customWidth="1"/>
    <col min="2906" max="2906" width="13.85546875" style="3" customWidth="1"/>
    <col min="2907" max="2907" width="20.7109375" style="3" customWidth="1"/>
    <col min="2908" max="2908" width="18.140625" style="3" customWidth="1"/>
    <col min="2909" max="2909" width="14.85546875" style="3" bestFit="1" customWidth="1"/>
    <col min="2910" max="2910" width="11.42578125" style="3"/>
    <col min="2911" max="2911" width="17.42578125" style="3" customWidth="1"/>
    <col min="2912" max="2914" width="18.140625" style="3" customWidth="1"/>
    <col min="2915" max="2918" width="11.42578125" style="3"/>
    <col min="2919" max="2919" width="34" style="3" customWidth="1"/>
    <col min="2920" max="2920" width="9.5703125" style="3" customWidth="1"/>
    <col min="2921" max="2921" width="16.7109375" style="3" customWidth="1"/>
    <col min="2922" max="2922" width="55.140625" style="3" customWidth="1"/>
    <col min="2923" max="2923" width="22.5703125" style="3" customWidth="1"/>
    <col min="2924" max="2924" width="23" style="3" customWidth="1"/>
    <col min="2925" max="2925" width="22.85546875" style="3" customWidth="1"/>
    <col min="2926" max="2926" width="23.42578125" style="3" customWidth="1"/>
    <col min="2927" max="2927" width="28.7109375" style="3" customWidth="1"/>
    <col min="2928" max="2928" width="12.7109375" style="3" customWidth="1"/>
    <col min="2929" max="2929" width="11.42578125" style="3"/>
    <col min="2930" max="2930" width="25.28515625" style="3" customWidth="1"/>
    <col min="2931" max="2931" width="15.85546875" style="3" bestFit="1" customWidth="1"/>
    <col min="2932" max="2933" width="18" style="3" bestFit="1" customWidth="1"/>
    <col min="2934" max="3152" width="11.42578125" style="3"/>
    <col min="3153" max="3153" width="15.42578125" style="3" customWidth="1"/>
    <col min="3154" max="3154" width="9.5703125" style="3" customWidth="1"/>
    <col min="3155" max="3155" width="14.42578125" style="3" customWidth="1"/>
    <col min="3156" max="3156" width="49.85546875" style="3" customWidth="1"/>
    <col min="3157" max="3157" width="22.5703125" style="3" customWidth="1"/>
    <col min="3158" max="3158" width="23" style="3" customWidth="1"/>
    <col min="3159" max="3159" width="22.85546875" style="3" customWidth="1"/>
    <col min="3160" max="3160" width="23.42578125" style="3" customWidth="1"/>
    <col min="3161" max="3161" width="22.42578125" style="3" customWidth="1"/>
    <col min="3162" max="3162" width="13.85546875" style="3" customWidth="1"/>
    <col min="3163" max="3163" width="20.7109375" style="3" customWidth="1"/>
    <col min="3164" max="3164" width="18.140625" style="3" customWidth="1"/>
    <col min="3165" max="3165" width="14.85546875" style="3" bestFit="1" customWidth="1"/>
    <col min="3166" max="3166" width="11.42578125" style="3"/>
    <col min="3167" max="3167" width="17.42578125" style="3" customWidth="1"/>
    <col min="3168" max="3170" width="18.140625" style="3" customWidth="1"/>
    <col min="3171" max="3174" width="11.42578125" style="3"/>
    <col min="3175" max="3175" width="34" style="3" customWidth="1"/>
    <col min="3176" max="3176" width="9.5703125" style="3" customWidth="1"/>
    <col min="3177" max="3177" width="16.7109375" style="3" customWidth="1"/>
    <col min="3178" max="3178" width="55.140625" style="3" customWidth="1"/>
    <col min="3179" max="3179" width="22.5703125" style="3" customWidth="1"/>
    <col min="3180" max="3180" width="23" style="3" customWidth="1"/>
    <col min="3181" max="3181" width="22.85546875" style="3" customWidth="1"/>
    <col min="3182" max="3182" width="23.42578125" style="3" customWidth="1"/>
    <col min="3183" max="3183" width="28.7109375" style="3" customWidth="1"/>
    <col min="3184" max="3184" width="12.7109375" style="3" customWidth="1"/>
    <col min="3185" max="3185" width="11.42578125" style="3"/>
    <col min="3186" max="3186" width="25.28515625" style="3" customWidth="1"/>
    <col min="3187" max="3187" width="15.85546875" style="3" bestFit="1" customWidth="1"/>
    <col min="3188" max="3189" width="18" style="3" bestFit="1" customWidth="1"/>
    <col min="3190" max="3408" width="11.42578125" style="3"/>
    <col min="3409" max="3409" width="15.42578125" style="3" customWidth="1"/>
    <col min="3410" max="3410" width="9.5703125" style="3" customWidth="1"/>
    <col min="3411" max="3411" width="14.42578125" style="3" customWidth="1"/>
    <col min="3412" max="3412" width="49.85546875" style="3" customWidth="1"/>
    <col min="3413" max="3413" width="22.5703125" style="3" customWidth="1"/>
    <col min="3414" max="3414" width="23" style="3" customWidth="1"/>
    <col min="3415" max="3415" width="22.85546875" style="3" customWidth="1"/>
    <col min="3416" max="3416" width="23.42578125" style="3" customWidth="1"/>
    <col min="3417" max="3417" width="22.42578125" style="3" customWidth="1"/>
    <col min="3418" max="3418" width="13.85546875" style="3" customWidth="1"/>
    <col min="3419" max="3419" width="20.7109375" style="3" customWidth="1"/>
    <col min="3420" max="3420" width="18.140625" style="3" customWidth="1"/>
    <col min="3421" max="3421" width="14.85546875" style="3" bestFit="1" customWidth="1"/>
    <col min="3422" max="3422" width="11.42578125" style="3"/>
    <col min="3423" max="3423" width="17.42578125" style="3" customWidth="1"/>
    <col min="3424" max="3426" width="18.140625" style="3" customWidth="1"/>
    <col min="3427" max="3430" width="11.42578125" style="3"/>
    <col min="3431" max="3431" width="34" style="3" customWidth="1"/>
    <col min="3432" max="3432" width="9.5703125" style="3" customWidth="1"/>
    <col min="3433" max="3433" width="16.7109375" style="3" customWidth="1"/>
    <col min="3434" max="3434" width="55.140625" style="3" customWidth="1"/>
    <col min="3435" max="3435" width="22.5703125" style="3" customWidth="1"/>
    <col min="3436" max="3436" width="23" style="3" customWidth="1"/>
    <col min="3437" max="3437" width="22.85546875" style="3" customWidth="1"/>
    <col min="3438" max="3438" width="23.42578125" style="3" customWidth="1"/>
    <col min="3439" max="3439" width="28.7109375" style="3" customWidth="1"/>
    <col min="3440" max="3440" width="12.7109375" style="3" customWidth="1"/>
    <col min="3441" max="3441" width="11.42578125" style="3"/>
    <col min="3442" max="3442" width="25.28515625" style="3" customWidth="1"/>
    <col min="3443" max="3443" width="15.85546875" style="3" bestFit="1" customWidth="1"/>
    <col min="3444" max="3445" width="18" style="3" bestFit="1" customWidth="1"/>
    <col min="3446" max="3664" width="11.42578125" style="3"/>
    <col min="3665" max="3665" width="15.42578125" style="3" customWidth="1"/>
    <col min="3666" max="3666" width="9.5703125" style="3" customWidth="1"/>
    <col min="3667" max="3667" width="14.42578125" style="3" customWidth="1"/>
    <col min="3668" max="3668" width="49.85546875" style="3" customWidth="1"/>
    <col min="3669" max="3669" width="22.5703125" style="3" customWidth="1"/>
    <col min="3670" max="3670" width="23" style="3" customWidth="1"/>
    <col min="3671" max="3671" width="22.85546875" style="3" customWidth="1"/>
    <col min="3672" max="3672" width="23.42578125" style="3" customWidth="1"/>
    <col min="3673" max="3673" width="22.42578125" style="3" customWidth="1"/>
    <col min="3674" max="3674" width="13.85546875" style="3" customWidth="1"/>
    <col min="3675" max="3675" width="20.7109375" style="3" customWidth="1"/>
    <col min="3676" max="3676" width="18.140625" style="3" customWidth="1"/>
    <col min="3677" max="3677" width="14.85546875" style="3" bestFit="1" customWidth="1"/>
    <col min="3678" max="3678" width="11.42578125" style="3"/>
    <col min="3679" max="3679" width="17.42578125" style="3" customWidth="1"/>
    <col min="3680" max="3682" width="18.140625" style="3" customWidth="1"/>
    <col min="3683" max="3686" width="11.42578125" style="3"/>
    <col min="3687" max="3687" width="34" style="3" customWidth="1"/>
    <col min="3688" max="3688" width="9.5703125" style="3" customWidth="1"/>
    <col min="3689" max="3689" width="16.7109375" style="3" customWidth="1"/>
    <col min="3690" max="3690" width="55.140625" style="3" customWidth="1"/>
    <col min="3691" max="3691" width="22.5703125" style="3" customWidth="1"/>
    <col min="3692" max="3692" width="23" style="3" customWidth="1"/>
    <col min="3693" max="3693" width="22.85546875" style="3" customWidth="1"/>
    <col min="3694" max="3694" width="23.42578125" style="3" customWidth="1"/>
    <col min="3695" max="3695" width="28.7109375" style="3" customWidth="1"/>
    <col min="3696" max="3696" width="12.7109375" style="3" customWidth="1"/>
    <col min="3697" max="3697" width="11.42578125" style="3"/>
    <col min="3698" max="3698" width="25.28515625" style="3" customWidth="1"/>
    <col min="3699" max="3699" width="15.85546875" style="3" bestFit="1" customWidth="1"/>
    <col min="3700" max="3701" width="18" style="3" bestFit="1" customWidth="1"/>
    <col min="3702" max="3920" width="11.42578125" style="3"/>
    <col min="3921" max="3921" width="15.42578125" style="3" customWidth="1"/>
    <col min="3922" max="3922" width="9.5703125" style="3" customWidth="1"/>
    <col min="3923" max="3923" width="14.42578125" style="3" customWidth="1"/>
    <col min="3924" max="3924" width="49.85546875" style="3" customWidth="1"/>
    <col min="3925" max="3925" width="22.5703125" style="3" customWidth="1"/>
    <col min="3926" max="3926" width="23" style="3" customWidth="1"/>
    <col min="3927" max="3927" width="22.85546875" style="3" customWidth="1"/>
    <col min="3928" max="3928" width="23.42578125" style="3" customWidth="1"/>
    <col min="3929" max="3929" width="22.42578125" style="3" customWidth="1"/>
    <col min="3930" max="3930" width="13.85546875" style="3" customWidth="1"/>
    <col min="3931" max="3931" width="20.7109375" style="3" customWidth="1"/>
    <col min="3932" max="3932" width="18.140625" style="3" customWidth="1"/>
    <col min="3933" max="3933" width="14.85546875" style="3" bestFit="1" customWidth="1"/>
    <col min="3934" max="3934" width="11.42578125" style="3"/>
    <col min="3935" max="3935" width="17.42578125" style="3" customWidth="1"/>
    <col min="3936" max="3938" width="18.140625" style="3" customWidth="1"/>
    <col min="3939" max="3942" width="11.42578125" style="3"/>
    <col min="3943" max="3943" width="34" style="3" customWidth="1"/>
    <col min="3944" max="3944" width="9.5703125" style="3" customWidth="1"/>
    <col min="3945" max="3945" width="16.7109375" style="3" customWidth="1"/>
    <col min="3946" max="3946" width="55.140625" style="3" customWidth="1"/>
    <col min="3947" max="3947" width="22.5703125" style="3" customWidth="1"/>
    <col min="3948" max="3948" width="23" style="3" customWidth="1"/>
    <col min="3949" max="3949" width="22.85546875" style="3" customWidth="1"/>
    <col min="3950" max="3950" width="23.42578125" style="3" customWidth="1"/>
    <col min="3951" max="3951" width="28.7109375" style="3" customWidth="1"/>
    <col min="3952" max="3952" width="12.7109375" style="3" customWidth="1"/>
    <col min="3953" max="3953" width="11.42578125" style="3"/>
    <col min="3954" max="3954" width="25.28515625" style="3" customWidth="1"/>
    <col min="3955" max="3955" width="15.85546875" style="3" bestFit="1" customWidth="1"/>
    <col min="3956" max="3957" width="18" style="3" bestFit="1" customWidth="1"/>
    <col min="3958" max="4176" width="11.42578125" style="3"/>
    <col min="4177" max="4177" width="15.42578125" style="3" customWidth="1"/>
    <col min="4178" max="4178" width="9.5703125" style="3" customWidth="1"/>
    <col min="4179" max="4179" width="14.42578125" style="3" customWidth="1"/>
    <col min="4180" max="4180" width="49.85546875" style="3" customWidth="1"/>
    <col min="4181" max="4181" width="22.5703125" style="3" customWidth="1"/>
    <col min="4182" max="4182" width="23" style="3" customWidth="1"/>
    <col min="4183" max="4183" width="22.85546875" style="3" customWidth="1"/>
    <col min="4184" max="4184" width="23.42578125" style="3" customWidth="1"/>
    <col min="4185" max="4185" width="22.42578125" style="3" customWidth="1"/>
    <col min="4186" max="4186" width="13.85546875" style="3" customWidth="1"/>
    <col min="4187" max="4187" width="20.7109375" style="3" customWidth="1"/>
    <col min="4188" max="4188" width="18.140625" style="3" customWidth="1"/>
    <col min="4189" max="4189" width="14.85546875" style="3" bestFit="1" customWidth="1"/>
    <col min="4190" max="4190" width="11.42578125" style="3"/>
    <col min="4191" max="4191" width="17.42578125" style="3" customWidth="1"/>
    <col min="4192" max="4194" width="18.140625" style="3" customWidth="1"/>
    <col min="4195" max="4198" width="11.42578125" style="3"/>
    <col min="4199" max="4199" width="34" style="3" customWidth="1"/>
    <col min="4200" max="4200" width="9.5703125" style="3" customWidth="1"/>
    <col min="4201" max="4201" width="16.7109375" style="3" customWidth="1"/>
    <col min="4202" max="4202" width="55.140625" style="3" customWidth="1"/>
    <col min="4203" max="4203" width="22.5703125" style="3" customWidth="1"/>
    <col min="4204" max="4204" width="23" style="3" customWidth="1"/>
    <col min="4205" max="4205" width="22.85546875" style="3" customWidth="1"/>
    <col min="4206" max="4206" width="23.42578125" style="3" customWidth="1"/>
    <col min="4207" max="4207" width="28.7109375" style="3" customWidth="1"/>
    <col min="4208" max="4208" width="12.7109375" style="3" customWidth="1"/>
    <col min="4209" max="4209" width="11.42578125" style="3"/>
    <col min="4210" max="4210" width="25.28515625" style="3" customWidth="1"/>
    <col min="4211" max="4211" width="15.85546875" style="3" bestFit="1" customWidth="1"/>
    <col min="4212" max="4213" width="18" style="3" bestFit="1" customWidth="1"/>
    <col min="4214" max="4432" width="11.42578125" style="3"/>
    <col min="4433" max="4433" width="15.42578125" style="3" customWidth="1"/>
    <col min="4434" max="4434" width="9.5703125" style="3" customWidth="1"/>
    <col min="4435" max="4435" width="14.42578125" style="3" customWidth="1"/>
    <col min="4436" max="4436" width="49.85546875" style="3" customWidth="1"/>
    <col min="4437" max="4437" width="22.5703125" style="3" customWidth="1"/>
    <col min="4438" max="4438" width="23" style="3" customWidth="1"/>
    <col min="4439" max="4439" width="22.85546875" style="3" customWidth="1"/>
    <col min="4440" max="4440" width="23.42578125" style="3" customWidth="1"/>
    <col min="4441" max="4441" width="22.42578125" style="3" customWidth="1"/>
    <col min="4442" max="4442" width="13.85546875" style="3" customWidth="1"/>
    <col min="4443" max="4443" width="20.7109375" style="3" customWidth="1"/>
    <col min="4444" max="4444" width="18.140625" style="3" customWidth="1"/>
    <col min="4445" max="4445" width="14.85546875" style="3" bestFit="1" customWidth="1"/>
    <col min="4446" max="4446" width="11.42578125" style="3"/>
    <col min="4447" max="4447" width="17.42578125" style="3" customWidth="1"/>
    <col min="4448" max="4450" width="18.140625" style="3" customWidth="1"/>
    <col min="4451" max="4454" width="11.42578125" style="3"/>
    <col min="4455" max="4455" width="34" style="3" customWidth="1"/>
    <col min="4456" max="4456" width="9.5703125" style="3" customWidth="1"/>
    <col min="4457" max="4457" width="16.7109375" style="3" customWidth="1"/>
    <col min="4458" max="4458" width="55.140625" style="3" customWidth="1"/>
    <col min="4459" max="4459" width="22.5703125" style="3" customWidth="1"/>
    <col min="4460" max="4460" width="23" style="3" customWidth="1"/>
    <col min="4461" max="4461" width="22.85546875" style="3" customWidth="1"/>
    <col min="4462" max="4462" width="23.42578125" style="3" customWidth="1"/>
    <col min="4463" max="4463" width="28.7109375" style="3" customWidth="1"/>
    <col min="4464" max="4464" width="12.7109375" style="3" customWidth="1"/>
    <col min="4465" max="4465" width="11.42578125" style="3"/>
    <col min="4466" max="4466" width="25.28515625" style="3" customWidth="1"/>
    <col min="4467" max="4467" width="15.85546875" style="3" bestFit="1" customWidth="1"/>
    <col min="4468" max="4469" width="18" style="3" bestFit="1" customWidth="1"/>
    <col min="4470" max="4688" width="11.42578125" style="3"/>
    <col min="4689" max="4689" width="15.42578125" style="3" customWidth="1"/>
    <col min="4690" max="4690" width="9.5703125" style="3" customWidth="1"/>
    <col min="4691" max="4691" width="14.42578125" style="3" customWidth="1"/>
    <col min="4692" max="4692" width="49.85546875" style="3" customWidth="1"/>
    <col min="4693" max="4693" width="22.5703125" style="3" customWidth="1"/>
    <col min="4694" max="4694" width="23" style="3" customWidth="1"/>
    <col min="4695" max="4695" width="22.85546875" style="3" customWidth="1"/>
    <col min="4696" max="4696" width="23.42578125" style="3" customWidth="1"/>
    <col min="4697" max="4697" width="22.42578125" style="3" customWidth="1"/>
    <col min="4698" max="4698" width="13.85546875" style="3" customWidth="1"/>
    <col min="4699" max="4699" width="20.7109375" style="3" customWidth="1"/>
    <col min="4700" max="4700" width="18.140625" style="3" customWidth="1"/>
    <col min="4701" max="4701" width="14.85546875" style="3" bestFit="1" customWidth="1"/>
    <col min="4702" max="4702" width="11.42578125" style="3"/>
    <col min="4703" max="4703" width="17.42578125" style="3" customWidth="1"/>
    <col min="4704" max="4706" width="18.140625" style="3" customWidth="1"/>
    <col min="4707" max="4710" width="11.42578125" style="3"/>
    <col min="4711" max="4711" width="34" style="3" customWidth="1"/>
    <col min="4712" max="4712" width="9.5703125" style="3" customWidth="1"/>
    <col min="4713" max="4713" width="16.7109375" style="3" customWidth="1"/>
    <col min="4714" max="4714" width="55.140625" style="3" customWidth="1"/>
    <col min="4715" max="4715" width="22.5703125" style="3" customWidth="1"/>
    <col min="4716" max="4716" width="23" style="3" customWidth="1"/>
    <col min="4717" max="4717" width="22.85546875" style="3" customWidth="1"/>
    <col min="4718" max="4718" width="23.42578125" style="3" customWidth="1"/>
    <col min="4719" max="4719" width="28.7109375" style="3" customWidth="1"/>
    <col min="4720" max="4720" width="12.7109375" style="3" customWidth="1"/>
    <col min="4721" max="4721" width="11.42578125" style="3"/>
    <col min="4722" max="4722" width="25.28515625" style="3" customWidth="1"/>
    <col min="4723" max="4723" width="15.85546875" style="3" bestFit="1" customWidth="1"/>
    <col min="4724" max="4725" width="18" style="3" bestFit="1" customWidth="1"/>
    <col min="4726" max="4944" width="11.42578125" style="3"/>
    <col min="4945" max="4945" width="15.42578125" style="3" customWidth="1"/>
    <col min="4946" max="4946" width="9.5703125" style="3" customWidth="1"/>
    <col min="4947" max="4947" width="14.42578125" style="3" customWidth="1"/>
    <col min="4948" max="4948" width="49.85546875" style="3" customWidth="1"/>
    <col min="4949" max="4949" width="22.5703125" style="3" customWidth="1"/>
    <col min="4950" max="4950" width="23" style="3" customWidth="1"/>
    <col min="4951" max="4951" width="22.85546875" style="3" customWidth="1"/>
    <col min="4952" max="4952" width="23.42578125" style="3" customWidth="1"/>
    <col min="4953" max="4953" width="22.42578125" style="3" customWidth="1"/>
    <col min="4954" max="4954" width="13.85546875" style="3" customWidth="1"/>
    <col min="4955" max="4955" width="20.7109375" style="3" customWidth="1"/>
    <col min="4956" max="4956" width="18.140625" style="3" customWidth="1"/>
    <col min="4957" max="4957" width="14.85546875" style="3" bestFit="1" customWidth="1"/>
    <col min="4958" max="4958" width="11.42578125" style="3"/>
    <col min="4959" max="4959" width="17.42578125" style="3" customWidth="1"/>
    <col min="4960" max="4962" width="18.140625" style="3" customWidth="1"/>
    <col min="4963" max="4966" width="11.42578125" style="3"/>
    <col min="4967" max="4967" width="34" style="3" customWidth="1"/>
    <col min="4968" max="4968" width="9.5703125" style="3" customWidth="1"/>
    <col min="4969" max="4969" width="16.7109375" style="3" customWidth="1"/>
    <col min="4970" max="4970" width="55.140625" style="3" customWidth="1"/>
    <col min="4971" max="4971" width="22.5703125" style="3" customWidth="1"/>
    <col min="4972" max="4972" width="23" style="3" customWidth="1"/>
    <col min="4973" max="4973" width="22.85546875" style="3" customWidth="1"/>
    <col min="4974" max="4974" width="23.42578125" style="3" customWidth="1"/>
    <col min="4975" max="4975" width="28.7109375" style="3" customWidth="1"/>
    <col min="4976" max="4976" width="12.7109375" style="3" customWidth="1"/>
    <col min="4977" max="4977" width="11.42578125" style="3"/>
    <col min="4978" max="4978" width="25.28515625" style="3" customWidth="1"/>
    <col min="4979" max="4979" width="15.85546875" style="3" bestFit="1" customWidth="1"/>
    <col min="4980" max="4981" width="18" style="3" bestFit="1" customWidth="1"/>
    <col min="4982" max="5200" width="11.42578125" style="3"/>
    <col min="5201" max="5201" width="15.42578125" style="3" customWidth="1"/>
    <col min="5202" max="5202" width="9.5703125" style="3" customWidth="1"/>
    <col min="5203" max="5203" width="14.42578125" style="3" customWidth="1"/>
    <col min="5204" max="5204" width="49.85546875" style="3" customWidth="1"/>
    <col min="5205" max="5205" width="22.5703125" style="3" customWidth="1"/>
    <col min="5206" max="5206" width="23" style="3" customWidth="1"/>
    <col min="5207" max="5207" width="22.85546875" style="3" customWidth="1"/>
    <col min="5208" max="5208" width="23.42578125" style="3" customWidth="1"/>
    <col min="5209" max="5209" width="22.42578125" style="3" customWidth="1"/>
    <col min="5210" max="5210" width="13.85546875" style="3" customWidth="1"/>
    <col min="5211" max="5211" width="20.7109375" style="3" customWidth="1"/>
    <col min="5212" max="5212" width="18.140625" style="3" customWidth="1"/>
    <col min="5213" max="5213" width="14.85546875" style="3" bestFit="1" customWidth="1"/>
    <col min="5214" max="5214" width="11.42578125" style="3"/>
    <col min="5215" max="5215" width="17.42578125" style="3" customWidth="1"/>
    <col min="5216" max="5218" width="18.140625" style="3" customWidth="1"/>
    <col min="5219" max="5222" width="11.42578125" style="3"/>
    <col min="5223" max="5223" width="34" style="3" customWidth="1"/>
    <col min="5224" max="5224" width="9.5703125" style="3" customWidth="1"/>
    <col min="5225" max="5225" width="16.7109375" style="3" customWidth="1"/>
    <col min="5226" max="5226" width="55.140625" style="3" customWidth="1"/>
    <col min="5227" max="5227" width="22.5703125" style="3" customWidth="1"/>
    <col min="5228" max="5228" width="23" style="3" customWidth="1"/>
    <col min="5229" max="5229" width="22.85546875" style="3" customWidth="1"/>
    <col min="5230" max="5230" width="23.42578125" style="3" customWidth="1"/>
    <col min="5231" max="5231" width="28.7109375" style="3" customWidth="1"/>
    <col min="5232" max="5232" width="12.7109375" style="3" customWidth="1"/>
    <col min="5233" max="5233" width="11.42578125" style="3"/>
    <col min="5234" max="5234" width="25.28515625" style="3" customWidth="1"/>
    <col min="5235" max="5235" width="15.85546875" style="3" bestFit="1" customWidth="1"/>
    <col min="5236" max="5237" width="18" style="3" bestFit="1" customWidth="1"/>
    <col min="5238" max="5456" width="11.42578125" style="3"/>
    <col min="5457" max="5457" width="15.42578125" style="3" customWidth="1"/>
    <col min="5458" max="5458" width="9.5703125" style="3" customWidth="1"/>
    <col min="5459" max="5459" width="14.42578125" style="3" customWidth="1"/>
    <col min="5460" max="5460" width="49.85546875" style="3" customWidth="1"/>
    <col min="5461" max="5461" width="22.5703125" style="3" customWidth="1"/>
    <col min="5462" max="5462" width="23" style="3" customWidth="1"/>
    <col min="5463" max="5463" width="22.85546875" style="3" customWidth="1"/>
    <col min="5464" max="5464" width="23.42578125" style="3" customWidth="1"/>
    <col min="5465" max="5465" width="22.42578125" style="3" customWidth="1"/>
    <col min="5466" max="5466" width="13.85546875" style="3" customWidth="1"/>
    <col min="5467" max="5467" width="20.7109375" style="3" customWidth="1"/>
    <col min="5468" max="5468" width="18.140625" style="3" customWidth="1"/>
    <col min="5469" max="5469" width="14.85546875" style="3" bestFit="1" customWidth="1"/>
    <col min="5470" max="5470" width="11.42578125" style="3"/>
    <col min="5471" max="5471" width="17.42578125" style="3" customWidth="1"/>
    <col min="5472" max="5474" width="18.140625" style="3" customWidth="1"/>
    <col min="5475" max="5478" width="11.42578125" style="3"/>
    <col min="5479" max="5479" width="34" style="3" customWidth="1"/>
    <col min="5480" max="5480" width="9.5703125" style="3" customWidth="1"/>
    <col min="5481" max="5481" width="16.7109375" style="3" customWidth="1"/>
    <col min="5482" max="5482" width="55.140625" style="3" customWidth="1"/>
    <col min="5483" max="5483" width="22.5703125" style="3" customWidth="1"/>
    <col min="5484" max="5484" width="23" style="3" customWidth="1"/>
    <col min="5485" max="5485" width="22.85546875" style="3" customWidth="1"/>
    <col min="5486" max="5486" width="23.42578125" style="3" customWidth="1"/>
    <col min="5487" max="5487" width="28.7109375" style="3" customWidth="1"/>
    <col min="5488" max="5488" width="12.7109375" style="3" customWidth="1"/>
    <col min="5489" max="5489" width="11.42578125" style="3"/>
    <col min="5490" max="5490" width="25.28515625" style="3" customWidth="1"/>
    <col min="5491" max="5491" width="15.85546875" style="3" bestFit="1" customWidth="1"/>
    <col min="5492" max="5493" width="18" style="3" bestFit="1" customWidth="1"/>
    <col min="5494" max="5712" width="11.42578125" style="3"/>
    <col min="5713" max="5713" width="15.42578125" style="3" customWidth="1"/>
    <col min="5714" max="5714" width="9.5703125" style="3" customWidth="1"/>
    <col min="5715" max="5715" width="14.42578125" style="3" customWidth="1"/>
    <col min="5716" max="5716" width="49.85546875" style="3" customWidth="1"/>
    <col min="5717" max="5717" width="22.5703125" style="3" customWidth="1"/>
    <col min="5718" max="5718" width="23" style="3" customWidth="1"/>
    <col min="5719" max="5719" width="22.85546875" style="3" customWidth="1"/>
    <col min="5720" max="5720" width="23.42578125" style="3" customWidth="1"/>
    <col min="5721" max="5721" width="22.42578125" style="3" customWidth="1"/>
    <col min="5722" max="5722" width="13.85546875" style="3" customWidth="1"/>
    <col min="5723" max="5723" width="20.7109375" style="3" customWidth="1"/>
    <col min="5724" max="5724" width="18.140625" style="3" customWidth="1"/>
    <col min="5725" max="5725" width="14.85546875" style="3" bestFit="1" customWidth="1"/>
    <col min="5726" max="5726" width="11.42578125" style="3"/>
    <col min="5727" max="5727" width="17.42578125" style="3" customWidth="1"/>
    <col min="5728" max="5730" width="18.140625" style="3" customWidth="1"/>
    <col min="5731" max="5734" width="11.42578125" style="3"/>
    <col min="5735" max="5735" width="34" style="3" customWidth="1"/>
    <col min="5736" max="5736" width="9.5703125" style="3" customWidth="1"/>
    <col min="5737" max="5737" width="16.7109375" style="3" customWidth="1"/>
    <col min="5738" max="5738" width="55.140625" style="3" customWidth="1"/>
    <col min="5739" max="5739" width="22.5703125" style="3" customWidth="1"/>
    <col min="5740" max="5740" width="23" style="3" customWidth="1"/>
    <col min="5741" max="5741" width="22.85546875" style="3" customWidth="1"/>
    <col min="5742" max="5742" width="23.42578125" style="3" customWidth="1"/>
    <col min="5743" max="5743" width="28.7109375" style="3" customWidth="1"/>
    <col min="5744" max="5744" width="12.7109375" style="3" customWidth="1"/>
    <col min="5745" max="5745" width="11.42578125" style="3"/>
    <col min="5746" max="5746" width="25.28515625" style="3" customWidth="1"/>
    <col min="5747" max="5747" width="15.85546875" style="3" bestFit="1" customWidth="1"/>
    <col min="5748" max="5749" width="18" style="3" bestFit="1" customWidth="1"/>
    <col min="5750" max="5968" width="11.42578125" style="3"/>
    <col min="5969" max="5969" width="15.42578125" style="3" customWidth="1"/>
    <col min="5970" max="5970" width="9.5703125" style="3" customWidth="1"/>
    <col min="5971" max="5971" width="14.42578125" style="3" customWidth="1"/>
    <col min="5972" max="5972" width="49.85546875" style="3" customWidth="1"/>
    <col min="5973" max="5973" width="22.5703125" style="3" customWidth="1"/>
    <col min="5974" max="5974" width="23" style="3" customWidth="1"/>
    <col min="5975" max="5975" width="22.85546875" style="3" customWidth="1"/>
    <col min="5976" max="5976" width="23.42578125" style="3" customWidth="1"/>
    <col min="5977" max="5977" width="22.42578125" style="3" customWidth="1"/>
    <col min="5978" max="5978" width="13.85546875" style="3" customWidth="1"/>
    <col min="5979" max="5979" width="20.7109375" style="3" customWidth="1"/>
    <col min="5980" max="5980" width="18.140625" style="3" customWidth="1"/>
    <col min="5981" max="5981" width="14.85546875" style="3" bestFit="1" customWidth="1"/>
    <col min="5982" max="5982" width="11.42578125" style="3"/>
    <col min="5983" max="5983" width="17.42578125" style="3" customWidth="1"/>
    <col min="5984" max="5986" width="18.140625" style="3" customWidth="1"/>
    <col min="5987" max="5990" width="11.42578125" style="3"/>
    <col min="5991" max="5991" width="34" style="3" customWidth="1"/>
    <col min="5992" max="5992" width="9.5703125" style="3" customWidth="1"/>
    <col min="5993" max="5993" width="16.7109375" style="3" customWidth="1"/>
    <col min="5994" max="5994" width="55.140625" style="3" customWidth="1"/>
    <col min="5995" max="5995" width="22.5703125" style="3" customWidth="1"/>
    <col min="5996" max="5996" width="23" style="3" customWidth="1"/>
    <col min="5997" max="5997" width="22.85546875" style="3" customWidth="1"/>
    <col min="5998" max="5998" width="23.42578125" style="3" customWidth="1"/>
    <col min="5999" max="5999" width="28.7109375" style="3" customWidth="1"/>
    <col min="6000" max="6000" width="12.7109375" style="3" customWidth="1"/>
    <col min="6001" max="6001" width="11.42578125" style="3"/>
    <col min="6002" max="6002" width="25.28515625" style="3" customWidth="1"/>
    <col min="6003" max="6003" width="15.85546875" style="3" bestFit="1" customWidth="1"/>
    <col min="6004" max="6005" width="18" style="3" bestFit="1" customWidth="1"/>
    <col min="6006" max="6224" width="11.42578125" style="3"/>
    <col min="6225" max="6225" width="15.42578125" style="3" customWidth="1"/>
    <col min="6226" max="6226" width="9.5703125" style="3" customWidth="1"/>
    <col min="6227" max="6227" width="14.42578125" style="3" customWidth="1"/>
    <col min="6228" max="6228" width="49.85546875" style="3" customWidth="1"/>
    <col min="6229" max="6229" width="22.5703125" style="3" customWidth="1"/>
    <col min="6230" max="6230" width="23" style="3" customWidth="1"/>
    <col min="6231" max="6231" width="22.85546875" style="3" customWidth="1"/>
    <col min="6232" max="6232" width="23.42578125" style="3" customWidth="1"/>
    <col min="6233" max="6233" width="22.42578125" style="3" customWidth="1"/>
    <col min="6234" max="6234" width="13.85546875" style="3" customWidth="1"/>
    <col min="6235" max="6235" width="20.7109375" style="3" customWidth="1"/>
    <col min="6236" max="6236" width="18.140625" style="3" customWidth="1"/>
    <col min="6237" max="6237" width="14.85546875" style="3" bestFit="1" customWidth="1"/>
    <col min="6238" max="6238" width="11.42578125" style="3"/>
    <col min="6239" max="6239" width="17.42578125" style="3" customWidth="1"/>
    <col min="6240" max="6242" width="18.140625" style="3" customWidth="1"/>
    <col min="6243" max="6246" width="11.42578125" style="3"/>
    <col min="6247" max="6247" width="34" style="3" customWidth="1"/>
    <col min="6248" max="6248" width="9.5703125" style="3" customWidth="1"/>
    <col min="6249" max="6249" width="16.7109375" style="3" customWidth="1"/>
    <col min="6250" max="6250" width="55.140625" style="3" customWidth="1"/>
    <col min="6251" max="6251" width="22.5703125" style="3" customWidth="1"/>
    <col min="6252" max="6252" width="23" style="3" customWidth="1"/>
    <col min="6253" max="6253" width="22.85546875" style="3" customWidth="1"/>
    <col min="6254" max="6254" width="23.42578125" style="3" customWidth="1"/>
    <col min="6255" max="6255" width="28.7109375" style="3" customWidth="1"/>
    <col min="6256" max="6256" width="12.7109375" style="3" customWidth="1"/>
    <col min="6257" max="6257" width="11.42578125" style="3"/>
    <col min="6258" max="6258" width="25.28515625" style="3" customWidth="1"/>
    <col min="6259" max="6259" width="15.85546875" style="3" bestFit="1" customWidth="1"/>
    <col min="6260" max="6261" width="18" style="3" bestFit="1" customWidth="1"/>
    <col min="6262" max="6480" width="11.42578125" style="3"/>
    <col min="6481" max="6481" width="15.42578125" style="3" customWidth="1"/>
    <col min="6482" max="6482" width="9.5703125" style="3" customWidth="1"/>
    <col min="6483" max="6483" width="14.42578125" style="3" customWidth="1"/>
    <col min="6484" max="6484" width="49.85546875" style="3" customWidth="1"/>
    <col min="6485" max="6485" width="22.5703125" style="3" customWidth="1"/>
    <col min="6486" max="6486" width="23" style="3" customWidth="1"/>
    <col min="6487" max="6487" width="22.85546875" style="3" customWidth="1"/>
    <col min="6488" max="6488" width="23.42578125" style="3" customWidth="1"/>
    <col min="6489" max="6489" width="22.42578125" style="3" customWidth="1"/>
    <col min="6490" max="6490" width="13.85546875" style="3" customWidth="1"/>
    <col min="6491" max="6491" width="20.7109375" style="3" customWidth="1"/>
    <col min="6492" max="6492" width="18.140625" style="3" customWidth="1"/>
    <col min="6493" max="6493" width="14.85546875" style="3" bestFit="1" customWidth="1"/>
    <col min="6494" max="6494" width="11.42578125" style="3"/>
    <col min="6495" max="6495" width="17.42578125" style="3" customWidth="1"/>
    <col min="6496" max="6498" width="18.140625" style="3" customWidth="1"/>
    <col min="6499" max="6502" width="11.42578125" style="3"/>
    <col min="6503" max="6503" width="34" style="3" customWidth="1"/>
    <col min="6504" max="6504" width="9.5703125" style="3" customWidth="1"/>
    <col min="6505" max="6505" width="16.7109375" style="3" customWidth="1"/>
    <col min="6506" max="6506" width="55.140625" style="3" customWidth="1"/>
    <col min="6507" max="6507" width="22.5703125" style="3" customWidth="1"/>
    <col min="6508" max="6508" width="23" style="3" customWidth="1"/>
    <col min="6509" max="6509" width="22.85546875" style="3" customWidth="1"/>
    <col min="6510" max="6510" width="23.42578125" style="3" customWidth="1"/>
    <col min="6511" max="6511" width="28.7109375" style="3" customWidth="1"/>
    <col min="6512" max="6512" width="12.7109375" style="3" customWidth="1"/>
    <col min="6513" max="6513" width="11.42578125" style="3"/>
    <col min="6514" max="6514" width="25.28515625" style="3" customWidth="1"/>
    <col min="6515" max="6515" width="15.85546875" style="3" bestFit="1" customWidth="1"/>
    <col min="6516" max="6517" width="18" style="3" bestFit="1" customWidth="1"/>
    <col min="6518" max="6736" width="11.42578125" style="3"/>
    <col min="6737" max="6737" width="15.42578125" style="3" customWidth="1"/>
    <col min="6738" max="6738" width="9.5703125" style="3" customWidth="1"/>
    <col min="6739" max="6739" width="14.42578125" style="3" customWidth="1"/>
    <col min="6740" max="6740" width="49.85546875" style="3" customWidth="1"/>
    <col min="6741" max="6741" width="22.5703125" style="3" customWidth="1"/>
    <col min="6742" max="6742" width="23" style="3" customWidth="1"/>
    <col min="6743" max="6743" width="22.85546875" style="3" customWidth="1"/>
    <col min="6744" max="6744" width="23.42578125" style="3" customWidth="1"/>
    <col min="6745" max="6745" width="22.42578125" style="3" customWidth="1"/>
    <col min="6746" max="6746" width="13.85546875" style="3" customWidth="1"/>
    <col min="6747" max="6747" width="20.7109375" style="3" customWidth="1"/>
    <col min="6748" max="6748" width="18.140625" style="3" customWidth="1"/>
    <col min="6749" max="6749" width="14.85546875" style="3" bestFit="1" customWidth="1"/>
    <col min="6750" max="6750" width="11.42578125" style="3"/>
    <col min="6751" max="6751" width="17.42578125" style="3" customWidth="1"/>
    <col min="6752" max="6754" width="18.140625" style="3" customWidth="1"/>
    <col min="6755" max="6758" width="11.42578125" style="3"/>
    <col min="6759" max="6759" width="34" style="3" customWidth="1"/>
    <col min="6760" max="6760" width="9.5703125" style="3" customWidth="1"/>
    <col min="6761" max="6761" width="16.7109375" style="3" customWidth="1"/>
    <col min="6762" max="6762" width="55.140625" style="3" customWidth="1"/>
    <col min="6763" max="6763" width="22.5703125" style="3" customWidth="1"/>
    <col min="6764" max="6764" width="23" style="3" customWidth="1"/>
    <col min="6765" max="6765" width="22.85546875" style="3" customWidth="1"/>
    <col min="6766" max="6766" width="23.42578125" style="3" customWidth="1"/>
    <col min="6767" max="6767" width="28.7109375" style="3" customWidth="1"/>
    <col min="6768" max="6768" width="12.7109375" style="3" customWidth="1"/>
    <col min="6769" max="6769" width="11.42578125" style="3"/>
    <col min="6770" max="6770" width="25.28515625" style="3" customWidth="1"/>
    <col min="6771" max="6771" width="15.85546875" style="3" bestFit="1" customWidth="1"/>
    <col min="6772" max="6773" width="18" style="3" bestFit="1" customWidth="1"/>
    <col min="6774" max="6992" width="11.42578125" style="3"/>
    <col min="6993" max="6993" width="15.42578125" style="3" customWidth="1"/>
    <col min="6994" max="6994" width="9.5703125" style="3" customWidth="1"/>
    <col min="6995" max="6995" width="14.42578125" style="3" customWidth="1"/>
    <col min="6996" max="6996" width="49.85546875" style="3" customWidth="1"/>
    <col min="6997" max="6997" width="22.5703125" style="3" customWidth="1"/>
    <col min="6998" max="6998" width="23" style="3" customWidth="1"/>
    <col min="6999" max="6999" width="22.85546875" style="3" customWidth="1"/>
    <col min="7000" max="7000" width="23.42578125" style="3" customWidth="1"/>
    <col min="7001" max="7001" width="22.42578125" style="3" customWidth="1"/>
    <col min="7002" max="7002" width="13.85546875" style="3" customWidth="1"/>
    <col min="7003" max="7003" width="20.7109375" style="3" customWidth="1"/>
    <col min="7004" max="7004" width="18.140625" style="3" customWidth="1"/>
    <col min="7005" max="7005" width="14.85546875" style="3" bestFit="1" customWidth="1"/>
    <col min="7006" max="7006" width="11.42578125" style="3"/>
    <col min="7007" max="7007" width="17.42578125" style="3" customWidth="1"/>
    <col min="7008" max="7010" width="18.140625" style="3" customWidth="1"/>
    <col min="7011" max="7014" width="11.42578125" style="3"/>
    <col min="7015" max="7015" width="34" style="3" customWidth="1"/>
    <col min="7016" max="7016" width="9.5703125" style="3" customWidth="1"/>
    <col min="7017" max="7017" width="16.7109375" style="3" customWidth="1"/>
    <col min="7018" max="7018" width="55.140625" style="3" customWidth="1"/>
    <col min="7019" max="7019" width="22.5703125" style="3" customWidth="1"/>
    <col min="7020" max="7020" width="23" style="3" customWidth="1"/>
    <col min="7021" max="7021" width="22.85546875" style="3" customWidth="1"/>
    <col min="7022" max="7022" width="23.42578125" style="3" customWidth="1"/>
    <col min="7023" max="7023" width="28.7109375" style="3" customWidth="1"/>
    <col min="7024" max="7024" width="12.7109375" style="3" customWidth="1"/>
    <col min="7025" max="7025" width="11.42578125" style="3"/>
    <col min="7026" max="7026" width="25.28515625" style="3" customWidth="1"/>
    <col min="7027" max="7027" width="15.85546875" style="3" bestFit="1" customWidth="1"/>
    <col min="7028" max="7029" width="18" style="3" bestFit="1" customWidth="1"/>
    <col min="7030" max="7248" width="11.42578125" style="3"/>
    <col min="7249" max="7249" width="15.42578125" style="3" customWidth="1"/>
    <col min="7250" max="7250" width="9.5703125" style="3" customWidth="1"/>
    <col min="7251" max="7251" width="14.42578125" style="3" customWidth="1"/>
    <col min="7252" max="7252" width="49.85546875" style="3" customWidth="1"/>
    <col min="7253" max="7253" width="22.5703125" style="3" customWidth="1"/>
    <col min="7254" max="7254" width="23" style="3" customWidth="1"/>
    <col min="7255" max="7255" width="22.85546875" style="3" customWidth="1"/>
    <col min="7256" max="7256" width="23.42578125" style="3" customWidth="1"/>
    <col min="7257" max="7257" width="22.42578125" style="3" customWidth="1"/>
    <col min="7258" max="7258" width="13.85546875" style="3" customWidth="1"/>
    <col min="7259" max="7259" width="20.7109375" style="3" customWidth="1"/>
    <col min="7260" max="7260" width="18.140625" style="3" customWidth="1"/>
    <col min="7261" max="7261" width="14.85546875" style="3" bestFit="1" customWidth="1"/>
    <col min="7262" max="7262" width="11.42578125" style="3"/>
    <col min="7263" max="7263" width="17.42578125" style="3" customWidth="1"/>
    <col min="7264" max="7266" width="18.140625" style="3" customWidth="1"/>
    <col min="7267" max="7270" width="11.42578125" style="3"/>
    <col min="7271" max="7271" width="34" style="3" customWidth="1"/>
    <col min="7272" max="7272" width="9.5703125" style="3" customWidth="1"/>
    <col min="7273" max="7273" width="16.7109375" style="3" customWidth="1"/>
    <col min="7274" max="7274" width="55.140625" style="3" customWidth="1"/>
    <col min="7275" max="7275" width="22.5703125" style="3" customWidth="1"/>
    <col min="7276" max="7276" width="23" style="3" customWidth="1"/>
    <col min="7277" max="7277" width="22.85546875" style="3" customWidth="1"/>
    <col min="7278" max="7278" width="23.42578125" style="3" customWidth="1"/>
    <col min="7279" max="7279" width="28.7109375" style="3" customWidth="1"/>
    <col min="7280" max="7280" width="12.7109375" style="3" customWidth="1"/>
    <col min="7281" max="7281" width="11.42578125" style="3"/>
    <col min="7282" max="7282" width="25.28515625" style="3" customWidth="1"/>
    <col min="7283" max="7283" width="15.85546875" style="3" bestFit="1" customWidth="1"/>
    <col min="7284" max="7285" width="18" style="3" bestFit="1" customWidth="1"/>
    <col min="7286" max="7504" width="11.42578125" style="3"/>
    <col min="7505" max="7505" width="15.42578125" style="3" customWidth="1"/>
    <col min="7506" max="7506" width="9.5703125" style="3" customWidth="1"/>
    <col min="7507" max="7507" width="14.42578125" style="3" customWidth="1"/>
    <col min="7508" max="7508" width="49.85546875" style="3" customWidth="1"/>
    <col min="7509" max="7509" width="22.5703125" style="3" customWidth="1"/>
    <col min="7510" max="7510" width="23" style="3" customWidth="1"/>
    <col min="7511" max="7511" width="22.85546875" style="3" customWidth="1"/>
    <col min="7512" max="7512" width="23.42578125" style="3" customWidth="1"/>
    <col min="7513" max="7513" width="22.42578125" style="3" customWidth="1"/>
    <col min="7514" max="7514" width="13.85546875" style="3" customWidth="1"/>
    <col min="7515" max="7515" width="20.7109375" style="3" customWidth="1"/>
    <col min="7516" max="7516" width="18.140625" style="3" customWidth="1"/>
    <col min="7517" max="7517" width="14.85546875" style="3" bestFit="1" customWidth="1"/>
    <col min="7518" max="7518" width="11.42578125" style="3"/>
    <col min="7519" max="7519" width="17.42578125" style="3" customWidth="1"/>
    <col min="7520" max="7522" width="18.140625" style="3" customWidth="1"/>
    <col min="7523" max="7526" width="11.42578125" style="3"/>
    <col min="7527" max="7527" width="34" style="3" customWidth="1"/>
    <col min="7528" max="7528" width="9.5703125" style="3" customWidth="1"/>
    <col min="7529" max="7529" width="16.7109375" style="3" customWidth="1"/>
    <col min="7530" max="7530" width="55.140625" style="3" customWidth="1"/>
    <col min="7531" max="7531" width="22.5703125" style="3" customWidth="1"/>
    <col min="7532" max="7532" width="23" style="3" customWidth="1"/>
    <col min="7533" max="7533" width="22.85546875" style="3" customWidth="1"/>
    <col min="7534" max="7534" width="23.42578125" style="3" customWidth="1"/>
    <col min="7535" max="7535" width="28.7109375" style="3" customWidth="1"/>
    <col min="7536" max="7536" width="12.7109375" style="3" customWidth="1"/>
    <col min="7537" max="7537" width="11.42578125" style="3"/>
    <col min="7538" max="7538" width="25.28515625" style="3" customWidth="1"/>
    <col min="7539" max="7539" width="15.85546875" style="3" bestFit="1" customWidth="1"/>
    <col min="7540" max="7541" width="18" style="3" bestFit="1" customWidth="1"/>
    <col min="7542" max="7760" width="11.42578125" style="3"/>
    <col min="7761" max="7761" width="15.42578125" style="3" customWidth="1"/>
    <col min="7762" max="7762" width="9.5703125" style="3" customWidth="1"/>
    <col min="7763" max="7763" width="14.42578125" style="3" customWidth="1"/>
    <col min="7764" max="7764" width="49.85546875" style="3" customWidth="1"/>
    <col min="7765" max="7765" width="22.5703125" style="3" customWidth="1"/>
    <col min="7766" max="7766" width="23" style="3" customWidth="1"/>
    <col min="7767" max="7767" width="22.85546875" style="3" customWidth="1"/>
    <col min="7768" max="7768" width="23.42578125" style="3" customWidth="1"/>
    <col min="7769" max="7769" width="22.42578125" style="3" customWidth="1"/>
    <col min="7770" max="7770" width="13.85546875" style="3" customWidth="1"/>
    <col min="7771" max="7771" width="20.7109375" style="3" customWidth="1"/>
    <col min="7772" max="7772" width="18.140625" style="3" customWidth="1"/>
    <col min="7773" max="7773" width="14.85546875" style="3" bestFit="1" customWidth="1"/>
    <col min="7774" max="7774" width="11.42578125" style="3"/>
    <col min="7775" max="7775" width="17.42578125" style="3" customWidth="1"/>
    <col min="7776" max="7778" width="18.140625" style="3" customWidth="1"/>
    <col min="7779" max="7782" width="11.42578125" style="3"/>
    <col min="7783" max="7783" width="34" style="3" customWidth="1"/>
    <col min="7784" max="7784" width="9.5703125" style="3" customWidth="1"/>
    <col min="7785" max="7785" width="16.7109375" style="3" customWidth="1"/>
    <col min="7786" max="7786" width="55.140625" style="3" customWidth="1"/>
    <col min="7787" max="7787" width="22.5703125" style="3" customWidth="1"/>
    <col min="7788" max="7788" width="23" style="3" customWidth="1"/>
    <col min="7789" max="7789" width="22.85546875" style="3" customWidth="1"/>
    <col min="7790" max="7790" width="23.42578125" style="3" customWidth="1"/>
    <col min="7791" max="7791" width="28.7109375" style="3" customWidth="1"/>
    <col min="7792" max="7792" width="12.7109375" style="3" customWidth="1"/>
    <col min="7793" max="7793" width="11.42578125" style="3"/>
    <col min="7794" max="7794" width="25.28515625" style="3" customWidth="1"/>
    <col min="7795" max="7795" width="15.85546875" style="3" bestFit="1" customWidth="1"/>
    <col min="7796" max="7797" width="18" style="3" bestFit="1" customWidth="1"/>
    <col min="7798" max="8016" width="11.42578125" style="3"/>
    <col min="8017" max="8017" width="15.42578125" style="3" customWidth="1"/>
    <col min="8018" max="8018" width="9.5703125" style="3" customWidth="1"/>
    <col min="8019" max="8019" width="14.42578125" style="3" customWidth="1"/>
    <col min="8020" max="8020" width="49.85546875" style="3" customWidth="1"/>
    <col min="8021" max="8021" width="22.5703125" style="3" customWidth="1"/>
    <col min="8022" max="8022" width="23" style="3" customWidth="1"/>
    <col min="8023" max="8023" width="22.85546875" style="3" customWidth="1"/>
    <col min="8024" max="8024" width="23.42578125" style="3" customWidth="1"/>
    <col min="8025" max="8025" width="22.42578125" style="3" customWidth="1"/>
    <col min="8026" max="8026" width="13.85546875" style="3" customWidth="1"/>
    <col min="8027" max="8027" width="20.7109375" style="3" customWidth="1"/>
    <col min="8028" max="8028" width="18.140625" style="3" customWidth="1"/>
    <col min="8029" max="8029" width="14.85546875" style="3" bestFit="1" customWidth="1"/>
    <col min="8030" max="8030" width="11.42578125" style="3"/>
    <col min="8031" max="8031" width="17.42578125" style="3" customWidth="1"/>
    <col min="8032" max="8034" width="18.140625" style="3" customWidth="1"/>
    <col min="8035" max="8038" width="11.42578125" style="3"/>
    <col min="8039" max="8039" width="34" style="3" customWidth="1"/>
    <col min="8040" max="8040" width="9.5703125" style="3" customWidth="1"/>
    <col min="8041" max="8041" width="16.7109375" style="3" customWidth="1"/>
    <col min="8042" max="8042" width="55.140625" style="3" customWidth="1"/>
    <col min="8043" max="8043" width="22.5703125" style="3" customWidth="1"/>
    <col min="8044" max="8044" width="23" style="3" customWidth="1"/>
    <col min="8045" max="8045" width="22.85546875" style="3" customWidth="1"/>
    <col min="8046" max="8046" width="23.42578125" style="3" customWidth="1"/>
    <col min="8047" max="8047" width="28.7109375" style="3" customWidth="1"/>
    <col min="8048" max="8048" width="12.7109375" style="3" customWidth="1"/>
    <col min="8049" max="8049" width="11.42578125" style="3"/>
    <col min="8050" max="8050" width="25.28515625" style="3" customWidth="1"/>
    <col min="8051" max="8051" width="15.85546875" style="3" bestFit="1" customWidth="1"/>
    <col min="8052" max="8053" width="18" style="3" bestFit="1" customWidth="1"/>
    <col min="8054" max="8272" width="11.42578125" style="3"/>
    <col min="8273" max="8273" width="15.42578125" style="3" customWidth="1"/>
    <col min="8274" max="8274" width="9.5703125" style="3" customWidth="1"/>
    <col min="8275" max="8275" width="14.42578125" style="3" customWidth="1"/>
    <col min="8276" max="8276" width="49.85546875" style="3" customWidth="1"/>
    <col min="8277" max="8277" width="22.5703125" style="3" customWidth="1"/>
    <col min="8278" max="8278" width="23" style="3" customWidth="1"/>
    <col min="8279" max="8279" width="22.85546875" style="3" customWidth="1"/>
    <col min="8280" max="8280" width="23.42578125" style="3" customWidth="1"/>
    <col min="8281" max="8281" width="22.42578125" style="3" customWidth="1"/>
    <col min="8282" max="8282" width="13.85546875" style="3" customWidth="1"/>
    <col min="8283" max="8283" width="20.7109375" style="3" customWidth="1"/>
    <col min="8284" max="8284" width="18.140625" style="3" customWidth="1"/>
    <col min="8285" max="8285" width="14.85546875" style="3" bestFit="1" customWidth="1"/>
    <col min="8286" max="8286" width="11.42578125" style="3"/>
    <col min="8287" max="8287" width="17.42578125" style="3" customWidth="1"/>
    <col min="8288" max="8290" width="18.140625" style="3" customWidth="1"/>
    <col min="8291" max="8294" width="11.42578125" style="3"/>
    <col min="8295" max="8295" width="34" style="3" customWidth="1"/>
    <col min="8296" max="8296" width="9.5703125" style="3" customWidth="1"/>
    <col min="8297" max="8297" width="16.7109375" style="3" customWidth="1"/>
    <col min="8298" max="8298" width="55.140625" style="3" customWidth="1"/>
    <col min="8299" max="8299" width="22.5703125" style="3" customWidth="1"/>
    <col min="8300" max="8300" width="23" style="3" customWidth="1"/>
    <col min="8301" max="8301" width="22.85546875" style="3" customWidth="1"/>
    <col min="8302" max="8302" width="23.42578125" style="3" customWidth="1"/>
    <col min="8303" max="8303" width="28.7109375" style="3" customWidth="1"/>
    <col min="8304" max="8304" width="12.7109375" style="3" customWidth="1"/>
    <col min="8305" max="8305" width="11.42578125" style="3"/>
    <col min="8306" max="8306" width="25.28515625" style="3" customWidth="1"/>
    <col min="8307" max="8307" width="15.85546875" style="3" bestFit="1" customWidth="1"/>
    <col min="8308" max="8309" width="18" style="3" bestFit="1" customWidth="1"/>
    <col min="8310" max="8528" width="11.42578125" style="3"/>
    <col min="8529" max="8529" width="15.42578125" style="3" customWidth="1"/>
    <col min="8530" max="8530" width="9.5703125" style="3" customWidth="1"/>
    <col min="8531" max="8531" width="14.42578125" style="3" customWidth="1"/>
    <col min="8532" max="8532" width="49.85546875" style="3" customWidth="1"/>
    <col min="8533" max="8533" width="22.5703125" style="3" customWidth="1"/>
    <col min="8534" max="8534" width="23" style="3" customWidth="1"/>
    <col min="8535" max="8535" width="22.85546875" style="3" customWidth="1"/>
    <col min="8536" max="8536" width="23.42578125" style="3" customWidth="1"/>
    <col min="8537" max="8537" width="22.42578125" style="3" customWidth="1"/>
    <col min="8538" max="8538" width="13.85546875" style="3" customWidth="1"/>
    <col min="8539" max="8539" width="20.7109375" style="3" customWidth="1"/>
    <col min="8540" max="8540" width="18.140625" style="3" customWidth="1"/>
    <col min="8541" max="8541" width="14.85546875" style="3" bestFit="1" customWidth="1"/>
    <col min="8542" max="8542" width="11.42578125" style="3"/>
    <col min="8543" max="8543" width="17.42578125" style="3" customWidth="1"/>
    <col min="8544" max="8546" width="18.140625" style="3" customWidth="1"/>
    <col min="8547" max="8550" width="11.42578125" style="3"/>
    <col min="8551" max="8551" width="34" style="3" customWidth="1"/>
    <col min="8552" max="8552" width="9.5703125" style="3" customWidth="1"/>
    <col min="8553" max="8553" width="16.7109375" style="3" customWidth="1"/>
    <col min="8554" max="8554" width="55.140625" style="3" customWidth="1"/>
    <col min="8555" max="8555" width="22.5703125" style="3" customWidth="1"/>
    <col min="8556" max="8556" width="23" style="3" customWidth="1"/>
    <col min="8557" max="8557" width="22.85546875" style="3" customWidth="1"/>
    <col min="8558" max="8558" width="23.42578125" style="3" customWidth="1"/>
    <col min="8559" max="8559" width="28.7109375" style="3" customWidth="1"/>
    <col min="8560" max="8560" width="12.7109375" style="3" customWidth="1"/>
    <col min="8561" max="8561" width="11.42578125" style="3"/>
    <col min="8562" max="8562" width="25.28515625" style="3" customWidth="1"/>
    <col min="8563" max="8563" width="15.85546875" style="3" bestFit="1" customWidth="1"/>
    <col min="8564" max="8565" width="18" style="3" bestFit="1" customWidth="1"/>
    <col min="8566" max="8784" width="11.42578125" style="3"/>
    <col min="8785" max="8785" width="15.42578125" style="3" customWidth="1"/>
    <col min="8786" max="8786" width="9.5703125" style="3" customWidth="1"/>
    <col min="8787" max="8787" width="14.42578125" style="3" customWidth="1"/>
    <col min="8788" max="8788" width="49.85546875" style="3" customWidth="1"/>
    <col min="8789" max="8789" width="22.5703125" style="3" customWidth="1"/>
    <col min="8790" max="8790" width="23" style="3" customWidth="1"/>
    <col min="8791" max="8791" width="22.85546875" style="3" customWidth="1"/>
    <col min="8792" max="8792" width="23.42578125" style="3" customWidth="1"/>
    <col min="8793" max="8793" width="22.42578125" style="3" customWidth="1"/>
    <col min="8794" max="8794" width="13.85546875" style="3" customWidth="1"/>
    <col min="8795" max="8795" width="20.7109375" style="3" customWidth="1"/>
    <col min="8796" max="8796" width="18.140625" style="3" customWidth="1"/>
    <col min="8797" max="8797" width="14.85546875" style="3" bestFit="1" customWidth="1"/>
    <col min="8798" max="8798" width="11.42578125" style="3"/>
    <col min="8799" max="8799" width="17.42578125" style="3" customWidth="1"/>
    <col min="8800" max="8802" width="18.140625" style="3" customWidth="1"/>
    <col min="8803" max="8806" width="11.42578125" style="3"/>
    <col min="8807" max="8807" width="34" style="3" customWidth="1"/>
    <col min="8808" max="8808" width="9.5703125" style="3" customWidth="1"/>
    <col min="8809" max="8809" width="16.7109375" style="3" customWidth="1"/>
    <col min="8810" max="8810" width="55.140625" style="3" customWidth="1"/>
    <col min="8811" max="8811" width="22.5703125" style="3" customWidth="1"/>
    <col min="8812" max="8812" width="23" style="3" customWidth="1"/>
    <col min="8813" max="8813" width="22.85546875" style="3" customWidth="1"/>
    <col min="8814" max="8814" width="23.42578125" style="3" customWidth="1"/>
    <col min="8815" max="8815" width="28.7109375" style="3" customWidth="1"/>
    <col min="8816" max="8816" width="12.7109375" style="3" customWidth="1"/>
    <col min="8817" max="8817" width="11.42578125" style="3"/>
    <col min="8818" max="8818" width="25.28515625" style="3" customWidth="1"/>
    <col min="8819" max="8819" width="15.85546875" style="3" bestFit="1" customWidth="1"/>
    <col min="8820" max="8821" width="18" style="3" bestFit="1" customWidth="1"/>
    <col min="8822" max="9040" width="11.42578125" style="3"/>
    <col min="9041" max="9041" width="15.42578125" style="3" customWidth="1"/>
    <col min="9042" max="9042" width="9.5703125" style="3" customWidth="1"/>
    <col min="9043" max="9043" width="14.42578125" style="3" customWidth="1"/>
    <col min="9044" max="9044" width="49.85546875" style="3" customWidth="1"/>
    <col min="9045" max="9045" width="22.5703125" style="3" customWidth="1"/>
    <col min="9046" max="9046" width="23" style="3" customWidth="1"/>
    <col min="9047" max="9047" width="22.85546875" style="3" customWidth="1"/>
    <col min="9048" max="9048" width="23.42578125" style="3" customWidth="1"/>
    <col min="9049" max="9049" width="22.42578125" style="3" customWidth="1"/>
    <col min="9050" max="9050" width="13.85546875" style="3" customWidth="1"/>
    <col min="9051" max="9051" width="20.7109375" style="3" customWidth="1"/>
    <col min="9052" max="9052" width="18.140625" style="3" customWidth="1"/>
    <col min="9053" max="9053" width="14.85546875" style="3" bestFit="1" customWidth="1"/>
    <col min="9054" max="9054" width="11.42578125" style="3"/>
    <col min="9055" max="9055" width="17.42578125" style="3" customWidth="1"/>
    <col min="9056" max="9058" width="18.140625" style="3" customWidth="1"/>
    <col min="9059" max="9062" width="11.42578125" style="3"/>
    <col min="9063" max="9063" width="34" style="3" customWidth="1"/>
    <col min="9064" max="9064" width="9.5703125" style="3" customWidth="1"/>
    <col min="9065" max="9065" width="16.7109375" style="3" customWidth="1"/>
    <col min="9066" max="9066" width="55.140625" style="3" customWidth="1"/>
    <col min="9067" max="9067" width="22.5703125" style="3" customWidth="1"/>
    <col min="9068" max="9068" width="23" style="3" customWidth="1"/>
    <col min="9069" max="9069" width="22.85546875" style="3" customWidth="1"/>
    <col min="9070" max="9070" width="23.42578125" style="3" customWidth="1"/>
    <col min="9071" max="9071" width="28.7109375" style="3" customWidth="1"/>
    <col min="9072" max="9072" width="12.7109375" style="3" customWidth="1"/>
    <col min="9073" max="9073" width="11.42578125" style="3"/>
    <col min="9074" max="9074" width="25.28515625" style="3" customWidth="1"/>
    <col min="9075" max="9075" width="15.85546875" style="3" bestFit="1" customWidth="1"/>
    <col min="9076" max="9077" width="18" style="3" bestFit="1" customWidth="1"/>
    <col min="9078" max="9296" width="11.42578125" style="3"/>
    <col min="9297" max="9297" width="15.42578125" style="3" customWidth="1"/>
    <col min="9298" max="9298" width="9.5703125" style="3" customWidth="1"/>
    <col min="9299" max="9299" width="14.42578125" style="3" customWidth="1"/>
    <col min="9300" max="9300" width="49.85546875" style="3" customWidth="1"/>
    <col min="9301" max="9301" width="22.5703125" style="3" customWidth="1"/>
    <col min="9302" max="9302" width="23" style="3" customWidth="1"/>
    <col min="9303" max="9303" width="22.85546875" style="3" customWidth="1"/>
    <col min="9304" max="9304" width="23.42578125" style="3" customWidth="1"/>
    <col min="9305" max="9305" width="22.42578125" style="3" customWidth="1"/>
    <col min="9306" max="9306" width="13.85546875" style="3" customWidth="1"/>
    <col min="9307" max="9307" width="20.7109375" style="3" customWidth="1"/>
    <col min="9308" max="9308" width="18.140625" style="3" customWidth="1"/>
    <col min="9309" max="9309" width="14.85546875" style="3" bestFit="1" customWidth="1"/>
    <col min="9310" max="9310" width="11.42578125" style="3"/>
    <col min="9311" max="9311" width="17.42578125" style="3" customWidth="1"/>
    <col min="9312" max="9314" width="18.140625" style="3" customWidth="1"/>
    <col min="9315" max="9318" width="11.42578125" style="3"/>
    <col min="9319" max="9319" width="34" style="3" customWidth="1"/>
    <col min="9320" max="9320" width="9.5703125" style="3" customWidth="1"/>
    <col min="9321" max="9321" width="16.7109375" style="3" customWidth="1"/>
    <col min="9322" max="9322" width="55.140625" style="3" customWidth="1"/>
    <col min="9323" max="9323" width="22.5703125" style="3" customWidth="1"/>
    <col min="9324" max="9324" width="23" style="3" customWidth="1"/>
    <col min="9325" max="9325" width="22.85546875" style="3" customWidth="1"/>
    <col min="9326" max="9326" width="23.42578125" style="3" customWidth="1"/>
    <col min="9327" max="9327" width="28.7109375" style="3" customWidth="1"/>
    <col min="9328" max="9328" width="12.7109375" style="3" customWidth="1"/>
    <col min="9329" max="9329" width="11.42578125" style="3"/>
    <col min="9330" max="9330" width="25.28515625" style="3" customWidth="1"/>
    <col min="9331" max="9331" width="15.85546875" style="3" bestFit="1" customWidth="1"/>
    <col min="9332" max="9333" width="18" style="3" bestFit="1" customWidth="1"/>
    <col min="9334" max="9552" width="11.42578125" style="3"/>
    <col min="9553" max="9553" width="15.42578125" style="3" customWidth="1"/>
    <col min="9554" max="9554" width="9.5703125" style="3" customWidth="1"/>
    <col min="9555" max="9555" width="14.42578125" style="3" customWidth="1"/>
    <col min="9556" max="9556" width="49.85546875" style="3" customWidth="1"/>
    <col min="9557" max="9557" width="22.5703125" style="3" customWidth="1"/>
    <col min="9558" max="9558" width="23" style="3" customWidth="1"/>
    <col min="9559" max="9559" width="22.85546875" style="3" customWidth="1"/>
    <col min="9560" max="9560" width="23.42578125" style="3" customWidth="1"/>
    <col min="9561" max="9561" width="22.42578125" style="3" customWidth="1"/>
    <col min="9562" max="9562" width="13.85546875" style="3" customWidth="1"/>
    <col min="9563" max="9563" width="20.7109375" style="3" customWidth="1"/>
    <col min="9564" max="9564" width="18.140625" style="3" customWidth="1"/>
    <col min="9565" max="9565" width="14.85546875" style="3" bestFit="1" customWidth="1"/>
    <col min="9566" max="9566" width="11.42578125" style="3"/>
    <col min="9567" max="9567" width="17.42578125" style="3" customWidth="1"/>
    <col min="9568" max="9570" width="18.140625" style="3" customWidth="1"/>
    <col min="9571" max="9574" width="11.42578125" style="3"/>
    <col min="9575" max="9575" width="34" style="3" customWidth="1"/>
    <col min="9576" max="9576" width="9.5703125" style="3" customWidth="1"/>
    <col min="9577" max="9577" width="16.7109375" style="3" customWidth="1"/>
    <col min="9578" max="9578" width="55.140625" style="3" customWidth="1"/>
    <col min="9579" max="9579" width="22.5703125" style="3" customWidth="1"/>
    <col min="9580" max="9580" width="23" style="3" customWidth="1"/>
    <col min="9581" max="9581" width="22.85546875" style="3" customWidth="1"/>
    <col min="9582" max="9582" width="23.42578125" style="3" customWidth="1"/>
    <col min="9583" max="9583" width="28.7109375" style="3" customWidth="1"/>
    <col min="9584" max="9584" width="12.7109375" style="3" customWidth="1"/>
    <col min="9585" max="9585" width="11.42578125" style="3"/>
    <col min="9586" max="9586" width="25.28515625" style="3" customWidth="1"/>
    <col min="9587" max="9587" width="15.85546875" style="3" bestFit="1" customWidth="1"/>
    <col min="9588" max="9589" width="18" style="3" bestFit="1" customWidth="1"/>
    <col min="9590" max="9808" width="11.42578125" style="3"/>
    <col min="9809" max="9809" width="15.42578125" style="3" customWidth="1"/>
    <col min="9810" max="9810" width="9.5703125" style="3" customWidth="1"/>
    <col min="9811" max="9811" width="14.42578125" style="3" customWidth="1"/>
    <col min="9812" max="9812" width="49.85546875" style="3" customWidth="1"/>
    <col min="9813" max="9813" width="22.5703125" style="3" customWidth="1"/>
    <col min="9814" max="9814" width="23" style="3" customWidth="1"/>
    <col min="9815" max="9815" width="22.85546875" style="3" customWidth="1"/>
    <col min="9816" max="9816" width="23.42578125" style="3" customWidth="1"/>
    <col min="9817" max="9817" width="22.42578125" style="3" customWidth="1"/>
    <col min="9818" max="9818" width="13.85546875" style="3" customWidth="1"/>
    <col min="9819" max="9819" width="20.7109375" style="3" customWidth="1"/>
    <col min="9820" max="9820" width="18.140625" style="3" customWidth="1"/>
    <col min="9821" max="9821" width="14.85546875" style="3" bestFit="1" customWidth="1"/>
    <col min="9822" max="9822" width="11.42578125" style="3"/>
    <col min="9823" max="9823" width="17.42578125" style="3" customWidth="1"/>
    <col min="9824" max="9826" width="18.140625" style="3" customWidth="1"/>
    <col min="9827" max="9830" width="11.42578125" style="3"/>
    <col min="9831" max="9831" width="34" style="3" customWidth="1"/>
    <col min="9832" max="9832" width="9.5703125" style="3" customWidth="1"/>
    <col min="9833" max="9833" width="16.7109375" style="3" customWidth="1"/>
    <col min="9834" max="9834" width="55.140625" style="3" customWidth="1"/>
    <col min="9835" max="9835" width="22.5703125" style="3" customWidth="1"/>
    <col min="9836" max="9836" width="23" style="3" customWidth="1"/>
    <col min="9837" max="9837" width="22.85546875" style="3" customWidth="1"/>
    <col min="9838" max="9838" width="23.42578125" style="3" customWidth="1"/>
    <col min="9839" max="9839" width="28.7109375" style="3" customWidth="1"/>
    <col min="9840" max="9840" width="12.7109375" style="3" customWidth="1"/>
    <col min="9841" max="9841" width="11.42578125" style="3"/>
    <col min="9842" max="9842" width="25.28515625" style="3" customWidth="1"/>
    <col min="9843" max="9843" width="15.85546875" style="3" bestFit="1" customWidth="1"/>
    <col min="9844" max="9845" width="18" style="3" bestFit="1" customWidth="1"/>
    <col min="9846" max="10064" width="11.42578125" style="3"/>
    <col min="10065" max="10065" width="15.42578125" style="3" customWidth="1"/>
    <col min="10066" max="10066" width="9.5703125" style="3" customWidth="1"/>
    <col min="10067" max="10067" width="14.42578125" style="3" customWidth="1"/>
    <col min="10068" max="10068" width="49.85546875" style="3" customWidth="1"/>
    <col min="10069" max="10069" width="22.5703125" style="3" customWidth="1"/>
    <col min="10070" max="10070" width="23" style="3" customWidth="1"/>
    <col min="10071" max="10071" width="22.85546875" style="3" customWidth="1"/>
    <col min="10072" max="10072" width="23.42578125" style="3" customWidth="1"/>
    <col min="10073" max="10073" width="22.42578125" style="3" customWidth="1"/>
    <col min="10074" max="10074" width="13.85546875" style="3" customWidth="1"/>
    <col min="10075" max="10075" width="20.7109375" style="3" customWidth="1"/>
    <col min="10076" max="10076" width="18.140625" style="3" customWidth="1"/>
    <col min="10077" max="10077" width="14.85546875" style="3" bestFit="1" customWidth="1"/>
    <col min="10078" max="10078" width="11.42578125" style="3"/>
    <col min="10079" max="10079" width="17.42578125" style="3" customWidth="1"/>
    <col min="10080" max="10082" width="18.140625" style="3" customWidth="1"/>
    <col min="10083" max="10086" width="11.42578125" style="3"/>
    <col min="10087" max="10087" width="34" style="3" customWidth="1"/>
    <col min="10088" max="10088" width="9.5703125" style="3" customWidth="1"/>
    <col min="10089" max="10089" width="16.7109375" style="3" customWidth="1"/>
    <col min="10090" max="10090" width="55.140625" style="3" customWidth="1"/>
    <col min="10091" max="10091" width="22.5703125" style="3" customWidth="1"/>
    <col min="10092" max="10092" width="23" style="3" customWidth="1"/>
    <col min="10093" max="10093" width="22.85546875" style="3" customWidth="1"/>
    <col min="10094" max="10094" width="23.42578125" style="3" customWidth="1"/>
    <col min="10095" max="10095" width="28.7109375" style="3" customWidth="1"/>
    <col min="10096" max="10096" width="12.7109375" style="3" customWidth="1"/>
    <col min="10097" max="10097" width="11.42578125" style="3"/>
    <col min="10098" max="10098" width="25.28515625" style="3" customWidth="1"/>
    <col min="10099" max="10099" width="15.85546875" style="3" bestFit="1" customWidth="1"/>
    <col min="10100" max="10101" width="18" style="3" bestFit="1" customWidth="1"/>
    <col min="10102" max="10320" width="11.42578125" style="3"/>
    <col min="10321" max="10321" width="15.42578125" style="3" customWidth="1"/>
    <col min="10322" max="10322" width="9.5703125" style="3" customWidth="1"/>
    <col min="10323" max="10323" width="14.42578125" style="3" customWidth="1"/>
    <col min="10324" max="10324" width="49.85546875" style="3" customWidth="1"/>
    <col min="10325" max="10325" width="22.5703125" style="3" customWidth="1"/>
    <col min="10326" max="10326" width="23" style="3" customWidth="1"/>
    <col min="10327" max="10327" width="22.85546875" style="3" customWidth="1"/>
    <col min="10328" max="10328" width="23.42578125" style="3" customWidth="1"/>
    <col min="10329" max="10329" width="22.42578125" style="3" customWidth="1"/>
    <col min="10330" max="10330" width="13.85546875" style="3" customWidth="1"/>
    <col min="10331" max="10331" width="20.7109375" style="3" customWidth="1"/>
    <col min="10332" max="10332" width="18.140625" style="3" customWidth="1"/>
    <col min="10333" max="10333" width="14.85546875" style="3" bestFit="1" customWidth="1"/>
    <col min="10334" max="10334" width="11.42578125" style="3"/>
    <col min="10335" max="10335" width="17.42578125" style="3" customWidth="1"/>
    <col min="10336" max="10338" width="18.140625" style="3" customWidth="1"/>
    <col min="10339" max="10342" width="11.42578125" style="3"/>
    <col min="10343" max="10343" width="34" style="3" customWidth="1"/>
    <col min="10344" max="10344" width="9.5703125" style="3" customWidth="1"/>
    <col min="10345" max="10345" width="16.7109375" style="3" customWidth="1"/>
    <col min="10346" max="10346" width="55.140625" style="3" customWidth="1"/>
    <col min="10347" max="10347" width="22.5703125" style="3" customWidth="1"/>
    <col min="10348" max="10348" width="23" style="3" customWidth="1"/>
    <col min="10349" max="10349" width="22.85546875" style="3" customWidth="1"/>
    <col min="10350" max="10350" width="23.42578125" style="3" customWidth="1"/>
    <col min="10351" max="10351" width="28.7109375" style="3" customWidth="1"/>
    <col min="10352" max="10352" width="12.7109375" style="3" customWidth="1"/>
    <col min="10353" max="10353" width="11.42578125" style="3"/>
    <col min="10354" max="10354" width="25.28515625" style="3" customWidth="1"/>
    <col min="10355" max="10355" width="15.85546875" style="3" bestFit="1" customWidth="1"/>
    <col min="10356" max="10357" width="18" style="3" bestFit="1" customWidth="1"/>
    <col min="10358" max="10576" width="11.42578125" style="3"/>
    <col min="10577" max="10577" width="15.42578125" style="3" customWidth="1"/>
    <col min="10578" max="10578" width="9.5703125" style="3" customWidth="1"/>
    <col min="10579" max="10579" width="14.42578125" style="3" customWidth="1"/>
    <col min="10580" max="10580" width="49.85546875" style="3" customWidth="1"/>
    <col min="10581" max="10581" width="22.5703125" style="3" customWidth="1"/>
    <col min="10582" max="10582" width="23" style="3" customWidth="1"/>
    <col min="10583" max="10583" width="22.85546875" style="3" customWidth="1"/>
    <col min="10584" max="10584" width="23.42578125" style="3" customWidth="1"/>
    <col min="10585" max="10585" width="22.42578125" style="3" customWidth="1"/>
    <col min="10586" max="10586" width="13.85546875" style="3" customWidth="1"/>
    <col min="10587" max="10587" width="20.7109375" style="3" customWidth="1"/>
    <col min="10588" max="10588" width="18.140625" style="3" customWidth="1"/>
    <col min="10589" max="10589" width="14.85546875" style="3" bestFit="1" customWidth="1"/>
    <col min="10590" max="10590" width="11.42578125" style="3"/>
    <col min="10591" max="10591" width="17.42578125" style="3" customWidth="1"/>
    <col min="10592" max="10594" width="18.140625" style="3" customWidth="1"/>
    <col min="10595" max="10598" width="11.42578125" style="3"/>
    <col min="10599" max="10599" width="34" style="3" customWidth="1"/>
    <col min="10600" max="10600" width="9.5703125" style="3" customWidth="1"/>
    <col min="10601" max="10601" width="16.7109375" style="3" customWidth="1"/>
    <col min="10602" max="10602" width="55.140625" style="3" customWidth="1"/>
    <col min="10603" max="10603" width="22.5703125" style="3" customWidth="1"/>
    <col min="10604" max="10604" width="23" style="3" customWidth="1"/>
    <col min="10605" max="10605" width="22.85546875" style="3" customWidth="1"/>
    <col min="10606" max="10606" width="23.42578125" style="3" customWidth="1"/>
    <col min="10607" max="10607" width="28.7109375" style="3" customWidth="1"/>
    <col min="10608" max="10608" width="12.7109375" style="3" customWidth="1"/>
    <col min="10609" max="10609" width="11.42578125" style="3"/>
    <col min="10610" max="10610" width="25.28515625" style="3" customWidth="1"/>
    <col min="10611" max="10611" width="15.85546875" style="3" bestFit="1" customWidth="1"/>
    <col min="10612" max="10613" width="18" style="3" bestFit="1" customWidth="1"/>
    <col min="10614" max="10832" width="11.42578125" style="3"/>
    <col min="10833" max="10833" width="15.42578125" style="3" customWidth="1"/>
    <col min="10834" max="10834" width="9.5703125" style="3" customWidth="1"/>
    <col min="10835" max="10835" width="14.42578125" style="3" customWidth="1"/>
    <col min="10836" max="10836" width="49.85546875" style="3" customWidth="1"/>
    <col min="10837" max="10837" width="22.5703125" style="3" customWidth="1"/>
    <col min="10838" max="10838" width="23" style="3" customWidth="1"/>
    <col min="10839" max="10839" width="22.85546875" style="3" customWidth="1"/>
    <col min="10840" max="10840" width="23.42578125" style="3" customWidth="1"/>
    <col min="10841" max="10841" width="22.42578125" style="3" customWidth="1"/>
    <col min="10842" max="10842" width="13.85546875" style="3" customWidth="1"/>
    <col min="10843" max="10843" width="20.7109375" style="3" customWidth="1"/>
    <col min="10844" max="10844" width="18.140625" style="3" customWidth="1"/>
    <col min="10845" max="10845" width="14.85546875" style="3" bestFit="1" customWidth="1"/>
    <col min="10846" max="10846" width="11.42578125" style="3"/>
    <col min="10847" max="10847" width="17.42578125" style="3" customWidth="1"/>
    <col min="10848" max="10850" width="18.140625" style="3" customWidth="1"/>
    <col min="10851" max="10854" width="11.42578125" style="3"/>
    <col min="10855" max="10855" width="34" style="3" customWidth="1"/>
    <col min="10856" max="10856" width="9.5703125" style="3" customWidth="1"/>
    <col min="10857" max="10857" width="16.7109375" style="3" customWidth="1"/>
    <col min="10858" max="10858" width="55.140625" style="3" customWidth="1"/>
    <col min="10859" max="10859" width="22.5703125" style="3" customWidth="1"/>
    <col min="10860" max="10860" width="23" style="3" customWidth="1"/>
    <col min="10861" max="10861" width="22.85546875" style="3" customWidth="1"/>
    <col min="10862" max="10862" width="23.42578125" style="3" customWidth="1"/>
    <col min="10863" max="10863" width="28.7109375" style="3" customWidth="1"/>
    <col min="10864" max="10864" width="12.7109375" style="3" customWidth="1"/>
    <col min="10865" max="10865" width="11.42578125" style="3"/>
    <col min="10866" max="10866" width="25.28515625" style="3" customWidth="1"/>
    <col min="10867" max="10867" width="15.85546875" style="3" bestFit="1" customWidth="1"/>
    <col min="10868" max="10869" width="18" style="3" bestFit="1" customWidth="1"/>
    <col min="10870" max="11088" width="11.42578125" style="3"/>
    <col min="11089" max="11089" width="15.42578125" style="3" customWidth="1"/>
    <col min="11090" max="11090" width="9.5703125" style="3" customWidth="1"/>
    <col min="11091" max="11091" width="14.42578125" style="3" customWidth="1"/>
    <col min="11092" max="11092" width="49.85546875" style="3" customWidth="1"/>
    <col min="11093" max="11093" width="22.5703125" style="3" customWidth="1"/>
    <col min="11094" max="11094" width="23" style="3" customWidth="1"/>
    <col min="11095" max="11095" width="22.85546875" style="3" customWidth="1"/>
    <col min="11096" max="11096" width="23.42578125" style="3" customWidth="1"/>
    <col min="11097" max="11097" width="22.42578125" style="3" customWidth="1"/>
    <col min="11098" max="11098" width="13.85546875" style="3" customWidth="1"/>
    <col min="11099" max="11099" width="20.7109375" style="3" customWidth="1"/>
    <col min="11100" max="11100" width="18.140625" style="3" customWidth="1"/>
    <col min="11101" max="11101" width="14.85546875" style="3" bestFit="1" customWidth="1"/>
    <col min="11102" max="11102" width="11.42578125" style="3"/>
    <col min="11103" max="11103" width="17.42578125" style="3" customWidth="1"/>
    <col min="11104" max="11106" width="18.140625" style="3" customWidth="1"/>
    <col min="11107" max="11110" width="11.42578125" style="3"/>
    <col min="11111" max="11111" width="34" style="3" customWidth="1"/>
    <col min="11112" max="11112" width="9.5703125" style="3" customWidth="1"/>
    <col min="11113" max="11113" width="16.7109375" style="3" customWidth="1"/>
    <col min="11114" max="11114" width="55.140625" style="3" customWidth="1"/>
    <col min="11115" max="11115" width="22.5703125" style="3" customWidth="1"/>
    <col min="11116" max="11116" width="23" style="3" customWidth="1"/>
    <col min="11117" max="11117" width="22.85546875" style="3" customWidth="1"/>
    <col min="11118" max="11118" width="23.42578125" style="3" customWidth="1"/>
    <col min="11119" max="11119" width="28.7109375" style="3" customWidth="1"/>
    <col min="11120" max="11120" width="12.7109375" style="3" customWidth="1"/>
    <col min="11121" max="11121" width="11.42578125" style="3"/>
    <col min="11122" max="11122" width="25.28515625" style="3" customWidth="1"/>
    <col min="11123" max="11123" width="15.85546875" style="3" bestFit="1" customWidth="1"/>
    <col min="11124" max="11125" width="18" style="3" bestFit="1" customWidth="1"/>
    <col min="11126" max="11344" width="11.42578125" style="3"/>
    <col min="11345" max="11345" width="15.42578125" style="3" customWidth="1"/>
    <col min="11346" max="11346" width="9.5703125" style="3" customWidth="1"/>
    <col min="11347" max="11347" width="14.42578125" style="3" customWidth="1"/>
    <col min="11348" max="11348" width="49.85546875" style="3" customWidth="1"/>
    <col min="11349" max="11349" width="22.5703125" style="3" customWidth="1"/>
    <col min="11350" max="11350" width="23" style="3" customWidth="1"/>
    <col min="11351" max="11351" width="22.85546875" style="3" customWidth="1"/>
    <col min="11352" max="11352" width="23.42578125" style="3" customWidth="1"/>
    <col min="11353" max="11353" width="22.42578125" style="3" customWidth="1"/>
    <col min="11354" max="11354" width="13.85546875" style="3" customWidth="1"/>
    <col min="11355" max="11355" width="20.7109375" style="3" customWidth="1"/>
    <col min="11356" max="11356" width="18.140625" style="3" customWidth="1"/>
    <col min="11357" max="11357" width="14.85546875" style="3" bestFit="1" customWidth="1"/>
    <col min="11358" max="11358" width="11.42578125" style="3"/>
    <col min="11359" max="11359" width="17.42578125" style="3" customWidth="1"/>
    <col min="11360" max="11362" width="18.140625" style="3" customWidth="1"/>
    <col min="11363" max="11366" width="11.42578125" style="3"/>
    <col min="11367" max="11367" width="34" style="3" customWidth="1"/>
    <col min="11368" max="11368" width="9.5703125" style="3" customWidth="1"/>
    <col min="11369" max="11369" width="16.7109375" style="3" customWidth="1"/>
    <col min="11370" max="11370" width="55.140625" style="3" customWidth="1"/>
    <col min="11371" max="11371" width="22.5703125" style="3" customWidth="1"/>
    <col min="11372" max="11372" width="23" style="3" customWidth="1"/>
    <col min="11373" max="11373" width="22.85546875" style="3" customWidth="1"/>
    <col min="11374" max="11374" width="23.42578125" style="3" customWidth="1"/>
    <col min="11375" max="11375" width="28.7109375" style="3" customWidth="1"/>
    <col min="11376" max="11376" width="12.7109375" style="3" customWidth="1"/>
    <col min="11377" max="11377" width="11.42578125" style="3"/>
    <col min="11378" max="11378" width="25.28515625" style="3" customWidth="1"/>
    <col min="11379" max="11379" width="15.85546875" style="3" bestFit="1" customWidth="1"/>
    <col min="11380" max="11381" width="18" style="3" bestFit="1" customWidth="1"/>
    <col min="11382" max="11600" width="11.42578125" style="3"/>
    <col min="11601" max="11601" width="15.42578125" style="3" customWidth="1"/>
    <col min="11602" max="11602" width="9.5703125" style="3" customWidth="1"/>
    <col min="11603" max="11603" width="14.42578125" style="3" customWidth="1"/>
    <col min="11604" max="11604" width="49.85546875" style="3" customWidth="1"/>
    <col min="11605" max="11605" width="22.5703125" style="3" customWidth="1"/>
    <col min="11606" max="11606" width="23" style="3" customWidth="1"/>
    <col min="11607" max="11607" width="22.85546875" style="3" customWidth="1"/>
    <col min="11608" max="11608" width="23.42578125" style="3" customWidth="1"/>
    <col min="11609" max="11609" width="22.42578125" style="3" customWidth="1"/>
    <col min="11610" max="11610" width="13.85546875" style="3" customWidth="1"/>
    <col min="11611" max="11611" width="20.7109375" style="3" customWidth="1"/>
    <col min="11612" max="11612" width="18.140625" style="3" customWidth="1"/>
    <col min="11613" max="11613" width="14.85546875" style="3" bestFit="1" customWidth="1"/>
    <col min="11614" max="11614" width="11.42578125" style="3"/>
    <col min="11615" max="11615" width="17.42578125" style="3" customWidth="1"/>
    <col min="11616" max="11618" width="18.140625" style="3" customWidth="1"/>
    <col min="11619" max="11622" width="11.42578125" style="3"/>
    <col min="11623" max="11623" width="34" style="3" customWidth="1"/>
    <col min="11624" max="11624" width="9.5703125" style="3" customWidth="1"/>
    <col min="11625" max="11625" width="16.7109375" style="3" customWidth="1"/>
    <col min="11626" max="11626" width="55.140625" style="3" customWidth="1"/>
    <col min="11627" max="11627" width="22.5703125" style="3" customWidth="1"/>
    <col min="11628" max="11628" width="23" style="3" customWidth="1"/>
    <col min="11629" max="11629" width="22.85546875" style="3" customWidth="1"/>
    <col min="11630" max="11630" width="23.42578125" style="3" customWidth="1"/>
    <col min="11631" max="11631" width="28.7109375" style="3" customWidth="1"/>
    <col min="11632" max="11632" width="12.7109375" style="3" customWidth="1"/>
    <col min="11633" max="11633" width="11.42578125" style="3"/>
    <col min="11634" max="11634" width="25.28515625" style="3" customWidth="1"/>
    <col min="11635" max="11635" width="15.85546875" style="3" bestFit="1" customWidth="1"/>
    <col min="11636" max="11637" width="18" style="3" bestFit="1" customWidth="1"/>
    <col min="11638" max="11856" width="11.42578125" style="3"/>
    <col min="11857" max="11857" width="15.42578125" style="3" customWidth="1"/>
    <col min="11858" max="11858" width="9.5703125" style="3" customWidth="1"/>
    <col min="11859" max="11859" width="14.42578125" style="3" customWidth="1"/>
    <col min="11860" max="11860" width="49.85546875" style="3" customWidth="1"/>
    <col min="11861" max="11861" width="22.5703125" style="3" customWidth="1"/>
    <col min="11862" max="11862" width="23" style="3" customWidth="1"/>
    <col min="11863" max="11863" width="22.85546875" style="3" customWidth="1"/>
    <col min="11864" max="11864" width="23.42578125" style="3" customWidth="1"/>
    <col min="11865" max="11865" width="22.42578125" style="3" customWidth="1"/>
    <col min="11866" max="11866" width="13.85546875" style="3" customWidth="1"/>
    <col min="11867" max="11867" width="20.7109375" style="3" customWidth="1"/>
    <col min="11868" max="11868" width="18.140625" style="3" customWidth="1"/>
    <col min="11869" max="11869" width="14.85546875" style="3" bestFit="1" customWidth="1"/>
    <col min="11870" max="11870" width="11.42578125" style="3"/>
    <col min="11871" max="11871" width="17.42578125" style="3" customWidth="1"/>
    <col min="11872" max="11874" width="18.140625" style="3" customWidth="1"/>
    <col min="11875" max="11878" width="11.42578125" style="3"/>
    <col min="11879" max="11879" width="34" style="3" customWidth="1"/>
    <col min="11880" max="11880" width="9.5703125" style="3" customWidth="1"/>
    <col min="11881" max="11881" width="16.7109375" style="3" customWidth="1"/>
    <col min="11882" max="11882" width="55.140625" style="3" customWidth="1"/>
    <col min="11883" max="11883" width="22.5703125" style="3" customWidth="1"/>
    <col min="11884" max="11884" width="23" style="3" customWidth="1"/>
    <col min="11885" max="11885" width="22.85546875" style="3" customWidth="1"/>
    <col min="11886" max="11886" width="23.42578125" style="3" customWidth="1"/>
    <col min="11887" max="11887" width="28.7109375" style="3" customWidth="1"/>
    <col min="11888" max="11888" width="12.7109375" style="3" customWidth="1"/>
    <col min="11889" max="11889" width="11.42578125" style="3"/>
    <col min="11890" max="11890" width="25.28515625" style="3" customWidth="1"/>
    <col min="11891" max="11891" width="15.85546875" style="3" bestFit="1" customWidth="1"/>
    <col min="11892" max="11893" width="18" style="3" bestFit="1" customWidth="1"/>
    <col min="11894" max="12112" width="11.42578125" style="3"/>
    <col min="12113" max="12113" width="15.42578125" style="3" customWidth="1"/>
    <col min="12114" max="12114" width="9.5703125" style="3" customWidth="1"/>
    <col min="12115" max="12115" width="14.42578125" style="3" customWidth="1"/>
    <col min="12116" max="12116" width="49.85546875" style="3" customWidth="1"/>
    <col min="12117" max="12117" width="22.5703125" style="3" customWidth="1"/>
    <col min="12118" max="12118" width="23" style="3" customWidth="1"/>
    <col min="12119" max="12119" width="22.85546875" style="3" customWidth="1"/>
    <col min="12120" max="12120" width="23.42578125" style="3" customWidth="1"/>
    <col min="12121" max="12121" width="22.42578125" style="3" customWidth="1"/>
    <col min="12122" max="12122" width="13.85546875" style="3" customWidth="1"/>
    <col min="12123" max="12123" width="20.7109375" style="3" customWidth="1"/>
    <col min="12124" max="12124" width="18.140625" style="3" customWidth="1"/>
    <col min="12125" max="12125" width="14.85546875" style="3" bestFit="1" customWidth="1"/>
    <col min="12126" max="12126" width="11.42578125" style="3"/>
    <col min="12127" max="12127" width="17.42578125" style="3" customWidth="1"/>
    <col min="12128" max="12130" width="18.140625" style="3" customWidth="1"/>
    <col min="12131" max="12134" width="11.42578125" style="3"/>
    <col min="12135" max="12135" width="34" style="3" customWidth="1"/>
    <col min="12136" max="12136" width="9.5703125" style="3" customWidth="1"/>
    <col min="12137" max="12137" width="16.7109375" style="3" customWidth="1"/>
    <col min="12138" max="12138" width="55.140625" style="3" customWidth="1"/>
    <col min="12139" max="12139" width="22.5703125" style="3" customWidth="1"/>
    <col min="12140" max="12140" width="23" style="3" customWidth="1"/>
    <col min="12141" max="12141" width="22.85546875" style="3" customWidth="1"/>
    <col min="12142" max="12142" width="23.42578125" style="3" customWidth="1"/>
    <col min="12143" max="12143" width="28.7109375" style="3" customWidth="1"/>
    <col min="12144" max="12144" width="12.7109375" style="3" customWidth="1"/>
    <col min="12145" max="12145" width="11.42578125" style="3"/>
    <col min="12146" max="12146" width="25.28515625" style="3" customWidth="1"/>
    <col min="12147" max="12147" width="15.85546875" style="3" bestFit="1" customWidth="1"/>
    <col min="12148" max="12149" width="18" style="3" bestFit="1" customWidth="1"/>
    <col min="12150" max="12368" width="11.42578125" style="3"/>
    <col min="12369" max="12369" width="15.42578125" style="3" customWidth="1"/>
    <col min="12370" max="12370" width="9.5703125" style="3" customWidth="1"/>
    <col min="12371" max="12371" width="14.42578125" style="3" customWidth="1"/>
    <col min="12372" max="12372" width="49.85546875" style="3" customWidth="1"/>
    <col min="12373" max="12373" width="22.5703125" style="3" customWidth="1"/>
    <col min="12374" max="12374" width="23" style="3" customWidth="1"/>
    <col min="12375" max="12375" width="22.85546875" style="3" customWidth="1"/>
    <col min="12376" max="12376" width="23.42578125" style="3" customWidth="1"/>
    <col min="12377" max="12377" width="22.42578125" style="3" customWidth="1"/>
    <col min="12378" max="12378" width="13.85546875" style="3" customWidth="1"/>
    <col min="12379" max="12379" width="20.7109375" style="3" customWidth="1"/>
    <col min="12380" max="12380" width="18.140625" style="3" customWidth="1"/>
    <col min="12381" max="12381" width="14.85546875" style="3" bestFit="1" customWidth="1"/>
    <col min="12382" max="12382" width="11.42578125" style="3"/>
    <col min="12383" max="12383" width="17.42578125" style="3" customWidth="1"/>
    <col min="12384" max="12386" width="18.140625" style="3" customWidth="1"/>
    <col min="12387" max="12390" width="11.42578125" style="3"/>
    <col min="12391" max="12391" width="34" style="3" customWidth="1"/>
    <col min="12392" max="12392" width="9.5703125" style="3" customWidth="1"/>
    <col min="12393" max="12393" width="16.7109375" style="3" customWidth="1"/>
    <col min="12394" max="12394" width="55.140625" style="3" customWidth="1"/>
    <col min="12395" max="12395" width="22.5703125" style="3" customWidth="1"/>
    <col min="12396" max="12396" width="23" style="3" customWidth="1"/>
    <col min="12397" max="12397" width="22.85546875" style="3" customWidth="1"/>
    <col min="12398" max="12398" width="23.42578125" style="3" customWidth="1"/>
    <col min="12399" max="12399" width="28.7109375" style="3" customWidth="1"/>
    <col min="12400" max="12400" width="12.7109375" style="3" customWidth="1"/>
    <col min="12401" max="12401" width="11.42578125" style="3"/>
    <col min="12402" max="12402" width="25.28515625" style="3" customWidth="1"/>
    <col min="12403" max="12403" width="15.85546875" style="3" bestFit="1" customWidth="1"/>
    <col min="12404" max="12405" width="18" style="3" bestFit="1" customWidth="1"/>
    <col min="12406" max="12624" width="11.42578125" style="3"/>
    <col min="12625" max="12625" width="15.42578125" style="3" customWidth="1"/>
    <col min="12626" max="12626" width="9.5703125" style="3" customWidth="1"/>
    <col min="12627" max="12627" width="14.42578125" style="3" customWidth="1"/>
    <col min="12628" max="12628" width="49.85546875" style="3" customWidth="1"/>
    <col min="12629" max="12629" width="22.5703125" style="3" customWidth="1"/>
    <col min="12630" max="12630" width="23" style="3" customWidth="1"/>
    <col min="12631" max="12631" width="22.85546875" style="3" customWidth="1"/>
    <col min="12632" max="12632" width="23.42578125" style="3" customWidth="1"/>
    <col min="12633" max="12633" width="22.42578125" style="3" customWidth="1"/>
    <col min="12634" max="12634" width="13.85546875" style="3" customWidth="1"/>
    <col min="12635" max="12635" width="20.7109375" style="3" customWidth="1"/>
    <col min="12636" max="12636" width="18.140625" style="3" customWidth="1"/>
    <col min="12637" max="12637" width="14.85546875" style="3" bestFit="1" customWidth="1"/>
    <col min="12638" max="12638" width="11.42578125" style="3"/>
    <col min="12639" max="12639" width="17.42578125" style="3" customWidth="1"/>
    <col min="12640" max="12642" width="18.140625" style="3" customWidth="1"/>
    <col min="12643" max="12646" width="11.42578125" style="3"/>
    <col min="12647" max="12647" width="34" style="3" customWidth="1"/>
    <col min="12648" max="12648" width="9.5703125" style="3" customWidth="1"/>
    <col min="12649" max="12649" width="16.7109375" style="3" customWidth="1"/>
    <col min="12650" max="12650" width="55.140625" style="3" customWidth="1"/>
    <col min="12651" max="12651" width="22.5703125" style="3" customWidth="1"/>
    <col min="12652" max="12652" width="23" style="3" customWidth="1"/>
    <col min="12653" max="12653" width="22.85546875" style="3" customWidth="1"/>
    <col min="12654" max="12654" width="23.42578125" style="3" customWidth="1"/>
    <col min="12655" max="12655" width="28.7109375" style="3" customWidth="1"/>
    <col min="12656" max="12656" width="12.7109375" style="3" customWidth="1"/>
    <col min="12657" max="12657" width="11.42578125" style="3"/>
    <col min="12658" max="12658" width="25.28515625" style="3" customWidth="1"/>
    <col min="12659" max="12659" width="15.85546875" style="3" bestFit="1" customWidth="1"/>
    <col min="12660" max="12661" width="18" style="3" bestFit="1" customWidth="1"/>
    <col min="12662" max="12880" width="11.42578125" style="3"/>
    <col min="12881" max="12881" width="15.42578125" style="3" customWidth="1"/>
    <col min="12882" max="12882" width="9.5703125" style="3" customWidth="1"/>
    <col min="12883" max="12883" width="14.42578125" style="3" customWidth="1"/>
    <col min="12884" max="12884" width="49.85546875" style="3" customWidth="1"/>
    <col min="12885" max="12885" width="22.5703125" style="3" customWidth="1"/>
    <col min="12886" max="12886" width="23" style="3" customWidth="1"/>
    <col min="12887" max="12887" width="22.85546875" style="3" customWidth="1"/>
    <col min="12888" max="12888" width="23.42578125" style="3" customWidth="1"/>
    <col min="12889" max="12889" width="22.42578125" style="3" customWidth="1"/>
    <col min="12890" max="12890" width="13.85546875" style="3" customWidth="1"/>
    <col min="12891" max="12891" width="20.7109375" style="3" customWidth="1"/>
    <col min="12892" max="12892" width="18.140625" style="3" customWidth="1"/>
    <col min="12893" max="12893" width="14.85546875" style="3" bestFit="1" customWidth="1"/>
    <col min="12894" max="12894" width="11.42578125" style="3"/>
    <col min="12895" max="12895" width="17.42578125" style="3" customWidth="1"/>
    <col min="12896" max="12898" width="18.140625" style="3" customWidth="1"/>
    <col min="12899" max="12902" width="11.42578125" style="3"/>
    <col min="12903" max="12903" width="34" style="3" customWidth="1"/>
    <col min="12904" max="12904" width="9.5703125" style="3" customWidth="1"/>
    <col min="12905" max="12905" width="16.7109375" style="3" customWidth="1"/>
    <col min="12906" max="12906" width="55.140625" style="3" customWidth="1"/>
    <col min="12907" max="12907" width="22.5703125" style="3" customWidth="1"/>
    <col min="12908" max="12908" width="23" style="3" customWidth="1"/>
    <col min="12909" max="12909" width="22.85546875" style="3" customWidth="1"/>
    <col min="12910" max="12910" width="23.42578125" style="3" customWidth="1"/>
    <col min="12911" max="12911" width="28.7109375" style="3" customWidth="1"/>
    <col min="12912" max="12912" width="12.7109375" style="3" customWidth="1"/>
    <col min="12913" max="12913" width="11.42578125" style="3"/>
    <col min="12914" max="12914" width="25.28515625" style="3" customWidth="1"/>
    <col min="12915" max="12915" width="15.85546875" style="3" bestFit="1" customWidth="1"/>
    <col min="12916" max="12917" width="18" style="3" bestFit="1" customWidth="1"/>
    <col min="12918" max="13136" width="11.42578125" style="3"/>
    <col min="13137" max="13137" width="15.42578125" style="3" customWidth="1"/>
    <col min="13138" max="13138" width="9.5703125" style="3" customWidth="1"/>
    <col min="13139" max="13139" width="14.42578125" style="3" customWidth="1"/>
    <col min="13140" max="13140" width="49.85546875" style="3" customWidth="1"/>
    <col min="13141" max="13141" width="22.5703125" style="3" customWidth="1"/>
    <col min="13142" max="13142" width="23" style="3" customWidth="1"/>
    <col min="13143" max="13143" width="22.85546875" style="3" customWidth="1"/>
    <col min="13144" max="13144" width="23.42578125" style="3" customWidth="1"/>
    <col min="13145" max="13145" width="22.42578125" style="3" customWidth="1"/>
    <col min="13146" max="13146" width="13.85546875" style="3" customWidth="1"/>
    <col min="13147" max="13147" width="20.7109375" style="3" customWidth="1"/>
    <col min="13148" max="13148" width="18.140625" style="3" customWidth="1"/>
    <col min="13149" max="13149" width="14.85546875" style="3" bestFit="1" customWidth="1"/>
    <col min="13150" max="13150" width="11.42578125" style="3"/>
    <col min="13151" max="13151" width="17.42578125" style="3" customWidth="1"/>
    <col min="13152" max="13154" width="18.140625" style="3" customWidth="1"/>
    <col min="13155" max="13158" width="11.42578125" style="3"/>
    <col min="13159" max="13159" width="34" style="3" customWidth="1"/>
    <col min="13160" max="13160" width="9.5703125" style="3" customWidth="1"/>
    <col min="13161" max="13161" width="16.7109375" style="3" customWidth="1"/>
    <col min="13162" max="13162" width="55.140625" style="3" customWidth="1"/>
    <col min="13163" max="13163" width="22.5703125" style="3" customWidth="1"/>
    <col min="13164" max="13164" width="23" style="3" customWidth="1"/>
    <col min="13165" max="13165" width="22.85546875" style="3" customWidth="1"/>
    <col min="13166" max="13166" width="23.42578125" style="3" customWidth="1"/>
    <col min="13167" max="13167" width="28.7109375" style="3" customWidth="1"/>
    <col min="13168" max="13168" width="12.7109375" style="3" customWidth="1"/>
    <col min="13169" max="13169" width="11.42578125" style="3"/>
    <col min="13170" max="13170" width="25.28515625" style="3" customWidth="1"/>
    <col min="13171" max="13171" width="15.85546875" style="3" bestFit="1" customWidth="1"/>
    <col min="13172" max="13173" width="18" style="3" bestFit="1" customWidth="1"/>
    <col min="13174" max="13392" width="11.42578125" style="3"/>
    <col min="13393" max="13393" width="15.42578125" style="3" customWidth="1"/>
    <col min="13394" max="13394" width="9.5703125" style="3" customWidth="1"/>
    <col min="13395" max="13395" width="14.42578125" style="3" customWidth="1"/>
    <col min="13396" max="13396" width="49.85546875" style="3" customWidth="1"/>
    <col min="13397" max="13397" width="22.5703125" style="3" customWidth="1"/>
    <col min="13398" max="13398" width="23" style="3" customWidth="1"/>
    <col min="13399" max="13399" width="22.85546875" style="3" customWidth="1"/>
    <col min="13400" max="13400" width="23.42578125" style="3" customWidth="1"/>
    <col min="13401" max="13401" width="22.42578125" style="3" customWidth="1"/>
    <col min="13402" max="13402" width="13.85546875" style="3" customWidth="1"/>
    <col min="13403" max="13403" width="20.7109375" style="3" customWidth="1"/>
    <col min="13404" max="13404" width="18.140625" style="3" customWidth="1"/>
    <col min="13405" max="13405" width="14.85546875" style="3" bestFit="1" customWidth="1"/>
    <col min="13406" max="13406" width="11.42578125" style="3"/>
    <col min="13407" max="13407" width="17.42578125" style="3" customWidth="1"/>
    <col min="13408" max="13410" width="18.140625" style="3" customWidth="1"/>
    <col min="13411" max="13414" width="11.42578125" style="3"/>
    <col min="13415" max="13415" width="34" style="3" customWidth="1"/>
    <col min="13416" max="13416" width="9.5703125" style="3" customWidth="1"/>
    <col min="13417" max="13417" width="16.7109375" style="3" customWidth="1"/>
    <col min="13418" max="13418" width="55.140625" style="3" customWidth="1"/>
    <col min="13419" max="13419" width="22.5703125" style="3" customWidth="1"/>
    <col min="13420" max="13420" width="23" style="3" customWidth="1"/>
    <col min="13421" max="13421" width="22.85546875" style="3" customWidth="1"/>
    <col min="13422" max="13422" width="23.42578125" style="3" customWidth="1"/>
    <col min="13423" max="13423" width="28.7109375" style="3" customWidth="1"/>
    <col min="13424" max="13424" width="12.7109375" style="3" customWidth="1"/>
    <col min="13425" max="13425" width="11.42578125" style="3"/>
    <col min="13426" max="13426" width="25.28515625" style="3" customWidth="1"/>
    <col min="13427" max="13427" width="15.85546875" style="3" bestFit="1" customWidth="1"/>
    <col min="13428" max="13429" width="18" style="3" bestFit="1" customWidth="1"/>
    <col min="13430" max="13648" width="11.42578125" style="3"/>
    <col min="13649" max="13649" width="15.42578125" style="3" customWidth="1"/>
    <col min="13650" max="13650" width="9.5703125" style="3" customWidth="1"/>
    <col min="13651" max="13651" width="14.42578125" style="3" customWidth="1"/>
    <col min="13652" max="13652" width="49.85546875" style="3" customWidth="1"/>
    <col min="13653" max="13653" width="22.5703125" style="3" customWidth="1"/>
    <col min="13654" max="13654" width="23" style="3" customWidth="1"/>
    <col min="13655" max="13655" width="22.85546875" style="3" customWidth="1"/>
    <col min="13656" max="13656" width="23.42578125" style="3" customWidth="1"/>
    <col min="13657" max="13657" width="22.42578125" style="3" customWidth="1"/>
    <col min="13658" max="13658" width="13.85546875" style="3" customWidth="1"/>
    <col min="13659" max="13659" width="20.7109375" style="3" customWidth="1"/>
    <col min="13660" max="13660" width="18.140625" style="3" customWidth="1"/>
    <col min="13661" max="13661" width="14.85546875" style="3" bestFit="1" customWidth="1"/>
    <col min="13662" max="13662" width="11.42578125" style="3"/>
    <col min="13663" max="13663" width="17.42578125" style="3" customWidth="1"/>
    <col min="13664" max="13666" width="18.140625" style="3" customWidth="1"/>
    <col min="13667" max="13670" width="11.42578125" style="3"/>
    <col min="13671" max="13671" width="34" style="3" customWidth="1"/>
    <col min="13672" max="13672" width="9.5703125" style="3" customWidth="1"/>
    <col min="13673" max="13673" width="16.7109375" style="3" customWidth="1"/>
    <col min="13674" max="13674" width="55.140625" style="3" customWidth="1"/>
    <col min="13675" max="13675" width="22.5703125" style="3" customWidth="1"/>
    <col min="13676" max="13676" width="23" style="3" customWidth="1"/>
    <col min="13677" max="13677" width="22.85546875" style="3" customWidth="1"/>
    <col min="13678" max="13678" width="23.42578125" style="3" customWidth="1"/>
    <col min="13679" max="13679" width="28.7109375" style="3" customWidth="1"/>
    <col min="13680" max="13680" width="12.7109375" style="3" customWidth="1"/>
    <col min="13681" max="13681" width="11.42578125" style="3"/>
    <col min="13682" max="13682" width="25.28515625" style="3" customWidth="1"/>
    <col min="13683" max="13683" width="15.85546875" style="3" bestFit="1" customWidth="1"/>
    <col min="13684" max="13685" width="18" style="3" bestFit="1" customWidth="1"/>
    <col min="13686" max="13904" width="11.42578125" style="3"/>
    <col min="13905" max="13905" width="15.42578125" style="3" customWidth="1"/>
    <col min="13906" max="13906" width="9.5703125" style="3" customWidth="1"/>
    <col min="13907" max="13907" width="14.42578125" style="3" customWidth="1"/>
    <col min="13908" max="13908" width="49.85546875" style="3" customWidth="1"/>
    <col min="13909" max="13909" width="22.5703125" style="3" customWidth="1"/>
    <col min="13910" max="13910" width="23" style="3" customWidth="1"/>
    <col min="13911" max="13911" width="22.85546875" style="3" customWidth="1"/>
    <col min="13912" max="13912" width="23.42578125" style="3" customWidth="1"/>
    <col min="13913" max="13913" width="22.42578125" style="3" customWidth="1"/>
    <col min="13914" max="13914" width="13.85546875" style="3" customWidth="1"/>
    <col min="13915" max="13915" width="20.7109375" style="3" customWidth="1"/>
    <col min="13916" max="13916" width="18.140625" style="3" customWidth="1"/>
    <col min="13917" max="13917" width="14.85546875" style="3" bestFit="1" customWidth="1"/>
    <col min="13918" max="13918" width="11.42578125" style="3"/>
    <col min="13919" max="13919" width="17.42578125" style="3" customWidth="1"/>
    <col min="13920" max="13922" width="18.140625" style="3" customWidth="1"/>
    <col min="13923" max="13926" width="11.42578125" style="3"/>
    <col min="13927" max="13927" width="34" style="3" customWidth="1"/>
    <col min="13928" max="13928" width="9.5703125" style="3" customWidth="1"/>
    <col min="13929" max="13929" width="16.7109375" style="3" customWidth="1"/>
    <col min="13930" max="13930" width="55.140625" style="3" customWidth="1"/>
    <col min="13931" max="13931" width="22.5703125" style="3" customWidth="1"/>
    <col min="13932" max="13932" width="23" style="3" customWidth="1"/>
    <col min="13933" max="13933" width="22.85546875" style="3" customWidth="1"/>
    <col min="13934" max="13934" width="23.42578125" style="3" customWidth="1"/>
    <col min="13935" max="13935" width="28.7109375" style="3" customWidth="1"/>
    <col min="13936" max="13936" width="12.7109375" style="3" customWidth="1"/>
    <col min="13937" max="13937" width="11.42578125" style="3"/>
    <col min="13938" max="13938" width="25.28515625" style="3" customWidth="1"/>
    <col min="13939" max="13939" width="15.85546875" style="3" bestFit="1" customWidth="1"/>
    <col min="13940" max="13941" width="18" style="3" bestFit="1" customWidth="1"/>
    <col min="13942" max="14160" width="11.42578125" style="3"/>
    <col min="14161" max="14161" width="15.42578125" style="3" customWidth="1"/>
    <col min="14162" max="14162" width="9.5703125" style="3" customWidth="1"/>
    <col min="14163" max="14163" width="14.42578125" style="3" customWidth="1"/>
    <col min="14164" max="14164" width="49.85546875" style="3" customWidth="1"/>
    <col min="14165" max="14165" width="22.5703125" style="3" customWidth="1"/>
    <col min="14166" max="14166" width="23" style="3" customWidth="1"/>
    <col min="14167" max="14167" width="22.85546875" style="3" customWidth="1"/>
    <col min="14168" max="14168" width="23.42578125" style="3" customWidth="1"/>
    <col min="14169" max="14169" width="22.42578125" style="3" customWidth="1"/>
    <col min="14170" max="14170" width="13.85546875" style="3" customWidth="1"/>
    <col min="14171" max="14171" width="20.7109375" style="3" customWidth="1"/>
    <col min="14172" max="14172" width="18.140625" style="3" customWidth="1"/>
    <col min="14173" max="14173" width="14.85546875" style="3" bestFit="1" customWidth="1"/>
    <col min="14174" max="14174" width="11.42578125" style="3"/>
    <col min="14175" max="14175" width="17.42578125" style="3" customWidth="1"/>
    <col min="14176" max="14178" width="18.140625" style="3" customWidth="1"/>
    <col min="14179" max="14182" width="11.42578125" style="3"/>
    <col min="14183" max="14183" width="34" style="3" customWidth="1"/>
    <col min="14184" max="14184" width="9.5703125" style="3" customWidth="1"/>
    <col min="14185" max="14185" width="16.7109375" style="3" customWidth="1"/>
    <col min="14186" max="14186" width="55.140625" style="3" customWidth="1"/>
    <col min="14187" max="14187" width="22.5703125" style="3" customWidth="1"/>
    <col min="14188" max="14188" width="23" style="3" customWidth="1"/>
    <col min="14189" max="14189" width="22.85546875" style="3" customWidth="1"/>
    <col min="14190" max="14190" width="23.42578125" style="3" customWidth="1"/>
    <col min="14191" max="14191" width="28.7109375" style="3" customWidth="1"/>
    <col min="14192" max="14192" width="12.7109375" style="3" customWidth="1"/>
    <col min="14193" max="14193" width="11.42578125" style="3"/>
    <col min="14194" max="14194" width="25.28515625" style="3" customWidth="1"/>
    <col min="14195" max="14195" width="15.85546875" style="3" bestFit="1" customWidth="1"/>
    <col min="14196" max="14197" width="18" style="3" bestFit="1" customWidth="1"/>
    <col min="14198" max="14416" width="11.42578125" style="3"/>
    <col min="14417" max="14417" width="15.42578125" style="3" customWidth="1"/>
    <col min="14418" max="14418" width="9.5703125" style="3" customWidth="1"/>
    <col min="14419" max="14419" width="14.42578125" style="3" customWidth="1"/>
    <col min="14420" max="14420" width="49.85546875" style="3" customWidth="1"/>
    <col min="14421" max="14421" width="22.5703125" style="3" customWidth="1"/>
    <col min="14422" max="14422" width="23" style="3" customWidth="1"/>
    <col min="14423" max="14423" width="22.85546875" style="3" customWidth="1"/>
    <col min="14424" max="14424" width="23.42578125" style="3" customWidth="1"/>
    <col min="14425" max="14425" width="22.42578125" style="3" customWidth="1"/>
    <col min="14426" max="14426" width="13.85546875" style="3" customWidth="1"/>
    <col min="14427" max="14427" width="20.7109375" style="3" customWidth="1"/>
    <col min="14428" max="14428" width="18.140625" style="3" customWidth="1"/>
    <col min="14429" max="14429" width="14.85546875" style="3" bestFit="1" customWidth="1"/>
    <col min="14430" max="14430" width="11.42578125" style="3"/>
    <col min="14431" max="14431" width="17.42578125" style="3" customWidth="1"/>
    <col min="14432" max="14434" width="18.140625" style="3" customWidth="1"/>
    <col min="14435" max="14438" width="11.42578125" style="3"/>
    <col min="14439" max="14439" width="34" style="3" customWidth="1"/>
    <col min="14440" max="14440" width="9.5703125" style="3" customWidth="1"/>
    <col min="14441" max="14441" width="16.7109375" style="3" customWidth="1"/>
    <col min="14442" max="14442" width="55.140625" style="3" customWidth="1"/>
    <col min="14443" max="14443" width="22.5703125" style="3" customWidth="1"/>
    <col min="14444" max="14444" width="23" style="3" customWidth="1"/>
    <col min="14445" max="14445" width="22.85546875" style="3" customWidth="1"/>
    <col min="14446" max="14446" width="23.42578125" style="3" customWidth="1"/>
    <col min="14447" max="14447" width="28.7109375" style="3" customWidth="1"/>
    <col min="14448" max="14448" width="12.7109375" style="3" customWidth="1"/>
    <col min="14449" max="14449" width="11.42578125" style="3"/>
    <col min="14450" max="14450" width="25.28515625" style="3" customWidth="1"/>
    <col min="14451" max="14451" width="15.85546875" style="3" bestFit="1" customWidth="1"/>
    <col min="14452" max="14453" width="18" style="3" bestFit="1" customWidth="1"/>
    <col min="14454" max="14672" width="11.42578125" style="3"/>
    <col min="14673" max="14673" width="15.42578125" style="3" customWidth="1"/>
    <col min="14674" max="14674" width="9.5703125" style="3" customWidth="1"/>
    <col min="14675" max="14675" width="14.42578125" style="3" customWidth="1"/>
    <col min="14676" max="14676" width="49.85546875" style="3" customWidth="1"/>
    <col min="14677" max="14677" width="22.5703125" style="3" customWidth="1"/>
    <col min="14678" max="14678" width="23" style="3" customWidth="1"/>
    <col min="14679" max="14679" width="22.85546875" style="3" customWidth="1"/>
    <col min="14680" max="14680" width="23.42578125" style="3" customWidth="1"/>
    <col min="14681" max="14681" width="22.42578125" style="3" customWidth="1"/>
    <col min="14682" max="14682" width="13.85546875" style="3" customWidth="1"/>
    <col min="14683" max="14683" width="20.7109375" style="3" customWidth="1"/>
    <col min="14684" max="14684" width="18.140625" style="3" customWidth="1"/>
    <col min="14685" max="14685" width="14.85546875" style="3" bestFit="1" customWidth="1"/>
    <col min="14686" max="14686" width="11.42578125" style="3"/>
    <col min="14687" max="14687" width="17.42578125" style="3" customWidth="1"/>
    <col min="14688" max="14690" width="18.140625" style="3" customWidth="1"/>
    <col min="14691" max="14694" width="11.42578125" style="3"/>
    <col min="14695" max="14695" width="34" style="3" customWidth="1"/>
    <col min="14696" max="14696" width="9.5703125" style="3" customWidth="1"/>
    <col min="14697" max="14697" width="16.7109375" style="3" customWidth="1"/>
    <col min="14698" max="14698" width="55.140625" style="3" customWidth="1"/>
    <col min="14699" max="14699" width="22.5703125" style="3" customWidth="1"/>
    <col min="14700" max="14700" width="23" style="3" customWidth="1"/>
    <col min="14701" max="14701" width="22.85546875" style="3" customWidth="1"/>
    <col min="14702" max="14702" width="23.42578125" style="3" customWidth="1"/>
    <col min="14703" max="14703" width="28.7109375" style="3" customWidth="1"/>
    <col min="14704" max="14704" width="12.7109375" style="3" customWidth="1"/>
    <col min="14705" max="14705" width="11.42578125" style="3"/>
    <col min="14706" max="14706" width="25.28515625" style="3" customWidth="1"/>
    <col min="14707" max="14707" width="15.85546875" style="3" bestFit="1" customWidth="1"/>
    <col min="14708" max="14709" width="18" style="3" bestFit="1" customWidth="1"/>
    <col min="14710" max="14928" width="11.42578125" style="3"/>
    <col min="14929" max="14929" width="15.42578125" style="3" customWidth="1"/>
    <col min="14930" max="14930" width="9.5703125" style="3" customWidth="1"/>
    <col min="14931" max="14931" width="14.42578125" style="3" customWidth="1"/>
    <col min="14932" max="14932" width="49.85546875" style="3" customWidth="1"/>
    <col min="14933" max="14933" width="22.5703125" style="3" customWidth="1"/>
    <col min="14934" max="14934" width="23" style="3" customWidth="1"/>
    <col min="14935" max="14935" width="22.85546875" style="3" customWidth="1"/>
    <col min="14936" max="14936" width="23.42578125" style="3" customWidth="1"/>
    <col min="14937" max="14937" width="22.42578125" style="3" customWidth="1"/>
    <col min="14938" max="14938" width="13.85546875" style="3" customWidth="1"/>
    <col min="14939" max="14939" width="20.7109375" style="3" customWidth="1"/>
    <col min="14940" max="14940" width="18.140625" style="3" customWidth="1"/>
    <col min="14941" max="14941" width="14.85546875" style="3" bestFit="1" customWidth="1"/>
    <col min="14942" max="14942" width="11.42578125" style="3"/>
    <col min="14943" max="14943" width="17.42578125" style="3" customWidth="1"/>
    <col min="14944" max="14946" width="18.140625" style="3" customWidth="1"/>
    <col min="14947" max="14950" width="11.42578125" style="3"/>
    <col min="14951" max="14951" width="34" style="3" customWidth="1"/>
    <col min="14952" max="14952" width="9.5703125" style="3" customWidth="1"/>
    <col min="14953" max="14953" width="16.7109375" style="3" customWidth="1"/>
    <col min="14954" max="14954" width="55.140625" style="3" customWidth="1"/>
    <col min="14955" max="14955" width="22.5703125" style="3" customWidth="1"/>
    <col min="14956" max="14956" width="23" style="3" customWidth="1"/>
    <col min="14957" max="14957" width="22.85546875" style="3" customWidth="1"/>
    <col min="14958" max="14958" width="23.42578125" style="3" customWidth="1"/>
    <col min="14959" max="14959" width="28.7109375" style="3" customWidth="1"/>
    <col min="14960" max="14960" width="12.7109375" style="3" customWidth="1"/>
    <col min="14961" max="14961" width="11.42578125" style="3"/>
    <col min="14962" max="14962" width="25.28515625" style="3" customWidth="1"/>
    <col min="14963" max="14963" width="15.85546875" style="3" bestFit="1" customWidth="1"/>
    <col min="14964" max="14965" width="18" style="3" bestFit="1" customWidth="1"/>
    <col min="14966" max="15184" width="11.42578125" style="3"/>
    <col min="15185" max="15185" width="15.42578125" style="3" customWidth="1"/>
    <col min="15186" max="15186" width="9.5703125" style="3" customWidth="1"/>
    <col min="15187" max="15187" width="14.42578125" style="3" customWidth="1"/>
    <col min="15188" max="15188" width="49.85546875" style="3" customWidth="1"/>
    <col min="15189" max="15189" width="22.5703125" style="3" customWidth="1"/>
    <col min="15190" max="15190" width="23" style="3" customWidth="1"/>
    <col min="15191" max="15191" width="22.85546875" style="3" customWidth="1"/>
    <col min="15192" max="15192" width="23.42578125" style="3" customWidth="1"/>
    <col min="15193" max="15193" width="22.42578125" style="3" customWidth="1"/>
    <col min="15194" max="15194" width="13.85546875" style="3" customWidth="1"/>
    <col min="15195" max="15195" width="20.7109375" style="3" customWidth="1"/>
    <col min="15196" max="15196" width="18.140625" style="3" customWidth="1"/>
    <col min="15197" max="15197" width="14.85546875" style="3" bestFit="1" customWidth="1"/>
    <col min="15198" max="15198" width="11.42578125" style="3"/>
    <col min="15199" max="15199" width="17.42578125" style="3" customWidth="1"/>
    <col min="15200" max="15202" width="18.140625" style="3" customWidth="1"/>
    <col min="15203" max="15206" width="11.42578125" style="3"/>
    <col min="15207" max="15207" width="34" style="3" customWidth="1"/>
    <col min="15208" max="15208" width="9.5703125" style="3" customWidth="1"/>
    <col min="15209" max="15209" width="16.7109375" style="3" customWidth="1"/>
    <col min="15210" max="15210" width="55.140625" style="3" customWidth="1"/>
    <col min="15211" max="15211" width="22.5703125" style="3" customWidth="1"/>
    <col min="15212" max="15212" width="23" style="3" customWidth="1"/>
    <col min="15213" max="15213" width="22.85546875" style="3" customWidth="1"/>
    <col min="15214" max="15214" width="23.42578125" style="3" customWidth="1"/>
    <col min="15215" max="15215" width="28.7109375" style="3" customWidth="1"/>
    <col min="15216" max="15216" width="12.7109375" style="3" customWidth="1"/>
    <col min="15217" max="15217" width="11.42578125" style="3"/>
    <col min="15218" max="15218" width="25.28515625" style="3" customWidth="1"/>
    <col min="15219" max="15219" width="15.85546875" style="3" bestFit="1" customWidth="1"/>
    <col min="15220" max="15221" width="18" style="3" bestFit="1" customWidth="1"/>
    <col min="15222" max="15440" width="11.42578125" style="3"/>
    <col min="15441" max="15441" width="15.42578125" style="3" customWidth="1"/>
    <col min="15442" max="15442" width="9.5703125" style="3" customWidth="1"/>
    <col min="15443" max="15443" width="14.42578125" style="3" customWidth="1"/>
    <col min="15444" max="15444" width="49.85546875" style="3" customWidth="1"/>
    <col min="15445" max="15445" width="22.5703125" style="3" customWidth="1"/>
    <col min="15446" max="15446" width="23" style="3" customWidth="1"/>
    <col min="15447" max="15447" width="22.85546875" style="3" customWidth="1"/>
    <col min="15448" max="15448" width="23.42578125" style="3" customWidth="1"/>
    <col min="15449" max="15449" width="22.42578125" style="3" customWidth="1"/>
    <col min="15450" max="15450" width="13.85546875" style="3" customWidth="1"/>
    <col min="15451" max="15451" width="20.7109375" style="3" customWidth="1"/>
    <col min="15452" max="15452" width="18.140625" style="3" customWidth="1"/>
    <col min="15453" max="15453" width="14.85546875" style="3" bestFit="1" customWidth="1"/>
    <col min="15454" max="15454" width="11.42578125" style="3"/>
    <col min="15455" max="15455" width="17.42578125" style="3" customWidth="1"/>
    <col min="15456" max="15458" width="18.140625" style="3" customWidth="1"/>
    <col min="15459" max="15462" width="11.42578125" style="3"/>
    <col min="15463" max="15463" width="34" style="3" customWidth="1"/>
    <col min="15464" max="15464" width="9.5703125" style="3" customWidth="1"/>
    <col min="15465" max="15465" width="16.7109375" style="3" customWidth="1"/>
    <col min="15466" max="15466" width="55.140625" style="3" customWidth="1"/>
    <col min="15467" max="15467" width="22.5703125" style="3" customWidth="1"/>
    <col min="15468" max="15468" width="23" style="3" customWidth="1"/>
    <col min="15469" max="15469" width="22.85546875" style="3" customWidth="1"/>
    <col min="15470" max="15470" width="23.42578125" style="3" customWidth="1"/>
    <col min="15471" max="15471" width="28.7109375" style="3" customWidth="1"/>
    <col min="15472" max="15472" width="12.7109375" style="3" customWidth="1"/>
    <col min="15473" max="15473" width="11.42578125" style="3"/>
    <col min="15474" max="15474" width="25.28515625" style="3" customWidth="1"/>
    <col min="15475" max="15475" width="15.85546875" style="3" bestFit="1" customWidth="1"/>
    <col min="15476" max="15477" width="18" style="3" bestFit="1" customWidth="1"/>
    <col min="15478" max="15696" width="11.42578125" style="3"/>
    <col min="15697" max="15697" width="15.42578125" style="3" customWidth="1"/>
    <col min="15698" max="15698" width="9.5703125" style="3" customWidth="1"/>
    <col min="15699" max="15699" width="14.42578125" style="3" customWidth="1"/>
    <col min="15700" max="15700" width="49.85546875" style="3" customWidth="1"/>
    <col min="15701" max="15701" width="22.5703125" style="3" customWidth="1"/>
    <col min="15702" max="15702" width="23" style="3" customWidth="1"/>
    <col min="15703" max="15703" width="22.85546875" style="3" customWidth="1"/>
    <col min="15704" max="15704" width="23.42578125" style="3" customWidth="1"/>
    <col min="15705" max="15705" width="22.42578125" style="3" customWidth="1"/>
    <col min="15706" max="15706" width="13.85546875" style="3" customWidth="1"/>
    <col min="15707" max="15707" width="20.7109375" style="3" customWidth="1"/>
    <col min="15708" max="15708" width="18.140625" style="3" customWidth="1"/>
    <col min="15709" max="15709" width="14.85546875" style="3" bestFit="1" customWidth="1"/>
    <col min="15710" max="15710" width="11.42578125" style="3"/>
    <col min="15711" max="15711" width="17.42578125" style="3" customWidth="1"/>
    <col min="15712" max="15714" width="18.140625" style="3" customWidth="1"/>
    <col min="15715" max="15718" width="11.42578125" style="3"/>
    <col min="15719" max="15719" width="34" style="3" customWidth="1"/>
    <col min="15720" max="15720" width="9.5703125" style="3" customWidth="1"/>
    <col min="15721" max="15721" width="16.7109375" style="3" customWidth="1"/>
    <col min="15722" max="15722" width="55.140625" style="3" customWidth="1"/>
    <col min="15723" max="15723" width="22.5703125" style="3" customWidth="1"/>
    <col min="15724" max="15724" width="23" style="3" customWidth="1"/>
    <col min="15725" max="15725" width="22.85546875" style="3" customWidth="1"/>
    <col min="15726" max="15726" width="23.42578125" style="3" customWidth="1"/>
    <col min="15727" max="15727" width="28.7109375" style="3" customWidth="1"/>
    <col min="15728" max="15728" width="12.7109375" style="3" customWidth="1"/>
    <col min="15729" max="15729" width="11.42578125" style="3"/>
    <col min="15730" max="15730" width="25.28515625" style="3" customWidth="1"/>
    <col min="15731" max="15731" width="15.85546875" style="3" bestFit="1" customWidth="1"/>
    <col min="15732" max="15733" width="18" style="3" bestFit="1" customWidth="1"/>
    <col min="15734" max="15952" width="11.42578125" style="3"/>
    <col min="15953" max="15953" width="15.42578125" style="3" customWidth="1"/>
    <col min="15954" max="15954" width="9.5703125" style="3" customWidth="1"/>
    <col min="15955" max="15955" width="14.42578125" style="3" customWidth="1"/>
    <col min="15956" max="15956" width="49.85546875" style="3" customWidth="1"/>
    <col min="15957" max="15957" width="22.5703125" style="3" customWidth="1"/>
    <col min="15958" max="15958" width="23" style="3" customWidth="1"/>
    <col min="15959" max="15959" width="22.85546875" style="3" customWidth="1"/>
    <col min="15960" max="15960" width="23.42578125" style="3" customWidth="1"/>
    <col min="15961" max="15961" width="22.42578125" style="3" customWidth="1"/>
    <col min="15962" max="15962" width="13.85546875" style="3" customWidth="1"/>
    <col min="15963" max="15963" width="20.7109375" style="3" customWidth="1"/>
    <col min="15964" max="15964" width="18.140625" style="3" customWidth="1"/>
    <col min="15965" max="15965" width="14.85546875" style="3" bestFit="1" customWidth="1"/>
    <col min="15966" max="15966" width="11.42578125" style="3"/>
    <col min="15967" max="15967" width="17.42578125" style="3" customWidth="1"/>
    <col min="15968" max="15970" width="18.140625" style="3" customWidth="1"/>
    <col min="15971" max="15974" width="11.42578125" style="3"/>
    <col min="15975" max="15975" width="34" style="3" customWidth="1"/>
    <col min="15976" max="15976" width="9.5703125" style="3" customWidth="1"/>
    <col min="15977" max="15977" width="16.7109375" style="3" customWidth="1"/>
    <col min="15978" max="15978" width="55.140625" style="3" customWidth="1"/>
    <col min="15979" max="15979" width="22.5703125" style="3" customWidth="1"/>
    <col min="15980" max="15980" width="23" style="3" customWidth="1"/>
    <col min="15981" max="15981" width="22.85546875" style="3" customWidth="1"/>
    <col min="15982" max="15982" width="23.42578125" style="3" customWidth="1"/>
    <col min="15983" max="15983" width="28.7109375" style="3" customWidth="1"/>
    <col min="15984" max="15984" width="12.7109375" style="3" customWidth="1"/>
    <col min="15985" max="15985" width="11.42578125" style="3"/>
    <col min="15986" max="15986" width="25.28515625" style="3" customWidth="1"/>
    <col min="15987" max="15987" width="15.85546875" style="3" bestFit="1" customWidth="1"/>
    <col min="15988" max="15989" width="18" style="3" bestFit="1" customWidth="1"/>
    <col min="15990" max="16208" width="11.42578125" style="3"/>
    <col min="16209" max="16209" width="15.42578125" style="3" customWidth="1"/>
    <col min="16210" max="16210" width="9.5703125" style="3" customWidth="1"/>
    <col min="16211" max="16211" width="14.42578125" style="3" customWidth="1"/>
    <col min="16212" max="16212" width="49.85546875" style="3" customWidth="1"/>
    <col min="16213" max="16213" width="22.5703125" style="3" customWidth="1"/>
    <col min="16214" max="16214" width="23" style="3" customWidth="1"/>
    <col min="16215" max="16215" width="22.85546875" style="3" customWidth="1"/>
    <col min="16216" max="16216" width="23.42578125" style="3" customWidth="1"/>
    <col min="16217" max="16217" width="22.42578125" style="3" customWidth="1"/>
    <col min="16218" max="16218" width="13.85546875" style="3" customWidth="1"/>
    <col min="16219" max="16219" width="20.7109375" style="3" customWidth="1"/>
    <col min="16220" max="16220" width="18.140625" style="3" customWidth="1"/>
    <col min="16221" max="16221" width="14.85546875" style="3" bestFit="1" customWidth="1"/>
    <col min="16222" max="16222" width="11.42578125" style="3"/>
    <col min="16223" max="16223" width="17.42578125" style="3" customWidth="1"/>
    <col min="16224" max="16226" width="18.140625" style="3" customWidth="1"/>
    <col min="16227" max="16384" width="11.42578125" style="3"/>
  </cols>
  <sheetData>
    <row r="1" spans="1:11" ht="24.75" customHeight="1" x14ac:dyDescent="0.25">
      <c r="A1" s="312" t="s">
        <v>515</v>
      </c>
      <c r="B1" s="312"/>
      <c r="C1" s="312"/>
      <c r="D1" s="312"/>
      <c r="E1" s="312"/>
      <c r="F1" s="312"/>
      <c r="G1" s="312"/>
      <c r="H1" s="312"/>
      <c r="I1" s="312"/>
      <c r="J1" s="312"/>
      <c r="K1" s="312"/>
    </row>
    <row r="2" spans="1:11" ht="24.95" customHeight="1" x14ac:dyDescent="0.25">
      <c r="A2" s="313" t="s">
        <v>516</v>
      </c>
      <c r="B2" s="313"/>
      <c r="C2" s="313"/>
      <c r="D2" s="313"/>
      <c r="E2" s="313"/>
      <c r="F2" s="313"/>
      <c r="G2" s="313"/>
      <c r="H2" s="313"/>
      <c r="I2" s="313"/>
      <c r="J2" s="313"/>
      <c r="K2" s="313"/>
    </row>
    <row r="3" spans="1:11" ht="24.95" customHeight="1" x14ac:dyDescent="0.25">
      <c r="A3" s="314" t="s">
        <v>535</v>
      </c>
      <c r="B3" s="314"/>
      <c r="C3" s="314"/>
      <c r="D3" s="314"/>
      <c r="E3" s="314"/>
      <c r="F3" s="314"/>
      <c r="G3" s="314"/>
      <c r="H3" s="314"/>
      <c r="I3" s="314"/>
      <c r="J3" s="314"/>
      <c r="K3" s="314"/>
    </row>
    <row r="4" spans="1:11" ht="15" customHeight="1" x14ac:dyDescent="0.25">
      <c r="A4" s="2"/>
      <c r="B4" s="2"/>
      <c r="C4" s="201"/>
      <c r="D4" s="2"/>
      <c r="E4" s="2"/>
      <c r="F4" s="2"/>
      <c r="G4" s="2"/>
      <c r="H4" s="2"/>
      <c r="I4" s="2"/>
      <c r="J4" s="2"/>
      <c r="K4" s="202"/>
    </row>
    <row r="5" spans="1:11" ht="15" customHeight="1" x14ac:dyDescent="0.25">
      <c r="B5" s="3"/>
      <c r="C5" s="203"/>
      <c r="D5" s="204"/>
      <c r="E5" s="3"/>
      <c r="F5" s="205"/>
      <c r="G5" s="4" t="s">
        <v>3</v>
      </c>
      <c r="H5" s="13" t="s">
        <v>4</v>
      </c>
      <c r="I5" s="13"/>
      <c r="J5" s="14" t="s">
        <v>5</v>
      </c>
      <c r="K5" s="202"/>
    </row>
    <row r="6" spans="1:11" ht="9" customHeight="1" thickBot="1" x14ac:dyDescent="0.3">
      <c r="A6" s="206"/>
      <c r="B6" s="206"/>
      <c r="C6" s="207"/>
      <c r="D6" s="208"/>
      <c r="E6" s="206"/>
      <c r="F6" s="209"/>
      <c r="G6" s="210"/>
      <c r="H6" s="211"/>
      <c r="I6" s="211"/>
      <c r="J6" s="212"/>
      <c r="K6" s="213"/>
    </row>
    <row r="7" spans="1:11" ht="29.25" customHeight="1" x14ac:dyDescent="0.25">
      <c r="A7" s="315" t="s">
        <v>6</v>
      </c>
      <c r="B7" s="317" t="s">
        <v>7</v>
      </c>
      <c r="C7" s="317" t="s">
        <v>8</v>
      </c>
      <c r="D7" s="317" t="s">
        <v>9</v>
      </c>
      <c r="E7" s="317" t="s">
        <v>10</v>
      </c>
      <c r="F7" s="306" t="s">
        <v>518</v>
      </c>
      <c r="G7" s="310" t="s">
        <v>519</v>
      </c>
      <c r="H7" s="306" t="s">
        <v>520</v>
      </c>
      <c r="I7" s="306" t="s">
        <v>14</v>
      </c>
      <c r="J7" s="351" t="s">
        <v>521</v>
      </c>
      <c r="K7" s="353" t="s">
        <v>522</v>
      </c>
    </row>
    <row r="8" spans="1:11" ht="84.75" customHeight="1" thickBot="1" x14ac:dyDescent="0.3">
      <c r="A8" s="316"/>
      <c r="B8" s="318"/>
      <c r="C8" s="318"/>
      <c r="D8" s="318"/>
      <c r="E8" s="318"/>
      <c r="F8" s="307"/>
      <c r="G8" s="311"/>
      <c r="H8" s="307"/>
      <c r="I8" s="307"/>
      <c r="J8" s="352"/>
      <c r="K8" s="354"/>
    </row>
    <row r="9" spans="1:11" s="4" customFormat="1" ht="27.75" customHeight="1" thickBot="1" x14ac:dyDescent="0.3">
      <c r="A9" s="21" t="s">
        <v>36</v>
      </c>
      <c r="B9" s="89" t="s">
        <v>37</v>
      </c>
      <c r="C9" s="214">
        <v>10</v>
      </c>
      <c r="D9" s="89" t="s">
        <v>38</v>
      </c>
      <c r="E9" s="23" t="s">
        <v>39</v>
      </c>
      <c r="F9" s="24">
        <f>+F41</f>
        <v>1451042370</v>
      </c>
      <c r="G9" s="24">
        <f t="shared" ref="G9:H9" si="0">+G41</f>
        <v>0</v>
      </c>
      <c r="H9" s="24">
        <f t="shared" si="0"/>
        <v>1451042370</v>
      </c>
      <c r="I9" s="215">
        <f t="shared" ref="I9:I72" si="1">+H9/$H$102</f>
        <v>0.35187065038114301</v>
      </c>
      <c r="J9" s="24">
        <f>+J41</f>
        <v>1451042370</v>
      </c>
      <c r="K9" s="216">
        <f>+J9/H9</f>
        <v>1</v>
      </c>
    </row>
    <row r="10" spans="1:11" s="4" customFormat="1" ht="27.75" customHeight="1" thickBot="1" x14ac:dyDescent="0.3">
      <c r="A10" s="175" t="s">
        <v>36</v>
      </c>
      <c r="B10" s="217" t="s">
        <v>41</v>
      </c>
      <c r="C10" s="218">
        <v>20</v>
      </c>
      <c r="D10" s="217" t="s">
        <v>38</v>
      </c>
      <c r="E10" s="177" t="s">
        <v>39</v>
      </c>
      <c r="F10" s="178">
        <f>+F11+F42</f>
        <v>1354611074.5</v>
      </c>
      <c r="G10" s="178">
        <f t="shared" ref="G10:H10" si="2">+G11+G42</f>
        <v>0</v>
      </c>
      <c r="H10" s="178">
        <f t="shared" si="2"/>
        <v>1354611074.5</v>
      </c>
      <c r="I10" s="219">
        <f t="shared" si="1"/>
        <v>0.32848653468183292</v>
      </c>
      <c r="J10" s="178">
        <f>+J11+J42</f>
        <v>1354611074.5</v>
      </c>
      <c r="K10" s="216">
        <f>+J10/H10</f>
        <v>1</v>
      </c>
    </row>
    <row r="11" spans="1:11" ht="33.75" customHeight="1" x14ac:dyDescent="0.25">
      <c r="A11" s="33" t="s">
        <v>100</v>
      </c>
      <c r="B11" s="92" t="s">
        <v>41</v>
      </c>
      <c r="C11" s="220">
        <v>20</v>
      </c>
      <c r="D11" s="92" t="s">
        <v>38</v>
      </c>
      <c r="E11" s="35" t="s">
        <v>101</v>
      </c>
      <c r="F11" s="93">
        <f>+F12+F17</f>
        <v>233320577.94</v>
      </c>
      <c r="G11" s="93">
        <f>+G12+G17</f>
        <v>0</v>
      </c>
      <c r="H11" s="93">
        <f>+H12+H17</f>
        <v>233320577.94</v>
      </c>
      <c r="I11" s="221">
        <f t="shared" si="1"/>
        <v>5.6579094590499084E-2</v>
      </c>
      <c r="J11" s="93">
        <f>+J12+J17</f>
        <v>233320577.94</v>
      </c>
      <c r="K11" s="222">
        <f>+J11/H11</f>
        <v>1</v>
      </c>
    </row>
    <row r="12" spans="1:11" ht="36" customHeight="1" x14ac:dyDescent="0.25">
      <c r="A12" s="39" t="s">
        <v>102</v>
      </c>
      <c r="B12" s="34" t="s">
        <v>41</v>
      </c>
      <c r="C12" s="34">
        <v>20</v>
      </c>
      <c r="D12" s="34" t="s">
        <v>38</v>
      </c>
      <c r="E12" s="40" t="s">
        <v>103</v>
      </c>
      <c r="F12" s="62">
        <f t="shared" ref="F12:J12" si="3">+F13</f>
        <v>6592600</v>
      </c>
      <c r="G12" s="62">
        <f t="shared" si="3"/>
        <v>0</v>
      </c>
      <c r="H12" s="62">
        <f t="shared" si="3"/>
        <v>6592600</v>
      </c>
      <c r="I12" s="223">
        <f t="shared" si="1"/>
        <v>1.5986731315796958E-3</v>
      </c>
      <c r="J12" s="62">
        <f t="shared" si="3"/>
        <v>6592600</v>
      </c>
      <c r="K12" s="222">
        <f t="shared" ref="K12:K14" si="4">+J12/H12</f>
        <v>1</v>
      </c>
    </row>
    <row r="13" spans="1:11" ht="43.5" customHeight="1" x14ac:dyDescent="0.25">
      <c r="A13" s="39" t="s">
        <v>104</v>
      </c>
      <c r="B13" s="34" t="s">
        <v>41</v>
      </c>
      <c r="C13" s="34">
        <v>20</v>
      </c>
      <c r="D13" s="34" t="s">
        <v>38</v>
      </c>
      <c r="E13" s="40" t="s">
        <v>105</v>
      </c>
      <c r="F13" s="62">
        <f>+F14</f>
        <v>6592600</v>
      </c>
      <c r="G13" s="62">
        <f>+G14</f>
        <v>0</v>
      </c>
      <c r="H13" s="62">
        <f>+H14</f>
        <v>6592600</v>
      </c>
      <c r="I13" s="223">
        <f t="shared" si="1"/>
        <v>1.5986731315796958E-3</v>
      </c>
      <c r="J13" s="62">
        <f>+J14</f>
        <v>6592600</v>
      </c>
      <c r="K13" s="222">
        <f t="shared" si="4"/>
        <v>1</v>
      </c>
    </row>
    <row r="14" spans="1:11" ht="24.75" customHeight="1" x14ac:dyDescent="0.25">
      <c r="A14" s="39" t="s">
        <v>110</v>
      </c>
      <c r="B14" s="34" t="s">
        <v>41</v>
      </c>
      <c r="C14" s="34">
        <v>20</v>
      </c>
      <c r="D14" s="34" t="s">
        <v>38</v>
      </c>
      <c r="E14" s="40" t="s">
        <v>111</v>
      </c>
      <c r="F14" s="62">
        <f>+F15+F16</f>
        <v>6592600</v>
      </c>
      <c r="G14" s="62">
        <f>+G15+G16</f>
        <v>0</v>
      </c>
      <c r="H14" s="62">
        <f t="shared" ref="H14" si="5">+H15+H16</f>
        <v>6592600</v>
      </c>
      <c r="I14" s="223">
        <f t="shared" si="1"/>
        <v>1.5986731315796958E-3</v>
      </c>
      <c r="J14" s="62">
        <f>+J15+J16</f>
        <v>6592600</v>
      </c>
      <c r="K14" s="222">
        <f t="shared" si="4"/>
        <v>1</v>
      </c>
    </row>
    <row r="15" spans="1:11" ht="37.5" customHeight="1" x14ac:dyDescent="0.25">
      <c r="A15" s="71" t="s">
        <v>523</v>
      </c>
      <c r="B15" s="44" t="s">
        <v>41</v>
      </c>
      <c r="C15" s="99">
        <v>20</v>
      </c>
      <c r="D15" s="44" t="s">
        <v>38</v>
      </c>
      <c r="E15" s="45" t="s">
        <v>143</v>
      </c>
      <c r="F15" s="48">
        <v>6110650</v>
      </c>
      <c r="G15" s="48">
        <v>0</v>
      </c>
      <c r="H15" s="48">
        <f>+F15-G15</f>
        <v>6110650</v>
      </c>
      <c r="I15" s="224">
        <f t="shared" si="1"/>
        <v>1.4818026228631295E-3</v>
      </c>
      <c r="J15" s="48">
        <v>6110650</v>
      </c>
      <c r="K15" s="225">
        <f>+J15/H15</f>
        <v>1</v>
      </c>
    </row>
    <row r="16" spans="1:11" ht="25.5" customHeight="1" x14ac:dyDescent="0.25">
      <c r="A16" s="71" t="s">
        <v>524</v>
      </c>
      <c r="B16" s="44" t="s">
        <v>41</v>
      </c>
      <c r="C16" s="99">
        <v>20</v>
      </c>
      <c r="D16" s="44" t="s">
        <v>38</v>
      </c>
      <c r="E16" s="45" t="s">
        <v>145</v>
      </c>
      <c r="F16" s="48">
        <v>481950</v>
      </c>
      <c r="G16" s="48">
        <v>0</v>
      </c>
      <c r="H16" s="48">
        <f>+F16-G16</f>
        <v>481950</v>
      </c>
      <c r="I16" s="226">
        <f t="shared" si="1"/>
        <v>1.1687050871656621E-4</v>
      </c>
      <c r="J16" s="48">
        <v>481950</v>
      </c>
      <c r="K16" s="225">
        <f>+J16/H16</f>
        <v>1</v>
      </c>
    </row>
    <row r="17" spans="1:11" ht="30" customHeight="1" x14ac:dyDescent="0.25">
      <c r="A17" s="39" t="s">
        <v>114</v>
      </c>
      <c r="B17" s="34" t="s">
        <v>41</v>
      </c>
      <c r="C17" s="107">
        <v>20</v>
      </c>
      <c r="D17" s="34" t="s">
        <v>38</v>
      </c>
      <c r="E17" s="40" t="s">
        <v>115</v>
      </c>
      <c r="F17" s="66">
        <f>+F18+F30</f>
        <v>226727977.94</v>
      </c>
      <c r="G17" s="66">
        <f t="shared" ref="G17:H17" si="6">+G18+G30</f>
        <v>0</v>
      </c>
      <c r="H17" s="66">
        <f t="shared" si="6"/>
        <v>226727977.94</v>
      </c>
      <c r="I17" s="227">
        <f t="shared" si="1"/>
        <v>5.498042145891939E-2</v>
      </c>
      <c r="J17" s="66">
        <f>+J18+J30</f>
        <v>226727977.94</v>
      </c>
      <c r="K17" s="222">
        <f t="shared" ref="K17:K80" si="7">+J17/H17</f>
        <v>1</v>
      </c>
    </row>
    <row r="18" spans="1:11" ht="24.75" customHeight="1" x14ac:dyDescent="0.25">
      <c r="A18" s="39" t="s">
        <v>116</v>
      </c>
      <c r="B18" s="34" t="s">
        <v>41</v>
      </c>
      <c r="C18" s="107">
        <v>20</v>
      </c>
      <c r="D18" s="34" t="s">
        <v>38</v>
      </c>
      <c r="E18" s="40" t="s">
        <v>117</v>
      </c>
      <c r="F18" s="66">
        <f>+F19+F21+F26</f>
        <v>88641516.379999995</v>
      </c>
      <c r="G18" s="66">
        <f t="shared" ref="G18:H18" si="8">+G19+G21+G26</f>
        <v>0</v>
      </c>
      <c r="H18" s="66">
        <f t="shared" si="8"/>
        <v>88641516.379999995</v>
      </c>
      <c r="I18" s="223">
        <f t="shared" si="1"/>
        <v>2.1495132509053709E-2</v>
      </c>
      <c r="J18" s="66">
        <f>+J19+J21+J26</f>
        <v>88641516.379999995</v>
      </c>
      <c r="K18" s="222">
        <f t="shared" si="7"/>
        <v>1</v>
      </c>
    </row>
    <row r="19" spans="1:11" ht="48" customHeight="1" x14ac:dyDescent="0.25">
      <c r="A19" s="39" t="s">
        <v>118</v>
      </c>
      <c r="B19" s="34" t="s">
        <v>41</v>
      </c>
      <c r="C19" s="34">
        <v>20</v>
      </c>
      <c r="D19" s="34" t="s">
        <v>38</v>
      </c>
      <c r="E19" s="40" t="s">
        <v>119</v>
      </c>
      <c r="F19" s="62">
        <f t="shared" ref="F19:H19" si="9">+F20</f>
        <v>4184400</v>
      </c>
      <c r="G19" s="62">
        <f t="shared" si="9"/>
        <v>0</v>
      </c>
      <c r="H19" s="62">
        <f t="shared" si="9"/>
        <v>4184400</v>
      </c>
      <c r="I19" s="223">
        <f t="shared" si="1"/>
        <v>1.0146964553866577E-3</v>
      </c>
      <c r="J19" s="62">
        <f>+J20</f>
        <v>4184400</v>
      </c>
      <c r="K19" s="222">
        <f t="shared" si="7"/>
        <v>1</v>
      </c>
    </row>
    <row r="20" spans="1:11" ht="48" customHeight="1" x14ac:dyDescent="0.25">
      <c r="A20" s="43" t="s">
        <v>122</v>
      </c>
      <c r="B20" s="44" t="s">
        <v>41</v>
      </c>
      <c r="C20" s="44">
        <v>20</v>
      </c>
      <c r="D20" s="44" t="s">
        <v>38</v>
      </c>
      <c r="E20" s="45" t="s">
        <v>123</v>
      </c>
      <c r="F20" s="48">
        <v>4184400</v>
      </c>
      <c r="G20" s="48">
        <v>0</v>
      </c>
      <c r="H20" s="48">
        <f>+F20-G20</f>
        <v>4184400</v>
      </c>
      <c r="I20" s="224">
        <f t="shared" si="1"/>
        <v>1.0146964553866577E-3</v>
      </c>
      <c r="J20" s="48">
        <v>4184400</v>
      </c>
      <c r="K20" s="225">
        <f>+J20/H20</f>
        <v>1</v>
      </c>
    </row>
    <row r="21" spans="1:11" ht="43.5" customHeight="1" x14ac:dyDescent="0.25">
      <c r="A21" s="70" t="s">
        <v>126</v>
      </c>
      <c r="B21" s="34" t="s">
        <v>41</v>
      </c>
      <c r="C21" s="107">
        <v>20</v>
      </c>
      <c r="D21" s="34" t="s">
        <v>38</v>
      </c>
      <c r="E21" s="40" t="s">
        <v>489</v>
      </c>
      <c r="F21" s="62">
        <f>+F22+F23+F24+F25</f>
        <v>82299192.379999995</v>
      </c>
      <c r="G21" s="62">
        <f t="shared" ref="G21:J21" si="10">+G22+G23+G24+G25</f>
        <v>0</v>
      </c>
      <c r="H21" s="62">
        <f t="shared" si="10"/>
        <v>82299192.379999995</v>
      </c>
      <c r="I21" s="223">
        <f t="shared" si="1"/>
        <v>1.9957150078666146E-2</v>
      </c>
      <c r="J21" s="62">
        <f t="shared" si="10"/>
        <v>82299192.379999995</v>
      </c>
      <c r="K21" s="222">
        <f t="shared" si="7"/>
        <v>1</v>
      </c>
    </row>
    <row r="22" spans="1:11" ht="43.5" customHeight="1" x14ac:dyDescent="0.25">
      <c r="A22" s="71" t="s">
        <v>128</v>
      </c>
      <c r="B22" s="44" t="s">
        <v>41</v>
      </c>
      <c r="C22" s="44">
        <v>20</v>
      </c>
      <c r="D22" s="44" t="s">
        <v>38</v>
      </c>
      <c r="E22" s="45" t="s">
        <v>129</v>
      </c>
      <c r="F22" s="48">
        <v>66343560</v>
      </c>
      <c r="G22" s="48">
        <v>0</v>
      </c>
      <c r="H22" s="48">
        <f t="shared" ref="H22:H24" si="11">+F22-G22</f>
        <v>66343560</v>
      </c>
      <c r="I22" s="224">
        <f t="shared" si="1"/>
        <v>1.6087987565656256E-2</v>
      </c>
      <c r="J22" s="48">
        <v>66343560</v>
      </c>
      <c r="K22" s="225">
        <f t="shared" si="7"/>
        <v>1</v>
      </c>
    </row>
    <row r="23" spans="1:11" ht="51" customHeight="1" x14ac:dyDescent="0.25">
      <c r="A23" s="71" t="s">
        <v>134</v>
      </c>
      <c r="B23" s="44" t="s">
        <v>41</v>
      </c>
      <c r="C23" s="44">
        <v>20</v>
      </c>
      <c r="D23" s="44" t="s">
        <v>38</v>
      </c>
      <c r="E23" s="45" t="s">
        <v>135</v>
      </c>
      <c r="F23" s="48">
        <v>1543637</v>
      </c>
      <c r="G23" s="48">
        <v>0</v>
      </c>
      <c r="H23" s="48">
        <f t="shared" si="11"/>
        <v>1543637</v>
      </c>
      <c r="I23" s="226">
        <f t="shared" si="1"/>
        <v>3.7432439353400583E-4</v>
      </c>
      <c r="J23" s="48">
        <v>1543637</v>
      </c>
      <c r="K23" s="225">
        <f t="shared" si="7"/>
        <v>1</v>
      </c>
    </row>
    <row r="24" spans="1:11" ht="43.5" customHeight="1" x14ac:dyDescent="0.25">
      <c r="A24" s="71" t="s">
        <v>136</v>
      </c>
      <c r="B24" s="44" t="s">
        <v>41</v>
      </c>
      <c r="C24" s="44">
        <v>20</v>
      </c>
      <c r="D24" s="44" t="s">
        <v>38</v>
      </c>
      <c r="E24" s="45" t="s">
        <v>137</v>
      </c>
      <c r="F24" s="48">
        <v>6139145</v>
      </c>
      <c r="G24" s="48">
        <v>0</v>
      </c>
      <c r="H24" s="48">
        <f t="shared" si="11"/>
        <v>6139145</v>
      </c>
      <c r="I24" s="224">
        <f t="shared" si="1"/>
        <v>1.4887125204580639E-3</v>
      </c>
      <c r="J24" s="48">
        <v>6139145</v>
      </c>
      <c r="K24" s="225">
        <f t="shared" si="7"/>
        <v>1</v>
      </c>
    </row>
    <row r="25" spans="1:11" ht="25.5" customHeight="1" x14ac:dyDescent="0.25">
      <c r="A25" s="71" t="s">
        <v>138</v>
      </c>
      <c r="B25" s="44" t="s">
        <v>41</v>
      </c>
      <c r="C25" s="99">
        <v>20</v>
      </c>
      <c r="D25" s="44" t="s">
        <v>38</v>
      </c>
      <c r="E25" s="45" t="s">
        <v>139</v>
      </c>
      <c r="F25" s="48">
        <v>8272850.3799999999</v>
      </c>
      <c r="G25" s="48">
        <v>0</v>
      </c>
      <c r="H25" s="48">
        <f>+F25-G25</f>
        <v>8272850.3799999999</v>
      </c>
      <c r="I25" s="224">
        <f t="shared" si="1"/>
        <v>2.0061255990178194E-3</v>
      </c>
      <c r="J25" s="48">
        <v>8272850.3799999999</v>
      </c>
      <c r="K25" s="225">
        <f t="shared" si="7"/>
        <v>1</v>
      </c>
    </row>
    <row r="26" spans="1:11" ht="42.75" customHeight="1" x14ac:dyDescent="0.25">
      <c r="A26" s="39" t="s">
        <v>140</v>
      </c>
      <c r="B26" s="34" t="s">
        <v>41</v>
      </c>
      <c r="C26" s="34">
        <v>20</v>
      </c>
      <c r="D26" s="34" t="s">
        <v>38</v>
      </c>
      <c r="E26" s="40" t="s">
        <v>141</v>
      </c>
      <c r="F26" s="62">
        <f>+F27+F28+F29</f>
        <v>2157924</v>
      </c>
      <c r="G26" s="62">
        <f>+G27+G28+G29</f>
        <v>0</v>
      </c>
      <c r="H26" s="62">
        <f>+H27+H28+H29</f>
        <v>2157924</v>
      </c>
      <c r="I26" s="223">
        <f t="shared" si="1"/>
        <v>5.2328597500090755E-4</v>
      </c>
      <c r="J26" s="62">
        <f>+J27+J28+J29</f>
        <v>2157924</v>
      </c>
      <c r="K26" s="222">
        <f t="shared" si="7"/>
        <v>1</v>
      </c>
    </row>
    <row r="27" spans="1:11" ht="36" customHeight="1" x14ac:dyDescent="0.25">
      <c r="A27" s="43" t="s">
        <v>525</v>
      </c>
      <c r="B27" s="44" t="s">
        <v>41</v>
      </c>
      <c r="C27" s="44">
        <v>20</v>
      </c>
      <c r="D27" s="44" t="s">
        <v>38</v>
      </c>
      <c r="E27" s="45" t="s">
        <v>526</v>
      </c>
      <c r="F27" s="48">
        <v>842790</v>
      </c>
      <c r="G27" s="48">
        <v>0</v>
      </c>
      <c r="H27" s="48">
        <f t="shared" ref="H27:H29" si="12">+F27-G27</f>
        <v>842790</v>
      </c>
      <c r="I27" s="226">
        <f t="shared" si="1"/>
        <v>2.0437243706034823E-4</v>
      </c>
      <c r="J27" s="48">
        <v>842790</v>
      </c>
      <c r="K27" s="225">
        <f t="shared" si="7"/>
        <v>1</v>
      </c>
    </row>
    <row r="28" spans="1:11" ht="36" customHeight="1" x14ac:dyDescent="0.25">
      <c r="A28" s="43" t="s">
        <v>144</v>
      </c>
      <c r="B28" s="44" t="s">
        <v>41</v>
      </c>
      <c r="C28" s="44">
        <v>20</v>
      </c>
      <c r="D28" s="44" t="s">
        <v>38</v>
      </c>
      <c r="E28" s="45" t="s">
        <v>145</v>
      </c>
      <c r="F28" s="48">
        <v>949784</v>
      </c>
      <c r="G28" s="48">
        <v>0</v>
      </c>
      <c r="H28" s="48">
        <f t="shared" si="12"/>
        <v>949784</v>
      </c>
      <c r="I28" s="226">
        <f t="shared" si="1"/>
        <v>2.3031795674002513E-4</v>
      </c>
      <c r="J28" s="48">
        <v>949784</v>
      </c>
      <c r="K28" s="225">
        <f t="shared" si="7"/>
        <v>1</v>
      </c>
    </row>
    <row r="29" spans="1:11" ht="40.5" customHeight="1" x14ac:dyDescent="0.25">
      <c r="A29" s="43" t="s">
        <v>527</v>
      </c>
      <c r="B29" s="44" t="s">
        <v>41</v>
      </c>
      <c r="C29" s="44">
        <v>20</v>
      </c>
      <c r="D29" s="44" t="s">
        <v>38</v>
      </c>
      <c r="E29" s="45" t="s">
        <v>528</v>
      </c>
      <c r="F29" s="48">
        <v>365350</v>
      </c>
      <c r="G29" s="48">
        <v>0</v>
      </c>
      <c r="H29" s="48">
        <f t="shared" si="12"/>
        <v>365350</v>
      </c>
      <c r="I29" s="226">
        <f t="shared" si="1"/>
        <v>8.8595581200534207E-5</v>
      </c>
      <c r="J29" s="48">
        <v>365350</v>
      </c>
      <c r="K29" s="225">
        <f t="shared" si="7"/>
        <v>1</v>
      </c>
    </row>
    <row r="30" spans="1:11" ht="29.25" customHeight="1" x14ac:dyDescent="0.25">
      <c r="A30" s="39" t="s">
        <v>148</v>
      </c>
      <c r="B30" s="34" t="s">
        <v>41</v>
      </c>
      <c r="C30" s="107">
        <v>20</v>
      </c>
      <c r="D30" s="34" t="s">
        <v>38</v>
      </c>
      <c r="E30" s="40" t="s">
        <v>149</v>
      </c>
      <c r="F30" s="62">
        <f>+F31+F33+F35+F39</f>
        <v>138086461.56</v>
      </c>
      <c r="G30" s="62">
        <f t="shared" ref="G30:J30" si="13">+G31+G33+G35+G39</f>
        <v>0</v>
      </c>
      <c r="H30" s="62">
        <f t="shared" si="13"/>
        <v>138086461.56</v>
      </c>
      <c r="I30" s="223">
        <f t="shared" si="1"/>
        <v>3.3485288949865681E-2</v>
      </c>
      <c r="J30" s="62">
        <f t="shared" si="13"/>
        <v>138086461.56</v>
      </c>
      <c r="K30" s="222">
        <f t="shared" si="7"/>
        <v>1</v>
      </c>
    </row>
    <row r="31" spans="1:11" ht="29.25" customHeight="1" x14ac:dyDescent="0.25">
      <c r="A31" s="39" t="s">
        <v>494</v>
      </c>
      <c r="B31" s="34" t="s">
        <v>41</v>
      </c>
      <c r="C31" s="34">
        <v>20</v>
      </c>
      <c r="D31" s="34" t="s">
        <v>38</v>
      </c>
      <c r="E31" s="40" t="s">
        <v>495</v>
      </c>
      <c r="F31" s="62">
        <f>+F32</f>
        <v>97215.75</v>
      </c>
      <c r="G31" s="62">
        <f>+G32</f>
        <v>0</v>
      </c>
      <c r="H31" s="62">
        <f>+H32</f>
        <v>97215.75</v>
      </c>
      <c r="I31" s="228">
        <f t="shared" si="1"/>
        <v>2.3574342064036769E-5</v>
      </c>
      <c r="J31" s="62">
        <f>+J32</f>
        <v>97215.75</v>
      </c>
      <c r="K31" s="222">
        <f t="shared" si="7"/>
        <v>1</v>
      </c>
    </row>
    <row r="32" spans="1:11" ht="29.25" customHeight="1" x14ac:dyDescent="0.25">
      <c r="A32" s="43" t="s">
        <v>496</v>
      </c>
      <c r="B32" s="44" t="s">
        <v>41</v>
      </c>
      <c r="C32" s="44">
        <v>20</v>
      </c>
      <c r="D32" s="44" t="s">
        <v>38</v>
      </c>
      <c r="E32" s="45" t="s">
        <v>497</v>
      </c>
      <c r="F32" s="48">
        <v>97215.75</v>
      </c>
      <c r="G32" s="48">
        <v>0</v>
      </c>
      <c r="H32" s="48">
        <f>+F32-G32</f>
        <v>97215.75</v>
      </c>
      <c r="I32" s="229">
        <f t="shared" si="1"/>
        <v>2.3574342064036769E-5</v>
      </c>
      <c r="J32" s="48">
        <v>97215.75</v>
      </c>
      <c r="K32" s="225">
        <f t="shared" si="7"/>
        <v>1</v>
      </c>
    </row>
    <row r="33" spans="1:11" ht="79.5" customHeight="1" x14ac:dyDescent="0.25">
      <c r="A33" s="39" t="s">
        <v>150</v>
      </c>
      <c r="B33" s="34" t="s">
        <v>41</v>
      </c>
      <c r="C33" s="107">
        <v>20</v>
      </c>
      <c r="D33" s="34" t="s">
        <v>38</v>
      </c>
      <c r="E33" s="40" t="s">
        <v>498</v>
      </c>
      <c r="F33" s="62">
        <f>+F34</f>
        <v>978773.33</v>
      </c>
      <c r="G33" s="62">
        <f>+G34</f>
        <v>0</v>
      </c>
      <c r="H33" s="62">
        <f>+H34</f>
        <v>978773.33</v>
      </c>
      <c r="I33" s="228">
        <f t="shared" si="1"/>
        <v>2.3734772693289246E-4</v>
      </c>
      <c r="J33" s="62">
        <f>+J34</f>
        <v>978773.33</v>
      </c>
      <c r="K33" s="222">
        <f t="shared" si="7"/>
        <v>1</v>
      </c>
    </row>
    <row r="34" spans="1:11" ht="36" customHeight="1" x14ac:dyDescent="0.25">
      <c r="A34" s="43" t="s">
        <v>156</v>
      </c>
      <c r="B34" s="44" t="s">
        <v>41</v>
      </c>
      <c r="C34" s="44">
        <v>20</v>
      </c>
      <c r="D34" s="44" t="s">
        <v>38</v>
      </c>
      <c r="E34" s="45" t="s">
        <v>157</v>
      </c>
      <c r="F34" s="48">
        <v>978773.33</v>
      </c>
      <c r="G34" s="48">
        <v>0</v>
      </c>
      <c r="H34" s="48">
        <f>+F34-G34</f>
        <v>978773.33</v>
      </c>
      <c r="I34" s="229">
        <f t="shared" si="1"/>
        <v>2.3734772693289246E-4</v>
      </c>
      <c r="J34" s="48">
        <v>978773.33</v>
      </c>
      <c r="K34" s="225">
        <f t="shared" si="7"/>
        <v>1</v>
      </c>
    </row>
    <row r="35" spans="1:11" ht="49.5" customHeight="1" x14ac:dyDescent="0.25">
      <c r="A35" s="39" t="s">
        <v>172</v>
      </c>
      <c r="B35" s="34" t="s">
        <v>41</v>
      </c>
      <c r="C35" s="107">
        <v>20</v>
      </c>
      <c r="D35" s="34" t="s">
        <v>38</v>
      </c>
      <c r="E35" s="40" t="s">
        <v>173</v>
      </c>
      <c r="F35" s="62">
        <f>SUM(F36:F38)</f>
        <v>133714366.47999999</v>
      </c>
      <c r="G35" s="62">
        <f t="shared" ref="G35:H35" si="14">SUM(G36:G38)</f>
        <v>0</v>
      </c>
      <c r="H35" s="62">
        <f t="shared" si="14"/>
        <v>133714366.47999999</v>
      </c>
      <c r="I35" s="223">
        <f t="shared" si="1"/>
        <v>3.2425077359126399E-2</v>
      </c>
      <c r="J35" s="62">
        <f>SUM(J36:J38)</f>
        <v>133714366.47999999</v>
      </c>
      <c r="K35" s="222">
        <f t="shared" si="7"/>
        <v>1</v>
      </c>
    </row>
    <row r="36" spans="1:11" ht="43.5" customHeight="1" x14ac:dyDescent="0.25">
      <c r="A36" s="43" t="s">
        <v>176</v>
      </c>
      <c r="B36" s="44" t="s">
        <v>41</v>
      </c>
      <c r="C36" s="99">
        <v>20</v>
      </c>
      <c r="D36" s="44" t="s">
        <v>38</v>
      </c>
      <c r="E36" s="45" t="s">
        <v>500</v>
      </c>
      <c r="F36" s="48">
        <v>22322143</v>
      </c>
      <c r="G36" s="48">
        <v>0</v>
      </c>
      <c r="H36" s="48">
        <f>+F36-G36</f>
        <v>22322143</v>
      </c>
      <c r="I36" s="224">
        <f t="shared" si="1"/>
        <v>5.4130100799957203E-3</v>
      </c>
      <c r="J36" s="48">
        <v>22322143</v>
      </c>
      <c r="K36" s="225">
        <f t="shared" si="7"/>
        <v>1</v>
      </c>
    </row>
    <row r="37" spans="1:11" ht="36.75" customHeight="1" x14ac:dyDescent="0.25">
      <c r="A37" s="43" t="s">
        <v>180</v>
      </c>
      <c r="B37" s="44" t="s">
        <v>41</v>
      </c>
      <c r="C37" s="99">
        <v>20</v>
      </c>
      <c r="D37" s="44" t="s">
        <v>38</v>
      </c>
      <c r="E37" s="45" t="s">
        <v>181</v>
      </c>
      <c r="F37" s="48">
        <v>49860362</v>
      </c>
      <c r="G37" s="48">
        <v>0</v>
      </c>
      <c r="H37" s="48">
        <f>+F37-G37</f>
        <v>49860362</v>
      </c>
      <c r="I37" s="224">
        <f t="shared" si="1"/>
        <v>1.2090892980043877E-2</v>
      </c>
      <c r="J37" s="48">
        <v>49860362</v>
      </c>
      <c r="K37" s="225">
        <f t="shared" si="7"/>
        <v>1</v>
      </c>
    </row>
    <row r="38" spans="1:11" ht="61.5" customHeight="1" x14ac:dyDescent="0.25">
      <c r="A38" s="43" t="s">
        <v>182</v>
      </c>
      <c r="B38" s="44" t="s">
        <v>41</v>
      </c>
      <c r="C38" s="99">
        <v>20</v>
      </c>
      <c r="D38" s="44" t="s">
        <v>38</v>
      </c>
      <c r="E38" s="45" t="s">
        <v>502</v>
      </c>
      <c r="F38" s="48">
        <v>61531861.479999997</v>
      </c>
      <c r="G38" s="48">
        <v>0</v>
      </c>
      <c r="H38" s="48">
        <f>+F38-G38</f>
        <v>61531861.479999997</v>
      </c>
      <c r="I38" s="224">
        <f t="shared" si="1"/>
        <v>1.4921174299086801E-2</v>
      </c>
      <c r="J38" s="48">
        <v>61531861.479999997</v>
      </c>
      <c r="K38" s="225">
        <f t="shared" si="7"/>
        <v>1</v>
      </c>
    </row>
    <row r="39" spans="1:11" ht="61.5" customHeight="1" x14ac:dyDescent="0.25">
      <c r="A39" s="39" t="s">
        <v>186</v>
      </c>
      <c r="B39" s="34" t="s">
        <v>41</v>
      </c>
      <c r="C39" s="34">
        <v>20</v>
      </c>
      <c r="D39" s="34" t="s">
        <v>38</v>
      </c>
      <c r="E39" s="40" t="s">
        <v>187</v>
      </c>
      <c r="F39" s="62">
        <f>+F40</f>
        <v>3296106</v>
      </c>
      <c r="G39" s="62">
        <f>+G40</f>
        <v>0</v>
      </c>
      <c r="H39" s="62">
        <f>+H40</f>
        <v>3296106</v>
      </c>
      <c r="I39" s="223">
        <f t="shared" si="1"/>
        <v>7.9928952174235126E-4</v>
      </c>
      <c r="J39" s="62">
        <f>+J40</f>
        <v>3296106</v>
      </c>
      <c r="K39" s="222">
        <f t="shared" si="7"/>
        <v>1</v>
      </c>
    </row>
    <row r="40" spans="1:11" ht="61.5" customHeight="1" x14ac:dyDescent="0.25">
      <c r="A40" s="43" t="s">
        <v>190</v>
      </c>
      <c r="B40" s="44" t="s">
        <v>41</v>
      </c>
      <c r="C40" s="44">
        <v>20</v>
      </c>
      <c r="D40" s="44" t="s">
        <v>38</v>
      </c>
      <c r="E40" s="45" t="s">
        <v>191</v>
      </c>
      <c r="F40" s="48">
        <v>3296106</v>
      </c>
      <c r="G40" s="48">
        <v>0</v>
      </c>
      <c r="H40" s="48">
        <f>+F40-G40</f>
        <v>3296106</v>
      </c>
      <c r="I40" s="224">
        <f t="shared" si="1"/>
        <v>7.9928952174235126E-4</v>
      </c>
      <c r="J40" s="48">
        <v>3296106</v>
      </c>
      <c r="K40" s="225">
        <f t="shared" si="7"/>
        <v>1</v>
      </c>
    </row>
    <row r="41" spans="1:11" ht="26.25" customHeight="1" x14ac:dyDescent="0.25">
      <c r="A41" s="39" t="s">
        <v>200</v>
      </c>
      <c r="B41" s="34" t="s">
        <v>37</v>
      </c>
      <c r="C41" s="34">
        <v>10</v>
      </c>
      <c r="D41" s="34" t="s">
        <v>38</v>
      </c>
      <c r="E41" s="40" t="s">
        <v>201</v>
      </c>
      <c r="F41" s="62">
        <f t="shared" ref="F41:H46" si="15">+F43</f>
        <v>1451042370</v>
      </c>
      <c r="G41" s="62">
        <f t="shared" si="15"/>
        <v>0</v>
      </c>
      <c r="H41" s="62">
        <f t="shared" si="15"/>
        <v>1451042370</v>
      </c>
      <c r="I41" s="223">
        <f t="shared" si="1"/>
        <v>0.35187065038114301</v>
      </c>
      <c r="J41" s="62">
        <f t="shared" ref="J41:J46" si="16">+J43</f>
        <v>1451042370</v>
      </c>
      <c r="K41" s="222">
        <f t="shared" si="7"/>
        <v>1</v>
      </c>
    </row>
    <row r="42" spans="1:11" ht="29.25" customHeight="1" x14ac:dyDescent="0.25">
      <c r="A42" s="39" t="s">
        <v>200</v>
      </c>
      <c r="B42" s="34" t="s">
        <v>41</v>
      </c>
      <c r="C42" s="34">
        <v>20</v>
      </c>
      <c r="D42" s="34" t="s">
        <v>38</v>
      </c>
      <c r="E42" s="40" t="s">
        <v>201</v>
      </c>
      <c r="F42" s="62">
        <f t="shared" si="15"/>
        <v>1121290496.5599999</v>
      </c>
      <c r="G42" s="62">
        <f t="shared" si="15"/>
        <v>0</v>
      </c>
      <c r="H42" s="62">
        <f t="shared" si="15"/>
        <v>1121290496.5599999</v>
      </c>
      <c r="I42" s="223">
        <f t="shared" si="1"/>
        <v>0.27190744009133377</v>
      </c>
      <c r="J42" s="62">
        <f t="shared" si="16"/>
        <v>1121290496.5599999</v>
      </c>
      <c r="K42" s="222">
        <f t="shared" si="7"/>
        <v>1</v>
      </c>
    </row>
    <row r="43" spans="1:11" ht="29.25" customHeight="1" x14ac:dyDescent="0.25">
      <c r="A43" s="39" t="s">
        <v>218</v>
      </c>
      <c r="B43" s="34" t="s">
        <v>37</v>
      </c>
      <c r="C43" s="34">
        <v>10</v>
      </c>
      <c r="D43" s="34" t="s">
        <v>38</v>
      </c>
      <c r="E43" s="40" t="s">
        <v>219</v>
      </c>
      <c r="F43" s="62">
        <f t="shared" si="15"/>
        <v>1451042370</v>
      </c>
      <c r="G43" s="62">
        <f t="shared" si="15"/>
        <v>0</v>
      </c>
      <c r="H43" s="62">
        <f t="shared" si="15"/>
        <v>1451042370</v>
      </c>
      <c r="I43" s="223">
        <f t="shared" si="1"/>
        <v>0.35187065038114301</v>
      </c>
      <c r="J43" s="62">
        <f t="shared" si="16"/>
        <v>1451042370</v>
      </c>
      <c r="K43" s="222">
        <f t="shared" si="7"/>
        <v>1</v>
      </c>
    </row>
    <row r="44" spans="1:11" ht="24.75" customHeight="1" x14ac:dyDescent="0.25">
      <c r="A44" s="39" t="s">
        <v>218</v>
      </c>
      <c r="B44" s="34" t="s">
        <v>41</v>
      </c>
      <c r="C44" s="34">
        <v>20</v>
      </c>
      <c r="D44" s="34" t="s">
        <v>38</v>
      </c>
      <c r="E44" s="40" t="s">
        <v>219</v>
      </c>
      <c r="F44" s="63">
        <f t="shared" si="15"/>
        <v>1121290496.5599999</v>
      </c>
      <c r="G44" s="63">
        <f t="shared" si="15"/>
        <v>0</v>
      </c>
      <c r="H44" s="63">
        <f t="shared" si="15"/>
        <v>1121290496.5599999</v>
      </c>
      <c r="I44" s="224">
        <f t="shared" si="1"/>
        <v>0.27190744009133377</v>
      </c>
      <c r="J44" s="63">
        <f t="shared" si="16"/>
        <v>1121290496.5599999</v>
      </c>
      <c r="K44" s="222">
        <f t="shared" si="7"/>
        <v>1</v>
      </c>
    </row>
    <row r="45" spans="1:11" ht="24.75" customHeight="1" x14ac:dyDescent="0.25">
      <c r="A45" s="39" t="s">
        <v>220</v>
      </c>
      <c r="B45" s="34" t="s">
        <v>37</v>
      </c>
      <c r="C45" s="34">
        <v>10</v>
      </c>
      <c r="D45" s="34" t="s">
        <v>38</v>
      </c>
      <c r="E45" s="40" t="s">
        <v>221</v>
      </c>
      <c r="F45" s="63">
        <f t="shared" si="15"/>
        <v>1451042370</v>
      </c>
      <c r="G45" s="63">
        <f t="shared" si="15"/>
        <v>0</v>
      </c>
      <c r="H45" s="63">
        <f t="shared" si="15"/>
        <v>1451042370</v>
      </c>
      <c r="I45" s="224">
        <f t="shared" si="1"/>
        <v>0.35187065038114301</v>
      </c>
      <c r="J45" s="63">
        <f t="shared" si="16"/>
        <v>1451042370</v>
      </c>
      <c r="K45" s="222">
        <f t="shared" si="7"/>
        <v>1</v>
      </c>
    </row>
    <row r="46" spans="1:11" ht="24.75" customHeight="1" x14ac:dyDescent="0.25">
      <c r="A46" s="39" t="s">
        <v>220</v>
      </c>
      <c r="B46" s="34" t="s">
        <v>41</v>
      </c>
      <c r="C46" s="34">
        <v>20</v>
      </c>
      <c r="D46" s="34" t="s">
        <v>38</v>
      </c>
      <c r="E46" s="40" t="s">
        <v>221</v>
      </c>
      <c r="F46" s="63">
        <f t="shared" si="15"/>
        <v>1121290496.5599999</v>
      </c>
      <c r="G46" s="63">
        <f t="shared" si="15"/>
        <v>0</v>
      </c>
      <c r="H46" s="63">
        <f t="shared" si="15"/>
        <v>1121290496.5599999</v>
      </c>
      <c r="I46" s="224">
        <f t="shared" si="1"/>
        <v>0.27190744009133377</v>
      </c>
      <c r="J46" s="63">
        <f t="shared" si="16"/>
        <v>1121290496.5599999</v>
      </c>
      <c r="K46" s="222">
        <f t="shared" si="7"/>
        <v>1</v>
      </c>
    </row>
    <row r="47" spans="1:11" ht="24.75" customHeight="1" x14ac:dyDescent="0.25">
      <c r="A47" s="43" t="s">
        <v>224</v>
      </c>
      <c r="B47" s="44" t="s">
        <v>37</v>
      </c>
      <c r="C47" s="44">
        <v>10</v>
      </c>
      <c r="D47" s="44" t="s">
        <v>38</v>
      </c>
      <c r="E47" s="45" t="s">
        <v>225</v>
      </c>
      <c r="F47" s="48">
        <v>1451042370</v>
      </c>
      <c r="G47" s="48">
        <v>0</v>
      </c>
      <c r="H47" s="48">
        <f t="shared" ref="H47:H48" si="17">+F47-G47</f>
        <v>1451042370</v>
      </c>
      <c r="I47" s="224">
        <f t="shared" si="1"/>
        <v>0.35187065038114301</v>
      </c>
      <c r="J47" s="48">
        <v>1451042370</v>
      </c>
      <c r="K47" s="225">
        <f t="shared" si="7"/>
        <v>1</v>
      </c>
    </row>
    <row r="48" spans="1:11" ht="24.75" customHeight="1" thickBot="1" x14ac:dyDescent="0.3">
      <c r="A48" s="83" t="s">
        <v>224</v>
      </c>
      <c r="B48" s="84" t="s">
        <v>41</v>
      </c>
      <c r="C48" s="84">
        <v>20</v>
      </c>
      <c r="D48" s="84" t="s">
        <v>38</v>
      </c>
      <c r="E48" s="85" t="s">
        <v>225</v>
      </c>
      <c r="F48" s="88">
        <v>1121290496.5599999</v>
      </c>
      <c r="G48" s="88">
        <v>0</v>
      </c>
      <c r="H48" s="88">
        <f t="shared" si="17"/>
        <v>1121290496.5599999</v>
      </c>
      <c r="I48" s="230">
        <f t="shared" si="1"/>
        <v>0.27190744009133377</v>
      </c>
      <c r="J48" s="88">
        <v>1121290496.5599999</v>
      </c>
      <c r="K48" s="231">
        <f t="shared" si="7"/>
        <v>1</v>
      </c>
    </row>
    <row r="49" spans="1:11" s="4" customFormat="1" ht="27.75" customHeight="1" thickBot="1" x14ac:dyDescent="0.3">
      <c r="A49" s="21" t="s">
        <v>246</v>
      </c>
      <c r="B49" s="141" t="s">
        <v>37</v>
      </c>
      <c r="C49" s="232" t="s">
        <v>505</v>
      </c>
      <c r="D49" s="141" t="s">
        <v>38</v>
      </c>
      <c r="E49" s="23" t="s">
        <v>247</v>
      </c>
      <c r="F49" s="24">
        <f>+F50+F56+F62+F68+F78+F84</f>
        <v>1318141388.71</v>
      </c>
      <c r="G49" s="24">
        <f>+G50+G56+G62+G68+G78+G84</f>
        <v>0</v>
      </c>
      <c r="H49" s="24">
        <f>+H50+H56+H62+H68+H78+H84</f>
        <v>1318141388.71</v>
      </c>
      <c r="I49" s="233">
        <f t="shared" si="1"/>
        <v>0.31964281493702407</v>
      </c>
      <c r="J49" s="24">
        <f>+J50+J56+J62+J68+J78+J84</f>
        <v>1318141388.71</v>
      </c>
      <c r="K49" s="233">
        <f t="shared" si="7"/>
        <v>1</v>
      </c>
    </row>
    <row r="50" spans="1:11" ht="24" customHeight="1" x14ac:dyDescent="0.25">
      <c r="A50" s="33" t="s">
        <v>248</v>
      </c>
      <c r="B50" s="182" t="s">
        <v>37</v>
      </c>
      <c r="C50" s="183" t="s">
        <v>505</v>
      </c>
      <c r="D50" s="182" t="s">
        <v>38</v>
      </c>
      <c r="E50" s="35" t="s">
        <v>249</v>
      </c>
      <c r="F50" s="93">
        <f t="shared" ref="F50:H54" si="18">+F51</f>
        <v>241083896.5</v>
      </c>
      <c r="G50" s="93">
        <f t="shared" si="18"/>
        <v>0</v>
      </c>
      <c r="H50" s="93">
        <f t="shared" si="18"/>
        <v>241083896.5</v>
      </c>
      <c r="I50" s="221">
        <f t="shared" si="1"/>
        <v>5.8461661224871862E-2</v>
      </c>
      <c r="J50" s="93">
        <f>+J51</f>
        <v>241083896.5</v>
      </c>
      <c r="K50" s="222">
        <f t="shared" si="7"/>
        <v>1</v>
      </c>
    </row>
    <row r="51" spans="1:11" ht="24" customHeight="1" x14ac:dyDescent="0.25">
      <c r="A51" s="39" t="s">
        <v>250</v>
      </c>
      <c r="B51" s="191" t="s">
        <v>37</v>
      </c>
      <c r="C51" s="186" t="s">
        <v>505</v>
      </c>
      <c r="D51" s="191" t="s">
        <v>38</v>
      </c>
      <c r="E51" s="40" t="s">
        <v>251</v>
      </c>
      <c r="F51" s="62">
        <f t="shared" si="18"/>
        <v>241083896.5</v>
      </c>
      <c r="G51" s="62">
        <f t="shared" si="18"/>
        <v>0</v>
      </c>
      <c r="H51" s="62">
        <f t="shared" si="18"/>
        <v>241083896.5</v>
      </c>
      <c r="I51" s="223">
        <f t="shared" si="1"/>
        <v>5.8461661224871862E-2</v>
      </c>
      <c r="J51" s="62">
        <f>+J52</f>
        <v>241083896.5</v>
      </c>
      <c r="K51" s="222">
        <f t="shared" si="7"/>
        <v>1</v>
      </c>
    </row>
    <row r="52" spans="1:11" ht="49.5" customHeight="1" x14ac:dyDescent="0.25">
      <c r="A52" s="96" t="s">
        <v>300</v>
      </c>
      <c r="B52" s="191" t="s">
        <v>37</v>
      </c>
      <c r="C52" s="186" t="s">
        <v>505</v>
      </c>
      <c r="D52" s="191" t="s">
        <v>38</v>
      </c>
      <c r="E52" s="40" t="s">
        <v>301</v>
      </c>
      <c r="F52" s="62">
        <f t="shared" si="18"/>
        <v>241083896.5</v>
      </c>
      <c r="G52" s="62">
        <f t="shared" si="18"/>
        <v>0</v>
      </c>
      <c r="H52" s="62">
        <f t="shared" si="18"/>
        <v>241083896.5</v>
      </c>
      <c r="I52" s="223">
        <f t="shared" si="1"/>
        <v>5.8461661224871862E-2</v>
      </c>
      <c r="J52" s="62">
        <f>+J53</f>
        <v>241083896.5</v>
      </c>
      <c r="K52" s="222">
        <f t="shared" si="7"/>
        <v>1</v>
      </c>
    </row>
    <row r="53" spans="1:11" ht="49.5" customHeight="1" x14ac:dyDescent="0.25">
      <c r="A53" s="39" t="s">
        <v>302</v>
      </c>
      <c r="B53" s="191" t="s">
        <v>37</v>
      </c>
      <c r="C53" s="186" t="s">
        <v>505</v>
      </c>
      <c r="D53" s="191" t="s">
        <v>38</v>
      </c>
      <c r="E53" s="40" t="s">
        <v>301</v>
      </c>
      <c r="F53" s="62">
        <f t="shared" si="18"/>
        <v>241083896.5</v>
      </c>
      <c r="G53" s="62">
        <f t="shared" si="18"/>
        <v>0</v>
      </c>
      <c r="H53" s="62">
        <f t="shared" si="18"/>
        <v>241083896.5</v>
      </c>
      <c r="I53" s="223">
        <f t="shared" si="1"/>
        <v>5.8461661224871862E-2</v>
      </c>
      <c r="J53" s="62">
        <f>+J54</f>
        <v>241083896.5</v>
      </c>
      <c r="K53" s="222">
        <f t="shared" si="7"/>
        <v>1</v>
      </c>
    </row>
    <row r="54" spans="1:11" ht="55.5" customHeight="1" x14ac:dyDescent="0.25">
      <c r="A54" s="39" t="s">
        <v>303</v>
      </c>
      <c r="B54" s="191" t="s">
        <v>37</v>
      </c>
      <c r="C54" s="186" t="s">
        <v>505</v>
      </c>
      <c r="D54" s="191" t="s">
        <v>38</v>
      </c>
      <c r="E54" s="40" t="s">
        <v>304</v>
      </c>
      <c r="F54" s="62">
        <f t="shared" si="18"/>
        <v>241083896.5</v>
      </c>
      <c r="G54" s="62">
        <f t="shared" si="18"/>
        <v>0</v>
      </c>
      <c r="H54" s="62">
        <f t="shared" si="18"/>
        <v>241083896.5</v>
      </c>
      <c r="I54" s="223">
        <f t="shared" si="1"/>
        <v>5.8461661224871862E-2</v>
      </c>
      <c r="J54" s="62">
        <f>+J55</f>
        <v>241083896.5</v>
      </c>
      <c r="K54" s="222">
        <f t="shared" si="7"/>
        <v>1</v>
      </c>
    </row>
    <row r="55" spans="1:11" ht="30" customHeight="1" x14ac:dyDescent="0.25">
      <c r="A55" s="43" t="s">
        <v>305</v>
      </c>
      <c r="B55" s="44" t="s">
        <v>37</v>
      </c>
      <c r="C55" s="99">
        <v>13</v>
      </c>
      <c r="D55" s="44" t="s">
        <v>38</v>
      </c>
      <c r="E55" s="45" t="s">
        <v>258</v>
      </c>
      <c r="F55" s="48">
        <v>241083896.5</v>
      </c>
      <c r="G55" s="48">
        <v>0</v>
      </c>
      <c r="H55" s="48">
        <f>+F55-G55</f>
        <v>241083896.5</v>
      </c>
      <c r="I55" s="224">
        <f t="shared" si="1"/>
        <v>5.8461661224871862E-2</v>
      </c>
      <c r="J55" s="48">
        <v>241083896.5</v>
      </c>
      <c r="K55" s="225">
        <f t="shared" si="7"/>
        <v>1</v>
      </c>
    </row>
    <row r="56" spans="1:11" ht="35.25" customHeight="1" x14ac:dyDescent="0.25">
      <c r="A56" s="39" t="s">
        <v>386</v>
      </c>
      <c r="B56" s="44" t="s">
        <v>37</v>
      </c>
      <c r="C56" s="107">
        <v>13</v>
      </c>
      <c r="D56" s="44" t="s">
        <v>38</v>
      </c>
      <c r="E56" s="95" t="s">
        <v>387</v>
      </c>
      <c r="F56" s="62">
        <f t="shared" ref="F56:J60" si="19">+F57</f>
        <v>52191294.5</v>
      </c>
      <c r="G56" s="62">
        <f t="shared" si="19"/>
        <v>0</v>
      </c>
      <c r="H56" s="62">
        <f t="shared" si="19"/>
        <v>52191294.5</v>
      </c>
      <c r="I56" s="223">
        <f t="shared" si="1"/>
        <v>1.265613266685574E-2</v>
      </c>
      <c r="J56" s="62">
        <f t="shared" si="19"/>
        <v>52191294.5</v>
      </c>
      <c r="K56" s="222">
        <f t="shared" si="7"/>
        <v>1</v>
      </c>
    </row>
    <row r="57" spans="1:11" ht="33" customHeight="1" x14ac:dyDescent="0.25">
      <c r="A57" s="39" t="s">
        <v>388</v>
      </c>
      <c r="B57" s="44" t="s">
        <v>37</v>
      </c>
      <c r="C57" s="107">
        <v>13</v>
      </c>
      <c r="D57" s="44" t="s">
        <v>38</v>
      </c>
      <c r="E57" s="40" t="s">
        <v>251</v>
      </c>
      <c r="F57" s="62">
        <f t="shared" si="19"/>
        <v>52191294.5</v>
      </c>
      <c r="G57" s="62">
        <f t="shared" si="19"/>
        <v>0</v>
      </c>
      <c r="H57" s="62">
        <f t="shared" si="19"/>
        <v>52191294.5</v>
      </c>
      <c r="I57" s="223">
        <f t="shared" si="1"/>
        <v>1.265613266685574E-2</v>
      </c>
      <c r="J57" s="62">
        <f t="shared" si="19"/>
        <v>52191294.5</v>
      </c>
      <c r="K57" s="222">
        <f t="shared" si="7"/>
        <v>1</v>
      </c>
    </row>
    <row r="58" spans="1:11" ht="51.75" customHeight="1" x14ac:dyDescent="0.25">
      <c r="A58" s="39" t="s">
        <v>389</v>
      </c>
      <c r="B58" s="44" t="s">
        <v>37</v>
      </c>
      <c r="C58" s="107">
        <v>13</v>
      </c>
      <c r="D58" s="44" t="s">
        <v>38</v>
      </c>
      <c r="E58" s="40" t="s">
        <v>390</v>
      </c>
      <c r="F58" s="62">
        <f t="shared" si="19"/>
        <v>52191294.5</v>
      </c>
      <c r="G58" s="62">
        <f t="shared" si="19"/>
        <v>0</v>
      </c>
      <c r="H58" s="62">
        <f t="shared" si="19"/>
        <v>52191294.5</v>
      </c>
      <c r="I58" s="223">
        <f t="shared" si="1"/>
        <v>1.265613266685574E-2</v>
      </c>
      <c r="J58" s="62">
        <f t="shared" si="19"/>
        <v>52191294.5</v>
      </c>
      <c r="K58" s="222">
        <f t="shared" si="7"/>
        <v>1</v>
      </c>
    </row>
    <row r="59" spans="1:11" ht="51.75" customHeight="1" x14ac:dyDescent="0.25">
      <c r="A59" s="39" t="s">
        <v>391</v>
      </c>
      <c r="B59" s="44" t="s">
        <v>37</v>
      </c>
      <c r="C59" s="107">
        <v>13</v>
      </c>
      <c r="D59" s="44" t="s">
        <v>38</v>
      </c>
      <c r="E59" s="40" t="s">
        <v>390</v>
      </c>
      <c r="F59" s="62">
        <f t="shared" si="19"/>
        <v>52191294.5</v>
      </c>
      <c r="G59" s="62">
        <f t="shared" si="19"/>
        <v>0</v>
      </c>
      <c r="H59" s="62">
        <f t="shared" si="19"/>
        <v>52191294.5</v>
      </c>
      <c r="I59" s="223">
        <f t="shared" si="1"/>
        <v>1.265613266685574E-2</v>
      </c>
      <c r="J59" s="62">
        <f t="shared" si="19"/>
        <v>52191294.5</v>
      </c>
      <c r="K59" s="222">
        <f t="shared" si="7"/>
        <v>1</v>
      </c>
    </row>
    <row r="60" spans="1:11" ht="29.25" customHeight="1" x14ac:dyDescent="0.25">
      <c r="A60" s="39" t="s">
        <v>392</v>
      </c>
      <c r="B60" s="44" t="s">
        <v>37</v>
      </c>
      <c r="C60" s="107">
        <v>13</v>
      </c>
      <c r="D60" s="44" t="s">
        <v>38</v>
      </c>
      <c r="E60" s="95" t="s">
        <v>393</v>
      </c>
      <c r="F60" s="62">
        <f t="shared" si="19"/>
        <v>52191294.5</v>
      </c>
      <c r="G60" s="62">
        <f t="shared" si="19"/>
        <v>0</v>
      </c>
      <c r="H60" s="62">
        <f t="shared" si="19"/>
        <v>52191294.5</v>
      </c>
      <c r="I60" s="223">
        <f t="shared" si="1"/>
        <v>1.265613266685574E-2</v>
      </c>
      <c r="J60" s="62">
        <f t="shared" si="19"/>
        <v>52191294.5</v>
      </c>
      <c r="K60" s="222">
        <f t="shared" si="7"/>
        <v>1</v>
      </c>
    </row>
    <row r="61" spans="1:11" ht="30" customHeight="1" x14ac:dyDescent="0.25">
      <c r="A61" s="43" t="s">
        <v>394</v>
      </c>
      <c r="B61" s="44" t="s">
        <v>37</v>
      </c>
      <c r="C61" s="99">
        <v>13</v>
      </c>
      <c r="D61" s="44" t="s">
        <v>38</v>
      </c>
      <c r="E61" s="45" t="s">
        <v>258</v>
      </c>
      <c r="F61" s="48">
        <v>52191294.5</v>
      </c>
      <c r="G61" s="48">
        <v>0</v>
      </c>
      <c r="H61" s="48">
        <f>+F61-G61</f>
        <v>52191294.5</v>
      </c>
      <c r="I61" s="224">
        <f t="shared" si="1"/>
        <v>1.265613266685574E-2</v>
      </c>
      <c r="J61" s="48">
        <v>52191294.5</v>
      </c>
      <c r="K61" s="225">
        <f t="shared" si="7"/>
        <v>1</v>
      </c>
    </row>
    <row r="62" spans="1:11" ht="33" customHeight="1" x14ac:dyDescent="0.25">
      <c r="A62" s="39" t="s">
        <v>401</v>
      </c>
      <c r="B62" s="34" t="s">
        <v>37</v>
      </c>
      <c r="C62" s="107">
        <v>13</v>
      </c>
      <c r="D62" s="34" t="s">
        <v>38</v>
      </c>
      <c r="E62" s="40" t="s">
        <v>402</v>
      </c>
      <c r="F62" s="62">
        <f t="shared" ref="F62:J66" si="20">+F63</f>
        <v>18086887</v>
      </c>
      <c r="G62" s="62">
        <f t="shared" si="20"/>
        <v>0</v>
      </c>
      <c r="H62" s="62">
        <f t="shared" si="20"/>
        <v>18086887</v>
      </c>
      <c r="I62" s="223">
        <f t="shared" si="1"/>
        <v>4.3859812943024129E-3</v>
      </c>
      <c r="J62" s="62">
        <f t="shared" si="20"/>
        <v>18086887</v>
      </c>
      <c r="K62" s="222">
        <f t="shared" si="7"/>
        <v>1</v>
      </c>
    </row>
    <row r="63" spans="1:11" ht="38.25" customHeight="1" x14ac:dyDescent="0.25">
      <c r="A63" s="39" t="s">
        <v>403</v>
      </c>
      <c r="B63" s="34" t="s">
        <v>37</v>
      </c>
      <c r="C63" s="107">
        <v>13</v>
      </c>
      <c r="D63" s="34" t="s">
        <v>38</v>
      </c>
      <c r="E63" s="40" t="s">
        <v>251</v>
      </c>
      <c r="F63" s="62">
        <f t="shared" si="20"/>
        <v>18086887</v>
      </c>
      <c r="G63" s="62">
        <f t="shared" si="20"/>
        <v>0</v>
      </c>
      <c r="H63" s="62">
        <f t="shared" si="20"/>
        <v>18086887</v>
      </c>
      <c r="I63" s="223">
        <f t="shared" si="1"/>
        <v>4.3859812943024129E-3</v>
      </c>
      <c r="J63" s="62">
        <f t="shared" si="20"/>
        <v>18086887</v>
      </c>
      <c r="K63" s="222">
        <f t="shared" si="7"/>
        <v>1</v>
      </c>
    </row>
    <row r="64" spans="1:11" ht="39" customHeight="1" x14ac:dyDescent="0.25">
      <c r="A64" s="39" t="s">
        <v>413</v>
      </c>
      <c r="B64" s="34" t="s">
        <v>37</v>
      </c>
      <c r="C64" s="107">
        <v>13</v>
      </c>
      <c r="D64" s="34" t="s">
        <v>38</v>
      </c>
      <c r="E64" s="40" t="s">
        <v>414</v>
      </c>
      <c r="F64" s="62">
        <f t="shared" si="20"/>
        <v>18086887</v>
      </c>
      <c r="G64" s="62">
        <f t="shared" si="20"/>
        <v>0</v>
      </c>
      <c r="H64" s="62">
        <f t="shared" si="20"/>
        <v>18086887</v>
      </c>
      <c r="I64" s="223">
        <f t="shared" si="1"/>
        <v>4.3859812943024129E-3</v>
      </c>
      <c r="J64" s="62">
        <f t="shared" si="20"/>
        <v>18086887</v>
      </c>
      <c r="K64" s="222">
        <f t="shared" si="7"/>
        <v>1</v>
      </c>
    </row>
    <row r="65" spans="1:11" ht="39" customHeight="1" x14ac:dyDescent="0.25">
      <c r="A65" s="39" t="s">
        <v>415</v>
      </c>
      <c r="B65" s="34" t="s">
        <v>37</v>
      </c>
      <c r="C65" s="107">
        <v>13</v>
      </c>
      <c r="D65" s="34" t="s">
        <v>38</v>
      </c>
      <c r="E65" s="40" t="s">
        <v>414</v>
      </c>
      <c r="F65" s="62">
        <f t="shared" si="20"/>
        <v>18086887</v>
      </c>
      <c r="G65" s="62">
        <f t="shared" si="20"/>
        <v>0</v>
      </c>
      <c r="H65" s="62">
        <f t="shared" si="20"/>
        <v>18086887</v>
      </c>
      <c r="I65" s="223">
        <f t="shared" si="1"/>
        <v>4.3859812943024129E-3</v>
      </c>
      <c r="J65" s="62">
        <f t="shared" si="20"/>
        <v>18086887</v>
      </c>
      <c r="K65" s="222">
        <f t="shared" si="7"/>
        <v>1</v>
      </c>
    </row>
    <row r="66" spans="1:11" ht="39" customHeight="1" x14ac:dyDescent="0.25">
      <c r="A66" s="39" t="s">
        <v>416</v>
      </c>
      <c r="B66" s="34" t="s">
        <v>37</v>
      </c>
      <c r="C66" s="107">
        <v>13</v>
      </c>
      <c r="D66" s="34" t="s">
        <v>38</v>
      </c>
      <c r="E66" s="40" t="s">
        <v>393</v>
      </c>
      <c r="F66" s="41">
        <f t="shared" si="20"/>
        <v>18086887</v>
      </c>
      <c r="G66" s="41">
        <f t="shared" si="20"/>
        <v>0</v>
      </c>
      <c r="H66" s="41">
        <f t="shared" si="20"/>
        <v>18086887</v>
      </c>
      <c r="I66" s="223">
        <f t="shared" si="1"/>
        <v>4.3859812943024129E-3</v>
      </c>
      <c r="J66" s="41">
        <f t="shared" si="20"/>
        <v>18086887</v>
      </c>
      <c r="K66" s="222">
        <f t="shared" si="7"/>
        <v>1</v>
      </c>
    </row>
    <row r="67" spans="1:11" ht="30" customHeight="1" x14ac:dyDescent="0.25">
      <c r="A67" s="43" t="s">
        <v>417</v>
      </c>
      <c r="B67" s="44" t="s">
        <v>37</v>
      </c>
      <c r="C67" s="99">
        <v>13</v>
      </c>
      <c r="D67" s="44" t="s">
        <v>38</v>
      </c>
      <c r="E67" s="45" t="s">
        <v>258</v>
      </c>
      <c r="F67" s="48">
        <v>18086887</v>
      </c>
      <c r="G67" s="48">
        <v>0</v>
      </c>
      <c r="H67" s="48">
        <f>+F67-G67</f>
        <v>18086887</v>
      </c>
      <c r="I67" s="224">
        <f t="shared" si="1"/>
        <v>4.3859812943024129E-3</v>
      </c>
      <c r="J67" s="48">
        <v>18086887</v>
      </c>
      <c r="K67" s="225">
        <f t="shared" si="7"/>
        <v>1</v>
      </c>
    </row>
    <row r="68" spans="1:11" ht="34.5" customHeight="1" x14ac:dyDescent="0.25">
      <c r="A68" s="39" t="s">
        <v>418</v>
      </c>
      <c r="B68" s="34" t="s">
        <v>37</v>
      </c>
      <c r="C68" s="107">
        <v>13</v>
      </c>
      <c r="D68" s="34" t="s">
        <v>38</v>
      </c>
      <c r="E68" s="40" t="s">
        <v>419</v>
      </c>
      <c r="F68" s="60">
        <f t="shared" ref="F68:J76" si="21">+F69</f>
        <v>252804367.38</v>
      </c>
      <c r="G68" s="60">
        <f t="shared" si="21"/>
        <v>0</v>
      </c>
      <c r="H68" s="60">
        <f t="shared" si="21"/>
        <v>252804367.38</v>
      </c>
      <c r="I68" s="223">
        <f t="shared" si="1"/>
        <v>6.1303817867974467E-2</v>
      </c>
      <c r="J68" s="60">
        <f t="shared" si="21"/>
        <v>252804367.38</v>
      </c>
      <c r="K68" s="222">
        <f t="shared" si="7"/>
        <v>1</v>
      </c>
    </row>
    <row r="69" spans="1:11" ht="34.5" customHeight="1" x14ac:dyDescent="0.25">
      <c r="A69" s="39" t="s">
        <v>420</v>
      </c>
      <c r="B69" s="34" t="s">
        <v>37</v>
      </c>
      <c r="C69" s="107">
        <v>13</v>
      </c>
      <c r="D69" s="34" t="s">
        <v>38</v>
      </c>
      <c r="E69" s="95" t="s">
        <v>251</v>
      </c>
      <c r="F69" s="60">
        <f>+F70+F74</f>
        <v>252804367.38</v>
      </c>
      <c r="G69" s="60">
        <f>+G74</f>
        <v>0</v>
      </c>
      <c r="H69" s="60">
        <f>+H70+H74</f>
        <v>252804367.38</v>
      </c>
      <c r="I69" s="223">
        <f t="shared" si="1"/>
        <v>6.1303817867974467E-2</v>
      </c>
      <c r="J69" s="60">
        <f>+J70+J74</f>
        <v>252804367.38</v>
      </c>
      <c r="K69" s="222">
        <f t="shared" si="7"/>
        <v>1</v>
      </c>
    </row>
    <row r="70" spans="1:11" ht="38.25" customHeight="1" x14ac:dyDescent="0.25">
      <c r="A70" s="39" t="s">
        <v>421</v>
      </c>
      <c r="B70" s="34" t="s">
        <v>37</v>
      </c>
      <c r="C70" s="34">
        <v>13</v>
      </c>
      <c r="D70" s="34" t="s">
        <v>38</v>
      </c>
      <c r="E70" s="40" t="s">
        <v>422</v>
      </c>
      <c r="F70" s="62">
        <f t="shared" si="21"/>
        <v>173925178.38</v>
      </c>
      <c r="G70" s="62">
        <f t="shared" si="21"/>
        <v>0</v>
      </c>
      <c r="H70" s="62">
        <f t="shared" si="21"/>
        <v>173925178.38</v>
      </c>
      <c r="I70" s="223">
        <f t="shared" si="1"/>
        <v>4.2176001817387947E-2</v>
      </c>
      <c r="J70" s="62">
        <f t="shared" si="21"/>
        <v>173925178.38</v>
      </c>
      <c r="K70" s="222">
        <f t="shared" si="7"/>
        <v>1</v>
      </c>
    </row>
    <row r="71" spans="1:11" ht="38.25" customHeight="1" x14ac:dyDescent="0.25">
      <c r="A71" s="39" t="s">
        <v>423</v>
      </c>
      <c r="B71" s="34" t="s">
        <v>37</v>
      </c>
      <c r="C71" s="34">
        <v>13</v>
      </c>
      <c r="D71" s="34" t="s">
        <v>38</v>
      </c>
      <c r="E71" s="40" t="s">
        <v>422</v>
      </c>
      <c r="F71" s="62">
        <f t="shared" si="21"/>
        <v>173925178.38</v>
      </c>
      <c r="G71" s="62">
        <f t="shared" si="21"/>
        <v>0</v>
      </c>
      <c r="H71" s="62">
        <f t="shared" si="21"/>
        <v>173925178.38</v>
      </c>
      <c r="I71" s="223">
        <f t="shared" si="1"/>
        <v>4.2176001817387947E-2</v>
      </c>
      <c r="J71" s="62">
        <f t="shared" si="21"/>
        <v>173925178.38</v>
      </c>
      <c r="K71" s="222">
        <f t="shared" si="7"/>
        <v>1</v>
      </c>
    </row>
    <row r="72" spans="1:11" ht="34.5" customHeight="1" x14ac:dyDescent="0.25">
      <c r="A72" s="39" t="s">
        <v>424</v>
      </c>
      <c r="B72" s="34" t="s">
        <v>37</v>
      </c>
      <c r="C72" s="34">
        <v>13</v>
      </c>
      <c r="D72" s="34" t="s">
        <v>38</v>
      </c>
      <c r="E72" s="40" t="s">
        <v>425</v>
      </c>
      <c r="F72" s="62">
        <f t="shared" si="21"/>
        <v>173925178.38</v>
      </c>
      <c r="G72" s="62">
        <f t="shared" si="21"/>
        <v>0</v>
      </c>
      <c r="H72" s="62">
        <f t="shared" si="21"/>
        <v>173925178.38</v>
      </c>
      <c r="I72" s="223">
        <f t="shared" si="1"/>
        <v>4.2176001817387947E-2</v>
      </c>
      <c r="J72" s="62">
        <f t="shared" si="21"/>
        <v>173925178.38</v>
      </c>
      <c r="K72" s="222">
        <f t="shared" si="7"/>
        <v>1</v>
      </c>
    </row>
    <row r="73" spans="1:11" ht="34.5" customHeight="1" x14ac:dyDescent="0.25">
      <c r="A73" s="43" t="s">
        <v>426</v>
      </c>
      <c r="B73" s="44" t="s">
        <v>37</v>
      </c>
      <c r="C73" s="44">
        <v>13</v>
      </c>
      <c r="D73" s="44" t="s">
        <v>38</v>
      </c>
      <c r="E73" s="45" t="s">
        <v>258</v>
      </c>
      <c r="F73" s="48">
        <v>173925178.38</v>
      </c>
      <c r="G73" s="48">
        <v>0</v>
      </c>
      <c r="H73" s="48">
        <f>+F73-G73</f>
        <v>173925178.38</v>
      </c>
      <c r="I73" s="224">
        <f t="shared" ref="I73:I101" si="22">+H73/$H$102</f>
        <v>4.2176001817387947E-2</v>
      </c>
      <c r="J73" s="48">
        <v>173925178.38</v>
      </c>
      <c r="K73" s="225">
        <f t="shared" si="7"/>
        <v>1</v>
      </c>
    </row>
    <row r="74" spans="1:11" ht="49.5" customHeight="1" x14ac:dyDescent="0.25">
      <c r="A74" s="39" t="s">
        <v>427</v>
      </c>
      <c r="B74" s="34" t="s">
        <v>37</v>
      </c>
      <c r="C74" s="107">
        <v>13</v>
      </c>
      <c r="D74" s="34" t="s">
        <v>38</v>
      </c>
      <c r="E74" s="40" t="s">
        <v>428</v>
      </c>
      <c r="F74" s="62">
        <f t="shared" si="21"/>
        <v>78879189</v>
      </c>
      <c r="G74" s="62">
        <f t="shared" si="21"/>
        <v>0</v>
      </c>
      <c r="H74" s="62">
        <f t="shared" si="21"/>
        <v>78879189</v>
      </c>
      <c r="I74" s="223">
        <f t="shared" si="22"/>
        <v>1.912781605058652E-2</v>
      </c>
      <c r="J74" s="62">
        <f t="shared" si="21"/>
        <v>78879189</v>
      </c>
      <c r="K74" s="222">
        <f t="shared" si="7"/>
        <v>1</v>
      </c>
    </row>
    <row r="75" spans="1:11" ht="49.5" customHeight="1" x14ac:dyDescent="0.25">
      <c r="A75" s="39" t="s">
        <v>429</v>
      </c>
      <c r="B75" s="34" t="s">
        <v>37</v>
      </c>
      <c r="C75" s="107">
        <v>13</v>
      </c>
      <c r="D75" s="34" t="s">
        <v>38</v>
      </c>
      <c r="E75" s="40" t="s">
        <v>428</v>
      </c>
      <c r="F75" s="62">
        <f t="shared" si="21"/>
        <v>78879189</v>
      </c>
      <c r="G75" s="62">
        <f t="shared" si="21"/>
        <v>0</v>
      </c>
      <c r="H75" s="62">
        <f t="shared" si="21"/>
        <v>78879189</v>
      </c>
      <c r="I75" s="223">
        <f t="shared" si="22"/>
        <v>1.912781605058652E-2</v>
      </c>
      <c r="J75" s="62">
        <f t="shared" si="21"/>
        <v>78879189</v>
      </c>
      <c r="K75" s="222">
        <f t="shared" si="7"/>
        <v>1</v>
      </c>
    </row>
    <row r="76" spans="1:11" ht="34.5" customHeight="1" x14ac:dyDescent="0.25">
      <c r="A76" s="39" t="s">
        <v>430</v>
      </c>
      <c r="B76" s="34" t="s">
        <v>37</v>
      </c>
      <c r="C76" s="107">
        <v>13</v>
      </c>
      <c r="D76" s="34" t="s">
        <v>38</v>
      </c>
      <c r="E76" s="40" t="s">
        <v>393</v>
      </c>
      <c r="F76" s="62">
        <f t="shared" si="21"/>
        <v>78879189</v>
      </c>
      <c r="G76" s="62">
        <f t="shared" si="21"/>
        <v>0</v>
      </c>
      <c r="H76" s="62">
        <f t="shared" si="21"/>
        <v>78879189</v>
      </c>
      <c r="I76" s="223">
        <f t="shared" si="22"/>
        <v>1.912781605058652E-2</v>
      </c>
      <c r="J76" s="62">
        <f t="shared" si="21"/>
        <v>78879189</v>
      </c>
      <c r="K76" s="222">
        <f t="shared" si="7"/>
        <v>1</v>
      </c>
    </row>
    <row r="77" spans="1:11" ht="30" customHeight="1" x14ac:dyDescent="0.25">
      <c r="A77" s="43" t="s">
        <v>431</v>
      </c>
      <c r="B77" s="44" t="s">
        <v>37</v>
      </c>
      <c r="C77" s="99">
        <v>13</v>
      </c>
      <c r="D77" s="44" t="s">
        <v>38</v>
      </c>
      <c r="E77" s="45" t="s">
        <v>258</v>
      </c>
      <c r="F77" s="48">
        <v>78879189</v>
      </c>
      <c r="G77" s="48">
        <v>0</v>
      </c>
      <c r="H77" s="48">
        <f>+F77-G77</f>
        <v>78879189</v>
      </c>
      <c r="I77" s="224">
        <f t="shared" si="22"/>
        <v>1.912781605058652E-2</v>
      </c>
      <c r="J77" s="48">
        <v>78879189</v>
      </c>
      <c r="K77" s="225">
        <f t="shared" si="7"/>
        <v>1</v>
      </c>
    </row>
    <row r="78" spans="1:11" ht="39" customHeight="1" x14ac:dyDescent="0.25">
      <c r="A78" s="39" t="s">
        <v>432</v>
      </c>
      <c r="B78" s="34" t="s">
        <v>37</v>
      </c>
      <c r="C78" s="34">
        <v>13</v>
      </c>
      <c r="D78" s="34" t="s">
        <v>38</v>
      </c>
      <c r="E78" s="40" t="s">
        <v>433</v>
      </c>
      <c r="F78" s="60">
        <f t="shared" ref="F78:J79" si="23">+F79</f>
        <v>3015011</v>
      </c>
      <c r="G78" s="60">
        <f t="shared" si="23"/>
        <v>0</v>
      </c>
      <c r="H78" s="60">
        <f t="shared" si="23"/>
        <v>3015011</v>
      </c>
      <c r="I78" s="223">
        <f t="shared" si="22"/>
        <v>7.3112536436568726E-4</v>
      </c>
      <c r="J78" s="60">
        <f t="shared" si="23"/>
        <v>3015011</v>
      </c>
      <c r="K78" s="222">
        <f t="shared" si="7"/>
        <v>1</v>
      </c>
    </row>
    <row r="79" spans="1:11" ht="39" customHeight="1" x14ac:dyDescent="0.25">
      <c r="A79" s="39" t="s">
        <v>434</v>
      </c>
      <c r="B79" s="34" t="s">
        <v>37</v>
      </c>
      <c r="C79" s="34">
        <v>13</v>
      </c>
      <c r="D79" s="34" t="s">
        <v>38</v>
      </c>
      <c r="E79" s="95" t="s">
        <v>251</v>
      </c>
      <c r="F79" s="60">
        <f t="shared" si="23"/>
        <v>3015011</v>
      </c>
      <c r="G79" s="60">
        <f t="shared" si="23"/>
        <v>0</v>
      </c>
      <c r="H79" s="60">
        <f t="shared" si="23"/>
        <v>3015011</v>
      </c>
      <c r="I79" s="223">
        <f t="shared" si="22"/>
        <v>7.3112536436568726E-4</v>
      </c>
      <c r="J79" s="60">
        <f t="shared" si="23"/>
        <v>3015011</v>
      </c>
      <c r="K79" s="222">
        <f t="shared" si="7"/>
        <v>1</v>
      </c>
    </row>
    <row r="80" spans="1:11" ht="39" customHeight="1" x14ac:dyDescent="0.25">
      <c r="A80" s="39" t="s">
        <v>508</v>
      </c>
      <c r="B80" s="34" t="s">
        <v>37</v>
      </c>
      <c r="C80" s="34">
        <v>13</v>
      </c>
      <c r="D80" s="34" t="s">
        <v>38</v>
      </c>
      <c r="E80" s="40" t="s">
        <v>509</v>
      </c>
      <c r="F80" s="60">
        <f t="shared" ref="F80:J80" si="24">F81</f>
        <v>3015011</v>
      </c>
      <c r="G80" s="60">
        <f t="shared" si="24"/>
        <v>0</v>
      </c>
      <c r="H80" s="60">
        <f t="shared" si="24"/>
        <v>3015011</v>
      </c>
      <c r="I80" s="223">
        <f t="shared" si="22"/>
        <v>7.3112536436568726E-4</v>
      </c>
      <c r="J80" s="60">
        <f t="shared" si="24"/>
        <v>3015011</v>
      </c>
      <c r="K80" s="222">
        <f t="shared" si="7"/>
        <v>1</v>
      </c>
    </row>
    <row r="81" spans="1:11" ht="39" customHeight="1" x14ac:dyDescent="0.25">
      <c r="A81" s="39" t="s">
        <v>510</v>
      </c>
      <c r="B81" s="34" t="s">
        <v>37</v>
      </c>
      <c r="C81" s="34">
        <v>13</v>
      </c>
      <c r="D81" s="34" t="s">
        <v>38</v>
      </c>
      <c r="E81" s="40" t="s">
        <v>509</v>
      </c>
      <c r="F81" s="60">
        <f t="shared" ref="F81:J82" si="25">+F82</f>
        <v>3015011</v>
      </c>
      <c r="G81" s="60">
        <f t="shared" si="25"/>
        <v>0</v>
      </c>
      <c r="H81" s="60">
        <f t="shared" si="25"/>
        <v>3015011</v>
      </c>
      <c r="I81" s="223">
        <f t="shared" si="22"/>
        <v>7.3112536436568726E-4</v>
      </c>
      <c r="J81" s="60">
        <f t="shared" si="25"/>
        <v>3015011</v>
      </c>
      <c r="K81" s="222">
        <f t="shared" ref="K81:K100" si="26">+J81/H81</f>
        <v>1</v>
      </c>
    </row>
    <row r="82" spans="1:11" ht="39" customHeight="1" x14ac:dyDescent="0.25">
      <c r="A82" s="39" t="s">
        <v>511</v>
      </c>
      <c r="B82" s="34" t="s">
        <v>37</v>
      </c>
      <c r="C82" s="34">
        <v>13</v>
      </c>
      <c r="D82" s="34" t="s">
        <v>38</v>
      </c>
      <c r="E82" s="40" t="s">
        <v>393</v>
      </c>
      <c r="F82" s="60">
        <f t="shared" si="25"/>
        <v>3015011</v>
      </c>
      <c r="G82" s="60">
        <f t="shared" si="25"/>
        <v>0</v>
      </c>
      <c r="H82" s="60">
        <f t="shared" si="25"/>
        <v>3015011</v>
      </c>
      <c r="I82" s="223">
        <f t="shared" si="22"/>
        <v>7.3112536436568726E-4</v>
      </c>
      <c r="J82" s="60">
        <f t="shared" si="25"/>
        <v>3015011</v>
      </c>
      <c r="K82" s="222">
        <f t="shared" si="26"/>
        <v>1</v>
      </c>
    </row>
    <row r="83" spans="1:11" ht="39" customHeight="1" x14ac:dyDescent="0.25">
      <c r="A83" s="43" t="s">
        <v>512</v>
      </c>
      <c r="B83" s="44" t="s">
        <v>37</v>
      </c>
      <c r="C83" s="44">
        <v>13</v>
      </c>
      <c r="D83" s="44" t="s">
        <v>38</v>
      </c>
      <c r="E83" s="45" t="s">
        <v>258</v>
      </c>
      <c r="F83" s="46">
        <v>3015011</v>
      </c>
      <c r="G83" s="46">
        <v>0</v>
      </c>
      <c r="H83" s="48">
        <f>+F83-G83</f>
        <v>3015011</v>
      </c>
      <c r="I83" s="224">
        <f t="shared" si="22"/>
        <v>7.3112536436568726E-4</v>
      </c>
      <c r="J83" s="46">
        <v>3015011</v>
      </c>
      <c r="K83" s="225">
        <f t="shared" si="26"/>
        <v>1</v>
      </c>
    </row>
    <row r="84" spans="1:11" ht="39" customHeight="1" x14ac:dyDescent="0.25">
      <c r="A84" s="105" t="s">
        <v>441</v>
      </c>
      <c r="B84" s="100" t="s">
        <v>37</v>
      </c>
      <c r="C84" s="34">
        <v>13</v>
      </c>
      <c r="D84" s="34" t="s">
        <v>38</v>
      </c>
      <c r="E84" s="95" t="s">
        <v>442</v>
      </c>
      <c r="F84" s="66">
        <f>+F85</f>
        <v>750959932.33000004</v>
      </c>
      <c r="G84" s="66">
        <f t="shared" ref="G84:H84" si="27">+G85</f>
        <v>0</v>
      </c>
      <c r="H84" s="66">
        <f t="shared" si="27"/>
        <v>750959932.33000004</v>
      </c>
      <c r="I84" s="223">
        <f t="shared" si="22"/>
        <v>0.18210409651865389</v>
      </c>
      <c r="J84" s="66">
        <f>+J85</f>
        <v>750959932.33000004</v>
      </c>
      <c r="K84" s="222">
        <f t="shared" si="26"/>
        <v>1</v>
      </c>
    </row>
    <row r="85" spans="1:11" ht="39" customHeight="1" x14ac:dyDescent="0.25">
      <c r="A85" s="105" t="s">
        <v>443</v>
      </c>
      <c r="B85" s="100" t="s">
        <v>37</v>
      </c>
      <c r="C85" s="34">
        <v>13</v>
      </c>
      <c r="D85" s="34" t="s">
        <v>38</v>
      </c>
      <c r="E85" s="95" t="s">
        <v>251</v>
      </c>
      <c r="F85" s="66">
        <f>+F86+F90+F94+F98</f>
        <v>750959932.33000004</v>
      </c>
      <c r="G85" s="66">
        <f t="shared" ref="G85:H85" si="28">+G86+G90+G94+G98</f>
        <v>0</v>
      </c>
      <c r="H85" s="66">
        <f t="shared" si="28"/>
        <v>750959932.33000004</v>
      </c>
      <c r="I85" s="223">
        <f t="shared" si="22"/>
        <v>0.18210409651865389</v>
      </c>
      <c r="J85" s="66">
        <f>+J86+J90+J94+J98</f>
        <v>750959932.33000004</v>
      </c>
      <c r="K85" s="222">
        <f t="shared" si="26"/>
        <v>1</v>
      </c>
    </row>
    <row r="86" spans="1:11" ht="53.25" customHeight="1" x14ac:dyDescent="0.25">
      <c r="A86" s="96" t="s">
        <v>444</v>
      </c>
      <c r="B86" s="100" t="s">
        <v>37</v>
      </c>
      <c r="C86" s="34">
        <v>13</v>
      </c>
      <c r="D86" s="34" t="s">
        <v>38</v>
      </c>
      <c r="E86" s="95" t="s">
        <v>445</v>
      </c>
      <c r="F86" s="66">
        <f t="shared" ref="F86:J88" si="29">+F87</f>
        <v>15068634</v>
      </c>
      <c r="G86" s="66">
        <f t="shared" si="29"/>
        <v>0</v>
      </c>
      <c r="H86" s="66">
        <f t="shared" si="29"/>
        <v>15068634</v>
      </c>
      <c r="I86" s="223">
        <f t="shared" si="22"/>
        <v>3.6540697608543333E-3</v>
      </c>
      <c r="J86" s="66">
        <f t="shared" si="29"/>
        <v>15068634</v>
      </c>
      <c r="K86" s="222">
        <f t="shared" si="26"/>
        <v>1</v>
      </c>
    </row>
    <row r="87" spans="1:11" ht="53.25" customHeight="1" x14ac:dyDescent="0.25">
      <c r="A87" s="96" t="s">
        <v>446</v>
      </c>
      <c r="B87" s="100" t="s">
        <v>37</v>
      </c>
      <c r="C87" s="34">
        <v>13</v>
      </c>
      <c r="D87" s="34" t="s">
        <v>38</v>
      </c>
      <c r="E87" s="95" t="s">
        <v>445</v>
      </c>
      <c r="F87" s="66">
        <f t="shared" si="29"/>
        <v>15068634</v>
      </c>
      <c r="G87" s="66">
        <f t="shared" si="29"/>
        <v>0</v>
      </c>
      <c r="H87" s="66">
        <f t="shared" si="29"/>
        <v>15068634</v>
      </c>
      <c r="I87" s="223">
        <f t="shared" si="22"/>
        <v>3.6540697608543333E-3</v>
      </c>
      <c r="J87" s="66">
        <f t="shared" si="29"/>
        <v>15068634</v>
      </c>
      <c r="K87" s="222">
        <f t="shared" si="26"/>
        <v>1</v>
      </c>
    </row>
    <row r="88" spans="1:11" ht="39" customHeight="1" x14ac:dyDescent="0.25">
      <c r="A88" s="96" t="s">
        <v>447</v>
      </c>
      <c r="B88" s="100" t="s">
        <v>37</v>
      </c>
      <c r="C88" s="34">
        <v>13</v>
      </c>
      <c r="D88" s="34" t="s">
        <v>38</v>
      </c>
      <c r="E88" s="95" t="s">
        <v>448</v>
      </c>
      <c r="F88" s="66">
        <f t="shared" si="29"/>
        <v>15068634</v>
      </c>
      <c r="G88" s="66">
        <f t="shared" si="29"/>
        <v>0</v>
      </c>
      <c r="H88" s="66">
        <f t="shared" si="29"/>
        <v>15068634</v>
      </c>
      <c r="I88" s="223">
        <f t="shared" si="22"/>
        <v>3.6540697608543333E-3</v>
      </c>
      <c r="J88" s="66">
        <f t="shared" si="29"/>
        <v>15068634</v>
      </c>
      <c r="K88" s="222">
        <f t="shared" si="26"/>
        <v>1</v>
      </c>
    </row>
    <row r="89" spans="1:11" ht="39" customHeight="1" x14ac:dyDescent="0.25">
      <c r="A89" s="43" t="s">
        <v>449</v>
      </c>
      <c r="B89" s="103" t="s">
        <v>37</v>
      </c>
      <c r="C89" s="44">
        <v>13</v>
      </c>
      <c r="D89" s="44" t="s">
        <v>38</v>
      </c>
      <c r="E89" s="45" t="s">
        <v>258</v>
      </c>
      <c r="F89" s="46">
        <v>15068634</v>
      </c>
      <c r="G89" s="46">
        <v>0</v>
      </c>
      <c r="H89" s="48">
        <f>+F89-G89</f>
        <v>15068634</v>
      </c>
      <c r="I89" s="224">
        <f t="shared" si="22"/>
        <v>3.6540697608543333E-3</v>
      </c>
      <c r="J89" s="46">
        <v>15068634</v>
      </c>
      <c r="K89" s="225">
        <f t="shared" si="26"/>
        <v>1</v>
      </c>
    </row>
    <row r="90" spans="1:11" ht="56.25" customHeight="1" x14ac:dyDescent="0.25">
      <c r="A90" s="96" t="s">
        <v>450</v>
      </c>
      <c r="B90" s="107" t="s">
        <v>37</v>
      </c>
      <c r="C90" s="34">
        <v>13</v>
      </c>
      <c r="D90" s="34" t="s">
        <v>38</v>
      </c>
      <c r="E90" s="95" t="s">
        <v>451</v>
      </c>
      <c r="F90" s="60">
        <f t="shared" ref="F90:H90" si="30">+F91</f>
        <v>546882409.33000004</v>
      </c>
      <c r="G90" s="60">
        <f t="shared" si="30"/>
        <v>0</v>
      </c>
      <c r="H90" s="60">
        <f t="shared" si="30"/>
        <v>546882409.33000004</v>
      </c>
      <c r="I90" s="235">
        <f t="shared" si="22"/>
        <v>0.13261629917323062</v>
      </c>
      <c r="J90" s="60">
        <f t="shared" ref="J90" si="31">+J91</f>
        <v>546882409.33000004</v>
      </c>
      <c r="K90" s="222">
        <f t="shared" si="26"/>
        <v>1</v>
      </c>
    </row>
    <row r="91" spans="1:11" ht="56.25" customHeight="1" x14ac:dyDescent="0.25">
      <c r="A91" s="96" t="s">
        <v>452</v>
      </c>
      <c r="B91" s="107" t="s">
        <v>37</v>
      </c>
      <c r="C91" s="34">
        <v>13</v>
      </c>
      <c r="D91" s="34" t="s">
        <v>38</v>
      </c>
      <c r="E91" s="95" t="s">
        <v>451</v>
      </c>
      <c r="F91" s="66">
        <f>+F92</f>
        <v>546882409.33000004</v>
      </c>
      <c r="G91" s="66">
        <f>+G92</f>
        <v>0</v>
      </c>
      <c r="H91" s="66">
        <f>+H92</f>
        <v>546882409.33000004</v>
      </c>
      <c r="I91" s="235">
        <f t="shared" si="22"/>
        <v>0.13261629917323062</v>
      </c>
      <c r="J91" s="66">
        <f>+J92</f>
        <v>546882409.33000004</v>
      </c>
      <c r="K91" s="222">
        <f t="shared" si="26"/>
        <v>1</v>
      </c>
    </row>
    <row r="92" spans="1:11" ht="39" customHeight="1" x14ac:dyDescent="0.25">
      <c r="A92" s="96" t="s">
        <v>453</v>
      </c>
      <c r="B92" s="107" t="s">
        <v>37</v>
      </c>
      <c r="C92" s="34">
        <v>13</v>
      </c>
      <c r="D92" s="34" t="s">
        <v>38</v>
      </c>
      <c r="E92" s="95" t="s">
        <v>393</v>
      </c>
      <c r="F92" s="66">
        <f t="shared" ref="F92:H92" si="32">+F93</f>
        <v>546882409.33000004</v>
      </c>
      <c r="G92" s="66">
        <f t="shared" si="32"/>
        <v>0</v>
      </c>
      <c r="H92" s="66">
        <f t="shared" si="32"/>
        <v>546882409.33000004</v>
      </c>
      <c r="I92" s="235">
        <f t="shared" si="22"/>
        <v>0.13261629917323062</v>
      </c>
      <c r="J92" s="66">
        <f t="shared" ref="J92" si="33">+J93</f>
        <v>546882409.33000004</v>
      </c>
      <c r="K92" s="222">
        <f t="shared" si="26"/>
        <v>1</v>
      </c>
    </row>
    <row r="93" spans="1:11" ht="39" customHeight="1" x14ac:dyDescent="0.25">
      <c r="A93" s="43" t="s">
        <v>456</v>
      </c>
      <c r="B93" s="99" t="s">
        <v>37</v>
      </c>
      <c r="C93" s="44">
        <v>13</v>
      </c>
      <c r="D93" s="44" t="s">
        <v>38</v>
      </c>
      <c r="E93" s="108" t="s">
        <v>258</v>
      </c>
      <c r="F93" s="46">
        <v>546882409.33000004</v>
      </c>
      <c r="G93" s="46">
        <v>0</v>
      </c>
      <c r="H93" s="48">
        <f>+F93-G93</f>
        <v>546882409.33000004</v>
      </c>
      <c r="I93" s="225">
        <f t="shared" si="22"/>
        <v>0.13261629917323062</v>
      </c>
      <c r="J93" s="46">
        <v>546882409.33000004</v>
      </c>
      <c r="K93" s="225">
        <f t="shared" si="26"/>
        <v>1</v>
      </c>
    </row>
    <row r="94" spans="1:11" ht="59.25" customHeight="1" x14ac:dyDescent="0.25">
      <c r="A94" s="96" t="s">
        <v>458</v>
      </c>
      <c r="B94" s="100" t="s">
        <v>37</v>
      </c>
      <c r="C94" s="34">
        <v>13</v>
      </c>
      <c r="D94" s="34" t="s">
        <v>38</v>
      </c>
      <c r="E94" s="95" t="s">
        <v>459</v>
      </c>
      <c r="F94" s="66">
        <f t="shared" ref="F94:J96" si="34">+F95</f>
        <v>166580829</v>
      </c>
      <c r="G94" s="66">
        <f t="shared" si="34"/>
        <v>0</v>
      </c>
      <c r="H94" s="66">
        <f t="shared" si="34"/>
        <v>166580829</v>
      </c>
      <c r="I94" s="235">
        <f t="shared" si="22"/>
        <v>4.0395033152105665E-2</v>
      </c>
      <c r="J94" s="66">
        <f t="shared" si="34"/>
        <v>166580829</v>
      </c>
      <c r="K94" s="222">
        <f t="shared" si="26"/>
        <v>1</v>
      </c>
    </row>
    <row r="95" spans="1:11" ht="59.25" customHeight="1" x14ac:dyDescent="0.25">
      <c r="A95" s="96" t="s">
        <v>460</v>
      </c>
      <c r="B95" s="100" t="s">
        <v>37</v>
      </c>
      <c r="C95" s="34">
        <v>13</v>
      </c>
      <c r="D95" s="34" t="s">
        <v>38</v>
      </c>
      <c r="E95" s="95" t="s">
        <v>459</v>
      </c>
      <c r="F95" s="66">
        <f t="shared" si="34"/>
        <v>166580829</v>
      </c>
      <c r="G95" s="66">
        <f t="shared" si="34"/>
        <v>0</v>
      </c>
      <c r="H95" s="66">
        <f t="shared" si="34"/>
        <v>166580829</v>
      </c>
      <c r="I95" s="235">
        <f t="shared" si="22"/>
        <v>4.0395033152105665E-2</v>
      </c>
      <c r="J95" s="66">
        <f t="shared" si="34"/>
        <v>166580829</v>
      </c>
      <c r="K95" s="222">
        <f t="shared" si="26"/>
        <v>1</v>
      </c>
    </row>
    <row r="96" spans="1:11" ht="39" customHeight="1" x14ac:dyDescent="0.25">
      <c r="A96" s="96" t="s">
        <v>461</v>
      </c>
      <c r="B96" s="100" t="s">
        <v>37</v>
      </c>
      <c r="C96" s="34">
        <v>13</v>
      </c>
      <c r="D96" s="34" t="s">
        <v>38</v>
      </c>
      <c r="E96" s="95" t="s">
        <v>462</v>
      </c>
      <c r="F96" s="66">
        <f t="shared" si="34"/>
        <v>166580829</v>
      </c>
      <c r="G96" s="66">
        <f t="shared" si="34"/>
        <v>0</v>
      </c>
      <c r="H96" s="66">
        <f t="shared" si="34"/>
        <v>166580829</v>
      </c>
      <c r="I96" s="235">
        <f t="shared" si="22"/>
        <v>4.0395033152105665E-2</v>
      </c>
      <c r="J96" s="66">
        <f t="shared" si="34"/>
        <v>166580829</v>
      </c>
      <c r="K96" s="222">
        <f t="shared" si="26"/>
        <v>1</v>
      </c>
    </row>
    <row r="97" spans="1:11" ht="39" customHeight="1" x14ac:dyDescent="0.25">
      <c r="A97" s="43" t="s">
        <v>463</v>
      </c>
      <c r="B97" s="103" t="s">
        <v>37</v>
      </c>
      <c r="C97" s="44">
        <v>13</v>
      </c>
      <c r="D97" s="44" t="s">
        <v>38</v>
      </c>
      <c r="E97" s="108" t="s">
        <v>258</v>
      </c>
      <c r="F97" s="46">
        <v>166580829</v>
      </c>
      <c r="G97" s="46">
        <v>0</v>
      </c>
      <c r="H97" s="48">
        <f>+F97-G97</f>
        <v>166580829</v>
      </c>
      <c r="I97" s="225">
        <f t="shared" si="22"/>
        <v>4.0395033152105665E-2</v>
      </c>
      <c r="J97" s="46">
        <v>166580829</v>
      </c>
      <c r="K97" s="225">
        <f t="shared" si="26"/>
        <v>1</v>
      </c>
    </row>
    <row r="98" spans="1:11" ht="57" customHeight="1" x14ac:dyDescent="0.25">
      <c r="A98" s="96" t="s">
        <v>464</v>
      </c>
      <c r="B98" s="100" t="s">
        <v>37</v>
      </c>
      <c r="C98" s="34">
        <v>13</v>
      </c>
      <c r="D98" s="34" t="s">
        <v>38</v>
      </c>
      <c r="E98" s="95" t="s">
        <v>465</v>
      </c>
      <c r="F98" s="66">
        <f t="shared" ref="F98:J100" si="35">+F99</f>
        <v>22428060</v>
      </c>
      <c r="G98" s="66">
        <f t="shared" si="35"/>
        <v>0</v>
      </c>
      <c r="H98" s="66">
        <f t="shared" si="35"/>
        <v>22428060</v>
      </c>
      <c r="I98" s="223">
        <f t="shared" si="22"/>
        <v>5.438694432463264E-3</v>
      </c>
      <c r="J98" s="66">
        <f t="shared" si="35"/>
        <v>22428060</v>
      </c>
      <c r="K98" s="222">
        <f t="shared" si="26"/>
        <v>1</v>
      </c>
    </row>
    <row r="99" spans="1:11" ht="60" customHeight="1" x14ac:dyDescent="0.25">
      <c r="A99" s="96" t="s">
        <v>466</v>
      </c>
      <c r="B99" s="100" t="s">
        <v>37</v>
      </c>
      <c r="C99" s="34">
        <v>13</v>
      </c>
      <c r="D99" s="34" t="s">
        <v>38</v>
      </c>
      <c r="E99" s="95" t="s">
        <v>465</v>
      </c>
      <c r="F99" s="66">
        <f t="shared" si="35"/>
        <v>22428060</v>
      </c>
      <c r="G99" s="66">
        <f t="shared" si="35"/>
        <v>0</v>
      </c>
      <c r="H99" s="66">
        <f t="shared" si="35"/>
        <v>22428060</v>
      </c>
      <c r="I99" s="223">
        <f t="shared" si="22"/>
        <v>5.438694432463264E-3</v>
      </c>
      <c r="J99" s="66">
        <f t="shared" si="35"/>
        <v>22428060</v>
      </c>
      <c r="K99" s="222">
        <f t="shared" si="26"/>
        <v>1</v>
      </c>
    </row>
    <row r="100" spans="1:11" ht="39" customHeight="1" x14ac:dyDescent="0.25">
      <c r="A100" s="96" t="s">
        <v>467</v>
      </c>
      <c r="B100" s="100" t="s">
        <v>37</v>
      </c>
      <c r="C100" s="34">
        <v>13</v>
      </c>
      <c r="D100" s="34" t="s">
        <v>38</v>
      </c>
      <c r="E100" s="95" t="s">
        <v>468</v>
      </c>
      <c r="F100" s="66">
        <f t="shared" si="35"/>
        <v>22428060</v>
      </c>
      <c r="G100" s="66">
        <f t="shared" si="35"/>
        <v>0</v>
      </c>
      <c r="H100" s="66">
        <f t="shared" si="35"/>
        <v>22428060</v>
      </c>
      <c r="I100" s="223">
        <f t="shared" si="22"/>
        <v>5.438694432463264E-3</v>
      </c>
      <c r="J100" s="66">
        <f t="shared" si="35"/>
        <v>22428060</v>
      </c>
      <c r="K100" s="222">
        <f t="shared" si="26"/>
        <v>1</v>
      </c>
    </row>
    <row r="101" spans="1:11" ht="39" customHeight="1" thickBot="1" x14ac:dyDescent="0.3">
      <c r="A101" s="83" t="s">
        <v>469</v>
      </c>
      <c r="B101" s="194" t="s">
        <v>37</v>
      </c>
      <c r="C101" s="84">
        <v>13</v>
      </c>
      <c r="D101" s="84" t="s">
        <v>38</v>
      </c>
      <c r="E101" s="195" t="s">
        <v>258</v>
      </c>
      <c r="F101" s="86">
        <v>22428060</v>
      </c>
      <c r="G101" s="86">
        <v>0</v>
      </c>
      <c r="H101" s="88">
        <f>+F101-G101</f>
        <v>22428060</v>
      </c>
      <c r="I101" s="230">
        <f t="shared" si="22"/>
        <v>5.438694432463264E-3</v>
      </c>
      <c r="J101" s="86">
        <v>22428060</v>
      </c>
      <c r="K101" s="225">
        <f t="shared" ref="K101" si="36">+H101/J101</f>
        <v>1</v>
      </c>
    </row>
    <row r="102" spans="1:11" ht="31.5" customHeight="1" thickBot="1" x14ac:dyDescent="0.3">
      <c r="A102" s="335" t="s">
        <v>470</v>
      </c>
      <c r="B102" s="336"/>
      <c r="C102" s="336"/>
      <c r="D102" s="336"/>
      <c r="E102" s="336"/>
      <c r="F102" s="198">
        <f>+F49+F10+F9</f>
        <v>4123794833.21</v>
      </c>
      <c r="G102" s="198">
        <f>+G49+G10+G9</f>
        <v>0</v>
      </c>
      <c r="H102" s="198">
        <f>+F102-G102</f>
        <v>4123794833.21</v>
      </c>
      <c r="I102" s="236">
        <f>+I49+I9+I10</f>
        <v>1</v>
      </c>
      <c r="J102" s="198">
        <f>+J49+J10+J9</f>
        <v>4123794833.21</v>
      </c>
      <c r="K102" s="236">
        <f>+J102/H102</f>
        <v>1</v>
      </c>
    </row>
    <row r="103" spans="1:11" x14ac:dyDescent="0.25">
      <c r="A103" s="119" t="s">
        <v>534</v>
      </c>
      <c r="B103" s="237"/>
      <c r="C103" s="238"/>
      <c r="D103" s="120"/>
      <c r="E103" s="120"/>
      <c r="F103" s="239"/>
      <c r="G103" s="240"/>
      <c r="H103" s="240"/>
      <c r="I103" s="240"/>
      <c r="J103" s="120"/>
    </row>
    <row r="104" spans="1:11" x14ac:dyDescent="0.25">
      <c r="A104" s="119" t="s">
        <v>514</v>
      </c>
      <c r="B104" s="237"/>
      <c r="C104" s="238"/>
      <c r="D104" s="120"/>
      <c r="E104" s="120"/>
      <c r="F104" s="239"/>
      <c r="G104" s="240"/>
      <c r="H104" s="240"/>
      <c r="I104" s="240"/>
      <c r="J104" s="120"/>
    </row>
  </sheetData>
  <mergeCells count="15">
    <mergeCell ref="A102:E102"/>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5" scale="6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FDC1D-602F-4AD2-9835-006054EC3148}">
  <sheetPr>
    <tabColor theme="0"/>
  </sheetPr>
  <dimension ref="A1:AD302"/>
  <sheetViews>
    <sheetView zoomScale="55" zoomScaleNormal="55" workbookViewId="0">
      <pane xSplit="4" ySplit="6" topLeftCell="S110" activePane="bottomRight" state="frozen"/>
      <selection activeCell="AC113" sqref="AC113"/>
      <selection pane="topRight" activeCell="AC113" sqref="AC113"/>
      <selection pane="bottomLeft" activeCell="AC113" sqref="AC113"/>
      <selection pane="bottomRight" activeCell="Y115" sqref="Y115:AA115"/>
    </sheetView>
  </sheetViews>
  <sheetFormatPr baseColWidth="10" defaultRowHeight="15.75" x14ac:dyDescent="0.25"/>
  <cols>
    <col min="1" max="1" width="32.42578125" style="3" customWidth="1"/>
    <col min="2" max="2" width="16.140625" style="5" customWidth="1"/>
    <col min="3" max="3" width="11" style="3" customWidth="1"/>
    <col min="4" max="4" width="9.5703125" style="3" customWidth="1"/>
    <col min="5" max="5" width="49.28515625" style="8" customWidth="1"/>
    <col min="6" max="6" width="30.85546875" style="8" customWidth="1"/>
    <col min="7" max="7" width="21.42578125" style="8" customWidth="1"/>
    <col min="8" max="8" width="17.28515625" style="8" customWidth="1"/>
    <col min="9" max="9" width="27.85546875" style="8" customWidth="1"/>
    <col min="10" max="10" width="27" style="8" customWidth="1"/>
    <col min="11" max="11" width="30" style="8" customWidth="1"/>
    <col min="12" max="12" width="37.28515625" style="8" customWidth="1"/>
    <col min="13" max="13" width="17" style="16" customWidth="1"/>
    <col min="14" max="14" width="26.140625" style="131" customWidth="1"/>
    <col min="15" max="15" width="31.28515625" style="16" customWidth="1"/>
    <col min="16" max="16" width="30.7109375" style="16" customWidth="1"/>
    <col min="17" max="17" width="34.140625" style="16" customWidth="1"/>
    <col min="18" max="19" width="28.140625" style="16" customWidth="1"/>
    <col min="20" max="20" width="29.42578125" style="16" customWidth="1"/>
    <col min="21" max="21" width="30.140625" style="16" customWidth="1"/>
    <col min="22" max="22" width="29.42578125" style="16" customWidth="1"/>
    <col min="23" max="23" width="26" style="16" customWidth="1"/>
    <col min="24" max="24" width="25.28515625" style="130" customWidth="1"/>
    <col min="25" max="25" width="21.42578125" style="130" customWidth="1"/>
    <col min="26" max="26" width="17.5703125" style="130" customWidth="1"/>
    <col min="27" max="28" width="16.85546875" style="130" customWidth="1"/>
    <col min="29" max="29" width="11.42578125" style="3"/>
    <col min="30" max="30" width="38.7109375" style="3" customWidth="1"/>
    <col min="31" max="101" width="11.42578125" style="3"/>
    <col min="102" max="102" width="15.42578125" style="3" customWidth="1"/>
    <col min="103" max="103" width="9.5703125" style="3" customWidth="1"/>
    <col min="104" max="104" width="14.42578125" style="3" customWidth="1"/>
    <col min="105" max="105" width="49.85546875" style="3" customWidth="1"/>
    <col min="106" max="106" width="22.5703125" style="3" customWidth="1"/>
    <col min="107" max="107" width="23" style="3" customWidth="1"/>
    <col min="108" max="108" width="22.85546875" style="3" customWidth="1"/>
    <col min="109" max="109" width="23.42578125" style="3" customWidth="1"/>
    <col min="110" max="110" width="22.42578125" style="3" customWidth="1"/>
    <col min="111" max="111" width="13.85546875" style="3" customWidth="1"/>
    <col min="112" max="112" width="20.7109375" style="3" customWidth="1"/>
    <col min="113" max="113" width="18.140625" style="3" customWidth="1"/>
    <col min="114" max="114" width="14.85546875" style="3" bestFit="1" customWidth="1"/>
    <col min="115" max="115" width="11.42578125" style="3"/>
    <col min="116" max="116" width="17.42578125" style="3" customWidth="1"/>
    <col min="117" max="119" width="18.140625" style="3" customWidth="1"/>
    <col min="120" max="123" width="11.42578125" style="3"/>
    <col min="124" max="124" width="34" style="3" customWidth="1"/>
    <col min="125" max="125" width="9.5703125" style="3" customWidth="1"/>
    <col min="126" max="126" width="16.7109375" style="3" customWidth="1"/>
    <col min="127" max="127" width="55.140625" style="3" customWidth="1"/>
    <col min="128" max="128" width="22.5703125" style="3" customWidth="1"/>
    <col min="129" max="129" width="23" style="3" customWidth="1"/>
    <col min="130" max="130" width="22.85546875" style="3" customWidth="1"/>
    <col min="131" max="131" width="23.42578125" style="3" customWidth="1"/>
    <col min="132" max="132" width="28.7109375" style="3" customWidth="1"/>
    <col min="133" max="133" width="12.7109375" style="3" customWidth="1"/>
    <col min="134" max="134" width="11.42578125" style="3"/>
    <col min="135" max="135" width="25.28515625" style="3" customWidth="1"/>
    <col min="136" max="136" width="15.85546875" style="3" bestFit="1" customWidth="1"/>
    <col min="137" max="138" width="18" style="3" bestFit="1" customWidth="1"/>
    <col min="139" max="357" width="11.42578125" style="3"/>
    <col min="358" max="358" width="15.42578125" style="3" customWidth="1"/>
    <col min="359" max="359" width="9.5703125" style="3" customWidth="1"/>
    <col min="360" max="360" width="14.42578125" style="3" customWidth="1"/>
    <col min="361" max="361" width="49.85546875" style="3" customWidth="1"/>
    <col min="362" max="362" width="22.5703125" style="3" customWidth="1"/>
    <col min="363" max="363" width="23" style="3" customWidth="1"/>
    <col min="364" max="364" width="22.85546875" style="3" customWidth="1"/>
    <col min="365" max="365" width="23.42578125" style="3" customWidth="1"/>
    <col min="366" max="366" width="22.42578125" style="3" customWidth="1"/>
    <col min="367" max="367" width="13.85546875" style="3" customWidth="1"/>
    <col min="368" max="368" width="20.7109375" style="3" customWidth="1"/>
    <col min="369" max="369" width="18.140625" style="3" customWidth="1"/>
    <col min="370" max="370" width="14.85546875" style="3" bestFit="1" customWidth="1"/>
    <col min="371" max="371" width="11.42578125" style="3"/>
    <col min="372" max="372" width="17.42578125" style="3" customWidth="1"/>
    <col min="373" max="375" width="18.140625" style="3" customWidth="1"/>
    <col min="376" max="379" width="11.42578125" style="3"/>
    <col min="380" max="380" width="34" style="3" customWidth="1"/>
    <col min="381" max="381" width="9.5703125" style="3" customWidth="1"/>
    <col min="382" max="382" width="16.7109375" style="3" customWidth="1"/>
    <col min="383" max="383" width="55.140625" style="3" customWidth="1"/>
    <col min="384" max="384" width="22.5703125" style="3" customWidth="1"/>
    <col min="385" max="385" width="23" style="3" customWidth="1"/>
    <col min="386" max="386" width="22.85546875" style="3" customWidth="1"/>
    <col min="387" max="387" width="23.42578125" style="3" customWidth="1"/>
    <col min="388" max="388" width="28.7109375" style="3" customWidth="1"/>
    <col min="389" max="389" width="12.7109375" style="3" customWidth="1"/>
    <col min="390" max="390" width="11.42578125" style="3"/>
    <col min="391" max="391" width="25.28515625" style="3" customWidth="1"/>
    <col min="392" max="392" width="15.85546875" style="3" bestFit="1" customWidth="1"/>
    <col min="393" max="394" width="18" style="3" bestFit="1" customWidth="1"/>
    <col min="395" max="613" width="11.42578125" style="3"/>
    <col min="614" max="614" width="15.42578125" style="3" customWidth="1"/>
    <col min="615" max="615" width="9.5703125" style="3" customWidth="1"/>
    <col min="616" max="616" width="14.42578125" style="3" customWidth="1"/>
    <col min="617" max="617" width="49.85546875" style="3" customWidth="1"/>
    <col min="618" max="618" width="22.5703125" style="3" customWidth="1"/>
    <col min="619" max="619" width="23" style="3" customWidth="1"/>
    <col min="620" max="620" width="22.85546875" style="3" customWidth="1"/>
    <col min="621" max="621" width="23.42578125" style="3" customWidth="1"/>
    <col min="622" max="622" width="22.42578125" style="3" customWidth="1"/>
    <col min="623" max="623" width="13.85546875" style="3" customWidth="1"/>
    <col min="624" max="624" width="20.7109375" style="3" customWidth="1"/>
    <col min="625" max="625" width="18.140625" style="3" customWidth="1"/>
    <col min="626" max="626" width="14.85546875" style="3" bestFit="1" customWidth="1"/>
    <col min="627" max="627" width="11.42578125" style="3"/>
    <col min="628" max="628" width="17.42578125" style="3" customWidth="1"/>
    <col min="629" max="631" width="18.140625" style="3" customWidth="1"/>
    <col min="632" max="635" width="11.42578125" style="3"/>
    <col min="636" max="636" width="34" style="3" customWidth="1"/>
    <col min="637" max="637" width="9.5703125" style="3" customWidth="1"/>
    <col min="638" max="638" width="16.7109375" style="3" customWidth="1"/>
    <col min="639" max="639" width="55.140625" style="3" customWidth="1"/>
    <col min="640" max="640" width="22.5703125" style="3" customWidth="1"/>
    <col min="641" max="641" width="23" style="3" customWidth="1"/>
    <col min="642" max="642" width="22.85546875" style="3" customWidth="1"/>
    <col min="643" max="643" width="23.42578125" style="3" customWidth="1"/>
    <col min="644" max="644" width="28.7109375" style="3" customWidth="1"/>
    <col min="645" max="645" width="12.7109375" style="3" customWidth="1"/>
    <col min="646" max="646" width="11.42578125" style="3"/>
    <col min="647" max="647" width="25.28515625" style="3" customWidth="1"/>
    <col min="648" max="648" width="15.85546875" style="3" bestFit="1" customWidth="1"/>
    <col min="649" max="650" width="18" style="3" bestFit="1" customWidth="1"/>
    <col min="651" max="869" width="11.42578125" style="3"/>
    <col min="870" max="870" width="15.42578125" style="3" customWidth="1"/>
    <col min="871" max="871" width="9.5703125" style="3" customWidth="1"/>
    <col min="872" max="872" width="14.42578125" style="3" customWidth="1"/>
    <col min="873" max="873" width="49.85546875" style="3" customWidth="1"/>
    <col min="874" max="874" width="22.5703125" style="3" customWidth="1"/>
    <col min="875" max="875" width="23" style="3" customWidth="1"/>
    <col min="876" max="876" width="22.85546875" style="3" customWidth="1"/>
    <col min="877" max="877" width="23.42578125" style="3" customWidth="1"/>
    <col min="878" max="878" width="22.42578125" style="3" customWidth="1"/>
    <col min="879" max="879" width="13.85546875" style="3" customWidth="1"/>
    <col min="880" max="880" width="20.7109375" style="3" customWidth="1"/>
    <col min="881" max="881" width="18.140625" style="3" customWidth="1"/>
    <col min="882" max="882" width="14.85546875" style="3" bestFit="1" customWidth="1"/>
    <col min="883" max="883" width="11.42578125" style="3"/>
    <col min="884" max="884" width="17.42578125" style="3" customWidth="1"/>
    <col min="885" max="887" width="18.140625" style="3" customWidth="1"/>
    <col min="888" max="891" width="11.42578125" style="3"/>
    <col min="892" max="892" width="34" style="3" customWidth="1"/>
    <col min="893" max="893" width="9.5703125" style="3" customWidth="1"/>
    <col min="894" max="894" width="16.7109375" style="3" customWidth="1"/>
    <col min="895" max="895" width="55.140625" style="3" customWidth="1"/>
    <col min="896" max="896" width="22.5703125" style="3" customWidth="1"/>
    <col min="897" max="897" width="23" style="3" customWidth="1"/>
    <col min="898" max="898" width="22.85546875" style="3" customWidth="1"/>
    <col min="899" max="899" width="23.42578125" style="3" customWidth="1"/>
    <col min="900" max="900" width="28.7109375" style="3" customWidth="1"/>
    <col min="901" max="901" width="12.7109375" style="3" customWidth="1"/>
    <col min="902" max="902" width="11.42578125" style="3"/>
    <col min="903" max="903" width="25.28515625" style="3" customWidth="1"/>
    <col min="904" max="904" width="15.85546875" style="3" bestFit="1" customWidth="1"/>
    <col min="905" max="906" width="18" style="3" bestFit="1" customWidth="1"/>
    <col min="907" max="1125" width="11.42578125" style="3"/>
    <col min="1126" max="1126" width="15.42578125" style="3" customWidth="1"/>
    <col min="1127" max="1127" width="9.5703125" style="3" customWidth="1"/>
    <col min="1128" max="1128" width="14.42578125" style="3" customWidth="1"/>
    <col min="1129" max="1129" width="49.85546875" style="3" customWidth="1"/>
    <col min="1130" max="1130" width="22.5703125" style="3" customWidth="1"/>
    <col min="1131" max="1131" width="23" style="3" customWidth="1"/>
    <col min="1132" max="1132" width="22.85546875" style="3" customWidth="1"/>
    <col min="1133" max="1133" width="23.42578125" style="3" customWidth="1"/>
    <col min="1134" max="1134" width="22.42578125" style="3" customWidth="1"/>
    <col min="1135" max="1135" width="13.85546875" style="3" customWidth="1"/>
    <col min="1136" max="1136" width="20.7109375" style="3" customWidth="1"/>
    <col min="1137" max="1137" width="18.140625" style="3" customWidth="1"/>
    <col min="1138" max="1138" width="14.85546875" style="3" bestFit="1" customWidth="1"/>
    <col min="1139" max="1139" width="11.42578125" style="3"/>
    <col min="1140" max="1140" width="17.42578125" style="3" customWidth="1"/>
    <col min="1141" max="1143" width="18.140625" style="3" customWidth="1"/>
    <col min="1144" max="1147" width="11.42578125" style="3"/>
    <col min="1148" max="1148" width="34" style="3" customWidth="1"/>
    <col min="1149" max="1149" width="9.5703125" style="3" customWidth="1"/>
    <col min="1150" max="1150" width="16.7109375" style="3" customWidth="1"/>
    <col min="1151" max="1151" width="55.140625" style="3" customWidth="1"/>
    <col min="1152" max="1152" width="22.5703125" style="3" customWidth="1"/>
    <col min="1153" max="1153" width="23" style="3" customWidth="1"/>
    <col min="1154" max="1154" width="22.85546875" style="3" customWidth="1"/>
    <col min="1155" max="1155" width="23.42578125" style="3" customWidth="1"/>
    <col min="1156" max="1156" width="28.7109375" style="3" customWidth="1"/>
    <col min="1157" max="1157" width="12.7109375" style="3" customWidth="1"/>
    <col min="1158" max="1158" width="11.42578125" style="3"/>
    <col min="1159" max="1159" width="25.28515625" style="3" customWidth="1"/>
    <col min="1160" max="1160" width="15.85546875" style="3" bestFit="1" customWidth="1"/>
    <col min="1161" max="1162" width="18" style="3" bestFit="1" customWidth="1"/>
    <col min="1163" max="1381" width="11.42578125" style="3"/>
    <col min="1382" max="1382" width="15.42578125" style="3" customWidth="1"/>
    <col min="1383" max="1383" width="9.5703125" style="3" customWidth="1"/>
    <col min="1384" max="1384" width="14.42578125" style="3" customWidth="1"/>
    <col min="1385" max="1385" width="49.85546875" style="3" customWidth="1"/>
    <col min="1386" max="1386" width="22.5703125" style="3" customWidth="1"/>
    <col min="1387" max="1387" width="23" style="3" customWidth="1"/>
    <col min="1388" max="1388" width="22.85546875" style="3" customWidth="1"/>
    <col min="1389" max="1389" width="23.42578125" style="3" customWidth="1"/>
    <col min="1390" max="1390" width="22.42578125" style="3" customWidth="1"/>
    <col min="1391" max="1391" width="13.85546875" style="3" customWidth="1"/>
    <col min="1392" max="1392" width="20.7109375" style="3" customWidth="1"/>
    <col min="1393" max="1393" width="18.140625" style="3" customWidth="1"/>
    <col min="1394" max="1394" width="14.85546875" style="3" bestFit="1" customWidth="1"/>
    <col min="1395" max="1395" width="11.42578125" style="3"/>
    <col min="1396" max="1396" width="17.42578125" style="3" customWidth="1"/>
    <col min="1397" max="1399" width="18.140625" style="3" customWidth="1"/>
    <col min="1400" max="1403" width="11.42578125" style="3"/>
    <col min="1404" max="1404" width="34" style="3" customWidth="1"/>
    <col min="1405" max="1405" width="9.5703125" style="3" customWidth="1"/>
    <col min="1406" max="1406" width="16.7109375" style="3" customWidth="1"/>
    <col min="1407" max="1407" width="55.140625" style="3" customWidth="1"/>
    <col min="1408" max="1408" width="22.5703125" style="3" customWidth="1"/>
    <col min="1409" max="1409" width="23" style="3" customWidth="1"/>
    <col min="1410" max="1410" width="22.85546875" style="3" customWidth="1"/>
    <col min="1411" max="1411" width="23.42578125" style="3" customWidth="1"/>
    <col min="1412" max="1412" width="28.7109375" style="3" customWidth="1"/>
    <col min="1413" max="1413" width="12.7109375" style="3" customWidth="1"/>
    <col min="1414" max="1414" width="11.42578125" style="3"/>
    <col min="1415" max="1415" width="25.28515625" style="3" customWidth="1"/>
    <col min="1416" max="1416" width="15.85546875" style="3" bestFit="1" customWidth="1"/>
    <col min="1417" max="1418" width="18" style="3" bestFit="1" customWidth="1"/>
    <col min="1419" max="1637" width="11.42578125" style="3"/>
    <col min="1638" max="1638" width="15.42578125" style="3" customWidth="1"/>
    <col min="1639" max="1639" width="9.5703125" style="3" customWidth="1"/>
    <col min="1640" max="1640" width="14.42578125" style="3" customWidth="1"/>
    <col min="1641" max="1641" width="49.85546875" style="3" customWidth="1"/>
    <col min="1642" max="1642" width="22.5703125" style="3" customWidth="1"/>
    <col min="1643" max="1643" width="23" style="3" customWidth="1"/>
    <col min="1644" max="1644" width="22.85546875" style="3" customWidth="1"/>
    <col min="1645" max="1645" width="23.42578125" style="3" customWidth="1"/>
    <col min="1646" max="1646" width="22.42578125" style="3" customWidth="1"/>
    <col min="1647" max="1647" width="13.85546875" style="3" customWidth="1"/>
    <col min="1648" max="1648" width="20.7109375" style="3" customWidth="1"/>
    <col min="1649" max="1649" width="18.140625" style="3" customWidth="1"/>
    <col min="1650" max="1650" width="14.85546875" style="3" bestFit="1" customWidth="1"/>
    <col min="1651" max="1651" width="11.42578125" style="3"/>
    <col min="1652" max="1652" width="17.42578125" style="3" customWidth="1"/>
    <col min="1653" max="1655" width="18.140625" style="3" customWidth="1"/>
    <col min="1656" max="1659" width="11.42578125" style="3"/>
    <col min="1660" max="1660" width="34" style="3" customWidth="1"/>
    <col min="1661" max="1661" width="9.5703125" style="3" customWidth="1"/>
    <col min="1662" max="1662" width="16.7109375" style="3" customWidth="1"/>
    <col min="1663" max="1663" width="55.140625" style="3" customWidth="1"/>
    <col min="1664" max="1664" width="22.5703125" style="3" customWidth="1"/>
    <col min="1665" max="1665" width="23" style="3" customWidth="1"/>
    <col min="1666" max="1666" width="22.85546875" style="3" customWidth="1"/>
    <col min="1667" max="1667" width="23.42578125" style="3" customWidth="1"/>
    <col min="1668" max="1668" width="28.7109375" style="3" customWidth="1"/>
    <col min="1669" max="1669" width="12.7109375" style="3" customWidth="1"/>
    <col min="1670" max="1670" width="11.42578125" style="3"/>
    <col min="1671" max="1671" width="25.28515625" style="3" customWidth="1"/>
    <col min="1672" max="1672" width="15.85546875" style="3" bestFit="1" customWidth="1"/>
    <col min="1673" max="1674" width="18" style="3" bestFit="1" customWidth="1"/>
    <col min="1675" max="1893" width="11.42578125" style="3"/>
    <col min="1894" max="1894" width="15.42578125" style="3" customWidth="1"/>
    <col min="1895" max="1895" width="9.5703125" style="3" customWidth="1"/>
    <col min="1896" max="1896" width="14.42578125" style="3" customWidth="1"/>
    <col min="1897" max="1897" width="49.85546875" style="3" customWidth="1"/>
    <col min="1898" max="1898" width="22.5703125" style="3" customWidth="1"/>
    <col min="1899" max="1899" width="23" style="3" customWidth="1"/>
    <col min="1900" max="1900" width="22.85546875" style="3" customWidth="1"/>
    <col min="1901" max="1901" width="23.42578125" style="3" customWidth="1"/>
    <col min="1902" max="1902" width="22.42578125" style="3" customWidth="1"/>
    <col min="1903" max="1903" width="13.85546875" style="3" customWidth="1"/>
    <col min="1904" max="1904" width="20.7109375" style="3" customWidth="1"/>
    <col min="1905" max="1905" width="18.140625" style="3" customWidth="1"/>
    <col min="1906" max="1906" width="14.85546875" style="3" bestFit="1" customWidth="1"/>
    <col min="1907" max="1907" width="11.42578125" style="3"/>
    <col min="1908" max="1908" width="17.42578125" style="3" customWidth="1"/>
    <col min="1909" max="1911" width="18.140625" style="3" customWidth="1"/>
    <col min="1912" max="1915" width="11.42578125" style="3"/>
    <col min="1916" max="1916" width="34" style="3" customWidth="1"/>
    <col min="1917" max="1917" width="9.5703125" style="3" customWidth="1"/>
    <col min="1918" max="1918" width="16.7109375" style="3" customWidth="1"/>
    <col min="1919" max="1919" width="55.140625" style="3" customWidth="1"/>
    <col min="1920" max="1920" width="22.5703125" style="3" customWidth="1"/>
    <col min="1921" max="1921" width="23" style="3" customWidth="1"/>
    <col min="1922" max="1922" width="22.85546875" style="3" customWidth="1"/>
    <col min="1923" max="1923" width="23.42578125" style="3" customWidth="1"/>
    <col min="1924" max="1924" width="28.7109375" style="3" customWidth="1"/>
    <col min="1925" max="1925" width="12.7109375" style="3" customWidth="1"/>
    <col min="1926" max="1926" width="11.42578125" style="3"/>
    <col min="1927" max="1927" width="25.28515625" style="3" customWidth="1"/>
    <col min="1928" max="1928" width="15.85546875" style="3" bestFit="1" customWidth="1"/>
    <col min="1929" max="1930" width="18" style="3" bestFit="1" customWidth="1"/>
    <col min="1931" max="2149" width="11.42578125" style="3"/>
    <col min="2150" max="2150" width="15.42578125" style="3" customWidth="1"/>
    <col min="2151" max="2151" width="9.5703125" style="3" customWidth="1"/>
    <col min="2152" max="2152" width="14.42578125" style="3" customWidth="1"/>
    <col min="2153" max="2153" width="49.85546875" style="3" customWidth="1"/>
    <col min="2154" max="2154" width="22.5703125" style="3" customWidth="1"/>
    <col min="2155" max="2155" width="23" style="3" customWidth="1"/>
    <col min="2156" max="2156" width="22.85546875" style="3" customWidth="1"/>
    <col min="2157" max="2157" width="23.42578125" style="3" customWidth="1"/>
    <col min="2158" max="2158" width="22.42578125" style="3" customWidth="1"/>
    <col min="2159" max="2159" width="13.85546875" style="3" customWidth="1"/>
    <col min="2160" max="2160" width="20.7109375" style="3" customWidth="1"/>
    <col min="2161" max="2161" width="18.140625" style="3" customWidth="1"/>
    <col min="2162" max="2162" width="14.85546875" style="3" bestFit="1" customWidth="1"/>
    <col min="2163" max="2163" width="11.42578125" style="3"/>
    <col min="2164" max="2164" width="17.42578125" style="3" customWidth="1"/>
    <col min="2165" max="2167" width="18.140625" style="3" customWidth="1"/>
    <col min="2168" max="2171" width="11.42578125" style="3"/>
    <col min="2172" max="2172" width="34" style="3" customWidth="1"/>
    <col min="2173" max="2173" width="9.5703125" style="3" customWidth="1"/>
    <col min="2174" max="2174" width="16.7109375" style="3" customWidth="1"/>
    <col min="2175" max="2175" width="55.140625" style="3" customWidth="1"/>
    <col min="2176" max="2176" width="22.5703125" style="3" customWidth="1"/>
    <col min="2177" max="2177" width="23" style="3" customWidth="1"/>
    <col min="2178" max="2178" width="22.85546875" style="3" customWidth="1"/>
    <col min="2179" max="2179" width="23.42578125" style="3" customWidth="1"/>
    <col min="2180" max="2180" width="28.7109375" style="3" customWidth="1"/>
    <col min="2181" max="2181" width="12.7109375" style="3" customWidth="1"/>
    <col min="2182" max="2182" width="11.42578125" style="3"/>
    <col min="2183" max="2183" width="25.28515625" style="3" customWidth="1"/>
    <col min="2184" max="2184" width="15.85546875" style="3" bestFit="1" customWidth="1"/>
    <col min="2185" max="2186" width="18" style="3" bestFit="1" customWidth="1"/>
    <col min="2187" max="2405" width="11.42578125" style="3"/>
    <col min="2406" max="2406" width="15.42578125" style="3" customWidth="1"/>
    <col min="2407" max="2407" width="9.5703125" style="3" customWidth="1"/>
    <col min="2408" max="2408" width="14.42578125" style="3" customWidth="1"/>
    <col min="2409" max="2409" width="49.85546875" style="3" customWidth="1"/>
    <col min="2410" max="2410" width="22.5703125" style="3" customWidth="1"/>
    <col min="2411" max="2411" width="23" style="3" customWidth="1"/>
    <col min="2412" max="2412" width="22.85546875" style="3" customWidth="1"/>
    <col min="2413" max="2413" width="23.42578125" style="3" customWidth="1"/>
    <col min="2414" max="2414" width="22.42578125" style="3" customWidth="1"/>
    <col min="2415" max="2415" width="13.85546875" style="3" customWidth="1"/>
    <col min="2416" max="2416" width="20.7109375" style="3" customWidth="1"/>
    <col min="2417" max="2417" width="18.140625" style="3" customWidth="1"/>
    <col min="2418" max="2418" width="14.85546875" style="3" bestFit="1" customWidth="1"/>
    <col min="2419" max="2419" width="11.42578125" style="3"/>
    <col min="2420" max="2420" width="17.42578125" style="3" customWidth="1"/>
    <col min="2421" max="2423" width="18.140625" style="3" customWidth="1"/>
    <col min="2424" max="2427" width="11.42578125" style="3"/>
    <col min="2428" max="2428" width="34" style="3" customWidth="1"/>
    <col min="2429" max="2429" width="9.5703125" style="3" customWidth="1"/>
    <col min="2430" max="2430" width="16.7109375" style="3" customWidth="1"/>
    <col min="2431" max="2431" width="55.140625" style="3" customWidth="1"/>
    <col min="2432" max="2432" width="22.5703125" style="3" customWidth="1"/>
    <col min="2433" max="2433" width="23" style="3" customWidth="1"/>
    <col min="2434" max="2434" width="22.85546875" style="3" customWidth="1"/>
    <col min="2435" max="2435" width="23.42578125" style="3" customWidth="1"/>
    <col min="2436" max="2436" width="28.7109375" style="3" customWidth="1"/>
    <col min="2437" max="2437" width="12.7109375" style="3" customWidth="1"/>
    <col min="2438" max="2438" width="11.42578125" style="3"/>
    <col min="2439" max="2439" width="25.28515625" style="3" customWidth="1"/>
    <col min="2440" max="2440" width="15.85546875" style="3" bestFit="1" customWidth="1"/>
    <col min="2441" max="2442" width="18" style="3" bestFit="1" customWidth="1"/>
    <col min="2443" max="2661" width="11.42578125" style="3"/>
    <col min="2662" max="2662" width="15.42578125" style="3" customWidth="1"/>
    <col min="2663" max="2663" width="9.5703125" style="3" customWidth="1"/>
    <col min="2664" max="2664" width="14.42578125" style="3" customWidth="1"/>
    <col min="2665" max="2665" width="49.85546875" style="3" customWidth="1"/>
    <col min="2666" max="2666" width="22.5703125" style="3" customWidth="1"/>
    <col min="2667" max="2667" width="23" style="3" customWidth="1"/>
    <col min="2668" max="2668" width="22.85546875" style="3" customWidth="1"/>
    <col min="2669" max="2669" width="23.42578125" style="3" customWidth="1"/>
    <col min="2670" max="2670" width="22.42578125" style="3" customWidth="1"/>
    <col min="2671" max="2671" width="13.85546875" style="3" customWidth="1"/>
    <col min="2672" max="2672" width="20.7109375" style="3" customWidth="1"/>
    <col min="2673" max="2673" width="18.140625" style="3" customWidth="1"/>
    <col min="2674" max="2674" width="14.85546875" style="3" bestFit="1" customWidth="1"/>
    <col min="2675" max="2675" width="11.42578125" style="3"/>
    <col min="2676" max="2676" width="17.42578125" style="3" customWidth="1"/>
    <col min="2677" max="2679" width="18.140625" style="3" customWidth="1"/>
    <col min="2680" max="2683" width="11.42578125" style="3"/>
    <col min="2684" max="2684" width="34" style="3" customWidth="1"/>
    <col min="2685" max="2685" width="9.5703125" style="3" customWidth="1"/>
    <col min="2686" max="2686" width="16.7109375" style="3" customWidth="1"/>
    <col min="2687" max="2687" width="55.140625" style="3" customWidth="1"/>
    <col min="2688" max="2688" width="22.5703125" style="3" customWidth="1"/>
    <col min="2689" max="2689" width="23" style="3" customWidth="1"/>
    <col min="2690" max="2690" width="22.85546875" style="3" customWidth="1"/>
    <col min="2691" max="2691" width="23.42578125" style="3" customWidth="1"/>
    <col min="2692" max="2692" width="28.7109375" style="3" customWidth="1"/>
    <col min="2693" max="2693" width="12.7109375" style="3" customWidth="1"/>
    <col min="2694" max="2694" width="11.42578125" style="3"/>
    <col min="2695" max="2695" width="25.28515625" style="3" customWidth="1"/>
    <col min="2696" max="2696" width="15.85546875" style="3" bestFit="1" customWidth="1"/>
    <col min="2697" max="2698" width="18" style="3" bestFit="1" customWidth="1"/>
    <col min="2699" max="2917" width="11.42578125" style="3"/>
    <col min="2918" max="2918" width="15.42578125" style="3" customWidth="1"/>
    <col min="2919" max="2919" width="9.5703125" style="3" customWidth="1"/>
    <col min="2920" max="2920" width="14.42578125" style="3" customWidth="1"/>
    <col min="2921" max="2921" width="49.85546875" style="3" customWidth="1"/>
    <col min="2922" max="2922" width="22.5703125" style="3" customWidth="1"/>
    <col min="2923" max="2923" width="23" style="3" customWidth="1"/>
    <col min="2924" max="2924" width="22.85546875" style="3" customWidth="1"/>
    <col min="2925" max="2925" width="23.42578125" style="3" customWidth="1"/>
    <col min="2926" max="2926" width="22.42578125" style="3" customWidth="1"/>
    <col min="2927" max="2927" width="13.85546875" style="3" customWidth="1"/>
    <col min="2928" max="2928" width="20.7109375" style="3" customWidth="1"/>
    <col min="2929" max="2929" width="18.140625" style="3" customWidth="1"/>
    <col min="2930" max="2930" width="14.85546875" style="3" bestFit="1" customWidth="1"/>
    <col min="2931" max="2931" width="11.42578125" style="3"/>
    <col min="2932" max="2932" width="17.42578125" style="3" customWidth="1"/>
    <col min="2933" max="2935" width="18.140625" style="3" customWidth="1"/>
    <col min="2936" max="2939" width="11.42578125" style="3"/>
    <col min="2940" max="2940" width="34" style="3" customWidth="1"/>
    <col min="2941" max="2941" width="9.5703125" style="3" customWidth="1"/>
    <col min="2942" max="2942" width="16.7109375" style="3" customWidth="1"/>
    <col min="2943" max="2943" width="55.140625" style="3" customWidth="1"/>
    <col min="2944" max="2944" width="22.5703125" style="3" customWidth="1"/>
    <col min="2945" max="2945" width="23" style="3" customWidth="1"/>
    <col min="2946" max="2946" width="22.85546875" style="3" customWidth="1"/>
    <col min="2947" max="2947" width="23.42578125" style="3" customWidth="1"/>
    <col min="2948" max="2948" width="28.7109375" style="3" customWidth="1"/>
    <col min="2949" max="2949" width="12.7109375" style="3" customWidth="1"/>
    <col min="2950" max="2950" width="11.42578125" style="3"/>
    <col min="2951" max="2951" width="25.28515625" style="3" customWidth="1"/>
    <col min="2952" max="2952" width="15.85546875" style="3" bestFit="1" customWidth="1"/>
    <col min="2953" max="2954" width="18" style="3" bestFit="1" customWidth="1"/>
    <col min="2955" max="3173" width="11.42578125" style="3"/>
    <col min="3174" max="3174" width="15.42578125" style="3" customWidth="1"/>
    <col min="3175" max="3175" width="9.5703125" style="3" customWidth="1"/>
    <col min="3176" max="3176" width="14.42578125" style="3" customWidth="1"/>
    <col min="3177" max="3177" width="49.85546875" style="3" customWidth="1"/>
    <col min="3178" max="3178" width="22.5703125" style="3" customWidth="1"/>
    <col min="3179" max="3179" width="23" style="3" customWidth="1"/>
    <col min="3180" max="3180" width="22.85546875" style="3" customWidth="1"/>
    <col min="3181" max="3181" width="23.42578125" style="3" customWidth="1"/>
    <col min="3182" max="3182" width="22.42578125" style="3" customWidth="1"/>
    <col min="3183" max="3183" width="13.85546875" style="3" customWidth="1"/>
    <col min="3184" max="3184" width="20.7109375" style="3" customWidth="1"/>
    <col min="3185" max="3185" width="18.140625" style="3" customWidth="1"/>
    <col min="3186" max="3186" width="14.85546875" style="3" bestFit="1" customWidth="1"/>
    <col min="3187" max="3187" width="11.42578125" style="3"/>
    <col min="3188" max="3188" width="17.42578125" style="3" customWidth="1"/>
    <col min="3189" max="3191" width="18.140625" style="3" customWidth="1"/>
    <col min="3192" max="3195" width="11.42578125" style="3"/>
    <col min="3196" max="3196" width="34" style="3" customWidth="1"/>
    <col min="3197" max="3197" width="9.5703125" style="3" customWidth="1"/>
    <col min="3198" max="3198" width="16.7109375" style="3" customWidth="1"/>
    <col min="3199" max="3199" width="55.140625" style="3" customWidth="1"/>
    <col min="3200" max="3200" width="22.5703125" style="3" customWidth="1"/>
    <col min="3201" max="3201" width="23" style="3" customWidth="1"/>
    <col min="3202" max="3202" width="22.85546875" style="3" customWidth="1"/>
    <col min="3203" max="3203" width="23.42578125" style="3" customWidth="1"/>
    <col min="3204" max="3204" width="28.7109375" style="3" customWidth="1"/>
    <col min="3205" max="3205" width="12.7109375" style="3" customWidth="1"/>
    <col min="3206" max="3206" width="11.42578125" style="3"/>
    <col min="3207" max="3207" width="25.28515625" style="3" customWidth="1"/>
    <col min="3208" max="3208" width="15.85546875" style="3" bestFit="1" customWidth="1"/>
    <col min="3209" max="3210" width="18" style="3" bestFit="1" customWidth="1"/>
    <col min="3211" max="3429" width="11.42578125" style="3"/>
    <col min="3430" max="3430" width="15.42578125" style="3" customWidth="1"/>
    <col min="3431" max="3431" width="9.5703125" style="3" customWidth="1"/>
    <col min="3432" max="3432" width="14.42578125" style="3" customWidth="1"/>
    <col min="3433" max="3433" width="49.85546875" style="3" customWidth="1"/>
    <col min="3434" max="3434" width="22.5703125" style="3" customWidth="1"/>
    <col min="3435" max="3435" width="23" style="3" customWidth="1"/>
    <col min="3436" max="3436" width="22.85546875" style="3" customWidth="1"/>
    <col min="3437" max="3437" width="23.42578125" style="3" customWidth="1"/>
    <col min="3438" max="3438" width="22.42578125" style="3" customWidth="1"/>
    <col min="3439" max="3439" width="13.85546875" style="3" customWidth="1"/>
    <col min="3440" max="3440" width="20.7109375" style="3" customWidth="1"/>
    <col min="3441" max="3441" width="18.140625" style="3" customWidth="1"/>
    <col min="3442" max="3442" width="14.85546875" style="3" bestFit="1" customWidth="1"/>
    <col min="3443" max="3443" width="11.42578125" style="3"/>
    <col min="3444" max="3444" width="17.42578125" style="3" customWidth="1"/>
    <col min="3445" max="3447" width="18.140625" style="3" customWidth="1"/>
    <col min="3448" max="3451" width="11.42578125" style="3"/>
    <col min="3452" max="3452" width="34" style="3" customWidth="1"/>
    <col min="3453" max="3453" width="9.5703125" style="3" customWidth="1"/>
    <col min="3454" max="3454" width="16.7109375" style="3" customWidth="1"/>
    <col min="3455" max="3455" width="55.140625" style="3" customWidth="1"/>
    <col min="3456" max="3456" width="22.5703125" style="3" customWidth="1"/>
    <col min="3457" max="3457" width="23" style="3" customWidth="1"/>
    <col min="3458" max="3458" width="22.85546875" style="3" customWidth="1"/>
    <col min="3459" max="3459" width="23.42578125" style="3" customWidth="1"/>
    <col min="3460" max="3460" width="28.7109375" style="3" customWidth="1"/>
    <col min="3461" max="3461" width="12.7109375" style="3" customWidth="1"/>
    <col min="3462" max="3462" width="11.42578125" style="3"/>
    <col min="3463" max="3463" width="25.28515625" style="3" customWidth="1"/>
    <col min="3464" max="3464" width="15.85546875" style="3" bestFit="1" customWidth="1"/>
    <col min="3465" max="3466" width="18" style="3" bestFit="1" customWidth="1"/>
    <col min="3467" max="3685" width="11.42578125" style="3"/>
    <col min="3686" max="3686" width="15.42578125" style="3" customWidth="1"/>
    <col min="3687" max="3687" width="9.5703125" style="3" customWidth="1"/>
    <col min="3688" max="3688" width="14.42578125" style="3" customWidth="1"/>
    <col min="3689" max="3689" width="49.85546875" style="3" customWidth="1"/>
    <col min="3690" max="3690" width="22.5703125" style="3" customWidth="1"/>
    <col min="3691" max="3691" width="23" style="3" customWidth="1"/>
    <col min="3692" max="3692" width="22.85546875" style="3" customWidth="1"/>
    <col min="3693" max="3693" width="23.42578125" style="3" customWidth="1"/>
    <col min="3694" max="3694" width="22.42578125" style="3" customWidth="1"/>
    <col min="3695" max="3695" width="13.85546875" style="3" customWidth="1"/>
    <col min="3696" max="3696" width="20.7109375" style="3" customWidth="1"/>
    <col min="3697" max="3697" width="18.140625" style="3" customWidth="1"/>
    <col min="3698" max="3698" width="14.85546875" style="3" bestFit="1" customWidth="1"/>
    <col min="3699" max="3699" width="11.42578125" style="3"/>
    <col min="3700" max="3700" width="17.42578125" style="3" customWidth="1"/>
    <col min="3701" max="3703" width="18.140625" style="3" customWidth="1"/>
    <col min="3704" max="3707" width="11.42578125" style="3"/>
    <col min="3708" max="3708" width="34" style="3" customWidth="1"/>
    <col min="3709" max="3709" width="9.5703125" style="3" customWidth="1"/>
    <col min="3710" max="3710" width="16.7109375" style="3" customWidth="1"/>
    <col min="3711" max="3711" width="55.140625" style="3" customWidth="1"/>
    <col min="3712" max="3712" width="22.5703125" style="3" customWidth="1"/>
    <col min="3713" max="3713" width="23" style="3" customWidth="1"/>
    <col min="3714" max="3714" width="22.85546875" style="3" customWidth="1"/>
    <col min="3715" max="3715" width="23.42578125" style="3" customWidth="1"/>
    <col min="3716" max="3716" width="28.7109375" style="3" customWidth="1"/>
    <col min="3717" max="3717" width="12.7109375" style="3" customWidth="1"/>
    <col min="3718" max="3718" width="11.42578125" style="3"/>
    <col min="3719" max="3719" width="25.28515625" style="3" customWidth="1"/>
    <col min="3720" max="3720" width="15.85546875" style="3" bestFit="1" customWidth="1"/>
    <col min="3721" max="3722" width="18" style="3" bestFit="1" customWidth="1"/>
    <col min="3723" max="3941" width="11.42578125" style="3"/>
    <col min="3942" max="3942" width="15.42578125" style="3" customWidth="1"/>
    <col min="3943" max="3943" width="9.5703125" style="3" customWidth="1"/>
    <col min="3944" max="3944" width="14.42578125" style="3" customWidth="1"/>
    <col min="3945" max="3945" width="49.85546875" style="3" customWidth="1"/>
    <col min="3946" max="3946" width="22.5703125" style="3" customWidth="1"/>
    <col min="3947" max="3947" width="23" style="3" customWidth="1"/>
    <col min="3948" max="3948" width="22.85546875" style="3" customWidth="1"/>
    <col min="3949" max="3949" width="23.42578125" style="3" customWidth="1"/>
    <col min="3950" max="3950" width="22.42578125" style="3" customWidth="1"/>
    <col min="3951" max="3951" width="13.85546875" style="3" customWidth="1"/>
    <col min="3952" max="3952" width="20.7109375" style="3" customWidth="1"/>
    <col min="3953" max="3953" width="18.140625" style="3" customWidth="1"/>
    <col min="3954" max="3954" width="14.85546875" style="3" bestFit="1" customWidth="1"/>
    <col min="3955" max="3955" width="11.42578125" style="3"/>
    <col min="3956" max="3956" width="17.42578125" style="3" customWidth="1"/>
    <col min="3957" max="3959" width="18.140625" style="3" customWidth="1"/>
    <col min="3960" max="3963" width="11.42578125" style="3"/>
    <col min="3964" max="3964" width="34" style="3" customWidth="1"/>
    <col min="3965" max="3965" width="9.5703125" style="3" customWidth="1"/>
    <col min="3966" max="3966" width="16.7109375" style="3" customWidth="1"/>
    <col min="3967" max="3967" width="55.140625" style="3" customWidth="1"/>
    <col min="3968" max="3968" width="22.5703125" style="3" customWidth="1"/>
    <col min="3969" max="3969" width="23" style="3" customWidth="1"/>
    <col min="3970" max="3970" width="22.85546875" style="3" customWidth="1"/>
    <col min="3971" max="3971" width="23.42578125" style="3" customWidth="1"/>
    <col min="3972" max="3972" width="28.7109375" style="3" customWidth="1"/>
    <col min="3973" max="3973" width="12.7109375" style="3" customWidth="1"/>
    <col min="3974" max="3974" width="11.42578125" style="3"/>
    <col min="3975" max="3975" width="25.28515625" style="3" customWidth="1"/>
    <col min="3976" max="3976" width="15.85546875" style="3" bestFit="1" customWidth="1"/>
    <col min="3977" max="3978" width="18" style="3" bestFit="1" customWidth="1"/>
    <col min="3979" max="4197" width="11.42578125" style="3"/>
    <col min="4198" max="4198" width="15.42578125" style="3" customWidth="1"/>
    <col min="4199" max="4199" width="9.5703125" style="3" customWidth="1"/>
    <col min="4200" max="4200" width="14.42578125" style="3" customWidth="1"/>
    <col min="4201" max="4201" width="49.85546875" style="3" customWidth="1"/>
    <col min="4202" max="4202" width="22.5703125" style="3" customWidth="1"/>
    <col min="4203" max="4203" width="23" style="3" customWidth="1"/>
    <col min="4204" max="4204" width="22.85546875" style="3" customWidth="1"/>
    <col min="4205" max="4205" width="23.42578125" style="3" customWidth="1"/>
    <col min="4206" max="4206" width="22.42578125" style="3" customWidth="1"/>
    <col min="4207" max="4207" width="13.85546875" style="3" customWidth="1"/>
    <col min="4208" max="4208" width="20.7109375" style="3" customWidth="1"/>
    <col min="4209" max="4209" width="18.140625" style="3" customWidth="1"/>
    <col min="4210" max="4210" width="14.85546875" style="3" bestFit="1" customWidth="1"/>
    <col min="4211" max="4211" width="11.42578125" style="3"/>
    <col min="4212" max="4212" width="17.42578125" style="3" customWidth="1"/>
    <col min="4213" max="4215" width="18.140625" style="3" customWidth="1"/>
    <col min="4216" max="4219" width="11.42578125" style="3"/>
    <col min="4220" max="4220" width="34" style="3" customWidth="1"/>
    <col min="4221" max="4221" width="9.5703125" style="3" customWidth="1"/>
    <col min="4222" max="4222" width="16.7109375" style="3" customWidth="1"/>
    <col min="4223" max="4223" width="55.140625" style="3" customWidth="1"/>
    <col min="4224" max="4224" width="22.5703125" style="3" customWidth="1"/>
    <col min="4225" max="4225" width="23" style="3" customWidth="1"/>
    <col min="4226" max="4226" width="22.85546875" style="3" customWidth="1"/>
    <col min="4227" max="4227" width="23.42578125" style="3" customWidth="1"/>
    <col min="4228" max="4228" width="28.7109375" style="3" customWidth="1"/>
    <col min="4229" max="4229" width="12.7109375" style="3" customWidth="1"/>
    <col min="4230" max="4230" width="11.42578125" style="3"/>
    <col min="4231" max="4231" width="25.28515625" style="3" customWidth="1"/>
    <col min="4232" max="4232" width="15.85546875" style="3" bestFit="1" customWidth="1"/>
    <col min="4233" max="4234" width="18" style="3" bestFit="1" customWidth="1"/>
    <col min="4235" max="4453" width="11.42578125" style="3"/>
    <col min="4454" max="4454" width="15.42578125" style="3" customWidth="1"/>
    <col min="4455" max="4455" width="9.5703125" style="3" customWidth="1"/>
    <col min="4456" max="4456" width="14.42578125" style="3" customWidth="1"/>
    <col min="4457" max="4457" width="49.85546875" style="3" customWidth="1"/>
    <col min="4458" max="4458" width="22.5703125" style="3" customWidth="1"/>
    <col min="4459" max="4459" width="23" style="3" customWidth="1"/>
    <col min="4460" max="4460" width="22.85546875" style="3" customWidth="1"/>
    <col min="4461" max="4461" width="23.42578125" style="3" customWidth="1"/>
    <col min="4462" max="4462" width="22.42578125" style="3" customWidth="1"/>
    <col min="4463" max="4463" width="13.85546875" style="3" customWidth="1"/>
    <col min="4464" max="4464" width="20.7109375" style="3" customWidth="1"/>
    <col min="4465" max="4465" width="18.140625" style="3" customWidth="1"/>
    <col min="4466" max="4466" width="14.85546875" style="3" bestFit="1" customWidth="1"/>
    <col min="4467" max="4467" width="11.42578125" style="3"/>
    <col min="4468" max="4468" width="17.42578125" style="3" customWidth="1"/>
    <col min="4469" max="4471" width="18.140625" style="3" customWidth="1"/>
    <col min="4472" max="4475" width="11.42578125" style="3"/>
    <col min="4476" max="4476" width="34" style="3" customWidth="1"/>
    <col min="4477" max="4477" width="9.5703125" style="3" customWidth="1"/>
    <col min="4478" max="4478" width="16.7109375" style="3" customWidth="1"/>
    <col min="4479" max="4479" width="55.140625" style="3" customWidth="1"/>
    <col min="4480" max="4480" width="22.5703125" style="3" customWidth="1"/>
    <col min="4481" max="4481" width="23" style="3" customWidth="1"/>
    <col min="4482" max="4482" width="22.85546875" style="3" customWidth="1"/>
    <col min="4483" max="4483" width="23.42578125" style="3" customWidth="1"/>
    <col min="4484" max="4484" width="28.7109375" style="3" customWidth="1"/>
    <col min="4485" max="4485" width="12.7109375" style="3" customWidth="1"/>
    <col min="4486" max="4486" width="11.42578125" style="3"/>
    <col min="4487" max="4487" width="25.28515625" style="3" customWidth="1"/>
    <col min="4488" max="4488" width="15.85546875" style="3" bestFit="1" customWidth="1"/>
    <col min="4489" max="4490" width="18" style="3" bestFit="1" customWidth="1"/>
    <col min="4491" max="4709" width="11.42578125" style="3"/>
    <col min="4710" max="4710" width="15.42578125" style="3" customWidth="1"/>
    <col min="4711" max="4711" width="9.5703125" style="3" customWidth="1"/>
    <col min="4712" max="4712" width="14.42578125" style="3" customWidth="1"/>
    <col min="4713" max="4713" width="49.85546875" style="3" customWidth="1"/>
    <col min="4714" max="4714" width="22.5703125" style="3" customWidth="1"/>
    <col min="4715" max="4715" width="23" style="3" customWidth="1"/>
    <col min="4716" max="4716" width="22.85546875" style="3" customWidth="1"/>
    <col min="4717" max="4717" width="23.42578125" style="3" customWidth="1"/>
    <col min="4718" max="4718" width="22.42578125" style="3" customWidth="1"/>
    <col min="4719" max="4719" width="13.85546875" style="3" customWidth="1"/>
    <col min="4720" max="4720" width="20.7109375" style="3" customWidth="1"/>
    <col min="4721" max="4721" width="18.140625" style="3" customWidth="1"/>
    <col min="4722" max="4722" width="14.85546875" style="3" bestFit="1" customWidth="1"/>
    <col min="4723" max="4723" width="11.42578125" style="3"/>
    <col min="4724" max="4724" width="17.42578125" style="3" customWidth="1"/>
    <col min="4725" max="4727" width="18.140625" style="3" customWidth="1"/>
    <col min="4728" max="4731" width="11.42578125" style="3"/>
    <col min="4732" max="4732" width="34" style="3" customWidth="1"/>
    <col min="4733" max="4733" width="9.5703125" style="3" customWidth="1"/>
    <col min="4734" max="4734" width="16.7109375" style="3" customWidth="1"/>
    <col min="4735" max="4735" width="55.140625" style="3" customWidth="1"/>
    <col min="4736" max="4736" width="22.5703125" style="3" customWidth="1"/>
    <col min="4737" max="4737" width="23" style="3" customWidth="1"/>
    <col min="4738" max="4738" width="22.85546875" style="3" customWidth="1"/>
    <col min="4739" max="4739" width="23.42578125" style="3" customWidth="1"/>
    <col min="4740" max="4740" width="28.7109375" style="3" customWidth="1"/>
    <col min="4741" max="4741" width="12.7109375" style="3" customWidth="1"/>
    <col min="4742" max="4742" width="11.42578125" style="3"/>
    <col min="4743" max="4743" width="25.28515625" style="3" customWidth="1"/>
    <col min="4744" max="4744" width="15.85546875" style="3" bestFit="1" customWidth="1"/>
    <col min="4745" max="4746" width="18" style="3" bestFit="1" customWidth="1"/>
    <col min="4747" max="4965" width="11.42578125" style="3"/>
    <col min="4966" max="4966" width="15.42578125" style="3" customWidth="1"/>
    <col min="4967" max="4967" width="9.5703125" style="3" customWidth="1"/>
    <col min="4968" max="4968" width="14.42578125" style="3" customWidth="1"/>
    <col min="4969" max="4969" width="49.85546875" style="3" customWidth="1"/>
    <col min="4970" max="4970" width="22.5703125" style="3" customWidth="1"/>
    <col min="4971" max="4971" width="23" style="3" customWidth="1"/>
    <col min="4972" max="4972" width="22.85546875" style="3" customWidth="1"/>
    <col min="4973" max="4973" width="23.42578125" style="3" customWidth="1"/>
    <col min="4974" max="4974" width="22.42578125" style="3" customWidth="1"/>
    <col min="4975" max="4975" width="13.85546875" style="3" customWidth="1"/>
    <col min="4976" max="4976" width="20.7109375" style="3" customWidth="1"/>
    <col min="4977" max="4977" width="18.140625" style="3" customWidth="1"/>
    <col min="4978" max="4978" width="14.85546875" style="3" bestFit="1" customWidth="1"/>
    <col min="4979" max="4979" width="11.42578125" style="3"/>
    <col min="4980" max="4980" width="17.42578125" style="3" customWidth="1"/>
    <col min="4981" max="4983" width="18.140625" style="3" customWidth="1"/>
    <col min="4984" max="4987" width="11.42578125" style="3"/>
    <col min="4988" max="4988" width="34" style="3" customWidth="1"/>
    <col min="4989" max="4989" width="9.5703125" style="3" customWidth="1"/>
    <col min="4990" max="4990" width="16.7109375" style="3" customWidth="1"/>
    <col min="4991" max="4991" width="55.140625" style="3" customWidth="1"/>
    <col min="4992" max="4992" width="22.5703125" style="3" customWidth="1"/>
    <col min="4993" max="4993" width="23" style="3" customWidth="1"/>
    <col min="4994" max="4994" width="22.85546875" style="3" customWidth="1"/>
    <col min="4995" max="4995" width="23.42578125" style="3" customWidth="1"/>
    <col min="4996" max="4996" width="28.7109375" style="3" customWidth="1"/>
    <col min="4997" max="4997" width="12.7109375" style="3" customWidth="1"/>
    <col min="4998" max="4998" width="11.42578125" style="3"/>
    <col min="4999" max="4999" width="25.28515625" style="3" customWidth="1"/>
    <col min="5000" max="5000" width="15.85546875" style="3" bestFit="1" customWidth="1"/>
    <col min="5001" max="5002" width="18" style="3" bestFit="1" customWidth="1"/>
    <col min="5003" max="5221" width="11.42578125" style="3"/>
    <col min="5222" max="5222" width="15.42578125" style="3" customWidth="1"/>
    <col min="5223" max="5223" width="9.5703125" style="3" customWidth="1"/>
    <col min="5224" max="5224" width="14.42578125" style="3" customWidth="1"/>
    <col min="5225" max="5225" width="49.85546875" style="3" customWidth="1"/>
    <col min="5226" max="5226" width="22.5703125" style="3" customWidth="1"/>
    <col min="5227" max="5227" width="23" style="3" customWidth="1"/>
    <col min="5228" max="5228" width="22.85546875" style="3" customWidth="1"/>
    <col min="5229" max="5229" width="23.42578125" style="3" customWidth="1"/>
    <col min="5230" max="5230" width="22.42578125" style="3" customWidth="1"/>
    <col min="5231" max="5231" width="13.85546875" style="3" customWidth="1"/>
    <col min="5232" max="5232" width="20.7109375" style="3" customWidth="1"/>
    <col min="5233" max="5233" width="18.140625" style="3" customWidth="1"/>
    <col min="5234" max="5234" width="14.85546875" style="3" bestFit="1" customWidth="1"/>
    <col min="5235" max="5235" width="11.42578125" style="3"/>
    <col min="5236" max="5236" width="17.42578125" style="3" customWidth="1"/>
    <col min="5237" max="5239" width="18.140625" style="3" customWidth="1"/>
    <col min="5240" max="5243" width="11.42578125" style="3"/>
    <col min="5244" max="5244" width="34" style="3" customWidth="1"/>
    <col min="5245" max="5245" width="9.5703125" style="3" customWidth="1"/>
    <col min="5246" max="5246" width="16.7109375" style="3" customWidth="1"/>
    <col min="5247" max="5247" width="55.140625" style="3" customWidth="1"/>
    <col min="5248" max="5248" width="22.5703125" style="3" customWidth="1"/>
    <col min="5249" max="5249" width="23" style="3" customWidth="1"/>
    <col min="5250" max="5250" width="22.85546875" style="3" customWidth="1"/>
    <col min="5251" max="5251" width="23.42578125" style="3" customWidth="1"/>
    <col min="5252" max="5252" width="28.7109375" style="3" customWidth="1"/>
    <col min="5253" max="5253" width="12.7109375" style="3" customWidth="1"/>
    <col min="5254" max="5254" width="11.42578125" style="3"/>
    <col min="5255" max="5255" width="25.28515625" style="3" customWidth="1"/>
    <col min="5256" max="5256" width="15.85546875" style="3" bestFit="1" customWidth="1"/>
    <col min="5257" max="5258" width="18" style="3" bestFit="1" customWidth="1"/>
    <col min="5259" max="5477" width="11.42578125" style="3"/>
    <col min="5478" max="5478" width="15.42578125" style="3" customWidth="1"/>
    <col min="5479" max="5479" width="9.5703125" style="3" customWidth="1"/>
    <col min="5480" max="5480" width="14.42578125" style="3" customWidth="1"/>
    <col min="5481" max="5481" width="49.85546875" style="3" customWidth="1"/>
    <col min="5482" max="5482" width="22.5703125" style="3" customWidth="1"/>
    <col min="5483" max="5483" width="23" style="3" customWidth="1"/>
    <col min="5484" max="5484" width="22.85546875" style="3" customWidth="1"/>
    <col min="5485" max="5485" width="23.42578125" style="3" customWidth="1"/>
    <col min="5486" max="5486" width="22.42578125" style="3" customWidth="1"/>
    <col min="5487" max="5487" width="13.85546875" style="3" customWidth="1"/>
    <col min="5488" max="5488" width="20.7109375" style="3" customWidth="1"/>
    <col min="5489" max="5489" width="18.140625" style="3" customWidth="1"/>
    <col min="5490" max="5490" width="14.85546875" style="3" bestFit="1" customWidth="1"/>
    <col min="5491" max="5491" width="11.42578125" style="3"/>
    <col min="5492" max="5492" width="17.42578125" style="3" customWidth="1"/>
    <col min="5493" max="5495" width="18.140625" style="3" customWidth="1"/>
    <col min="5496" max="5499" width="11.42578125" style="3"/>
    <col min="5500" max="5500" width="34" style="3" customWidth="1"/>
    <col min="5501" max="5501" width="9.5703125" style="3" customWidth="1"/>
    <col min="5502" max="5502" width="16.7109375" style="3" customWidth="1"/>
    <col min="5503" max="5503" width="55.140625" style="3" customWidth="1"/>
    <col min="5504" max="5504" width="22.5703125" style="3" customWidth="1"/>
    <col min="5505" max="5505" width="23" style="3" customWidth="1"/>
    <col min="5506" max="5506" width="22.85546875" style="3" customWidth="1"/>
    <col min="5507" max="5507" width="23.42578125" style="3" customWidth="1"/>
    <col min="5508" max="5508" width="28.7109375" style="3" customWidth="1"/>
    <col min="5509" max="5509" width="12.7109375" style="3" customWidth="1"/>
    <col min="5510" max="5510" width="11.42578125" style="3"/>
    <col min="5511" max="5511" width="25.28515625" style="3" customWidth="1"/>
    <col min="5512" max="5512" width="15.85546875" style="3" bestFit="1" customWidth="1"/>
    <col min="5513" max="5514" width="18" style="3" bestFit="1" customWidth="1"/>
    <col min="5515" max="5733" width="11.42578125" style="3"/>
    <col min="5734" max="5734" width="15.42578125" style="3" customWidth="1"/>
    <col min="5735" max="5735" width="9.5703125" style="3" customWidth="1"/>
    <col min="5736" max="5736" width="14.42578125" style="3" customWidth="1"/>
    <col min="5737" max="5737" width="49.85546875" style="3" customWidth="1"/>
    <col min="5738" max="5738" width="22.5703125" style="3" customWidth="1"/>
    <col min="5739" max="5739" width="23" style="3" customWidth="1"/>
    <col min="5740" max="5740" width="22.85546875" style="3" customWidth="1"/>
    <col min="5741" max="5741" width="23.42578125" style="3" customWidth="1"/>
    <col min="5742" max="5742" width="22.42578125" style="3" customWidth="1"/>
    <col min="5743" max="5743" width="13.85546875" style="3" customWidth="1"/>
    <col min="5744" max="5744" width="20.7109375" style="3" customWidth="1"/>
    <col min="5745" max="5745" width="18.140625" style="3" customWidth="1"/>
    <col min="5746" max="5746" width="14.85546875" style="3" bestFit="1" customWidth="1"/>
    <col min="5747" max="5747" width="11.42578125" style="3"/>
    <col min="5748" max="5748" width="17.42578125" style="3" customWidth="1"/>
    <col min="5749" max="5751" width="18.140625" style="3" customWidth="1"/>
    <col min="5752" max="5755" width="11.42578125" style="3"/>
    <col min="5756" max="5756" width="34" style="3" customWidth="1"/>
    <col min="5757" max="5757" width="9.5703125" style="3" customWidth="1"/>
    <col min="5758" max="5758" width="16.7109375" style="3" customWidth="1"/>
    <col min="5759" max="5759" width="55.140625" style="3" customWidth="1"/>
    <col min="5760" max="5760" width="22.5703125" style="3" customWidth="1"/>
    <col min="5761" max="5761" width="23" style="3" customWidth="1"/>
    <col min="5762" max="5762" width="22.85546875" style="3" customWidth="1"/>
    <col min="5763" max="5763" width="23.42578125" style="3" customWidth="1"/>
    <col min="5764" max="5764" width="28.7109375" style="3" customWidth="1"/>
    <col min="5765" max="5765" width="12.7109375" style="3" customWidth="1"/>
    <col min="5766" max="5766" width="11.42578125" style="3"/>
    <col min="5767" max="5767" width="25.28515625" style="3" customWidth="1"/>
    <col min="5768" max="5768" width="15.85546875" style="3" bestFit="1" customWidth="1"/>
    <col min="5769" max="5770" width="18" style="3" bestFit="1" customWidth="1"/>
    <col min="5771" max="5989" width="11.42578125" style="3"/>
    <col min="5990" max="5990" width="15.42578125" style="3" customWidth="1"/>
    <col min="5991" max="5991" width="9.5703125" style="3" customWidth="1"/>
    <col min="5992" max="5992" width="14.42578125" style="3" customWidth="1"/>
    <col min="5993" max="5993" width="49.85546875" style="3" customWidth="1"/>
    <col min="5994" max="5994" width="22.5703125" style="3" customWidth="1"/>
    <col min="5995" max="5995" width="23" style="3" customWidth="1"/>
    <col min="5996" max="5996" width="22.85546875" style="3" customWidth="1"/>
    <col min="5997" max="5997" width="23.42578125" style="3" customWidth="1"/>
    <col min="5998" max="5998" width="22.42578125" style="3" customWidth="1"/>
    <col min="5999" max="5999" width="13.85546875" style="3" customWidth="1"/>
    <col min="6000" max="6000" width="20.7109375" style="3" customWidth="1"/>
    <col min="6001" max="6001" width="18.140625" style="3" customWidth="1"/>
    <col min="6002" max="6002" width="14.85546875" style="3" bestFit="1" customWidth="1"/>
    <col min="6003" max="6003" width="11.42578125" style="3"/>
    <col min="6004" max="6004" width="17.42578125" style="3" customWidth="1"/>
    <col min="6005" max="6007" width="18.140625" style="3" customWidth="1"/>
    <col min="6008" max="6011" width="11.42578125" style="3"/>
    <col min="6012" max="6012" width="34" style="3" customWidth="1"/>
    <col min="6013" max="6013" width="9.5703125" style="3" customWidth="1"/>
    <col min="6014" max="6014" width="16.7109375" style="3" customWidth="1"/>
    <col min="6015" max="6015" width="55.140625" style="3" customWidth="1"/>
    <col min="6016" max="6016" width="22.5703125" style="3" customWidth="1"/>
    <col min="6017" max="6017" width="23" style="3" customWidth="1"/>
    <col min="6018" max="6018" width="22.85546875" style="3" customWidth="1"/>
    <col min="6019" max="6019" width="23.42578125" style="3" customWidth="1"/>
    <col min="6020" max="6020" width="28.7109375" style="3" customWidth="1"/>
    <col min="6021" max="6021" width="12.7109375" style="3" customWidth="1"/>
    <col min="6022" max="6022" width="11.42578125" style="3"/>
    <col min="6023" max="6023" width="25.28515625" style="3" customWidth="1"/>
    <col min="6024" max="6024" width="15.85546875" style="3" bestFit="1" customWidth="1"/>
    <col min="6025" max="6026" width="18" style="3" bestFit="1" customWidth="1"/>
    <col min="6027" max="6245" width="11.42578125" style="3"/>
    <col min="6246" max="6246" width="15.42578125" style="3" customWidth="1"/>
    <col min="6247" max="6247" width="9.5703125" style="3" customWidth="1"/>
    <col min="6248" max="6248" width="14.42578125" style="3" customWidth="1"/>
    <col min="6249" max="6249" width="49.85546875" style="3" customWidth="1"/>
    <col min="6250" max="6250" width="22.5703125" style="3" customWidth="1"/>
    <col min="6251" max="6251" width="23" style="3" customWidth="1"/>
    <col min="6252" max="6252" width="22.85546875" style="3" customWidth="1"/>
    <col min="6253" max="6253" width="23.42578125" style="3" customWidth="1"/>
    <col min="6254" max="6254" width="22.42578125" style="3" customWidth="1"/>
    <col min="6255" max="6255" width="13.85546875" style="3" customWidth="1"/>
    <col min="6256" max="6256" width="20.7109375" style="3" customWidth="1"/>
    <col min="6257" max="6257" width="18.140625" style="3" customWidth="1"/>
    <col min="6258" max="6258" width="14.85546875" style="3" bestFit="1" customWidth="1"/>
    <col min="6259" max="6259" width="11.42578125" style="3"/>
    <col min="6260" max="6260" width="17.42578125" style="3" customWidth="1"/>
    <col min="6261" max="6263" width="18.140625" style="3" customWidth="1"/>
    <col min="6264" max="6267" width="11.42578125" style="3"/>
    <col min="6268" max="6268" width="34" style="3" customWidth="1"/>
    <col min="6269" max="6269" width="9.5703125" style="3" customWidth="1"/>
    <col min="6270" max="6270" width="16.7109375" style="3" customWidth="1"/>
    <col min="6271" max="6271" width="55.140625" style="3" customWidth="1"/>
    <col min="6272" max="6272" width="22.5703125" style="3" customWidth="1"/>
    <col min="6273" max="6273" width="23" style="3" customWidth="1"/>
    <col min="6274" max="6274" width="22.85546875" style="3" customWidth="1"/>
    <col min="6275" max="6275" width="23.42578125" style="3" customWidth="1"/>
    <col min="6276" max="6276" width="28.7109375" style="3" customWidth="1"/>
    <col min="6277" max="6277" width="12.7109375" style="3" customWidth="1"/>
    <col min="6278" max="6278" width="11.42578125" style="3"/>
    <col min="6279" max="6279" width="25.28515625" style="3" customWidth="1"/>
    <col min="6280" max="6280" width="15.85546875" style="3" bestFit="1" customWidth="1"/>
    <col min="6281" max="6282" width="18" style="3" bestFit="1" customWidth="1"/>
    <col min="6283" max="6501" width="11.42578125" style="3"/>
    <col min="6502" max="6502" width="15.42578125" style="3" customWidth="1"/>
    <col min="6503" max="6503" width="9.5703125" style="3" customWidth="1"/>
    <col min="6504" max="6504" width="14.42578125" style="3" customWidth="1"/>
    <col min="6505" max="6505" width="49.85546875" style="3" customWidth="1"/>
    <col min="6506" max="6506" width="22.5703125" style="3" customWidth="1"/>
    <col min="6507" max="6507" width="23" style="3" customWidth="1"/>
    <col min="6508" max="6508" width="22.85546875" style="3" customWidth="1"/>
    <col min="6509" max="6509" width="23.42578125" style="3" customWidth="1"/>
    <col min="6510" max="6510" width="22.42578125" style="3" customWidth="1"/>
    <col min="6511" max="6511" width="13.85546875" style="3" customWidth="1"/>
    <col min="6512" max="6512" width="20.7109375" style="3" customWidth="1"/>
    <col min="6513" max="6513" width="18.140625" style="3" customWidth="1"/>
    <col min="6514" max="6514" width="14.85546875" style="3" bestFit="1" customWidth="1"/>
    <col min="6515" max="6515" width="11.42578125" style="3"/>
    <col min="6516" max="6516" width="17.42578125" style="3" customWidth="1"/>
    <col min="6517" max="6519" width="18.140625" style="3" customWidth="1"/>
    <col min="6520" max="6523" width="11.42578125" style="3"/>
    <col min="6524" max="6524" width="34" style="3" customWidth="1"/>
    <col min="6525" max="6525" width="9.5703125" style="3" customWidth="1"/>
    <col min="6526" max="6526" width="16.7109375" style="3" customWidth="1"/>
    <col min="6527" max="6527" width="55.140625" style="3" customWidth="1"/>
    <col min="6528" max="6528" width="22.5703125" style="3" customWidth="1"/>
    <col min="6529" max="6529" width="23" style="3" customWidth="1"/>
    <col min="6530" max="6530" width="22.85546875" style="3" customWidth="1"/>
    <col min="6531" max="6531" width="23.42578125" style="3" customWidth="1"/>
    <col min="6532" max="6532" width="28.7109375" style="3" customWidth="1"/>
    <col min="6533" max="6533" width="12.7109375" style="3" customWidth="1"/>
    <col min="6534" max="6534" width="11.42578125" style="3"/>
    <col min="6535" max="6535" width="25.28515625" style="3" customWidth="1"/>
    <col min="6536" max="6536" width="15.85546875" style="3" bestFit="1" customWidth="1"/>
    <col min="6537" max="6538" width="18" style="3" bestFit="1" customWidth="1"/>
    <col min="6539" max="6757" width="11.42578125" style="3"/>
    <col min="6758" max="6758" width="15.42578125" style="3" customWidth="1"/>
    <col min="6759" max="6759" width="9.5703125" style="3" customWidth="1"/>
    <col min="6760" max="6760" width="14.42578125" style="3" customWidth="1"/>
    <col min="6761" max="6761" width="49.85546875" style="3" customWidth="1"/>
    <col min="6762" max="6762" width="22.5703125" style="3" customWidth="1"/>
    <col min="6763" max="6763" width="23" style="3" customWidth="1"/>
    <col min="6764" max="6764" width="22.85546875" style="3" customWidth="1"/>
    <col min="6765" max="6765" width="23.42578125" style="3" customWidth="1"/>
    <col min="6766" max="6766" width="22.42578125" style="3" customWidth="1"/>
    <col min="6767" max="6767" width="13.85546875" style="3" customWidth="1"/>
    <col min="6768" max="6768" width="20.7109375" style="3" customWidth="1"/>
    <col min="6769" max="6769" width="18.140625" style="3" customWidth="1"/>
    <col min="6770" max="6770" width="14.85546875" style="3" bestFit="1" customWidth="1"/>
    <col min="6771" max="6771" width="11.42578125" style="3"/>
    <col min="6772" max="6772" width="17.42578125" style="3" customWidth="1"/>
    <col min="6773" max="6775" width="18.140625" style="3" customWidth="1"/>
    <col min="6776" max="6779" width="11.42578125" style="3"/>
    <col min="6780" max="6780" width="34" style="3" customWidth="1"/>
    <col min="6781" max="6781" width="9.5703125" style="3" customWidth="1"/>
    <col min="6782" max="6782" width="16.7109375" style="3" customWidth="1"/>
    <col min="6783" max="6783" width="55.140625" style="3" customWidth="1"/>
    <col min="6784" max="6784" width="22.5703125" style="3" customWidth="1"/>
    <col min="6785" max="6785" width="23" style="3" customWidth="1"/>
    <col min="6786" max="6786" width="22.85546875" style="3" customWidth="1"/>
    <col min="6787" max="6787" width="23.42578125" style="3" customWidth="1"/>
    <col min="6788" max="6788" width="28.7109375" style="3" customWidth="1"/>
    <col min="6789" max="6789" width="12.7109375" style="3" customWidth="1"/>
    <col min="6790" max="6790" width="11.42578125" style="3"/>
    <col min="6791" max="6791" width="25.28515625" style="3" customWidth="1"/>
    <col min="6792" max="6792" width="15.85546875" style="3" bestFit="1" customWidth="1"/>
    <col min="6793" max="6794" width="18" style="3" bestFit="1" customWidth="1"/>
    <col min="6795" max="7013" width="11.42578125" style="3"/>
    <col min="7014" max="7014" width="15.42578125" style="3" customWidth="1"/>
    <col min="7015" max="7015" width="9.5703125" style="3" customWidth="1"/>
    <col min="7016" max="7016" width="14.42578125" style="3" customWidth="1"/>
    <col min="7017" max="7017" width="49.85546875" style="3" customWidth="1"/>
    <col min="7018" max="7018" width="22.5703125" style="3" customWidth="1"/>
    <col min="7019" max="7019" width="23" style="3" customWidth="1"/>
    <col min="7020" max="7020" width="22.85546875" style="3" customWidth="1"/>
    <col min="7021" max="7021" width="23.42578125" style="3" customWidth="1"/>
    <col min="7022" max="7022" width="22.42578125" style="3" customWidth="1"/>
    <col min="7023" max="7023" width="13.85546875" style="3" customWidth="1"/>
    <col min="7024" max="7024" width="20.7109375" style="3" customWidth="1"/>
    <col min="7025" max="7025" width="18.140625" style="3" customWidth="1"/>
    <col min="7026" max="7026" width="14.85546875" style="3" bestFit="1" customWidth="1"/>
    <col min="7027" max="7027" width="11.42578125" style="3"/>
    <col min="7028" max="7028" width="17.42578125" style="3" customWidth="1"/>
    <col min="7029" max="7031" width="18.140625" style="3" customWidth="1"/>
    <col min="7032" max="7035" width="11.42578125" style="3"/>
    <col min="7036" max="7036" width="34" style="3" customWidth="1"/>
    <col min="7037" max="7037" width="9.5703125" style="3" customWidth="1"/>
    <col min="7038" max="7038" width="16.7109375" style="3" customWidth="1"/>
    <col min="7039" max="7039" width="55.140625" style="3" customWidth="1"/>
    <col min="7040" max="7040" width="22.5703125" style="3" customWidth="1"/>
    <col min="7041" max="7041" width="23" style="3" customWidth="1"/>
    <col min="7042" max="7042" width="22.85546875" style="3" customWidth="1"/>
    <col min="7043" max="7043" width="23.42578125" style="3" customWidth="1"/>
    <col min="7044" max="7044" width="28.7109375" style="3" customWidth="1"/>
    <col min="7045" max="7045" width="12.7109375" style="3" customWidth="1"/>
    <col min="7046" max="7046" width="11.42578125" style="3"/>
    <col min="7047" max="7047" width="25.28515625" style="3" customWidth="1"/>
    <col min="7048" max="7048" width="15.85546875" style="3" bestFit="1" customWidth="1"/>
    <col min="7049" max="7050" width="18" style="3" bestFit="1" customWidth="1"/>
    <col min="7051" max="7269" width="11.42578125" style="3"/>
    <col min="7270" max="7270" width="15.42578125" style="3" customWidth="1"/>
    <col min="7271" max="7271" width="9.5703125" style="3" customWidth="1"/>
    <col min="7272" max="7272" width="14.42578125" style="3" customWidth="1"/>
    <col min="7273" max="7273" width="49.85546875" style="3" customWidth="1"/>
    <col min="7274" max="7274" width="22.5703125" style="3" customWidth="1"/>
    <col min="7275" max="7275" width="23" style="3" customWidth="1"/>
    <col min="7276" max="7276" width="22.85546875" style="3" customWidth="1"/>
    <col min="7277" max="7277" width="23.42578125" style="3" customWidth="1"/>
    <col min="7278" max="7278" width="22.42578125" style="3" customWidth="1"/>
    <col min="7279" max="7279" width="13.85546875" style="3" customWidth="1"/>
    <col min="7280" max="7280" width="20.7109375" style="3" customWidth="1"/>
    <col min="7281" max="7281" width="18.140625" style="3" customWidth="1"/>
    <col min="7282" max="7282" width="14.85546875" style="3" bestFit="1" customWidth="1"/>
    <col min="7283" max="7283" width="11.42578125" style="3"/>
    <col min="7284" max="7284" width="17.42578125" style="3" customWidth="1"/>
    <col min="7285" max="7287" width="18.140625" style="3" customWidth="1"/>
    <col min="7288" max="7291" width="11.42578125" style="3"/>
    <col min="7292" max="7292" width="34" style="3" customWidth="1"/>
    <col min="7293" max="7293" width="9.5703125" style="3" customWidth="1"/>
    <col min="7294" max="7294" width="16.7109375" style="3" customWidth="1"/>
    <col min="7295" max="7295" width="55.140625" style="3" customWidth="1"/>
    <col min="7296" max="7296" width="22.5703125" style="3" customWidth="1"/>
    <col min="7297" max="7297" width="23" style="3" customWidth="1"/>
    <col min="7298" max="7298" width="22.85546875" style="3" customWidth="1"/>
    <col min="7299" max="7299" width="23.42578125" style="3" customWidth="1"/>
    <col min="7300" max="7300" width="28.7109375" style="3" customWidth="1"/>
    <col min="7301" max="7301" width="12.7109375" style="3" customWidth="1"/>
    <col min="7302" max="7302" width="11.42578125" style="3"/>
    <col min="7303" max="7303" width="25.28515625" style="3" customWidth="1"/>
    <col min="7304" max="7304" width="15.85546875" style="3" bestFit="1" customWidth="1"/>
    <col min="7305" max="7306" width="18" style="3" bestFit="1" customWidth="1"/>
    <col min="7307" max="7525" width="11.42578125" style="3"/>
    <col min="7526" max="7526" width="15.42578125" style="3" customWidth="1"/>
    <col min="7527" max="7527" width="9.5703125" style="3" customWidth="1"/>
    <col min="7528" max="7528" width="14.42578125" style="3" customWidth="1"/>
    <col min="7529" max="7529" width="49.85546875" style="3" customWidth="1"/>
    <col min="7530" max="7530" width="22.5703125" style="3" customWidth="1"/>
    <col min="7531" max="7531" width="23" style="3" customWidth="1"/>
    <col min="7532" max="7532" width="22.85546875" style="3" customWidth="1"/>
    <col min="7533" max="7533" width="23.42578125" style="3" customWidth="1"/>
    <col min="7534" max="7534" width="22.42578125" style="3" customWidth="1"/>
    <col min="7535" max="7535" width="13.85546875" style="3" customWidth="1"/>
    <col min="7536" max="7536" width="20.7109375" style="3" customWidth="1"/>
    <col min="7537" max="7537" width="18.140625" style="3" customWidth="1"/>
    <col min="7538" max="7538" width="14.85546875" style="3" bestFit="1" customWidth="1"/>
    <col min="7539" max="7539" width="11.42578125" style="3"/>
    <col min="7540" max="7540" width="17.42578125" style="3" customWidth="1"/>
    <col min="7541" max="7543" width="18.140625" style="3" customWidth="1"/>
    <col min="7544" max="7547" width="11.42578125" style="3"/>
    <col min="7548" max="7548" width="34" style="3" customWidth="1"/>
    <col min="7549" max="7549" width="9.5703125" style="3" customWidth="1"/>
    <col min="7550" max="7550" width="16.7109375" style="3" customWidth="1"/>
    <col min="7551" max="7551" width="55.140625" style="3" customWidth="1"/>
    <col min="7552" max="7552" width="22.5703125" style="3" customWidth="1"/>
    <col min="7553" max="7553" width="23" style="3" customWidth="1"/>
    <col min="7554" max="7554" width="22.85546875" style="3" customWidth="1"/>
    <col min="7555" max="7555" width="23.42578125" style="3" customWidth="1"/>
    <col min="7556" max="7556" width="28.7109375" style="3" customWidth="1"/>
    <col min="7557" max="7557" width="12.7109375" style="3" customWidth="1"/>
    <col min="7558" max="7558" width="11.42578125" style="3"/>
    <col min="7559" max="7559" width="25.28515625" style="3" customWidth="1"/>
    <col min="7560" max="7560" width="15.85546875" style="3" bestFit="1" customWidth="1"/>
    <col min="7561" max="7562" width="18" style="3" bestFit="1" customWidth="1"/>
    <col min="7563" max="7781" width="11.42578125" style="3"/>
    <col min="7782" max="7782" width="15.42578125" style="3" customWidth="1"/>
    <col min="7783" max="7783" width="9.5703125" style="3" customWidth="1"/>
    <col min="7784" max="7784" width="14.42578125" style="3" customWidth="1"/>
    <col min="7785" max="7785" width="49.85546875" style="3" customWidth="1"/>
    <col min="7786" max="7786" width="22.5703125" style="3" customWidth="1"/>
    <col min="7787" max="7787" width="23" style="3" customWidth="1"/>
    <col min="7788" max="7788" width="22.85546875" style="3" customWidth="1"/>
    <col min="7789" max="7789" width="23.42578125" style="3" customWidth="1"/>
    <col min="7790" max="7790" width="22.42578125" style="3" customWidth="1"/>
    <col min="7791" max="7791" width="13.85546875" style="3" customWidth="1"/>
    <col min="7792" max="7792" width="20.7109375" style="3" customWidth="1"/>
    <col min="7793" max="7793" width="18.140625" style="3" customWidth="1"/>
    <col min="7794" max="7794" width="14.85546875" style="3" bestFit="1" customWidth="1"/>
    <col min="7795" max="7795" width="11.42578125" style="3"/>
    <col min="7796" max="7796" width="17.42578125" style="3" customWidth="1"/>
    <col min="7797" max="7799" width="18.140625" style="3" customWidth="1"/>
    <col min="7800" max="7803" width="11.42578125" style="3"/>
    <col min="7804" max="7804" width="34" style="3" customWidth="1"/>
    <col min="7805" max="7805" width="9.5703125" style="3" customWidth="1"/>
    <col min="7806" max="7806" width="16.7109375" style="3" customWidth="1"/>
    <col min="7807" max="7807" width="55.140625" style="3" customWidth="1"/>
    <col min="7808" max="7808" width="22.5703125" style="3" customWidth="1"/>
    <col min="7809" max="7809" width="23" style="3" customWidth="1"/>
    <col min="7810" max="7810" width="22.85546875" style="3" customWidth="1"/>
    <col min="7811" max="7811" width="23.42578125" style="3" customWidth="1"/>
    <col min="7812" max="7812" width="28.7109375" style="3" customWidth="1"/>
    <col min="7813" max="7813" width="12.7109375" style="3" customWidth="1"/>
    <col min="7814" max="7814" width="11.42578125" style="3"/>
    <col min="7815" max="7815" width="25.28515625" style="3" customWidth="1"/>
    <col min="7816" max="7816" width="15.85546875" style="3" bestFit="1" customWidth="1"/>
    <col min="7817" max="7818" width="18" style="3" bestFit="1" customWidth="1"/>
    <col min="7819" max="8037" width="11.42578125" style="3"/>
    <col min="8038" max="8038" width="15.42578125" style="3" customWidth="1"/>
    <col min="8039" max="8039" width="9.5703125" style="3" customWidth="1"/>
    <col min="8040" max="8040" width="14.42578125" style="3" customWidth="1"/>
    <col min="8041" max="8041" width="49.85546875" style="3" customWidth="1"/>
    <col min="8042" max="8042" width="22.5703125" style="3" customWidth="1"/>
    <col min="8043" max="8043" width="23" style="3" customWidth="1"/>
    <col min="8044" max="8044" width="22.85546875" style="3" customWidth="1"/>
    <col min="8045" max="8045" width="23.42578125" style="3" customWidth="1"/>
    <col min="8046" max="8046" width="22.42578125" style="3" customWidth="1"/>
    <col min="8047" max="8047" width="13.85546875" style="3" customWidth="1"/>
    <col min="8048" max="8048" width="20.7109375" style="3" customWidth="1"/>
    <col min="8049" max="8049" width="18.140625" style="3" customWidth="1"/>
    <col min="8050" max="8050" width="14.85546875" style="3" bestFit="1" customWidth="1"/>
    <col min="8051" max="8051" width="11.42578125" style="3"/>
    <col min="8052" max="8052" width="17.42578125" style="3" customWidth="1"/>
    <col min="8053" max="8055" width="18.140625" style="3" customWidth="1"/>
    <col min="8056" max="8059" width="11.42578125" style="3"/>
    <col min="8060" max="8060" width="34" style="3" customWidth="1"/>
    <col min="8061" max="8061" width="9.5703125" style="3" customWidth="1"/>
    <col min="8062" max="8062" width="16.7109375" style="3" customWidth="1"/>
    <col min="8063" max="8063" width="55.140625" style="3" customWidth="1"/>
    <col min="8064" max="8064" width="22.5703125" style="3" customWidth="1"/>
    <col min="8065" max="8065" width="23" style="3" customWidth="1"/>
    <col min="8066" max="8066" width="22.85546875" style="3" customWidth="1"/>
    <col min="8067" max="8067" width="23.42578125" style="3" customWidth="1"/>
    <col min="8068" max="8068" width="28.7109375" style="3" customWidth="1"/>
    <col min="8069" max="8069" width="12.7109375" style="3" customWidth="1"/>
    <col min="8070" max="8070" width="11.42578125" style="3"/>
    <col min="8071" max="8071" width="25.28515625" style="3" customWidth="1"/>
    <col min="8072" max="8072" width="15.85546875" style="3" bestFit="1" customWidth="1"/>
    <col min="8073" max="8074" width="18" style="3" bestFit="1" customWidth="1"/>
    <col min="8075" max="8293" width="11.42578125" style="3"/>
    <col min="8294" max="8294" width="15.42578125" style="3" customWidth="1"/>
    <col min="8295" max="8295" width="9.5703125" style="3" customWidth="1"/>
    <col min="8296" max="8296" width="14.42578125" style="3" customWidth="1"/>
    <col min="8297" max="8297" width="49.85546875" style="3" customWidth="1"/>
    <col min="8298" max="8298" width="22.5703125" style="3" customWidth="1"/>
    <col min="8299" max="8299" width="23" style="3" customWidth="1"/>
    <col min="8300" max="8300" width="22.85546875" style="3" customWidth="1"/>
    <col min="8301" max="8301" width="23.42578125" style="3" customWidth="1"/>
    <col min="8302" max="8302" width="22.42578125" style="3" customWidth="1"/>
    <col min="8303" max="8303" width="13.85546875" style="3" customWidth="1"/>
    <col min="8304" max="8304" width="20.7109375" style="3" customWidth="1"/>
    <col min="8305" max="8305" width="18.140625" style="3" customWidth="1"/>
    <col min="8306" max="8306" width="14.85546875" style="3" bestFit="1" customWidth="1"/>
    <col min="8307" max="8307" width="11.42578125" style="3"/>
    <col min="8308" max="8308" width="17.42578125" style="3" customWidth="1"/>
    <col min="8309" max="8311" width="18.140625" style="3" customWidth="1"/>
    <col min="8312" max="8315" width="11.42578125" style="3"/>
    <col min="8316" max="8316" width="34" style="3" customWidth="1"/>
    <col min="8317" max="8317" width="9.5703125" style="3" customWidth="1"/>
    <col min="8318" max="8318" width="16.7109375" style="3" customWidth="1"/>
    <col min="8319" max="8319" width="55.140625" style="3" customWidth="1"/>
    <col min="8320" max="8320" width="22.5703125" style="3" customWidth="1"/>
    <col min="8321" max="8321" width="23" style="3" customWidth="1"/>
    <col min="8322" max="8322" width="22.85546875" style="3" customWidth="1"/>
    <col min="8323" max="8323" width="23.42578125" style="3" customWidth="1"/>
    <col min="8324" max="8324" width="28.7109375" style="3" customWidth="1"/>
    <col min="8325" max="8325" width="12.7109375" style="3" customWidth="1"/>
    <col min="8326" max="8326" width="11.42578125" style="3"/>
    <col min="8327" max="8327" width="25.28515625" style="3" customWidth="1"/>
    <col min="8328" max="8328" width="15.85546875" style="3" bestFit="1" customWidth="1"/>
    <col min="8329" max="8330" width="18" style="3" bestFit="1" customWidth="1"/>
    <col min="8331" max="8549" width="11.42578125" style="3"/>
    <col min="8550" max="8550" width="15.42578125" style="3" customWidth="1"/>
    <col min="8551" max="8551" width="9.5703125" style="3" customWidth="1"/>
    <col min="8552" max="8552" width="14.42578125" style="3" customWidth="1"/>
    <col min="8553" max="8553" width="49.85546875" style="3" customWidth="1"/>
    <col min="8554" max="8554" width="22.5703125" style="3" customWidth="1"/>
    <col min="8555" max="8555" width="23" style="3" customWidth="1"/>
    <col min="8556" max="8556" width="22.85546875" style="3" customWidth="1"/>
    <col min="8557" max="8557" width="23.42578125" style="3" customWidth="1"/>
    <col min="8558" max="8558" width="22.42578125" style="3" customWidth="1"/>
    <col min="8559" max="8559" width="13.85546875" style="3" customWidth="1"/>
    <col min="8560" max="8560" width="20.7109375" style="3" customWidth="1"/>
    <col min="8561" max="8561" width="18.140625" style="3" customWidth="1"/>
    <col min="8562" max="8562" width="14.85546875" style="3" bestFit="1" customWidth="1"/>
    <col min="8563" max="8563" width="11.42578125" style="3"/>
    <col min="8564" max="8564" width="17.42578125" style="3" customWidth="1"/>
    <col min="8565" max="8567" width="18.140625" style="3" customWidth="1"/>
    <col min="8568" max="8571" width="11.42578125" style="3"/>
    <col min="8572" max="8572" width="34" style="3" customWidth="1"/>
    <col min="8573" max="8573" width="9.5703125" style="3" customWidth="1"/>
    <col min="8574" max="8574" width="16.7109375" style="3" customWidth="1"/>
    <col min="8575" max="8575" width="55.140625" style="3" customWidth="1"/>
    <col min="8576" max="8576" width="22.5703125" style="3" customWidth="1"/>
    <col min="8577" max="8577" width="23" style="3" customWidth="1"/>
    <col min="8578" max="8578" width="22.85546875" style="3" customWidth="1"/>
    <col min="8579" max="8579" width="23.42578125" style="3" customWidth="1"/>
    <col min="8580" max="8580" width="28.7109375" style="3" customWidth="1"/>
    <col min="8581" max="8581" width="12.7109375" style="3" customWidth="1"/>
    <col min="8582" max="8582" width="11.42578125" style="3"/>
    <col min="8583" max="8583" width="25.28515625" style="3" customWidth="1"/>
    <col min="8584" max="8584" width="15.85546875" style="3" bestFit="1" customWidth="1"/>
    <col min="8585" max="8586" width="18" style="3" bestFit="1" customWidth="1"/>
    <col min="8587" max="8805" width="11.42578125" style="3"/>
    <col min="8806" max="8806" width="15.42578125" style="3" customWidth="1"/>
    <col min="8807" max="8807" width="9.5703125" style="3" customWidth="1"/>
    <col min="8808" max="8808" width="14.42578125" style="3" customWidth="1"/>
    <col min="8809" max="8809" width="49.85546875" style="3" customWidth="1"/>
    <col min="8810" max="8810" width="22.5703125" style="3" customWidth="1"/>
    <col min="8811" max="8811" width="23" style="3" customWidth="1"/>
    <col min="8812" max="8812" width="22.85546875" style="3" customWidth="1"/>
    <col min="8813" max="8813" width="23.42578125" style="3" customWidth="1"/>
    <col min="8814" max="8814" width="22.42578125" style="3" customWidth="1"/>
    <col min="8815" max="8815" width="13.85546875" style="3" customWidth="1"/>
    <col min="8816" max="8816" width="20.7109375" style="3" customWidth="1"/>
    <col min="8817" max="8817" width="18.140625" style="3" customWidth="1"/>
    <col min="8818" max="8818" width="14.85546875" style="3" bestFit="1" customWidth="1"/>
    <col min="8819" max="8819" width="11.42578125" style="3"/>
    <col min="8820" max="8820" width="17.42578125" style="3" customWidth="1"/>
    <col min="8821" max="8823" width="18.140625" style="3" customWidth="1"/>
    <col min="8824" max="8827" width="11.42578125" style="3"/>
    <col min="8828" max="8828" width="34" style="3" customWidth="1"/>
    <col min="8829" max="8829" width="9.5703125" style="3" customWidth="1"/>
    <col min="8830" max="8830" width="16.7109375" style="3" customWidth="1"/>
    <col min="8831" max="8831" width="55.140625" style="3" customWidth="1"/>
    <col min="8832" max="8832" width="22.5703125" style="3" customWidth="1"/>
    <col min="8833" max="8833" width="23" style="3" customWidth="1"/>
    <col min="8834" max="8834" width="22.85546875" style="3" customWidth="1"/>
    <col min="8835" max="8835" width="23.42578125" style="3" customWidth="1"/>
    <col min="8836" max="8836" width="28.7109375" style="3" customWidth="1"/>
    <col min="8837" max="8837" width="12.7109375" style="3" customWidth="1"/>
    <col min="8838" max="8838" width="11.42578125" style="3"/>
    <col min="8839" max="8839" width="25.28515625" style="3" customWidth="1"/>
    <col min="8840" max="8840" width="15.85546875" style="3" bestFit="1" customWidth="1"/>
    <col min="8841" max="8842" width="18" style="3" bestFit="1" customWidth="1"/>
    <col min="8843" max="9061" width="11.42578125" style="3"/>
    <col min="9062" max="9062" width="15.42578125" style="3" customWidth="1"/>
    <col min="9063" max="9063" width="9.5703125" style="3" customWidth="1"/>
    <col min="9064" max="9064" width="14.42578125" style="3" customWidth="1"/>
    <col min="9065" max="9065" width="49.85546875" style="3" customWidth="1"/>
    <col min="9066" max="9066" width="22.5703125" style="3" customWidth="1"/>
    <col min="9067" max="9067" width="23" style="3" customWidth="1"/>
    <col min="9068" max="9068" width="22.85546875" style="3" customWidth="1"/>
    <col min="9069" max="9069" width="23.42578125" style="3" customWidth="1"/>
    <col min="9070" max="9070" width="22.42578125" style="3" customWidth="1"/>
    <col min="9071" max="9071" width="13.85546875" style="3" customWidth="1"/>
    <col min="9072" max="9072" width="20.7109375" style="3" customWidth="1"/>
    <col min="9073" max="9073" width="18.140625" style="3" customWidth="1"/>
    <col min="9074" max="9074" width="14.85546875" style="3" bestFit="1" customWidth="1"/>
    <col min="9075" max="9075" width="11.42578125" style="3"/>
    <col min="9076" max="9076" width="17.42578125" style="3" customWidth="1"/>
    <col min="9077" max="9079" width="18.140625" style="3" customWidth="1"/>
    <col min="9080" max="9083" width="11.42578125" style="3"/>
    <col min="9084" max="9084" width="34" style="3" customWidth="1"/>
    <col min="9085" max="9085" width="9.5703125" style="3" customWidth="1"/>
    <col min="9086" max="9086" width="16.7109375" style="3" customWidth="1"/>
    <col min="9087" max="9087" width="55.140625" style="3" customWidth="1"/>
    <col min="9088" max="9088" width="22.5703125" style="3" customWidth="1"/>
    <col min="9089" max="9089" width="23" style="3" customWidth="1"/>
    <col min="9090" max="9090" width="22.85546875" style="3" customWidth="1"/>
    <col min="9091" max="9091" width="23.42578125" style="3" customWidth="1"/>
    <col min="9092" max="9092" width="28.7109375" style="3" customWidth="1"/>
    <col min="9093" max="9093" width="12.7109375" style="3" customWidth="1"/>
    <col min="9094" max="9094" width="11.42578125" style="3"/>
    <col min="9095" max="9095" width="25.28515625" style="3" customWidth="1"/>
    <col min="9096" max="9096" width="15.85546875" style="3" bestFit="1" customWidth="1"/>
    <col min="9097" max="9098" width="18" style="3" bestFit="1" customWidth="1"/>
    <col min="9099" max="9317" width="11.42578125" style="3"/>
    <col min="9318" max="9318" width="15.42578125" style="3" customWidth="1"/>
    <col min="9319" max="9319" width="9.5703125" style="3" customWidth="1"/>
    <col min="9320" max="9320" width="14.42578125" style="3" customWidth="1"/>
    <col min="9321" max="9321" width="49.85546875" style="3" customWidth="1"/>
    <col min="9322" max="9322" width="22.5703125" style="3" customWidth="1"/>
    <col min="9323" max="9323" width="23" style="3" customWidth="1"/>
    <col min="9324" max="9324" width="22.85546875" style="3" customWidth="1"/>
    <col min="9325" max="9325" width="23.42578125" style="3" customWidth="1"/>
    <col min="9326" max="9326" width="22.42578125" style="3" customWidth="1"/>
    <col min="9327" max="9327" width="13.85546875" style="3" customWidth="1"/>
    <col min="9328" max="9328" width="20.7109375" style="3" customWidth="1"/>
    <col min="9329" max="9329" width="18.140625" style="3" customWidth="1"/>
    <col min="9330" max="9330" width="14.85546875" style="3" bestFit="1" customWidth="1"/>
    <col min="9331" max="9331" width="11.42578125" style="3"/>
    <col min="9332" max="9332" width="17.42578125" style="3" customWidth="1"/>
    <col min="9333" max="9335" width="18.140625" style="3" customWidth="1"/>
    <col min="9336" max="9339" width="11.42578125" style="3"/>
    <col min="9340" max="9340" width="34" style="3" customWidth="1"/>
    <col min="9341" max="9341" width="9.5703125" style="3" customWidth="1"/>
    <col min="9342" max="9342" width="16.7109375" style="3" customWidth="1"/>
    <col min="9343" max="9343" width="55.140625" style="3" customWidth="1"/>
    <col min="9344" max="9344" width="22.5703125" style="3" customWidth="1"/>
    <col min="9345" max="9345" width="23" style="3" customWidth="1"/>
    <col min="9346" max="9346" width="22.85546875" style="3" customWidth="1"/>
    <col min="9347" max="9347" width="23.42578125" style="3" customWidth="1"/>
    <col min="9348" max="9348" width="28.7109375" style="3" customWidth="1"/>
    <col min="9349" max="9349" width="12.7109375" style="3" customWidth="1"/>
    <col min="9350" max="9350" width="11.42578125" style="3"/>
    <col min="9351" max="9351" width="25.28515625" style="3" customWidth="1"/>
    <col min="9352" max="9352" width="15.85546875" style="3" bestFit="1" customWidth="1"/>
    <col min="9353" max="9354" width="18" style="3" bestFit="1" customWidth="1"/>
    <col min="9355" max="9573" width="11.42578125" style="3"/>
    <col min="9574" max="9574" width="15.42578125" style="3" customWidth="1"/>
    <col min="9575" max="9575" width="9.5703125" style="3" customWidth="1"/>
    <col min="9576" max="9576" width="14.42578125" style="3" customWidth="1"/>
    <col min="9577" max="9577" width="49.85546875" style="3" customWidth="1"/>
    <col min="9578" max="9578" width="22.5703125" style="3" customWidth="1"/>
    <col min="9579" max="9579" width="23" style="3" customWidth="1"/>
    <col min="9580" max="9580" width="22.85546875" style="3" customWidth="1"/>
    <col min="9581" max="9581" width="23.42578125" style="3" customWidth="1"/>
    <col min="9582" max="9582" width="22.42578125" style="3" customWidth="1"/>
    <col min="9583" max="9583" width="13.85546875" style="3" customWidth="1"/>
    <col min="9584" max="9584" width="20.7109375" style="3" customWidth="1"/>
    <col min="9585" max="9585" width="18.140625" style="3" customWidth="1"/>
    <col min="9586" max="9586" width="14.85546875" style="3" bestFit="1" customWidth="1"/>
    <col min="9587" max="9587" width="11.42578125" style="3"/>
    <col min="9588" max="9588" width="17.42578125" style="3" customWidth="1"/>
    <col min="9589" max="9591" width="18.140625" style="3" customWidth="1"/>
    <col min="9592" max="9595" width="11.42578125" style="3"/>
    <col min="9596" max="9596" width="34" style="3" customWidth="1"/>
    <col min="9597" max="9597" width="9.5703125" style="3" customWidth="1"/>
    <col min="9598" max="9598" width="16.7109375" style="3" customWidth="1"/>
    <col min="9599" max="9599" width="55.140625" style="3" customWidth="1"/>
    <col min="9600" max="9600" width="22.5703125" style="3" customWidth="1"/>
    <col min="9601" max="9601" width="23" style="3" customWidth="1"/>
    <col min="9602" max="9602" width="22.85546875" style="3" customWidth="1"/>
    <col min="9603" max="9603" width="23.42578125" style="3" customWidth="1"/>
    <col min="9604" max="9604" width="28.7109375" style="3" customWidth="1"/>
    <col min="9605" max="9605" width="12.7109375" style="3" customWidth="1"/>
    <col min="9606" max="9606" width="11.42578125" style="3"/>
    <col min="9607" max="9607" width="25.28515625" style="3" customWidth="1"/>
    <col min="9608" max="9608" width="15.85546875" style="3" bestFit="1" customWidth="1"/>
    <col min="9609" max="9610" width="18" style="3" bestFit="1" customWidth="1"/>
    <col min="9611" max="9829" width="11.42578125" style="3"/>
    <col min="9830" max="9830" width="15.42578125" style="3" customWidth="1"/>
    <col min="9831" max="9831" width="9.5703125" style="3" customWidth="1"/>
    <col min="9832" max="9832" width="14.42578125" style="3" customWidth="1"/>
    <col min="9833" max="9833" width="49.85546875" style="3" customWidth="1"/>
    <col min="9834" max="9834" width="22.5703125" style="3" customWidth="1"/>
    <col min="9835" max="9835" width="23" style="3" customWidth="1"/>
    <col min="9836" max="9836" width="22.85546875" style="3" customWidth="1"/>
    <col min="9837" max="9837" width="23.42578125" style="3" customWidth="1"/>
    <col min="9838" max="9838" width="22.42578125" style="3" customWidth="1"/>
    <col min="9839" max="9839" width="13.85546875" style="3" customWidth="1"/>
    <col min="9840" max="9840" width="20.7109375" style="3" customWidth="1"/>
    <col min="9841" max="9841" width="18.140625" style="3" customWidth="1"/>
    <col min="9842" max="9842" width="14.85546875" style="3" bestFit="1" customWidth="1"/>
    <col min="9843" max="9843" width="11.42578125" style="3"/>
    <col min="9844" max="9844" width="17.42578125" style="3" customWidth="1"/>
    <col min="9845" max="9847" width="18.140625" style="3" customWidth="1"/>
    <col min="9848" max="9851" width="11.42578125" style="3"/>
    <col min="9852" max="9852" width="34" style="3" customWidth="1"/>
    <col min="9853" max="9853" width="9.5703125" style="3" customWidth="1"/>
    <col min="9854" max="9854" width="16.7109375" style="3" customWidth="1"/>
    <col min="9855" max="9855" width="55.140625" style="3" customWidth="1"/>
    <col min="9856" max="9856" width="22.5703125" style="3" customWidth="1"/>
    <col min="9857" max="9857" width="23" style="3" customWidth="1"/>
    <col min="9858" max="9858" width="22.85546875" style="3" customWidth="1"/>
    <col min="9859" max="9859" width="23.42578125" style="3" customWidth="1"/>
    <col min="9860" max="9860" width="28.7109375" style="3" customWidth="1"/>
    <col min="9861" max="9861" width="12.7109375" style="3" customWidth="1"/>
    <col min="9862" max="9862" width="11.42578125" style="3"/>
    <col min="9863" max="9863" width="25.28515625" style="3" customWidth="1"/>
    <col min="9864" max="9864" width="15.85546875" style="3" bestFit="1" customWidth="1"/>
    <col min="9865" max="9866" width="18" style="3" bestFit="1" customWidth="1"/>
    <col min="9867" max="10085" width="11.42578125" style="3"/>
    <col min="10086" max="10086" width="15.42578125" style="3" customWidth="1"/>
    <col min="10087" max="10087" width="9.5703125" style="3" customWidth="1"/>
    <col min="10088" max="10088" width="14.42578125" style="3" customWidth="1"/>
    <col min="10089" max="10089" width="49.85546875" style="3" customWidth="1"/>
    <col min="10090" max="10090" width="22.5703125" style="3" customWidth="1"/>
    <col min="10091" max="10091" width="23" style="3" customWidth="1"/>
    <col min="10092" max="10092" width="22.85546875" style="3" customWidth="1"/>
    <col min="10093" max="10093" width="23.42578125" style="3" customWidth="1"/>
    <col min="10094" max="10094" width="22.42578125" style="3" customWidth="1"/>
    <col min="10095" max="10095" width="13.85546875" style="3" customWidth="1"/>
    <col min="10096" max="10096" width="20.7109375" style="3" customWidth="1"/>
    <col min="10097" max="10097" width="18.140625" style="3" customWidth="1"/>
    <col min="10098" max="10098" width="14.85546875" style="3" bestFit="1" customWidth="1"/>
    <col min="10099" max="10099" width="11.42578125" style="3"/>
    <col min="10100" max="10100" width="17.42578125" style="3" customWidth="1"/>
    <col min="10101" max="10103" width="18.140625" style="3" customWidth="1"/>
    <col min="10104" max="10107" width="11.42578125" style="3"/>
    <col min="10108" max="10108" width="34" style="3" customWidth="1"/>
    <col min="10109" max="10109" width="9.5703125" style="3" customWidth="1"/>
    <col min="10110" max="10110" width="16.7109375" style="3" customWidth="1"/>
    <col min="10111" max="10111" width="55.140625" style="3" customWidth="1"/>
    <col min="10112" max="10112" width="22.5703125" style="3" customWidth="1"/>
    <col min="10113" max="10113" width="23" style="3" customWidth="1"/>
    <col min="10114" max="10114" width="22.85546875" style="3" customWidth="1"/>
    <col min="10115" max="10115" width="23.42578125" style="3" customWidth="1"/>
    <col min="10116" max="10116" width="28.7109375" style="3" customWidth="1"/>
    <col min="10117" max="10117" width="12.7109375" style="3" customWidth="1"/>
    <col min="10118" max="10118" width="11.42578125" style="3"/>
    <col min="10119" max="10119" width="25.28515625" style="3" customWidth="1"/>
    <col min="10120" max="10120" width="15.85546875" style="3" bestFit="1" customWidth="1"/>
    <col min="10121" max="10122" width="18" style="3" bestFit="1" customWidth="1"/>
    <col min="10123" max="10341" width="11.42578125" style="3"/>
    <col min="10342" max="10342" width="15.42578125" style="3" customWidth="1"/>
    <col min="10343" max="10343" width="9.5703125" style="3" customWidth="1"/>
    <col min="10344" max="10344" width="14.42578125" style="3" customWidth="1"/>
    <col min="10345" max="10345" width="49.85546875" style="3" customWidth="1"/>
    <col min="10346" max="10346" width="22.5703125" style="3" customWidth="1"/>
    <col min="10347" max="10347" width="23" style="3" customWidth="1"/>
    <col min="10348" max="10348" width="22.85546875" style="3" customWidth="1"/>
    <col min="10349" max="10349" width="23.42578125" style="3" customWidth="1"/>
    <col min="10350" max="10350" width="22.42578125" style="3" customWidth="1"/>
    <col min="10351" max="10351" width="13.85546875" style="3" customWidth="1"/>
    <col min="10352" max="10352" width="20.7109375" style="3" customWidth="1"/>
    <col min="10353" max="10353" width="18.140625" style="3" customWidth="1"/>
    <col min="10354" max="10354" width="14.85546875" style="3" bestFit="1" customWidth="1"/>
    <col min="10355" max="10355" width="11.42578125" style="3"/>
    <col min="10356" max="10356" width="17.42578125" style="3" customWidth="1"/>
    <col min="10357" max="10359" width="18.140625" style="3" customWidth="1"/>
    <col min="10360" max="10363" width="11.42578125" style="3"/>
    <col min="10364" max="10364" width="34" style="3" customWidth="1"/>
    <col min="10365" max="10365" width="9.5703125" style="3" customWidth="1"/>
    <col min="10366" max="10366" width="16.7109375" style="3" customWidth="1"/>
    <col min="10367" max="10367" width="55.140625" style="3" customWidth="1"/>
    <col min="10368" max="10368" width="22.5703125" style="3" customWidth="1"/>
    <col min="10369" max="10369" width="23" style="3" customWidth="1"/>
    <col min="10370" max="10370" width="22.85546875" style="3" customWidth="1"/>
    <col min="10371" max="10371" width="23.42578125" style="3" customWidth="1"/>
    <col min="10372" max="10372" width="28.7109375" style="3" customWidth="1"/>
    <col min="10373" max="10373" width="12.7109375" style="3" customWidth="1"/>
    <col min="10374" max="10374" width="11.42578125" style="3"/>
    <col min="10375" max="10375" width="25.28515625" style="3" customWidth="1"/>
    <col min="10376" max="10376" width="15.85546875" style="3" bestFit="1" customWidth="1"/>
    <col min="10377" max="10378" width="18" style="3" bestFit="1" customWidth="1"/>
    <col min="10379" max="10597" width="11.42578125" style="3"/>
    <col min="10598" max="10598" width="15.42578125" style="3" customWidth="1"/>
    <col min="10599" max="10599" width="9.5703125" style="3" customWidth="1"/>
    <col min="10600" max="10600" width="14.42578125" style="3" customWidth="1"/>
    <col min="10601" max="10601" width="49.85546875" style="3" customWidth="1"/>
    <col min="10602" max="10602" width="22.5703125" style="3" customWidth="1"/>
    <col min="10603" max="10603" width="23" style="3" customWidth="1"/>
    <col min="10604" max="10604" width="22.85546875" style="3" customWidth="1"/>
    <col min="10605" max="10605" width="23.42578125" style="3" customWidth="1"/>
    <col min="10606" max="10606" width="22.42578125" style="3" customWidth="1"/>
    <col min="10607" max="10607" width="13.85546875" style="3" customWidth="1"/>
    <col min="10608" max="10608" width="20.7109375" style="3" customWidth="1"/>
    <col min="10609" max="10609" width="18.140625" style="3" customWidth="1"/>
    <col min="10610" max="10610" width="14.85546875" style="3" bestFit="1" customWidth="1"/>
    <col min="10611" max="10611" width="11.42578125" style="3"/>
    <col min="10612" max="10612" width="17.42578125" style="3" customWidth="1"/>
    <col min="10613" max="10615" width="18.140625" style="3" customWidth="1"/>
    <col min="10616" max="10619" width="11.42578125" style="3"/>
    <col min="10620" max="10620" width="34" style="3" customWidth="1"/>
    <col min="10621" max="10621" width="9.5703125" style="3" customWidth="1"/>
    <col min="10622" max="10622" width="16.7109375" style="3" customWidth="1"/>
    <col min="10623" max="10623" width="55.140625" style="3" customWidth="1"/>
    <col min="10624" max="10624" width="22.5703125" style="3" customWidth="1"/>
    <col min="10625" max="10625" width="23" style="3" customWidth="1"/>
    <col min="10626" max="10626" width="22.85546875" style="3" customWidth="1"/>
    <col min="10627" max="10627" width="23.42578125" style="3" customWidth="1"/>
    <col min="10628" max="10628" width="28.7109375" style="3" customWidth="1"/>
    <col min="10629" max="10629" width="12.7109375" style="3" customWidth="1"/>
    <col min="10630" max="10630" width="11.42578125" style="3"/>
    <col min="10631" max="10631" width="25.28515625" style="3" customWidth="1"/>
    <col min="10632" max="10632" width="15.85546875" style="3" bestFit="1" customWidth="1"/>
    <col min="10633" max="10634" width="18" style="3" bestFit="1" customWidth="1"/>
    <col min="10635" max="10853" width="11.42578125" style="3"/>
    <col min="10854" max="10854" width="15.42578125" style="3" customWidth="1"/>
    <col min="10855" max="10855" width="9.5703125" style="3" customWidth="1"/>
    <col min="10856" max="10856" width="14.42578125" style="3" customWidth="1"/>
    <col min="10857" max="10857" width="49.85546875" style="3" customWidth="1"/>
    <col min="10858" max="10858" width="22.5703125" style="3" customWidth="1"/>
    <col min="10859" max="10859" width="23" style="3" customWidth="1"/>
    <col min="10860" max="10860" width="22.85546875" style="3" customWidth="1"/>
    <col min="10861" max="10861" width="23.42578125" style="3" customWidth="1"/>
    <col min="10862" max="10862" width="22.42578125" style="3" customWidth="1"/>
    <col min="10863" max="10863" width="13.85546875" style="3" customWidth="1"/>
    <col min="10864" max="10864" width="20.7109375" style="3" customWidth="1"/>
    <col min="10865" max="10865" width="18.140625" style="3" customWidth="1"/>
    <col min="10866" max="10866" width="14.85546875" style="3" bestFit="1" customWidth="1"/>
    <col min="10867" max="10867" width="11.42578125" style="3"/>
    <col min="10868" max="10868" width="17.42578125" style="3" customWidth="1"/>
    <col min="10869" max="10871" width="18.140625" style="3" customWidth="1"/>
    <col min="10872" max="10875" width="11.42578125" style="3"/>
    <col min="10876" max="10876" width="34" style="3" customWidth="1"/>
    <col min="10877" max="10877" width="9.5703125" style="3" customWidth="1"/>
    <col min="10878" max="10878" width="16.7109375" style="3" customWidth="1"/>
    <col min="10879" max="10879" width="55.140625" style="3" customWidth="1"/>
    <col min="10880" max="10880" width="22.5703125" style="3" customWidth="1"/>
    <col min="10881" max="10881" width="23" style="3" customWidth="1"/>
    <col min="10882" max="10882" width="22.85546875" style="3" customWidth="1"/>
    <col min="10883" max="10883" width="23.42578125" style="3" customWidth="1"/>
    <col min="10884" max="10884" width="28.7109375" style="3" customWidth="1"/>
    <col min="10885" max="10885" width="12.7109375" style="3" customWidth="1"/>
    <col min="10886" max="10886" width="11.42578125" style="3"/>
    <col min="10887" max="10887" width="25.28515625" style="3" customWidth="1"/>
    <col min="10888" max="10888" width="15.85546875" style="3" bestFit="1" customWidth="1"/>
    <col min="10889" max="10890" width="18" style="3" bestFit="1" customWidth="1"/>
    <col min="10891" max="11109" width="11.42578125" style="3"/>
    <col min="11110" max="11110" width="15.42578125" style="3" customWidth="1"/>
    <col min="11111" max="11111" width="9.5703125" style="3" customWidth="1"/>
    <col min="11112" max="11112" width="14.42578125" style="3" customWidth="1"/>
    <col min="11113" max="11113" width="49.85546875" style="3" customWidth="1"/>
    <col min="11114" max="11114" width="22.5703125" style="3" customWidth="1"/>
    <col min="11115" max="11115" width="23" style="3" customWidth="1"/>
    <col min="11116" max="11116" width="22.85546875" style="3" customWidth="1"/>
    <col min="11117" max="11117" width="23.42578125" style="3" customWidth="1"/>
    <col min="11118" max="11118" width="22.42578125" style="3" customWidth="1"/>
    <col min="11119" max="11119" width="13.85546875" style="3" customWidth="1"/>
    <col min="11120" max="11120" width="20.7109375" style="3" customWidth="1"/>
    <col min="11121" max="11121" width="18.140625" style="3" customWidth="1"/>
    <col min="11122" max="11122" width="14.85546875" style="3" bestFit="1" customWidth="1"/>
    <col min="11123" max="11123" width="11.42578125" style="3"/>
    <col min="11124" max="11124" width="17.42578125" style="3" customWidth="1"/>
    <col min="11125" max="11127" width="18.140625" style="3" customWidth="1"/>
    <col min="11128" max="11131" width="11.42578125" style="3"/>
    <col min="11132" max="11132" width="34" style="3" customWidth="1"/>
    <col min="11133" max="11133" width="9.5703125" style="3" customWidth="1"/>
    <col min="11134" max="11134" width="16.7109375" style="3" customWidth="1"/>
    <col min="11135" max="11135" width="55.140625" style="3" customWidth="1"/>
    <col min="11136" max="11136" width="22.5703125" style="3" customWidth="1"/>
    <col min="11137" max="11137" width="23" style="3" customWidth="1"/>
    <col min="11138" max="11138" width="22.85546875" style="3" customWidth="1"/>
    <col min="11139" max="11139" width="23.42578125" style="3" customWidth="1"/>
    <col min="11140" max="11140" width="28.7109375" style="3" customWidth="1"/>
    <col min="11141" max="11141" width="12.7109375" style="3" customWidth="1"/>
    <col min="11142" max="11142" width="11.42578125" style="3"/>
    <col min="11143" max="11143" width="25.28515625" style="3" customWidth="1"/>
    <col min="11144" max="11144" width="15.85546875" style="3" bestFit="1" customWidth="1"/>
    <col min="11145" max="11146" width="18" style="3" bestFit="1" customWidth="1"/>
    <col min="11147" max="11365" width="11.42578125" style="3"/>
    <col min="11366" max="11366" width="15.42578125" style="3" customWidth="1"/>
    <col min="11367" max="11367" width="9.5703125" style="3" customWidth="1"/>
    <col min="11368" max="11368" width="14.42578125" style="3" customWidth="1"/>
    <col min="11369" max="11369" width="49.85546875" style="3" customWidth="1"/>
    <col min="11370" max="11370" width="22.5703125" style="3" customWidth="1"/>
    <col min="11371" max="11371" width="23" style="3" customWidth="1"/>
    <col min="11372" max="11372" width="22.85546875" style="3" customWidth="1"/>
    <col min="11373" max="11373" width="23.42578125" style="3" customWidth="1"/>
    <col min="11374" max="11374" width="22.42578125" style="3" customWidth="1"/>
    <col min="11375" max="11375" width="13.85546875" style="3" customWidth="1"/>
    <col min="11376" max="11376" width="20.7109375" style="3" customWidth="1"/>
    <col min="11377" max="11377" width="18.140625" style="3" customWidth="1"/>
    <col min="11378" max="11378" width="14.85546875" style="3" bestFit="1" customWidth="1"/>
    <col min="11379" max="11379" width="11.42578125" style="3"/>
    <col min="11380" max="11380" width="17.42578125" style="3" customWidth="1"/>
    <col min="11381" max="11383" width="18.140625" style="3" customWidth="1"/>
    <col min="11384" max="11387" width="11.42578125" style="3"/>
    <col min="11388" max="11388" width="34" style="3" customWidth="1"/>
    <col min="11389" max="11389" width="9.5703125" style="3" customWidth="1"/>
    <col min="11390" max="11390" width="16.7109375" style="3" customWidth="1"/>
    <col min="11391" max="11391" width="55.140625" style="3" customWidth="1"/>
    <col min="11392" max="11392" width="22.5703125" style="3" customWidth="1"/>
    <col min="11393" max="11393" width="23" style="3" customWidth="1"/>
    <col min="11394" max="11394" width="22.85546875" style="3" customWidth="1"/>
    <col min="11395" max="11395" width="23.42578125" style="3" customWidth="1"/>
    <col min="11396" max="11396" width="28.7109375" style="3" customWidth="1"/>
    <col min="11397" max="11397" width="12.7109375" style="3" customWidth="1"/>
    <col min="11398" max="11398" width="11.42578125" style="3"/>
    <col min="11399" max="11399" width="25.28515625" style="3" customWidth="1"/>
    <col min="11400" max="11400" width="15.85546875" style="3" bestFit="1" customWidth="1"/>
    <col min="11401" max="11402" width="18" style="3" bestFit="1" customWidth="1"/>
    <col min="11403" max="11621" width="11.42578125" style="3"/>
    <col min="11622" max="11622" width="15.42578125" style="3" customWidth="1"/>
    <col min="11623" max="11623" width="9.5703125" style="3" customWidth="1"/>
    <col min="11624" max="11624" width="14.42578125" style="3" customWidth="1"/>
    <col min="11625" max="11625" width="49.85546875" style="3" customWidth="1"/>
    <col min="11626" max="11626" width="22.5703125" style="3" customWidth="1"/>
    <col min="11627" max="11627" width="23" style="3" customWidth="1"/>
    <col min="11628" max="11628" width="22.85546875" style="3" customWidth="1"/>
    <col min="11629" max="11629" width="23.42578125" style="3" customWidth="1"/>
    <col min="11630" max="11630" width="22.42578125" style="3" customWidth="1"/>
    <col min="11631" max="11631" width="13.85546875" style="3" customWidth="1"/>
    <col min="11632" max="11632" width="20.7109375" style="3" customWidth="1"/>
    <col min="11633" max="11633" width="18.140625" style="3" customWidth="1"/>
    <col min="11634" max="11634" width="14.85546875" style="3" bestFit="1" customWidth="1"/>
    <col min="11635" max="11635" width="11.42578125" style="3"/>
    <col min="11636" max="11636" width="17.42578125" style="3" customWidth="1"/>
    <col min="11637" max="11639" width="18.140625" style="3" customWidth="1"/>
    <col min="11640" max="11643" width="11.42578125" style="3"/>
    <col min="11644" max="11644" width="34" style="3" customWidth="1"/>
    <col min="11645" max="11645" width="9.5703125" style="3" customWidth="1"/>
    <col min="11646" max="11646" width="16.7109375" style="3" customWidth="1"/>
    <col min="11647" max="11647" width="55.140625" style="3" customWidth="1"/>
    <col min="11648" max="11648" width="22.5703125" style="3" customWidth="1"/>
    <col min="11649" max="11649" width="23" style="3" customWidth="1"/>
    <col min="11650" max="11650" width="22.85546875" style="3" customWidth="1"/>
    <col min="11651" max="11651" width="23.42578125" style="3" customWidth="1"/>
    <col min="11652" max="11652" width="28.7109375" style="3" customWidth="1"/>
    <col min="11653" max="11653" width="12.7109375" style="3" customWidth="1"/>
    <col min="11654" max="11654" width="11.42578125" style="3"/>
    <col min="11655" max="11655" width="25.28515625" style="3" customWidth="1"/>
    <col min="11656" max="11656" width="15.85546875" style="3" bestFit="1" customWidth="1"/>
    <col min="11657" max="11658" width="18" style="3" bestFit="1" customWidth="1"/>
    <col min="11659" max="11877" width="11.42578125" style="3"/>
    <col min="11878" max="11878" width="15.42578125" style="3" customWidth="1"/>
    <col min="11879" max="11879" width="9.5703125" style="3" customWidth="1"/>
    <col min="11880" max="11880" width="14.42578125" style="3" customWidth="1"/>
    <col min="11881" max="11881" width="49.85546875" style="3" customWidth="1"/>
    <col min="11882" max="11882" width="22.5703125" style="3" customWidth="1"/>
    <col min="11883" max="11883" width="23" style="3" customWidth="1"/>
    <col min="11884" max="11884" width="22.85546875" style="3" customWidth="1"/>
    <col min="11885" max="11885" width="23.42578125" style="3" customWidth="1"/>
    <col min="11886" max="11886" width="22.42578125" style="3" customWidth="1"/>
    <col min="11887" max="11887" width="13.85546875" style="3" customWidth="1"/>
    <col min="11888" max="11888" width="20.7109375" style="3" customWidth="1"/>
    <col min="11889" max="11889" width="18.140625" style="3" customWidth="1"/>
    <col min="11890" max="11890" width="14.85546875" style="3" bestFit="1" customWidth="1"/>
    <col min="11891" max="11891" width="11.42578125" style="3"/>
    <col min="11892" max="11892" width="17.42578125" style="3" customWidth="1"/>
    <col min="11893" max="11895" width="18.140625" style="3" customWidth="1"/>
    <col min="11896" max="11899" width="11.42578125" style="3"/>
    <col min="11900" max="11900" width="34" style="3" customWidth="1"/>
    <col min="11901" max="11901" width="9.5703125" style="3" customWidth="1"/>
    <col min="11902" max="11902" width="16.7109375" style="3" customWidth="1"/>
    <col min="11903" max="11903" width="55.140625" style="3" customWidth="1"/>
    <col min="11904" max="11904" width="22.5703125" style="3" customWidth="1"/>
    <col min="11905" max="11905" width="23" style="3" customWidth="1"/>
    <col min="11906" max="11906" width="22.85546875" style="3" customWidth="1"/>
    <col min="11907" max="11907" width="23.42578125" style="3" customWidth="1"/>
    <col min="11908" max="11908" width="28.7109375" style="3" customWidth="1"/>
    <col min="11909" max="11909" width="12.7109375" style="3" customWidth="1"/>
    <col min="11910" max="11910" width="11.42578125" style="3"/>
    <col min="11911" max="11911" width="25.28515625" style="3" customWidth="1"/>
    <col min="11912" max="11912" width="15.85546875" style="3" bestFit="1" customWidth="1"/>
    <col min="11913" max="11914" width="18" style="3" bestFit="1" customWidth="1"/>
    <col min="11915" max="12133" width="11.42578125" style="3"/>
    <col min="12134" max="12134" width="15.42578125" style="3" customWidth="1"/>
    <col min="12135" max="12135" width="9.5703125" style="3" customWidth="1"/>
    <col min="12136" max="12136" width="14.42578125" style="3" customWidth="1"/>
    <col min="12137" max="12137" width="49.85546875" style="3" customWidth="1"/>
    <col min="12138" max="12138" width="22.5703125" style="3" customWidth="1"/>
    <col min="12139" max="12139" width="23" style="3" customWidth="1"/>
    <col min="12140" max="12140" width="22.85546875" style="3" customWidth="1"/>
    <col min="12141" max="12141" width="23.42578125" style="3" customWidth="1"/>
    <col min="12142" max="12142" width="22.42578125" style="3" customWidth="1"/>
    <col min="12143" max="12143" width="13.85546875" style="3" customWidth="1"/>
    <col min="12144" max="12144" width="20.7109375" style="3" customWidth="1"/>
    <col min="12145" max="12145" width="18.140625" style="3" customWidth="1"/>
    <col min="12146" max="12146" width="14.85546875" style="3" bestFit="1" customWidth="1"/>
    <col min="12147" max="12147" width="11.42578125" style="3"/>
    <col min="12148" max="12148" width="17.42578125" style="3" customWidth="1"/>
    <col min="12149" max="12151" width="18.140625" style="3" customWidth="1"/>
    <col min="12152" max="12155" width="11.42578125" style="3"/>
    <col min="12156" max="12156" width="34" style="3" customWidth="1"/>
    <col min="12157" max="12157" width="9.5703125" style="3" customWidth="1"/>
    <col min="12158" max="12158" width="16.7109375" style="3" customWidth="1"/>
    <col min="12159" max="12159" width="55.140625" style="3" customWidth="1"/>
    <col min="12160" max="12160" width="22.5703125" style="3" customWidth="1"/>
    <col min="12161" max="12161" width="23" style="3" customWidth="1"/>
    <col min="12162" max="12162" width="22.85546875" style="3" customWidth="1"/>
    <col min="12163" max="12163" width="23.42578125" style="3" customWidth="1"/>
    <col min="12164" max="12164" width="28.7109375" style="3" customWidth="1"/>
    <col min="12165" max="12165" width="12.7109375" style="3" customWidth="1"/>
    <col min="12166" max="12166" width="11.42578125" style="3"/>
    <col min="12167" max="12167" width="25.28515625" style="3" customWidth="1"/>
    <col min="12168" max="12168" width="15.85546875" style="3" bestFit="1" customWidth="1"/>
    <col min="12169" max="12170" width="18" style="3" bestFit="1" customWidth="1"/>
    <col min="12171" max="12389" width="11.42578125" style="3"/>
    <col min="12390" max="12390" width="15.42578125" style="3" customWidth="1"/>
    <col min="12391" max="12391" width="9.5703125" style="3" customWidth="1"/>
    <col min="12392" max="12392" width="14.42578125" style="3" customWidth="1"/>
    <col min="12393" max="12393" width="49.85546875" style="3" customWidth="1"/>
    <col min="12394" max="12394" width="22.5703125" style="3" customWidth="1"/>
    <col min="12395" max="12395" width="23" style="3" customWidth="1"/>
    <col min="12396" max="12396" width="22.85546875" style="3" customWidth="1"/>
    <col min="12397" max="12397" width="23.42578125" style="3" customWidth="1"/>
    <col min="12398" max="12398" width="22.42578125" style="3" customWidth="1"/>
    <col min="12399" max="12399" width="13.85546875" style="3" customWidth="1"/>
    <col min="12400" max="12400" width="20.7109375" style="3" customWidth="1"/>
    <col min="12401" max="12401" width="18.140625" style="3" customWidth="1"/>
    <col min="12402" max="12402" width="14.85546875" style="3" bestFit="1" customWidth="1"/>
    <col min="12403" max="12403" width="11.42578125" style="3"/>
    <col min="12404" max="12404" width="17.42578125" style="3" customWidth="1"/>
    <col min="12405" max="12407" width="18.140625" style="3" customWidth="1"/>
    <col min="12408" max="12411" width="11.42578125" style="3"/>
    <col min="12412" max="12412" width="34" style="3" customWidth="1"/>
    <col min="12413" max="12413" width="9.5703125" style="3" customWidth="1"/>
    <col min="12414" max="12414" width="16.7109375" style="3" customWidth="1"/>
    <col min="12415" max="12415" width="55.140625" style="3" customWidth="1"/>
    <col min="12416" max="12416" width="22.5703125" style="3" customWidth="1"/>
    <col min="12417" max="12417" width="23" style="3" customWidth="1"/>
    <col min="12418" max="12418" width="22.85546875" style="3" customWidth="1"/>
    <col min="12419" max="12419" width="23.42578125" style="3" customWidth="1"/>
    <col min="12420" max="12420" width="28.7109375" style="3" customWidth="1"/>
    <col min="12421" max="12421" width="12.7109375" style="3" customWidth="1"/>
    <col min="12422" max="12422" width="11.42578125" style="3"/>
    <col min="12423" max="12423" width="25.28515625" style="3" customWidth="1"/>
    <col min="12424" max="12424" width="15.85546875" style="3" bestFit="1" customWidth="1"/>
    <col min="12425" max="12426" width="18" style="3" bestFit="1" customWidth="1"/>
    <col min="12427" max="12645" width="11.42578125" style="3"/>
    <col min="12646" max="12646" width="15.42578125" style="3" customWidth="1"/>
    <col min="12647" max="12647" width="9.5703125" style="3" customWidth="1"/>
    <col min="12648" max="12648" width="14.42578125" style="3" customWidth="1"/>
    <col min="12649" max="12649" width="49.85546875" style="3" customWidth="1"/>
    <col min="12650" max="12650" width="22.5703125" style="3" customWidth="1"/>
    <col min="12651" max="12651" width="23" style="3" customWidth="1"/>
    <col min="12652" max="12652" width="22.85546875" style="3" customWidth="1"/>
    <col min="12653" max="12653" width="23.42578125" style="3" customWidth="1"/>
    <col min="12654" max="12654" width="22.42578125" style="3" customWidth="1"/>
    <col min="12655" max="12655" width="13.85546875" style="3" customWidth="1"/>
    <col min="12656" max="12656" width="20.7109375" style="3" customWidth="1"/>
    <col min="12657" max="12657" width="18.140625" style="3" customWidth="1"/>
    <col min="12658" max="12658" width="14.85546875" style="3" bestFit="1" customWidth="1"/>
    <col min="12659" max="12659" width="11.42578125" style="3"/>
    <col min="12660" max="12660" width="17.42578125" style="3" customWidth="1"/>
    <col min="12661" max="12663" width="18.140625" style="3" customWidth="1"/>
    <col min="12664" max="12667" width="11.42578125" style="3"/>
    <col min="12668" max="12668" width="34" style="3" customWidth="1"/>
    <col min="12669" max="12669" width="9.5703125" style="3" customWidth="1"/>
    <col min="12670" max="12670" width="16.7109375" style="3" customWidth="1"/>
    <col min="12671" max="12671" width="55.140625" style="3" customWidth="1"/>
    <col min="12672" max="12672" width="22.5703125" style="3" customWidth="1"/>
    <col min="12673" max="12673" width="23" style="3" customWidth="1"/>
    <col min="12674" max="12674" width="22.85546875" style="3" customWidth="1"/>
    <col min="12675" max="12675" width="23.42578125" style="3" customWidth="1"/>
    <col min="12676" max="12676" width="28.7109375" style="3" customWidth="1"/>
    <col min="12677" max="12677" width="12.7109375" style="3" customWidth="1"/>
    <col min="12678" max="12678" width="11.42578125" style="3"/>
    <col min="12679" max="12679" width="25.28515625" style="3" customWidth="1"/>
    <col min="12680" max="12680" width="15.85546875" style="3" bestFit="1" customWidth="1"/>
    <col min="12681" max="12682" width="18" style="3" bestFit="1" customWidth="1"/>
    <col min="12683" max="12901" width="11.42578125" style="3"/>
    <col min="12902" max="12902" width="15.42578125" style="3" customWidth="1"/>
    <col min="12903" max="12903" width="9.5703125" style="3" customWidth="1"/>
    <col min="12904" max="12904" width="14.42578125" style="3" customWidth="1"/>
    <col min="12905" max="12905" width="49.85546875" style="3" customWidth="1"/>
    <col min="12906" max="12906" width="22.5703125" style="3" customWidth="1"/>
    <col min="12907" max="12907" width="23" style="3" customWidth="1"/>
    <col min="12908" max="12908" width="22.85546875" style="3" customWidth="1"/>
    <col min="12909" max="12909" width="23.42578125" style="3" customWidth="1"/>
    <col min="12910" max="12910" width="22.42578125" style="3" customWidth="1"/>
    <col min="12911" max="12911" width="13.85546875" style="3" customWidth="1"/>
    <col min="12912" max="12912" width="20.7109375" style="3" customWidth="1"/>
    <col min="12913" max="12913" width="18.140625" style="3" customWidth="1"/>
    <col min="12914" max="12914" width="14.85546875" style="3" bestFit="1" customWidth="1"/>
    <col min="12915" max="12915" width="11.42578125" style="3"/>
    <col min="12916" max="12916" width="17.42578125" style="3" customWidth="1"/>
    <col min="12917" max="12919" width="18.140625" style="3" customWidth="1"/>
    <col min="12920" max="12923" width="11.42578125" style="3"/>
    <col min="12924" max="12924" width="34" style="3" customWidth="1"/>
    <col min="12925" max="12925" width="9.5703125" style="3" customWidth="1"/>
    <col min="12926" max="12926" width="16.7109375" style="3" customWidth="1"/>
    <col min="12927" max="12927" width="55.140625" style="3" customWidth="1"/>
    <col min="12928" max="12928" width="22.5703125" style="3" customWidth="1"/>
    <col min="12929" max="12929" width="23" style="3" customWidth="1"/>
    <col min="12930" max="12930" width="22.85546875" style="3" customWidth="1"/>
    <col min="12931" max="12931" width="23.42578125" style="3" customWidth="1"/>
    <col min="12932" max="12932" width="28.7109375" style="3" customWidth="1"/>
    <col min="12933" max="12933" width="12.7109375" style="3" customWidth="1"/>
    <col min="12934" max="12934" width="11.42578125" style="3"/>
    <col min="12935" max="12935" width="25.28515625" style="3" customWidth="1"/>
    <col min="12936" max="12936" width="15.85546875" style="3" bestFit="1" customWidth="1"/>
    <col min="12937" max="12938" width="18" style="3" bestFit="1" customWidth="1"/>
    <col min="12939" max="13157" width="11.42578125" style="3"/>
    <col min="13158" max="13158" width="15.42578125" style="3" customWidth="1"/>
    <col min="13159" max="13159" width="9.5703125" style="3" customWidth="1"/>
    <col min="13160" max="13160" width="14.42578125" style="3" customWidth="1"/>
    <col min="13161" max="13161" width="49.85546875" style="3" customWidth="1"/>
    <col min="13162" max="13162" width="22.5703125" style="3" customWidth="1"/>
    <col min="13163" max="13163" width="23" style="3" customWidth="1"/>
    <col min="13164" max="13164" width="22.85546875" style="3" customWidth="1"/>
    <col min="13165" max="13165" width="23.42578125" style="3" customWidth="1"/>
    <col min="13166" max="13166" width="22.42578125" style="3" customWidth="1"/>
    <col min="13167" max="13167" width="13.85546875" style="3" customWidth="1"/>
    <col min="13168" max="13168" width="20.7109375" style="3" customWidth="1"/>
    <col min="13169" max="13169" width="18.140625" style="3" customWidth="1"/>
    <col min="13170" max="13170" width="14.85546875" style="3" bestFit="1" customWidth="1"/>
    <col min="13171" max="13171" width="11.42578125" style="3"/>
    <col min="13172" max="13172" width="17.42578125" style="3" customWidth="1"/>
    <col min="13173" max="13175" width="18.140625" style="3" customWidth="1"/>
    <col min="13176" max="13179" width="11.42578125" style="3"/>
    <col min="13180" max="13180" width="34" style="3" customWidth="1"/>
    <col min="13181" max="13181" width="9.5703125" style="3" customWidth="1"/>
    <col min="13182" max="13182" width="16.7109375" style="3" customWidth="1"/>
    <col min="13183" max="13183" width="55.140625" style="3" customWidth="1"/>
    <col min="13184" max="13184" width="22.5703125" style="3" customWidth="1"/>
    <col min="13185" max="13185" width="23" style="3" customWidth="1"/>
    <col min="13186" max="13186" width="22.85546875" style="3" customWidth="1"/>
    <col min="13187" max="13187" width="23.42578125" style="3" customWidth="1"/>
    <col min="13188" max="13188" width="28.7109375" style="3" customWidth="1"/>
    <col min="13189" max="13189" width="12.7109375" style="3" customWidth="1"/>
    <col min="13190" max="13190" width="11.42578125" style="3"/>
    <col min="13191" max="13191" width="25.28515625" style="3" customWidth="1"/>
    <col min="13192" max="13192" width="15.85546875" style="3" bestFit="1" customWidth="1"/>
    <col min="13193" max="13194" width="18" style="3" bestFit="1" customWidth="1"/>
    <col min="13195" max="13413" width="11.42578125" style="3"/>
    <col min="13414" max="13414" width="15.42578125" style="3" customWidth="1"/>
    <col min="13415" max="13415" width="9.5703125" style="3" customWidth="1"/>
    <col min="13416" max="13416" width="14.42578125" style="3" customWidth="1"/>
    <col min="13417" max="13417" width="49.85546875" style="3" customWidth="1"/>
    <col min="13418" max="13418" width="22.5703125" style="3" customWidth="1"/>
    <col min="13419" max="13419" width="23" style="3" customWidth="1"/>
    <col min="13420" max="13420" width="22.85546875" style="3" customWidth="1"/>
    <col min="13421" max="13421" width="23.42578125" style="3" customWidth="1"/>
    <col min="13422" max="13422" width="22.42578125" style="3" customWidth="1"/>
    <col min="13423" max="13423" width="13.85546875" style="3" customWidth="1"/>
    <col min="13424" max="13424" width="20.7109375" style="3" customWidth="1"/>
    <col min="13425" max="13425" width="18.140625" style="3" customWidth="1"/>
    <col min="13426" max="13426" width="14.85546875" style="3" bestFit="1" customWidth="1"/>
    <col min="13427" max="13427" width="11.42578125" style="3"/>
    <col min="13428" max="13428" width="17.42578125" style="3" customWidth="1"/>
    <col min="13429" max="13431" width="18.140625" style="3" customWidth="1"/>
    <col min="13432" max="13435" width="11.42578125" style="3"/>
    <col min="13436" max="13436" width="34" style="3" customWidth="1"/>
    <col min="13437" max="13437" width="9.5703125" style="3" customWidth="1"/>
    <col min="13438" max="13438" width="16.7109375" style="3" customWidth="1"/>
    <col min="13439" max="13439" width="55.140625" style="3" customWidth="1"/>
    <col min="13440" max="13440" width="22.5703125" style="3" customWidth="1"/>
    <col min="13441" max="13441" width="23" style="3" customWidth="1"/>
    <col min="13442" max="13442" width="22.85546875" style="3" customWidth="1"/>
    <col min="13443" max="13443" width="23.42578125" style="3" customWidth="1"/>
    <col min="13444" max="13444" width="28.7109375" style="3" customWidth="1"/>
    <col min="13445" max="13445" width="12.7109375" style="3" customWidth="1"/>
    <col min="13446" max="13446" width="11.42578125" style="3"/>
    <col min="13447" max="13447" width="25.28515625" style="3" customWidth="1"/>
    <col min="13448" max="13448" width="15.85546875" style="3" bestFit="1" customWidth="1"/>
    <col min="13449" max="13450" width="18" style="3" bestFit="1" customWidth="1"/>
    <col min="13451" max="13669" width="11.42578125" style="3"/>
    <col min="13670" max="13670" width="15.42578125" style="3" customWidth="1"/>
    <col min="13671" max="13671" width="9.5703125" style="3" customWidth="1"/>
    <col min="13672" max="13672" width="14.42578125" style="3" customWidth="1"/>
    <col min="13673" max="13673" width="49.85546875" style="3" customWidth="1"/>
    <col min="13674" max="13674" width="22.5703125" style="3" customWidth="1"/>
    <col min="13675" max="13675" width="23" style="3" customWidth="1"/>
    <col min="13676" max="13676" width="22.85546875" style="3" customWidth="1"/>
    <col min="13677" max="13677" width="23.42578125" style="3" customWidth="1"/>
    <col min="13678" max="13678" width="22.42578125" style="3" customWidth="1"/>
    <col min="13679" max="13679" width="13.85546875" style="3" customWidth="1"/>
    <col min="13680" max="13680" width="20.7109375" style="3" customWidth="1"/>
    <col min="13681" max="13681" width="18.140625" style="3" customWidth="1"/>
    <col min="13682" max="13682" width="14.85546875" style="3" bestFit="1" customWidth="1"/>
    <col min="13683" max="13683" width="11.42578125" style="3"/>
    <col min="13684" max="13684" width="17.42578125" style="3" customWidth="1"/>
    <col min="13685" max="13687" width="18.140625" style="3" customWidth="1"/>
    <col min="13688" max="13691" width="11.42578125" style="3"/>
    <col min="13692" max="13692" width="34" style="3" customWidth="1"/>
    <col min="13693" max="13693" width="9.5703125" style="3" customWidth="1"/>
    <col min="13694" max="13694" width="16.7109375" style="3" customWidth="1"/>
    <col min="13695" max="13695" width="55.140625" style="3" customWidth="1"/>
    <col min="13696" max="13696" width="22.5703125" style="3" customWidth="1"/>
    <col min="13697" max="13697" width="23" style="3" customWidth="1"/>
    <col min="13698" max="13698" width="22.85546875" style="3" customWidth="1"/>
    <col min="13699" max="13699" width="23.42578125" style="3" customWidth="1"/>
    <col min="13700" max="13700" width="28.7109375" style="3" customWidth="1"/>
    <col min="13701" max="13701" width="12.7109375" style="3" customWidth="1"/>
    <col min="13702" max="13702" width="11.42578125" style="3"/>
    <col min="13703" max="13703" width="25.28515625" style="3" customWidth="1"/>
    <col min="13704" max="13704" width="15.85546875" style="3" bestFit="1" customWidth="1"/>
    <col min="13705" max="13706" width="18" style="3" bestFit="1" customWidth="1"/>
    <col min="13707" max="13925" width="11.42578125" style="3"/>
    <col min="13926" max="13926" width="15.42578125" style="3" customWidth="1"/>
    <col min="13927" max="13927" width="9.5703125" style="3" customWidth="1"/>
    <col min="13928" max="13928" width="14.42578125" style="3" customWidth="1"/>
    <col min="13929" max="13929" width="49.85546875" style="3" customWidth="1"/>
    <col min="13930" max="13930" width="22.5703125" style="3" customWidth="1"/>
    <col min="13931" max="13931" width="23" style="3" customWidth="1"/>
    <col min="13932" max="13932" width="22.85546875" style="3" customWidth="1"/>
    <col min="13933" max="13933" width="23.42578125" style="3" customWidth="1"/>
    <col min="13934" max="13934" width="22.42578125" style="3" customWidth="1"/>
    <col min="13935" max="13935" width="13.85546875" style="3" customWidth="1"/>
    <col min="13936" max="13936" width="20.7109375" style="3" customWidth="1"/>
    <col min="13937" max="13937" width="18.140625" style="3" customWidth="1"/>
    <col min="13938" max="13938" width="14.85546875" style="3" bestFit="1" customWidth="1"/>
    <col min="13939" max="13939" width="11.42578125" style="3"/>
    <col min="13940" max="13940" width="17.42578125" style="3" customWidth="1"/>
    <col min="13941" max="13943" width="18.140625" style="3" customWidth="1"/>
    <col min="13944" max="13947" width="11.42578125" style="3"/>
    <col min="13948" max="13948" width="34" style="3" customWidth="1"/>
    <col min="13949" max="13949" width="9.5703125" style="3" customWidth="1"/>
    <col min="13950" max="13950" width="16.7109375" style="3" customWidth="1"/>
    <col min="13951" max="13951" width="55.140625" style="3" customWidth="1"/>
    <col min="13952" max="13952" width="22.5703125" style="3" customWidth="1"/>
    <col min="13953" max="13953" width="23" style="3" customWidth="1"/>
    <col min="13954" max="13954" width="22.85546875" style="3" customWidth="1"/>
    <col min="13955" max="13955" width="23.42578125" style="3" customWidth="1"/>
    <col min="13956" max="13956" width="28.7109375" style="3" customWidth="1"/>
    <col min="13957" max="13957" width="12.7109375" style="3" customWidth="1"/>
    <col min="13958" max="13958" width="11.42578125" style="3"/>
    <col min="13959" max="13959" width="25.28515625" style="3" customWidth="1"/>
    <col min="13960" max="13960" width="15.85546875" style="3" bestFit="1" customWidth="1"/>
    <col min="13961" max="13962" width="18" style="3" bestFit="1" customWidth="1"/>
    <col min="13963" max="14181" width="11.42578125" style="3"/>
    <col min="14182" max="14182" width="15.42578125" style="3" customWidth="1"/>
    <col min="14183" max="14183" width="9.5703125" style="3" customWidth="1"/>
    <col min="14184" max="14184" width="14.42578125" style="3" customWidth="1"/>
    <col min="14185" max="14185" width="49.85546875" style="3" customWidth="1"/>
    <col min="14186" max="14186" width="22.5703125" style="3" customWidth="1"/>
    <col min="14187" max="14187" width="23" style="3" customWidth="1"/>
    <col min="14188" max="14188" width="22.85546875" style="3" customWidth="1"/>
    <col min="14189" max="14189" width="23.42578125" style="3" customWidth="1"/>
    <col min="14190" max="14190" width="22.42578125" style="3" customWidth="1"/>
    <col min="14191" max="14191" width="13.85546875" style="3" customWidth="1"/>
    <col min="14192" max="14192" width="20.7109375" style="3" customWidth="1"/>
    <col min="14193" max="14193" width="18.140625" style="3" customWidth="1"/>
    <col min="14194" max="14194" width="14.85546875" style="3" bestFit="1" customWidth="1"/>
    <col min="14195" max="14195" width="11.42578125" style="3"/>
    <col min="14196" max="14196" width="17.42578125" style="3" customWidth="1"/>
    <col min="14197" max="14199" width="18.140625" style="3" customWidth="1"/>
    <col min="14200" max="14203" width="11.42578125" style="3"/>
    <col min="14204" max="14204" width="34" style="3" customWidth="1"/>
    <col min="14205" max="14205" width="9.5703125" style="3" customWidth="1"/>
    <col min="14206" max="14206" width="16.7109375" style="3" customWidth="1"/>
    <col min="14207" max="14207" width="55.140625" style="3" customWidth="1"/>
    <col min="14208" max="14208" width="22.5703125" style="3" customWidth="1"/>
    <col min="14209" max="14209" width="23" style="3" customWidth="1"/>
    <col min="14210" max="14210" width="22.85546875" style="3" customWidth="1"/>
    <col min="14211" max="14211" width="23.42578125" style="3" customWidth="1"/>
    <col min="14212" max="14212" width="28.7109375" style="3" customWidth="1"/>
    <col min="14213" max="14213" width="12.7109375" style="3" customWidth="1"/>
    <col min="14214" max="14214" width="11.42578125" style="3"/>
    <col min="14215" max="14215" width="25.28515625" style="3" customWidth="1"/>
    <col min="14216" max="14216" width="15.85546875" style="3" bestFit="1" customWidth="1"/>
    <col min="14217" max="14218" width="18" style="3" bestFit="1" customWidth="1"/>
    <col min="14219" max="14437" width="11.42578125" style="3"/>
    <col min="14438" max="14438" width="15.42578125" style="3" customWidth="1"/>
    <col min="14439" max="14439" width="9.5703125" style="3" customWidth="1"/>
    <col min="14440" max="14440" width="14.42578125" style="3" customWidth="1"/>
    <col min="14441" max="14441" width="49.85546875" style="3" customWidth="1"/>
    <col min="14442" max="14442" width="22.5703125" style="3" customWidth="1"/>
    <col min="14443" max="14443" width="23" style="3" customWidth="1"/>
    <col min="14444" max="14444" width="22.85546875" style="3" customWidth="1"/>
    <col min="14445" max="14445" width="23.42578125" style="3" customWidth="1"/>
    <col min="14446" max="14446" width="22.42578125" style="3" customWidth="1"/>
    <col min="14447" max="14447" width="13.85546875" style="3" customWidth="1"/>
    <col min="14448" max="14448" width="20.7109375" style="3" customWidth="1"/>
    <col min="14449" max="14449" width="18.140625" style="3" customWidth="1"/>
    <col min="14450" max="14450" width="14.85546875" style="3" bestFit="1" customWidth="1"/>
    <col min="14451" max="14451" width="11.42578125" style="3"/>
    <col min="14452" max="14452" width="17.42578125" style="3" customWidth="1"/>
    <col min="14453" max="14455" width="18.140625" style="3" customWidth="1"/>
    <col min="14456" max="14459" width="11.42578125" style="3"/>
    <col min="14460" max="14460" width="34" style="3" customWidth="1"/>
    <col min="14461" max="14461" width="9.5703125" style="3" customWidth="1"/>
    <col min="14462" max="14462" width="16.7109375" style="3" customWidth="1"/>
    <col min="14463" max="14463" width="55.140625" style="3" customWidth="1"/>
    <col min="14464" max="14464" width="22.5703125" style="3" customWidth="1"/>
    <col min="14465" max="14465" width="23" style="3" customWidth="1"/>
    <col min="14466" max="14466" width="22.85546875" style="3" customWidth="1"/>
    <col min="14467" max="14467" width="23.42578125" style="3" customWidth="1"/>
    <col min="14468" max="14468" width="28.7109375" style="3" customWidth="1"/>
    <col min="14469" max="14469" width="12.7109375" style="3" customWidth="1"/>
    <col min="14470" max="14470" width="11.42578125" style="3"/>
    <col min="14471" max="14471" width="25.28515625" style="3" customWidth="1"/>
    <col min="14472" max="14472" width="15.85546875" style="3" bestFit="1" customWidth="1"/>
    <col min="14473" max="14474" width="18" style="3" bestFit="1" customWidth="1"/>
    <col min="14475" max="14693" width="11.42578125" style="3"/>
    <col min="14694" max="14694" width="15.42578125" style="3" customWidth="1"/>
    <col min="14695" max="14695" width="9.5703125" style="3" customWidth="1"/>
    <col min="14696" max="14696" width="14.42578125" style="3" customWidth="1"/>
    <col min="14697" max="14697" width="49.85546875" style="3" customWidth="1"/>
    <col min="14698" max="14698" width="22.5703125" style="3" customWidth="1"/>
    <col min="14699" max="14699" width="23" style="3" customWidth="1"/>
    <col min="14700" max="14700" width="22.85546875" style="3" customWidth="1"/>
    <col min="14701" max="14701" width="23.42578125" style="3" customWidth="1"/>
    <col min="14702" max="14702" width="22.42578125" style="3" customWidth="1"/>
    <col min="14703" max="14703" width="13.85546875" style="3" customWidth="1"/>
    <col min="14704" max="14704" width="20.7109375" style="3" customWidth="1"/>
    <col min="14705" max="14705" width="18.140625" style="3" customWidth="1"/>
    <col min="14706" max="14706" width="14.85546875" style="3" bestFit="1" customWidth="1"/>
    <col min="14707" max="14707" width="11.42578125" style="3"/>
    <col min="14708" max="14708" width="17.42578125" style="3" customWidth="1"/>
    <col min="14709" max="14711" width="18.140625" style="3" customWidth="1"/>
    <col min="14712" max="14715" width="11.42578125" style="3"/>
    <col min="14716" max="14716" width="34" style="3" customWidth="1"/>
    <col min="14717" max="14717" width="9.5703125" style="3" customWidth="1"/>
    <col min="14718" max="14718" width="16.7109375" style="3" customWidth="1"/>
    <col min="14719" max="14719" width="55.140625" style="3" customWidth="1"/>
    <col min="14720" max="14720" width="22.5703125" style="3" customWidth="1"/>
    <col min="14721" max="14721" width="23" style="3" customWidth="1"/>
    <col min="14722" max="14722" width="22.85546875" style="3" customWidth="1"/>
    <col min="14723" max="14723" width="23.42578125" style="3" customWidth="1"/>
    <col min="14724" max="14724" width="28.7109375" style="3" customWidth="1"/>
    <col min="14725" max="14725" width="12.7109375" style="3" customWidth="1"/>
    <col min="14726" max="14726" width="11.42578125" style="3"/>
    <col min="14727" max="14727" width="25.28515625" style="3" customWidth="1"/>
    <col min="14728" max="14728" width="15.85546875" style="3" bestFit="1" customWidth="1"/>
    <col min="14729" max="14730" width="18" style="3" bestFit="1" customWidth="1"/>
    <col min="14731" max="14949" width="11.42578125" style="3"/>
    <col min="14950" max="14950" width="15.42578125" style="3" customWidth="1"/>
    <col min="14951" max="14951" width="9.5703125" style="3" customWidth="1"/>
    <col min="14952" max="14952" width="14.42578125" style="3" customWidth="1"/>
    <col min="14953" max="14953" width="49.85546875" style="3" customWidth="1"/>
    <col min="14954" max="14954" width="22.5703125" style="3" customWidth="1"/>
    <col min="14955" max="14955" width="23" style="3" customWidth="1"/>
    <col min="14956" max="14956" width="22.85546875" style="3" customWidth="1"/>
    <col min="14957" max="14957" width="23.42578125" style="3" customWidth="1"/>
    <col min="14958" max="14958" width="22.42578125" style="3" customWidth="1"/>
    <col min="14959" max="14959" width="13.85546875" style="3" customWidth="1"/>
    <col min="14960" max="14960" width="20.7109375" style="3" customWidth="1"/>
    <col min="14961" max="14961" width="18.140625" style="3" customWidth="1"/>
    <col min="14962" max="14962" width="14.85546875" style="3" bestFit="1" customWidth="1"/>
    <col min="14963" max="14963" width="11.42578125" style="3"/>
    <col min="14964" max="14964" width="17.42578125" style="3" customWidth="1"/>
    <col min="14965" max="14967" width="18.140625" style="3" customWidth="1"/>
    <col min="14968" max="14971" width="11.42578125" style="3"/>
    <col min="14972" max="14972" width="34" style="3" customWidth="1"/>
    <col min="14973" max="14973" width="9.5703125" style="3" customWidth="1"/>
    <col min="14974" max="14974" width="16.7109375" style="3" customWidth="1"/>
    <col min="14975" max="14975" width="55.140625" style="3" customWidth="1"/>
    <col min="14976" max="14976" width="22.5703125" style="3" customWidth="1"/>
    <col min="14977" max="14977" width="23" style="3" customWidth="1"/>
    <col min="14978" max="14978" width="22.85546875" style="3" customWidth="1"/>
    <col min="14979" max="14979" width="23.42578125" style="3" customWidth="1"/>
    <col min="14980" max="14980" width="28.7109375" style="3" customWidth="1"/>
    <col min="14981" max="14981" width="12.7109375" style="3" customWidth="1"/>
    <col min="14982" max="14982" width="11.42578125" style="3"/>
    <col min="14983" max="14983" width="25.28515625" style="3" customWidth="1"/>
    <col min="14984" max="14984" width="15.85546875" style="3" bestFit="1" customWidth="1"/>
    <col min="14985" max="14986" width="18" style="3" bestFit="1" customWidth="1"/>
    <col min="14987" max="15205" width="11.42578125" style="3"/>
    <col min="15206" max="15206" width="15.42578125" style="3" customWidth="1"/>
    <col min="15207" max="15207" width="9.5703125" style="3" customWidth="1"/>
    <col min="15208" max="15208" width="14.42578125" style="3" customWidth="1"/>
    <col min="15209" max="15209" width="49.85546875" style="3" customWidth="1"/>
    <col min="15210" max="15210" width="22.5703125" style="3" customWidth="1"/>
    <col min="15211" max="15211" width="23" style="3" customWidth="1"/>
    <col min="15212" max="15212" width="22.85546875" style="3" customWidth="1"/>
    <col min="15213" max="15213" width="23.42578125" style="3" customWidth="1"/>
    <col min="15214" max="15214" width="22.42578125" style="3" customWidth="1"/>
    <col min="15215" max="15215" width="13.85546875" style="3" customWidth="1"/>
    <col min="15216" max="15216" width="20.7109375" style="3" customWidth="1"/>
    <col min="15217" max="15217" width="18.140625" style="3" customWidth="1"/>
    <col min="15218" max="15218" width="14.85546875" style="3" bestFit="1" customWidth="1"/>
    <col min="15219" max="15219" width="11.42578125" style="3"/>
    <col min="15220" max="15220" width="17.42578125" style="3" customWidth="1"/>
    <col min="15221" max="15223" width="18.140625" style="3" customWidth="1"/>
    <col min="15224" max="15227" width="11.42578125" style="3"/>
    <col min="15228" max="15228" width="34" style="3" customWidth="1"/>
    <col min="15229" max="15229" width="9.5703125" style="3" customWidth="1"/>
    <col min="15230" max="15230" width="16.7109375" style="3" customWidth="1"/>
    <col min="15231" max="15231" width="55.140625" style="3" customWidth="1"/>
    <col min="15232" max="15232" width="22.5703125" style="3" customWidth="1"/>
    <col min="15233" max="15233" width="23" style="3" customWidth="1"/>
    <col min="15234" max="15234" width="22.85546875" style="3" customWidth="1"/>
    <col min="15235" max="15235" width="23.42578125" style="3" customWidth="1"/>
    <col min="15236" max="15236" width="28.7109375" style="3" customWidth="1"/>
    <col min="15237" max="15237" width="12.7109375" style="3" customWidth="1"/>
    <col min="15238" max="15238" width="11.42578125" style="3"/>
    <col min="15239" max="15239" width="25.28515625" style="3" customWidth="1"/>
    <col min="15240" max="15240" width="15.85546875" style="3" bestFit="1" customWidth="1"/>
    <col min="15241" max="15242" width="18" style="3" bestFit="1" customWidth="1"/>
    <col min="15243" max="15461" width="11.42578125" style="3"/>
    <col min="15462" max="15462" width="15.42578125" style="3" customWidth="1"/>
    <col min="15463" max="15463" width="9.5703125" style="3" customWidth="1"/>
    <col min="15464" max="15464" width="14.42578125" style="3" customWidth="1"/>
    <col min="15465" max="15465" width="49.85546875" style="3" customWidth="1"/>
    <col min="15466" max="15466" width="22.5703125" style="3" customWidth="1"/>
    <col min="15467" max="15467" width="23" style="3" customWidth="1"/>
    <col min="15468" max="15468" width="22.85546875" style="3" customWidth="1"/>
    <col min="15469" max="15469" width="23.42578125" style="3" customWidth="1"/>
    <col min="15470" max="15470" width="22.42578125" style="3" customWidth="1"/>
    <col min="15471" max="15471" width="13.85546875" style="3" customWidth="1"/>
    <col min="15472" max="15472" width="20.7109375" style="3" customWidth="1"/>
    <col min="15473" max="15473" width="18.140625" style="3" customWidth="1"/>
    <col min="15474" max="15474" width="14.85546875" style="3" bestFit="1" customWidth="1"/>
    <col min="15475" max="15475" width="11.42578125" style="3"/>
    <col min="15476" max="15476" width="17.42578125" style="3" customWidth="1"/>
    <col min="15477" max="15479" width="18.140625" style="3" customWidth="1"/>
    <col min="15480" max="15483" width="11.42578125" style="3"/>
    <col min="15484" max="15484" width="34" style="3" customWidth="1"/>
    <col min="15485" max="15485" width="9.5703125" style="3" customWidth="1"/>
    <col min="15486" max="15486" width="16.7109375" style="3" customWidth="1"/>
    <col min="15487" max="15487" width="55.140625" style="3" customWidth="1"/>
    <col min="15488" max="15488" width="22.5703125" style="3" customWidth="1"/>
    <col min="15489" max="15489" width="23" style="3" customWidth="1"/>
    <col min="15490" max="15490" width="22.85546875" style="3" customWidth="1"/>
    <col min="15491" max="15491" width="23.42578125" style="3" customWidth="1"/>
    <col min="15492" max="15492" width="28.7109375" style="3" customWidth="1"/>
    <col min="15493" max="15493" width="12.7109375" style="3" customWidth="1"/>
    <col min="15494" max="15494" width="11.42578125" style="3"/>
    <col min="15495" max="15495" width="25.28515625" style="3" customWidth="1"/>
    <col min="15496" max="15496" width="15.85546875" style="3" bestFit="1" customWidth="1"/>
    <col min="15497" max="15498" width="18" style="3" bestFit="1" customWidth="1"/>
    <col min="15499" max="15717" width="11.42578125" style="3"/>
    <col min="15718" max="15718" width="15.42578125" style="3" customWidth="1"/>
    <col min="15719" max="15719" width="9.5703125" style="3" customWidth="1"/>
    <col min="15720" max="15720" width="14.42578125" style="3" customWidth="1"/>
    <col min="15721" max="15721" width="49.85546875" style="3" customWidth="1"/>
    <col min="15722" max="15722" width="22.5703125" style="3" customWidth="1"/>
    <col min="15723" max="15723" width="23" style="3" customWidth="1"/>
    <col min="15724" max="15724" width="22.85546875" style="3" customWidth="1"/>
    <col min="15725" max="15725" width="23.42578125" style="3" customWidth="1"/>
    <col min="15726" max="15726" width="22.42578125" style="3" customWidth="1"/>
    <col min="15727" max="15727" width="13.85546875" style="3" customWidth="1"/>
    <col min="15728" max="15728" width="20.7109375" style="3" customWidth="1"/>
    <col min="15729" max="15729" width="18.140625" style="3" customWidth="1"/>
    <col min="15730" max="15730" width="14.85546875" style="3" bestFit="1" customWidth="1"/>
    <col min="15731" max="15731" width="11.42578125" style="3"/>
    <col min="15732" max="15732" width="17.42578125" style="3" customWidth="1"/>
    <col min="15733" max="15735" width="18.140625" style="3" customWidth="1"/>
    <col min="15736" max="15739" width="11.42578125" style="3"/>
    <col min="15740" max="15740" width="34" style="3" customWidth="1"/>
    <col min="15741" max="15741" width="9.5703125" style="3" customWidth="1"/>
    <col min="15742" max="15742" width="16.7109375" style="3" customWidth="1"/>
    <col min="15743" max="15743" width="55.140625" style="3" customWidth="1"/>
    <col min="15744" max="15744" width="22.5703125" style="3" customWidth="1"/>
    <col min="15745" max="15745" width="23" style="3" customWidth="1"/>
    <col min="15746" max="15746" width="22.85546875" style="3" customWidth="1"/>
    <col min="15747" max="15747" width="23.42578125" style="3" customWidth="1"/>
    <col min="15748" max="15748" width="28.7109375" style="3" customWidth="1"/>
    <col min="15749" max="15749" width="12.7109375" style="3" customWidth="1"/>
    <col min="15750" max="15750" width="11.42578125" style="3"/>
    <col min="15751" max="15751" width="25.28515625" style="3" customWidth="1"/>
    <col min="15752" max="15752" width="15.85546875" style="3" bestFit="1" customWidth="1"/>
    <col min="15753" max="15754" width="18" style="3" bestFit="1" customWidth="1"/>
    <col min="15755" max="15973" width="11.42578125" style="3"/>
    <col min="15974" max="15974" width="15.42578125" style="3" customWidth="1"/>
    <col min="15975" max="15975" width="9.5703125" style="3" customWidth="1"/>
    <col min="15976" max="15976" width="14.42578125" style="3" customWidth="1"/>
    <col min="15977" max="15977" width="49.85546875" style="3" customWidth="1"/>
    <col min="15978" max="15978" width="22.5703125" style="3" customWidth="1"/>
    <col min="15979" max="15979" width="23" style="3" customWidth="1"/>
    <col min="15980" max="15980" width="22.85546875" style="3" customWidth="1"/>
    <col min="15981" max="15981" width="23.42578125" style="3" customWidth="1"/>
    <col min="15982" max="15982" width="22.42578125" style="3" customWidth="1"/>
    <col min="15983" max="15983" width="13.85546875" style="3" customWidth="1"/>
    <col min="15984" max="15984" width="20.7109375" style="3" customWidth="1"/>
    <col min="15985" max="15985" width="18.140625" style="3" customWidth="1"/>
    <col min="15986" max="15986" width="14.85546875" style="3" bestFit="1" customWidth="1"/>
    <col min="15987" max="15987" width="11.42578125" style="3"/>
    <col min="15988" max="15988" width="17.42578125" style="3" customWidth="1"/>
    <col min="15989" max="15991" width="18.140625" style="3" customWidth="1"/>
    <col min="15992" max="15995" width="11.42578125" style="3"/>
    <col min="15996" max="15996" width="34" style="3" customWidth="1"/>
    <col min="15997" max="15997" width="9.5703125" style="3" customWidth="1"/>
    <col min="15998" max="15998" width="16.7109375" style="3" customWidth="1"/>
    <col min="15999" max="15999" width="55.140625" style="3" customWidth="1"/>
    <col min="16000" max="16000" width="22.5703125" style="3" customWidth="1"/>
    <col min="16001" max="16001" width="23" style="3" customWidth="1"/>
    <col min="16002" max="16002" width="22.85546875" style="3" customWidth="1"/>
    <col min="16003" max="16003" width="23.42578125" style="3" customWidth="1"/>
    <col min="16004" max="16004" width="28.7109375" style="3" customWidth="1"/>
    <col min="16005" max="16005" width="12.7109375" style="3" customWidth="1"/>
    <col min="16006" max="16006" width="11.42578125" style="3"/>
    <col min="16007" max="16007" width="25.28515625" style="3" customWidth="1"/>
    <col min="16008" max="16008" width="15.85546875" style="3" bestFit="1" customWidth="1"/>
    <col min="16009" max="16010" width="18" style="3" bestFit="1" customWidth="1"/>
    <col min="16011" max="16229" width="11.42578125" style="3"/>
    <col min="16230" max="16230" width="15.42578125" style="3" customWidth="1"/>
    <col min="16231" max="16231" width="9.5703125" style="3" customWidth="1"/>
    <col min="16232" max="16232" width="14.42578125" style="3" customWidth="1"/>
    <col min="16233" max="16233" width="49.85546875" style="3" customWidth="1"/>
    <col min="16234" max="16234" width="22.5703125" style="3" customWidth="1"/>
    <col min="16235" max="16235" width="23" style="3" customWidth="1"/>
    <col min="16236" max="16236" width="22.85546875" style="3" customWidth="1"/>
    <col min="16237" max="16237" width="23.42578125" style="3" customWidth="1"/>
    <col min="16238" max="16238" width="22.42578125" style="3" customWidth="1"/>
    <col min="16239" max="16239" width="13.85546875" style="3" customWidth="1"/>
    <col min="16240" max="16240" width="20.7109375" style="3" customWidth="1"/>
    <col min="16241" max="16241" width="18.140625" style="3" customWidth="1"/>
    <col min="16242" max="16242" width="14.85546875" style="3" bestFit="1" customWidth="1"/>
    <col min="16243" max="16243" width="11.42578125" style="3"/>
    <col min="16244" max="16244" width="17.42578125" style="3" customWidth="1"/>
    <col min="16245" max="16247" width="18.140625" style="3" customWidth="1"/>
    <col min="16248" max="16384" width="11.42578125" style="3"/>
  </cols>
  <sheetData>
    <row r="1" spans="1:30" s="1" customFormat="1" ht="23.25" x14ac:dyDescent="0.25">
      <c r="A1" s="312" t="s">
        <v>0</v>
      </c>
      <c r="B1" s="312"/>
      <c r="C1" s="312"/>
      <c r="D1" s="312"/>
      <c r="E1" s="312"/>
      <c r="F1" s="312"/>
      <c r="G1" s="312"/>
      <c r="H1" s="312"/>
      <c r="I1" s="312"/>
      <c r="J1" s="312"/>
      <c r="K1" s="312"/>
      <c r="L1" s="312"/>
      <c r="M1" s="312"/>
      <c r="N1" s="312"/>
      <c r="O1" s="312"/>
      <c r="P1" s="312"/>
      <c r="Q1" s="312"/>
      <c r="R1" s="312"/>
      <c r="S1" s="312"/>
      <c r="T1" s="312"/>
      <c r="U1" s="312"/>
      <c r="V1" s="312"/>
      <c r="W1" s="312"/>
      <c r="X1" s="312"/>
      <c r="Y1" s="312"/>
      <c r="Z1" s="312"/>
      <c r="AA1" s="312"/>
      <c r="AB1" s="312"/>
    </row>
    <row r="2" spans="1:30" s="1" customFormat="1" ht="24.95" customHeight="1" x14ac:dyDescent="0.25">
      <c r="A2" s="313" t="s">
        <v>1</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row>
    <row r="3" spans="1:30" ht="24.95" customHeight="1" x14ac:dyDescent="0.25">
      <c r="A3" s="314" t="s">
        <v>532</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row>
    <row r="4" spans="1:30" ht="15.75" customHeight="1" thickBot="1" x14ac:dyDescent="0.3">
      <c r="A4" s="4"/>
      <c r="E4" s="6"/>
      <c r="F4" s="7"/>
      <c r="I4" s="7"/>
      <c r="J4" s="7"/>
      <c r="K4" s="7"/>
      <c r="L4" s="7"/>
      <c r="M4" s="9"/>
      <c r="N4" s="10"/>
      <c r="O4" s="11"/>
      <c r="P4" s="11"/>
      <c r="Q4" s="4" t="s">
        <v>3</v>
      </c>
      <c r="R4" s="12"/>
      <c r="S4" s="13" t="s">
        <v>4</v>
      </c>
      <c r="T4" s="14" t="s">
        <v>5</v>
      </c>
      <c r="U4" s="15"/>
      <c r="W4" s="14"/>
      <c r="X4" s="17"/>
      <c r="Y4" s="17"/>
      <c r="Z4" s="17"/>
      <c r="AA4" s="17"/>
      <c r="AB4" s="17"/>
    </row>
    <row r="5" spans="1:30" ht="29.25" customHeight="1" x14ac:dyDescent="0.25">
      <c r="A5" s="315" t="s">
        <v>6</v>
      </c>
      <c r="B5" s="317" t="s">
        <v>7</v>
      </c>
      <c r="C5" s="317" t="s">
        <v>8</v>
      </c>
      <c r="D5" s="317" t="s">
        <v>9</v>
      </c>
      <c r="E5" s="317" t="s">
        <v>10</v>
      </c>
      <c r="F5" s="317" t="s">
        <v>11</v>
      </c>
      <c r="G5" s="317" t="s">
        <v>12</v>
      </c>
      <c r="H5" s="317"/>
      <c r="I5" s="317"/>
      <c r="J5" s="317"/>
      <c r="K5" s="317"/>
      <c r="L5" s="308" t="s">
        <v>13</v>
      </c>
      <c r="M5" s="310" t="s">
        <v>14</v>
      </c>
      <c r="N5" s="310" t="s">
        <v>15</v>
      </c>
      <c r="O5" s="306" t="s">
        <v>16</v>
      </c>
      <c r="P5" s="306" t="s">
        <v>17</v>
      </c>
      <c r="Q5" s="306" t="s">
        <v>18</v>
      </c>
      <c r="R5" s="306" t="s">
        <v>19</v>
      </c>
      <c r="S5" s="306" t="s">
        <v>20</v>
      </c>
      <c r="T5" s="306" t="s">
        <v>21</v>
      </c>
      <c r="U5" s="306" t="s">
        <v>22</v>
      </c>
      <c r="V5" s="306" t="s">
        <v>23</v>
      </c>
      <c r="W5" s="306" t="s">
        <v>24</v>
      </c>
      <c r="X5" s="319" t="s">
        <v>25</v>
      </c>
      <c r="Y5" s="319"/>
      <c r="Z5" s="319"/>
      <c r="AA5" s="319"/>
      <c r="AB5" s="320"/>
    </row>
    <row r="6" spans="1:30" ht="84.75" customHeight="1" thickBot="1" x14ac:dyDescent="0.3">
      <c r="A6" s="316"/>
      <c r="B6" s="318"/>
      <c r="C6" s="318"/>
      <c r="D6" s="318"/>
      <c r="E6" s="318"/>
      <c r="F6" s="318"/>
      <c r="G6" s="18" t="s">
        <v>26</v>
      </c>
      <c r="H6" s="18" t="s">
        <v>27</v>
      </c>
      <c r="I6" s="18" t="s">
        <v>28</v>
      </c>
      <c r="J6" s="18" t="s">
        <v>29</v>
      </c>
      <c r="K6" s="18" t="s">
        <v>30</v>
      </c>
      <c r="L6" s="309"/>
      <c r="M6" s="311"/>
      <c r="N6" s="311"/>
      <c r="O6" s="307"/>
      <c r="P6" s="307"/>
      <c r="Q6" s="307"/>
      <c r="R6" s="307"/>
      <c r="S6" s="307"/>
      <c r="T6" s="307"/>
      <c r="U6" s="307"/>
      <c r="V6" s="307"/>
      <c r="W6" s="307"/>
      <c r="X6" s="19" t="s">
        <v>31</v>
      </c>
      <c r="Y6" s="19" t="s">
        <v>32</v>
      </c>
      <c r="Z6" s="19" t="s">
        <v>33</v>
      </c>
      <c r="AA6" s="19" t="s">
        <v>34</v>
      </c>
      <c r="AB6" s="20" t="s">
        <v>35</v>
      </c>
    </row>
    <row r="7" spans="1:30" s="4" customFormat="1" ht="28.5" customHeight="1" thickBot="1" x14ac:dyDescent="0.3">
      <c r="A7" s="21" t="s">
        <v>36</v>
      </c>
      <c r="B7" s="22" t="s">
        <v>37</v>
      </c>
      <c r="C7" s="22">
        <v>10</v>
      </c>
      <c r="D7" s="22" t="s">
        <v>38</v>
      </c>
      <c r="E7" s="23" t="s">
        <v>39</v>
      </c>
      <c r="F7" s="24">
        <f>+F98</f>
        <v>10073090054</v>
      </c>
      <c r="G7" s="24">
        <f>+G98</f>
        <v>0</v>
      </c>
      <c r="H7" s="24">
        <f>+H98</f>
        <v>0</v>
      </c>
      <c r="I7" s="24">
        <f>+I98</f>
        <v>0</v>
      </c>
      <c r="J7" s="24">
        <f>+J98</f>
        <v>0</v>
      </c>
      <c r="K7" s="24">
        <f t="shared" ref="K7:K43" si="0">+G7-H7+I7-J7</f>
        <v>0</v>
      </c>
      <c r="L7" s="24">
        <f>+F7+K7</f>
        <v>10073090054</v>
      </c>
      <c r="M7" s="25">
        <f t="shared" ref="M7:M14" si="1">L7/$L$295</f>
        <v>1.2763735162215533E-3</v>
      </c>
      <c r="N7" s="24">
        <f t="shared" ref="N7:W7" si="2">+N98</f>
        <v>0</v>
      </c>
      <c r="O7" s="24">
        <f t="shared" si="2"/>
        <v>176207.83</v>
      </c>
      <c r="P7" s="24">
        <f t="shared" si="2"/>
        <v>10072913846.17</v>
      </c>
      <c r="Q7" s="24">
        <f t="shared" si="2"/>
        <v>176207.83</v>
      </c>
      <c r="R7" s="24">
        <f t="shared" si="2"/>
        <v>10072913846.17</v>
      </c>
      <c r="S7" s="24">
        <f t="shared" si="2"/>
        <v>0</v>
      </c>
      <c r="T7" s="24">
        <f t="shared" si="2"/>
        <v>0</v>
      </c>
      <c r="U7" s="24">
        <f t="shared" si="2"/>
        <v>176207.83</v>
      </c>
      <c r="V7" s="24">
        <f t="shared" si="2"/>
        <v>0</v>
      </c>
      <c r="W7" s="24">
        <f t="shared" si="2"/>
        <v>0</v>
      </c>
      <c r="X7" s="26">
        <f t="shared" ref="X7:X70" si="3">+Q7/L7</f>
        <v>1.7492927101354394E-5</v>
      </c>
      <c r="Y7" s="27">
        <f t="shared" ref="Y7:Y70" si="4">+T7/L7</f>
        <v>0</v>
      </c>
      <c r="Z7" s="27">
        <f>+V7/L7</f>
        <v>0</v>
      </c>
      <c r="AA7" s="27">
        <f>+T7/Q7</f>
        <v>0</v>
      </c>
      <c r="AB7" s="28" t="s">
        <v>40</v>
      </c>
    </row>
    <row r="8" spans="1:30" s="4" customFormat="1" ht="28.5" customHeight="1" thickBot="1" x14ac:dyDescent="0.3">
      <c r="A8" s="21" t="s">
        <v>36</v>
      </c>
      <c r="B8" s="22" t="s">
        <v>41</v>
      </c>
      <c r="C8" s="22">
        <v>20</v>
      </c>
      <c r="D8" s="22" t="s">
        <v>38</v>
      </c>
      <c r="E8" s="23" t="s">
        <v>39</v>
      </c>
      <c r="F8" s="24">
        <f>+F9+F38+F89+F102</f>
        <v>103864906976</v>
      </c>
      <c r="G8" s="24">
        <f>+G9+G38+G89+G102</f>
        <v>0</v>
      </c>
      <c r="H8" s="24">
        <f>+H9+H38+H89+H102</f>
        <v>0</v>
      </c>
      <c r="I8" s="24">
        <f>+I9+I38+I89+I102</f>
        <v>101100000</v>
      </c>
      <c r="J8" s="24">
        <f>+J9+J38+J89+J102</f>
        <v>101100000</v>
      </c>
      <c r="K8" s="24">
        <f t="shared" si="0"/>
        <v>0</v>
      </c>
      <c r="L8" s="24">
        <f>+F8+K8</f>
        <v>103864906976</v>
      </c>
      <c r="M8" s="25">
        <f t="shared" si="1"/>
        <v>1.3160848936949417E-2</v>
      </c>
      <c r="N8" s="24">
        <f t="shared" ref="N8:W8" si="5">+N9+N38+N89+N102</f>
        <v>10913069000</v>
      </c>
      <c r="O8" s="24">
        <f t="shared" si="5"/>
        <v>72912292391.880005</v>
      </c>
      <c r="P8" s="24">
        <f t="shared" si="5"/>
        <v>30952614584.120003</v>
      </c>
      <c r="Q8" s="24">
        <f t="shared" si="5"/>
        <v>21315699319.43</v>
      </c>
      <c r="R8" s="24">
        <f t="shared" si="5"/>
        <v>82549207656.570007</v>
      </c>
      <c r="S8" s="24">
        <f t="shared" si="5"/>
        <v>51596593072.449997</v>
      </c>
      <c r="T8" s="24">
        <f t="shared" si="5"/>
        <v>10445088713.620001</v>
      </c>
      <c r="U8" s="24">
        <f t="shared" si="5"/>
        <v>10870610605.809999</v>
      </c>
      <c r="V8" s="24">
        <f t="shared" si="5"/>
        <v>9446511761.6200008</v>
      </c>
      <c r="W8" s="24">
        <f t="shared" si="5"/>
        <v>998576952</v>
      </c>
      <c r="X8" s="30">
        <f t="shared" si="3"/>
        <v>0.2052252290020864</v>
      </c>
      <c r="Y8" s="31">
        <f>+T8/L8</f>
        <v>0.10056417530931348</v>
      </c>
      <c r="Z8" s="31">
        <f>+V8/L8</f>
        <v>9.0949985290053742E-2</v>
      </c>
      <c r="AA8" s="31">
        <f>+T8/Q8</f>
        <v>0.49001858006595822</v>
      </c>
      <c r="AB8" s="32">
        <f>+V8/T8</f>
        <v>0.90439746570099555</v>
      </c>
    </row>
    <row r="9" spans="1:30" ht="27" customHeight="1" x14ac:dyDescent="0.25">
      <c r="A9" s="33" t="s">
        <v>42</v>
      </c>
      <c r="B9" s="34" t="s">
        <v>41</v>
      </c>
      <c r="C9" s="34">
        <v>20</v>
      </c>
      <c r="D9" s="34" t="s">
        <v>38</v>
      </c>
      <c r="E9" s="35" t="s">
        <v>43</v>
      </c>
      <c r="F9" s="36">
        <f>+F10</f>
        <v>61887034000</v>
      </c>
      <c r="G9" s="36">
        <f>+G10</f>
        <v>0</v>
      </c>
      <c r="H9" s="36">
        <f>+H10</f>
        <v>0</v>
      </c>
      <c r="I9" s="36">
        <f>+I10</f>
        <v>0</v>
      </c>
      <c r="J9" s="36">
        <f>+J10</f>
        <v>0</v>
      </c>
      <c r="K9" s="36">
        <f t="shared" si="0"/>
        <v>0</v>
      </c>
      <c r="L9" s="36">
        <f>+L10</f>
        <v>61887034000</v>
      </c>
      <c r="M9" s="37">
        <f t="shared" si="1"/>
        <v>7.8417814962088699E-3</v>
      </c>
      <c r="N9" s="36">
        <f t="shared" ref="N9:W9" si="6">+N10</f>
        <v>4848293000</v>
      </c>
      <c r="O9" s="36">
        <f t="shared" si="6"/>
        <v>57038741000</v>
      </c>
      <c r="P9" s="36">
        <f t="shared" si="6"/>
        <v>4848293000</v>
      </c>
      <c r="Q9" s="36">
        <f t="shared" si="6"/>
        <v>7764616590.5500011</v>
      </c>
      <c r="R9" s="36">
        <f t="shared" si="6"/>
        <v>54122417409.449997</v>
      </c>
      <c r="S9" s="36">
        <f t="shared" si="6"/>
        <v>49274124409.449997</v>
      </c>
      <c r="T9" s="36">
        <f t="shared" si="6"/>
        <v>7764616590.5500011</v>
      </c>
      <c r="U9" s="36">
        <f t="shared" si="6"/>
        <v>0</v>
      </c>
      <c r="V9" s="36">
        <f t="shared" si="6"/>
        <v>6766039638.5500011</v>
      </c>
      <c r="W9" s="36">
        <f t="shared" si="6"/>
        <v>998576952</v>
      </c>
      <c r="X9" s="38">
        <f>+Q9/L9</f>
        <v>0.12546435155625654</v>
      </c>
      <c r="Y9" s="38">
        <f>+T9/L9</f>
        <v>0.12546435155625654</v>
      </c>
      <c r="Z9" s="38">
        <f>+V9/L9</f>
        <v>0.10932887232162396</v>
      </c>
      <c r="AA9" s="38">
        <f>+T9/Q9</f>
        <v>1</v>
      </c>
      <c r="AB9" s="38">
        <f>+V9/T9</f>
        <v>0.87139391361379936</v>
      </c>
    </row>
    <row r="10" spans="1:30" ht="35.25" customHeight="1" x14ac:dyDescent="0.25">
      <c r="A10" s="39" t="s">
        <v>44</v>
      </c>
      <c r="B10" s="34" t="s">
        <v>41</v>
      </c>
      <c r="C10" s="34">
        <v>20</v>
      </c>
      <c r="D10" s="34" t="s">
        <v>38</v>
      </c>
      <c r="E10" s="40" t="s">
        <v>45</v>
      </c>
      <c r="F10" s="41">
        <f>+F11+F22+F30+F37</f>
        <v>61887034000</v>
      </c>
      <c r="G10" s="41">
        <f>+G11+G22+G30+G37</f>
        <v>0</v>
      </c>
      <c r="H10" s="41">
        <f>+H11+H22+H30+H37</f>
        <v>0</v>
      </c>
      <c r="I10" s="41">
        <f>+I11+I22+I30+I37</f>
        <v>0</v>
      </c>
      <c r="J10" s="41">
        <f>+J11+J22+J30+J37</f>
        <v>0</v>
      </c>
      <c r="K10" s="41">
        <f t="shared" si="0"/>
        <v>0</v>
      </c>
      <c r="L10" s="41">
        <f>+L11+L22+L30+L37</f>
        <v>61887034000</v>
      </c>
      <c r="M10" s="42">
        <f t="shared" si="1"/>
        <v>7.8417814962088699E-3</v>
      </c>
      <c r="N10" s="41">
        <f t="shared" ref="N10:W10" si="7">+N11+N22+N30+N37</f>
        <v>4848293000</v>
      </c>
      <c r="O10" s="41">
        <f t="shared" si="7"/>
        <v>57038741000</v>
      </c>
      <c r="P10" s="41">
        <f t="shared" si="7"/>
        <v>4848293000</v>
      </c>
      <c r="Q10" s="41">
        <f t="shared" si="7"/>
        <v>7764616590.5500011</v>
      </c>
      <c r="R10" s="41">
        <f t="shared" si="7"/>
        <v>54122417409.449997</v>
      </c>
      <c r="S10" s="41">
        <f t="shared" si="7"/>
        <v>49274124409.449997</v>
      </c>
      <c r="T10" s="41">
        <f t="shared" si="7"/>
        <v>7764616590.5500011</v>
      </c>
      <c r="U10" s="41">
        <f t="shared" si="7"/>
        <v>0</v>
      </c>
      <c r="V10" s="41">
        <f t="shared" si="7"/>
        <v>6766039638.5500011</v>
      </c>
      <c r="W10" s="41">
        <f t="shared" si="7"/>
        <v>998576952</v>
      </c>
      <c r="X10" s="38">
        <f t="shared" ref="X10:X31" si="8">+Q10/L10</f>
        <v>0.12546435155625654</v>
      </c>
      <c r="Y10" s="38">
        <f t="shared" ref="Y10:Y31" si="9">+T10/L10</f>
        <v>0.12546435155625654</v>
      </c>
      <c r="Z10" s="38">
        <f t="shared" ref="Z10:Z21" si="10">+V10/L10</f>
        <v>0.10932887232162396</v>
      </c>
      <c r="AA10" s="38">
        <f t="shared" ref="AA10:AA21" si="11">+T10/Q10</f>
        <v>1</v>
      </c>
      <c r="AB10" s="38">
        <f t="shared" ref="AB10:AB21" si="12">+V10/T10</f>
        <v>0.87139391361379936</v>
      </c>
    </row>
    <row r="11" spans="1:30" ht="27" customHeight="1" x14ac:dyDescent="0.25">
      <c r="A11" s="39" t="s">
        <v>46</v>
      </c>
      <c r="B11" s="34" t="s">
        <v>41</v>
      </c>
      <c r="C11" s="34">
        <v>20</v>
      </c>
      <c r="D11" s="34" t="s">
        <v>38</v>
      </c>
      <c r="E11" s="40" t="s">
        <v>47</v>
      </c>
      <c r="F11" s="41">
        <f>+F12</f>
        <v>39105875000</v>
      </c>
      <c r="G11" s="41">
        <f>+G12</f>
        <v>0</v>
      </c>
      <c r="H11" s="41">
        <f>+H12</f>
        <v>0</v>
      </c>
      <c r="I11" s="41">
        <f>+I12</f>
        <v>0</v>
      </c>
      <c r="J11" s="41">
        <f>+J12</f>
        <v>0</v>
      </c>
      <c r="K11" s="41">
        <f t="shared" si="0"/>
        <v>0</v>
      </c>
      <c r="L11" s="41">
        <f>+L12</f>
        <v>39105875000</v>
      </c>
      <c r="M11" s="42">
        <f t="shared" si="1"/>
        <v>4.9551530772674783E-3</v>
      </c>
      <c r="N11" s="41">
        <f t="shared" ref="N11:W11" si="13">+N12</f>
        <v>0</v>
      </c>
      <c r="O11" s="41">
        <f t="shared" si="13"/>
        <v>39105875000</v>
      </c>
      <c r="P11" s="41">
        <f t="shared" si="13"/>
        <v>0</v>
      </c>
      <c r="Q11" s="41">
        <f t="shared" si="13"/>
        <v>5176238908.4900007</v>
      </c>
      <c r="R11" s="41">
        <f t="shared" si="13"/>
        <v>33929636091.509998</v>
      </c>
      <c r="S11" s="41">
        <f t="shared" si="13"/>
        <v>33929636091.509998</v>
      </c>
      <c r="T11" s="41">
        <f t="shared" si="13"/>
        <v>5176238908.4900007</v>
      </c>
      <c r="U11" s="41">
        <f t="shared" si="13"/>
        <v>0</v>
      </c>
      <c r="V11" s="41">
        <f t="shared" si="13"/>
        <v>5176238908.4900007</v>
      </c>
      <c r="W11" s="41">
        <f t="shared" si="13"/>
        <v>0</v>
      </c>
      <c r="X11" s="38">
        <f t="shared" si="8"/>
        <v>0.13236473825198902</v>
      </c>
      <c r="Y11" s="38">
        <f t="shared" si="9"/>
        <v>0.13236473825198902</v>
      </c>
      <c r="Z11" s="38">
        <f t="shared" si="10"/>
        <v>0.13236473825198902</v>
      </c>
      <c r="AA11" s="38">
        <f t="shared" si="11"/>
        <v>1</v>
      </c>
      <c r="AB11" s="38">
        <f t="shared" si="12"/>
        <v>1</v>
      </c>
    </row>
    <row r="12" spans="1:30" ht="27" customHeight="1" x14ac:dyDescent="0.25">
      <c r="A12" s="39" t="s">
        <v>48</v>
      </c>
      <c r="B12" s="34" t="s">
        <v>41</v>
      </c>
      <c r="C12" s="34">
        <v>20</v>
      </c>
      <c r="D12" s="34" t="s">
        <v>38</v>
      </c>
      <c r="E12" s="40" t="s">
        <v>49</v>
      </c>
      <c r="F12" s="41">
        <f>SUM(F13:F21)</f>
        <v>39105875000</v>
      </c>
      <c r="G12" s="41">
        <f>SUM(G13:G21)</f>
        <v>0</v>
      </c>
      <c r="H12" s="41">
        <f>SUM(H13:H21)</f>
        <v>0</v>
      </c>
      <c r="I12" s="41">
        <f>SUM(I13:I21)</f>
        <v>0</v>
      </c>
      <c r="J12" s="41">
        <f>SUM(J13:J21)</f>
        <v>0</v>
      </c>
      <c r="K12" s="41">
        <f t="shared" si="0"/>
        <v>0</v>
      </c>
      <c r="L12" s="41">
        <f>SUM(L13:L21)</f>
        <v>39105875000</v>
      </c>
      <c r="M12" s="42">
        <f t="shared" si="1"/>
        <v>4.9551530772674783E-3</v>
      </c>
      <c r="N12" s="41">
        <f t="shared" ref="N12:W12" si="14">SUM(N13:N21)</f>
        <v>0</v>
      </c>
      <c r="O12" s="41">
        <f t="shared" si="14"/>
        <v>39105875000</v>
      </c>
      <c r="P12" s="41">
        <f t="shared" si="14"/>
        <v>0</v>
      </c>
      <c r="Q12" s="41">
        <f t="shared" si="14"/>
        <v>5176238908.4900007</v>
      </c>
      <c r="R12" s="41">
        <f t="shared" si="14"/>
        <v>33929636091.509998</v>
      </c>
      <c r="S12" s="41">
        <f t="shared" si="14"/>
        <v>33929636091.509998</v>
      </c>
      <c r="T12" s="41">
        <f t="shared" si="14"/>
        <v>5176238908.4900007</v>
      </c>
      <c r="U12" s="41">
        <f t="shared" si="14"/>
        <v>0</v>
      </c>
      <c r="V12" s="41">
        <f t="shared" si="14"/>
        <v>5176238908.4900007</v>
      </c>
      <c r="W12" s="41">
        <f t="shared" si="14"/>
        <v>0</v>
      </c>
      <c r="X12" s="38">
        <f t="shared" si="8"/>
        <v>0.13236473825198902</v>
      </c>
      <c r="Y12" s="38">
        <f t="shared" si="9"/>
        <v>0.13236473825198902</v>
      </c>
      <c r="Z12" s="38">
        <f t="shared" si="10"/>
        <v>0.13236473825198902</v>
      </c>
      <c r="AA12" s="38">
        <f t="shared" si="11"/>
        <v>1</v>
      </c>
      <c r="AB12" s="38">
        <f t="shared" si="12"/>
        <v>1</v>
      </c>
    </row>
    <row r="13" spans="1:30" ht="27" customHeight="1" x14ac:dyDescent="0.25">
      <c r="A13" s="43" t="s">
        <v>50</v>
      </c>
      <c r="B13" s="44" t="s">
        <v>41</v>
      </c>
      <c r="C13" s="44">
        <v>20</v>
      </c>
      <c r="D13" s="44" t="s">
        <v>38</v>
      </c>
      <c r="E13" s="45" t="s">
        <v>51</v>
      </c>
      <c r="F13" s="46">
        <v>27743250237</v>
      </c>
      <c r="G13" s="46">
        <v>0</v>
      </c>
      <c r="H13" s="46">
        <v>0</v>
      </c>
      <c r="I13" s="46">
        <v>0</v>
      </c>
      <c r="J13" s="46">
        <v>0</v>
      </c>
      <c r="K13" s="46">
        <f t="shared" si="0"/>
        <v>0</v>
      </c>
      <c r="L13" s="47">
        <f t="shared" ref="L13:L21" si="15">+F13+K13</f>
        <v>27743250237</v>
      </c>
      <c r="M13" s="42">
        <f t="shared" si="1"/>
        <v>3.5153810465888375E-3</v>
      </c>
      <c r="N13" s="46">
        <v>0</v>
      </c>
      <c r="O13" s="46">
        <v>27743250237</v>
      </c>
      <c r="P13" s="46">
        <f t="shared" ref="P13:P21" si="16">L13-O13</f>
        <v>0</v>
      </c>
      <c r="Q13" s="46">
        <v>4591801404.8100004</v>
      </c>
      <c r="R13" s="46">
        <f t="shared" ref="R13:R21" si="17">+L13-Q13</f>
        <v>23151448832.189999</v>
      </c>
      <c r="S13" s="46">
        <f t="shared" ref="S13:S21" si="18">O13-Q13</f>
        <v>23151448832.189999</v>
      </c>
      <c r="T13" s="46">
        <v>4591801404.8100004</v>
      </c>
      <c r="U13" s="46">
        <f t="shared" ref="U13:U21" si="19">+Q13-T13</f>
        <v>0</v>
      </c>
      <c r="V13" s="46">
        <v>4591801404.8100004</v>
      </c>
      <c r="W13" s="48">
        <f t="shared" ref="W13:W21" si="20">+T13-V13</f>
        <v>0</v>
      </c>
      <c r="X13" s="49">
        <f t="shared" si="8"/>
        <v>0.1655105788104852</v>
      </c>
      <c r="Y13" s="49">
        <f t="shared" si="9"/>
        <v>0.1655105788104852</v>
      </c>
      <c r="Z13" s="49">
        <f t="shared" si="10"/>
        <v>0.1655105788104852</v>
      </c>
      <c r="AA13" s="49">
        <f t="shared" si="11"/>
        <v>1</v>
      </c>
      <c r="AB13" s="49">
        <f t="shared" si="12"/>
        <v>1</v>
      </c>
      <c r="AD13" s="50"/>
    </row>
    <row r="14" spans="1:30" ht="27" customHeight="1" x14ac:dyDescent="0.25">
      <c r="A14" s="43" t="s">
        <v>52</v>
      </c>
      <c r="B14" s="44" t="s">
        <v>41</v>
      </c>
      <c r="C14" s="44">
        <v>20</v>
      </c>
      <c r="D14" s="44" t="s">
        <v>38</v>
      </c>
      <c r="E14" s="45" t="s">
        <v>53</v>
      </c>
      <c r="F14" s="46">
        <v>2408972010</v>
      </c>
      <c r="G14" s="46">
        <v>0</v>
      </c>
      <c r="H14" s="46">
        <v>0</v>
      </c>
      <c r="I14" s="46">
        <v>0</v>
      </c>
      <c r="J14" s="46">
        <v>0</v>
      </c>
      <c r="K14" s="46">
        <f t="shared" si="0"/>
        <v>0</v>
      </c>
      <c r="L14" s="47">
        <f t="shared" si="15"/>
        <v>2408972010</v>
      </c>
      <c r="M14" s="51">
        <f t="shared" si="1"/>
        <v>3.0524377905884279E-4</v>
      </c>
      <c r="N14" s="46">
        <v>0</v>
      </c>
      <c r="O14" s="46">
        <v>2408972010</v>
      </c>
      <c r="P14" s="46">
        <f t="shared" si="16"/>
        <v>0</v>
      </c>
      <c r="Q14" s="46">
        <v>359840392</v>
      </c>
      <c r="R14" s="46">
        <f t="shared" si="17"/>
        <v>2049131618</v>
      </c>
      <c r="S14" s="46">
        <f t="shared" si="18"/>
        <v>2049131618</v>
      </c>
      <c r="T14" s="46">
        <v>359840392</v>
      </c>
      <c r="U14" s="46">
        <f t="shared" si="19"/>
        <v>0</v>
      </c>
      <c r="V14" s="46">
        <v>359840392</v>
      </c>
      <c r="W14" s="48">
        <f t="shared" si="20"/>
        <v>0</v>
      </c>
      <c r="X14" s="49">
        <f t="shared" si="8"/>
        <v>0.14937508219533027</v>
      </c>
      <c r="Y14" s="49">
        <f t="shared" si="9"/>
        <v>0.14937508219533027</v>
      </c>
      <c r="Z14" s="49">
        <f t="shared" si="10"/>
        <v>0.14937508219533027</v>
      </c>
      <c r="AA14" s="49">
        <f t="shared" si="11"/>
        <v>1</v>
      </c>
      <c r="AB14" s="49">
        <f t="shared" si="12"/>
        <v>1</v>
      </c>
      <c r="AD14" s="50"/>
    </row>
    <row r="15" spans="1:30" ht="27" customHeight="1" x14ac:dyDescent="0.25">
      <c r="A15" s="43" t="s">
        <v>54</v>
      </c>
      <c r="B15" s="44" t="s">
        <v>41</v>
      </c>
      <c r="C15" s="44">
        <v>20</v>
      </c>
      <c r="D15" s="44" t="s">
        <v>38</v>
      </c>
      <c r="E15" s="45" t="s">
        <v>55</v>
      </c>
      <c r="F15" s="46">
        <v>2985660</v>
      </c>
      <c r="G15" s="46">
        <v>0</v>
      </c>
      <c r="H15" s="46">
        <v>0</v>
      </c>
      <c r="I15" s="46">
        <v>0</v>
      </c>
      <c r="J15" s="46">
        <v>0</v>
      </c>
      <c r="K15" s="46">
        <f t="shared" si="0"/>
        <v>0</v>
      </c>
      <c r="L15" s="47">
        <f t="shared" si="15"/>
        <v>2985660</v>
      </c>
      <c r="M15" s="68">
        <f>+L15/L295</f>
        <v>3.7831661704729586E-7</v>
      </c>
      <c r="N15" s="46">
        <v>0</v>
      </c>
      <c r="O15" s="46">
        <v>2985660</v>
      </c>
      <c r="P15" s="46">
        <f t="shared" si="16"/>
        <v>0</v>
      </c>
      <c r="Q15" s="46">
        <v>436494</v>
      </c>
      <c r="R15" s="46">
        <f t="shared" si="17"/>
        <v>2549166</v>
      </c>
      <c r="S15" s="46">
        <f t="shared" si="18"/>
        <v>2549166</v>
      </c>
      <c r="T15" s="46">
        <v>436494</v>
      </c>
      <c r="U15" s="46">
        <f t="shared" si="19"/>
        <v>0</v>
      </c>
      <c r="V15" s="46">
        <v>436494</v>
      </c>
      <c r="W15" s="48">
        <f t="shared" si="20"/>
        <v>0</v>
      </c>
      <c r="X15" s="49">
        <f t="shared" si="8"/>
        <v>0.14619682080344046</v>
      </c>
      <c r="Y15" s="49">
        <f t="shared" si="9"/>
        <v>0.14619682080344046</v>
      </c>
      <c r="Z15" s="49">
        <f t="shared" si="10"/>
        <v>0.14619682080344046</v>
      </c>
      <c r="AA15" s="49">
        <f t="shared" si="11"/>
        <v>1</v>
      </c>
      <c r="AB15" s="49">
        <f t="shared" si="12"/>
        <v>1</v>
      </c>
      <c r="AD15" s="50"/>
    </row>
    <row r="16" spans="1:30" ht="27" customHeight="1" x14ac:dyDescent="0.25">
      <c r="A16" s="43" t="s">
        <v>56</v>
      </c>
      <c r="B16" s="44" t="s">
        <v>41</v>
      </c>
      <c r="C16" s="44">
        <v>20</v>
      </c>
      <c r="D16" s="44" t="s">
        <v>38</v>
      </c>
      <c r="E16" s="45" t="s">
        <v>57</v>
      </c>
      <c r="F16" s="46">
        <v>5040000</v>
      </c>
      <c r="G16" s="46">
        <v>0</v>
      </c>
      <c r="H16" s="46">
        <v>0</v>
      </c>
      <c r="I16" s="46">
        <v>0</v>
      </c>
      <c r="J16" s="46">
        <v>0</v>
      </c>
      <c r="K16" s="46">
        <f t="shared" si="0"/>
        <v>0</v>
      </c>
      <c r="L16" s="47">
        <f t="shared" si="15"/>
        <v>5040000</v>
      </c>
      <c r="M16" s="52">
        <f>+L16/L295</f>
        <v>6.3862454194997794E-7</v>
      </c>
      <c r="N16" s="46">
        <v>0</v>
      </c>
      <c r="O16" s="46">
        <v>5040000</v>
      </c>
      <c r="P16" s="46">
        <f t="shared" si="16"/>
        <v>0</v>
      </c>
      <c r="Q16" s="46">
        <v>843636</v>
      </c>
      <c r="R16" s="46">
        <f t="shared" si="17"/>
        <v>4196364</v>
      </c>
      <c r="S16" s="46">
        <f t="shared" si="18"/>
        <v>4196364</v>
      </c>
      <c r="T16" s="46">
        <v>843636</v>
      </c>
      <c r="U16" s="46">
        <f t="shared" si="19"/>
        <v>0</v>
      </c>
      <c r="V16" s="46">
        <v>843636</v>
      </c>
      <c r="W16" s="48">
        <f t="shared" si="20"/>
        <v>0</v>
      </c>
      <c r="X16" s="49">
        <f t="shared" si="8"/>
        <v>0.16738809523809522</v>
      </c>
      <c r="Y16" s="49">
        <f t="shared" si="9"/>
        <v>0.16738809523809522</v>
      </c>
      <c r="Z16" s="49">
        <f t="shared" si="10"/>
        <v>0.16738809523809522</v>
      </c>
      <c r="AA16" s="49">
        <f t="shared" si="11"/>
        <v>1</v>
      </c>
      <c r="AB16" s="49">
        <f t="shared" si="12"/>
        <v>1</v>
      </c>
      <c r="AD16" s="50"/>
    </row>
    <row r="17" spans="1:30" ht="27" customHeight="1" x14ac:dyDescent="0.25">
      <c r="A17" s="43" t="s">
        <v>58</v>
      </c>
      <c r="B17" s="44" t="s">
        <v>41</v>
      </c>
      <c r="C17" s="44">
        <v>20</v>
      </c>
      <c r="D17" s="44" t="s">
        <v>38</v>
      </c>
      <c r="E17" s="45" t="s">
        <v>59</v>
      </c>
      <c r="F17" s="46">
        <v>1713900234</v>
      </c>
      <c r="G17" s="46">
        <v>0</v>
      </c>
      <c r="H17" s="46">
        <v>0</v>
      </c>
      <c r="I17" s="46">
        <v>0</v>
      </c>
      <c r="J17" s="46">
        <v>0</v>
      </c>
      <c r="K17" s="46">
        <f t="shared" si="0"/>
        <v>0</v>
      </c>
      <c r="L17" s="47">
        <f t="shared" si="15"/>
        <v>1713900234</v>
      </c>
      <c r="M17" s="51">
        <f t="shared" ref="M17:M29" si="21">L17/$L$295</f>
        <v>2.171703872790099E-4</v>
      </c>
      <c r="N17" s="46">
        <v>0</v>
      </c>
      <c r="O17" s="46">
        <v>1713900234</v>
      </c>
      <c r="P17" s="46">
        <f t="shared" si="16"/>
        <v>0</v>
      </c>
      <c r="Q17" s="46">
        <v>13785191</v>
      </c>
      <c r="R17" s="46">
        <f t="shared" si="17"/>
        <v>1700115043</v>
      </c>
      <c r="S17" s="46">
        <f t="shared" si="18"/>
        <v>1700115043</v>
      </c>
      <c r="T17" s="46">
        <v>13785191</v>
      </c>
      <c r="U17" s="46">
        <f t="shared" si="19"/>
        <v>0</v>
      </c>
      <c r="V17" s="46">
        <v>13785191</v>
      </c>
      <c r="W17" s="48">
        <f t="shared" si="20"/>
        <v>0</v>
      </c>
      <c r="X17" s="49">
        <f t="shared" si="8"/>
        <v>8.0431700320311647E-3</v>
      </c>
      <c r="Y17" s="49">
        <f t="shared" si="9"/>
        <v>8.0431700320311647E-3</v>
      </c>
      <c r="Z17" s="49">
        <f t="shared" si="10"/>
        <v>8.0431700320311647E-3</v>
      </c>
      <c r="AA17" s="49">
        <f t="shared" si="11"/>
        <v>1</v>
      </c>
      <c r="AB17" s="49">
        <f t="shared" si="12"/>
        <v>1</v>
      </c>
      <c r="AD17" s="50"/>
    </row>
    <row r="18" spans="1:30" ht="27" customHeight="1" x14ac:dyDescent="0.25">
      <c r="A18" s="43" t="s">
        <v>60</v>
      </c>
      <c r="B18" s="44" t="s">
        <v>41</v>
      </c>
      <c r="C18" s="44">
        <v>20</v>
      </c>
      <c r="D18" s="44" t="s">
        <v>38</v>
      </c>
      <c r="E18" s="45" t="s">
        <v>61</v>
      </c>
      <c r="F18" s="46">
        <v>1149297511</v>
      </c>
      <c r="G18" s="46">
        <v>0</v>
      </c>
      <c r="H18" s="46">
        <v>0</v>
      </c>
      <c r="I18" s="46">
        <v>0</v>
      </c>
      <c r="J18" s="46">
        <v>0</v>
      </c>
      <c r="K18" s="46">
        <f t="shared" si="0"/>
        <v>0</v>
      </c>
      <c r="L18" s="47">
        <f t="shared" si="15"/>
        <v>1149297511</v>
      </c>
      <c r="M18" s="51">
        <f t="shared" si="21"/>
        <v>1.4562888819972711E-4</v>
      </c>
      <c r="N18" s="46">
        <v>0</v>
      </c>
      <c r="O18" s="46">
        <v>1149297511</v>
      </c>
      <c r="P18" s="46">
        <f t="shared" si="16"/>
        <v>0</v>
      </c>
      <c r="Q18" s="46">
        <v>67522066</v>
      </c>
      <c r="R18" s="46">
        <f t="shared" si="17"/>
        <v>1081775445</v>
      </c>
      <c r="S18" s="46">
        <f t="shared" si="18"/>
        <v>1081775445</v>
      </c>
      <c r="T18" s="46">
        <v>67522066</v>
      </c>
      <c r="U18" s="46">
        <f t="shared" si="19"/>
        <v>0</v>
      </c>
      <c r="V18" s="46">
        <v>67522066</v>
      </c>
      <c r="W18" s="48">
        <f t="shared" si="20"/>
        <v>0</v>
      </c>
      <c r="X18" s="49">
        <f t="shared" si="8"/>
        <v>5.8750728469993178E-2</v>
      </c>
      <c r="Y18" s="49">
        <f t="shared" si="9"/>
        <v>5.8750728469993178E-2</v>
      </c>
      <c r="Z18" s="49">
        <f t="shared" si="10"/>
        <v>5.8750728469993178E-2</v>
      </c>
      <c r="AA18" s="49">
        <f t="shared" si="11"/>
        <v>1</v>
      </c>
      <c r="AB18" s="49">
        <f t="shared" si="12"/>
        <v>1</v>
      </c>
      <c r="AD18" s="50"/>
    </row>
    <row r="19" spans="1:30" ht="33.75" customHeight="1" x14ac:dyDescent="0.25">
      <c r="A19" s="43" t="s">
        <v>62</v>
      </c>
      <c r="B19" s="44" t="s">
        <v>41</v>
      </c>
      <c r="C19" s="44">
        <v>20</v>
      </c>
      <c r="D19" s="44" t="s">
        <v>38</v>
      </c>
      <c r="E19" s="45" t="s">
        <v>63</v>
      </c>
      <c r="F19" s="46">
        <v>153712847</v>
      </c>
      <c r="G19" s="46">
        <v>0</v>
      </c>
      <c r="H19" s="46">
        <v>0</v>
      </c>
      <c r="I19" s="46">
        <v>0</v>
      </c>
      <c r="J19" s="46">
        <v>0</v>
      </c>
      <c r="K19" s="46">
        <f t="shared" si="0"/>
        <v>0</v>
      </c>
      <c r="L19" s="47">
        <f t="shared" si="15"/>
        <v>153712847</v>
      </c>
      <c r="M19" s="53">
        <f t="shared" si="21"/>
        <v>1.9477142164127387E-5</v>
      </c>
      <c r="N19" s="46">
        <v>0</v>
      </c>
      <c r="O19" s="46">
        <v>153712847</v>
      </c>
      <c r="P19" s="46">
        <f t="shared" si="16"/>
        <v>0</v>
      </c>
      <c r="Q19" s="46">
        <v>7511646</v>
      </c>
      <c r="R19" s="46">
        <f t="shared" si="17"/>
        <v>146201201</v>
      </c>
      <c r="S19" s="46">
        <f t="shared" si="18"/>
        <v>146201201</v>
      </c>
      <c r="T19" s="46">
        <v>7511646</v>
      </c>
      <c r="U19" s="46">
        <f t="shared" si="19"/>
        <v>0</v>
      </c>
      <c r="V19" s="46">
        <v>7511646</v>
      </c>
      <c r="W19" s="48">
        <f t="shared" si="20"/>
        <v>0</v>
      </c>
      <c r="X19" s="49">
        <f t="shared" si="8"/>
        <v>4.886804289039029E-2</v>
      </c>
      <c r="Y19" s="49">
        <f t="shared" si="9"/>
        <v>4.886804289039029E-2</v>
      </c>
      <c r="Z19" s="49">
        <f t="shared" si="10"/>
        <v>4.886804289039029E-2</v>
      </c>
      <c r="AA19" s="49">
        <f t="shared" si="11"/>
        <v>1</v>
      </c>
      <c r="AB19" s="49">
        <f t="shared" si="12"/>
        <v>1</v>
      </c>
      <c r="AD19" s="50"/>
    </row>
    <row r="20" spans="1:30" ht="27" customHeight="1" x14ac:dyDescent="0.25">
      <c r="A20" s="43" t="s">
        <v>64</v>
      </c>
      <c r="B20" s="44" t="s">
        <v>41</v>
      </c>
      <c r="C20" s="44">
        <v>20</v>
      </c>
      <c r="D20" s="44" t="s">
        <v>38</v>
      </c>
      <c r="E20" s="45" t="s">
        <v>65</v>
      </c>
      <c r="F20" s="46">
        <v>3392853271</v>
      </c>
      <c r="G20" s="46">
        <v>0</v>
      </c>
      <c r="H20" s="46">
        <v>0</v>
      </c>
      <c r="I20" s="46">
        <v>0</v>
      </c>
      <c r="J20" s="46">
        <v>0</v>
      </c>
      <c r="K20" s="46">
        <f t="shared" si="0"/>
        <v>0</v>
      </c>
      <c r="L20" s="47">
        <f t="shared" si="15"/>
        <v>3392853271</v>
      </c>
      <c r="M20" s="51">
        <f t="shared" si="21"/>
        <v>4.2991257263806729E-4</v>
      </c>
      <c r="N20" s="46">
        <v>0</v>
      </c>
      <c r="O20" s="46">
        <v>3392853271</v>
      </c>
      <c r="P20" s="46">
        <f t="shared" si="16"/>
        <v>0</v>
      </c>
      <c r="Q20" s="46">
        <v>254364</v>
      </c>
      <c r="R20" s="46">
        <f t="shared" si="17"/>
        <v>3392598907</v>
      </c>
      <c r="S20" s="46">
        <f t="shared" si="18"/>
        <v>3392598907</v>
      </c>
      <c r="T20" s="46">
        <v>254364</v>
      </c>
      <c r="U20" s="46">
        <f t="shared" si="19"/>
        <v>0</v>
      </c>
      <c r="V20" s="46">
        <v>254364</v>
      </c>
      <c r="W20" s="48">
        <f t="shared" si="20"/>
        <v>0</v>
      </c>
      <c r="X20" s="55">
        <f t="shared" si="8"/>
        <v>7.4970527660050997E-5</v>
      </c>
      <c r="Y20" s="55">
        <f t="shared" si="9"/>
        <v>7.4970527660050997E-5</v>
      </c>
      <c r="Z20" s="55">
        <f t="shared" si="10"/>
        <v>7.4970527660050997E-5</v>
      </c>
      <c r="AA20" s="49">
        <f t="shared" si="11"/>
        <v>1</v>
      </c>
      <c r="AB20" s="49">
        <f t="shared" si="12"/>
        <v>1</v>
      </c>
      <c r="AD20" s="50"/>
    </row>
    <row r="21" spans="1:30" ht="27" customHeight="1" x14ac:dyDescent="0.25">
      <c r="A21" s="43" t="s">
        <v>66</v>
      </c>
      <c r="B21" s="44" t="s">
        <v>41</v>
      </c>
      <c r="C21" s="44">
        <v>20</v>
      </c>
      <c r="D21" s="44" t="s">
        <v>38</v>
      </c>
      <c r="E21" s="45" t="s">
        <v>67</v>
      </c>
      <c r="F21" s="46">
        <v>2535863230</v>
      </c>
      <c r="G21" s="46">
        <v>0</v>
      </c>
      <c r="H21" s="46">
        <v>0</v>
      </c>
      <c r="I21" s="46">
        <v>0</v>
      </c>
      <c r="J21" s="46">
        <v>0</v>
      </c>
      <c r="K21" s="46">
        <f t="shared" si="0"/>
        <v>0</v>
      </c>
      <c r="L21" s="47">
        <f t="shared" si="15"/>
        <v>2535863230</v>
      </c>
      <c r="M21" s="51">
        <f t="shared" si="21"/>
        <v>3.2132232017986935E-4</v>
      </c>
      <c r="N21" s="46">
        <v>0</v>
      </c>
      <c r="O21" s="46">
        <v>2535863230</v>
      </c>
      <c r="P21" s="46">
        <f t="shared" si="16"/>
        <v>0</v>
      </c>
      <c r="Q21" s="46">
        <v>134243714.68000001</v>
      </c>
      <c r="R21" s="46">
        <f t="shared" si="17"/>
        <v>2401619515.3200002</v>
      </c>
      <c r="S21" s="46">
        <f t="shared" si="18"/>
        <v>2401619515.3200002</v>
      </c>
      <c r="T21" s="46">
        <v>134243714.68000001</v>
      </c>
      <c r="U21" s="46">
        <f t="shared" si="19"/>
        <v>0</v>
      </c>
      <c r="V21" s="46">
        <v>134243714.68000001</v>
      </c>
      <c r="W21" s="48">
        <f t="shared" si="20"/>
        <v>0</v>
      </c>
      <c r="X21" s="49">
        <f t="shared" si="8"/>
        <v>5.2938073746193325E-2</v>
      </c>
      <c r="Y21" s="49">
        <f t="shared" si="9"/>
        <v>5.2938073746193325E-2</v>
      </c>
      <c r="Z21" s="49">
        <f t="shared" si="10"/>
        <v>5.2938073746193325E-2</v>
      </c>
      <c r="AA21" s="49">
        <f t="shared" si="11"/>
        <v>1</v>
      </c>
      <c r="AB21" s="49">
        <f t="shared" si="12"/>
        <v>1</v>
      </c>
      <c r="AD21" s="50"/>
    </row>
    <row r="22" spans="1:30" ht="22.5" customHeight="1" x14ac:dyDescent="0.25">
      <c r="A22" s="39" t="s">
        <v>68</v>
      </c>
      <c r="B22" s="34" t="s">
        <v>41</v>
      </c>
      <c r="C22" s="34">
        <v>20</v>
      </c>
      <c r="D22" s="34" t="s">
        <v>38</v>
      </c>
      <c r="E22" s="40" t="s">
        <v>69</v>
      </c>
      <c r="F22" s="41">
        <f>SUM(F23:F29)</f>
        <v>13647535000</v>
      </c>
      <c r="G22" s="41">
        <f>SUM(G23:G29)</f>
        <v>0</v>
      </c>
      <c r="H22" s="41">
        <f>SUM(H23:H29)</f>
        <v>0</v>
      </c>
      <c r="I22" s="41">
        <f>SUM(I23:I29)</f>
        <v>0</v>
      </c>
      <c r="J22" s="41">
        <f>SUM(J23:J29)</f>
        <v>0</v>
      </c>
      <c r="K22" s="41">
        <f t="shared" si="0"/>
        <v>0</v>
      </c>
      <c r="L22" s="41">
        <f>SUM(L23:L29)</f>
        <v>13647535000</v>
      </c>
      <c r="M22" s="42">
        <f t="shared" si="21"/>
        <v>1.729295791293907E-3</v>
      </c>
      <c r="N22" s="41">
        <f t="shared" ref="N22:W22" si="22">SUM(N23:N29)</f>
        <v>0</v>
      </c>
      <c r="O22" s="41">
        <f t="shared" si="22"/>
        <v>13647535000</v>
      </c>
      <c r="P22" s="41">
        <f t="shared" si="22"/>
        <v>0</v>
      </c>
      <c r="Q22" s="41">
        <f t="shared" si="22"/>
        <v>2019093162.0599999</v>
      </c>
      <c r="R22" s="41">
        <f t="shared" si="22"/>
        <v>11628441837.940001</v>
      </c>
      <c r="S22" s="41">
        <f t="shared" si="22"/>
        <v>11628441837.940001</v>
      </c>
      <c r="T22" s="41">
        <f t="shared" si="22"/>
        <v>2019093162.0599999</v>
      </c>
      <c r="U22" s="41">
        <f t="shared" si="22"/>
        <v>0</v>
      </c>
      <c r="V22" s="41">
        <f t="shared" si="22"/>
        <v>1020516210.0599999</v>
      </c>
      <c r="W22" s="41">
        <f t="shared" si="22"/>
        <v>998576952</v>
      </c>
      <c r="X22" s="38">
        <f t="shared" si="8"/>
        <v>0.14794562989287077</v>
      </c>
      <c r="Y22" s="38">
        <f t="shared" si="9"/>
        <v>0.14794562989287077</v>
      </c>
      <c r="Z22" s="38">
        <f>+V22/L22</f>
        <v>7.4776595924465478E-2</v>
      </c>
      <c r="AA22" s="38">
        <f>+T22/Q22</f>
        <v>1</v>
      </c>
      <c r="AB22" s="38">
        <f>+V22/T22</f>
        <v>0.50543294843255682</v>
      </c>
    </row>
    <row r="23" spans="1:30" ht="33.75" customHeight="1" x14ac:dyDescent="0.25">
      <c r="A23" s="43" t="s">
        <v>70</v>
      </c>
      <c r="B23" s="44" t="s">
        <v>41</v>
      </c>
      <c r="C23" s="44">
        <v>20</v>
      </c>
      <c r="D23" s="44" t="s">
        <v>38</v>
      </c>
      <c r="E23" s="45" t="s">
        <v>71</v>
      </c>
      <c r="F23" s="46">
        <v>3978735557</v>
      </c>
      <c r="G23" s="46">
        <v>0</v>
      </c>
      <c r="H23" s="46">
        <v>0</v>
      </c>
      <c r="I23" s="46">
        <v>0</v>
      </c>
      <c r="J23" s="46">
        <v>0</v>
      </c>
      <c r="K23" s="46">
        <f t="shared" si="0"/>
        <v>0</v>
      </c>
      <c r="L23" s="47">
        <f t="shared" ref="L23:L29" si="23">+F23+K23</f>
        <v>3978735557</v>
      </c>
      <c r="M23" s="51">
        <f t="shared" si="21"/>
        <v>5.0415043107722522E-4</v>
      </c>
      <c r="N23" s="46">
        <v>0</v>
      </c>
      <c r="O23" s="46">
        <v>3978735557</v>
      </c>
      <c r="P23" s="46">
        <f t="shared" ref="P23:P29" si="24">L23-O23</f>
        <v>0</v>
      </c>
      <c r="Q23" s="46">
        <v>622622839.60000002</v>
      </c>
      <c r="R23" s="46">
        <f t="shared" ref="R23:R29" si="25">+L23-Q23</f>
        <v>3356112717.4000001</v>
      </c>
      <c r="S23" s="46">
        <f t="shared" ref="S23:S29" si="26">O23-Q23</f>
        <v>3356112717.4000001</v>
      </c>
      <c r="T23" s="46">
        <v>622622839.60000002</v>
      </c>
      <c r="U23" s="46">
        <f t="shared" ref="U23:U29" si="27">+Q23-T23</f>
        <v>0</v>
      </c>
      <c r="V23" s="46">
        <v>315463639.60000002</v>
      </c>
      <c r="W23" s="48">
        <f t="shared" ref="W23:W29" si="28">+T23-V23</f>
        <v>307159200</v>
      </c>
      <c r="X23" s="49">
        <f t="shared" si="8"/>
        <v>0.15648761539444025</v>
      </c>
      <c r="Y23" s="49">
        <f t="shared" si="9"/>
        <v>0.15648761539444025</v>
      </c>
      <c r="Z23" s="49">
        <f t="shared" ref="Z23:Z29" si="29">+V23/L23</f>
        <v>7.9287410555594268E-2</v>
      </c>
      <c r="AA23" s="49">
        <f t="shared" ref="AA23:AA29" si="30">+T23/Q23</f>
        <v>1</v>
      </c>
      <c r="AB23" s="49">
        <f t="shared" ref="AB23:AB29" si="31">+V23/T23</f>
        <v>0.50666891661518165</v>
      </c>
    </row>
    <row r="24" spans="1:30" ht="29.25" customHeight="1" x14ac:dyDescent="0.25">
      <c r="A24" s="43" t="s">
        <v>72</v>
      </c>
      <c r="B24" s="44" t="s">
        <v>41</v>
      </c>
      <c r="C24" s="44">
        <v>20</v>
      </c>
      <c r="D24" s="44" t="s">
        <v>38</v>
      </c>
      <c r="E24" s="45" t="s">
        <v>73</v>
      </c>
      <c r="F24" s="46">
        <v>2822000568</v>
      </c>
      <c r="G24" s="46">
        <v>0</v>
      </c>
      <c r="H24" s="46">
        <v>0</v>
      </c>
      <c r="I24" s="46">
        <v>0</v>
      </c>
      <c r="J24" s="46">
        <v>0</v>
      </c>
      <c r="K24" s="46">
        <f t="shared" si="0"/>
        <v>0</v>
      </c>
      <c r="L24" s="47">
        <f t="shared" si="23"/>
        <v>2822000568</v>
      </c>
      <c r="M24" s="51">
        <f t="shared" si="21"/>
        <v>3.5757913097650347E-4</v>
      </c>
      <c r="N24" s="46">
        <v>0</v>
      </c>
      <c r="O24" s="46">
        <v>2822000568</v>
      </c>
      <c r="P24" s="46">
        <f t="shared" si="24"/>
        <v>0</v>
      </c>
      <c r="Q24" s="46">
        <v>443011352.39999998</v>
      </c>
      <c r="R24" s="46">
        <f t="shared" si="25"/>
        <v>2378989215.5999999</v>
      </c>
      <c r="S24" s="46">
        <f t="shared" si="26"/>
        <v>2378989215.5999999</v>
      </c>
      <c r="T24" s="46">
        <v>443011352.39999998</v>
      </c>
      <c r="U24" s="46">
        <f t="shared" si="27"/>
        <v>0</v>
      </c>
      <c r="V24" s="46">
        <v>225440552.40000001</v>
      </c>
      <c r="W24" s="48">
        <f t="shared" si="28"/>
        <v>217570799.99999997</v>
      </c>
      <c r="X24" s="49">
        <f t="shared" si="8"/>
        <v>0.15698485585846983</v>
      </c>
      <c r="Y24" s="49">
        <f t="shared" si="9"/>
        <v>0.15698485585846983</v>
      </c>
      <c r="Z24" s="49">
        <f t="shared" si="29"/>
        <v>7.9886784912936284E-2</v>
      </c>
      <c r="AA24" s="49">
        <f t="shared" si="30"/>
        <v>1</v>
      </c>
      <c r="AB24" s="49">
        <f t="shared" si="31"/>
        <v>0.50888211143728701</v>
      </c>
    </row>
    <row r="25" spans="1:30" ht="27.75" customHeight="1" x14ac:dyDescent="0.25">
      <c r="A25" s="43" t="s">
        <v>74</v>
      </c>
      <c r="B25" s="44" t="s">
        <v>41</v>
      </c>
      <c r="C25" s="44">
        <v>20</v>
      </c>
      <c r="D25" s="44" t="s">
        <v>38</v>
      </c>
      <c r="E25" s="45" t="s">
        <v>75</v>
      </c>
      <c r="F25" s="46">
        <v>3569683789</v>
      </c>
      <c r="G25" s="46">
        <v>0</v>
      </c>
      <c r="H25" s="46">
        <v>0</v>
      </c>
      <c r="I25" s="46">
        <v>0</v>
      </c>
      <c r="J25" s="46">
        <v>0</v>
      </c>
      <c r="K25" s="46">
        <f t="shared" si="0"/>
        <v>0</v>
      </c>
      <c r="L25" s="47">
        <f t="shared" si="23"/>
        <v>3569683789</v>
      </c>
      <c r="M25" s="51">
        <f t="shared" si="21"/>
        <v>4.5231898306674335E-4</v>
      </c>
      <c r="N25" s="46">
        <v>0</v>
      </c>
      <c r="O25" s="46">
        <v>3569683789</v>
      </c>
      <c r="P25" s="46">
        <f t="shared" si="24"/>
        <v>0</v>
      </c>
      <c r="Q25" s="46">
        <v>459033349.66000003</v>
      </c>
      <c r="R25" s="46">
        <f t="shared" si="25"/>
        <v>3110650439.3400002</v>
      </c>
      <c r="S25" s="46">
        <f t="shared" si="26"/>
        <v>3110650439.3400002</v>
      </c>
      <c r="T25" s="46">
        <v>459033349.66000003</v>
      </c>
      <c r="U25" s="46">
        <f t="shared" si="27"/>
        <v>0</v>
      </c>
      <c r="V25" s="46">
        <v>235153597.66</v>
      </c>
      <c r="W25" s="48">
        <f t="shared" si="28"/>
        <v>223879752.00000003</v>
      </c>
      <c r="X25" s="49">
        <f t="shared" si="8"/>
        <v>0.12859216020043954</v>
      </c>
      <c r="Y25" s="49">
        <f t="shared" si="9"/>
        <v>0.12859216020043954</v>
      </c>
      <c r="Z25" s="49">
        <f t="shared" si="29"/>
        <v>6.5875189949492749E-2</v>
      </c>
      <c r="AA25" s="49">
        <f t="shared" si="30"/>
        <v>1</v>
      </c>
      <c r="AB25" s="49">
        <f t="shared" si="31"/>
        <v>0.51227998539577824</v>
      </c>
    </row>
    <row r="26" spans="1:30" ht="30" customHeight="1" x14ac:dyDescent="0.25">
      <c r="A26" s="43" t="s">
        <v>76</v>
      </c>
      <c r="B26" s="44" t="s">
        <v>41</v>
      </c>
      <c r="C26" s="44">
        <v>20</v>
      </c>
      <c r="D26" s="44" t="s">
        <v>38</v>
      </c>
      <c r="E26" s="45" t="s">
        <v>77</v>
      </c>
      <c r="F26" s="46">
        <v>1382522206</v>
      </c>
      <c r="G26" s="46">
        <v>0</v>
      </c>
      <c r="H26" s="46">
        <v>0</v>
      </c>
      <c r="I26" s="46">
        <v>0</v>
      </c>
      <c r="J26" s="46">
        <v>0</v>
      </c>
      <c r="K26" s="46">
        <f t="shared" si="0"/>
        <v>0</v>
      </c>
      <c r="L26" s="47">
        <f t="shared" si="23"/>
        <v>1382522206</v>
      </c>
      <c r="M26" s="51">
        <f t="shared" si="21"/>
        <v>1.7518107352032202E-4</v>
      </c>
      <c r="N26" s="46">
        <v>0</v>
      </c>
      <c r="O26" s="46">
        <v>1382522206</v>
      </c>
      <c r="P26" s="46">
        <f t="shared" si="24"/>
        <v>0</v>
      </c>
      <c r="Q26" s="46">
        <v>208043006.40000001</v>
      </c>
      <c r="R26" s="46">
        <f t="shared" si="25"/>
        <v>1174479199.5999999</v>
      </c>
      <c r="S26" s="46">
        <f t="shared" si="26"/>
        <v>1174479199.5999999</v>
      </c>
      <c r="T26" s="46">
        <v>208043006.40000001</v>
      </c>
      <c r="U26" s="46">
        <f t="shared" si="27"/>
        <v>0</v>
      </c>
      <c r="V26" s="46">
        <v>102736006.40000001</v>
      </c>
      <c r="W26" s="48">
        <f t="shared" si="28"/>
        <v>105307000</v>
      </c>
      <c r="X26" s="49">
        <f t="shared" si="8"/>
        <v>0.15048077021628686</v>
      </c>
      <c r="Y26" s="49">
        <f t="shared" si="9"/>
        <v>0.15048077021628686</v>
      </c>
      <c r="Z26" s="49">
        <f t="shared" si="29"/>
        <v>7.4310565106395124E-2</v>
      </c>
      <c r="AA26" s="49">
        <f t="shared" si="30"/>
        <v>1</v>
      </c>
      <c r="AB26" s="49">
        <f t="shared" si="31"/>
        <v>0.49382100450169231</v>
      </c>
    </row>
    <row r="27" spans="1:30" ht="36.75" customHeight="1" x14ac:dyDescent="0.25">
      <c r="A27" s="43" t="s">
        <v>78</v>
      </c>
      <c r="B27" s="44" t="s">
        <v>41</v>
      </c>
      <c r="C27" s="44">
        <v>20</v>
      </c>
      <c r="D27" s="44" t="s">
        <v>38</v>
      </c>
      <c r="E27" s="45" t="s">
        <v>79</v>
      </c>
      <c r="F27" s="46">
        <v>166286663</v>
      </c>
      <c r="G27" s="46">
        <v>0</v>
      </c>
      <c r="H27" s="46">
        <v>0</v>
      </c>
      <c r="I27" s="46">
        <v>0</v>
      </c>
      <c r="J27" s="46">
        <v>0</v>
      </c>
      <c r="K27" s="46">
        <f t="shared" si="0"/>
        <v>0</v>
      </c>
      <c r="L27" s="47">
        <f t="shared" si="23"/>
        <v>166286663</v>
      </c>
      <c r="M27" s="53">
        <f t="shared" si="21"/>
        <v>2.1070385712453438E-5</v>
      </c>
      <c r="N27" s="46">
        <v>0</v>
      </c>
      <c r="O27" s="46">
        <v>166286663</v>
      </c>
      <c r="P27" s="46">
        <f t="shared" si="24"/>
        <v>0</v>
      </c>
      <c r="Q27" s="46">
        <v>26303353.600000001</v>
      </c>
      <c r="R27" s="46">
        <f t="shared" si="25"/>
        <v>139983309.40000001</v>
      </c>
      <c r="S27" s="46">
        <f t="shared" si="26"/>
        <v>139983309.40000001</v>
      </c>
      <c r="T27" s="46">
        <v>26303353.600000001</v>
      </c>
      <c r="U27" s="46">
        <f t="shared" si="27"/>
        <v>0</v>
      </c>
      <c r="V27" s="46">
        <v>13289653.6</v>
      </c>
      <c r="W27" s="48">
        <f t="shared" si="28"/>
        <v>13013700.000000002</v>
      </c>
      <c r="X27" s="49">
        <f t="shared" si="8"/>
        <v>0.15818077725211194</v>
      </c>
      <c r="Y27" s="49">
        <f t="shared" si="9"/>
        <v>0.15818077725211194</v>
      </c>
      <c r="Z27" s="49">
        <f t="shared" si="29"/>
        <v>7.9920141280362331E-2</v>
      </c>
      <c r="AA27" s="49">
        <f t="shared" si="30"/>
        <v>1</v>
      </c>
      <c r="AB27" s="49">
        <f t="shared" si="31"/>
        <v>0.50524559727623475</v>
      </c>
    </row>
    <row r="28" spans="1:30" ht="28.5" customHeight="1" x14ac:dyDescent="0.25">
      <c r="A28" s="43" t="s">
        <v>80</v>
      </c>
      <c r="B28" s="44" t="s">
        <v>41</v>
      </c>
      <c r="C28" s="44">
        <v>20</v>
      </c>
      <c r="D28" s="44" t="s">
        <v>38</v>
      </c>
      <c r="E28" s="45" t="s">
        <v>81</v>
      </c>
      <c r="F28" s="46">
        <v>1036936225</v>
      </c>
      <c r="G28" s="46">
        <v>0</v>
      </c>
      <c r="H28" s="46">
        <v>0</v>
      </c>
      <c r="I28" s="46">
        <v>0</v>
      </c>
      <c r="J28" s="46">
        <v>0</v>
      </c>
      <c r="K28" s="46">
        <f t="shared" si="0"/>
        <v>0</v>
      </c>
      <c r="L28" s="47">
        <f t="shared" si="23"/>
        <v>1036936225</v>
      </c>
      <c r="M28" s="51">
        <f t="shared" si="21"/>
        <v>1.3139145272261194E-4</v>
      </c>
      <c r="N28" s="46">
        <v>0</v>
      </c>
      <c r="O28" s="46">
        <v>1036936225</v>
      </c>
      <c r="P28" s="46">
        <f t="shared" si="24"/>
        <v>0</v>
      </c>
      <c r="Q28" s="46">
        <v>156039920.80000001</v>
      </c>
      <c r="R28" s="46">
        <f t="shared" si="25"/>
        <v>880896304.20000005</v>
      </c>
      <c r="S28" s="46">
        <f t="shared" si="26"/>
        <v>880896304.20000005</v>
      </c>
      <c r="T28" s="46">
        <v>156039920.80000001</v>
      </c>
      <c r="U28" s="46">
        <f t="shared" si="27"/>
        <v>0</v>
      </c>
      <c r="V28" s="46">
        <v>77055820.799999997</v>
      </c>
      <c r="W28" s="48">
        <f t="shared" si="28"/>
        <v>78984100.000000015</v>
      </c>
      <c r="X28" s="49">
        <f t="shared" si="8"/>
        <v>0.15048169505313599</v>
      </c>
      <c r="Y28" s="49">
        <f t="shared" si="9"/>
        <v>0.15048169505313599</v>
      </c>
      <c r="Z28" s="49">
        <f t="shared" si="29"/>
        <v>7.4311051096705577E-2</v>
      </c>
      <c r="AA28" s="49">
        <f t="shared" si="30"/>
        <v>1</v>
      </c>
      <c r="AB28" s="49">
        <f t="shared" si="31"/>
        <v>0.49382119911970623</v>
      </c>
    </row>
    <row r="29" spans="1:30" ht="39.75" customHeight="1" x14ac:dyDescent="0.25">
      <c r="A29" s="43" t="s">
        <v>82</v>
      </c>
      <c r="B29" s="44" t="s">
        <v>41</v>
      </c>
      <c r="C29" s="44">
        <v>20</v>
      </c>
      <c r="D29" s="44" t="s">
        <v>38</v>
      </c>
      <c r="E29" s="45" t="s">
        <v>83</v>
      </c>
      <c r="F29" s="46">
        <v>691369992</v>
      </c>
      <c r="G29" s="46">
        <v>0</v>
      </c>
      <c r="H29" s="46">
        <v>0</v>
      </c>
      <c r="I29" s="46">
        <v>0</v>
      </c>
      <c r="J29" s="46">
        <v>0</v>
      </c>
      <c r="K29" s="46">
        <f t="shared" si="0"/>
        <v>0</v>
      </c>
      <c r="L29" s="47">
        <f t="shared" si="23"/>
        <v>691369992</v>
      </c>
      <c r="M29" s="51">
        <f t="shared" si="21"/>
        <v>8.7604334218047603E-5</v>
      </c>
      <c r="N29" s="46">
        <v>0</v>
      </c>
      <c r="O29" s="46">
        <v>691369992</v>
      </c>
      <c r="P29" s="46">
        <f t="shared" si="24"/>
        <v>0</v>
      </c>
      <c r="Q29" s="46">
        <v>104039339.59999999</v>
      </c>
      <c r="R29" s="46">
        <f t="shared" si="25"/>
        <v>587330652.39999998</v>
      </c>
      <c r="S29" s="46">
        <f t="shared" si="26"/>
        <v>587330652.39999998</v>
      </c>
      <c r="T29" s="46">
        <v>104039339.59999999</v>
      </c>
      <c r="U29" s="46">
        <f t="shared" si="27"/>
        <v>0</v>
      </c>
      <c r="V29" s="46">
        <v>51376939.600000001</v>
      </c>
      <c r="W29" s="48">
        <f t="shared" si="28"/>
        <v>52662399.999999993</v>
      </c>
      <c r="X29" s="49">
        <f t="shared" si="8"/>
        <v>0.15048286851304357</v>
      </c>
      <c r="Y29" s="49">
        <f t="shared" si="9"/>
        <v>0.15048286851304357</v>
      </c>
      <c r="Z29" s="49">
        <f t="shared" si="29"/>
        <v>7.4311787023582598E-2</v>
      </c>
      <c r="AA29" s="49">
        <f t="shared" si="30"/>
        <v>1</v>
      </c>
      <c r="AB29" s="49">
        <f t="shared" si="31"/>
        <v>0.49382223875630987</v>
      </c>
    </row>
    <row r="30" spans="1:30" ht="41.25" customHeight="1" x14ac:dyDescent="0.25">
      <c r="A30" s="39" t="s">
        <v>84</v>
      </c>
      <c r="B30" s="34" t="s">
        <v>41</v>
      </c>
      <c r="C30" s="34">
        <v>20</v>
      </c>
      <c r="D30" s="34" t="s">
        <v>38</v>
      </c>
      <c r="E30" s="40" t="s">
        <v>85</v>
      </c>
      <c r="F30" s="41">
        <f>+F31+F35+F36</f>
        <v>4285331000</v>
      </c>
      <c r="G30" s="41">
        <f>+G31+G35+G36</f>
        <v>0</v>
      </c>
      <c r="H30" s="41">
        <f>+H31+H35+H36</f>
        <v>0</v>
      </c>
      <c r="I30" s="41">
        <f>+I31+I35+I36</f>
        <v>0</v>
      </c>
      <c r="J30" s="41">
        <f>+J31+J35+J36</f>
        <v>0</v>
      </c>
      <c r="K30" s="41">
        <f t="shared" si="0"/>
        <v>0</v>
      </c>
      <c r="L30" s="41">
        <f t="shared" ref="L30:W30" si="32">+L31+L35+L36</f>
        <v>4285331000</v>
      </c>
      <c r="M30" s="42">
        <f t="shared" si="32"/>
        <v>5.4299951328949214E-4</v>
      </c>
      <c r="N30" s="41">
        <f t="shared" si="32"/>
        <v>0</v>
      </c>
      <c r="O30" s="41">
        <f t="shared" si="32"/>
        <v>4285331000</v>
      </c>
      <c r="P30" s="41">
        <f t="shared" si="32"/>
        <v>0</v>
      </c>
      <c r="Q30" s="41">
        <f t="shared" si="32"/>
        <v>569284520</v>
      </c>
      <c r="R30" s="41">
        <f t="shared" si="32"/>
        <v>3716046480</v>
      </c>
      <c r="S30" s="41">
        <f t="shared" si="32"/>
        <v>3716046480</v>
      </c>
      <c r="T30" s="41">
        <f t="shared" si="32"/>
        <v>569284520</v>
      </c>
      <c r="U30" s="41">
        <f t="shared" si="32"/>
        <v>0</v>
      </c>
      <c r="V30" s="41">
        <f t="shared" si="32"/>
        <v>569284520</v>
      </c>
      <c r="W30" s="41">
        <f t="shared" si="32"/>
        <v>0</v>
      </c>
      <c r="X30" s="38">
        <f t="shared" si="8"/>
        <v>0.1328449354320588</v>
      </c>
      <c r="Y30" s="38">
        <f t="shared" si="9"/>
        <v>0.1328449354320588</v>
      </c>
      <c r="Z30" s="38">
        <f>+V30/L30</f>
        <v>0.1328449354320588</v>
      </c>
      <c r="AA30" s="38">
        <f>+T30/Q30</f>
        <v>1</v>
      </c>
      <c r="AB30" s="38">
        <f>+V30/T30</f>
        <v>1</v>
      </c>
    </row>
    <row r="31" spans="1:30" s="4" customFormat="1" ht="39" customHeight="1" x14ac:dyDescent="0.25">
      <c r="A31" s="39" t="s">
        <v>86</v>
      </c>
      <c r="B31" s="34" t="s">
        <v>41</v>
      </c>
      <c r="C31" s="34">
        <v>20</v>
      </c>
      <c r="D31" s="34" t="s">
        <v>38</v>
      </c>
      <c r="E31" s="40" t="s">
        <v>87</v>
      </c>
      <c r="F31" s="41">
        <f>+F32+F33+F34</f>
        <v>2328193098</v>
      </c>
      <c r="G31" s="41">
        <f>+G32+G33+G34</f>
        <v>0</v>
      </c>
      <c r="H31" s="41">
        <f>+H32+H33+H34</f>
        <v>0</v>
      </c>
      <c r="I31" s="41">
        <f>+I32+I33+I34</f>
        <v>0</v>
      </c>
      <c r="J31" s="41">
        <f>+J32+J33+J34</f>
        <v>0</v>
      </c>
      <c r="K31" s="41">
        <f t="shared" si="0"/>
        <v>0</v>
      </c>
      <c r="L31" s="41">
        <f t="shared" ref="L31:W31" si="33">+L32+L33+L34</f>
        <v>2328193098</v>
      </c>
      <c r="M31" s="42">
        <f t="shared" si="33"/>
        <v>2.9500818467883931E-4</v>
      </c>
      <c r="N31" s="41">
        <f t="shared" si="33"/>
        <v>0</v>
      </c>
      <c r="O31" s="41">
        <f t="shared" si="33"/>
        <v>2328193098</v>
      </c>
      <c r="P31" s="41">
        <f t="shared" si="33"/>
        <v>0</v>
      </c>
      <c r="Q31" s="41">
        <f t="shared" si="33"/>
        <v>217686546</v>
      </c>
      <c r="R31" s="41">
        <f t="shared" si="33"/>
        <v>2110506552</v>
      </c>
      <c r="S31" s="41">
        <f t="shared" si="33"/>
        <v>2110506552</v>
      </c>
      <c r="T31" s="41">
        <f t="shared" si="33"/>
        <v>217686546</v>
      </c>
      <c r="U31" s="41">
        <f t="shared" si="33"/>
        <v>0</v>
      </c>
      <c r="V31" s="41">
        <f t="shared" si="33"/>
        <v>217686546</v>
      </c>
      <c r="W31" s="41">
        <f t="shared" si="33"/>
        <v>0</v>
      </c>
      <c r="X31" s="38">
        <f t="shared" si="8"/>
        <v>9.3500211037907649E-2</v>
      </c>
      <c r="Y31" s="38">
        <f t="shared" si="9"/>
        <v>9.3500211037907649E-2</v>
      </c>
      <c r="Z31" s="38">
        <f>+V31/L31</f>
        <v>9.3500211037907649E-2</v>
      </c>
      <c r="AA31" s="38">
        <f>+T31/Q31</f>
        <v>1</v>
      </c>
      <c r="AB31" s="38">
        <f>+V31/T31</f>
        <v>1</v>
      </c>
    </row>
    <row r="32" spans="1:30" ht="30.75" customHeight="1" x14ac:dyDescent="0.25">
      <c r="A32" s="43" t="s">
        <v>88</v>
      </c>
      <c r="B32" s="44" t="s">
        <v>41</v>
      </c>
      <c r="C32" s="44">
        <v>20</v>
      </c>
      <c r="D32" s="44" t="s">
        <v>38</v>
      </c>
      <c r="E32" s="45" t="s">
        <v>89</v>
      </c>
      <c r="F32" s="46">
        <v>655614150</v>
      </c>
      <c r="G32" s="46">
        <v>0</v>
      </c>
      <c r="H32" s="46">
        <v>0</v>
      </c>
      <c r="I32" s="46">
        <v>0</v>
      </c>
      <c r="J32" s="46">
        <v>0</v>
      </c>
      <c r="K32" s="46">
        <f t="shared" si="0"/>
        <v>0</v>
      </c>
      <c r="L32" s="47">
        <f t="shared" ref="L32:L37" si="34">+F32+K32</f>
        <v>655614150</v>
      </c>
      <c r="M32" s="51">
        <f t="shared" ref="M32:M50" si="35">L32/$L$295</f>
        <v>8.3073667904697243E-5</v>
      </c>
      <c r="N32" s="46">
        <v>0</v>
      </c>
      <c r="O32" s="46">
        <v>655614150</v>
      </c>
      <c r="P32" s="46">
        <f t="shared" ref="P32:P37" si="36">L32-O32</f>
        <v>0</v>
      </c>
      <c r="Q32" s="46">
        <v>78454154</v>
      </c>
      <c r="R32" s="56">
        <f t="shared" ref="R32:R37" si="37">+L32-Q32</f>
        <v>577159996</v>
      </c>
      <c r="S32" s="46">
        <f t="shared" ref="S32:S37" si="38">O32-Q32</f>
        <v>577159996</v>
      </c>
      <c r="T32" s="46">
        <v>78454154</v>
      </c>
      <c r="U32" s="46">
        <f t="shared" ref="U32:U37" si="39">+Q32-T32</f>
        <v>0</v>
      </c>
      <c r="V32" s="46">
        <v>78454154</v>
      </c>
      <c r="W32" s="48">
        <f t="shared" ref="W32:W37" si="40">+T32-V32</f>
        <v>0</v>
      </c>
      <c r="X32" s="57">
        <f t="shared" si="3"/>
        <v>0.1196651323038101</v>
      </c>
      <c r="Y32" s="54">
        <f t="shared" si="4"/>
        <v>0.1196651323038101</v>
      </c>
      <c r="Z32" s="54">
        <f t="shared" ref="Z32:Z95" si="41">+V32/L32</f>
        <v>0.1196651323038101</v>
      </c>
      <c r="AA32" s="49">
        <f t="shared" ref="AA32:AA35" si="42">+T32/Q32</f>
        <v>1</v>
      </c>
      <c r="AB32" s="49">
        <f t="shared" ref="AB32:AB35" si="43">+V32/T32</f>
        <v>1</v>
      </c>
    </row>
    <row r="33" spans="1:28" ht="30.75" customHeight="1" x14ac:dyDescent="0.25">
      <c r="A33" s="43" t="s">
        <v>90</v>
      </c>
      <c r="B33" s="44" t="s">
        <v>41</v>
      </c>
      <c r="C33" s="44">
        <v>20</v>
      </c>
      <c r="D33" s="44" t="s">
        <v>38</v>
      </c>
      <c r="E33" s="45" t="s">
        <v>91</v>
      </c>
      <c r="F33" s="46">
        <v>1499029826</v>
      </c>
      <c r="G33" s="46">
        <v>0</v>
      </c>
      <c r="H33" s="46">
        <v>0</v>
      </c>
      <c r="I33" s="46">
        <v>0</v>
      </c>
      <c r="J33" s="46">
        <v>0</v>
      </c>
      <c r="K33" s="46">
        <f t="shared" si="0"/>
        <v>0</v>
      </c>
      <c r="L33" s="47">
        <f t="shared" si="34"/>
        <v>1499029826</v>
      </c>
      <c r="M33" s="51">
        <f t="shared" si="35"/>
        <v>1.8994389603146927E-4</v>
      </c>
      <c r="N33" s="46">
        <v>0</v>
      </c>
      <c r="O33" s="46">
        <v>1499029826</v>
      </c>
      <c r="P33" s="46">
        <f t="shared" si="36"/>
        <v>0</v>
      </c>
      <c r="Q33" s="46">
        <v>126167694</v>
      </c>
      <c r="R33" s="56">
        <f t="shared" si="37"/>
        <v>1372862132</v>
      </c>
      <c r="S33" s="46">
        <f t="shared" si="38"/>
        <v>1372862132</v>
      </c>
      <c r="T33" s="46">
        <v>126167694</v>
      </c>
      <c r="U33" s="46">
        <f t="shared" si="39"/>
        <v>0</v>
      </c>
      <c r="V33" s="46">
        <v>126167694</v>
      </c>
      <c r="W33" s="48">
        <f t="shared" si="40"/>
        <v>0</v>
      </c>
      <c r="X33" s="58">
        <f t="shared" si="3"/>
        <v>8.4166233260791701E-2</v>
      </c>
      <c r="Y33" s="49">
        <f t="shared" si="4"/>
        <v>8.4166233260791701E-2</v>
      </c>
      <c r="Z33" s="49">
        <f t="shared" si="41"/>
        <v>8.4166233260791701E-2</v>
      </c>
      <c r="AA33" s="49">
        <f t="shared" si="42"/>
        <v>1</v>
      </c>
      <c r="AB33" s="49">
        <f t="shared" si="43"/>
        <v>1</v>
      </c>
    </row>
    <row r="34" spans="1:28" ht="30.75" customHeight="1" x14ac:dyDescent="0.25">
      <c r="A34" s="43" t="s">
        <v>92</v>
      </c>
      <c r="B34" s="44" t="s">
        <v>41</v>
      </c>
      <c r="C34" s="44">
        <v>20</v>
      </c>
      <c r="D34" s="44" t="s">
        <v>38</v>
      </c>
      <c r="E34" s="45" t="s">
        <v>93</v>
      </c>
      <c r="F34" s="46">
        <v>173549122</v>
      </c>
      <c r="G34" s="46">
        <v>0</v>
      </c>
      <c r="H34" s="46">
        <v>0</v>
      </c>
      <c r="I34" s="46">
        <v>0</v>
      </c>
      <c r="J34" s="46">
        <v>0</v>
      </c>
      <c r="K34" s="46">
        <f t="shared" si="0"/>
        <v>0</v>
      </c>
      <c r="L34" s="47">
        <f t="shared" si="34"/>
        <v>173549122</v>
      </c>
      <c r="M34" s="53">
        <f t="shared" si="35"/>
        <v>2.1990620742672783E-5</v>
      </c>
      <c r="N34" s="46">
        <v>0</v>
      </c>
      <c r="O34" s="46">
        <v>173549122</v>
      </c>
      <c r="P34" s="46">
        <f t="shared" si="36"/>
        <v>0</v>
      </c>
      <c r="Q34" s="46">
        <v>13064698</v>
      </c>
      <c r="R34" s="46">
        <f t="shared" si="37"/>
        <v>160484424</v>
      </c>
      <c r="S34" s="46">
        <f t="shared" si="38"/>
        <v>160484424</v>
      </c>
      <c r="T34" s="46">
        <v>13064698</v>
      </c>
      <c r="U34" s="46">
        <f t="shared" si="39"/>
        <v>0</v>
      </c>
      <c r="V34" s="46">
        <v>13064698</v>
      </c>
      <c r="W34" s="48">
        <f t="shared" si="40"/>
        <v>0</v>
      </c>
      <c r="X34" s="58">
        <f t="shared" si="3"/>
        <v>7.5279539587644814E-2</v>
      </c>
      <c r="Y34" s="49">
        <f t="shared" si="4"/>
        <v>7.5279539587644814E-2</v>
      </c>
      <c r="Z34" s="49">
        <f t="shared" si="41"/>
        <v>7.5279539587644814E-2</v>
      </c>
      <c r="AA34" s="49">
        <f t="shared" si="42"/>
        <v>1</v>
      </c>
      <c r="AB34" s="49">
        <f t="shared" si="43"/>
        <v>1</v>
      </c>
    </row>
    <row r="35" spans="1:28" ht="30.75" customHeight="1" x14ac:dyDescent="0.25">
      <c r="A35" s="43" t="s">
        <v>94</v>
      </c>
      <c r="B35" s="44" t="s">
        <v>41</v>
      </c>
      <c r="C35" s="44">
        <v>20</v>
      </c>
      <c r="D35" s="44" t="s">
        <v>38</v>
      </c>
      <c r="E35" s="45" t="s">
        <v>95</v>
      </c>
      <c r="F35" s="59">
        <v>1809954480</v>
      </c>
      <c r="G35" s="46">
        <v>0</v>
      </c>
      <c r="H35" s="46">
        <v>0</v>
      </c>
      <c r="I35" s="46">
        <v>0</v>
      </c>
      <c r="J35" s="46">
        <v>0</v>
      </c>
      <c r="K35" s="46">
        <f t="shared" si="0"/>
        <v>0</v>
      </c>
      <c r="L35" s="47">
        <f t="shared" si="34"/>
        <v>1809954480</v>
      </c>
      <c r="M35" s="51">
        <f t="shared" si="35"/>
        <v>2.293415378452997E-4</v>
      </c>
      <c r="N35" s="46">
        <v>0</v>
      </c>
      <c r="O35" s="46">
        <v>1809954480</v>
      </c>
      <c r="P35" s="46">
        <f t="shared" si="36"/>
        <v>0</v>
      </c>
      <c r="Q35" s="46">
        <v>351597974</v>
      </c>
      <c r="R35" s="46">
        <f t="shared" si="37"/>
        <v>1458356506</v>
      </c>
      <c r="S35" s="46">
        <f t="shared" si="38"/>
        <v>1458356506</v>
      </c>
      <c r="T35" s="46">
        <v>351597974</v>
      </c>
      <c r="U35" s="46">
        <f t="shared" si="39"/>
        <v>0</v>
      </c>
      <c r="V35" s="46">
        <v>351597974</v>
      </c>
      <c r="W35" s="48">
        <f t="shared" si="40"/>
        <v>0</v>
      </c>
      <c r="X35" s="58">
        <f t="shared" si="3"/>
        <v>0.19425790973483487</v>
      </c>
      <c r="Y35" s="49">
        <f t="shared" si="4"/>
        <v>0.19425790973483487</v>
      </c>
      <c r="Z35" s="49">
        <f t="shared" si="41"/>
        <v>0.19425790973483487</v>
      </c>
      <c r="AA35" s="49">
        <f t="shared" si="42"/>
        <v>1</v>
      </c>
      <c r="AB35" s="49">
        <f t="shared" si="43"/>
        <v>1</v>
      </c>
    </row>
    <row r="36" spans="1:28" ht="30.75" customHeight="1" x14ac:dyDescent="0.25">
      <c r="A36" s="43" t="s">
        <v>96</v>
      </c>
      <c r="B36" s="44" t="s">
        <v>41</v>
      </c>
      <c r="C36" s="44">
        <v>20</v>
      </c>
      <c r="D36" s="44" t="s">
        <v>38</v>
      </c>
      <c r="E36" s="45" t="s">
        <v>97</v>
      </c>
      <c r="F36" s="59">
        <v>147183422</v>
      </c>
      <c r="G36" s="46">
        <v>0</v>
      </c>
      <c r="H36" s="46">
        <v>0</v>
      </c>
      <c r="I36" s="46">
        <v>0</v>
      </c>
      <c r="J36" s="46">
        <v>0</v>
      </c>
      <c r="K36" s="46">
        <f t="shared" si="0"/>
        <v>0</v>
      </c>
      <c r="L36" s="47">
        <f t="shared" si="34"/>
        <v>147183422</v>
      </c>
      <c r="M36" s="53">
        <f t="shared" si="35"/>
        <v>1.8649790765353233E-5</v>
      </c>
      <c r="N36" s="46">
        <v>0</v>
      </c>
      <c r="O36" s="46">
        <v>147183422</v>
      </c>
      <c r="P36" s="46">
        <f t="shared" si="36"/>
        <v>0</v>
      </c>
      <c r="Q36" s="46">
        <v>0</v>
      </c>
      <c r="R36" s="46">
        <f t="shared" si="37"/>
        <v>147183422</v>
      </c>
      <c r="S36" s="46">
        <f t="shared" si="38"/>
        <v>147183422</v>
      </c>
      <c r="T36" s="46">
        <v>0</v>
      </c>
      <c r="U36" s="46">
        <f t="shared" si="39"/>
        <v>0</v>
      </c>
      <c r="V36" s="46">
        <v>0</v>
      </c>
      <c r="W36" s="48">
        <f t="shared" si="40"/>
        <v>0</v>
      </c>
      <c r="X36" s="58">
        <f t="shared" si="3"/>
        <v>0</v>
      </c>
      <c r="Y36" s="49">
        <f t="shared" si="4"/>
        <v>0</v>
      </c>
      <c r="Z36" s="49">
        <f t="shared" si="41"/>
        <v>0</v>
      </c>
      <c r="AA36" s="49" t="s">
        <v>40</v>
      </c>
      <c r="AB36" s="49" t="s">
        <v>40</v>
      </c>
    </row>
    <row r="37" spans="1:28" s="4" customFormat="1" ht="38.25" customHeight="1" x14ac:dyDescent="0.25">
      <c r="A37" s="39" t="s">
        <v>98</v>
      </c>
      <c r="B37" s="34" t="s">
        <v>41</v>
      </c>
      <c r="C37" s="34">
        <v>20</v>
      </c>
      <c r="D37" s="34" t="s">
        <v>38</v>
      </c>
      <c r="E37" s="40" t="s">
        <v>99</v>
      </c>
      <c r="F37" s="60">
        <v>4848293000</v>
      </c>
      <c r="G37" s="60">
        <v>0</v>
      </c>
      <c r="H37" s="60">
        <v>0</v>
      </c>
      <c r="I37" s="60">
        <v>0</v>
      </c>
      <c r="J37" s="60">
        <v>0</v>
      </c>
      <c r="K37" s="41">
        <f t="shared" si="0"/>
        <v>0</v>
      </c>
      <c r="L37" s="41">
        <f t="shared" si="34"/>
        <v>4848293000</v>
      </c>
      <c r="M37" s="42">
        <f t="shared" si="35"/>
        <v>6.1433311435799291E-4</v>
      </c>
      <c r="N37" s="60">
        <v>4848293000</v>
      </c>
      <c r="O37" s="60">
        <v>0</v>
      </c>
      <c r="P37" s="62">
        <f t="shared" si="36"/>
        <v>4848293000</v>
      </c>
      <c r="Q37" s="60">
        <v>0</v>
      </c>
      <c r="R37" s="62">
        <f t="shared" si="37"/>
        <v>4848293000</v>
      </c>
      <c r="S37" s="62">
        <f t="shared" si="38"/>
        <v>0</v>
      </c>
      <c r="T37" s="60">
        <v>0</v>
      </c>
      <c r="U37" s="62">
        <f t="shared" si="39"/>
        <v>0</v>
      </c>
      <c r="V37" s="60">
        <v>0</v>
      </c>
      <c r="W37" s="63">
        <f t="shared" si="40"/>
        <v>0</v>
      </c>
      <c r="X37" s="38">
        <f t="shared" si="3"/>
        <v>0</v>
      </c>
      <c r="Y37" s="38">
        <f t="shared" si="4"/>
        <v>0</v>
      </c>
      <c r="Z37" s="38">
        <f t="shared" si="41"/>
        <v>0</v>
      </c>
      <c r="AA37" s="38" t="s">
        <v>40</v>
      </c>
      <c r="AB37" s="38" t="s">
        <v>40</v>
      </c>
    </row>
    <row r="38" spans="1:28" ht="27.75" customHeight="1" x14ac:dyDescent="0.25">
      <c r="A38" s="39" t="s">
        <v>100</v>
      </c>
      <c r="B38" s="34" t="s">
        <v>41</v>
      </c>
      <c r="C38" s="34">
        <v>20</v>
      </c>
      <c r="D38" s="34" t="s">
        <v>38</v>
      </c>
      <c r="E38" s="40" t="s">
        <v>101</v>
      </c>
      <c r="F38" s="62">
        <f>+F39+F45</f>
        <v>20506538976</v>
      </c>
      <c r="G38" s="62">
        <f>+G39+G45</f>
        <v>0</v>
      </c>
      <c r="H38" s="62">
        <f>+H39+H45</f>
        <v>0</v>
      </c>
      <c r="I38" s="62">
        <f>+I39+I45</f>
        <v>101100000</v>
      </c>
      <c r="J38" s="62">
        <f>+J39+J45</f>
        <v>101100000</v>
      </c>
      <c r="K38" s="62">
        <f t="shared" si="0"/>
        <v>0</v>
      </c>
      <c r="L38" s="62">
        <f>+L39+L45</f>
        <v>20506538976</v>
      </c>
      <c r="M38" s="42">
        <f t="shared" si="35"/>
        <v>2.5984085437554304E-3</v>
      </c>
      <c r="N38" s="62">
        <f t="shared" ref="N38:W38" si="44">+N39+N45</f>
        <v>0</v>
      </c>
      <c r="O38" s="62">
        <f t="shared" si="44"/>
        <v>15669464391.879999</v>
      </c>
      <c r="P38" s="62">
        <f t="shared" si="44"/>
        <v>4837074584.1200008</v>
      </c>
      <c r="Q38" s="62">
        <f t="shared" si="44"/>
        <v>13476019134.879999</v>
      </c>
      <c r="R38" s="62">
        <f t="shared" si="44"/>
        <v>7030519841.1199999</v>
      </c>
      <c r="S38" s="62">
        <f t="shared" si="44"/>
        <v>2193445257</v>
      </c>
      <c r="T38" s="62">
        <f t="shared" si="44"/>
        <v>2623347909.0700002</v>
      </c>
      <c r="U38" s="62">
        <f t="shared" si="44"/>
        <v>10852671225.809999</v>
      </c>
      <c r="V38" s="62">
        <f t="shared" si="44"/>
        <v>2623347909.0700002</v>
      </c>
      <c r="W38" s="62">
        <f t="shared" si="44"/>
        <v>0</v>
      </c>
      <c r="X38" s="38">
        <f t="shared" si="3"/>
        <v>0.6571571707274334</v>
      </c>
      <c r="Y38" s="38">
        <f t="shared" si="4"/>
        <v>0.12792738512043683</v>
      </c>
      <c r="Z38" s="38">
        <f t="shared" si="41"/>
        <v>0.12792738512043683</v>
      </c>
      <c r="AA38" s="38">
        <f t="shared" ref="AA38:AA40" si="45">+T38/Q38</f>
        <v>0.19466786762568369</v>
      </c>
      <c r="AB38" s="38">
        <f t="shared" ref="AB38:AB40" si="46">+V38/T38</f>
        <v>1</v>
      </c>
    </row>
    <row r="39" spans="1:28" ht="27.75" customHeight="1" x14ac:dyDescent="0.25">
      <c r="A39" s="39" t="s">
        <v>102</v>
      </c>
      <c r="B39" s="34" t="s">
        <v>41</v>
      </c>
      <c r="C39" s="34">
        <v>20</v>
      </c>
      <c r="D39" s="34" t="s">
        <v>38</v>
      </c>
      <c r="E39" s="40" t="s">
        <v>103</v>
      </c>
      <c r="F39" s="66">
        <f t="shared" ref="F39" si="47">+F40</f>
        <v>267000000</v>
      </c>
      <c r="G39" s="66">
        <f>+G40</f>
        <v>0</v>
      </c>
      <c r="H39" s="66">
        <f>+H40</f>
        <v>0</v>
      </c>
      <c r="I39" s="66">
        <f>+I40</f>
        <v>0</v>
      </c>
      <c r="J39" s="66">
        <f>+J40</f>
        <v>0</v>
      </c>
      <c r="K39" s="66">
        <f t="shared" si="0"/>
        <v>0</v>
      </c>
      <c r="L39" s="66">
        <f>+L40</f>
        <v>267000000</v>
      </c>
      <c r="M39" s="61">
        <f t="shared" si="35"/>
        <v>3.3831895377111926E-5</v>
      </c>
      <c r="N39" s="66">
        <f t="shared" ref="N39:W39" si="48">+N40</f>
        <v>0</v>
      </c>
      <c r="O39" s="66">
        <f t="shared" si="48"/>
        <v>5927200</v>
      </c>
      <c r="P39" s="66">
        <f t="shared" si="48"/>
        <v>261072800</v>
      </c>
      <c r="Q39" s="66">
        <f t="shared" si="48"/>
        <v>1000000</v>
      </c>
      <c r="R39" s="66">
        <f t="shared" si="48"/>
        <v>266000000</v>
      </c>
      <c r="S39" s="66">
        <f t="shared" si="48"/>
        <v>4927200</v>
      </c>
      <c r="T39" s="66">
        <f t="shared" si="48"/>
        <v>1000000</v>
      </c>
      <c r="U39" s="66">
        <f t="shared" si="48"/>
        <v>0</v>
      </c>
      <c r="V39" s="66">
        <f t="shared" si="48"/>
        <v>1000000</v>
      </c>
      <c r="W39" s="66">
        <f t="shared" si="48"/>
        <v>0</v>
      </c>
      <c r="X39" s="38">
        <f t="shared" si="3"/>
        <v>3.7453183520599251E-3</v>
      </c>
      <c r="Y39" s="38">
        <f t="shared" si="4"/>
        <v>3.7453183520599251E-3</v>
      </c>
      <c r="Z39" s="38">
        <f t="shared" si="41"/>
        <v>3.7453183520599251E-3</v>
      </c>
      <c r="AA39" s="38">
        <f t="shared" si="45"/>
        <v>1</v>
      </c>
      <c r="AB39" s="38">
        <f t="shared" si="46"/>
        <v>1</v>
      </c>
    </row>
    <row r="40" spans="1:28" ht="27.75" customHeight="1" x14ac:dyDescent="0.25">
      <c r="A40" s="39" t="s">
        <v>104</v>
      </c>
      <c r="B40" s="34" t="s">
        <v>41</v>
      </c>
      <c r="C40" s="34">
        <v>20</v>
      </c>
      <c r="D40" s="34" t="s">
        <v>38</v>
      </c>
      <c r="E40" s="40" t="s">
        <v>105</v>
      </c>
      <c r="F40" s="62">
        <f>+F43+F41</f>
        <v>267000000</v>
      </c>
      <c r="G40" s="62">
        <f>+G43+G41</f>
        <v>0</v>
      </c>
      <c r="H40" s="62">
        <f>+H43+H41</f>
        <v>0</v>
      </c>
      <c r="I40" s="62">
        <f>+I43+I41</f>
        <v>0</v>
      </c>
      <c r="J40" s="62">
        <f>+J43+J41</f>
        <v>0</v>
      </c>
      <c r="K40" s="62">
        <f t="shared" si="0"/>
        <v>0</v>
      </c>
      <c r="L40" s="62">
        <f>+L43+L41</f>
        <v>267000000</v>
      </c>
      <c r="M40" s="61">
        <f t="shared" si="35"/>
        <v>3.3831895377111926E-5</v>
      </c>
      <c r="N40" s="62">
        <f t="shared" ref="N40:W40" si="49">+N43+N41</f>
        <v>0</v>
      </c>
      <c r="O40" s="62">
        <f t="shared" si="49"/>
        <v>5927200</v>
      </c>
      <c r="P40" s="62">
        <f t="shared" si="49"/>
        <v>261072800</v>
      </c>
      <c r="Q40" s="62">
        <f t="shared" si="49"/>
        <v>1000000</v>
      </c>
      <c r="R40" s="62">
        <f t="shared" si="49"/>
        <v>266000000</v>
      </c>
      <c r="S40" s="62">
        <f t="shared" si="49"/>
        <v>4927200</v>
      </c>
      <c r="T40" s="62">
        <f t="shared" si="49"/>
        <v>1000000</v>
      </c>
      <c r="U40" s="62">
        <f t="shared" si="49"/>
        <v>0</v>
      </c>
      <c r="V40" s="62">
        <f t="shared" si="49"/>
        <v>1000000</v>
      </c>
      <c r="W40" s="62">
        <f t="shared" si="49"/>
        <v>0</v>
      </c>
      <c r="X40" s="38">
        <f t="shared" si="3"/>
        <v>3.7453183520599251E-3</v>
      </c>
      <c r="Y40" s="38">
        <f t="shared" si="4"/>
        <v>3.7453183520599251E-3</v>
      </c>
      <c r="Z40" s="38">
        <f t="shared" si="41"/>
        <v>3.7453183520599251E-3</v>
      </c>
      <c r="AA40" s="38">
        <f t="shared" si="45"/>
        <v>1</v>
      </c>
      <c r="AB40" s="38">
        <f t="shared" si="46"/>
        <v>1</v>
      </c>
    </row>
    <row r="41" spans="1:28" ht="39.75" customHeight="1" x14ac:dyDescent="0.25">
      <c r="A41" s="39" t="s">
        <v>106</v>
      </c>
      <c r="B41" s="34" t="s">
        <v>41</v>
      </c>
      <c r="C41" s="34">
        <v>20</v>
      </c>
      <c r="D41" s="34" t="s">
        <v>38</v>
      </c>
      <c r="E41" s="40" t="s">
        <v>107</v>
      </c>
      <c r="F41" s="62">
        <f>+F42</f>
        <v>12000000</v>
      </c>
      <c r="G41" s="62">
        <f>+G42</f>
        <v>0</v>
      </c>
      <c r="H41" s="62">
        <f>+H42</f>
        <v>0</v>
      </c>
      <c r="I41" s="62">
        <f>+I42</f>
        <v>0</v>
      </c>
      <c r="J41" s="62">
        <f>+J42</f>
        <v>0</v>
      </c>
      <c r="K41" s="62">
        <f t="shared" si="0"/>
        <v>0</v>
      </c>
      <c r="L41" s="62">
        <f>+L42</f>
        <v>12000000</v>
      </c>
      <c r="M41" s="67">
        <f t="shared" si="35"/>
        <v>1.5205346236904236E-6</v>
      </c>
      <c r="N41" s="62">
        <f t="shared" ref="N41:W41" si="50">+N42</f>
        <v>0</v>
      </c>
      <c r="O41" s="62">
        <f t="shared" si="50"/>
        <v>4927200</v>
      </c>
      <c r="P41" s="62">
        <f t="shared" si="50"/>
        <v>7072800</v>
      </c>
      <c r="Q41" s="62">
        <f t="shared" si="50"/>
        <v>0</v>
      </c>
      <c r="R41" s="62">
        <f t="shared" si="50"/>
        <v>12000000</v>
      </c>
      <c r="S41" s="62">
        <f t="shared" si="50"/>
        <v>4927200</v>
      </c>
      <c r="T41" s="62">
        <f t="shared" si="50"/>
        <v>0</v>
      </c>
      <c r="U41" s="62">
        <f t="shared" si="50"/>
        <v>0</v>
      </c>
      <c r="V41" s="62">
        <f t="shared" si="50"/>
        <v>0</v>
      </c>
      <c r="W41" s="62">
        <f t="shared" si="50"/>
        <v>0</v>
      </c>
      <c r="X41" s="38">
        <f t="shared" si="3"/>
        <v>0</v>
      </c>
      <c r="Y41" s="38">
        <f t="shared" si="4"/>
        <v>0</v>
      </c>
      <c r="Z41" s="38">
        <f t="shared" si="41"/>
        <v>0</v>
      </c>
      <c r="AA41" s="38" t="s">
        <v>40</v>
      </c>
      <c r="AB41" s="38" t="s">
        <v>40</v>
      </c>
    </row>
    <row r="42" spans="1:28" ht="36.75" customHeight="1" x14ac:dyDescent="0.25">
      <c r="A42" s="43" t="s">
        <v>108</v>
      </c>
      <c r="B42" s="44" t="s">
        <v>41</v>
      </c>
      <c r="C42" s="44">
        <v>20</v>
      </c>
      <c r="D42" s="44" t="s">
        <v>38</v>
      </c>
      <c r="E42" s="45" t="s">
        <v>109</v>
      </c>
      <c r="F42" s="46">
        <v>12000000</v>
      </c>
      <c r="G42" s="46">
        <v>0</v>
      </c>
      <c r="H42" s="46">
        <v>0</v>
      </c>
      <c r="I42" s="46">
        <v>0</v>
      </c>
      <c r="J42" s="46">
        <v>0</v>
      </c>
      <c r="K42" s="46">
        <f t="shared" si="0"/>
        <v>0</v>
      </c>
      <c r="L42" s="46">
        <f>+F42+K42</f>
        <v>12000000</v>
      </c>
      <c r="M42" s="52">
        <f t="shared" si="35"/>
        <v>1.5205346236904236E-6</v>
      </c>
      <c r="N42" s="46">
        <v>0</v>
      </c>
      <c r="O42" s="56">
        <v>4927200</v>
      </c>
      <c r="P42" s="46">
        <f>L42-O42</f>
        <v>7072800</v>
      </c>
      <c r="Q42" s="56">
        <v>0</v>
      </c>
      <c r="R42" s="46">
        <f>+L42-Q42</f>
        <v>12000000</v>
      </c>
      <c r="S42" s="46">
        <f>O42-Q42</f>
        <v>4927200</v>
      </c>
      <c r="T42" s="46">
        <v>0</v>
      </c>
      <c r="U42" s="46">
        <f>+Q42-T42</f>
        <v>0</v>
      </c>
      <c r="V42" s="46">
        <v>0</v>
      </c>
      <c r="W42" s="48">
        <f>+T42-V42</f>
        <v>0</v>
      </c>
      <c r="X42" s="49">
        <f t="shared" si="3"/>
        <v>0</v>
      </c>
      <c r="Y42" s="49">
        <f t="shared" si="4"/>
        <v>0</v>
      </c>
      <c r="Z42" s="49">
        <f t="shared" si="41"/>
        <v>0</v>
      </c>
      <c r="AA42" s="38" t="s">
        <v>40</v>
      </c>
      <c r="AB42" s="38" t="s">
        <v>40</v>
      </c>
    </row>
    <row r="43" spans="1:28" ht="27.75" customHeight="1" x14ac:dyDescent="0.25">
      <c r="A43" s="39" t="s">
        <v>110</v>
      </c>
      <c r="B43" s="34" t="s">
        <v>41</v>
      </c>
      <c r="C43" s="34">
        <v>20</v>
      </c>
      <c r="D43" s="34" t="s">
        <v>38</v>
      </c>
      <c r="E43" s="40" t="s">
        <v>111</v>
      </c>
      <c r="F43" s="62">
        <f>+F44</f>
        <v>255000000</v>
      </c>
      <c r="G43" s="62">
        <f>+G44</f>
        <v>0</v>
      </c>
      <c r="H43" s="62">
        <f>+H44</f>
        <v>0</v>
      </c>
      <c r="I43" s="62">
        <f>+I44</f>
        <v>0</v>
      </c>
      <c r="J43" s="62">
        <f>+J44</f>
        <v>0</v>
      </c>
      <c r="K43" s="62">
        <f t="shared" si="0"/>
        <v>0</v>
      </c>
      <c r="L43" s="62">
        <f>+L44</f>
        <v>255000000</v>
      </c>
      <c r="M43" s="61">
        <f t="shared" si="35"/>
        <v>3.2311360753421503E-5</v>
      </c>
      <c r="N43" s="62">
        <f t="shared" ref="N43:W43" si="51">+N44</f>
        <v>0</v>
      </c>
      <c r="O43" s="62">
        <f t="shared" si="51"/>
        <v>1000000</v>
      </c>
      <c r="P43" s="62">
        <f t="shared" si="51"/>
        <v>254000000</v>
      </c>
      <c r="Q43" s="62">
        <f t="shared" si="51"/>
        <v>1000000</v>
      </c>
      <c r="R43" s="62">
        <f t="shared" si="51"/>
        <v>254000000</v>
      </c>
      <c r="S43" s="62">
        <f t="shared" si="51"/>
        <v>0</v>
      </c>
      <c r="T43" s="62">
        <f t="shared" si="51"/>
        <v>1000000</v>
      </c>
      <c r="U43" s="62">
        <f t="shared" si="51"/>
        <v>0</v>
      </c>
      <c r="V43" s="62">
        <f t="shared" si="51"/>
        <v>1000000</v>
      </c>
      <c r="W43" s="62">
        <f t="shared" si="51"/>
        <v>0</v>
      </c>
      <c r="X43" s="38">
        <f t="shared" si="3"/>
        <v>3.9215686274509803E-3</v>
      </c>
      <c r="Y43" s="38">
        <f t="shared" si="4"/>
        <v>3.9215686274509803E-3</v>
      </c>
      <c r="Z43" s="38">
        <f t="shared" si="41"/>
        <v>3.9215686274509803E-3</v>
      </c>
      <c r="AA43" s="38">
        <f t="shared" ref="AA43:AA49" si="52">+T43/Q43</f>
        <v>1</v>
      </c>
      <c r="AB43" s="38">
        <f t="shared" ref="AB43:AB72" si="53">+V43/T43</f>
        <v>1</v>
      </c>
    </row>
    <row r="44" spans="1:28" ht="44.25" customHeight="1" x14ac:dyDescent="0.25">
      <c r="A44" s="43" t="s">
        <v>112</v>
      </c>
      <c r="B44" s="44" t="s">
        <v>41</v>
      </c>
      <c r="C44" s="44">
        <v>20</v>
      </c>
      <c r="D44" s="44" t="s">
        <v>38</v>
      </c>
      <c r="E44" s="45" t="s">
        <v>113</v>
      </c>
      <c r="F44" s="46">
        <v>255000000</v>
      </c>
      <c r="G44" s="46">
        <v>0</v>
      </c>
      <c r="H44" s="46">
        <v>0</v>
      </c>
      <c r="I44" s="46">
        <v>0</v>
      </c>
      <c r="J44" s="46">
        <v>0</v>
      </c>
      <c r="K44" s="46"/>
      <c r="L44" s="46">
        <f>+F44+K44</f>
        <v>255000000</v>
      </c>
      <c r="M44" s="53">
        <f t="shared" si="35"/>
        <v>3.2311360753421503E-5</v>
      </c>
      <c r="N44" s="46">
        <v>0</v>
      </c>
      <c r="O44" s="56">
        <v>1000000</v>
      </c>
      <c r="P44" s="46">
        <f>L44-O44</f>
        <v>254000000</v>
      </c>
      <c r="Q44" s="56">
        <v>1000000</v>
      </c>
      <c r="R44" s="46">
        <f>+L44-Q44</f>
        <v>254000000</v>
      </c>
      <c r="S44" s="46">
        <f>O44-Q44</f>
        <v>0</v>
      </c>
      <c r="T44" s="46">
        <v>1000000</v>
      </c>
      <c r="U44" s="46">
        <f>+Q44-T44</f>
        <v>0</v>
      </c>
      <c r="V44" s="46">
        <v>1000000</v>
      </c>
      <c r="W44" s="48">
        <f>+T44-V44</f>
        <v>0</v>
      </c>
      <c r="X44" s="49">
        <f t="shared" si="3"/>
        <v>3.9215686274509803E-3</v>
      </c>
      <c r="Y44" s="49">
        <f t="shared" si="4"/>
        <v>3.9215686274509803E-3</v>
      </c>
      <c r="Z44" s="49">
        <f t="shared" si="41"/>
        <v>3.9215686274509803E-3</v>
      </c>
      <c r="AA44" s="49">
        <f t="shared" si="52"/>
        <v>1</v>
      </c>
      <c r="AB44" s="49">
        <f t="shared" si="53"/>
        <v>1</v>
      </c>
    </row>
    <row r="45" spans="1:28" ht="30" customHeight="1" x14ac:dyDescent="0.25">
      <c r="A45" s="39" t="s">
        <v>114</v>
      </c>
      <c r="B45" s="34" t="s">
        <v>41</v>
      </c>
      <c r="C45" s="34">
        <v>20</v>
      </c>
      <c r="D45" s="34" t="s">
        <v>38</v>
      </c>
      <c r="E45" s="40" t="s">
        <v>115</v>
      </c>
      <c r="F45" s="66">
        <f>+F46+F62</f>
        <v>20239538976</v>
      </c>
      <c r="G45" s="66">
        <f>+G46+G62</f>
        <v>0</v>
      </c>
      <c r="H45" s="66">
        <f>+H46+H62</f>
        <v>0</v>
      </c>
      <c r="I45" s="66">
        <f>+I46+I62</f>
        <v>101100000</v>
      </c>
      <c r="J45" s="66">
        <f>+J46+J62</f>
        <v>101100000</v>
      </c>
      <c r="K45" s="66">
        <f t="shared" ref="K45:K108" si="54">+G45-H45+I45-J45</f>
        <v>0</v>
      </c>
      <c r="L45" s="66">
        <f>+L46+L62</f>
        <v>20239538976</v>
      </c>
      <c r="M45" s="42">
        <f t="shared" si="35"/>
        <v>2.5645766483783183E-3</v>
      </c>
      <c r="N45" s="66">
        <f t="shared" ref="N45:W45" si="55">+N46+N62</f>
        <v>0</v>
      </c>
      <c r="O45" s="66">
        <f t="shared" si="55"/>
        <v>15663537191.879999</v>
      </c>
      <c r="P45" s="66">
        <f t="shared" si="55"/>
        <v>4576001784.1200008</v>
      </c>
      <c r="Q45" s="66">
        <f t="shared" si="55"/>
        <v>13475019134.879999</v>
      </c>
      <c r="R45" s="66">
        <f t="shared" si="55"/>
        <v>6764519841.1199999</v>
      </c>
      <c r="S45" s="66">
        <f t="shared" si="55"/>
        <v>2188518057</v>
      </c>
      <c r="T45" s="66">
        <f t="shared" si="55"/>
        <v>2622347909.0700002</v>
      </c>
      <c r="U45" s="66">
        <f t="shared" si="55"/>
        <v>10852671225.809999</v>
      </c>
      <c r="V45" s="66">
        <f t="shared" si="55"/>
        <v>2622347909.0700002</v>
      </c>
      <c r="W45" s="66">
        <f t="shared" si="55"/>
        <v>0</v>
      </c>
      <c r="X45" s="38">
        <f t="shared" si="3"/>
        <v>0.665776979943004</v>
      </c>
      <c r="Y45" s="38">
        <f t="shared" si="4"/>
        <v>0.12956559495646489</v>
      </c>
      <c r="Z45" s="38">
        <f t="shared" si="41"/>
        <v>0.12956559495646489</v>
      </c>
      <c r="AA45" s="38">
        <f t="shared" si="52"/>
        <v>0.19460810280276855</v>
      </c>
      <c r="AB45" s="38">
        <f t="shared" si="53"/>
        <v>1</v>
      </c>
    </row>
    <row r="46" spans="1:28" ht="24.75" customHeight="1" x14ac:dyDescent="0.25">
      <c r="A46" s="39" t="s">
        <v>116</v>
      </c>
      <c r="B46" s="34" t="s">
        <v>41</v>
      </c>
      <c r="C46" s="34">
        <v>20</v>
      </c>
      <c r="D46" s="34" t="s">
        <v>38</v>
      </c>
      <c r="E46" s="40" t="s">
        <v>117</v>
      </c>
      <c r="F46" s="62">
        <f>+F47+F51+F58</f>
        <v>339132398</v>
      </c>
      <c r="G46" s="62">
        <f>+G47+G51+G58</f>
        <v>0</v>
      </c>
      <c r="H46" s="62">
        <f>+H47+H51+H58</f>
        <v>0</v>
      </c>
      <c r="I46" s="62">
        <f>+I47+I51+I58</f>
        <v>2000000</v>
      </c>
      <c r="J46" s="62">
        <f>+J47+J51+J58</f>
        <v>0</v>
      </c>
      <c r="K46" s="62">
        <f t="shared" si="54"/>
        <v>2000000</v>
      </c>
      <c r="L46" s="62">
        <f>+L47+L51+L58</f>
        <v>341132398</v>
      </c>
      <c r="M46" s="42">
        <f t="shared" si="35"/>
        <v>4.3225301868461814E-5</v>
      </c>
      <c r="N46" s="62">
        <f t="shared" ref="N46:W46" si="56">+N47+N51+N58</f>
        <v>0</v>
      </c>
      <c r="O46" s="62">
        <f t="shared" si="56"/>
        <v>140332215</v>
      </c>
      <c r="P46" s="62">
        <f t="shared" si="56"/>
        <v>200800183</v>
      </c>
      <c r="Q46" s="62">
        <f t="shared" si="56"/>
        <v>130332215</v>
      </c>
      <c r="R46" s="62">
        <f t="shared" si="56"/>
        <v>210800183</v>
      </c>
      <c r="S46" s="62">
        <f t="shared" si="56"/>
        <v>10000000</v>
      </c>
      <c r="T46" s="62">
        <f t="shared" si="56"/>
        <v>20311232.259999998</v>
      </c>
      <c r="U46" s="62">
        <f t="shared" si="56"/>
        <v>110020982.74000001</v>
      </c>
      <c r="V46" s="62">
        <f t="shared" si="56"/>
        <v>20311232.259999998</v>
      </c>
      <c r="W46" s="62">
        <f t="shared" si="56"/>
        <v>0</v>
      </c>
      <c r="X46" s="38">
        <f t="shared" si="3"/>
        <v>0.38205756991747236</v>
      </c>
      <c r="Y46" s="38">
        <f t="shared" si="4"/>
        <v>5.954061349517438E-2</v>
      </c>
      <c r="Z46" s="38">
        <f t="shared" si="41"/>
        <v>5.954061349517438E-2</v>
      </c>
      <c r="AA46" s="38">
        <f t="shared" si="52"/>
        <v>0.15584199393833673</v>
      </c>
      <c r="AB46" s="38">
        <f t="shared" si="53"/>
        <v>1</v>
      </c>
    </row>
    <row r="47" spans="1:28" ht="54.75" customHeight="1" x14ac:dyDescent="0.25">
      <c r="A47" s="39" t="s">
        <v>118</v>
      </c>
      <c r="B47" s="34" t="s">
        <v>41</v>
      </c>
      <c r="C47" s="34">
        <v>20</v>
      </c>
      <c r="D47" s="34" t="s">
        <v>38</v>
      </c>
      <c r="E47" s="40" t="s">
        <v>119</v>
      </c>
      <c r="F47" s="62">
        <f>+F48+F49+F50</f>
        <v>55000000</v>
      </c>
      <c r="G47" s="62">
        <f>+G48+G49+G50</f>
        <v>0</v>
      </c>
      <c r="H47" s="62">
        <f>+H48+H49+H50</f>
        <v>0</v>
      </c>
      <c r="I47" s="62">
        <f>+I48+I49+I50</f>
        <v>0</v>
      </c>
      <c r="J47" s="62">
        <f>+J48+J49+J50</f>
        <v>0</v>
      </c>
      <c r="K47" s="62">
        <f t="shared" si="54"/>
        <v>0</v>
      </c>
      <c r="L47" s="62">
        <f>+L48+L49+L50</f>
        <v>55000000</v>
      </c>
      <c r="M47" s="61">
        <f t="shared" si="35"/>
        <v>6.9691170252477751E-6</v>
      </c>
      <c r="N47" s="62">
        <f t="shared" ref="N47:W47" si="57">+N48+N49+N50</f>
        <v>0</v>
      </c>
      <c r="O47" s="62">
        <f t="shared" si="57"/>
        <v>34165848</v>
      </c>
      <c r="P47" s="62">
        <f t="shared" si="57"/>
        <v>20834152</v>
      </c>
      <c r="Q47" s="62">
        <f t="shared" si="57"/>
        <v>34165848</v>
      </c>
      <c r="R47" s="62">
        <f t="shared" si="57"/>
        <v>20834152</v>
      </c>
      <c r="S47" s="62">
        <f t="shared" si="57"/>
        <v>0</v>
      </c>
      <c r="T47" s="62">
        <f t="shared" si="57"/>
        <v>5000000</v>
      </c>
      <c r="U47" s="62">
        <f t="shared" si="57"/>
        <v>29165848</v>
      </c>
      <c r="V47" s="62">
        <f t="shared" si="57"/>
        <v>5000000</v>
      </c>
      <c r="W47" s="62">
        <f t="shared" si="57"/>
        <v>0</v>
      </c>
      <c r="X47" s="38">
        <f t="shared" si="3"/>
        <v>0.62119723636363633</v>
      </c>
      <c r="Y47" s="38">
        <f t="shared" si="4"/>
        <v>9.0909090909090912E-2</v>
      </c>
      <c r="Z47" s="38">
        <f t="shared" si="41"/>
        <v>9.0909090909090912E-2</v>
      </c>
      <c r="AA47" s="38">
        <f t="shared" si="52"/>
        <v>0.14634496998289051</v>
      </c>
      <c r="AB47" s="38">
        <f t="shared" si="53"/>
        <v>1</v>
      </c>
    </row>
    <row r="48" spans="1:28" ht="50.25" customHeight="1" x14ac:dyDescent="0.25">
      <c r="A48" s="43" t="s">
        <v>120</v>
      </c>
      <c r="B48" s="44" t="s">
        <v>41</v>
      </c>
      <c r="C48" s="44">
        <v>20</v>
      </c>
      <c r="D48" s="44" t="s">
        <v>38</v>
      </c>
      <c r="E48" s="45" t="s">
        <v>121</v>
      </c>
      <c r="F48" s="46">
        <v>50000000</v>
      </c>
      <c r="G48" s="46">
        <v>0</v>
      </c>
      <c r="H48" s="46">
        <v>0</v>
      </c>
      <c r="I48" s="46">
        <v>0</v>
      </c>
      <c r="J48" s="46">
        <v>0</v>
      </c>
      <c r="K48" s="46">
        <f t="shared" si="54"/>
        <v>0</v>
      </c>
      <c r="L48" s="46">
        <f>+F48+K48</f>
        <v>50000000</v>
      </c>
      <c r="M48" s="53">
        <f t="shared" si="35"/>
        <v>6.3355609320434317E-6</v>
      </c>
      <c r="N48" s="46">
        <v>0</v>
      </c>
      <c r="O48" s="56">
        <v>32784605</v>
      </c>
      <c r="P48" s="46">
        <f>L48-O48</f>
        <v>17215395</v>
      </c>
      <c r="Q48" s="56">
        <v>32784605</v>
      </c>
      <c r="R48" s="46">
        <f>+L48-Q48</f>
        <v>17215395</v>
      </c>
      <c r="S48" s="46">
        <f>O48-Q48</f>
        <v>0</v>
      </c>
      <c r="T48" s="46">
        <v>4000000</v>
      </c>
      <c r="U48" s="46">
        <f>+Q48-T48</f>
        <v>28784605</v>
      </c>
      <c r="V48" s="46">
        <v>4000000</v>
      </c>
      <c r="W48" s="48">
        <f>+T48-V48</f>
        <v>0</v>
      </c>
      <c r="X48" s="49">
        <f t="shared" si="3"/>
        <v>0.6556921</v>
      </c>
      <c r="Y48" s="49">
        <f t="shared" si="4"/>
        <v>0.08</v>
      </c>
      <c r="Z48" s="49">
        <f t="shared" si="41"/>
        <v>0.08</v>
      </c>
      <c r="AA48" s="49">
        <f t="shared" si="52"/>
        <v>0.12200848538513732</v>
      </c>
      <c r="AB48" s="49">
        <f t="shared" si="53"/>
        <v>1</v>
      </c>
    </row>
    <row r="49" spans="1:28" ht="36.75" customHeight="1" x14ac:dyDescent="0.25">
      <c r="A49" s="43" t="s">
        <v>122</v>
      </c>
      <c r="B49" s="44" t="s">
        <v>41</v>
      </c>
      <c r="C49" s="44">
        <v>20</v>
      </c>
      <c r="D49" s="44" t="s">
        <v>38</v>
      </c>
      <c r="E49" s="45" t="s">
        <v>123</v>
      </c>
      <c r="F49" s="46">
        <v>2000000</v>
      </c>
      <c r="G49" s="46">
        <v>0</v>
      </c>
      <c r="H49" s="46">
        <v>0</v>
      </c>
      <c r="I49" s="46">
        <v>0</v>
      </c>
      <c r="J49" s="46">
        <v>0</v>
      </c>
      <c r="K49" s="46">
        <f t="shared" si="54"/>
        <v>0</v>
      </c>
      <c r="L49" s="46">
        <f>+F49+K49</f>
        <v>2000000</v>
      </c>
      <c r="M49" s="68">
        <f t="shared" si="35"/>
        <v>2.5342243728173724E-7</v>
      </c>
      <c r="N49" s="46">
        <v>0</v>
      </c>
      <c r="O49" s="56">
        <v>1381243</v>
      </c>
      <c r="P49" s="46">
        <f>L49-O49</f>
        <v>618757</v>
      </c>
      <c r="Q49" s="56">
        <v>1381243</v>
      </c>
      <c r="R49" s="46">
        <f>+L49-Q49</f>
        <v>618757</v>
      </c>
      <c r="S49" s="46">
        <f>O49-Q49</f>
        <v>0</v>
      </c>
      <c r="T49" s="46">
        <v>1000000</v>
      </c>
      <c r="U49" s="46">
        <f>+Q49-T49</f>
        <v>381243</v>
      </c>
      <c r="V49" s="46">
        <v>1000000</v>
      </c>
      <c r="W49" s="48">
        <f>+T49-V49</f>
        <v>0</v>
      </c>
      <c r="X49" s="49">
        <f t="shared" si="3"/>
        <v>0.6906215</v>
      </c>
      <c r="Y49" s="49">
        <f t="shared" si="4"/>
        <v>0.5</v>
      </c>
      <c r="Z49" s="49">
        <f t="shared" si="41"/>
        <v>0.5</v>
      </c>
      <c r="AA49" s="49">
        <f t="shared" si="52"/>
        <v>0.72398556951962834</v>
      </c>
      <c r="AB49" s="49">
        <f t="shared" si="53"/>
        <v>1</v>
      </c>
    </row>
    <row r="50" spans="1:28" ht="43.5" customHeight="1" x14ac:dyDescent="0.25">
      <c r="A50" s="43" t="s">
        <v>124</v>
      </c>
      <c r="B50" s="44" t="s">
        <v>41</v>
      </c>
      <c r="C50" s="44">
        <v>20</v>
      </c>
      <c r="D50" s="44" t="s">
        <v>38</v>
      </c>
      <c r="E50" s="45" t="s">
        <v>125</v>
      </c>
      <c r="F50" s="46">
        <v>3000000</v>
      </c>
      <c r="G50" s="46">
        <v>0</v>
      </c>
      <c r="H50" s="46">
        <v>0</v>
      </c>
      <c r="I50" s="46">
        <v>0</v>
      </c>
      <c r="J50" s="46">
        <v>0</v>
      </c>
      <c r="K50" s="46">
        <f t="shared" si="54"/>
        <v>0</v>
      </c>
      <c r="L50" s="46">
        <f>+F50+K50</f>
        <v>3000000</v>
      </c>
      <c r="M50" s="68">
        <f t="shared" si="35"/>
        <v>3.8013365592260589E-7</v>
      </c>
      <c r="N50" s="46">
        <v>0</v>
      </c>
      <c r="O50" s="56">
        <v>0</v>
      </c>
      <c r="P50" s="46">
        <f>L50-O50</f>
        <v>3000000</v>
      </c>
      <c r="Q50" s="56">
        <v>0</v>
      </c>
      <c r="R50" s="46">
        <f>+L50-Q50</f>
        <v>3000000</v>
      </c>
      <c r="S50" s="46">
        <f>O50-Q50</f>
        <v>0</v>
      </c>
      <c r="T50" s="46">
        <v>0</v>
      </c>
      <c r="U50" s="46">
        <v>0</v>
      </c>
      <c r="V50" s="46">
        <v>0</v>
      </c>
      <c r="W50" s="48">
        <v>0</v>
      </c>
      <c r="X50" s="49">
        <f t="shared" si="3"/>
        <v>0</v>
      </c>
      <c r="Y50" s="49">
        <f t="shared" si="4"/>
        <v>0</v>
      </c>
      <c r="Z50" s="49">
        <f t="shared" si="41"/>
        <v>0</v>
      </c>
      <c r="AA50" s="49" t="s">
        <v>40</v>
      </c>
      <c r="AB50" s="49" t="s">
        <v>40</v>
      </c>
    </row>
    <row r="51" spans="1:28" ht="51" customHeight="1" x14ac:dyDescent="0.25">
      <c r="A51" s="70" t="s">
        <v>126</v>
      </c>
      <c r="B51" s="34" t="s">
        <v>41</v>
      </c>
      <c r="C51" s="34">
        <v>20</v>
      </c>
      <c r="D51" s="34" t="s">
        <v>38</v>
      </c>
      <c r="E51" s="40" t="s">
        <v>127</v>
      </c>
      <c r="F51" s="62">
        <f>+F52+F53+F55+F56+F57+F54</f>
        <v>270132398</v>
      </c>
      <c r="G51" s="62">
        <f>+G52+G53+G55+G56+G57+G54</f>
        <v>0</v>
      </c>
      <c r="H51" s="62">
        <f>+H52+H53+H55+H56+H57+H54</f>
        <v>0</v>
      </c>
      <c r="I51" s="62">
        <f>+I52+I53+I55+I56+I57+I54</f>
        <v>0</v>
      </c>
      <c r="J51" s="62">
        <f>+J52+J53+J55+J56+J57+J54</f>
        <v>0</v>
      </c>
      <c r="K51" s="62">
        <f t="shared" si="54"/>
        <v>0</v>
      </c>
      <c r="L51" s="62">
        <f t="shared" ref="L51:W51" si="58">+L52+L53+L55+L56+L57+L54</f>
        <v>270132398</v>
      </c>
      <c r="M51" s="53">
        <f t="shared" si="58"/>
        <v>3.4228805344960138E-5</v>
      </c>
      <c r="N51" s="62">
        <f t="shared" si="58"/>
        <v>0</v>
      </c>
      <c r="O51" s="62">
        <f t="shared" si="58"/>
        <v>103666367</v>
      </c>
      <c r="P51" s="62">
        <f t="shared" si="58"/>
        <v>166466031</v>
      </c>
      <c r="Q51" s="62">
        <f t="shared" si="58"/>
        <v>93666367</v>
      </c>
      <c r="R51" s="62">
        <f t="shared" si="58"/>
        <v>176466031</v>
      </c>
      <c r="S51" s="62">
        <f t="shared" si="58"/>
        <v>10000000</v>
      </c>
      <c r="T51" s="62">
        <f t="shared" si="58"/>
        <v>12811232.26</v>
      </c>
      <c r="U51" s="62">
        <f t="shared" si="58"/>
        <v>80855134.74000001</v>
      </c>
      <c r="V51" s="62">
        <f t="shared" si="58"/>
        <v>12811232.26</v>
      </c>
      <c r="W51" s="62">
        <f t="shared" si="58"/>
        <v>0</v>
      </c>
      <c r="X51" s="38">
        <f t="shared" si="3"/>
        <v>0.34674244071975402</v>
      </c>
      <c r="Y51" s="38">
        <f t="shared" si="4"/>
        <v>4.7425752537835167E-2</v>
      </c>
      <c r="Z51" s="38">
        <f t="shared" si="41"/>
        <v>4.7425752537835167E-2</v>
      </c>
      <c r="AA51" s="38">
        <f t="shared" ref="AA51:AA100" si="59">+T51/Q51</f>
        <v>0.13677515922017131</v>
      </c>
      <c r="AB51" s="38">
        <f t="shared" si="53"/>
        <v>1</v>
      </c>
    </row>
    <row r="52" spans="1:28" ht="44.25" customHeight="1" x14ac:dyDescent="0.25">
      <c r="A52" s="71" t="s">
        <v>128</v>
      </c>
      <c r="B52" s="44" t="s">
        <v>41</v>
      </c>
      <c r="C52" s="44">
        <v>20</v>
      </c>
      <c r="D52" s="44" t="s">
        <v>38</v>
      </c>
      <c r="E52" s="45" t="s">
        <v>129</v>
      </c>
      <c r="F52" s="46">
        <v>113000000</v>
      </c>
      <c r="G52" s="46">
        <v>0</v>
      </c>
      <c r="H52" s="46">
        <v>0</v>
      </c>
      <c r="I52" s="46">
        <v>0</v>
      </c>
      <c r="J52" s="46">
        <v>0</v>
      </c>
      <c r="K52" s="46">
        <f t="shared" si="54"/>
        <v>0</v>
      </c>
      <c r="L52" s="46">
        <f t="shared" ref="L52:L57" si="60">+F52+K52</f>
        <v>113000000</v>
      </c>
      <c r="M52" s="53">
        <f t="shared" ref="M52:M57" si="61">L52/$L$295</f>
        <v>1.4318367706418156E-5</v>
      </c>
      <c r="N52" s="46">
        <v>0</v>
      </c>
      <c r="O52" s="56">
        <v>21506607</v>
      </c>
      <c r="P52" s="46">
        <f t="shared" ref="P52:P57" si="62">L52-O52</f>
        <v>91493393</v>
      </c>
      <c r="Q52" s="56">
        <v>21506607</v>
      </c>
      <c r="R52" s="46">
        <f t="shared" ref="R52:R57" si="63">+L52-Q52</f>
        <v>91493393</v>
      </c>
      <c r="S52" s="46">
        <f t="shared" ref="S52:S57" si="64">O52-Q52</f>
        <v>0</v>
      </c>
      <c r="T52" s="46">
        <v>1000000</v>
      </c>
      <c r="U52" s="46">
        <f t="shared" ref="U52:U57" si="65">+Q52-T52</f>
        <v>20506607</v>
      </c>
      <c r="V52" s="46">
        <v>1000000</v>
      </c>
      <c r="W52" s="48">
        <f t="shared" ref="W52:W57" si="66">+T52-V52</f>
        <v>0</v>
      </c>
      <c r="X52" s="58">
        <f t="shared" si="3"/>
        <v>0.19032395575221239</v>
      </c>
      <c r="Y52" s="49">
        <f t="shared" si="4"/>
        <v>8.8495575221238937E-3</v>
      </c>
      <c r="Z52" s="49">
        <f t="shared" si="41"/>
        <v>8.8495575221238937E-3</v>
      </c>
      <c r="AA52" s="49">
        <f t="shared" si="59"/>
        <v>4.6497339166517528E-2</v>
      </c>
      <c r="AB52" s="49">
        <f t="shared" si="53"/>
        <v>1</v>
      </c>
    </row>
    <row r="53" spans="1:28" ht="53.25" customHeight="1" x14ac:dyDescent="0.25">
      <c r="A53" s="71" t="s">
        <v>130</v>
      </c>
      <c r="B53" s="44" t="s">
        <v>41</v>
      </c>
      <c r="C53" s="44">
        <v>20</v>
      </c>
      <c r="D53" s="44" t="s">
        <v>38</v>
      </c>
      <c r="E53" s="45" t="s">
        <v>131</v>
      </c>
      <c r="F53" s="46">
        <v>83632398</v>
      </c>
      <c r="G53" s="46">
        <v>0</v>
      </c>
      <c r="H53" s="46">
        <v>0</v>
      </c>
      <c r="I53" s="46">
        <v>0</v>
      </c>
      <c r="J53" s="46">
        <v>0</v>
      </c>
      <c r="K53" s="46">
        <f t="shared" si="54"/>
        <v>0</v>
      </c>
      <c r="L53" s="46">
        <f t="shared" si="60"/>
        <v>83632398</v>
      </c>
      <c r="M53" s="53">
        <f t="shared" si="61"/>
        <v>1.0597163068438144E-5</v>
      </c>
      <c r="N53" s="46">
        <v>0</v>
      </c>
      <c r="O53" s="56">
        <v>50037520</v>
      </c>
      <c r="P53" s="46">
        <f t="shared" si="62"/>
        <v>33594878</v>
      </c>
      <c r="Q53" s="56">
        <v>50037520</v>
      </c>
      <c r="R53" s="46">
        <f t="shared" si="63"/>
        <v>33594878</v>
      </c>
      <c r="S53" s="46">
        <f t="shared" si="64"/>
        <v>0</v>
      </c>
      <c r="T53" s="46">
        <v>10311232.26</v>
      </c>
      <c r="U53" s="46">
        <f t="shared" si="65"/>
        <v>39726287.740000002</v>
      </c>
      <c r="V53" s="46">
        <v>10311232.26</v>
      </c>
      <c r="W53" s="48">
        <f t="shared" si="66"/>
        <v>0</v>
      </c>
      <c r="X53" s="58">
        <f t="shared" si="3"/>
        <v>0.59830306432203462</v>
      </c>
      <c r="Y53" s="49">
        <f t="shared" si="4"/>
        <v>0.12329231860600243</v>
      </c>
      <c r="Z53" s="49">
        <f t="shared" si="41"/>
        <v>0.12329231860600243</v>
      </c>
      <c r="AA53" s="49">
        <f t="shared" si="59"/>
        <v>0.20607001026429766</v>
      </c>
      <c r="AB53" s="49">
        <f t="shared" si="53"/>
        <v>1</v>
      </c>
    </row>
    <row r="54" spans="1:28" ht="38.25" customHeight="1" x14ac:dyDescent="0.25">
      <c r="A54" s="71" t="s">
        <v>132</v>
      </c>
      <c r="B54" s="44" t="s">
        <v>41</v>
      </c>
      <c r="C54" s="44">
        <v>20</v>
      </c>
      <c r="D54" s="44" t="s">
        <v>38</v>
      </c>
      <c r="E54" s="45" t="s">
        <v>133</v>
      </c>
      <c r="F54" s="46">
        <v>2500000</v>
      </c>
      <c r="G54" s="46">
        <v>0</v>
      </c>
      <c r="H54" s="46">
        <v>0</v>
      </c>
      <c r="I54" s="46">
        <v>0</v>
      </c>
      <c r="J54" s="46">
        <v>0</v>
      </c>
      <c r="K54" s="46">
        <f t="shared" si="54"/>
        <v>0</v>
      </c>
      <c r="L54" s="46">
        <f t="shared" si="60"/>
        <v>2500000</v>
      </c>
      <c r="M54" s="68">
        <f t="shared" si="61"/>
        <v>3.1677804660217157E-7</v>
      </c>
      <c r="N54" s="46">
        <v>0</v>
      </c>
      <c r="O54" s="56">
        <v>0</v>
      </c>
      <c r="P54" s="46">
        <f t="shared" si="62"/>
        <v>2500000</v>
      </c>
      <c r="Q54" s="56">
        <v>0</v>
      </c>
      <c r="R54" s="46">
        <f t="shared" si="63"/>
        <v>2500000</v>
      </c>
      <c r="S54" s="46">
        <f t="shared" si="64"/>
        <v>0</v>
      </c>
      <c r="T54" s="46">
        <v>0</v>
      </c>
      <c r="U54" s="46">
        <f t="shared" si="65"/>
        <v>0</v>
      </c>
      <c r="V54" s="46">
        <v>0</v>
      </c>
      <c r="W54" s="48">
        <f t="shared" si="66"/>
        <v>0</v>
      </c>
      <c r="X54" s="58">
        <f t="shared" si="3"/>
        <v>0</v>
      </c>
      <c r="Y54" s="49">
        <f t="shared" si="4"/>
        <v>0</v>
      </c>
      <c r="Z54" s="49">
        <f t="shared" si="41"/>
        <v>0</v>
      </c>
      <c r="AA54" s="49" t="s">
        <v>40</v>
      </c>
      <c r="AB54" s="49" t="s">
        <v>40</v>
      </c>
    </row>
    <row r="55" spans="1:28" ht="50.25" customHeight="1" x14ac:dyDescent="0.25">
      <c r="A55" s="71" t="s">
        <v>134</v>
      </c>
      <c r="B55" s="44" t="s">
        <v>41</v>
      </c>
      <c r="C55" s="44">
        <v>20</v>
      </c>
      <c r="D55" s="44" t="s">
        <v>38</v>
      </c>
      <c r="E55" s="45" t="s">
        <v>135</v>
      </c>
      <c r="F55" s="46">
        <v>7500000</v>
      </c>
      <c r="G55" s="46">
        <v>0</v>
      </c>
      <c r="H55" s="46">
        <v>0</v>
      </c>
      <c r="I55" s="46">
        <v>0</v>
      </c>
      <c r="J55" s="46">
        <v>0</v>
      </c>
      <c r="K55" s="46">
        <f t="shared" si="54"/>
        <v>0</v>
      </c>
      <c r="L55" s="46">
        <f t="shared" si="60"/>
        <v>7500000</v>
      </c>
      <c r="M55" s="52">
        <f t="shared" si="61"/>
        <v>9.503341398065147E-7</v>
      </c>
      <c r="N55" s="46">
        <v>0</v>
      </c>
      <c r="O55" s="56">
        <v>2240768</v>
      </c>
      <c r="P55" s="46">
        <f t="shared" si="62"/>
        <v>5259232</v>
      </c>
      <c r="Q55" s="56">
        <v>2240768</v>
      </c>
      <c r="R55" s="46">
        <f t="shared" si="63"/>
        <v>5259232</v>
      </c>
      <c r="S55" s="46">
        <f t="shared" si="64"/>
        <v>0</v>
      </c>
      <c r="T55" s="46">
        <v>500000</v>
      </c>
      <c r="U55" s="46">
        <f t="shared" si="65"/>
        <v>1740768</v>
      </c>
      <c r="V55" s="46">
        <v>500000</v>
      </c>
      <c r="W55" s="48">
        <f t="shared" si="66"/>
        <v>0</v>
      </c>
      <c r="X55" s="58">
        <f t="shared" si="3"/>
        <v>0.29876906666666669</v>
      </c>
      <c r="Y55" s="49">
        <f t="shared" si="4"/>
        <v>6.6666666666666666E-2</v>
      </c>
      <c r="Z55" s="49">
        <f t="shared" si="41"/>
        <v>6.6666666666666666E-2</v>
      </c>
      <c r="AA55" s="49">
        <f t="shared" si="59"/>
        <v>0.2231377813321147</v>
      </c>
      <c r="AB55" s="49">
        <f t="shared" si="53"/>
        <v>1</v>
      </c>
    </row>
    <row r="56" spans="1:28" ht="38.25" customHeight="1" x14ac:dyDescent="0.25">
      <c r="A56" s="71" t="s">
        <v>136</v>
      </c>
      <c r="B56" s="44" t="s">
        <v>41</v>
      </c>
      <c r="C56" s="44">
        <v>20</v>
      </c>
      <c r="D56" s="44" t="s">
        <v>38</v>
      </c>
      <c r="E56" s="45" t="s">
        <v>137</v>
      </c>
      <c r="F56" s="46">
        <v>17500000</v>
      </c>
      <c r="G56" s="46">
        <v>0</v>
      </c>
      <c r="H56" s="46">
        <v>0</v>
      </c>
      <c r="I56" s="46">
        <v>0</v>
      </c>
      <c r="J56" s="46">
        <v>0</v>
      </c>
      <c r="K56" s="46">
        <f t="shared" si="54"/>
        <v>0</v>
      </c>
      <c r="L56" s="46">
        <f t="shared" si="60"/>
        <v>17500000</v>
      </c>
      <c r="M56" s="52">
        <f t="shared" si="61"/>
        <v>2.2174463262152009E-6</v>
      </c>
      <c r="N56" s="46">
        <v>0</v>
      </c>
      <c r="O56" s="56">
        <v>13235419</v>
      </c>
      <c r="P56" s="46">
        <f t="shared" si="62"/>
        <v>4264581</v>
      </c>
      <c r="Q56" s="56">
        <v>3235419</v>
      </c>
      <c r="R56" s="46">
        <f t="shared" si="63"/>
        <v>14264581</v>
      </c>
      <c r="S56" s="46">
        <f t="shared" si="64"/>
        <v>10000000</v>
      </c>
      <c r="T56" s="46">
        <v>0</v>
      </c>
      <c r="U56" s="46">
        <f t="shared" si="65"/>
        <v>3235419</v>
      </c>
      <c r="V56" s="46">
        <v>0</v>
      </c>
      <c r="W56" s="48">
        <f t="shared" si="66"/>
        <v>0</v>
      </c>
      <c r="X56" s="58">
        <f t="shared" si="3"/>
        <v>0.18488108571428571</v>
      </c>
      <c r="Y56" s="49">
        <f t="shared" si="4"/>
        <v>0</v>
      </c>
      <c r="Z56" s="49">
        <f t="shared" si="41"/>
        <v>0</v>
      </c>
      <c r="AA56" s="49">
        <f t="shared" si="59"/>
        <v>0</v>
      </c>
      <c r="AB56" s="49" t="s">
        <v>40</v>
      </c>
    </row>
    <row r="57" spans="1:28" ht="37.5" customHeight="1" x14ac:dyDescent="0.25">
      <c r="A57" s="71" t="s">
        <v>138</v>
      </c>
      <c r="B57" s="44" t="s">
        <v>41</v>
      </c>
      <c r="C57" s="44">
        <v>20</v>
      </c>
      <c r="D57" s="44" t="s">
        <v>38</v>
      </c>
      <c r="E57" s="45" t="s">
        <v>139</v>
      </c>
      <c r="F57" s="46">
        <v>46000000</v>
      </c>
      <c r="G57" s="46">
        <v>0</v>
      </c>
      <c r="H57" s="46">
        <v>0</v>
      </c>
      <c r="I57" s="46">
        <v>0</v>
      </c>
      <c r="J57" s="46">
        <v>0</v>
      </c>
      <c r="K57" s="46">
        <f t="shared" si="54"/>
        <v>0</v>
      </c>
      <c r="L57" s="46">
        <f t="shared" si="60"/>
        <v>46000000</v>
      </c>
      <c r="M57" s="53">
        <f t="shared" si="61"/>
        <v>5.8287160574799567E-6</v>
      </c>
      <c r="N57" s="46">
        <v>0</v>
      </c>
      <c r="O57" s="56">
        <v>16646053</v>
      </c>
      <c r="P57" s="46">
        <f t="shared" si="62"/>
        <v>29353947</v>
      </c>
      <c r="Q57" s="56">
        <v>16646053</v>
      </c>
      <c r="R57" s="46">
        <f t="shared" si="63"/>
        <v>29353947</v>
      </c>
      <c r="S57" s="46">
        <f t="shared" si="64"/>
        <v>0</v>
      </c>
      <c r="T57" s="46">
        <v>1000000</v>
      </c>
      <c r="U57" s="46">
        <f t="shared" si="65"/>
        <v>15646053</v>
      </c>
      <c r="V57" s="46">
        <v>1000000</v>
      </c>
      <c r="W57" s="48">
        <f t="shared" si="66"/>
        <v>0</v>
      </c>
      <c r="X57" s="58">
        <f t="shared" si="3"/>
        <v>0.36187071739130433</v>
      </c>
      <c r="Y57" s="49">
        <f t="shared" si="4"/>
        <v>2.1739130434782608E-2</v>
      </c>
      <c r="Z57" s="49">
        <f t="shared" si="41"/>
        <v>2.1739130434782608E-2</v>
      </c>
      <c r="AA57" s="49">
        <f t="shared" si="59"/>
        <v>6.0074301097082894E-2</v>
      </c>
      <c r="AB57" s="49">
        <f t="shared" si="53"/>
        <v>1</v>
      </c>
    </row>
    <row r="58" spans="1:28" ht="49.5" customHeight="1" x14ac:dyDescent="0.25">
      <c r="A58" s="39" t="s">
        <v>140</v>
      </c>
      <c r="B58" s="34" t="s">
        <v>41</v>
      </c>
      <c r="C58" s="34">
        <v>20</v>
      </c>
      <c r="D58" s="34" t="s">
        <v>38</v>
      </c>
      <c r="E58" s="40" t="s">
        <v>141</v>
      </c>
      <c r="F58" s="62">
        <f>+F59+F60+F61</f>
        <v>14000000</v>
      </c>
      <c r="G58" s="62">
        <f>+G59+G60+G61</f>
        <v>0</v>
      </c>
      <c r="H58" s="62">
        <f>+H59+H60+H61</f>
        <v>0</v>
      </c>
      <c r="I58" s="62">
        <f>+I59+I60+I61</f>
        <v>2000000</v>
      </c>
      <c r="J58" s="62">
        <f>+J59+J60+J61</f>
        <v>0</v>
      </c>
      <c r="K58" s="62">
        <f t="shared" si="54"/>
        <v>2000000</v>
      </c>
      <c r="L58" s="62">
        <f t="shared" ref="L58:W58" si="67">+L59+L60+L61</f>
        <v>16000000</v>
      </c>
      <c r="M58" s="67">
        <f t="shared" si="67"/>
        <v>2.0273794982538979E-6</v>
      </c>
      <c r="N58" s="62">
        <f t="shared" si="67"/>
        <v>0</v>
      </c>
      <c r="O58" s="62">
        <f t="shared" si="67"/>
        <v>2500000</v>
      </c>
      <c r="P58" s="62">
        <f t="shared" si="67"/>
        <v>13500000</v>
      </c>
      <c r="Q58" s="62">
        <f t="shared" si="67"/>
        <v>2500000</v>
      </c>
      <c r="R58" s="62">
        <f t="shared" si="67"/>
        <v>13500000</v>
      </c>
      <c r="S58" s="62">
        <f t="shared" si="67"/>
        <v>0</v>
      </c>
      <c r="T58" s="62">
        <f t="shared" si="67"/>
        <v>2500000</v>
      </c>
      <c r="U58" s="62">
        <f t="shared" si="67"/>
        <v>0</v>
      </c>
      <c r="V58" s="62">
        <f t="shared" si="67"/>
        <v>2500000</v>
      </c>
      <c r="W58" s="62">
        <f t="shared" si="67"/>
        <v>0</v>
      </c>
      <c r="X58" s="38">
        <f t="shared" si="3"/>
        <v>0.15625</v>
      </c>
      <c r="Y58" s="38">
        <f t="shared" si="4"/>
        <v>0.15625</v>
      </c>
      <c r="Z58" s="38">
        <f t="shared" si="41"/>
        <v>0.15625</v>
      </c>
      <c r="AA58" s="38">
        <f t="shared" si="59"/>
        <v>1</v>
      </c>
      <c r="AB58" s="38">
        <f t="shared" si="53"/>
        <v>1</v>
      </c>
    </row>
    <row r="59" spans="1:28" ht="45.75" customHeight="1" x14ac:dyDescent="0.25">
      <c r="A59" s="43" t="s">
        <v>142</v>
      </c>
      <c r="B59" s="44" t="s">
        <v>41</v>
      </c>
      <c r="C59" s="44">
        <v>20</v>
      </c>
      <c r="D59" s="44" t="s">
        <v>38</v>
      </c>
      <c r="E59" s="45" t="s">
        <v>143</v>
      </c>
      <c r="F59" s="46">
        <v>2000000</v>
      </c>
      <c r="G59" s="46">
        <v>0</v>
      </c>
      <c r="H59" s="46">
        <v>0</v>
      </c>
      <c r="I59" s="46">
        <v>2000000</v>
      </c>
      <c r="J59" s="46">
        <v>0</v>
      </c>
      <c r="K59" s="46">
        <f t="shared" si="54"/>
        <v>2000000</v>
      </c>
      <c r="L59" s="46">
        <f>+F59+K59</f>
        <v>4000000</v>
      </c>
      <c r="M59" s="68">
        <f>L59/$L$295</f>
        <v>5.0684487456347448E-7</v>
      </c>
      <c r="N59" s="46">
        <v>0</v>
      </c>
      <c r="O59" s="56">
        <v>0</v>
      </c>
      <c r="P59" s="46">
        <f>L59-O59</f>
        <v>4000000</v>
      </c>
      <c r="Q59" s="56">
        <v>0</v>
      </c>
      <c r="R59" s="46">
        <f>+L59-Q59</f>
        <v>4000000</v>
      </c>
      <c r="S59" s="46">
        <f>O59-Q59</f>
        <v>0</v>
      </c>
      <c r="T59" s="46">
        <v>0</v>
      </c>
      <c r="U59" s="46">
        <f>+Q59-T59</f>
        <v>0</v>
      </c>
      <c r="V59" s="46">
        <v>0</v>
      </c>
      <c r="W59" s="48">
        <f>+T59-V59</f>
        <v>0</v>
      </c>
      <c r="X59" s="49">
        <f t="shared" si="3"/>
        <v>0</v>
      </c>
      <c r="Y59" s="49">
        <f t="shared" si="4"/>
        <v>0</v>
      </c>
      <c r="Z59" s="49">
        <f t="shared" si="41"/>
        <v>0</v>
      </c>
      <c r="AA59" s="49" t="s">
        <v>40</v>
      </c>
      <c r="AB59" s="49" t="s">
        <v>40</v>
      </c>
    </row>
    <row r="60" spans="1:28" ht="36.75" customHeight="1" x14ac:dyDescent="0.25">
      <c r="A60" s="43" t="s">
        <v>144</v>
      </c>
      <c r="B60" s="44" t="s">
        <v>41</v>
      </c>
      <c r="C60" s="44">
        <v>20</v>
      </c>
      <c r="D60" s="44" t="s">
        <v>38</v>
      </c>
      <c r="E60" s="45" t="s">
        <v>145</v>
      </c>
      <c r="F60" s="46">
        <v>4000000</v>
      </c>
      <c r="G60" s="46">
        <v>0</v>
      </c>
      <c r="H60" s="46">
        <v>0</v>
      </c>
      <c r="I60" s="46">
        <v>0</v>
      </c>
      <c r="J60" s="46">
        <v>0</v>
      </c>
      <c r="K60" s="46">
        <f t="shared" si="54"/>
        <v>0</v>
      </c>
      <c r="L60" s="46">
        <f>+F60+K60</f>
        <v>4000000</v>
      </c>
      <c r="M60" s="68">
        <f>L60/$L$295</f>
        <v>5.0684487456347448E-7</v>
      </c>
      <c r="N60" s="46">
        <v>0</v>
      </c>
      <c r="O60" s="56">
        <v>1000000</v>
      </c>
      <c r="P60" s="46">
        <f>L60-O60</f>
        <v>3000000</v>
      </c>
      <c r="Q60" s="56">
        <v>1000000</v>
      </c>
      <c r="R60" s="46">
        <f>+L60-Q60</f>
        <v>3000000</v>
      </c>
      <c r="S60" s="46">
        <f>O60-Q60</f>
        <v>0</v>
      </c>
      <c r="T60" s="46">
        <v>1000000</v>
      </c>
      <c r="U60" s="46">
        <f>+Q60-T60</f>
        <v>0</v>
      </c>
      <c r="V60" s="46">
        <v>1000000</v>
      </c>
      <c r="W60" s="48">
        <f>+T60-V60</f>
        <v>0</v>
      </c>
      <c r="X60" s="49">
        <f t="shared" si="3"/>
        <v>0.25</v>
      </c>
      <c r="Y60" s="49">
        <f t="shared" si="4"/>
        <v>0.25</v>
      </c>
      <c r="Z60" s="49">
        <f t="shared" si="41"/>
        <v>0.25</v>
      </c>
      <c r="AA60" s="49">
        <f t="shared" si="59"/>
        <v>1</v>
      </c>
      <c r="AB60" s="49">
        <f t="shared" si="53"/>
        <v>1</v>
      </c>
    </row>
    <row r="61" spans="1:28" ht="48" customHeight="1" x14ac:dyDescent="0.25">
      <c r="A61" s="43" t="s">
        <v>146</v>
      </c>
      <c r="B61" s="44" t="s">
        <v>41</v>
      </c>
      <c r="C61" s="44">
        <v>20</v>
      </c>
      <c r="D61" s="44" t="s">
        <v>38</v>
      </c>
      <c r="E61" s="45" t="s">
        <v>147</v>
      </c>
      <c r="F61" s="46">
        <v>8000000</v>
      </c>
      <c r="G61" s="62">
        <f t="shared" ref="G61:J62" si="68">+G62+G73+G80+G86+G69</f>
        <v>0</v>
      </c>
      <c r="H61" s="62">
        <f t="shared" si="68"/>
        <v>0</v>
      </c>
      <c r="I61" s="46">
        <v>0</v>
      </c>
      <c r="J61" s="46">
        <v>0</v>
      </c>
      <c r="K61" s="46">
        <f t="shared" si="54"/>
        <v>0</v>
      </c>
      <c r="L61" s="46">
        <f>+F61+K61</f>
        <v>8000000</v>
      </c>
      <c r="M61" s="52">
        <f>L61/$L$295</f>
        <v>1.013689749126949E-6</v>
      </c>
      <c r="N61" s="46">
        <v>0</v>
      </c>
      <c r="O61" s="56">
        <v>1500000</v>
      </c>
      <c r="P61" s="46">
        <f>L61-O61</f>
        <v>6500000</v>
      </c>
      <c r="Q61" s="56">
        <v>1500000</v>
      </c>
      <c r="R61" s="46">
        <f>+L61-Q61</f>
        <v>6500000</v>
      </c>
      <c r="S61" s="46">
        <f>O61-Q61</f>
        <v>0</v>
      </c>
      <c r="T61" s="46">
        <v>1500000</v>
      </c>
      <c r="U61" s="46">
        <f>+Q61-T61</f>
        <v>0</v>
      </c>
      <c r="V61" s="46">
        <v>1500000</v>
      </c>
      <c r="W61" s="48">
        <f>+T61-V61</f>
        <v>0</v>
      </c>
      <c r="X61" s="49">
        <f t="shared" si="3"/>
        <v>0.1875</v>
      </c>
      <c r="Y61" s="49">
        <f t="shared" si="4"/>
        <v>0.1875</v>
      </c>
      <c r="Z61" s="49">
        <f t="shared" si="41"/>
        <v>0.1875</v>
      </c>
      <c r="AA61" s="49">
        <f t="shared" si="59"/>
        <v>1</v>
      </c>
      <c r="AB61" s="49">
        <f t="shared" si="53"/>
        <v>1</v>
      </c>
    </row>
    <row r="62" spans="1:28" ht="37.5" customHeight="1" x14ac:dyDescent="0.25">
      <c r="A62" s="39" t="s">
        <v>148</v>
      </c>
      <c r="B62" s="34" t="s">
        <v>41</v>
      </c>
      <c r="C62" s="34">
        <v>20</v>
      </c>
      <c r="D62" s="34" t="s">
        <v>38</v>
      </c>
      <c r="E62" s="40" t="s">
        <v>149</v>
      </c>
      <c r="F62" s="62">
        <f>+F63+F74+F81+F87+F70</f>
        <v>19900406578</v>
      </c>
      <c r="G62" s="62">
        <f t="shared" si="68"/>
        <v>0</v>
      </c>
      <c r="H62" s="62">
        <f t="shared" si="68"/>
        <v>0</v>
      </c>
      <c r="I62" s="62">
        <f t="shared" si="68"/>
        <v>99100000</v>
      </c>
      <c r="J62" s="62">
        <f t="shared" si="68"/>
        <v>101100000</v>
      </c>
      <c r="K62" s="62">
        <f t="shared" si="54"/>
        <v>-2000000</v>
      </c>
      <c r="L62" s="62">
        <f t="shared" ref="L62:W62" si="69">+L63+L74+L81+L87+L70</f>
        <v>19898406578</v>
      </c>
      <c r="M62" s="42">
        <f t="shared" si="69"/>
        <v>2.5213513465098562E-3</v>
      </c>
      <c r="N62" s="62">
        <f t="shared" si="69"/>
        <v>0</v>
      </c>
      <c r="O62" s="62">
        <f t="shared" si="69"/>
        <v>15523204976.879999</v>
      </c>
      <c r="P62" s="62">
        <f t="shared" si="69"/>
        <v>4375201601.1200008</v>
      </c>
      <c r="Q62" s="62">
        <f t="shared" si="69"/>
        <v>13344686919.879999</v>
      </c>
      <c r="R62" s="62">
        <f t="shared" si="69"/>
        <v>6553719658.1199999</v>
      </c>
      <c r="S62" s="62">
        <f t="shared" si="69"/>
        <v>2178518057</v>
      </c>
      <c r="T62" s="62">
        <f t="shared" si="69"/>
        <v>2602036676.8099999</v>
      </c>
      <c r="U62" s="62">
        <f t="shared" si="69"/>
        <v>10742650243.07</v>
      </c>
      <c r="V62" s="62">
        <f t="shared" si="69"/>
        <v>2602036676.8099999</v>
      </c>
      <c r="W62" s="62">
        <f t="shared" si="69"/>
        <v>0</v>
      </c>
      <c r="X62" s="38">
        <f t="shared" si="3"/>
        <v>0.67064098160674335</v>
      </c>
      <c r="Y62" s="38">
        <f t="shared" si="4"/>
        <v>0.13076608253079189</v>
      </c>
      <c r="Z62" s="38">
        <f t="shared" si="41"/>
        <v>0.13076608253079189</v>
      </c>
      <c r="AA62" s="38">
        <f t="shared" si="59"/>
        <v>0.19498671586919467</v>
      </c>
      <c r="AB62" s="38">
        <f t="shared" si="53"/>
        <v>1</v>
      </c>
    </row>
    <row r="63" spans="1:28" ht="79.5" customHeight="1" x14ac:dyDescent="0.25">
      <c r="A63" s="39" t="s">
        <v>150</v>
      </c>
      <c r="B63" s="34" t="s">
        <v>41</v>
      </c>
      <c r="C63" s="34">
        <v>20</v>
      </c>
      <c r="D63" s="34" t="s">
        <v>38</v>
      </c>
      <c r="E63" s="40" t="s">
        <v>151</v>
      </c>
      <c r="F63" s="62">
        <f>+F64+F67+F68+F69+F66+F65</f>
        <v>1011449455</v>
      </c>
      <c r="G63" s="62">
        <f>+G64+G67+G68+G69+G66+G65</f>
        <v>0</v>
      </c>
      <c r="H63" s="62">
        <f>+H64+H67+H68+H69+H66+H65</f>
        <v>0</v>
      </c>
      <c r="I63" s="62">
        <f>+I64+I67+I68+I69+I66+I65</f>
        <v>0</v>
      </c>
      <c r="J63" s="62">
        <f>+J64+J67+J68+J69+J66+J65</f>
        <v>0</v>
      </c>
      <c r="K63" s="62">
        <f t="shared" si="54"/>
        <v>0</v>
      </c>
      <c r="L63" s="62">
        <f>+L64+L67+L68+L69+L66+L65</f>
        <v>1011449455</v>
      </c>
      <c r="M63" s="42">
        <f t="shared" ref="M63:M126" si="70">L63/$L$295</f>
        <v>1.2816199303669241E-4</v>
      </c>
      <c r="N63" s="62">
        <f t="shared" ref="N63:W63" si="71">+N64+N67+N68+N69+N66+N65</f>
        <v>0</v>
      </c>
      <c r="O63" s="62">
        <f t="shared" si="71"/>
        <v>942849455</v>
      </c>
      <c r="P63" s="62">
        <f t="shared" si="71"/>
        <v>68600000</v>
      </c>
      <c r="Q63" s="62">
        <f t="shared" si="71"/>
        <v>646611392</v>
      </c>
      <c r="R63" s="62">
        <f t="shared" si="71"/>
        <v>364838063</v>
      </c>
      <c r="S63" s="62">
        <f t="shared" si="71"/>
        <v>296238063</v>
      </c>
      <c r="T63" s="62">
        <f t="shared" si="71"/>
        <v>59014496</v>
      </c>
      <c r="U63" s="62">
        <f t="shared" si="71"/>
        <v>587596896</v>
      </c>
      <c r="V63" s="62">
        <f t="shared" si="71"/>
        <v>59014496</v>
      </c>
      <c r="W63" s="62">
        <f t="shared" si="71"/>
        <v>0</v>
      </c>
      <c r="X63" s="38">
        <f t="shared" si="3"/>
        <v>0.63929184874591682</v>
      </c>
      <c r="Y63" s="38">
        <f t="shared" si="4"/>
        <v>5.8346460822404612E-2</v>
      </c>
      <c r="Z63" s="38">
        <f t="shared" si="41"/>
        <v>5.8346460822404612E-2</v>
      </c>
      <c r="AA63" s="38">
        <f t="shared" si="59"/>
        <v>9.1267331089644646E-2</v>
      </c>
      <c r="AB63" s="38">
        <f t="shared" si="53"/>
        <v>1</v>
      </c>
    </row>
    <row r="64" spans="1:28" ht="42.75" customHeight="1" x14ac:dyDescent="0.25">
      <c r="A64" s="43" t="s">
        <v>152</v>
      </c>
      <c r="B64" s="44" t="s">
        <v>41</v>
      </c>
      <c r="C64" s="44">
        <v>20</v>
      </c>
      <c r="D64" s="44" t="s">
        <v>38</v>
      </c>
      <c r="E64" s="45" t="s">
        <v>153</v>
      </c>
      <c r="F64" s="46">
        <v>27000000</v>
      </c>
      <c r="G64" s="46">
        <v>0</v>
      </c>
      <c r="H64" s="46">
        <v>0</v>
      </c>
      <c r="I64" s="46">
        <v>0</v>
      </c>
      <c r="J64" s="46">
        <v>0</v>
      </c>
      <c r="K64" s="46">
        <f t="shared" si="54"/>
        <v>0</v>
      </c>
      <c r="L64" s="46">
        <f t="shared" ref="L64:L69" si="72">+F64+K64</f>
        <v>27000000</v>
      </c>
      <c r="M64" s="52">
        <f t="shared" si="70"/>
        <v>3.4212029033034529E-6</v>
      </c>
      <c r="N64" s="46">
        <v>0</v>
      </c>
      <c r="O64" s="56">
        <v>2400000</v>
      </c>
      <c r="P64" s="46">
        <f t="shared" ref="P64:P69" si="73">L64-O64</f>
        <v>24600000</v>
      </c>
      <c r="Q64" s="56">
        <v>2400000</v>
      </c>
      <c r="R64" s="46">
        <f t="shared" ref="R64:R69" si="74">+L64-Q64</f>
        <v>24600000</v>
      </c>
      <c r="S64" s="46">
        <f t="shared" ref="S64:S69" si="75">O64-Q64</f>
        <v>0</v>
      </c>
      <c r="T64" s="46">
        <v>2400000</v>
      </c>
      <c r="U64" s="46">
        <f t="shared" ref="U64:U69" si="76">+Q64-T64</f>
        <v>0</v>
      </c>
      <c r="V64" s="46">
        <v>2400000</v>
      </c>
      <c r="W64" s="48">
        <f t="shared" ref="W64:W69" si="77">+T64-V64</f>
        <v>0</v>
      </c>
      <c r="X64" s="49">
        <f t="shared" si="3"/>
        <v>8.8888888888888892E-2</v>
      </c>
      <c r="Y64" s="49">
        <f t="shared" si="4"/>
        <v>8.8888888888888892E-2</v>
      </c>
      <c r="Z64" s="49">
        <f t="shared" si="41"/>
        <v>8.8888888888888892E-2</v>
      </c>
      <c r="AA64" s="49">
        <f t="shared" si="59"/>
        <v>1</v>
      </c>
      <c r="AB64" s="49">
        <f t="shared" si="53"/>
        <v>1</v>
      </c>
    </row>
    <row r="65" spans="1:28" ht="42" customHeight="1" x14ac:dyDescent="0.25">
      <c r="A65" s="43" t="s">
        <v>154</v>
      </c>
      <c r="B65" s="44" t="s">
        <v>41</v>
      </c>
      <c r="C65" s="44">
        <v>20</v>
      </c>
      <c r="D65" s="44" t="s">
        <v>38</v>
      </c>
      <c r="E65" s="45" t="s">
        <v>155</v>
      </c>
      <c r="F65" s="46">
        <v>10000000</v>
      </c>
      <c r="G65" s="46">
        <v>0</v>
      </c>
      <c r="H65" s="46">
        <v>0</v>
      </c>
      <c r="I65" s="46">
        <v>0</v>
      </c>
      <c r="J65" s="46">
        <v>0</v>
      </c>
      <c r="K65" s="46">
        <f t="shared" si="54"/>
        <v>0</v>
      </c>
      <c r="L65" s="46">
        <f t="shared" si="72"/>
        <v>10000000</v>
      </c>
      <c r="M65" s="52">
        <f t="shared" si="70"/>
        <v>1.2671121864086863E-6</v>
      </c>
      <c r="N65" s="46">
        <v>0</v>
      </c>
      <c r="O65" s="56">
        <v>0</v>
      </c>
      <c r="P65" s="46">
        <f t="shared" si="73"/>
        <v>10000000</v>
      </c>
      <c r="Q65" s="56">
        <v>0</v>
      </c>
      <c r="R65" s="46">
        <f t="shared" si="74"/>
        <v>10000000</v>
      </c>
      <c r="S65" s="46">
        <f t="shared" si="75"/>
        <v>0</v>
      </c>
      <c r="T65" s="46">
        <v>0</v>
      </c>
      <c r="U65" s="46">
        <f t="shared" si="76"/>
        <v>0</v>
      </c>
      <c r="V65" s="46">
        <v>0</v>
      </c>
      <c r="W65" s="48">
        <f t="shared" si="77"/>
        <v>0</v>
      </c>
      <c r="X65" s="49">
        <f t="shared" si="3"/>
        <v>0</v>
      </c>
      <c r="Y65" s="49">
        <f t="shared" si="4"/>
        <v>0</v>
      </c>
      <c r="Z65" s="49">
        <f t="shared" si="41"/>
        <v>0</v>
      </c>
      <c r="AA65" s="49" t="s">
        <v>40</v>
      </c>
      <c r="AB65" s="49" t="s">
        <v>40</v>
      </c>
    </row>
    <row r="66" spans="1:28" ht="42" customHeight="1" x14ac:dyDescent="0.25">
      <c r="A66" s="43" t="s">
        <v>156</v>
      </c>
      <c r="B66" s="44" t="s">
        <v>41</v>
      </c>
      <c r="C66" s="44">
        <v>20</v>
      </c>
      <c r="D66" s="44" t="s">
        <v>38</v>
      </c>
      <c r="E66" s="45" t="s">
        <v>157</v>
      </c>
      <c r="F66" s="46">
        <v>7000000</v>
      </c>
      <c r="G66" s="46">
        <v>0</v>
      </c>
      <c r="H66" s="46">
        <v>0</v>
      </c>
      <c r="I66" s="46">
        <v>0</v>
      </c>
      <c r="J66" s="46">
        <v>0</v>
      </c>
      <c r="K66" s="46">
        <f t="shared" si="54"/>
        <v>0</v>
      </c>
      <c r="L66" s="46">
        <f t="shared" si="72"/>
        <v>7000000</v>
      </c>
      <c r="M66" s="52">
        <f t="shared" si="70"/>
        <v>8.8697853048608042E-7</v>
      </c>
      <c r="N66" s="46">
        <v>0</v>
      </c>
      <c r="O66" s="56">
        <v>0</v>
      </c>
      <c r="P66" s="46">
        <f t="shared" si="73"/>
        <v>7000000</v>
      </c>
      <c r="Q66" s="56">
        <v>0</v>
      </c>
      <c r="R66" s="46">
        <f t="shared" si="74"/>
        <v>7000000</v>
      </c>
      <c r="S66" s="46">
        <f t="shared" si="75"/>
        <v>0</v>
      </c>
      <c r="T66" s="46">
        <v>0</v>
      </c>
      <c r="U66" s="46">
        <f t="shared" si="76"/>
        <v>0</v>
      </c>
      <c r="V66" s="46">
        <v>0</v>
      </c>
      <c r="W66" s="48">
        <f t="shared" si="77"/>
        <v>0</v>
      </c>
      <c r="X66" s="49">
        <f t="shared" si="3"/>
        <v>0</v>
      </c>
      <c r="Y66" s="49">
        <f t="shared" si="4"/>
        <v>0</v>
      </c>
      <c r="Z66" s="49">
        <f t="shared" si="41"/>
        <v>0</v>
      </c>
      <c r="AA66" s="49" t="s">
        <v>40</v>
      </c>
      <c r="AB66" s="49" t="s">
        <v>40</v>
      </c>
    </row>
    <row r="67" spans="1:28" ht="42" customHeight="1" x14ac:dyDescent="0.25">
      <c r="A67" s="43" t="s">
        <v>158</v>
      </c>
      <c r="B67" s="44" t="s">
        <v>41</v>
      </c>
      <c r="C67" s="44">
        <v>20</v>
      </c>
      <c r="D67" s="44" t="s">
        <v>38</v>
      </c>
      <c r="E67" s="45" t="s">
        <v>159</v>
      </c>
      <c r="F67" s="46">
        <v>30000000</v>
      </c>
      <c r="G67" s="46">
        <v>0</v>
      </c>
      <c r="H67" s="46">
        <v>0</v>
      </c>
      <c r="I67" s="46">
        <v>0</v>
      </c>
      <c r="J67" s="46">
        <v>0</v>
      </c>
      <c r="K67" s="46">
        <f t="shared" si="54"/>
        <v>0</v>
      </c>
      <c r="L67" s="46">
        <f t="shared" si="72"/>
        <v>30000000</v>
      </c>
      <c r="M67" s="52">
        <f t="shared" si="70"/>
        <v>3.8013365592260588E-6</v>
      </c>
      <c r="N67" s="46">
        <v>0</v>
      </c>
      <c r="O67" s="56">
        <v>3000000</v>
      </c>
      <c r="P67" s="46">
        <f t="shared" si="73"/>
        <v>27000000</v>
      </c>
      <c r="Q67" s="56">
        <v>3000000</v>
      </c>
      <c r="R67" s="46">
        <f t="shared" si="74"/>
        <v>27000000</v>
      </c>
      <c r="S67" s="46">
        <f t="shared" si="75"/>
        <v>0</v>
      </c>
      <c r="T67" s="46">
        <v>3000000</v>
      </c>
      <c r="U67" s="46">
        <f t="shared" si="76"/>
        <v>0</v>
      </c>
      <c r="V67" s="46">
        <v>3000000</v>
      </c>
      <c r="W67" s="48">
        <f t="shared" si="77"/>
        <v>0</v>
      </c>
      <c r="X67" s="49">
        <f t="shared" si="3"/>
        <v>0.1</v>
      </c>
      <c r="Y67" s="49">
        <f t="shared" si="4"/>
        <v>0.1</v>
      </c>
      <c r="Z67" s="49">
        <f t="shared" si="41"/>
        <v>0.1</v>
      </c>
      <c r="AA67" s="49">
        <f t="shared" si="59"/>
        <v>1</v>
      </c>
      <c r="AB67" s="49">
        <f t="shared" si="53"/>
        <v>1</v>
      </c>
    </row>
    <row r="68" spans="1:28" ht="42" customHeight="1" x14ac:dyDescent="0.25">
      <c r="A68" s="43" t="s">
        <v>160</v>
      </c>
      <c r="B68" s="44" t="s">
        <v>41</v>
      </c>
      <c r="C68" s="44">
        <v>20</v>
      </c>
      <c r="D68" s="44" t="s">
        <v>38</v>
      </c>
      <c r="E68" s="45" t="s">
        <v>161</v>
      </c>
      <c r="F68" s="46">
        <v>587596896</v>
      </c>
      <c r="G68" s="46">
        <v>0</v>
      </c>
      <c r="H68" s="46">
        <v>0</v>
      </c>
      <c r="I68" s="46">
        <v>0</v>
      </c>
      <c r="J68" s="46">
        <v>0</v>
      </c>
      <c r="K68" s="46">
        <f t="shared" si="54"/>
        <v>0</v>
      </c>
      <c r="L68" s="46">
        <f t="shared" si="72"/>
        <v>587596896</v>
      </c>
      <c r="M68" s="51">
        <f t="shared" si="70"/>
        <v>7.445511876175174E-5</v>
      </c>
      <c r="N68" s="46">
        <v>0</v>
      </c>
      <c r="O68" s="56">
        <v>587596896</v>
      </c>
      <c r="P68" s="46">
        <f t="shared" si="73"/>
        <v>0</v>
      </c>
      <c r="Q68" s="56">
        <v>587596896</v>
      </c>
      <c r="R68" s="46">
        <f t="shared" si="74"/>
        <v>0</v>
      </c>
      <c r="S68" s="46">
        <f t="shared" si="75"/>
        <v>0</v>
      </c>
      <c r="T68" s="46">
        <v>0</v>
      </c>
      <c r="U68" s="46">
        <f t="shared" si="76"/>
        <v>587596896</v>
      </c>
      <c r="V68" s="46">
        <v>0</v>
      </c>
      <c r="W68" s="48">
        <f t="shared" si="77"/>
        <v>0</v>
      </c>
      <c r="X68" s="49">
        <f t="shared" si="3"/>
        <v>1</v>
      </c>
      <c r="Y68" s="49">
        <f t="shared" si="4"/>
        <v>0</v>
      </c>
      <c r="Z68" s="49">
        <f t="shared" si="41"/>
        <v>0</v>
      </c>
      <c r="AA68" s="49">
        <f t="shared" si="59"/>
        <v>0</v>
      </c>
      <c r="AB68" s="49" t="s">
        <v>40</v>
      </c>
    </row>
    <row r="69" spans="1:28" ht="42" customHeight="1" x14ac:dyDescent="0.25">
      <c r="A69" s="43" t="s">
        <v>162</v>
      </c>
      <c r="B69" s="44" t="s">
        <v>41</v>
      </c>
      <c r="C69" s="44">
        <v>20</v>
      </c>
      <c r="D69" s="44" t="s">
        <v>38</v>
      </c>
      <c r="E69" s="45" t="s">
        <v>163</v>
      </c>
      <c r="F69" s="46">
        <v>349852559</v>
      </c>
      <c r="G69" s="46">
        <v>0</v>
      </c>
      <c r="H69" s="46">
        <v>0</v>
      </c>
      <c r="I69" s="46">
        <v>0</v>
      </c>
      <c r="J69" s="46">
        <v>0</v>
      </c>
      <c r="K69" s="46">
        <f t="shared" si="54"/>
        <v>0</v>
      </c>
      <c r="L69" s="46">
        <f t="shared" si="72"/>
        <v>349852559</v>
      </c>
      <c r="M69" s="53">
        <f t="shared" si="70"/>
        <v>4.4330244095516394E-5</v>
      </c>
      <c r="N69" s="46">
        <v>0</v>
      </c>
      <c r="O69" s="56">
        <v>349852559</v>
      </c>
      <c r="P69" s="46">
        <f t="shared" si="73"/>
        <v>0</v>
      </c>
      <c r="Q69" s="56">
        <v>53614496</v>
      </c>
      <c r="R69" s="46">
        <f t="shared" si="74"/>
        <v>296238063</v>
      </c>
      <c r="S69" s="46">
        <f t="shared" si="75"/>
        <v>296238063</v>
      </c>
      <c r="T69" s="46">
        <v>53614496</v>
      </c>
      <c r="U69" s="46">
        <f t="shared" si="76"/>
        <v>0</v>
      </c>
      <c r="V69" s="46">
        <v>53614496</v>
      </c>
      <c r="W69" s="48">
        <f t="shared" si="77"/>
        <v>0</v>
      </c>
      <c r="X69" s="49">
        <f t="shared" si="3"/>
        <v>0.15324883188863569</v>
      </c>
      <c r="Y69" s="49">
        <f t="shared" si="4"/>
        <v>0.15324883188863569</v>
      </c>
      <c r="Z69" s="49">
        <f t="shared" si="41"/>
        <v>0.15324883188863569</v>
      </c>
      <c r="AA69" s="49">
        <f t="shared" si="59"/>
        <v>1</v>
      </c>
      <c r="AB69" s="49">
        <f t="shared" si="53"/>
        <v>1</v>
      </c>
    </row>
    <row r="70" spans="1:28" ht="48" customHeight="1" x14ac:dyDescent="0.25">
      <c r="A70" s="39" t="s">
        <v>164</v>
      </c>
      <c r="B70" s="34" t="s">
        <v>41</v>
      </c>
      <c r="C70" s="34">
        <v>20</v>
      </c>
      <c r="D70" s="34" t="s">
        <v>38</v>
      </c>
      <c r="E70" s="40" t="s">
        <v>165</v>
      </c>
      <c r="F70" s="62">
        <f>+F71+F72+F73</f>
        <v>11018432425</v>
      </c>
      <c r="G70" s="62">
        <f>+G71+G72+G73</f>
        <v>0</v>
      </c>
      <c r="H70" s="62">
        <f>+H71+H72+H73</f>
        <v>0</v>
      </c>
      <c r="I70" s="62">
        <f>+I71+I72+I73</f>
        <v>0</v>
      </c>
      <c r="J70" s="62">
        <f>+J71+J72+J73</f>
        <v>5000000</v>
      </c>
      <c r="K70" s="62">
        <f t="shared" si="54"/>
        <v>-5000000</v>
      </c>
      <c r="L70" s="62">
        <f>+L71+L72+L73</f>
        <v>11013432425</v>
      </c>
      <c r="M70" s="42">
        <f t="shared" si="70"/>
        <v>1.395525443990607E-3</v>
      </c>
      <c r="N70" s="62">
        <f t="shared" ref="N70:W70" si="78">+N71+N72+N73</f>
        <v>0</v>
      </c>
      <c r="O70" s="62">
        <f t="shared" si="78"/>
        <v>9771323534</v>
      </c>
      <c r="P70" s="62">
        <f t="shared" si="78"/>
        <v>1242108891</v>
      </c>
      <c r="Q70" s="62">
        <f t="shared" si="78"/>
        <v>9047064672</v>
      </c>
      <c r="R70" s="62">
        <f t="shared" si="78"/>
        <v>1966367753</v>
      </c>
      <c r="S70" s="62">
        <f t="shared" si="78"/>
        <v>724258862</v>
      </c>
      <c r="T70" s="62">
        <f t="shared" si="78"/>
        <v>2398345384.3299999</v>
      </c>
      <c r="U70" s="62">
        <f t="shared" si="78"/>
        <v>6648719287.6700001</v>
      </c>
      <c r="V70" s="62">
        <f t="shared" si="78"/>
        <v>2398345384.3299999</v>
      </c>
      <c r="W70" s="62">
        <f t="shared" si="78"/>
        <v>0</v>
      </c>
      <c r="X70" s="38">
        <f t="shared" si="3"/>
        <v>0.82145731892480378</v>
      </c>
      <c r="Y70" s="38">
        <f t="shared" si="4"/>
        <v>0.2177654787154151</v>
      </c>
      <c r="Z70" s="38">
        <f t="shared" si="41"/>
        <v>0.2177654787154151</v>
      </c>
      <c r="AA70" s="38">
        <f t="shared" si="59"/>
        <v>0.2650965226050282</v>
      </c>
      <c r="AB70" s="38">
        <f t="shared" si="53"/>
        <v>1</v>
      </c>
    </row>
    <row r="71" spans="1:28" ht="42" customHeight="1" x14ac:dyDescent="0.25">
      <c r="A71" s="43" t="s">
        <v>166</v>
      </c>
      <c r="B71" s="44" t="s">
        <v>41</v>
      </c>
      <c r="C71" s="44">
        <v>20</v>
      </c>
      <c r="D71" s="44" t="s">
        <v>38</v>
      </c>
      <c r="E71" s="45" t="s">
        <v>167</v>
      </c>
      <c r="F71" s="46">
        <v>1952800255</v>
      </c>
      <c r="G71" s="46">
        <v>0</v>
      </c>
      <c r="H71" s="46">
        <v>0</v>
      </c>
      <c r="I71" s="46">
        <v>0</v>
      </c>
      <c r="J71" s="46">
        <v>0</v>
      </c>
      <c r="K71" s="46">
        <f t="shared" si="54"/>
        <v>0</v>
      </c>
      <c r="L71" s="46">
        <f>+F71+K71</f>
        <v>1952800255</v>
      </c>
      <c r="M71" s="51">
        <f t="shared" si="70"/>
        <v>2.4744170007324904E-4</v>
      </c>
      <c r="N71" s="46">
        <v>0</v>
      </c>
      <c r="O71" s="46">
        <v>1028698747</v>
      </c>
      <c r="P71" s="46">
        <f>L71-O71</f>
        <v>924101508</v>
      </c>
      <c r="Q71" s="46">
        <v>1028698747</v>
      </c>
      <c r="R71" s="46">
        <f>+L71-Q71</f>
        <v>924101508</v>
      </c>
      <c r="S71" s="46">
        <f>O71-Q71</f>
        <v>0</v>
      </c>
      <c r="T71" s="46">
        <v>1028698747</v>
      </c>
      <c r="U71" s="46">
        <f>+Q71-T71</f>
        <v>0</v>
      </c>
      <c r="V71" s="46">
        <v>1028698747</v>
      </c>
      <c r="W71" s="48">
        <f>+T71-V71</f>
        <v>0</v>
      </c>
      <c r="X71" s="49">
        <f t="shared" ref="X71:X135" si="79">+Q71/L71</f>
        <v>0.52678134610341909</v>
      </c>
      <c r="Y71" s="49">
        <f t="shared" ref="Y71:Y134" si="80">+T71/L71</f>
        <v>0.52678134610341909</v>
      </c>
      <c r="Z71" s="49">
        <f t="shared" si="41"/>
        <v>0.52678134610341909</v>
      </c>
      <c r="AA71" s="49">
        <f t="shared" si="59"/>
        <v>1</v>
      </c>
      <c r="AB71" s="49">
        <f t="shared" si="53"/>
        <v>1</v>
      </c>
    </row>
    <row r="72" spans="1:28" ht="42" customHeight="1" x14ac:dyDescent="0.25">
      <c r="A72" s="43" t="s">
        <v>168</v>
      </c>
      <c r="B72" s="44" t="s">
        <v>41</v>
      </c>
      <c r="C72" s="44">
        <v>20</v>
      </c>
      <c r="D72" s="44" t="s">
        <v>38</v>
      </c>
      <c r="E72" s="45" t="s">
        <v>169</v>
      </c>
      <c r="F72" s="46">
        <v>9046632170</v>
      </c>
      <c r="G72" s="46">
        <v>0</v>
      </c>
      <c r="H72" s="46">
        <v>0</v>
      </c>
      <c r="I72" s="46">
        <v>0</v>
      </c>
      <c r="J72" s="46">
        <f>3000000+2000000</f>
        <v>5000000</v>
      </c>
      <c r="K72" s="46">
        <f t="shared" si="54"/>
        <v>-5000000</v>
      </c>
      <c r="L72" s="46">
        <f>+F72+K72</f>
        <v>9041632170</v>
      </c>
      <c r="M72" s="51">
        <f t="shared" si="70"/>
        <v>1.1456762307631816E-3</v>
      </c>
      <c r="N72" s="46">
        <v>0</v>
      </c>
      <c r="O72" s="46">
        <v>8734791902</v>
      </c>
      <c r="P72" s="46">
        <f>L72-O72</f>
        <v>306840268</v>
      </c>
      <c r="Q72" s="46">
        <v>8010533040</v>
      </c>
      <c r="R72" s="46">
        <f>+L72-Q72</f>
        <v>1031099130</v>
      </c>
      <c r="S72" s="46">
        <f>O72-Q72</f>
        <v>724258862</v>
      </c>
      <c r="T72" s="46">
        <v>1369646637.3299999</v>
      </c>
      <c r="U72" s="46">
        <f>+Q72-T72</f>
        <v>6640886402.6700001</v>
      </c>
      <c r="V72" s="46">
        <v>1369646637.3299999</v>
      </c>
      <c r="W72" s="48">
        <f>+T72-V72</f>
        <v>0</v>
      </c>
      <c r="X72" s="49">
        <f t="shared" si="79"/>
        <v>0.88596095145064946</v>
      </c>
      <c r="Y72" s="49">
        <f t="shared" si="80"/>
        <v>0.15148223369166322</v>
      </c>
      <c r="Z72" s="49">
        <f t="shared" si="41"/>
        <v>0.15148223369166322</v>
      </c>
      <c r="AA72" s="49">
        <f t="shared" si="59"/>
        <v>0.17098071133228857</v>
      </c>
      <c r="AB72" s="49">
        <f t="shared" si="53"/>
        <v>1</v>
      </c>
    </row>
    <row r="73" spans="1:28" ht="42" customHeight="1" x14ac:dyDescent="0.25">
      <c r="A73" s="43" t="s">
        <v>170</v>
      </c>
      <c r="B73" s="44" t="s">
        <v>41</v>
      </c>
      <c r="C73" s="44">
        <v>20</v>
      </c>
      <c r="D73" s="44" t="s">
        <v>38</v>
      </c>
      <c r="E73" s="45" t="s">
        <v>171</v>
      </c>
      <c r="F73" s="46">
        <v>19000000</v>
      </c>
      <c r="G73" s="46">
        <v>0</v>
      </c>
      <c r="H73" s="46">
        <v>0</v>
      </c>
      <c r="I73" s="46">
        <v>0</v>
      </c>
      <c r="J73" s="46">
        <v>0</v>
      </c>
      <c r="K73" s="46">
        <f t="shared" si="54"/>
        <v>0</v>
      </c>
      <c r="L73" s="46">
        <f>+F73+K73</f>
        <v>19000000</v>
      </c>
      <c r="M73" s="52">
        <f t="shared" si="70"/>
        <v>2.4075131541765038E-6</v>
      </c>
      <c r="N73" s="46">
        <v>0</v>
      </c>
      <c r="O73" s="46">
        <v>7832885</v>
      </c>
      <c r="P73" s="46">
        <f>L73-O73</f>
        <v>11167115</v>
      </c>
      <c r="Q73" s="46">
        <v>7832885</v>
      </c>
      <c r="R73" s="46">
        <f>+L73-Q73</f>
        <v>11167115</v>
      </c>
      <c r="S73" s="46">
        <f>O73-Q73</f>
        <v>0</v>
      </c>
      <c r="T73" s="46">
        <v>0</v>
      </c>
      <c r="U73" s="46">
        <f>+Q73-T73</f>
        <v>7832885</v>
      </c>
      <c r="V73" s="46">
        <v>0</v>
      </c>
      <c r="W73" s="48">
        <f>+T73-V73</f>
        <v>0</v>
      </c>
      <c r="X73" s="49">
        <f t="shared" si="79"/>
        <v>0.4122571052631579</v>
      </c>
      <c r="Y73" s="49">
        <f t="shared" si="80"/>
        <v>0</v>
      </c>
      <c r="Z73" s="49">
        <f t="shared" si="41"/>
        <v>0</v>
      </c>
      <c r="AA73" s="49">
        <f t="shared" si="59"/>
        <v>0</v>
      </c>
      <c r="AB73" s="49" t="s">
        <v>40</v>
      </c>
    </row>
    <row r="74" spans="1:28" ht="49.5" customHeight="1" x14ac:dyDescent="0.25">
      <c r="A74" s="39" t="s">
        <v>172</v>
      </c>
      <c r="B74" s="34" t="s">
        <v>41</v>
      </c>
      <c r="C74" s="34">
        <v>20</v>
      </c>
      <c r="D74" s="34" t="s">
        <v>38</v>
      </c>
      <c r="E74" s="40" t="s">
        <v>173</v>
      </c>
      <c r="F74" s="62">
        <f>SUM(F75:F80)</f>
        <v>7144524698</v>
      </c>
      <c r="G74" s="62">
        <f>SUM(G75:G80)</f>
        <v>0</v>
      </c>
      <c r="H74" s="62">
        <f>SUM(H75:H80)</f>
        <v>0</v>
      </c>
      <c r="I74" s="62">
        <f>SUM(I75:I80)</f>
        <v>3000000</v>
      </c>
      <c r="J74" s="62">
        <f>SUM(J75:J80)</f>
        <v>0</v>
      </c>
      <c r="K74" s="62">
        <f t="shared" si="54"/>
        <v>3000000</v>
      </c>
      <c r="L74" s="62">
        <f>SUM(L75:L80)</f>
        <v>7147524698</v>
      </c>
      <c r="M74" s="42">
        <f t="shared" si="70"/>
        <v>9.0567156474928654E-4</v>
      </c>
      <c r="N74" s="62">
        <f t="shared" ref="N74:W74" si="81">SUM(N75:N80)</f>
        <v>0</v>
      </c>
      <c r="O74" s="62">
        <f t="shared" si="81"/>
        <v>4349031987.8799992</v>
      </c>
      <c r="P74" s="62">
        <f t="shared" si="81"/>
        <v>2798492710.1200004</v>
      </c>
      <c r="Q74" s="62">
        <f t="shared" si="81"/>
        <v>3644833994.8799996</v>
      </c>
      <c r="R74" s="62">
        <f t="shared" si="81"/>
        <v>3502690703.1199999</v>
      </c>
      <c r="S74" s="62">
        <f t="shared" si="81"/>
        <v>704197993</v>
      </c>
      <c r="T74" s="62">
        <f t="shared" si="81"/>
        <v>138499935.47999999</v>
      </c>
      <c r="U74" s="62">
        <f t="shared" si="81"/>
        <v>3506334059.4000001</v>
      </c>
      <c r="V74" s="62">
        <f t="shared" si="81"/>
        <v>138499935.47999999</v>
      </c>
      <c r="W74" s="62">
        <f t="shared" si="81"/>
        <v>0</v>
      </c>
      <c r="X74" s="38">
        <f t="shared" si="79"/>
        <v>0.50994353274496373</v>
      </c>
      <c r="Y74" s="38">
        <f t="shared" si="80"/>
        <v>1.9377328702166591E-2</v>
      </c>
      <c r="Z74" s="38">
        <f t="shared" si="41"/>
        <v>1.9377328702166591E-2</v>
      </c>
      <c r="AA74" s="38">
        <f t="shared" si="59"/>
        <v>3.799896941110479E-2</v>
      </c>
      <c r="AB74" s="38">
        <f t="shared" ref="AB74:AB97" si="82">+V74/T74</f>
        <v>1</v>
      </c>
    </row>
    <row r="75" spans="1:28" ht="41.25" customHeight="1" x14ac:dyDescent="0.25">
      <c r="A75" s="43" t="s">
        <v>174</v>
      </c>
      <c r="B75" s="44" t="s">
        <v>41</v>
      </c>
      <c r="C75" s="44">
        <v>20</v>
      </c>
      <c r="D75" s="44" t="s">
        <v>38</v>
      </c>
      <c r="E75" s="45" t="s">
        <v>175</v>
      </c>
      <c r="F75" s="46">
        <v>1583473232</v>
      </c>
      <c r="G75" s="46">
        <v>0</v>
      </c>
      <c r="H75" s="46">
        <v>0</v>
      </c>
      <c r="I75" s="46">
        <v>0</v>
      </c>
      <c r="J75" s="46">
        <v>0</v>
      </c>
      <c r="K75" s="46">
        <f t="shared" si="54"/>
        <v>0</v>
      </c>
      <c r="L75" s="46">
        <f t="shared" ref="L75:L80" si="83">+F75+K75</f>
        <v>1583473232</v>
      </c>
      <c r="M75" s="51">
        <f t="shared" si="70"/>
        <v>2.006438229119149E-4</v>
      </c>
      <c r="N75" s="46">
        <v>0</v>
      </c>
      <c r="O75" s="46">
        <v>1275361240</v>
      </c>
      <c r="P75" s="46">
        <f t="shared" ref="P75:P80" si="84">L75-O75</f>
        <v>308111992</v>
      </c>
      <c r="Q75" s="46">
        <v>1275361240</v>
      </c>
      <c r="R75" s="46">
        <f t="shared" ref="R75:R80" si="85">+L75-Q75</f>
        <v>308111992</v>
      </c>
      <c r="S75" s="46">
        <f t="shared" ref="S75:S80" si="86">O75-Q75</f>
        <v>0</v>
      </c>
      <c r="T75" s="46">
        <v>19852042</v>
      </c>
      <c r="U75" s="46">
        <f t="shared" ref="U75:U80" si="87">+Q75-T75</f>
        <v>1255509198</v>
      </c>
      <c r="V75" s="46">
        <v>19852042</v>
      </c>
      <c r="W75" s="48">
        <f t="shared" ref="W75:W80" si="88">+T75-V75</f>
        <v>0</v>
      </c>
      <c r="X75" s="49">
        <f t="shared" si="79"/>
        <v>0.80542014492354863</v>
      </c>
      <c r="Y75" s="49">
        <f t="shared" si="80"/>
        <v>1.2537024054979414E-2</v>
      </c>
      <c r="Z75" s="49">
        <f t="shared" si="41"/>
        <v>1.2537024054979414E-2</v>
      </c>
      <c r="AA75" s="49">
        <f t="shared" si="59"/>
        <v>1.5565818826358562E-2</v>
      </c>
      <c r="AB75" s="49">
        <f t="shared" si="82"/>
        <v>1</v>
      </c>
    </row>
    <row r="76" spans="1:28" ht="39" customHeight="1" x14ac:dyDescent="0.25">
      <c r="A76" s="43" t="s">
        <v>176</v>
      </c>
      <c r="B76" s="44" t="s">
        <v>41</v>
      </c>
      <c r="C76" s="44">
        <v>20</v>
      </c>
      <c r="D76" s="44" t="s">
        <v>38</v>
      </c>
      <c r="E76" s="45" t="s">
        <v>177</v>
      </c>
      <c r="F76" s="46">
        <v>3205206795</v>
      </c>
      <c r="G76" s="46">
        <v>0</v>
      </c>
      <c r="H76" s="46">
        <v>0</v>
      </c>
      <c r="I76" s="46">
        <v>0</v>
      </c>
      <c r="J76" s="46">
        <v>0</v>
      </c>
      <c r="K76" s="46">
        <f t="shared" si="54"/>
        <v>0</v>
      </c>
      <c r="L76" s="46">
        <f t="shared" si="83"/>
        <v>3205206795</v>
      </c>
      <c r="M76" s="51">
        <f t="shared" si="70"/>
        <v>4.0613565899044279E-4</v>
      </c>
      <c r="N76" s="46">
        <v>0</v>
      </c>
      <c r="O76" s="46">
        <v>1673521560.5999999</v>
      </c>
      <c r="P76" s="46">
        <f t="shared" si="84"/>
        <v>1531685234.4000001</v>
      </c>
      <c r="Q76" s="46">
        <v>1612774784.5999999</v>
      </c>
      <c r="R76" s="46">
        <f t="shared" si="85"/>
        <v>1592432010.4000001</v>
      </c>
      <c r="S76" s="46">
        <f t="shared" si="86"/>
        <v>60746776</v>
      </c>
      <c r="T76" s="46">
        <v>47864097.600000001</v>
      </c>
      <c r="U76" s="46">
        <f t="shared" si="87"/>
        <v>1564910687</v>
      </c>
      <c r="V76" s="46">
        <v>47864097.600000001</v>
      </c>
      <c r="W76" s="48">
        <f t="shared" si="88"/>
        <v>0</v>
      </c>
      <c r="X76" s="49">
        <f t="shared" si="79"/>
        <v>0.5031733949634285</v>
      </c>
      <c r="Y76" s="49">
        <f t="shared" si="80"/>
        <v>1.4933232287746975E-2</v>
      </c>
      <c r="Z76" s="49">
        <f t="shared" si="41"/>
        <v>1.4933232287746975E-2</v>
      </c>
      <c r="AA76" s="49">
        <f t="shared" si="59"/>
        <v>2.9678103884710254E-2</v>
      </c>
      <c r="AB76" s="49">
        <f t="shared" si="82"/>
        <v>1</v>
      </c>
    </row>
    <row r="77" spans="1:28" ht="44.25" customHeight="1" x14ac:dyDescent="0.25">
      <c r="A77" s="43" t="s">
        <v>178</v>
      </c>
      <c r="B77" s="44" t="s">
        <v>41</v>
      </c>
      <c r="C77" s="44">
        <v>20</v>
      </c>
      <c r="D77" s="44" t="s">
        <v>38</v>
      </c>
      <c r="E77" s="45" t="s">
        <v>179</v>
      </c>
      <c r="F77" s="46">
        <v>126060430</v>
      </c>
      <c r="G77" s="46">
        <v>0</v>
      </c>
      <c r="H77" s="46">
        <v>0</v>
      </c>
      <c r="I77" s="46">
        <v>0</v>
      </c>
      <c r="J77" s="46">
        <v>0</v>
      </c>
      <c r="K77" s="46">
        <f t="shared" si="54"/>
        <v>0</v>
      </c>
      <c r="L77" s="46">
        <f t="shared" si="83"/>
        <v>126060430</v>
      </c>
      <c r="M77" s="53">
        <f t="shared" si="70"/>
        <v>1.5973270707691914E-5</v>
      </c>
      <c r="N77" s="46">
        <v>0</v>
      </c>
      <c r="O77" s="46">
        <v>70000359.870000005</v>
      </c>
      <c r="P77" s="46">
        <f t="shared" si="84"/>
        <v>56060070.129999995</v>
      </c>
      <c r="Q77" s="46">
        <v>9493478.8699999992</v>
      </c>
      <c r="R77" s="46">
        <f t="shared" si="85"/>
        <v>116566951.13</v>
      </c>
      <c r="S77" s="46">
        <f t="shared" si="86"/>
        <v>60506881.000000007</v>
      </c>
      <c r="T77" s="46">
        <v>9493478.8699999992</v>
      </c>
      <c r="U77" s="46">
        <f t="shared" si="87"/>
        <v>0</v>
      </c>
      <c r="V77" s="46">
        <v>9493478.8699999992</v>
      </c>
      <c r="W77" s="48">
        <f t="shared" si="88"/>
        <v>0</v>
      </c>
      <c r="X77" s="49">
        <f t="shared" si="79"/>
        <v>7.5308951984377648E-2</v>
      </c>
      <c r="Y77" s="49">
        <f t="shared" si="80"/>
        <v>7.5308951984377648E-2</v>
      </c>
      <c r="Z77" s="49">
        <f t="shared" si="41"/>
        <v>7.5308951984377648E-2</v>
      </c>
      <c r="AA77" s="49">
        <f t="shared" si="59"/>
        <v>1</v>
      </c>
      <c r="AB77" s="49">
        <f t="shared" si="82"/>
        <v>1</v>
      </c>
    </row>
    <row r="78" spans="1:28" ht="32.25" customHeight="1" x14ac:dyDescent="0.25">
      <c r="A78" s="43" t="s">
        <v>180</v>
      </c>
      <c r="B78" s="44" t="s">
        <v>41</v>
      </c>
      <c r="C78" s="44">
        <v>20</v>
      </c>
      <c r="D78" s="44" t="s">
        <v>38</v>
      </c>
      <c r="E78" s="45" t="s">
        <v>181</v>
      </c>
      <c r="F78" s="46">
        <v>1505880945</v>
      </c>
      <c r="G78" s="46">
        <v>0</v>
      </c>
      <c r="H78" s="46">
        <v>0</v>
      </c>
      <c r="I78" s="46">
        <v>0</v>
      </c>
      <c r="J78" s="46">
        <v>0</v>
      </c>
      <c r="K78" s="46">
        <f t="shared" si="54"/>
        <v>0</v>
      </c>
      <c r="L78" s="46">
        <f t="shared" si="83"/>
        <v>1505880945</v>
      </c>
      <c r="M78" s="51">
        <f t="shared" si="70"/>
        <v>1.9081200966901288E-4</v>
      </c>
      <c r="N78" s="46">
        <v>0</v>
      </c>
      <c r="O78" s="46">
        <v>880245531.40999997</v>
      </c>
      <c r="P78" s="46">
        <f t="shared" si="84"/>
        <v>625635413.59000003</v>
      </c>
      <c r="Q78" s="46">
        <v>385301195.41000003</v>
      </c>
      <c r="R78" s="46">
        <f t="shared" si="85"/>
        <v>1120579749.5899999</v>
      </c>
      <c r="S78" s="46">
        <f t="shared" si="86"/>
        <v>494944335.99999994</v>
      </c>
      <c r="T78" s="46">
        <v>58290317.009999998</v>
      </c>
      <c r="U78" s="46">
        <f t="shared" si="87"/>
        <v>327010878.40000004</v>
      </c>
      <c r="V78" s="46">
        <v>58290317.009999998</v>
      </c>
      <c r="W78" s="48">
        <f t="shared" si="88"/>
        <v>0</v>
      </c>
      <c r="X78" s="49">
        <f t="shared" si="79"/>
        <v>0.25586431430009232</v>
      </c>
      <c r="Y78" s="49">
        <f t="shared" si="80"/>
        <v>3.8708449830341669E-2</v>
      </c>
      <c r="Z78" s="49">
        <f t="shared" si="41"/>
        <v>3.8708449830341669E-2</v>
      </c>
      <c r="AA78" s="49">
        <f t="shared" si="59"/>
        <v>0.15128506660347399</v>
      </c>
      <c r="AB78" s="49">
        <f t="shared" si="82"/>
        <v>1</v>
      </c>
    </row>
    <row r="79" spans="1:28" ht="50.25" customHeight="1" x14ac:dyDescent="0.25">
      <c r="A79" s="43" t="s">
        <v>182</v>
      </c>
      <c r="B79" s="44" t="s">
        <v>41</v>
      </c>
      <c r="C79" s="44">
        <v>20</v>
      </c>
      <c r="D79" s="44" t="s">
        <v>38</v>
      </c>
      <c r="E79" s="45" t="s">
        <v>183</v>
      </c>
      <c r="F79" s="46">
        <v>365000000</v>
      </c>
      <c r="G79" s="46">
        <v>0</v>
      </c>
      <c r="H79" s="46">
        <v>0</v>
      </c>
      <c r="I79" s="46">
        <v>0</v>
      </c>
      <c r="J79" s="46">
        <v>0</v>
      </c>
      <c r="K79" s="46">
        <f t="shared" si="54"/>
        <v>0</v>
      </c>
      <c r="L79" s="46">
        <f t="shared" si="83"/>
        <v>365000000</v>
      </c>
      <c r="M79" s="53">
        <f t="shared" si="70"/>
        <v>4.6249594803917048E-5</v>
      </c>
      <c r="N79" s="46">
        <v>0</v>
      </c>
      <c r="O79" s="46">
        <v>88000000</v>
      </c>
      <c r="P79" s="46">
        <f t="shared" si="84"/>
        <v>277000000</v>
      </c>
      <c r="Q79" s="46">
        <v>0</v>
      </c>
      <c r="R79" s="46">
        <f t="shared" si="85"/>
        <v>365000000</v>
      </c>
      <c r="S79" s="46">
        <f t="shared" si="86"/>
        <v>88000000</v>
      </c>
      <c r="T79" s="46">
        <v>0</v>
      </c>
      <c r="U79" s="46">
        <f t="shared" si="87"/>
        <v>0</v>
      </c>
      <c r="V79" s="46">
        <v>0</v>
      </c>
      <c r="W79" s="48">
        <f t="shared" si="88"/>
        <v>0</v>
      </c>
      <c r="X79" s="49">
        <f t="shared" si="79"/>
        <v>0</v>
      </c>
      <c r="Y79" s="49">
        <f t="shared" si="80"/>
        <v>0</v>
      </c>
      <c r="Z79" s="49">
        <f t="shared" si="41"/>
        <v>0</v>
      </c>
      <c r="AA79" s="49" t="s">
        <v>40</v>
      </c>
      <c r="AB79" s="49" t="s">
        <v>40</v>
      </c>
    </row>
    <row r="80" spans="1:28" ht="49.5" customHeight="1" x14ac:dyDescent="0.25">
      <c r="A80" s="43" t="s">
        <v>184</v>
      </c>
      <c r="B80" s="44" t="s">
        <v>41</v>
      </c>
      <c r="C80" s="44">
        <v>20</v>
      </c>
      <c r="D80" s="44" t="s">
        <v>38</v>
      </c>
      <c r="E80" s="45" t="s">
        <v>185</v>
      </c>
      <c r="F80" s="46">
        <v>358903296</v>
      </c>
      <c r="G80" s="46">
        <v>0</v>
      </c>
      <c r="H80" s="46">
        <v>0</v>
      </c>
      <c r="I80" s="46">
        <v>3000000</v>
      </c>
      <c r="J80" s="46">
        <v>0</v>
      </c>
      <c r="K80" s="46">
        <f t="shared" si="54"/>
        <v>3000000</v>
      </c>
      <c r="L80" s="46">
        <f t="shared" si="83"/>
        <v>361903296</v>
      </c>
      <c r="M80" s="53">
        <f t="shared" si="70"/>
        <v>4.5857207666307E-5</v>
      </c>
      <c r="N80" s="46">
        <v>0</v>
      </c>
      <c r="O80" s="46">
        <v>361903296</v>
      </c>
      <c r="P80" s="46">
        <f t="shared" si="84"/>
        <v>0</v>
      </c>
      <c r="Q80" s="46">
        <v>361903296</v>
      </c>
      <c r="R80" s="46">
        <f t="shared" si="85"/>
        <v>0</v>
      </c>
      <c r="S80" s="46">
        <f t="shared" si="86"/>
        <v>0</v>
      </c>
      <c r="T80" s="46">
        <v>3000000</v>
      </c>
      <c r="U80" s="46">
        <f t="shared" si="87"/>
        <v>358903296</v>
      </c>
      <c r="V80" s="46">
        <v>3000000</v>
      </c>
      <c r="W80" s="48">
        <f t="shared" si="88"/>
        <v>0</v>
      </c>
      <c r="X80" s="49">
        <f t="shared" si="79"/>
        <v>1</v>
      </c>
      <c r="Y80" s="49">
        <f t="shared" si="80"/>
        <v>8.2895072610778327E-3</v>
      </c>
      <c r="Z80" s="49">
        <f t="shared" si="41"/>
        <v>8.2895072610778327E-3</v>
      </c>
      <c r="AA80" s="49">
        <f t="shared" si="59"/>
        <v>8.2895072610778327E-3</v>
      </c>
      <c r="AB80" s="49">
        <f t="shared" ref="AB80:AB81" si="89">+V80/T80</f>
        <v>1</v>
      </c>
    </row>
    <row r="81" spans="1:28" ht="41.25" customHeight="1" x14ac:dyDescent="0.25">
      <c r="A81" s="39" t="s">
        <v>186</v>
      </c>
      <c r="B81" s="34" t="s">
        <v>41</v>
      </c>
      <c r="C81" s="34">
        <v>20</v>
      </c>
      <c r="D81" s="34" t="s">
        <v>38</v>
      </c>
      <c r="E81" s="40" t="s">
        <v>187</v>
      </c>
      <c r="F81" s="62">
        <f>SUM(F82:F86)</f>
        <v>646000000</v>
      </c>
      <c r="G81" s="62">
        <f>SUM(G82:G86)</f>
        <v>0</v>
      </c>
      <c r="H81" s="62">
        <f>SUM(H82:H86)</f>
        <v>0</v>
      </c>
      <c r="I81" s="62">
        <f>SUM(I82:I86)</f>
        <v>96100000</v>
      </c>
      <c r="J81" s="62">
        <f>SUM(J82:J86)</f>
        <v>96100000</v>
      </c>
      <c r="K81" s="62">
        <f t="shared" si="54"/>
        <v>0</v>
      </c>
      <c r="L81" s="62">
        <f>SUM(L82:L86)</f>
        <v>646000000</v>
      </c>
      <c r="M81" s="42">
        <f t="shared" si="70"/>
        <v>8.1855447242001132E-5</v>
      </c>
      <c r="N81" s="62">
        <f t="shared" ref="N81:W81" si="90">SUM(N82:N86)</f>
        <v>0</v>
      </c>
      <c r="O81" s="62">
        <f t="shared" si="90"/>
        <v>454000000</v>
      </c>
      <c r="P81" s="62">
        <f t="shared" si="90"/>
        <v>192000000</v>
      </c>
      <c r="Q81" s="62">
        <f t="shared" si="90"/>
        <v>176861</v>
      </c>
      <c r="R81" s="62">
        <f t="shared" si="90"/>
        <v>645823139</v>
      </c>
      <c r="S81" s="62">
        <f t="shared" si="90"/>
        <v>453823139</v>
      </c>
      <c r="T81" s="62">
        <f t="shared" si="90"/>
        <v>176861</v>
      </c>
      <c r="U81" s="62">
        <f t="shared" si="90"/>
        <v>0</v>
      </c>
      <c r="V81" s="62">
        <f t="shared" si="90"/>
        <v>176861</v>
      </c>
      <c r="W81" s="62">
        <f t="shared" si="90"/>
        <v>0</v>
      </c>
      <c r="X81" s="146">
        <f t="shared" si="79"/>
        <v>2.7377863777089785E-4</v>
      </c>
      <c r="Y81" s="146">
        <f t="shared" si="80"/>
        <v>2.7377863777089785E-4</v>
      </c>
      <c r="Z81" s="146">
        <f t="shared" si="41"/>
        <v>2.7377863777089785E-4</v>
      </c>
      <c r="AA81" s="38">
        <f t="shared" si="59"/>
        <v>1</v>
      </c>
      <c r="AB81" s="38">
        <f t="shared" si="89"/>
        <v>1</v>
      </c>
    </row>
    <row r="82" spans="1:28" ht="39" customHeight="1" x14ac:dyDescent="0.25">
      <c r="A82" s="43" t="s">
        <v>188</v>
      </c>
      <c r="B82" s="44" t="s">
        <v>41</v>
      </c>
      <c r="C82" s="44">
        <v>20</v>
      </c>
      <c r="D82" s="44" t="s">
        <v>38</v>
      </c>
      <c r="E82" s="45" t="s">
        <v>189</v>
      </c>
      <c r="F82" s="46">
        <v>302000000</v>
      </c>
      <c r="G82" s="46">
        <v>0</v>
      </c>
      <c r="H82" s="46">
        <v>0</v>
      </c>
      <c r="I82" s="46">
        <v>0</v>
      </c>
      <c r="J82" s="46">
        <v>0</v>
      </c>
      <c r="K82" s="46">
        <f t="shared" si="54"/>
        <v>0</v>
      </c>
      <c r="L82" s="46">
        <f t="shared" ref="L82:L87" si="91">+F82+K82</f>
        <v>302000000</v>
      </c>
      <c r="M82" s="53">
        <f t="shared" si="70"/>
        <v>3.8266788029542325E-5</v>
      </c>
      <c r="N82" s="46">
        <v>0</v>
      </c>
      <c r="O82" s="46">
        <v>150000000</v>
      </c>
      <c r="P82" s="46">
        <f t="shared" ref="P82:P87" si="92">L82-O82</f>
        <v>152000000</v>
      </c>
      <c r="Q82" s="46">
        <v>0</v>
      </c>
      <c r="R82" s="46">
        <f t="shared" ref="R82:R87" si="93">+L82-Q82</f>
        <v>302000000</v>
      </c>
      <c r="S82" s="46">
        <f t="shared" ref="S82:S87" si="94">O82-Q82</f>
        <v>150000000</v>
      </c>
      <c r="T82" s="46">
        <v>0</v>
      </c>
      <c r="U82" s="46">
        <f t="shared" ref="U82:U87" si="95">+Q82-T82</f>
        <v>0</v>
      </c>
      <c r="V82" s="46">
        <v>0</v>
      </c>
      <c r="W82" s="48">
        <f t="shared" ref="W82:W86" si="96">+T82-V82</f>
        <v>0</v>
      </c>
      <c r="X82" s="241">
        <f t="shared" si="79"/>
        <v>0</v>
      </c>
      <c r="Y82" s="241">
        <f t="shared" si="80"/>
        <v>0</v>
      </c>
      <c r="Z82" s="241">
        <f t="shared" si="41"/>
        <v>0</v>
      </c>
      <c r="AA82" s="49" t="s">
        <v>40</v>
      </c>
      <c r="AB82" s="49" t="s">
        <v>40</v>
      </c>
    </row>
    <row r="83" spans="1:28" ht="48" customHeight="1" x14ac:dyDescent="0.25">
      <c r="A83" s="43" t="s">
        <v>190</v>
      </c>
      <c r="B83" s="44" t="s">
        <v>41</v>
      </c>
      <c r="C83" s="44">
        <v>20</v>
      </c>
      <c r="D83" s="44" t="s">
        <v>38</v>
      </c>
      <c r="E83" s="45" t="s">
        <v>191</v>
      </c>
      <c r="F83" s="46">
        <v>40000000</v>
      </c>
      <c r="G83" s="46">
        <v>0</v>
      </c>
      <c r="H83" s="46">
        <v>0</v>
      </c>
      <c r="I83" s="46">
        <v>0</v>
      </c>
      <c r="J83" s="46">
        <v>0</v>
      </c>
      <c r="K83" s="46">
        <f t="shared" si="54"/>
        <v>0</v>
      </c>
      <c r="L83" s="46">
        <f t="shared" si="91"/>
        <v>40000000</v>
      </c>
      <c r="M83" s="53">
        <f t="shared" si="70"/>
        <v>5.068448745634745E-6</v>
      </c>
      <c r="N83" s="46">
        <v>0</v>
      </c>
      <c r="O83" s="46">
        <v>0</v>
      </c>
      <c r="P83" s="46">
        <f t="shared" si="92"/>
        <v>40000000</v>
      </c>
      <c r="Q83" s="46">
        <v>0</v>
      </c>
      <c r="R83" s="46">
        <f t="shared" si="93"/>
        <v>40000000</v>
      </c>
      <c r="S83" s="46">
        <f t="shared" si="94"/>
        <v>0</v>
      </c>
      <c r="T83" s="46">
        <v>0</v>
      </c>
      <c r="U83" s="46">
        <f t="shared" si="95"/>
        <v>0</v>
      </c>
      <c r="V83" s="46">
        <v>0</v>
      </c>
      <c r="W83" s="48">
        <f t="shared" si="96"/>
        <v>0</v>
      </c>
      <c r="X83" s="241">
        <f t="shared" si="79"/>
        <v>0</v>
      </c>
      <c r="Y83" s="241">
        <f t="shared" si="80"/>
        <v>0</v>
      </c>
      <c r="Z83" s="241">
        <f t="shared" si="41"/>
        <v>0</v>
      </c>
      <c r="AA83" s="49" t="s">
        <v>40</v>
      </c>
      <c r="AB83" s="49" t="s">
        <v>40</v>
      </c>
    </row>
    <row r="84" spans="1:28" ht="62.25" customHeight="1" x14ac:dyDescent="0.25">
      <c r="A84" s="43" t="s">
        <v>192</v>
      </c>
      <c r="B84" s="44" t="s">
        <v>41</v>
      </c>
      <c r="C84" s="44">
        <v>20</v>
      </c>
      <c r="D84" s="44" t="s">
        <v>38</v>
      </c>
      <c r="E84" s="45" t="s">
        <v>193</v>
      </c>
      <c r="F84" s="46">
        <v>4000000</v>
      </c>
      <c r="G84" s="46">
        <v>0</v>
      </c>
      <c r="H84" s="46">
        <v>0</v>
      </c>
      <c r="I84" s="46">
        <v>0</v>
      </c>
      <c r="J84" s="46">
        <v>0</v>
      </c>
      <c r="K84" s="46">
        <f t="shared" si="54"/>
        <v>0</v>
      </c>
      <c r="L84" s="46">
        <f t="shared" si="91"/>
        <v>4000000</v>
      </c>
      <c r="M84" s="68">
        <f t="shared" si="70"/>
        <v>5.0684487456347448E-7</v>
      </c>
      <c r="N84" s="46">
        <v>0</v>
      </c>
      <c r="O84" s="46">
        <v>4000000</v>
      </c>
      <c r="P84" s="46">
        <f t="shared" si="92"/>
        <v>0</v>
      </c>
      <c r="Q84" s="46">
        <v>176861</v>
      </c>
      <c r="R84" s="46">
        <f t="shared" si="93"/>
        <v>3823139</v>
      </c>
      <c r="S84" s="46">
        <f t="shared" si="94"/>
        <v>3823139</v>
      </c>
      <c r="T84" s="46">
        <v>176861</v>
      </c>
      <c r="U84" s="46">
        <f t="shared" si="95"/>
        <v>0</v>
      </c>
      <c r="V84" s="46">
        <v>176861</v>
      </c>
      <c r="W84" s="48">
        <f t="shared" si="96"/>
        <v>0</v>
      </c>
      <c r="X84" s="241">
        <f t="shared" si="79"/>
        <v>4.4215249999999998E-2</v>
      </c>
      <c r="Y84" s="241">
        <f t="shared" si="80"/>
        <v>4.4215249999999998E-2</v>
      </c>
      <c r="Z84" s="241">
        <f t="shared" si="41"/>
        <v>4.4215249999999998E-2</v>
      </c>
      <c r="AA84" s="49">
        <f t="shared" ref="AA84" si="97">+T84/Q84</f>
        <v>1</v>
      </c>
      <c r="AB84" s="49">
        <f t="shared" ref="AB84" si="98">+V84/T84</f>
        <v>1</v>
      </c>
    </row>
    <row r="85" spans="1:28" ht="41.25" customHeight="1" x14ac:dyDescent="0.25">
      <c r="A85" s="43" t="s">
        <v>194</v>
      </c>
      <c r="B85" s="44" t="s">
        <v>41</v>
      </c>
      <c r="C85" s="44">
        <v>20</v>
      </c>
      <c r="D85" s="44" t="s">
        <v>38</v>
      </c>
      <c r="E85" s="45" t="s">
        <v>195</v>
      </c>
      <c r="F85" s="46">
        <v>266100000</v>
      </c>
      <c r="G85" s="46">
        <v>0</v>
      </c>
      <c r="H85" s="46">
        <v>0</v>
      </c>
      <c r="I85" s="46">
        <v>0</v>
      </c>
      <c r="J85" s="46">
        <v>96100000</v>
      </c>
      <c r="K85" s="46">
        <f t="shared" si="54"/>
        <v>-96100000</v>
      </c>
      <c r="L85" s="56">
        <f t="shared" si="91"/>
        <v>170000000</v>
      </c>
      <c r="M85" s="53">
        <f t="shared" si="70"/>
        <v>2.1540907168947669E-5</v>
      </c>
      <c r="N85" s="46">
        <v>0</v>
      </c>
      <c r="O85" s="46">
        <v>170000000</v>
      </c>
      <c r="P85" s="46">
        <f t="shared" si="92"/>
        <v>0</v>
      </c>
      <c r="Q85" s="46">
        <v>0</v>
      </c>
      <c r="R85" s="46">
        <f t="shared" si="93"/>
        <v>170000000</v>
      </c>
      <c r="S85" s="46">
        <f t="shared" si="94"/>
        <v>170000000</v>
      </c>
      <c r="T85" s="46">
        <v>0</v>
      </c>
      <c r="U85" s="46">
        <f t="shared" si="95"/>
        <v>0</v>
      </c>
      <c r="V85" s="46">
        <v>0</v>
      </c>
      <c r="W85" s="48">
        <f t="shared" si="96"/>
        <v>0</v>
      </c>
      <c r="X85" s="241">
        <f t="shared" si="79"/>
        <v>0</v>
      </c>
      <c r="Y85" s="241">
        <f t="shared" si="80"/>
        <v>0</v>
      </c>
      <c r="Z85" s="241">
        <f t="shared" si="41"/>
        <v>0</v>
      </c>
      <c r="AA85" s="49" t="s">
        <v>40</v>
      </c>
      <c r="AB85" s="49" t="s">
        <v>40</v>
      </c>
    </row>
    <row r="86" spans="1:28" ht="36.75" customHeight="1" x14ac:dyDescent="0.25">
      <c r="A86" s="43" t="s">
        <v>196</v>
      </c>
      <c r="B86" s="44" t="s">
        <v>41</v>
      </c>
      <c r="C86" s="44">
        <v>20</v>
      </c>
      <c r="D86" s="44" t="s">
        <v>38</v>
      </c>
      <c r="E86" s="45" t="s">
        <v>197</v>
      </c>
      <c r="F86" s="46">
        <v>33900000</v>
      </c>
      <c r="G86" s="46">
        <v>0</v>
      </c>
      <c r="H86" s="46">
        <v>0</v>
      </c>
      <c r="I86" s="46">
        <v>96100000</v>
      </c>
      <c r="J86" s="46">
        <v>0</v>
      </c>
      <c r="K86" s="46">
        <f t="shared" si="54"/>
        <v>96100000</v>
      </c>
      <c r="L86" s="56">
        <f t="shared" si="91"/>
        <v>130000000</v>
      </c>
      <c r="M86" s="53">
        <f t="shared" si="70"/>
        <v>1.6472458423312922E-5</v>
      </c>
      <c r="N86" s="46">
        <v>0</v>
      </c>
      <c r="O86" s="46">
        <v>130000000</v>
      </c>
      <c r="P86" s="46">
        <f t="shared" si="92"/>
        <v>0</v>
      </c>
      <c r="Q86" s="46">
        <v>0</v>
      </c>
      <c r="R86" s="46">
        <f t="shared" si="93"/>
        <v>130000000</v>
      </c>
      <c r="S86" s="46">
        <f t="shared" si="94"/>
        <v>130000000</v>
      </c>
      <c r="T86" s="46">
        <v>0</v>
      </c>
      <c r="U86" s="46">
        <f t="shared" si="95"/>
        <v>0</v>
      </c>
      <c r="V86" s="46">
        <v>0</v>
      </c>
      <c r="W86" s="48">
        <f t="shared" si="96"/>
        <v>0</v>
      </c>
      <c r="X86" s="241">
        <f t="shared" si="79"/>
        <v>0</v>
      </c>
      <c r="Y86" s="241">
        <f t="shared" si="80"/>
        <v>0</v>
      </c>
      <c r="Z86" s="241">
        <f t="shared" si="41"/>
        <v>0</v>
      </c>
      <c r="AA86" s="49" t="s">
        <v>40</v>
      </c>
      <c r="AB86" s="49" t="s">
        <v>40</v>
      </c>
    </row>
    <row r="87" spans="1:28" ht="26.25" customHeight="1" x14ac:dyDescent="0.25">
      <c r="A87" s="39" t="s">
        <v>198</v>
      </c>
      <c r="B87" s="34" t="s">
        <v>41</v>
      </c>
      <c r="C87" s="34">
        <v>20</v>
      </c>
      <c r="D87" s="34" t="s">
        <v>38</v>
      </c>
      <c r="E87" s="40" t="s">
        <v>199</v>
      </c>
      <c r="F87" s="62">
        <v>80000000</v>
      </c>
      <c r="G87" s="62">
        <v>0</v>
      </c>
      <c r="H87" s="62">
        <v>0</v>
      </c>
      <c r="I87" s="62">
        <v>0</v>
      </c>
      <c r="J87" s="62">
        <v>0</v>
      </c>
      <c r="K87" s="62">
        <f t="shared" si="54"/>
        <v>0</v>
      </c>
      <c r="L87" s="62">
        <f t="shared" si="91"/>
        <v>80000000</v>
      </c>
      <c r="M87" s="61">
        <f t="shared" si="70"/>
        <v>1.013689749126949E-5</v>
      </c>
      <c r="N87" s="62">
        <v>0</v>
      </c>
      <c r="O87" s="62">
        <v>6000000</v>
      </c>
      <c r="P87" s="62">
        <f t="shared" si="92"/>
        <v>74000000</v>
      </c>
      <c r="Q87" s="62">
        <v>6000000</v>
      </c>
      <c r="R87" s="62">
        <f t="shared" si="93"/>
        <v>74000000</v>
      </c>
      <c r="S87" s="62">
        <f t="shared" si="94"/>
        <v>0</v>
      </c>
      <c r="T87" s="62">
        <v>6000000</v>
      </c>
      <c r="U87" s="62">
        <f t="shared" si="95"/>
        <v>0</v>
      </c>
      <c r="V87" s="62">
        <v>6000000</v>
      </c>
      <c r="W87" s="63">
        <f>+T87-V87</f>
        <v>0</v>
      </c>
      <c r="X87" s="38">
        <f t="shared" si="79"/>
        <v>7.4999999999999997E-2</v>
      </c>
      <c r="Y87" s="38">
        <f t="shared" si="80"/>
        <v>7.4999999999999997E-2</v>
      </c>
      <c r="Z87" s="38">
        <f t="shared" si="41"/>
        <v>7.4999999999999997E-2</v>
      </c>
      <c r="AA87" s="38">
        <f t="shared" ref="AA87" si="99">+T87/Q87</f>
        <v>1</v>
      </c>
      <c r="AB87" s="38">
        <f t="shared" ref="AB87" si="100">+V87/T87</f>
        <v>1</v>
      </c>
    </row>
    <row r="88" spans="1:28" ht="26.25" customHeight="1" x14ac:dyDescent="0.25">
      <c r="A88" s="39" t="s">
        <v>200</v>
      </c>
      <c r="B88" s="34" t="s">
        <v>37</v>
      </c>
      <c r="C88" s="34">
        <v>10</v>
      </c>
      <c r="D88" s="34" t="s">
        <v>38</v>
      </c>
      <c r="E88" s="40" t="s">
        <v>201</v>
      </c>
      <c r="F88" s="62">
        <f>+F99</f>
        <v>10073090054</v>
      </c>
      <c r="G88" s="62">
        <f>+G99</f>
        <v>0</v>
      </c>
      <c r="H88" s="62">
        <f>+H99</f>
        <v>0</v>
      </c>
      <c r="I88" s="62">
        <f>+I99</f>
        <v>0</v>
      </c>
      <c r="J88" s="62">
        <f>+J99</f>
        <v>0</v>
      </c>
      <c r="K88" s="62">
        <f t="shared" si="54"/>
        <v>0</v>
      </c>
      <c r="L88" s="62">
        <f>+L99</f>
        <v>10073090054</v>
      </c>
      <c r="M88" s="61">
        <f t="shared" si="70"/>
        <v>1.2763735162215533E-3</v>
      </c>
      <c r="N88" s="62">
        <f t="shared" ref="N88:W88" si="101">+N99</f>
        <v>0</v>
      </c>
      <c r="O88" s="62">
        <f t="shared" si="101"/>
        <v>176207.83</v>
      </c>
      <c r="P88" s="62">
        <f t="shared" si="101"/>
        <v>10072913846.17</v>
      </c>
      <c r="Q88" s="62">
        <f t="shared" si="101"/>
        <v>176207.83</v>
      </c>
      <c r="R88" s="62">
        <f t="shared" si="101"/>
        <v>10072913846.17</v>
      </c>
      <c r="S88" s="62">
        <f t="shared" si="101"/>
        <v>0</v>
      </c>
      <c r="T88" s="62">
        <f t="shared" si="101"/>
        <v>0</v>
      </c>
      <c r="U88" s="62">
        <f t="shared" si="101"/>
        <v>176207.83</v>
      </c>
      <c r="V88" s="62">
        <f t="shared" si="101"/>
        <v>0</v>
      </c>
      <c r="W88" s="62">
        <f t="shared" si="101"/>
        <v>0</v>
      </c>
      <c r="X88" s="38">
        <f t="shared" si="79"/>
        <v>1.7492927101354394E-5</v>
      </c>
      <c r="Y88" s="38">
        <f t="shared" si="80"/>
        <v>0</v>
      </c>
      <c r="Z88" s="38">
        <f t="shared" si="41"/>
        <v>0</v>
      </c>
      <c r="AA88" s="38">
        <f t="shared" si="59"/>
        <v>0</v>
      </c>
      <c r="AB88" s="38" t="s">
        <v>40</v>
      </c>
    </row>
    <row r="89" spans="1:28" ht="26.25" customHeight="1" x14ac:dyDescent="0.25">
      <c r="A89" s="39" t="s">
        <v>200</v>
      </c>
      <c r="B89" s="34" t="s">
        <v>41</v>
      </c>
      <c r="C89" s="34">
        <v>20</v>
      </c>
      <c r="D89" s="34" t="s">
        <v>38</v>
      </c>
      <c r="E89" s="40" t="s">
        <v>201</v>
      </c>
      <c r="F89" s="62">
        <f>+F90+F93</f>
        <v>6268863000</v>
      </c>
      <c r="G89" s="62">
        <f>+G90+G93</f>
        <v>0</v>
      </c>
      <c r="H89" s="62">
        <f>+H90+H93</f>
        <v>0</v>
      </c>
      <c r="I89" s="62">
        <f>+I90+I93</f>
        <v>0</v>
      </c>
      <c r="J89" s="62">
        <f>+J90+J93</f>
        <v>0</v>
      </c>
      <c r="K89" s="62">
        <f t="shared" si="54"/>
        <v>0</v>
      </c>
      <c r="L89" s="62">
        <f>+L90+L93</f>
        <v>6268863000</v>
      </c>
      <c r="M89" s="42">
        <f t="shared" si="70"/>
        <v>7.9433527022265162E-4</v>
      </c>
      <c r="N89" s="62">
        <f t="shared" ref="N89:W89" si="102">+N90+N93</f>
        <v>6064776000</v>
      </c>
      <c r="O89" s="62">
        <f t="shared" si="102"/>
        <v>204087000</v>
      </c>
      <c r="P89" s="62">
        <f t="shared" si="102"/>
        <v>6064776000</v>
      </c>
      <c r="Q89" s="62">
        <f t="shared" si="102"/>
        <v>75063594</v>
      </c>
      <c r="R89" s="62">
        <f t="shared" si="102"/>
        <v>6193799406</v>
      </c>
      <c r="S89" s="62">
        <f t="shared" si="102"/>
        <v>129023406</v>
      </c>
      <c r="T89" s="62">
        <f t="shared" si="102"/>
        <v>57124214</v>
      </c>
      <c r="U89" s="62">
        <f t="shared" si="102"/>
        <v>17939380</v>
      </c>
      <c r="V89" s="62">
        <f t="shared" si="102"/>
        <v>57124214</v>
      </c>
      <c r="W89" s="62">
        <f t="shared" si="102"/>
        <v>0</v>
      </c>
      <c r="X89" s="38">
        <f t="shared" si="79"/>
        <v>1.1974036440100861E-2</v>
      </c>
      <c r="Y89" s="38">
        <f t="shared" si="80"/>
        <v>9.1123723711939476E-3</v>
      </c>
      <c r="Z89" s="38">
        <f t="shared" si="41"/>
        <v>9.1123723711939476E-3</v>
      </c>
      <c r="AA89" s="38">
        <f t="shared" si="59"/>
        <v>0.76101091029560886</v>
      </c>
      <c r="AB89" s="38">
        <f t="shared" si="82"/>
        <v>1</v>
      </c>
    </row>
    <row r="90" spans="1:28" ht="26.25" customHeight="1" x14ac:dyDescent="0.25">
      <c r="A90" s="39" t="s">
        <v>202</v>
      </c>
      <c r="B90" s="34" t="s">
        <v>41</v>
      </c>
      <c r="C90" s="34">
        <v>20</v>
      </c>
      <c r="D90" s="34" t="s">
        <v>38</v>
      </c>
      <c r="E90" s="40" t="s">
        <v>203</v>
      </c>
      <c r="F90" s="62">
        <f>+F91</f>
        <v>6064776000</v>
      </c>
      <c r="G90" s="62">
        <f t="shared" ref="G90:J91" si="103">+G91</f>
        <v>0</v>
      </c>
      <c r="H90" s="62">
        <f t="shared" si="103"/>
        <v>0</v>
      </c>
      <c r="I90" s="62">
        <f t="shared" si="103"/>
        <v>0</v>
      </c>
      <c r="J90" s="62">
        <f t="shared" si="103"/>
        <v>0</v>
      </c>
      <c r="K90" s="62">
        <f t="shared" si="54"/>
        <v>0</v>
      </c>
      <c r="L90" s="62">
        <f>+L91</f>
        <v>6064776000</v>
      </c>
      <c r="M90" s="42">
        <f t="shared" si="70"/>
        <v>7.6847515774389273E-4</v>
      </c>
      <c r="N90" s="62">
        <f t="shared" ref="N90:W91" si="104">+N91</f>
        <v>6064776000</v>
      </c>
      <c r="O90" s="62">
        <f t="shared" si="104"/>
        <v>0</v>
      </c>
      <c r="P90" s="62">
        <f t="shared" si="104"/>
        <v>6064776000</v>
      </c>
      <c r="Q90" s="62">
        <f t="shared" si="104"/>
        <v>0</v>
      </c>
      <c r="R90" s="62">
        <f t="shared" si="104"/>
        <v>6064776000</v>
      </c>
      <c r="S90" s="62">
        <f t="shared" si="104"/>
        <v>0</v>
      </c>
      <c r="T90" s="62">
        <f t="shared" si="104"/>
        <v>0</v>
      </c>
      <c r="U90" s="62">
        <f t="shared" si="104"/>
        <v>0</v>
      </c>
      <c r="V90" s="62">
        <f t="shared" si="104"/>
        <v>0</v>
      </c>
      <c r="W90" s="62">
        <f t="shared" si="104"/>
        <v>0</v>
      </c>
      <c r="X90" s="38">
        <f t="shared" si="79"/>
        <v>0</v>
      </c>
      <c r="Y90" s="38">
        <f t="shared" si="80"/>
        <v>0</v>
      </c>
      <c r="Z90" s="38">
        <f t="shared" si="41"/>
        <v>0</v>
      </c>
      <c r="AA90" s="38" t="s">
        <v>40</v>
      </c>
      <c r="AB90" s="38" t="s">
        <v>40</v>
      </c>
    </row>
    <row r="91" spans="1:28" ht="33.75" customHeight="1" x14ac:dyDescent="0.25">
      <c r="A91" s="39" t="s">
        <v>204</v>
      </c>
      <c r="B91" s="34" t="s">
        <v>41</v>
      </c>
      <c r="C91" s="34">
        <v>20</v>
      </c>
      <c r="D91" s="34" t="s">
        <v>38</v>
      </c>
      <c r="E91" s="40" t="s">
        <v>205</v>
      </c>
      <c r="F91" s="62">
        <f t="shared" ref="F91" si="105">+F92</f>
        <v>6064776000</v>
      </c>
      <c r="G91" s="62">
        <f t="shared" si="103"/>
        <v>0</v>
      </c>
      <c r="H91" s="62">
        <f t="shared" si="103"/>
        <v>0</v>
      </c>
      <c r="I91" s="62">
        <f t="shared" si="103"/>
        <v>0</v>
      </c>
      <c r="J91" s="62">
        <f t="shared" si="103"/>
        <v>0</v>
      </c>
      <c r="K91" s="62">
        <f t="shared" si="54"/>
        <v>0</v>
      </c>
      <c r="L91" s="62">
        <f>+L92</f>
        <v>6064776000</v>
      </c>
      <c r="M91" s="42">
        <f t="shared" si="70"/>
        <v>7.6847515774389273E-4</v>
      </c>
      <c r="N91" s="62">
        <f t="shared" si="104"/>
        <v>6064776000</v>
      </c>
      <c r="O91" s="62">
        <f t="shared" si="104"/>
        <v>0</v>
      </c>
      <c r="P91" s="62">
        <f t="shared" si="104"/>
        <v>6064776000</v>
      </c>
      <c r="Q91" s="62">
        <f t="shared" si="104"/>
        <v>0</v>
      </c>
      <c r="R91" s="62">
        <f t="shared" si="104"/>
        <v>6064776000</v>
      </c>
      <c r="S91" s="62">
        <f t="shared" si="104"/>
        <v>0</v>
      </c>
      <c r="T91" s="62">
        <f t="shared" si="104"/>
        <v>0</v>
      </c>
      <c r="U91" s="62">
        <f t="shared" si="104"/>
        <v>0</v>
      </c>
      <c r="V91" s="62">
        <f t="shared" si="104"/>
        <v>0</v>
      </c>
      <c r="W91" s="62">
        <f t="shared" si="104"/>
        <v>0</v>
      </c>
      <c r="X91" s="38">
        <f t="shared" si="79"/>
        <v>0</v>
      </c>
      <c r="Y91" s="38">
        <f t="shared" si="80"/>
        <v>0</v>
      </c>
      <c r="Z91" s="38">
        <f t="shared" si="41"/>
        <v>0</v>
      </c>
      <c r="AA91" s="38" t="s">
        <v>40</v>
      </c>
      <c r="AB91" s="38" t="s">
        <v>40</v>
      </c>
    </row>
    <row r="92" spans="1:28" ht="49.5" customHeight="1" x14ac:dyDescent="0.25">
      <c r="A92" s="43" t="s">
        <v>206</v>
      </c>
      <c r="B92" s="44" t="s">
        <v>41</v>
      </c>
      <c r="C92" s="44">
        <v>20</v>
      </c>
      <c r="D92" s="44" t="s">
        <v>38</v>
      </c>
      <c r="E92" s="45" t="s">
        <v>207</v>
      </c>
      <c r="F92" s="59">
        <v>6064776000</v>
      </c>
      <c r="G92" s="46">
        <v>0</v>
      </c>
      <c r="H92" s="46">
        <v>0</v>
      </c>
      <c r="I92" s="46">
        <v>0</v>
      </c>
      <c r="J92" s="46">
        <v>0</v>
      </c>
      <c r="K92" s="46">
        <f t="shared" si="54"/>
        <v>0</v>
      </c>
      <c r="L92" s="46">
        <f>+F92+K92</f>
        <v>6064776000</v>
      </c>
      <c r="M92" s="51">
        <f t="shared" si="70"/>
        <v>7.6847515774389273E-4</v>
      </c>
      <c r="N92" s="59">
        <v>6064776000</v>
      </c>
      <c r="O92" s="46">
        <v>0</v>
      </c>
      <c r="P92" s="46">
        <f>L92-O92</f>
        <v>6064776000</v>
      </c>
      <c r="Q92" s="46">
        <v>0</v>
      </c>
      <c r="R92" s="46">
        <f>+L92-Q92</f>
        <v>6064776000</v>
      </c>
      <c r="S92" s="46">
        <f>O92-Q92</f>
        <v>0</v>
      </c>
      <c r="T92" s="46">
        <v>0</v>
      </c>
      <c r="U92" s="46">
        <f>+Q92-T92</f>
        <v>0</v>
      </c>
      <c r="V92" s="46">
        <v>0</v>
      </c>
      <c r="W92" s="48">
        <f>+T92-V92</f>
        <v>0</v>
      </c>
      <c r="X92" s="49">
        <f t="shared" si="79"/>
        <v>0</v>
      </c>
      <c r="Y92" s="49">
        <f t="shared" si="80"/>
        <v>0</v>
      </c>
      <c r="Z92" s="49">
        <f t="shared" si="41"/>
        <v>0</v>
      </c>
      <c r="AA92" s="49" t="s">
        <v>40</v>
      </c>
      <c r="AB92" s="49" t="s">
        <v>40</v>
      </c>
    </row>
    <row r="93" spans="1:28" ht="31.5" customHeight="1" x14ac:dyDescent="0.25">
      <c r="A93" s="39" t="s">
        <v>208</v>
      </c>
      <c r="B93" s="34" t="s">
        <v>41</v>
      </c>
      <c r="C93" s="34">
        <v>20</v>
      </c>
      <c r="D93" s="34" t="s">
        <v>38</v>
      </c>
      <c r="E93" s="40" t="s">
        <v>209</v>
      </c>
      <c r="F93" s="62">
        <f t="shared" ref="F93:J94" si="106">+F94</f>
        <v>204087000</v>
      </c>
      <c r="G93" s="62">
        <f t="shared" si="106"/>
        <v>0</v>
      </c>
      <c r="H93" s="62">
        <f t="shared" si="106"/>
        <v>0</v>
      </c>
      <c r="I93" s="62">
        <f t="shared" si="106"/>
        <v>0</v>
      </c>
      <c r="J93" s="62">
        <f t="shared" si="106"/>
        <v>0</v>
      </c>
      <c r="K93" s="62">
        <f t="shared" si="54"/>
        <v>0</v>
      </c>
      <c r="L93" s="62">
        <f>+L94</f>
        <v>204087000</v>
      </c>
      <c r="M93" s="61">
        <f t="shared" si="70"/>
        <v>2.5860112478758956E-5</v>
      </c>
      <c r="N93" s="62">
        <f t="shared" ref="N93:W94" si="107">+N94</f>
        <v>0</v>
      </c>
      <c r="O93" s="62">
        <f t="shared" si="107"/>
        <v>204087000</v>
      </c>
      <c r="P93" s="62">
        <f t="shared" si="107"/>
        <v>0</v>
      </c>
      <c r="Q93" s="62">
        <f t="shared" si="107"/>
        <v>75063594</v>
      </c>
      <c r="R93" s="62">
        <f t="shared" si="107"/>
        <v>129023406</v>
      </c>
      <c r="S93" s="62">
        <f t="shared" si="107"/>
        <v>129023406</v>
      </c>
      <c r="T93" s="62">
        <f t="shared" si="107"/>
        <v>57124214</v>
      </c>
      <c r="U93" s="62">
        <f t="shared" si="107"/>
        <v>17939380</v>
      </c>
      <c r="V93" s="62">
        <f t="shared" si="107"/>
        <v>57124214</v>
      </c>
      <c r="W93" s="62">
        <f t="shared" si="107"/>
        <v>0</v>
      </c>
      <c r="X93" s="38">
        <f t="shared" si="79"/>
        <v>0.36780193740904615</v>
      </c>
      <c r="Y93" s="38">
        <f t="shared" si="80"/>
        <v>0.27990128719614676</v>
      </c>
      <c r="Z93" s="38">
        <f t="shared" si="41"/>
        <v>0.27990128719614676</v>
      </c>
      <c r="AA93" s="38">
        <f t="shared" si="59"/>
        <v>0.76101091029560886</v>
      </c>
      <c r="AB93" s="38">
        <f t="shared" si="82"/>
        <v>1</v>
      </c>
    </row>
    <row r="94" spans="1:28" ht="31.5" customHeight="1" x14ac:dyDescent="0.25">
      <c r="A94" s="39" t="s">
        <v>210</v>
      </c>
      <c r="B94" s="34" t="s">
        <v>41</v>
      </c>
      <c r="C94" s="34">
        <v>20</v>
      </c>
      <c r="D94" s="34" t="s">
        <v>38</v>
      </c>
      <c r="E94" s="40" t="s">
        <v>211</v>
      </c>
      <c r="F94" s="62">
        <f t="shared" si="106"/>
        <v>204087000</v>
      </c>
      <c r="G94" s="62">
        <f t="shared" si="106"/>
        <v>0</v>
      </c>
      <c r="H94" s="62">
        <f t="shared" si="106"/>
        <v>0</v>
      </c>
      <c r="I94" s="62">
        <f t="shared" si="106"/>
        <v>0</v>
      </c>
      <c r="J94" s="62">
        <f t="shared" si="106"/>
        <v>0</v>
      </c>
      <c r="K94" s="62">
        <f t="shared" si="54"/>
        <v>0</v>
      </c>
      <c r="L94" s="62">
        <f>+L95</f>
        <v>204087000</v>
      </c>
      <c r="M94" s="61">
        <f t="shared" si="70"/>
        <v>2.5860112478758956E-5</v>
      </c>
      <c r="N94" s="62">
        <f t="shared" si="107"/>
        <v>0</v>
      </c>
      <c r="O94" s="62">
        <f t="shared" si="107"/>
        <v>204087000</v>
      </c>
      <c r="P94" s="62">
        <f t="shared" si="107"/>
        <v>0</v>
      </c>
      <c r="Q94" s="62">
        <f t="shared" si="107"/>
        <v>75063594</v>
      </c>
      <c r="R94" s="62">
        <f t="shared" si="107"/>
        <v>129023406</v>
      </c>
      <c r="S94" s="62">
        <f t="shared" si="107"/>
        <v>129023406</v>
      </c>
      <c r="T94" s="62">
        <f t="shared" si="107"/>
        <v>57124214</v>
      </c>
      <c r="U94" s="62">
        <f t="shared" si="107"/>
        <v>17939380</v>
      </c>
      <c r="V94" s="62">
        <f t="shared" si="107"/>
        <v>57124214</v>
      </c>
      <c r="W94" s="62">
        <f t="shared" si="107"/>
        <v>0</v>
      </c>
      <c r="X94" s="38">
        <f t="shared" si="79"/>
        <v>0.36780193740904615</v>
      </c>
      <c r="Y94" s="38">
        <f t="shared" si="80"/>
        <v>0.27990128719614676</v>
      </c>
      <c r="Z94" s="38">
        <f t="shared" si="41"/>
        <v>0.27990128719614676</v>
      </c>
      <c r="AA94" s="38">
        <f t="shared" si="59"/>
        <v>0.76101091029560886</v>
      </c>
      <c r="AB94" s="38">
        <f t="shared" si="82"/>
        <v>1</v>
      </c>
    </row>
    <row r="95" spans="1:28" ht="34.5" customHeight="1" x14ac:dyDescent="0.25">
      <c r="A95" s="39" t="s">
        <v>212</v>
      </c>
      <c r="B95" s="34" t="s">
        <v>41</v>
      </c>
      <c r="C95" s="34">
        <v>20</v>
      </c>
      <c r="D95" s="34" t="s">
        <v>38</v>
      </c>
      <c r="E95" s="40" t="s">
        <v>213</v>
      </c>
      <c r="F95" s="62">
        <f>+F96+F97</f>
        <v>204087000</v>
      </c>
      <c r="G95" s="62">
        <f>+G96+G97</f>
        <v>0</v>
      </c>
      <c r="H95" s="62">
        <f>+H96+H97</f>
        <v>0</v>
      </c>
      <c r="I95" s="62">
        <f>+I96+I97</f>
        <v>0</v>
      </c>
      <c r="J95" s="62">
        <f>+J96+J97</f>
        <v>0</v>
      </c>
      <c r="K95" s="62">
        <f t="shared" si="54"/>
        <v>0</v>
      </c>
      <c r="L95" s="62">
        <f>+L96+L97</f>
        <v>204087000</v>
      </c>
      <c r="M95" s="61">
        <f t="shared" si="70"/>
        <v>2.5860112478758956E-5</v>
      </c>
      <c r="N95" s="62">
        <f t="shared" ref="N95:W95" si="108">+N96+N97</f>
        <v>0</v>
      </c>
      <c r="O95" s="62">
        <f t="shared" si="108"/>
        <v>204087000</v>
      </c>
      <c r="P95" s="62">
        <f t="shared" si="108"/>
        <v>0</v>
      </c>
      <c r="Q95" s="62">
        <f t="shared" si="108"/>
        <v>75063594</v>
      </c>
      <c r="R95" s="62">
        <f t="shared" si="108"/>
        <v>129023406</v>
      </c>
      <c r="S95" s="62">
        <f t="shared" si="108"/>
        <v>129023406</v>
      </c>
      <c r="T95" s="62">
        <f t="shared" si="108"/>
        <v>57124214</v>
      </c>
      <c r="U95" s="62">
        <f t="shared" si="108"/>
        <v>17939380</v>
      </c>
      <c r="V95" s="62">
        <f t="shared" si="108"/>
        <v>57124214</v>
      </c>
      <c r="W95" s="62">
        <f t="shared" si="108"/>
        <v>0</v>
      </c>
      <c r="X95" s="38">
        <f t="shared" si="79"/>
        <v>0.36780193740904615</v>
      </c>
      <c r="Y95" s="38">
        <f t="shared" si="80"/>
        <v>0.27990128719614676</v>
      </c>
      <c r="Z95" s="38">
        <f t="shared" si="41"/>
        <v>0.27990128719614676</v>
      </c>
      <c r="AA95" s="38">
        <f t="shared" si="59"/>
        <v>0.76101091029560886</v>
      </c>
      <c r="AB95" s="38">
        <f t="shared" si="82"/>
        <v>1</v>
      </c>
    </row>
    <row r="96" spans="1:28" ht="33.75" customHeight="1" x14ac:dyDescent="0.25">
      <c r="A96" s="43" t="s">
        <v>214</v>
      </c>
      <c r="B96" s="44" t="s">
        <v>41</v>
      </c>
      <c r="C96" s="44">
        <v>20</v>
      </c>
      <c r="D96" s="44" t="s">
        <v>38</v>
      </c>
      <c r="E96" s="45" t="s">
        <v>215</v>
      </c>
      <c r="F96" s="46">
        <v>73471320</v>
      </c>
      <c r="G96" s="46">
        <v>0</v>
      </c>
      <c r="H96" s="46">
        <v>0</v>
      </c>
      <c r="I96" s="46">
        <v>0</v>
      </c>
      <c r="J96" s="46">
        <v>0</v>
      </c>
      <c r="K96" s="46">
        <f t="shared" si="54"/>
        <v>0</v>
      </c>
      <c r="L96" s="46">
        <f>+F96+K96</f>
        <v>73471320</v>
      </c>
      <c r="M96" s="53">
        <f t="shared" si="70"/>
        <v>9.3096404923532243E-6</v>
      </c>
      <c r="N96" s="46">
        <v>0</v>
      </c>
      <c r="O96" s="46">
        <v>73471320</v>
      </c>
      <c r="P96" s="46">
        <f>L96-O96</f>
        <v>0</v>
      </c>
      <c r="Q96" s="46">
        <v>13312569</v>
      </c>
      <c r="R96" s="46">
        <f>+L96-Q96</f>
        <v>60158751</v>
      </c>
      <c r="S96" s="46">
        <f>O96-Q96</f>
        <v>60158751</v>
      </c>
      <c r="T96" s="46">
        <v>11115352</v>
      </c>
      <c r="U96" s="46">
        <f>+Q96-T96</f>
        <v>2197217</v>
      </c>
      <c r="V96" s="46">
        <v>11115352</v>
      </c>
      <c r="W96" s="48">
        <f>+T96-V96</f>
        <v>0</v>
      </c>
      <c r="X96" s="49">
        <f t="shared" si="79"/>
        <v>0.18119409042875506</v>
      </c>
      <c r="Y96" s="49">
        <f t="shared" si="80"/>
        <v>0.15128831222849951</v>
      </c>
      <c r="Z96" s="49">
        <f t="shared" ref="Z96:Z159" si="109">+V96/L96</f>
        <v>0.15128831222849951</v>
      </c>
      <c r="AA96" s="49">
        <f t="shared" si="59"/>
        <v>0.8349516911424083</v>
      </c>
      <c r="AB96" s="49">
        <f t="shared" si="82"/>
        <v>1</v>
      </c>
    </row>
    <row r="97" spans="1:28" ht="37.5" customHeight="1" x14ac:dyDescent="0.25">
      <c r="A97" s="43" t="s">
        <v>216</v>
      </c>
      <c r="B97" s="44" t="s">
        <v>41</v>
      </c>
      <c r="C97" s="44">
        <v>20</v>
      </c>
      <c r="D97" s="44" t="s">
        <v>38</v>
      </c>
      <c r="E97" s="45" t="s">
        <v>217</v>
      </c>
      <c r="F97" s="46">
        <v>130615680</v>
      </c>
      <c r="G97" s="46">
        <v>0</v>
      </c>
      <c r="H97" s="46">
        <v>0</v>
      </c>
      <c r="I97" s="46">
        <v>0</v>
      </c>
      <c r="J97" s="46">
        <v>0</v>
      </c>
      <c r="K97" s="46">
        <f t="shared" si="54"/>
        <v>0</v>
      </c>
      <c r="L97" s="46">
        <f>+F97+K97</f>
        <v>130615680</v>
      </c>
      <c r="M97" s="53">
        <f t="shared" si="70"/>
        <v>1.6550471986405731E-5</v>
      </c>
      <c r="N97" s="46">
        <v>0</v>
      </c>
      <c r="O97" s="46">
        <v>130615680</v>
      </c>
      <c r="P97" s="46">
        <f>L97-O97</f>
        <v>0</v>
      </c>
      <c r="Q97" s="46">
        <v>61751025</v>
      </c>
      <c r="R97" s="46">
        <f>+L97-Q97</f>
        <v>68864655</v>
      </c>
      <c r="S97" s="46">
        <f>O97-Q97</f>
        <v>68864655</v>
      </c>
      <c r="T97" s="46">
        <v>46008862</v>
      </c>
      <c r="U97" s="46">
        <f>+Q97-T97</f>
        <v>15742163</v>
      </c>
      <c r="V97" s="46">
        <v>46008862</v>
      </c>
      <c r="W97" s="48">
        <f>+T97-V97</f>
        <v>0</v>
      </c>
      <c r="X97" s="49">
        <f t="shared" si="79"/>
        <v>0.47276885133545987</v>
      </c>
      <c r="Y97" s="49">
        <f t="shared" si="80"/>
        <v>0.35224608561544829</v>
      </c>
      <c r="Z97" s="49">
        <f t="shared" si="109"/>
        <v>0.35224608561544829</v>
      </c>
      <c r="AA97" s="49">
        <f t="shared" si="59"/>
        <v>0.7450704178594606</v>
      </c>
      <c r="AB97" s="49">
        <f t="shared" si="82"/>
        <v>1</v>
      </c>
    </row>
    <row r="98" spans="1:28" ht="29.25" customHeight="1" x14ac:dyDescent="0.25">
      <c r="A98" s="74" t="s">
        <v>218</v>
      </c>
      <c r="B98" s="75" t="s">
        <v>37</v>
      </c>
      <c r="C98" s="75">
        <v>10</v>
      </c>
      <c r="D98" s="75" t="s">
        <v>38</v>
      </c>
      <c r="E98" s="76" t="s">
        <v>219</v>
      </c>
      <c r="F98" s="77">
        <f>+F99</f>
        <v>10073090054</v>
      </c>
      <c r="G98" s="62">
        <f>+G99</f>
        <v>0</v>
      </c>
      <c r="H98" s="62">
        <f>+H99</f>
        <v>0</v>
      </c>
      <c r="I98" s="62">
        <f>+I99</f>
        <v>0</v>
      </c>
      <c r="J98" s="62">
        <f>+J99</f>
        <v>0</v>
      </c>
      <c r="K98" s="62">
        <f t="shared" si="54"/>
        <v>0</v>
      </c>
      <c r="L98" s="62">
        <f>+L99</f>
        <v>10073090054</v>
      </c>
      <c r="M98" s="42">
        <f t="shared" si="70"/>
        <v>1.2763735162215533E-3</v>
      </c>
      <c r="N98" s="62">
        <f t="shared" ref="N98:W98" si="110">+N99</f>
        <v>0</v>
      </c>
      <c r="O98" s="62">
        <f t="shared" si="110"/>
        <v>176207.83</v>
      </c>
      <c r="P98" s="62">
        <f t="shared" si="110"/>
        <v>10072913846.17</v>
      </c>
      <c r="Q98" s="62">
        <f t="shared" si="110"/>
        <v>176207.83</v>
      </c>
      <c r="R98" s="62">
        <f t="shared" si="110"/>
        <v>10072913846.17</v>
      </c>
      <c r="S98" s="62">
        <f t="shared" si="110"/>
        <v>0</v>
      </c>
      <c r="T98" s="62">
        <f t="shared" si="110"/>
        <v>0</v>
      </c>
      <c r="U98" s="62">
        <f t="shared" si="110"/>
        <v>176207.83</v>
      </c>
      <c r="V98" s="62">
        <f t="shared" si="110"/>
        <v>0</v>
      </c>
      <c r="W98" s="62">
        <f t="shared" si="110"/>
        <v>0</v>
      </c>
      <c r="X98" s="38">
        <f t="shared" si="79"/>
        <v>1.7492927101354394E-5</v>
      </c>
      <c r="Y98" s="38">
        <f t="shared" si="80"/>
        <v>0</v>
      </c>
      <c r="Z98" s="38">
        <f t="shared" si="109"/>
        <v>0</v>
      </c>
      <c r="AA98" s="38">
        <f t="shared" si="59"/>
        <v>0</v>
      </c>
      <c r="AB98" s="38" t="s">
        <v>40</v>
      </c>
    </row>
    <row r="99" spans="1:28" ht="29.25" customHeight="1" x14ac:dyDescent="0.25">
      <c r="A99" s="74" t="s">
        <v>220</v>
      </c>
      <c r="B99" s="75" t="s">
        <v>37</v>
      </c>
      <c r="C99" s="75">
        <v>10</v>
      </c>
      <c r="D99" s="75" t="s">
        <v>38</v>
      </c>
      <c r="E99" s="76" t="s">
        <v>221</v>
      </c>
      <c r="F99" s="77">
        <f>+F100+F101</f>
        <v>10073090054</v>
      </c>
      <c r="G99" s="62">
        <f>+G100+G101</f>
        <v>0</v>
      </c>
      <c r="H99" s="62">
        <f>+H100+H101</f>
        <v>0</v>
      </c>
      <c r="I99" s="62">
        <f>+I100+I101</f>
        <v>0</v>
      </c>
      <c r="J99" s="62">
        <f>+J100+J101</f>
        <v>0</v>
      </c>
      <c r="K99" s="62">
        <f t="shared" si="54"/>
        <v>0</v>
      </c>
      <c r="L99" s="62">
        <f>+L100+L101</f>
        <v>10073090054</v>
      </c>
      <c r="M99" s="42">
        <f t="shared" si="70"/>
        <v>1.2763735162215533E-3</v>
      </c>
      <c r="N99" s="62">
        <f t="shared" ref="N99:W99" si="111">+N100+N101</f>
        <v>0</v>
      </c>
      <c r="O99" s="62">
        <f t="shared" si="111"/>
        <v>176207.83</v>
      </c>
      <c r="P99" s="62">
        <f t="shared" si="111"/>
        <v>10072913846.17</v>
      </c>
      <c r="Q99" s="62">
        <f t="shared" si="111"/>
        <v>176207.83</v>
      </c>
      <c r="R99" s="62">
        <f t="shared" si="111"/>
        <v>10072913846.17</v>
      </c>
      <c r="S99" s="62">
        <f t="shared" si="111"/>
        <v>0</v>
      </c>
      <c r="T99" s="62">
        <f t="shared" si="111"/>
        <v>0</v>
      </c>
      <c r="U99" s="62">
        <f t="shared" si="111"/>
        <v>176207.83</v>
      </c>
      <c r="V99" s="62">
        <f t="shared" si="111"/>
        <v>0</v>
      </c>
      <c r="W99" s="62">
        <f t="shared" si="111"/>
        <v>0</v>
      </c>
      <c r="X99" s="38">
        <f t="shared" si="79"/>
        <v>1.7492927101354394E-5</v>
      </c>
      <c r="Y99" s="38">
        <f t="shared" si="80"/>
        <v>0</v>
      </c>
      <c r="Z99" s="38">
        <f t="shared" si="109"/>
        <v>0</v>
      </c>
      <c r="AA99" s="38">
        <f t="shared" si="59"/>
        <v>0</v>
      </c>
      <c r="AB99" s="38" t="s">
        <v>40</v>
      </c>
    </row>
    <row r="100" spans="1:28" ht="29.25" customHeight="1" x14ac:dyDescent="0.25">
      <c r="A100" s="78" t="s">
        <v>222</v>
      </c>
      <c r="B100" s="79" t="s">
        <v>37</v>
      </c>
      <c r="C100" s="79">
        <v>10</v>
      </c>
      <c r="D100" s="79" t="s">
        <v>38</v>
      </c>
      <c r="E100" s="80" t="s">
        <v>223</v>
      </c>
      <c r="F100" s="81">
        <v>5036545027</v>
      </c>
      <c r="G100" s="46">
        <v>0</v>
      </c>
      <c r="H100" s="46">
        <v>0</v>
      </c>
      <c r="I100" s="46">
        <v>0</v>
      </c>
      <c r="J100" s="46">
        <v>0</v>
      </c>
      <c r="K100" s="46">
        <f t="shared" si="54"/>
        <v>0</v>
      </c>
      <c r="L100" s="46">
        <f>+F100+K100</f>
        <v>5036545027</v>
      </c>
      <c r="M100" s="51">
        <f t="shared" si="70"/>
        <v>6.3818675811077663E-4</v>
      </c>
      <c r="N100" s="46">
        <v>0</v>
      </c>
      <c r="O100" s="46">
        <v>176207.83</v>
      </c>
      <c r="P100" s="46">
        <f>L100-O100</f>
        <v>5036368819.1700001</v>
      </c>
      <c r="Q100" s="46">
        <v>176207.83</v>
      </c>
      <c r="R100" s="46">
        <f>+L100-Q100</f>
        <v>5036368819.1700001</v>
      </c>
      <c r="S100" s="46">
        <f>O100-Q100</f>
        <v>0</v>
      </c>
      <c r="T100" s="46">
        <v>0</v>
      </c>
      <c r="U100" s="46">
        <f>+Q100-T100</f>
        <v>176207.83</v>
      </c>
      <c r="V100" s="46">
        <v>0</v>
      </c>
      <c r="W100" s="48">
        <f>+T100-V100</f>
        <v>0</v>
      </c>
      <c r="X100" s="49">
        <f t="shared" si="79"/>
        <v>3.4985854202708788E-5</v>
      </c>
      <c r="Y100" s="49">
        <f t="shared" si="80"/>
        <v>0</v>
      </c>
      <c r="Z100" s="49">
        <f t="shared" si="109"/>
        <v>0</v>
      </c>
      <c r="AA100" s="49">
        <f t="shared" si="59"/>
        <v>0</v>
      </c>
      <c r="AB100" s="49" t="s">
        <v>40</v>
      </c>
    </row>
    <row r="101" spans="1:28" ht="29.25" customHeight="1" x14ac:dyDescent="0.25">
      <c r="A101" s="78" t="s">
        <v>224</v>
      </c>
      <c r="B101" s="79" t="s">
        <v>37</v>
      </c>
      <c r="C101" s="79">
        <v>10</v>
      </c>
      <c r="D101" s="79" t="s">
        <v>38</v>
      </c>
      <c r="E101" s="80" t="s">
        <v>225</v>
      </c>
      <c r="F101" s="81">
        <v>5036545027</v>
      </c>
      <c r="G101" s="46">
        <v>0</v>
      </c>
      <c r="H101" s="46">
        <v>0</v>
      </c>
      <c r="I101" s="46">
        <v>0</v>
      </c>
      <c r="J101" s="46">
        <v>0</v>
      </c>
      <c r="K101" s="46">
        <f t="shared" si="54"/>
        <v>0</v>
      </c>
      <c r="L101" s="46">
        <f>+F101+K101</f>
        <v>5036545027</v>
      </c>
      <c r="M101" s="51">
        <f t="shared" si="70"/>
        <v>6.3818675811077663E-4</v>
      </c>
      <c r="N101" s="46">
        <v>0</v>
      </c>
      <c r="O101" s="46">
        <v>0</v>
      </c>
      <c r="P101" s="46">
        <f>L101-O101</f>
        <v>5036545027</v>
      </c>
      <c r="Q101" s="46">
        <v>0</v>
      </c>
      <c r="R101" s="46">
        <f>+L101-Q101</f>
        <v>5036545027</v>
      </c>
      <c r="S101" s="46">
        <f>O101-Q101</f>
        <v>0</v>
      </c>
      <c r="T101" s="46">
        <v>0</v>
      </c>
      <c r="U101" s="46">
        <f>+Q101-T101</f>
        <v>0</v>
      </c>
      <c r="V101" s="46">
        <v>0</v>
      </c>
      <c r="W101" s="48">
        <f>+T101-V101</f>
        <v>0</v>
      </c>
      <c r="X101" s="49">
        <f t="shared" si="79"/>
        <v>0</v>
      </c>
      <c r="Y101" s="49">
        <f t="shared" si="80"/>
        <v>0</v>
      </c>
      <c r="Z101" s="49">
        <f t="shared" si="109"/>
        <v>0</v>
      </c>
      <c r="AA101" s="49" t="s">
        <v>40</v>
      </c>
      <c r="AB101" s="49" t="s">
        <v>40</v>
      </c>
    </row>
    <row r="102" spans="1:28" ht="33" customHeight="1" x14ac:dyDescent="0.25">
      <c r="A102" s="39" t="s">
        <v>226</v>
      </c>
      <c r="B102" s="82" t="s">
        <v>41</v>
      </c>
      <c r="C102" s="82">
        <v>20</v>
      </c>
      <c r="D102" s="82" t="s">
        <v>38</v>
      </c>
      <c r="E102" s="40" t="s">
        <v>227</v>
      </c>
      <c r="F102" s="62">
        <f t="shared" ref="F102:J103" si="112">+F103</f>
        <v>15202471000</v>
      </c>
      <c r="G102" s="62">
        <f t="shared" si="112"/>
        <v>0</v>
      </c>
      <c r="H102" s="62">
        <f t="shared" si="112"/>
        <v>0</v>
      </c>
      <c r="I102" s="62">
        <f t="shared" si="112"/>
        <v>0</v>
      </c>
      <c r="J102" s="62">
        <f t="shared" si="112"/>
        <v>0</v>
      </c>
      <c r="K102" s="62">
        <f t="shared" si="54"/>
        <v>0</v>
      </c>
      <c r="L102" s="62">
        <f>+L103</f>
        <v>15202471000</v>
      </c>
      <c r="M102" s="42">
        <f t="shared" si="70"/>
        <v>1.9263236267624648E-3</v>
      </c>
      <c r="N102" s="62">
        <f t="shared" ref="N102:W103" si="113">+N103</f>
        <v>0</v>
      </c>
      <c r="O102" s="62">
        <f t="shared" si="113"/>
        <v>0</v>
      </c>
      <c r="P102" s="62">
        <f t="shared" si="113"/>
        <v>15202471000</v>
      </c>
      <c r="Q102" s="62">
        <f t="shared" si="113"/>
        <v>0</v>
      </c>
      <c r="R102" s="62">
        <f t="shared" si="113"/>
        <v>15202471000</v>
      </c>
      <c r="S102" s="62">
        <f t="shared" si="113"/>
        <v>0</v>
      </c>
      <c r="T102" s="62">
        <f t="shared" si="113"/>
        <v>0</v>
      </c>
      <c r="U102" s="62">
        <f t="shared" si="113"/>
        <v>0</v>
      </c>
      <c r="V102" s="62">
        <f t="shared" si="113"/>
        <v>0</v>
      </c>
      <c r="W102" s="62">
        <f t="shared" si="113"/>
        <v>0</v>
      </c>
      <c r="X102" s="38">
        <f t="shared" si="79"/>
        <v>0</v>
      </c>
      <c r="Y102" s="38">
        <f t="shared" si="80"/>
        <v>0</v>
      </c>
      <c r="Z102" s="38">
        <f t="shared" si="109"/>
        <v>0</v>
      </c>
      <c r="AA102" s="38" t="s">
        <v>40</v>
      </c>
      <c r="AB102" s="38" t="s">
        <v>40</v>
      </c>
    </row>
    <row r="103" spans="1:28" ht="33" customHeight="1" x14ac:dyDescent="0.25">
      <c r="A103" s="39" t="s">
        <v>228</v>
      </c>
      <c r="B103" s="82" t="s">
        <v>41</v>
      </c>
      <c r="C103" s="82">
        <v>20</v>
      </c>
      <c r="D103" s="82" t="s">
        <v>38</v>
      </c>
      <c r="E103" s="40" t="s">
        <v>229</v>
      </c>
      <c r="F103" s="62">
        <f t="shared" si="112"/>
        <v>15202471000</v>
      </c>
      <c r="G103" s="62">
        <f t="shared" si="112"/>
        <v>0</v>
      </c>
      <c r="H103" s="62">
        <f t="shared" si="112"/>
        <v>0</v>
      </c>
      <c r="I103" s="62">
        <f t="shared" si="112"/>
        <v>0</v>
      </c>
      <c r="J103" s="62">
        <f t="shared" si="112"/>
        <v>0</v>
      </c>
      <c r="K103" s="62">
        <f t="shared" si="54"/>
        <v>0</v>
      </c>
      <c r="L103" s="62">
        <f>+L104</f>
        <v>15202471000</v>
      </c>
      <c r="M103" s="42">
        <f t="shared" si="70"/>
        <v>1.9263236267624648E-3</v>
      </c>
      <c r="N103" s="62">
        <f t="shared" si="113"/>
        <v>0</v>
      </c>
      <c r="O103" s="62">
        <f t="shared" si="113"/>
        <v>0</v>
      </c>
      <c r="P103" s="62">
        <f t="shared" si="113"/>
        <v>15202471000</v>
      </c>
      <c r="Q103" s="62">
        <f t="shared" si="113"/>
        <v>0</v>
      </c>
      <c r="R103" s="62">
        <f t="shared" si="113"/>
        <v>15202471000</v>
      </c>
      <c r="S103" s="62">
        <f t="shared" si="113"/>
        <v>0</v>
      </c>
      <c r="T103" s="62">
        <f t="shared" si="113"/>
        <v>0</v>
      </c>
      <c r="U103" s="62">
        <f t="shared" si="113"/>
        <v>0</v>
      </c>
      <c r="V103" s="62">
        <f t="shared" si="113"/>
        <v>0</v>
      </c>
      <c r="W103" s="62">
        <f t="shared" si="113"/>
        <v>0</v>
      </c>
      <c r="X103" s="38">
        <f t="shared" si="79"/>
        <v>0</v>
      </c>
      <c r="Y103" s="38">
        <f t="shared" si="80"/>
        <v>0</v>
      </c>
      <c r="Z103" s="38">
        <f t="shared" si="109"/>
        <v>0</v>
      </c>
      <c r="AA103" s="38" t="s">
        <v>40</v>
      </c>
      <c r="AB103" s="38" t="s">
        <v>40</v>
      </c>
    </row>
    <row r="104" spans="1:28" ht="28.5" customHeight="1" thickBot="1" x14ac:dyDescent="0.3">
      <c r="A104" s="83" t="s">
        <v>230</v>
      </c>
      <c r="B104" s="84" t="s">
        <v>41</v>
      </c>
      <c r="C104" s="84">
        <v>20</v>
      </c>
      <c r="D104" s="84" t="s">
        <v>38</v>
      </c>
      <c r="E104" s="85" t="s">
        <v>231</v>
      </c>
      <c r="F104" s="86">
        <v>15202471000</v>
      </c>
      <c r="G104" s="86">
        <v>0</v>
      </c>
      <c r="H104" s="86">
        <v>0</v>
      </c>
      <c r="I104" s="46">
        <v>0</v>
      </c>
      <c r="J104" s="86">
        <v>0</v>
      </c>
      <c r="K104" s="86">
        <f t="shared" si="54"/>
        <v>0</v>
      </c>
      <c r="L104" s="86">
        <f>+F104+K104</f>
        <v>15202471000</v>
      </c>
      <c r="M104" s="87">
        <f t="shared" si="70"/>
        <v>1.9263236267624648E-3</v>
      </c>
      <c r="N104" s="86">
        <v>0</v>
      </c>
      <c r="O104" s="46">
        <v>0</v>
      </c>
      <c r="P104" s="46">
        <f>L104-O104</f>
        <v>15202471000</v>
      </c>
      <c r="Q104" s="46">
        <v>0</v>
      </c>
      <c r="R104" s="86">
        <f>+L104-Q104</f>
        <v>15202471000</v>
      </c>
      <c r="S104" s="46">
        <f>O104-Q104</f>
        <v>0</v>
      </c>
      <c r="T104" s="46">
        <v>0</v>
      </c>
      <c r="U104" s="86">
        <f>+Q104-T104</f>
        <v>0</v>
      </c>
      <c r="V104" s="46">
        <v>0</v>
      </c>
      <c r="W104" s="88">
        <f>+T104-V104</f>
        <v>0</v>
      </c>
      <c r="X104" s="49">
        <f t="shared" si="79"/>
        <v>0</v>
      </c>
      <c r="Y104" s="49">
        <f t="shared" si="80"/>
        <v>0</v>
      </c>
      <c r="Z104" s="49">
        <f t="shared" si="109"/>
        <v>0</v>
      </c>
      <c r="AA104" s="49" t="s">
        <v>40</v>
      </c>
      <c r="AB104" s="49" t="s">
        <v>40</v>
      </c>
    </row>
    <row r="105" spans="1:28" s="4" customFormat="1" ht="28.5" customHeight="1" thickBot="1" x14ac:dyDescent="0.3">
      <c r="A105" s="21" t="s">
        <v>232</v>
      </c>
      <c r="B105" s="89" t="s">
        <v>37</v>
      </c>
      <c r="C105" s="90">
        <v>11</v>
      </c>
      <c r="D105" s="89" t="s">
        <v>233</v>
      </c>
      <c r="E105" s="23" t="s">
        <v>234</v>
      </c>
      <c r="F105" s="24">
        <f t="shared" ref="F105:J107" si="114">+F107</f>
        <v>142092023709</v>
      </c>
      <c r="G105" s="24">
        <f t="shared" si="114"/>
        <v>0</v>
      </c>
      <c r="H105" s="24">
        <f t="shared" si="114"/>
        <v>0</v>
      </c>
      <c r="I105" s="24">
        <f t="shared" si="114"/>
        <v>0</v>
      </c>
      <c r="J105" s="24">
        <f t="shared" si="114"/>
        <v>0</v>
      </c>
      <c r="K105" s="24">
        <f t="shared" si="54"/>
        <v>0</v>
      </c>
      <c r="L105" s="24">
        <f>+L107</f>
        <v>142092023709</v>
      </c>
      <c r="M105" s="25">
        <f t="shared" si="70"/>
        <v>1.8004653483314589E-2</v>
      </c>
      <c r="N105" s="24">
        <f t="shared" ref="N105:W107" si="115">+N107</f>
        <v>0</v>
      </c>
      <c r="O105" s="24">
        <f t="shared" si="115"/>
        <v>0</v>
      </c>
      <c r="P105" s="24">
        <f t="shared" si="115"/>
        <v>142092023709</v>
      </c>
      <c r="Q105" s="24">
        <f t="shared" si="115"/>
        <v>0</v>
      </c>
      <c r="R105" s="24">
        <f t="shared" si="115"/>
        <v>142092023709</v>
      </c>
      <c r="S105" s="24">
        <f t="shared" si="115"/>
        <v>0</v>
      </c>
      <c r="T105" s="24">
        <f t="shared" si="115"/>
        <v>0</v>
      </c>
      <c r="U105" s="24">
        <f t="shared" si="115"/>
        <v>0</v>
      </c>
      <c r="V105" s="24">
        <f t="shared" si="115"/>
        <v>0</v>
      </c>
      <c r="W105" s="24">
        <f t="shared" si="115"/>
        <v>0</v>
      </c>
      <c r="X105" s="30">
        <f t="shared" si="79"/>
        <v>0</v>
      </c>
      <c r="Y105" s="31">
        <f t="shared" si="80"/>
        <v>0</v>
      </c>
      <c r="Z105" s="31">
        <f t="shared" si="109"/>
        <v>0</v>
      </c>
      <c r="AA105" s="31" t="s">
        <v>40</v>
      </c>
      <c r="AB105" s="32" t="s">
        <v>40</v>
      </c>
    </row>
    <row r="106" spans="1:28" s="4" customFormat="1" ht="28.5" customHeight="1" thickBot="1" x14ac:dyDescent="0.3">
      <c r="A106" s="21" t="s">
        <v>232</v>
      </c>
      <c r="B106" s="89" t="s">
        <v>37</v>
      </c>
      <c r="C106" s="90">
        <v>11</v>
      </c>
      <c r="D106" s="89" t="s">
        <v>38</v>
      </c>
      <c r="E106" s="23" t="s">
        <v>234</v>
      </c>
      <c r="F106" s="24">
        <f t="shared" si="114"/>
        <v>2577909803112</v>
      </c>
      <c r="G106" s="24">
        <f t="shared" si="114"/>
        <v>0</v>
      </c>
      <c r="H106" s="24">
        <f t="shared" si="114"/>
        <v>0</v>
      </c>
      <c r="I106" s="24">
        <f t="shared" si="114"/>
        <v>0</v>
      </c>
      <c r="J106" s="24">
        <f t="shared" si="114"/>
        <v>0</v>
      </c>
      <c r="K106" s="24">
        <f t="shared" si="54"/>
        <v>0</v>
      </c>
      <c r="L106" s="24">
        <f>+L108</f>
        <v>2577909803112</v>
      </c>
      <c r="M106" s="25">
        <f t="shared" si="70"/>
        <v>0.32665009269856321</v>
      </c>
      <c r="N106" s="24">
        <f t="shared" si="115"/>
        <v>0</v>
      </c>
      <c r="O106" s="24">
        <f t="shared" si="115"/>
        <v>0</v>
      </c>
      <c r="P106" s="24">
        <f t="shared" si="115"/>
        <v>2577909803112</v>
      </c>
      <c r="Q106" s="24">
        <f t="shared" si="115"/>
        <v>0</v>
      </c>
      <c r="R106" s="24">
        <f t="shared" si="115"/>
        <v>2577909803112</v>
      </c>
      <c r="S106" s="24">
        <f t="shared" si="115"/>
        <v>0</v>
      </c>
      <c r="T106" s="24">
        <f t="shared" si="115"/>
        <v>0</v>
      </c>
      <c r="U106" s="24">
        <f t="shared" si="115"/>
        <v>0</v>
      </c>
      <c r="V106" s="24">
        <f t="shared" si="115"/>
        <v>0</v>
      </c>
      <c r="W106" s="24">
        <f t="shared" si="115"/>
        <v>0</v>
      </c>
      <c r="X106" s="30">
        <f t="shared" si="79"/>
        <v>0</v>
      </c>
      <c r="Y106" s="31">
        <f t="shared" si="80"/>
        <v>0</v>
      </c>
      <c r="Z106" s="31">
        <f t="shared" si="109"/>
        <v>0</v>
      </c>
      <c r="AA106" s="31" t="s">
        <v>40</v>
      </c>
      <c r="AB106" s="32" t="s">
        <v>40</v>
      </c>
    </row>
    <row r="107" spans="1:28" ht="23.25" customHeight="1" x14ac:dyDescent="0.25">
      <c r="A107" s="39" t="s">
        <v>235</v>
      </c>
      <c r="B107" s="34" t="s">
        <v>37</v>
      </c>
      <c r="C107" s="34">
        <v>11</v>
      </c>
      <c r="D107" s="34" t="s">
        <v>233</v>
      </c>
      <c r="E107" s="40" t="s">
        <v>236</v>
      </c>
      <c r="F107" s="63">
        <f t="shared" si="114"/>
        <v>142092023709</v>
      </c>
      <c r="G107" s="63">
        <f t="shared" si="114"/>
        <v>0</v>
      </c>
      <c r="H107" s="63">
        <f t="shared" si="114"/>
        <v>0</v>
      </c>
      <c r="I107" s="63">
        <f t="shared" si="114"/>
        <v>0</v>
      </c>
      <c r="J107" s="63">
        <f t="shared" si="114"/>
        <v>0</v>
      </c>
      <c r="K107" s="63">
        <f t="shared" si="54"/>
        <v>0</v>
      </c>
      <c r="L107" s="63">
        <f>+L109</f>
        <v>142092023709</v>
      </c>
      <c r="M107" s="42">
        <f t="shared" si="70"/>
        <v>1.8004653483314589E-2</v>
      </c>
      <c r="N107" s="63">
        <f t="shared" si="115"/>
        <v>0</v>
      </c>
      <c r="O107" s="63">
        <f t="shared" si="115"/>
        <v>0</v>
      </c>
      <c r="P107" s="63">
        <f t="shared" si="115"/>
        <v>142092023709</v>
      </c>
      <c r="Q107" s="63">
        <f t="shared" si="115"/>
        <v>0</v>
      </c>
      <c r="R107" s="63">
        <f t="shared" si="115"/>
        <v>142092023709</v>
      </c>
      <c r="S107" s="63">
        <f t="shared" si="115"/>
        <v>0</v>
      </c>
      <c r="T107" s="63">
        <f t="shared" si="115"/>
        <v>0</v>
      </c>
      <c r="U107" s="63">
        <f t="shared" si="115"/>
        <v>0</v>
      </c>
      <c r="V107" s="63">
        <f t="shared" si="115"/>
        <v>0</v>
      </c>
      <c r="W107" s="63">
        <f t="shared" si="115"/>
        <v>0</v>
      </c>
      <c r="X107" s="242">
        <f t="shared" si="79"/>
        <v>0</v>
      </c>
      <c r="Y107" s="242">
        <f t="shared" si="80"/>
        <v>0</v>
      </c>
      <c r="Z107" s="242">
        <f t="shared" si="109"/>
        <v>0</v>
      </c>
      <c r="AA107" s="242" t="s">
        <v>40</v>
      </c>
      <c r="AB107" s="242" t="s">
        <v>40</v>
      </c>
    </row>
    <row r="108" spans="1:28" ht="23.25" customHeight="1" x14ac:dyDescent="0.25">
      <c r="A108" s="39" t="s">
        <v>235</v>
      </c>
      <c r="B108" s="82" t="s">
        <v>37</v>
      </c>
      <c r="C108" s="82">
        <v>11</v>
      </c>
      <c r="D108" s="82" t="s">
        <v>38</v>
      </c>
      <c r="E108" s="40" t="s">
        <v>236</v>
      </c>
      <c r="F108" s="63">
        <f>+F112</f>
        <v>2577909803112</v>
      </c>
      <c r="G108" s="63">
        <f>+G112</f>
        <v>0</v>
      </c>
      <c r="H108" s="63">
        <f>+H112</f>
        <v>0</v>
      </c>
      <c r="I108" s="63">
        <f>+I112</f>
        <v>0</v>
      </c>
      <c r="J108" s="63">
        <f>+J112</f>
        <v>0</v>
      </c>
      <c r="K108" s="63">
        <f t="shared" si="54"/>
        <v>0</v>
      </c>
      <c r="L108" s="63">
        <f>+L112</f>
        <v>2577909803112</v>
      </c>
      <c r="M108" s="42">
        <f t="shared" si="70"/>
        <v>0.32665009269856321</v>
      </c>
      <c r="N108" s="63">
        <f t="shared" ref="N108:W108" si="116">+N112</f>
        <v>0</v>
      </c>
      <c r="O108" s="63">
        <f t="shared" si="116"/>
        <v>0</v>
      </c>
      <c r="P108" s="63">
        <f t="shared" si="116"/>
        <v>2577909803112</v>
      </c>
      <c r="Q108" s="63">
        <f t="shared" si="116"/>
        <v>0</v>
      </c>
      <c r="R108" s="63">
        <f t="shared" si="116"/>
        <v>2577909803112</v>
      </c>
      <c r="S108" s="63">
        <f t="shared" si="116"/>
        <v>0</v>
      </c>
      <c r="T108" s="63">
        <f t="shared" si="116"/>
        <v>0</v>
      </c>
      <c r="U108" s="63">
        <f t="shared" si="116"/>
        <v>0</v>
      </c>
      <c r="V108" s="63">
        <f t="shared" si="116"/>
        <v>0</v>
      </c>
      <c r="W108" s="63">
        <f t="shared" si="116"/>
        <v>0</v>
      </c>
      <c r="X108" s="242">
        <f t="shared" si="79"/>
        <v>0</v>
      </c>
      <c r="Y108" s="242">
        <f t="shared" si="80"/>
        <v>0</v>
      </c>
      <c r="Z108" s="242">
        <f t="shared" si="109"/>
        <v>0</v>
      </c>
      <c r="AA108" s="242" t="s">
        <v>40</v>
      </c>
      <c r="AB108" s="242" t="s">
        <v>40</v>
      </c>
    </row>
    <row r="109" spans="1:28" ht="23.25" customHeight="1" x14ac:dyDescent="0.25">
      <c r="A109" s="39" t="s">
        <v>237</v>
      </c>
      <c r="B109" s="34" t="s">
        <v>37</v>
      </c>
      <c r="C109" s="34">
        <v>11</v>
      </c>
      <c r="D109" s="34" t="s">
        <v>233</v>
      </c>
      <c r="E109" s="40" t="s">
        <v>238</v>
      </c>
      <c r="F109" s="63">
        <f t="shared" ref="F109:J110" si="117">+F110</f>
        <v>142092023709</v>
      </c>
      <c r="G109" s="63">
        <f t="shared" si="117"/>
        <v>0</v>
      </c>
      <c r="H109" s="63">
        <f t="shared" si="117"/>
        <v>0</v>
      </c>
      <c r="I109" s="63">
        <f t="shared" si="117"/>
        <v>0</v>
      </c>
      <c r="J109" s="63">
        <f t="shared" si="117"/>
        <v>0</v>
      </c>
      <c r="K109" s="63">
        <f t="shared" ref="K109:K166" si="118">+G109-H109+I109-J109</f>
        <v>0</v>
      </c>
      <c r="L109" s="63">
        <f>+L110</f>
        <v>142092023709</v>
      </c>
      <c r="M109" s="42">
        <f t="shared" si="70"/>
        <v>1.8004653483314589E-2</v>
      </c>
      <c r="N109" s="63">
        <f t="shared" ref="N109:W110" si="119">+N110</f>
        <v>0</v>
      </c>
      <c r="O109" s="63">
        <f t="shared" si="119"/>
        <v>0</v>
      </c>
      <c r="P109" s="63">
        <f t="shared" si="119"/>
        <v>142092023709</v>
      </c>
      <c r="Q109" s="63">
        <f t="shared" si="119"/>
        <v>0</v>
      </c>
      <c r="R109" s="63">
        <f t="shared" si="119"/>
        <v>142092023709</v>
      </c>
      <c r="S109" s="63">
        <f t="shared" si="119"/>
        <v>0</v>
      </c>
      <c r="T109" s="63">
        <f t="shared" si="119"/>
        <v>0</v>
      </c>
      <c r="U109" s="63">
        <f t="shared" si="119"/>
        <v>0</v>
      </c>
      <c r="V109" s="63">
        <f t="shared" si="119"/>
        <v>0</v>
      </c>
      <c r="W109" s="63">
        <f t="shared" si="119"/>
        <v>0</v>
      </c>
      <c r="X109" s="242">
        <f t="shared" si="79"/>
        <v>0</v>
      </c>
      <c r="Y109" s="242">
        <f t="shared" si="80"/>
        <v>0</v>
      </c>
      <c r="Z109" s="242">
        <f t="shared" si="109"/>
        <v>0</v>
      </c>
      <c r="AA109" s="242" t="s">
        <v>40</v>
      </c>
      <c r="AB109" s="242" t="s">
        <v>40</v>
      </c>
    </row>
    <row r="110" spans="1:28" s="4" customFormat="1" ht="23.25" customHeight="1" x14ac:dyDescent="0.25">
      <c r="A110" s="39" t="s">
        <v>239</v>
      </c>
      <c r="B110" s="34" t="s">
        <v>37</v>
      </c>
      <c r="C110" s="34">
        <v>11</v>
      </c>
      <c r="D110" s="34" t="s">
        <v>233</v>
      </c>
      <c r="E110" s="40" t="s">
        <v>240</v>
      </c>
      <c r="F110" s="63">
        <f t="shared" si="117"/>
        <v>142092023709</v>
      </c>
      <c r="G110" s="63">
        <f t="shared" si="117"/>
        <v>0</v>
      </c>
      <c r="H110" s="63">
        <f t="shared" si="117"/>
        <v>0</v>
      </c>
      <c r="I110" s="63">
        <f t="shared" si="117"/>
        <v>0</v>
      </c>
      <c r="J110" s="63">
        <f t="shared" si="117"/>
        <v>0</v>
      </c>
      <c r="K110" s="63">
        <f t="shared" si="118"/>
        <v>0</v>
      </c>
      <c r="L110" s="63">
        <f>+L111</f>
        <v>142092023709</v>
      </c>
      <c r="M110" s="42">
        <f t="shared" si="70"/>
        <v>1.8004653483314589E-2</v>
      </c>
      <c r="N110" s="63">
        <f t="shared" si="119"/>
        <v>0</v>
      </c>
      <c r="O110" s="63">
        <f t="shared" si="119"/>
        <v>0</v>
      </c>
      <c r="P110" s="63">
        <f t="shared" si="119"/>
        <v>142092023709</v>
      </c>
      <c r="Q110" s="63">
        <f t="shared" si="119"/>
        <v>0</v>
      </c>
      <c r="R110" s="63">
        <f t="shared" si="119"/>
        <v>142092023709</v>
      </c>
      <c r="S110" s="63">
        <f t="shared" si="119"/>
        <v>0</v>
      </c>
      <c r="T110" s="63">
        <f t="shared" si="119"/>
        <v>0</v>
      </c>
      <c r="U110" s="63">
        <f t="shared" si="119"/>
        <v>0</v>
      </c>
      <c r="V110" s="63">
        <f t="shared" si="119"/>
        <v>0</v>
      </c>
      <c r="W110" s="63">
        <f t="shared" si="119"/>
        <v>0</v>
      </c>
      <c r="X110" s="242">
        <f t="shared" si="79"/>
        <v>0</v>
      </c>
      <c r="Y110" s="242">
        <f t="shared" si="80"/>
        <v>0</v>
      </c>
      <c r="Z110" s="242">
        <f t="shared" si="109"/>
        <v>0</v>
      </c>
      <c r="AA110" s="242" t="s">
        <v>40</v>
      </c>
      <c r="AB110" s="242" t="s">
        <v>40</v>
      </c>
    </row>
    <row r="111" spans="1:28" ht="23.25" customHeight="1" x14ac:dyDescent="0.25">
      <c r="A111" s="43" t="s">
        <v>241</v>
      </c>
      <c r="B111" s="44" t="s">
        <v>37</v>
      </c>
      <c r="C111" s="44">
        <v>11</v>
      </c>
      <c r="D111" s="44" t="s">
        <v>233</v>
      </c>
      <c r="E111" s="45" t="s">
        <v>37</v>
      </c>
      <c r="F111" s="48">
        <v>142092023709</v>
      </c>
      <c r="G111" s="48">
        <v>0</v>
      </c>
      <c r="H111" s="48">
        <v>0</v>
      </c>
      <c r="I111" s="46">
        <v>0</v>
      </c>
      <c r="J111" s="48">
        <v>0</v>
      </c>
      <c r="K111" s="48">
        <f t="shared" si="118"/>
        <v>0</v>
      </c>
      <c r="L111" s="48">
        <f>+F111+K111</f>
        <v>142092023709</v>
      </c>
      <c r="M111" s="42">
        <f t="shared" si="70"/>
        <v>1.8004653483314589E-2</v>
      </c>
      <c r="N111" s="48">
        <v>0</v>
      </c>
      <c r="O111" s="46">
        <v>0</v>
      </c>
      <c r="P111" s="88">
        <f>L111-O111</f>
        <v>142092023709</v>
      </c>
      <c r="Q111" s="46">
        <v>0</v>
      </c>
      <c r="R111" s="88">
        <f>+L111-Q111</f>
        <v>142092023709</v>
      </c>
      <c r="S111" s="46">
        <f>O111-Q111</f>
        <v>0</v>
      </c>
      <c r="T111" s="46">
        <v>0</v>
      </c>
      <c r="U111" s="88">
        <f>+Q111-T111</f>
        <v>0</v>
      </c>
      <c r="V111" s="46">
        <v>0</v>
      </c>
      <c r="W111" s="88">
        <f>+T111-V111</f>
        <v>0</v>
      </c>
      <c r="X111" s="58">
        <f t="shared" si="79"/>
        <v>0</v>
      </c>
      <c r="Y111" s="58">
        <f t="shared" si="80"/>
        <v>0</v>
      </c>
      <c r="Z111" s="58">
        <f t="shared" si="109"/>
        <v>0</v>
      </c>
      <c r="AA111" s="58" t="s">
        <v>40</v>
      </c>
      <c r="AB111" s="58" t="s">
        <v>40</v>
      </c>
    </row>
    <row r="112" spans="1:28" ht="23.25" customHeight="1" x14ac:dyDescent="0.25">
      <c r="A112" s="39" t="s">
        <v>242</v>
      </c>
      <c r="B112" s="82" t="s">
        <v>37</v>
      </c>
      <c r="C112" s="82">
        <v>11</v>
      </c>
      <c r="D112" s="82" t="s">
        <v>38</v>
      </c>
      <c r="E112" s="40" t="s">
        <v>243</v>
      </c>
      <c r="F112" s="63">
        <f>+F113</f>
        <v>2577909803112</v>
      </c>
      <c r="G112" s="63">
        <f>+G113</f>
        <v>0</v>
      </c>
      <c r="H112" s="63">
        <f>+H113</f>
        <v>0</v>
      </c>
      <c r="I112" s="63">
        <f>+I113</f>
        <v>0</v>
      </c>
      <c r="J112" s="63">
        <f>+J113</f>
        <v>0</v>
      </c>
      <c r="K112" s="63">
        <f t="shared" si="118"/>
        <v>0</v>
      </c>
      <c r="L112" s="63">
        <f>+L113</f>
        <v>2577909803112</v>
      </c>
      <c r="M112" s="42">
        <f t="shared" si="70"/>
        <v>0.32665009269856321</v>
      </c>
      <c r="N112" s="63">
        <f t="shared" ref="N112:W112" si="120">+N113</f>
        <v>0</v>
      </c>
      <c r="O112" s="63">
        <f t="shared" si="120"/>
        <v>0</v>
      </c>
      <c r="P112" s="63">
        <f t="shared" si="120"/>
        <v>2577909803112</v>
      </c>
      <c r="Q112" s="63">
        <f t="shared" si="120"/>
        <v>0</v>
      </c>
      <c r="R112" s="63">
        <f t="shared" si="120"/>
        <v>2577909803112</v>
      </c>
      <c r="S112" s="63">
        <f t="shared" si="120"/>
        <v>0</v>
      </c>
      <c r="T112" s="63">
        <f t="shared" si="120"/>
        <v>0</v>
      </c>
      <c r="U112" s="63">
        <f t="shared" si="120"/>
        <v>0</v>
      </c>
      <c r="V112" s="63">
        <f t="shared" si="120"/>
        <v>0</v>
      </c>
      <c r="W112" s="63">
        <f t="shared" si="120"/>
        <v>0</v>
      </c>
      <c r="X112" s="242">
        <f t="shared" si="79"/>
        <v>0</v>
      </c>
      <c r="Y112" s="242">
        <f t="shared" si="80"/>
        <v>0</v>
      </c>
      <c r="Z112" s="242">
        <f t="shared" si="109"/>
        <v>0</v>
      </c>
      <c r="AA112" s="242" t="s">
        <v>40</v>
      </c>
      <c r="AB112" s="242" t="s">
        <v>40</v>
      </c>
    </row>
    <row r="113" spans="1:28" ht="23.25" customHeight="1" thickBot="1" x14ac:dyDescent="0.3">
      <c r="A113" s="83" t="s">
        <v>244</v>
      </c>
      <c r="B113" s="84" t="s">
        <v>37</v>
      </c>
      <c r="C113" s="84">
        <v>11</v>
      </c>
      <c r="D113" s="84" t="s">
        <v>38</v>
      </c>
      <c r="E113" s="85" t="s">
        <v>245</v>
      </c>
      <c r="F113" s="46">
        <v>2577909803112</v>
      </c>
      <c r="G113" s="88">
        <v>0</v>
      </c>
      <c r="H113" s="88">
        <v>0</v>
      </c>
      <c r="I113" s="88">
        <v>0</v>
      </c>
      <c r="J113" s="88">
        <v>0</v>
      </c>
      <c r="K113" s="88">
        <f t="shared" si="118"/>
        <v>0</v>
      </c>
      <c r="L113" s="88">
        <f>+F113+K113</f>
        <v>2577909803112</v>
      </c>
      <c r="M113" s="87">
        <f t="shared" si="70"/>
        <v>0.32665009269856321</v>
      </c>
      <c r="N113" s="88">
        <v>0</v>
      </c>
      <c r="O113" s="46">
        <v>0</v>
      </c>
      <c r="P113" s="88">
        <f>L113-O113</f>
        <v>2577909803112</v>
      </c>
      <c r="Q113" s="46">
        <v>0</v>
      </c>
      <c r="R113" s="88">
        <f>+L113-Q113</f>
        <v>2577909803112</v>
      </c>
      <c r="S113" s="46">
        <f>O113-Q113</f>
        <v>0</v>
      </c>
      <c r="T113" s="46">
        <v>0</v>
      </c>
      <c r="U113" s="88">
        <f>+Q113-T113</f>
        <v>0</v>
      </c>
      <c r="V113" s="46">
        <v>0</v>
      </c>
      <c r="W113" s="88">
        <f>+T113-V113</f>
        <v>0</v>
      </c>
      <c r="X113" s="58">
        <f t="shared" si="79"/>
        <v>0</v>
      </c>
      <c r="Y113" s="58">
        <f t="shared" si="80"/>
        <v>0</v>
      </c>
      <c r="Z113" s="58">
        <f t="shared" si="109"/>
        <v>0</v>
      </c>
      <c r="AA113" s="58" t="s">
        <v>40</v>
      </c>
      <c r="AB113" s="58" t="s">
        <v>40</v>
      </c>
    </row>
    <row r="114" spans="1:28" s="4" customFormat="1" ht="28.5" customHeight="1" thickBot="1" x14ac:dyDescent="0.3">
      <c r="A114" s="21" t="s">
        <v>246</v>
      </c>
      <c r="B114" s="89" t="s">
        <v>37</v>
      </c>
      <c r="C114" s="90">
        <v>10</v>
      </c>
      <c r="D114" s="89" t="s">
        <v>38</v>
      </c>
      <c r="E114" s="23" t="s">
        <v>247</v>
      </c>
      <c r="F114" s="24">
        <f>+F117+F223+F245+F255+F261</f>
        <v>4895916309483</v>
      </c>
      <c r="G114" s="24">
        <f>+G117+G223+G245+G255+G261</f>
        <v>0</v>
      </c>
      <c r="H114" s="24">
        <f>+H117+H223+H245+H255+H261</f>
        <v>0</v>
      </c>
      <c r="I114" s="24">
        <f>+I117+I223+I245+I255+I261</f>
        <v>0</v>
      </c>
      <c r="J114" s="24">
        <f>+J117+J223+J245+J255+J261</f>
        <v>0</v>
      </c>
      <c r="K114" s="24">
        <f t="shared" si="118"/>
        <v>0</v>
      </c>
      <c r="L114" s="24">
        <f>+L117+L223+L245+L255+L261</f>
        <v>4895916309483</v>
      </c>
      <c r="M114" s="25">
        <f t="shared" si="70"/>
        <v>0.62036752193829503</v>
      </c>
      <c r="N114" s="24">
        <f t="shared" ref="N114:W114" si="121">+N117+N223+N245+N255+N261</f>
        <v>0</v>
      </c>
      <c r="O114" s="24">
        <f t="shared" si="121"/>
        <v>3744003898798.7197</v>
      </c>
      <c r="P114" s="24">
        <f t="shared" si="121"/>
        <v>1151912410684.28</v>
      </c>
      <c r="Q114" s="24">
        <f t="shared" si="121"/>
        <v>3740061874649.2197</v>
      </c>
      <c r="R114" s="24">
        <f t="shared" si="121"/>
        <v>1155854434833.78</v>
      </c>
      <c r="S114" s="24">
        <f t="shared" si="121"/>
        <v>3942024149.5</v>
      </c>
      <c r="T114" s="24">
        <f t="shared" si="121"/>
        <v>487929282.41999996</v>
      </c>
      <c r="U114" s="24">
        <f t="shared" si="121"/>
        <v>3739573945366.7998</v>
      </c>
      <c r="V114" s="24">
        <f t="shared" si="121"/>
        <v>429890268.41999996</v>
      </c>
      <c r="W114" s="24">
        <f t="shared" si="121"/>
        <v>58039014</v>
      </c>
      <c r="X114" s="30">
        <f t="shared" si="79"/>
        <v>0.7639145847744615</v>
      </c>
      <c r="Y114" s="243">
        <f t="shared" si="80"/>
        <v>9.9660462225410146E-5</v>
      </c>
      <c r="Z114" s="243">
        <f t="shared" si="109"/>
        <v>8.780588581290426E-5</v>
      </c>
      <c r="AA114" s="243">
        <f t="shared" ref="AA114:AA177" si="122">+T114/Q114</f>
        <v>1.3046021664167329E-4</v>
      </c>
      <c r="AB114" s="32">
        <f t="shared" ref="AB114:AB118" si="123">+V114/T114</f>
        <v>0.88105035690389011</v>
      </c>
    </row>
    <row r="115" spans="1:28" s="4" customFormat="1" ht="28.5" customHeight="1" thickBot="1" x14ac:dyDescent="0.3">
      <c r="A115" s="21" t="s">
        <v>246</v>
      </c>
      <c r="B115" s="89" t="s">
        <v>37</v>
      </c>
      <c r="C115" s="90">
        <v>13</v>
      </c>
      <c r="D115" s="89" t="s">
        <v>38</v>
      </c>
      <c r="E115" s="23" t="s">
        <v>247</v>
      </c>
      <c r="F115" s="24">
        <f>+F262</f>
        <v>15000000000</v>
      </c>
      <c r="G115" s="24">
        <f>+G262</f>
        <v>0</v>
      </c>
      <c r="H115" s="24">
        <f>+H262</f>
        <v>0</v>
      </c>
      <c r="I115" s="24">
        <f>+I262</f>
        <v>0</v>
      </c>
      <c r="J115" s="24">
        <f>+J262</f>
        <v>0</v>
      </c>
      <c r="K115" s="24">
        <f t="shared" si="118"/>
        <v>0</v>
      </c>
      <c r="L115" s="24">
        <f>+L262</f>
        <v>15000000000</v>
      </c>
      <c r="M115" s="25">
        <f t="shared" si="70"/>
        <v>1.9006682796130295E-3</v>
      </c>
      <c r="N115" s="24">
        <f t="shared" ref="N115:W115" si="124">+N262</f>
        <v>0</v>
      </c>
      <c r="O115" s="24">
        <f t="shared" si="124"/>
        <v>6405089410</v>
      </c>
      <c r="P115" s="24">
        <f t="shared" si="124"/>
        <v>8594910590</v>
      </c>
      <c r="Q115" s="24">
        <f t="shared" si="124"/>
        <v>6405089410</v>
      </c>
      <c r="R115" s="24">
        <f t="shared" si="124"/>
        <v>8594910590</v>
      </c>
      <c r="S115" s="24">
        <f t="shared" si="124"/>
        <v>0</v>
      </c>
      <c r="T115" s="24">
        <f t="shared" si="124"/>
        <v>0</v>
      </c>
      <c r="U115" s="24">
        <f t="shared" si="124"/>
        <v>6405089410</v>
      </c>
      <c r="V115" s="24">
        <f t="shared" si="124"/>
        <v>0</v>
      </c>
      <c r="W115" s="24">
        <f t="shared" si="124"/>
        <v>0</v>
      </c>
      <c r="X115" s="26">
        <f t="shared" si="79"/>
        <v>0.42700596066666668</v>
      </c>
      <c r="Y115" s="243">
        <f t="shared" si="80"/>
        <v>0</v>
      </c>
      <c r="Z115" s="243">
        <f t="shared" si="109"/>
        <v>0</v>
      </c>
      <c r="AA115" s="243">
        <f t="shared" si="122"/>
        <v>0</v>
      </c>
      <c r="AB115" s="28" t="s">
        <v>40</v>
      </c>
    </row>
    <row r="116" spans="1:28" s="4" customFormat="1" ht="28.5" customHeight="1" thickBot="1" x14ac:dyDescent="0.3">
      <c r="A116" s="21" t="s">
        <v>246</v>
      </c>
      <c r="B116" s="89" t="s">
        <v>41</v>
      </c>
      <c r="C116" s="90">
        <v>20</v>
      </c>
      <c r="D116" s="89" t="s">
        <v>38</v>
      </c>
      <c r="E116" s="23" t="s">
        <v>247</v>
      </c>
      <c r="F116" s="24">
        <f>+F233+F263</f>
        <v>147104900000</v>
      </c>
      <c r="G116" s="24">
        <f>+G233+G263</f>
        <v>0</v>
      </c>
      <c r="H116" s="24">
        <f>+H233+H263</f>
        <v>0</v>
      </c>
      <c r="I116" s="24">
        <f>+I233+I263</f>
        <v>0</v>
      </c>
      <c r="J116" s="24">
        <f>+J233+J263</f>
        <v>0</v>
      </c>
      <c r="K116" s="24">
        <f t="shared" si="118"/>
        <v>0</v>
      </c>
      <c r="L116" s="24">
        <f>+L233+L263</f>
        <v>147104900000</v>
      </c>
      <c r="M116" s="25">
        <f t="shared" si="70"/>
        <v>1.8639841147043115E-2</v>
      </c>
      <c r="N116" s="24">
        <f t="shared" ref="N116:W116" si="125">+N233+N263</f>
        <v>0</v>
      </c>
      <c r="O116" s="24">
        <f t="shared" si="125"/>
        <v>114081049884</v>
      </c>
      <c r="P116" s="24">
        <f t="shared" si="125"/>
        <v>33023850116</v>
      </c>
      <c r="Q116" s="24">
        <f t="shared" si="125"/>
        <v>82649752905</v>
      </c>
      <c r="R116" s="24">
        <f t="shared" si="125"/>
        <v>64455147095</v>
      </c>
      <c r="S116" s="24">
        <f t="shared" si="125"/>
        <v>31431296979</v>
      </c>
      <c r="T116" s="24">
        <f>+T233+T263</f>
        <v>52959028801</v>
      </c>
      <c r="U116" s="24">
        <f t="shared" si="125"/>
        <v>29690724104</v>
      </c>
      <c r="V116" s="24">
        <f t="shared" si="125"/>
        <v>815402905</v>
      </c>
      <c r="W116" s="24">
        <f t="shared" si="125"/>
        <v>52143625896</v>
      </c>
      <c r="X116" s="30">
        <f t="shared" si="79"/>
        <v>0.56184228332978714</v>
      </c>
      <c r="Y116" s="31">
        <f t="shared" si="80"/>
        <v>0.36000859795288942</v>
      </c>
      <c r="Z116" s="31">
        <f t="shared" si="109"/>
        <v>5.543003020293682E-3</v>
      </c>
      <c r="AA116" s="31">
        <f t="shared" si="122"/>
        <v>0.64076451458811534</v>
      </c>
      <c r="AB116" s="32">
        <f t="shared" si="123"/>
        <v>1.5396862885533187E-2</v>
      </c>
    </row>
    <row r="117" spans="1:28" ht="24" customHeight="1" x14ac:dyDescent="0.25">
      <c r="A117" s="33" t="s">
        <v>248</v>
      </c>
      <c r="B117" s="92" t="s">
        <v>37</v>
      </c>
      <c r="C117" s="92">
        <v>10</v>
      </c>
      <c r="D117" s="92" t="s">
        <v>38</v>
      </c>
      <c r="E117" s="35" t="s">
        <v>249</v>
      </c>
      <c r="F117" s="93">
        <f>+F118</f>
        <v>4811194871576</v>
      </c>
      <c r="G117" s="93">
        <f>+G118</f>
        <v>0</v>
      </c>
      <c r="H117" s="93">
        <f>+H118</f>
        <v>0</v>
      </c>
      <c r="I117" s="93">
        <f>+I118</f>
        <v>0</v>
      </c>
      <c r="J117" s="93">
        <f>+J118</f>
        <v>0</v>
      </c>
      <c r="K117" s="93">
        <f t="shared" si="118"/>
        <v>0</v>
      </c>
      <c r="L117" s="93">
        <f>+L118</f>
        <v>4811194871576</v>
      </c>
      <c r="M117" s="37">
        <f t="shared" si="70"/>
        <v>0.60963236529609244</v>
      </c>
      <c r="N117" s="93">
        <f t="shared" ref="N117:W117" si="126">+N118</f>
        <v>0</v>
      </c>
      <c r="O117" s="93">
        <f t="shared" si="126"/>
        <v>3677099671689.6899</v>
      </c>
      <c r="P117" s="93">
        <f t="shared" si="126"/>
        <v>1134095199886.3101</v>
      </c>
      <c r="Q117" s="93">
        <f t="shared" si="126"/>
        <v>3676296434521.6899</v>
      </c>
      <c r="R117" s="93">
        <f t="shared" si="126"/>
        <v>1134898437054.3101</v>
      </c>
      <c r="S117" s="93">
        <f t="shared" si="126"/>
        <v>803237168</v>
      </c>
      <c r="T117" s="93">
        <f t="shared" si="126"/>
        <v>213836027.38999999</v>
      </c>
      <c r="U117" s="93">
        <f t="shared" si="126"/>
        <v>3676082598494.2998</v>
      </c>
      <c r="V117" s="93">
        <f t="shared" si="126"/>
        <v>189757869.38999999</v>
      </c>
      <c r="W117" s="93">
        <f t="shared" si="126"/>
        <v>24078158</v>
      </c>
      <c r="X117" s="38">
        <f t="shared" si="79"/>
        <v>0.76411297664138222</v>
      </c>
      <c r="Y117" s="101">
        <f t="shared" si="80"/>
        <v>4.4445513660924287E-5</v>
      </c>
      <c r="Z117" s="101">
        <f t="shared" si="109"/>
        <v>3.9440902822512593E-5</v>
      </c>
      <c r="AA117" s="101">
        <f t="shared" si="122"/>
        <v>5.8166154769785711E-5</v>
      </c>
      <c r="AB117" s="38">
        <f t="shared" si="123"/>
        <v>0.88739896502058746</v>
      </c>
    </row>
    <row r="118" spans="1:28" ht="24" customHeight="1" x14ac:dyDescent="0.25">
      <c r="A118" s="39" t="s">
        <v>250</v>
      </c>
      <c r="B118" s="34" t="s">
        <v>37</v>
      </c>
      <c r="C118" s="34">
        <v>10</v>
      </c>
      <c r="D118" s="34" t="s">
        <v>38</v>
      </c>
      <c r="E118" s="40" t="s">
        <v>251</v>
      </c>
      <c r="F118" s="62">
        <f>+F119+F123+F127+F131+F135+F139+F143+F147+F151+F155+F159+F163+F167+F171+F175+F179+F183+F187+F191+F195+F199+F203+F207+F211+F215+F219</f>
        <v>4811194871576</v>
      </c>
      <c r="G118" s="62">
        <f>+G119+G123+G127+G131+G135+G139+G143+G147+G151+G155+G159+G163+G167+G171+G175+G179+G183+G187+G191+G195+G199+G203+G207+G211+G215+G219</f>
        <v>0</v>
      </c>
      <c r="H118" s="62">
        <f>+H119+H123+H127+H131+H135+H139+H143+H147+H151+H155+H159+H163+H167+H171+H175+H179+H183+H187+H191+H195+H199+H203+H207+H211+H215+H219</f>
        <v>0</v>
      </c>
      <c r="I118" s="62">
        <f>+I119+I123+I127+I131+I135+I139+I143+I147+I151+I155+I159+I163+I167+I171+I175+I179+I183+I187+I191+I195+I199+I203+I207+I211+I215+I219</f>
        <v>0</v>
      </c>
      <c r="J118" s="62">
        <f>+J119+J123+J127+J131+J135+J139+J143+J147+J151+J155+J159+J163+J167+J171+J175+J179+J183+J187+J191+J195+J199+J203+J207+J211+J215+J219</f>
        <v>0</v>
      </c>
      <c r="K118" s="62">
        <f t="shared" si="118"/>
        <v>0</v>
      </c>
      <c r="L118" s="62">
        <f>+L119+L123+L127+L131+L135+L139+L143+L147+L151+L155+L159+L163+L167+L171+L175+L179+L183+L187+L191+L195+L199+L203+L207+L211+L215+L219</f>
        <v>4811194871576</v>
      </c>
      <c r="M118" s="42">
        <f t="shared" si="70"/>
        <v>0.60963236529609244</v>
      </c>
      <c r="N118" s="62">
        <f t="shared" ref="N118:W118" si="127">+N119+N123+N127+N131+N135+N139+N143+N147+N151+N155+N159+N163+N167+N171+N175+N179+N183+N187+N191+N195+N199+N203+N207+N211+N215+N219</f>
        <v>0</v>
      </c>
      <c r="O118" s="62">
        <f t="shared" si="127"/>
        <v>3677099671689.6899</v>
      </c>
      <c r="P118" s="62">
        <f t="shared" si="127"/>
        <v>1134095199886.3101</v>
      </c>
      <c r="Q118" s="62">
        <f t="shared" si="127"/>
        <v>3676296434521.6899</v>
      </c>
      <c r="R118" s="62">
        <f t="shared" si="127"/>
        <v>1134898437054.3101</v>
      </c>
      <c r="S118" s="62">
        <f t="shared" si="127"/>
        <v>803237168</v>
      </c>
      <c r="T118" s="62">
        <f t="shared" si="127"/>
        <v>213836027.38999999</v>
      </c>
      <c r="U118" s="62">
        <f t="shared" si="127"/>
        <v>3676082598494.2998</v>
      </c>
      <c r="V118" s="62">
        <f t="shared" si="127"/>
        <v>189757869.38999999</v>
      </c>
      <c r="W118" s="62">
        <f t="shared" si="127"/>
        <v>24078158</v>
      </c>
      <c r="X118" s="38">
        <f t="shared" si="79"/>
        <v>0.76411297664138222</v>
      </c>
      <c r="Y118" s="101">
        <f t="shared" si="80"/>
        <v>4.4445513660924287E-5</v>
      </c>
      <c r="Z118" s="101">
        <f t="shared" si="109"/>
        <v>3.9440902822512593E-5</v>
      </c>
      <c r="AA118" s="101">
        <f t="shared" si="122"/>
        <v>5.8166154769785711E-5</v>
      </c>
      <c r="AB118" s="38">
        <f t="shared" si="123"/>
        <v>0.88739896502058746</v>
      </c>
    </row>
    <row r="119" spans="1:28" ht="54" customHeight="1" x14ac:dyDescent="0.25">
      <c r="A119" s="39" t="s">
        <v>252</v>
      </c>
      <c r="B119" s="34" t="s">
        <v>37</v>
      </c>
      <c r="C119" s="34">
        <v>10</v>
      </c>
      <c r="D119" s="34" t="s">
        <v>38</v>
      </c>
      <c r="E119" s="40" t="s">
        <v>253</v>
      </c>
      <c r="F119" s="62">
        <f t="shared" ref="F119:J121" si="128">+F120</f>
        <v>214344555873</v>
      </c>
      <c r="G119" s="62">
        <f t="shared" si="128"/>
        <v>0</v>
      </c>
      <c r="H119" s="62">
        <f t="shared" si="128"/>
        <v>0</v>
      </c>
      <c r="I119" s="62">
        <f t="shared" si="128"/>
        <v>0</v>
      </c>
      <c r="J119" s="62">
        <f t="shared" si="128"/>
        <v>0</v>
      </c>
      <c r="K119" s="62">
        <f t="shared" si="118"/>
        <v>0</v>
      </c>
      <c r="L119" s="62">
        <f>+L120</f>
        <v>214344555873</v>
      </c>
      <c r="M119" s="42">
        <f t="shared" si="70"/>
        <v>2.7159859883703584E-2</v>
      </c>
      <c r="N119" s="62">
        <f t="shared" ref="N119:W121" si="129">+N120</f>
        <v>0</v>
      </c>
      <c r="O119" s="62">
        <f t="shared" si="129"/>
        <v>189713379685</v>
      </c>
      <c r="P119" s="62">
        <f t="shared" si="129"/>
        <v>24631176188</v>
      </c>
      <c r="Q119" s="62">
        <f t="shared" si="129"/>
        <v>189713379685</v>
      </c>
      <c r="R119" s="62">
        <f t="shared" si="129"/>
        <v>24631176188</v>
      </c>
      <c r="S119" s="62">
        <f t="shared" si="129"/>
        <v>0</v>
      </c>
      <c r="T119" s="62">
        <f t="shared" si="129"/>
        <v>0</v>
      </c>
      <c r="U119" s="62">
        <f t="shared" si="129"/>
        <v>189713379685</v>
      </c>
      <c r="V119" s="62">
        <f t="shared" si="129"/>
        <v>0</v>
      </c>
      <c r="W119" s="62">
        <f t="shared" si="129"/>
        <v>0</v>
      </c>
      <c r="X119" s="38">
        <f t="shared" si="79"/>
        <v>0.88508606580801585</v>
      </c>
      <c r="Y119" s="38">
        <f t="shared" si="80"/>
        <v>0</v>
      </c>
      <c r="Z119" s="38">
        <f t="shared" si="109"/>
        <v>0</v>
      </c>
      <c r="AA119" s="38">
        <f t="shared" si="122"/>
        <v>0</v>
      </c>
      <c r="AB119" s="38" t="s">
        <v>40</v>
      </c>
    </row>
    <row r="120" spans="1:28" ht="54" customHeight="1" x14ac:dyDescent="0.25">
      <c r="A120" s="39" t="s">
        <v>254</v>
      </c>
      <c r="B120" s="34" t="s">
        <v>37</v>
      </c>
      <c r="C120" s="34">
        <v>10</v>
      </c>
      <c r="D120" s="34" t="s">
        <v>38</v>
      </c>
      <c r="E120" s="40" t="s">
        <v>253</v>
      </c>
      <c r="F120" s="62">
        <f t="shared" si="128"/>
        <v>214344555873</v>
      </c>
      <c r="G120" s="62">
        <f t="shared" si="128"/>
        <v>0</v>
      </c>
      <c r="H120" s="62">
        <f t="shared" si="128"/>
        <v>0</v>
      </c>
      <c r="I120" s="62">
        <f t="shared" si="128"/>
        <v>0</v>
      </c>
      <c r="J120" s="62">
        <f t="shared" si="128"/>
        <v>0</v>
      </c>
      <c r="K120" s="62">
        <f t="shared" si="118"/>
        <v>0</v>
      </c>
      <c r="L120" s="62">
        <f>+L121</f>
        <v>214344555873</v>
      </c>
      <c r="M120" s="42">
        <f t="shared" si="70"/>
        <v>2.7159859883703584E-2</v>
      </c>
      <c r="N120" s="62">
        <f t="shared" si="129"/>
        <v>0</v>
      </c>
      <c r="O120" s="62">
        <f t="shared" si="129"/>
        <v>189713379685</v>
      </c>
      <c r="P120" s="62">
        <f t="shared" si="129"/>
        <v>24631176188</v>
      </c>
      <c r="Q120" s="62">
        <f t="shared" si="129"/>
        <v>189713379685</v>
      </c>
      <c r="R120" s="62">
        <f t="shared" si="129"/>
        <v>24631176188</v>
      </c>
      <c r="S120" s="62">
        <f t="shared" si="129"/>
        <v>0</v>
      </c>
      <c r="T120" s="62">
        <f t="shared" si="129"/>
        <v>0</v>
      </c>
      <c r="U120" s="62">
        <f t="shared" si="129"/>
        <v>189713379685</v>
      </c>
      <c r="V120" s="62">
        <f t="shared" si="129"/>
        <v>0</v>
      </c>
      <c r="W120" s="62">
        <f t="shared" si="129"/>
        <v>0</v>
      </c>
      <c r="X120" s="38">
        <f t="shared" si="79"/>
        <v>0.88508606580801585</v>
      </c>
      <c r="Y120" s="38">
        <f t="shared" si="80"/>
        <v>0</v>
      </c>
      <c r="Z120" s="38">
        <f t="shared" si="109"/>
        <v>0</v>
      </c>
      <c r="AA120" s="38">
        <f t="shared" si="122"/>
        <v>0</v>
      </c>
      <c r="AB120" s="38" t="s">
        <v>40</v>
      </c>
    </row>
    <row r="121" spans="1:28" ht="30" customHeight="1" x14ac:dyDescent="0.25">
      <c r="A121" s="39" t="s">
        <v>255</v>
      </c>
      <c r="B121" s="34" t="s">
        <v>37</v>
      </c>
      <c r="C121" s="34">
        <v>10</v>
      </c>
      <c r="D121" s="34" t="s">
        <v>38</v>
      </c>
      <c r="E121" s="40" t="s">
        <v>256</v>
      </c>
      <c r="F121" s="62">
        <f t="shared" si="128"/>
        <v>214344555873</v>
      </c>
      <c r="G121" s="62">
        <f t="shared" si="128"/>
        <v>0</v>
      </c>
      <c r="H121" s="62">
        <f t="shared" si="128"/>
        <v>0</v>
      </c>
      <c r="I121" s="62">
        <f t="shared" si="128"/>
        <v>0</v>
      </c>
      <c r="J121" s="62">
        <f t="shared" si="128"/>
        <v>0</v>
      </c>
      <c r="K121" s="62">
        <f t="shared" si="118"/>
        <v>0</v>
      </c>
      <c r="L121" s="62">
        <f>+L122</f>
        <v>214344555873</v>
      </c>
      <c r="M121" s="42">
        <f t="shared" si="70"/>
        <v>2.7159859883703584E-2</v>
      </c>
      <c r="N121" s="62">
        <f t="shared" si="129"/>
        <v>0</v>
      </c>
      <c r="O121" s="62">
        <f t="shared" si="129"/>
        <v>189713379685</v>
      </c>
      <c r="P121" s="62">
        <f t="shared" si="129"/>
        <v>24631176188</v>
      </c>
      <c r="Q121" s="62">
        <f t="shared" si="129"/>
        <v>189713379685</v>
      </c>
      <c r="R121" s="62">
        <f t="shared" si="129"/>
        <v>24631176188</v>
      </c>
      <c r="S121" s="62">
        <f t="shared" si="129"/>
        <v>0</v>
      </c>
      <c r="T121" s="62">
        <f t="shared" si="129"/>
        <v>0</v>
      </c>
      <c r="U121" s="62">
        <f t="shared" si="129"/>
        <v>189713379685</v>
      </c>
      <c r="V121" s="62">
        <f t="shared" si="129"/>
        <v>0</v>
      </c>
      <c r="W121" s="62">
        <f t="shared" si="129"/>
        <v>0</v>
      </c>
      <c r="X121" s="38">
        <f t="shared" si="79"/>
        <v>0.88508606580801585</v>
      </c>
      <c r="Y121" s="38">
        <f t="shared" si="80"/>
        <v>0</v>
      </c>
      <c r="Z121" s="38">
        <f t="shared" si="109"/>
        <v>0</v>
      </c>
      <c r="AA121" s="38">
        <f t="shared" si="122"/>
        <v>0</v>
      </c>
      <c r="AB121" s="38" t="s">
        <v>40</v>
      </c>
    </row>
    <row r="122" spans="1:28" ht="30" customHeight="1" x14ac:dyDescent="0.25">
      <c r="A122" s="43" t="s">
        <v>257</v>
      </c>
      <c r="B122" s="44" t="s">
        <v>37</v>
      </c>
      <c r="C122" s="44">
        <v>10</v>
      </c>
      <c r="D122" s="44" t="s">
        <v>38</v>
      </c>
      <c r="E122" s="45" t="s">
        <v>258</v>
      </c>
      <c r="F122" s="46">
        <v>214344555873</v>
      </c>
      <c r="G122" s="46">
        <v>0</v>
      </c>
      <c r="H122" s="46">
        <v>0</v>
      </c>
      <c r="I122" s="46">
        <v>0</v>
      </c>
      <c r="J122" s="46">
        <v>0</v>
      </c>
      <c r="K122" s="46">
        <f t="shared" si="118"/>
        <v>0</v>
      </c>
      <c r="L122" s="46">
        <f>+F122+K122</f>
        <v>214344555873</v>
      </c>
      <c r="M122" s="51">
        <f t="shared" si="70"/>
        <v>2.7159859883703584E-2</v>
      </c>
      <c r="N122" s="46">
        <v>0</v>
      </c>
      <c r="O122" s="46">
        <v>189713379685</v>
      </c>
      <c r="P122" s="46">
        <f>L122-O122</f>
        <v>24631176188</v>
      </c>
      <c r="Q122" s="46">
        <v>189713379685</v>
      </c>
      <c r="R122" s="46">
        <f>+L122-Q122</f>
        <v>24631176188</v>
      </c>
      <c r="S122" s="46">
        <f>O122-Q122</f>
        <v>0</v>
      </c>
      <c r="T122" s="46">
        <v>0</v>
      </c>
      <c r="U122" s="46">
        <f>+Q122-T122</f>
        <v>189713379685</v>
      </c>
      <c r="V122" s="46">
        <v>0</v>
      </c>
      <c r="W122" s="88">
        <f>+T122-V122</f>
        <v>0</v>
      </c>
      <c r="X122" s="49">
        <f t="shared" si="79"/>
        <v>0.88508606580801585</v>
      </c>
      <c r="Y122" s="49">
        <f t="shared" si="80"/>
        <v>0</v>
      </c>
      <c r="Z122" s="49">
        <f t="shared" si="109"/>
        <v>0</v>
      </c>
      <c r="AA122" s="49">
        <f t="shared" si="122"/>
        <v>0</v>
      </c>
      <c r="AB122" s="49" t="s">
        <v>40</v>
      </c>
    </row>
    <row r="123" spans="1:28" ht="49.5" customHeight="1" x14ac:dyDescent="0.25">
      <c r="A123" s="39" t="s">
        <v>259</v>
      </c>
      <c r="B123" s="34" t="s">
        <v>37</v>
      </c>
      <c r="C123" s="34">
        <v>10</v>
      </c>
      <c r="D123" s="34" t="s">
        <v>38</v>
      </c>
      <c r="E123" s="40" t="s">
        <v>260</v>
      </c>
      <c r="F123" s="62">
        <f t="shared" ref="F123:J125" si="130">+F124</f>
        <v>3195851089</v>
      </c>
      <c r="G123" s="62">
        <f t="shared" si="130"/>
        <v>0</v>
      </c>
      <c r="H123" s="62">
        <f t="shared" si="130"/>
        <v>0</v>
      </c>
      <c r="I123" s="62">
        <f t="shared" si="130"/>
        <v>0</v>
      </c>
      <c r="J123" s="62">
        <f t="shared" si="130"/>
        <v>0</v>
      </c>
      <c r="K123" s="62">
        <f t="shared" si="118"/>
        <v>0</v>
      </c>
      <c r="L123" s="62">
        <f>+L124</f>
        <v>3195851089</v>
      </c>
      <c r="M123" s="42">
        <f t="shared" si="70"/>
        <v>4.0495018608193714E-4</v>
      </c>
      <c r="N123" s="62">
        <f t="shared" ref="N123:W125" si="131">+N124</f>
        <v>0</v>
      </c>
      <c r="O123" s="62">
        <f t="shared" si="131"/>
        <v>3195851089</v>
      </c>
      <c r="P123" s="62">
        <f t="shared" si="131"/>
        <v>0</v>
      </c>
      <c r="Q123" s="62">
        <f t="shared" si="131"/>
        <v>3195851089</v>
      </c>
      <c r="R123" s="62">
        <f t="shared" si="131"/>
        <v>0</v>
      </c>
      <c r="S123" s="62">
        <f t="shared" si="131"/>
        <v>0</v>
      </c>
      <c r="T123" s="62">
        <f t="shared" si="131"/>
        <v>0</v>
      </c>
      <c r="U123" s="62">
        <f t="shared" si="131"/>
        <v>3195851089</v>
      </c>
      <c r="V123" s="62">
        <f t="shared" si="131"/>
        <v>0</v>
      </c>
      <c r="W123" s="62">
        <f t="shared" si="131"/>
        <v>0</v>
      </c>
      <c r="X123" s="38">
        <f t="shared" si="79"/>
        <v>1</v>
      </c>
      <c r="Y123" s="38">
        <f t="shared" si="80"/>
        <v>0</v>
      </c>
      <c r="Z123" s="38">
        <f t="shared" si="109"/>
        <v>0</v>
      </c>
      <c r="AA123" s="38">
        <f t="shared" si="122"/>
        <v>0</v>
      </c>
      <c r="AB123" s="38" t="s">
        <v>40</v>
      </c>
    </row>
    <row r="124" spans="1:28" ht="49.5" customHeight="1" x14ac:dyDescent="0.25">
      <c r="A124" s="39" t="s">
        <v>261</v>
      </c>
      <c r="B124" s="34" t="s">
        <v>37</v>
      </c>
      <c r="C124" s="34">
        <v>10</v>
      </c>
      <c r="D124" s="34" t="s">
        <v>38</v>
      </c>
      <c r="E124" s="95" t="s">
        <v>260</v>
      </c>
      <c r="F124" s="62">
        <f t="shared" si="130"/>
        <v>3195851089</v>
      </c>
      <c r="G124" s="62">
        <f t="shared" si="130"/>
        <v>0</v>
      </c>
      <c r="H124" s="62">
        <f t="shared" si="130"/>
        <v>0</v>
      </c>
      <c r="I124" s="62">
        <f t="shared" si="130"/>
        <v>0</v>
      </c>
      <c r="J124" s="62">
        <f t="shared" si="130"/>
        <v>0</v>
      </c>
      <c r="K124" s="62">
        <f t="shared" si="118"/>
        <v>0</v>
      </c>
      <c r="L124" s="62">
        <f>+L125</f>
        <v>3195851089</v>
      </c>
      <c r="M124" s="42">
        <f t="shared" si="70"/>
        <v>4.0495018608193714E-4</v>
      </c>
      <c r="N124" s="62">
        <f t="shared" si="131"/>
        <v>0</v>
      </c>
      <c r="O124" s="62">
        <f t="shared" si="131"/>
        <v>3195851089</v>
      </c>
      <c r="P124" s="62">
        <f t="shared" si="131"/>
        <v>0</v>
      </c>
      <c r="Q124" s="62">
        <f t="shared" si="131"/>
        <v>3195851089</v>
      </c>
      <c r="R124" s="62">
        <f t="shared" si="131"/>
        <v>0</v>
      </c>
      <c r="S124" s="62">
        <f t="shared" si="131"/>
        <v>0</v>
      </c>
      <c r="T124" s="62">
        <f t="shared" si="131"/>
        <v>0</v>
      </c>
      <c r="U124" s="62">
        <f t="shared" si="131"/>
        <v>3195851089</v>
      </c>
      <c r="V124" s="62">
        <f t="shared" si="131"/>
        <v>0</v>
      </c>
      <c r="W124" s="62">
        <f t="shared" si="131"/>
        <v>0</v>
      </c>
      <c r="X124" s="38">
        <f t="shared" si="79"/>
        <v>1</v>
      </c>
      <c r="Y124" s="38">
        <f t="shared" si="80"/>
        <v>0</v>
      </c>
      <c r="Z124" s="38">
        <f t="shared" si="109"/>
        <v>0</v>
      </c>
      <c r="AA124" s="38">
        <f t="shared" si="122"/>
        <v>0</v>
      </c>
      <c r="AB124" s="38" t="s">
        <v>40</v>
      </c>
    </row>
    <row r="125" spans="1:28" ht="32.25" customHeight="1" x14ac:dyDescent="0.25">
      <c r="A125" s="39" t="s">
        <v>262</v>
      </c>
      <c r="B125" s="34" t="s">
        <v>37</v>
      </c>
      <c r="C125" s="34">
        <v>10</v>
      </c>
      <c r="D125" s="34" t="s">
        <v>38</v>
      </c>
      <c r="E125" s="40" t="s">
        <v>256</v>
      </c>
      <c r="F125" s="62">
        <f t="shared" si="130"/>
        <v>3195851089</v>
      </c>
      <c r="G125" s="62">
        <f t="shared" si="130"/>
        <v>0</v>
      </c>
      <c r="H125" s="62">
        <f t="shared" si="130"/>
        <v>0</v>
      </c>
      <c r="I125" s="62">
        <f t="shared" si="130"/>
        <v>0</v>
      </c>
      <c r="J125" s="62">
        <f t="shared" si="130"/>
        <v>0</v>
      </c>
      <c r="K125" s="62">
        <f t="shared" si="118"/>
        <v>0</v>
      </c>
      <c r="L125" s="62">
        <f>+L126</f>
        <v>3195851089</v>
      </c>
      <c r="M125" s="42">
        <f t="shared" si="70"/>
        <v>4.0495018608193714E-4</v>
      </c>
      <c r="N125" s="62">
        <f t="shared" si="131"/>
        <v>0</v>
      </c>
      <c r="O125" s="62">
        <f t="shared" si="131"/>
        <v>3195851089</v>
      </c>
      <c r="P125" s="62">
        <f t="shared" si="131"/>
        <v>0</v>
      </c>
      <c r="Q125" s="62">
        <f t="shared" si="131"/>
        <v>3195851089</v>
      </c>
      <c r="R125" s="62">
        <f t="shared" si="131"/>
        <v>0</v>
      </c>
      <c r="S125" s="62">
        <f t="shared" si="131"/>
        <v>0</v>
      </c>
      <c r="T125" s="62">
        <f t="shared" si="131"/>
        <v>0</v>
      </c>
      <c r="U125" s="62">
        <f t="shared" si="131"/>
        <v>3195851089</v>
      </c>
      <c r="V125" s="62">
        <f t="shared" si="131"/>
        <v>0</v>
      </c>
      <c r="W125" s="62">
        <f t="shared" si="131"/>
        <v>0</v>
      </c>
      <c r="X125" s="38">
        <f t="shared" si="79"/>
        <v>1</v>
      </c>
      <c r="Y125" s="38">
        <f t="shared" si="80"/>
        <v>0</v>
      </c>
      <c r="Z125" s="38">
        <f t="shared" si="109"/>
        <v>0</v>
      </c>
      <c r="AA125" s="38">
        <f t="shared" si="122"/>
        <v>0</v>
      </c>
      <c r="AB125" s="38" t="s">
        <v>40</v>
      </c>
    </row>
    <row r="126" spans="1:28" ht="30" customHeight="1" x14ac:dyDescent="0.25">
      <c r="A126" s="43" t="s">
        <v>263</v>
      </c>
      <c r="B126" s="44" t="s">
        <v>37</v>
      </c>
      <c r="C126" s="44">
        <v>10</v>
      </c>
      <c r="D126" s="44" t="s">
        <v>38</v>
      </c>
      <c r="E126" s="45" t="s">
        <v>258</v>
      </c>
      <c r="F126" s="46">
        <v>3195851089</v>
      </c>
      <c r="G126" s="46">
        <v>0</v>
      </c>
      <c r="H126" s="46">
        <v>0</v>
      </c>
      <c r="I126" s="46">
        <v>0</v>
      </c>
      <c r="J126" s="46">
        <v>0</v>
      </c>
      <c r="K126" s="46">
        <f t="shared" si="118"/>
        <v>0</v>
      </c>
      <c r="L126" s="46">
        <f>+F126+K126</f>
        <v>3195851089</v>
      </c>
      <c r="M126" s="51">
        <f t="shared" si="70"/>
        <v>4.0495018608193714E-4</v>
      </c>
      <c r="N126" s="46">
        <v>0</v>
      </c>
      <c r="O126" s="46">
        <v>3195851089</v>
      </c>
      <c r="P126" s="46">
        <f>L126-O126</f>
        <v>0</v>
      </c>
      <c r="Q126" s="46">
        <v>3195851089</v>
      </c>
      <c r="R126" s="46">
        <f>+L126-Q126</f>
        <v>0</v>
      </c>
      <c r="S126" s="46">
        <f>O126-Q126</f>
        <v>0</v>
      </c>
      <c r="T126" s="46">
        <v>0</v>
      </c>
      <c r="U126" s="46">
        <f>+Q126-T126</f>
        <v>3195851089</v>
      </c>
      <c r="V126" s="46">
        <v>0</v>
      </c>
      <c r="W126" s="88">
        <f>+T126-V126</f>
        <v>0</v>
      </c>
      <c r="X126" s="49">
        <f t="shared" si="79"/>
        <v>1</v>
      </c>
      <c r="Y126" s="49">
        <f t="shared" si="80"/>
        <v>0</v>
      </c>
      <c r="Z126" s="49">
        <f t="shared" si="109"/>
        <v>0</v>
      </c>
      <c r="AA126" s="49">
        <f t="shared" si="122"/>
        <v>0</v>
      </c>
      <c r="AB126" s="49" t="s">
        <v>40</v>
      </c>
    </row>
    <row r="127" spans="1:28" ht="87" customHeight="1" x14ac:dyDescent="0.25">
      <c r="A127" s="39" t="s">
        <v>264</v>
      </c>
      <c r="B127" s="34" t="s">
        <v>37</v>
      </c>
      <c r="C127" s="34">
        <v>10</v>
      </c>
      <c r="D127" s="34" t="s">
        <v>38</v>
      </c>
      <c r="E127" s="40" t="s">
        <v>265</v>
      </c>
      <c r="F127" s="62">
        <f t="shared" ref="F127:J129" si="132">+F128</f>
        <v>251619519992</v>
      </c>
      <c r="G127" s="62">
        <f t="shared" si="132"/>
        <v>0</v>
      </c>
      <c r="H127" s="62">
        <f t="shared" si="132"/>
        <v>0</v>
      </c>
      <c r="I127" s="62">
        <f t="shared" si="132"/>
        <v>0</v>
      </c>
      <c r="J127" s="62">
        <f t="shared" si="132"/>
        <v>0</v>
      </c>
      <c r="K127" s="62">
        <f t="shared" si="118"/>
        <v>0</v>
      </c>
      <c r="L127" s="62">
        <f>+L128</f>
        <v>251619519992</v>
      </c>
      <c r="M127" s="42">
        <f t="shared" ref="M127:M190" si="133">L127/$L$295</f>
        <v>3.1883016012016728E-2</v>
      </c>
      <c r="N127" s="62">
        <f t="shared" ref="N127:W129" si="134">+N128</f>
        <v>0</v>
      </c>
      <c r="O127" s="62">
        <f t="shared" si="134"/>
        <v>218925372998</v>
      </c>
      <c r="P127" s="62">
        <f t="shared" si="134"/>
        <v>32694146994</v>
      </c>
      <c r="Q127" s="62">
        <f t="shared" si="134"/>
        <v>218925372998</v>
      </c>
      <c r="R127" s="62">
        <f t="shared" si="134"/>
        <v>32694146994</v>
      </c>
      <c r="S127" s="62">
        <f t="shared" si="134"/>
        <v>0</v>
      </c>
      <c r="T127" s="62">
        <f t="shared" si="134"/>
        <v>0</v>
      </c>
      <c r="U127" s="62">
        <f t="shared" si="134"/>
        <v>218925372998</v>
      </c>
      <c r="V127" s="62">
        <f t="shared" si="134"/>
        <v>0</v>
      </c>
      <c r="W127" s="62">
        <f t="shared" si="134"/>
        <v>0</v>
      </c>
      <c r="X127" s="38">
        <f t="shared" si="79"/>
        <v>0.87006514043489358</v>
      </c>
      <c r="Y127" s="38">
        <f t="shared" si="80"/>
        <v>0</v>
      </c>
      <c r="Z127" s="38">
        <f t="shared" si="109"/>
        <v>0</v>
      </c>
      <c r="AA127" s="38">
        <f t="shared" si="122"/>
        <v>0</v>
      </c>
      <c r="AB127" s="38" t="s">
        <v>40</v>
      </c>
    </row>
    <row r="128" spans="1:28" ht="84" customHeight="1" x14ac:dyDescent="0.25">
      <c r="A128" s="39" t="s">
        <v>266</v>
      </c>
      <c r="B128" s="34" t="s">
        <v>37</v>
      </c>
      <c r="C128" s="34">
        <v>10</v>
      </c>
      <c r="D128" s="34" t="s">
        <v>38</v>
      </c>
      <c r="E128" s="40" t="s">
        <v>265</v>
      </c>
      <c r="F128" s="62">
        <f t="shared" si="132"/>
        <v>251619519992</v>
      </c>
      <c r="G128" s="62">
        <f t="shared" si="132"/>
        <v>0</v>
      </c>
      <c r="H128" s="62">
        <f t="shared" si="132"/>
        <v>0</v>
      </c>
      <c r="I128" s="62">
        <f t="shared" si="132"/>
        <v>0</v>
      </c>
      <c r="J128" s="62">
        <f t="shared" si="132"/>
        <v>0</v>
      </c>
      <c r="K128" s="62">
        <f t="shared" si="118"/>
        <v>0</v>
      </c>
      <c r="L128" s="62">
        <f>+L129</f>
        <v>251619519992</v>
      </c>
      <c r="M128" s="42">
        <f t="shared" si="133"/>
        <v>3.1883016012016728E-2</v>
      </c>
      <c r="N128" s="62">
        <f t="shared" si="134"/>
        <v>0</v>
      </c>
      <c r="O128" s="62">
        <f t="shared" si="134"/>
        <v>218925372998</v>
      </c>
      <c r="P128" s="62">
        <f t="shared" si="134"/>
        <v>32694146994</v>
      </c>
      <c r="Q128" s="62">
        <f t="shared" si="134"/>
        <v>218925372998</v>
      </c>
      <c r="R128" s="62">
        <f t="shared" si="134"/>
        <v>32694146994</v>
      </c>
      <c r="S128" s="62">
        <f t="shared" si="134"/>
        <v>0</v>
      </c>
      <c r="T128" s="62">
        <f t="shared" si="134"/>
        <v>0</v>
      </c>
      <c r="U128" s="62">
        <f t="shared" si="134"/>
        <v>218925372998</v>
      </c>
      <c r="V128" s="62">
        <f t="shared" si="134"/>
        <v>0</v>
      </c>
      <c r="W128" s="62">
        <f t="shared" si="134"/>
        <v>0</v>
      </c>
      <c r="X128" s="38">
        <f t="shared" si="79"/>
        <v>0.87006514043489358</v>
      </c>
      <c r="Y128" s="38">
        <f t="shared" si="80"/>
        <v>0</v>
      </c>
      <c r="Z128" s="38">
        <f t="shared" si="109"/>
        <v>0</v>
      </c>
      <c r="AA128" s="38">
        <f t="shared" si="122"/>
        <v>0</v>
      </c>
      <c r="AB128" s="38" t="s">
        <v>40</v>
      </c>
    </row>
    <row r="129" spans="1:28" ht="32.25" customHeight="1" x14ac:dyDescent="0.25">
      <c r="A129" s="39" t="s">
        <v>267</v>
      </c>
      <c r="B129" s="34" t="s">
        <v>37</v>
      </c>
      <c r="C129" s="34">
        <v>10</v>
      </c>
      <c r="D129" s="34" t="s">
        <v>38</v>
      </c>
      <c r="E129" s="40" t="s">
        <v>268</v>
      </c>
      <c r="F129" s="62">
        <f t="shared" si="132"/>
        <v>251619519992</v>
      </c>
      <c r="G129" s="62">
        <f t="shared" si="132"/>
        <v>0</v>
      </c>
      <c r="H129" s="62">
        <f t="shared" si="132"/>
        <v>0</v>
      </c>
      <c r="I129" s="62">
        <f t="shared" si="132"/>
        <v>0</v>
      </c>
      <c r="J129" s="62">
        <f t="shared" si="132"/>
        <v>0</v>
      </c>
      <c r="K129" s="62">
        <f t="shared" si="118"/>
        <v>0</v>
      </c>
      <c r="L129" s="62">
        <f>+L130</f>
        <v>251619519992</v>
      </c>
      <c r="M129" s="42">
        <f t="shared" si="133"/>
        <v>3.1883016012016728E-2</v>
      </c>
      <c r="N129" s="62">
        <f t="shared" si="134"/>
        <v>0</v>
      </c>
      <c r="O129" s="62">
        <f t="shared" si="134"/>
        <v>218925372998</v>
      </c>
      <c r="P129" s="62">
        <f t="shared" si="134"/>
        <v>32694146994</v>
      </c>
      <c r="Q129" s="62">
        <f t="shared" si="134"/>
        <v>218925372998</v>
      </c>
      <c r="R129" s="62">
        <f t="shared" si="134"/>
        <v>32694146994</v>
      </c>
      <c r="S129" s="62">
        <f t="shared" si="134"/>
        <v>0</v>
      </c>
      <c r="T129" s="62">
        <f t="shared" si="134"/>
        <v>0</v>
      </c>
      <c r="U129" s="62">
        <f t="shared" si="134"/>
        <v>218925372998</v>
      </c>
      <c r="V129" s="62">
        <f t="shared" si="134"/>
        <v>0</v>
      </c>
      <c r="W129" s="62">
        <f t="shared" si="134"/>
        <v>0</v>
      </c>
      <c r="X129" s="38">
        <f t="shared" si="79"/>
        <v>0.87006514043489358</v>
      </c>
      <c r="Y129" s="38">
        <f t="shared" si="80"/>
        <v>0</v>
      </c>
      <c r="Z129" s="38">
        <f t="shared" si="109"/>
        <v>0</v>
      </c>
      <c r="AA129" s="38">
        <f t="shared" si="122"/>
        <v>0</v>
      </c>
      <c r="AB129" s="38" t="s">
        <v>40</v>
      </c>
    </row>
    <row r="130" spans="1:28" ht="30" customHeight="1" x14ac:dyDescent="0.25">
      <c r="A130" s="43" t="s">
        <v>269</v>
      </c>
      <c r="B130" s="44" t="s">
        <v>37</v>
      </c>
      <c r="C130" s="44">
        <v>10</v>
      </c>
      <c r="D130" s="44" t="s">
        <v>38</v>
      </c>
      <c r="E130" s="45" t="s">
        <v>258</v>
      </c>
      <c r="F130" s="46">
        <v>251619519992</v>
      </c>
      <c r="G130" s="46">
        <v>0</v>
      </c>
      <c r="H130" s="46">
        <v>0</v>
      </c>
      <c r="I130" s="46">
        <v>0</v>
      </c>
      <c r="J130" s="46">
        <v>0</v>
      </c>
      <c r="K130" s="46">
        <f t="shared" si="118"/>
        <v>0</v>
      </c>
      <c r="L130" s="46">
        <f>+F130+K130</f>
        <v>251619519992</v>
      </c>
      <c r="M130" s="51">
        <f t="shared" si="133"/>
        <v>3.1883016012016728E-2</v>
      </c>
      <c r="N130" s="46">
        <v>0</v>
      </c>
      <c r="O130" s="46">
        <v>218925372998</v>
      </c>
      <c r="P130" s="46">
        <f>L130-O130</f>
        <v>32694146994</v>
      </c>
      <c r="Q130" s="46">
        <v>218925372998</v>
      </c>
      <c r="R130" s="46">
        <f>+L130-Q130</f>
        <v>32694146994</v>
      </c>
      <c r="S130" s="46">
        <f>O130-Q130</f>
        <v>0</v>
      </c>
      <c r="T130" s="46">
        <v>0</v>
      </c>
      <c r="U130" s="46">
        <f>+Q130-T130</f>
        <v>218925372998</v>
      </c>
      <c r="V130" s="46">
        <v>0</v>
      </c>
      <c r="W130" s="88">
        <f>+T130-V130</f>
        <v>0</v>
      </c>
      <c r="X130" s="49">
        <f t="shared" si="79"/>
        <v>0.87006514043489358</v>
      </c>
      <c r="Y130" s="49">
        <f t="shared" si="80"/>
        <v>0</v>
      </c>
      <c r="Z130" s="49">
        <f t="shared" si="109"/>
        <v>0</v>
      </c>
      <c r="AA130" s="49">
        <f t="shared" si="122"/>
        <v>0</v>
      </c>
      <c r="AB130" s="49" t="s">
        <v>40</v>
      </c>
    </row>
    <row r="131" spans="1:28" ht="80.25" customHeight="1" x14ac:dyDescent="0.25">
      <c r="A131" s="39" t="s">
        <v>270</v>
      </c>
      <c r="B131" s="34" t="s">
        <v>37</v>
      </c>
      <c r="C131" s="34">
        <v>10</v>
      </c>
      <c r="D131" s="34" t="s">
        <v>38</v>
      </c>
      <c r="E131" s="95" t="s">
        <v>271</v>
      </c>
      <c r="F131" s="62">
        <f t="shared" ref="F131:J133" si="135">+F132</f>
        <v>189200764831</v>
      </c>
      <c r="G131" s="62">
        <f t="shared" si="135"/>
        <v>0</v>
      </c>
      <c r="H131" s="62">
        <f t="shared" si="135"/>
        <v>0</v>
      </c>
      <c r="I131" s="62">
        <f t="shared" si="135"/>
        <v>0</v>
      </c>
      <c r="J131" s="62">
        <f t="shared" si="135"/>
        <v>0</v>
      </c>
      <c r="K131" s="62">
        <f t="shared" si="118"/>
        <v>0</v>
      </c>
      <c r="L131" s="62">
        <f>+L132</f>
        <v>189200764831</v>
      </c>
      <c r="M131" s="42">
        <f t="shared" si="133"/>
        <v>2.397385947952041E-2</v>
      </c>
      <c r="N131" s="62">
        <f t="shared" ref="N131:W133" si="136">+N132</f>
        <v>0</v>
      </c>
      <c r="O131" s="62">
        <f t="shared" si="136"/>
        <v>167458960592</v>
      </c>
      <c r="P131" s="62">
        <f t="shared" si="136"/>
        <v>21741804239</v>
      </c>
      <c r="Q131" s="62">
        <f t="shared" si="136"/>
        <v>167458960592</v>
      </c>
      <c r="R131" s="62">
        <f t="shared" si="136"/>
        <v>21741804239</v>
      </c>
      <c r="S131" s="62">
        <f t="shared" si="136"/>
        <v>0</v>
      </c>
      <c r="T131" s="62">
        <f t="shared" si="136"/>
        <v>0</v>
      </c>
      <c r="U131" s="62">
        <f t="shared" si="136"/>
        <v>167458960592</v>
      </c>
      <c r="V131" s="62">
        <f t="shared" si="136"/>
        <v>0</v>
      </c>
      <c r="W131" s="62">
        <f t="shared" si="136"/>
        <v>0</v>
      </c>
      <c r="X131" s="38">
        <f t="shared" si="79"/>
        <v>0.88508606580728966</v>
      </c>
      <c r="Y131" s="38">
        <f t="shared" si="80"/>
        <v>0</v>
      </c>
      <c r="Z131" s="38">
        <f t="shared" si="109"/>
        <v>0</v>
      </c>
      <c r="AA131" s="38">
        <f t="shared" si="122"/>
        <v>0</v>
      </c>
      <c r="AB131" s="38" t="s">
        <v>40</v>
      </c>
    </row>
    <row r="132" spans="1:28" ht="80.25" customHeight="1" x14ac:dyDescent="0.25">
      <c r="A132" s="39" t="s">
        <v>272</v>
      </c>
      <c r="B132" s="34" t="s">
        <v>37</v>
      </c>
      <c r="C132" s="34">
        <v>10</v>
      </c>
      <c r="D132" s="34" t="s">
        <v>38</v>
      </c>
      <c r="E132" s="95" t="s">
        <v>271</v>
      </c>
      <c r="F132" s="62">
        <f t="shared" si="135"/>
        <v>189200764831</v>
      </c>
      <c r="G132" s="62">
        <f t="shared" si="135"/>
        <v>0</v>
      </c>
      <c r="H132" s="62">
        <f t="shared" si="135"/>
        <v>0</v>
      </c>
      <c r="I132" s="62">
        <f t="shared" si="135"/>
        <v>0</v>
      </c>
      <c r="J132" s="62">
        <f t="shared" si="135"/>
        <v>0</v>
      </c>
      <c r="K132" s="62">
        <f t="shared" si="118"/>
        <v>0</v>
      </c>
      <c r="L132" s="62">
        <f>+L133</f>
        <v>189200764831</v>
      </c>
      <c r="M132" s="42">
        <f t="shared" si="133"/>
        <v>2.397385947952041E-2</v>
      </c>
      <c r="N132" s="62">
        <f t="shared" si="136"/>
        <v>0</v>
      </c>
      <c r="O132" s="62">
        <f t="shared" si="136"/>
        <v>167458960592</v>
      </c>
      <c r="P132" s="62">
        <f t="shared" si="136"/>
        <v>21741804239</v>
      </c>
      <c r="Q132" s="62">
        <f t="shared" si="136"/>
        <v>167458960592</v>
      </c>
      <c r="R132" s="62">
        <f t="shared" si="136"/>
        <v>21741804239</v>
      </c>
      <c r="S132" s="62">
        <f t="shared" si="136"/>
        <v>0</v>
      </c>
      <c r="T132" s="62">
        <f t="shared" si="136"/>
        <v>0</v>
      </c>
      <c r="U132" s="62">
        <f t="shared" si="136"/>
        <v>167458960592</v>
      </c>
      <c r="V132" s="62">
        <f t="shared" si="136"/>
        <v>0</v>
      </c>
      <c r="W132" s="62">
        <f t="shared" si="136"/>
        <v>0</v>
      </c>
      <c r="X132" s="38">
        <f t="shared" si="79"/>
        <v>0.88508606580728966</v>
      </c>
      <c r="Y132" s="38">
        <f t="shared" si="80"/>
        <v>0</v>
      </c>
      <c r="Z132" s="38">
        <f t="shared" si="109"/>
        <v>0</v>
      </c>
      <c r="AA132" s="38">
        <f t="shared" si="122"/>
        <v>0</v>
      </c>
      <c r="AB132" s="38" t="s">
        <v>40</v>
      </c>
    </row>
    <row r="133" spans="1:28" ht="28.5" customHeight="1" x14ac:dyDescent="0.25">
      <c r="A133" s="39" t="s">
        <v>273</v>
      </c>
      <c r="B133" s="34" t="s">
        <v>37</v>
      </c>
      <c r="C133" s="34">
        <v>10</v>
      </c>
      <c r="D133" s="34" t="s">
        <v>38</v>
      </c>
      <c r="E133" s="40" t="s">
        <v>268</v>
      </c>
      <c r="F133" s="62">
        <f t="shared" si="135"/>
        <v>189200764831</v>
      </c>
      <c r="G133" s="62">
        <f t="shared" si="135"/>
        <v>0</v>
      </c>
      <c r="H133" s="62">
        <f t="shared" si="135"/>
        <v>0</v>
      </c>
      <c r="I133" s="62">
        <f t="shared" si="135"/>
        <v>0</v>
      </c>
      <c r="J133" s="62">
        <f t="shared" si="135"/>
        <v>0</v>
      </c>
      <c r="K133" s="62">
        <f t="shared" si="118"/>
        <v>0</v>
      </c>
      <c r="L133" s="62">
        <f>+L134</f>
        <v>189200764831</v>
      </c>
      <c r="M133" s="42">
        <f t="shared" si="133"/>
        <v>2.397385947952041E-2</v>
      </c>
      <c r="N133" s="62">
        <f t="shared" si="136"/>
        <v>0</v>
      </c>
      <c r="O133" s="62">
        <f t="shared" si="136"/>
        <v>167458960592</v>
      </c>
      <c r="P133" s="62">
        <f t="shared" si="136"/>
        <v>21741804239</v>
      </c>
      <c r="Q133" s="62">
        <f t="shared" si="136"/>
        <v>167458960592</v>
      </c>
      <c r="R133" s="62">
        <f t="shared" si="136"/>
        <v>21741804239</v>
      </c>
      <c r="S133" s="62">
        <f t="shared" si="136"/>
        <v>0</v>
      </c>
      <c r="T133" s="62">
        <f t="shared" si="136"/>
        <v>0</v>
      </c>
      <c r="U133" s="62">
        <f t="shared" si="136"/>
        <v>167458960592</v>
      </c>
      <c r="V133" s="62">
        <f t="shared" si="136"/>
        <v>0</v>
      </c>
      <c r="W133" s="62">
        <f t="shared" si="136"/>
        <v>0</v>
      </c>
      <c r="X133" s="38">
        <f t="shared" si="79"/>
        <v>0.88508606580728966</v>
      </c>
      <c r="Y133" s="38">
        <f t="shared" si="80"/>
        <v>0</v>
      </c>
      <c r="Z133" s="38">
        <f t="shared" si="109"/>
        <v>0</v>
      </c>
      <c r="AA133" s="38">
        <f t="shared" si="122"/>
        <v>0</v>
      </c>
      <c r="AB133" s="38" t="s">
        <v>40</v>
      </c>
    </row>
    <row r="134" spans="1:28" ht="30" customHeight="1" x14ac:dyDescent="0.25">
      <c r="A134" s="43" t="s">
        <v>274</v>
      </c>
      <c r="B134" s="44" t="s">
        <v>37</v>
      </c>
      <c r="C134" s="44">
        <v>10</v>
      </c>
      <c r="D134" s="44" t="s">
        <v>38</v>
      </c>
      <c r="E134" s="45" t="s">
        <v>258</v>
      </c>
      <c r="F134" s="46">
        <v>189200764831</v>
      </c>
      <c r="G134" s="46">
        <v>0</v>
      </c>
      <c r="H134" s="46">
        <v>0</v>
      </c>
      <c r="I134" s="46">
        <v>0</v>
      </c>
      <c r="J134" s="46">
        <v>0</v>
      </c>
      <c r="K134" s="46">
        <f t="shared" si="118"/>
        <v>0</v>
      </c>
      <c r="L134" s="46">
        <f>+F134+K134</f>
        <v>189200764831</v>
      </c>
      <c r="M134" s="51">
        <f t="shared" si="133"/>
        <v>2.397385947952041E-2</v>
      </c>
      <c r="N134" s="46">
        <v>0</v>
      </c>
      <c r="O134" s="46">
        <v>167458960592</v>
      </c>
      <c r="P134" s="46">
        <f>L134-O134</f>
        <v>21741804239</v>
      </c>
      <c r="Q134" s="46">
        <v>167458960592</v>
      </c>
      <c r="R134" s="46">
        <f>+L134-Q134</f>
        <v>21741804239</v>
      </c>
      <c r="S134" s="46">
        <f>O134-Q134</f>
        <v>0</v>
      </c>
      <c r="T134" s="46">
        <v>0</v>
      </c>
      <c r="U134" s="46">
        <f>+Q134-T134</f>
        <v>167458960592</v>
      </c>
      <c r="V134" s="46">
        <v>0</v>
      </c>
      <c r="W134" s="88">
        <f>+T134-V134</f>
        <v>0</v>
      </c>
      <c r="X134" s="49">
        <f t="shared" si="79"/>
        <v>0.88508606580728966</v>
      </c>
      <c r="Y134" s="49">
        <f t="shared" si="80"/>
        <v>0</v>
      </c>
      <c r="Z134" s="49">
        <f t="shared" si="109"/>
        <v>0</v>
      </c>
      <c r="AA134" s="49">
        <f t="shared" si="122"/>
        <v>0</v>
      </c>
      <c r="AB134" s="49" t="s">
        <v>40</v>
      </c>
    </row>
    <row r="135" spans="1:28" ht="61.5" customHeight="1" x14ac:dyDescent="0.25">
      <c r="A135" s="39" t="s">
        <v>275</v>
      </c>
      <c r="B135" s="34" t="s">
        <v>37</v>
      </c>
      <c r="C135" s="34">
        <v>10</v>
      </c>
      <c r="D135" s="34" t="s">
        <v>38</v>
      </c>
      <c r="E135" s="40" t="s">
        <v>276</v>
      </c>
      <c r="F135" s="62">
        <f t="shared" ref="F135:J137" si="137">+F136</f>
        <v>274975644415</v>
      </c>
      <c r="G135" s="62">
        <f t="shared" si="137"/>
        <v>0</v>
      </c>
      <c r="H135" s="62">
        <f t="shared" si="137"/>
        <v>0</v>
      </c>
      <c r="I135" s="62">
        <f t="shared" si="137"/>
        <v>0</v>
      </c>
      <c r="J135" s="62">
        <f t="shared" si="137"/>
        <v>0</v>
      </c>
      <c r="K135" s="62">
        <f t="shared" si="118"/>
        <v>0</v>
      </c>
      <c r="L135" s="62">
        <f>+L136</f>
        <v>274975644415</v>
      </c>
      <c r="M135" s="42">
        <f t="shared" si="133"/>
        <v>3.4842499000382811E-2</v>
      </c>
      <c r="N135" s="62">
        <f t="shared" ref="N135:W137" si="138">+N136</f>
        <v>0</v>
      </c>
      <c r="O135" s="62">
        <f t="shared" si="138"/>
        <v>224181653018</v>
      </c>
      <c r="P135" s="62">
        <f t="shared" si="138"/>
        <v>50793991397</v>
      </c>
      <c r="Q135" s="62">
        <f t="shared" si="138"/>
        <v>224181653018</v>
      </c>
      <c r="R135" s="62">
        <f t="shared" si="138"/>
        <v>50793991397</v>
      </c>
      <c r="S135" s="62">
        <f t="shared" si="138"/>
        <v>0</v>
      </c>
      <c r="T135" s="62">
        <f t="shared" si="138"/>
        <v>0</v>
      </c>
      <c r="U135" s="62">
        <f t="shared" si="138"/>
        <v>224181653018</v>
      </c>
      <c r="V135" s="62">
        <f t="shared" si="138"/>
        <v>0</v>
      </c>
      <c r="W135" s="62">
        <f t="shared" si="138"/>
        <v>0</v>
      </c>
      <c r="X135" s="38">
        <f t="shared" si="79"/>
        <v>0.81527821671238465</v>
      </c>
      <c r="Y135" s="38">
        <f t="shared" ref="Y135:Y198" si="139">+T135/L135</f>
        <v>0</v>
      </c>
      <c r="Z135" s="38">
        <f t="shared" si="109"/>
        <v>0</v>
      </c>
      <c r="AA135" s="38">
        <f t="shared" si="122"/>
        <v>0</v>
      </c>
      <c r="AB135" s="38" t="s">
        <v>40</v>
      </c>
    </row>
    <row r="136" spans="1:28" ht="61.5" customHeight="1" x14ac:dyDescent="0.25">
      <c r="A136" s="39" t="s">
        <v>277</v>
      </c>
      <c r="B136" s="34" t="s">
        <v>37</v>
      </c>
      <c r="C136" s="34">
        <v>10</v>
      </c>
      <c r="D136" s="34" t="s">
        <v>38</v>
      </c>
      <c r="E136" s="95" t="s">
        <v>276</v>
      </c>
      <c r="F136" s="62">
        <f t="shared" si="137"/>
        <v>274975644415</v>
      </c>
      <c r="G136" s="62">
        <f t="shared" si="137"/>
        <v>0</v>
      </c>
      <c r="H136" s="62">
        <f t="shared" si="137"/>
        <v>0</v>
      </c>
      <c r="I136" s="62">
        <f t="shared" si="137"/>
        <v>0</v>
      </c>
      <c r="J136" s="62">
        <f t="shared" si="137"/>
        <v>0</v>
      </c>
      <c r="K136" s="62">
        <f t="shared" si="118"/>
        <v>0</v>
      </c>
      <c r="L136" s="62">
        <f>+L137</f>
        <v>274975644415</v>
      </c>
      <c r="M136" s="42">
        <f t="shared" si="133"/>
        <v>3.4842499000382811E-2</v>
      </c>
      <c r="N136" s="62">
        <f t="shared" si="138"/>
        <v>0</v>
      </c>
      <c r="O136" s="62">
        <f t="shared" si="138"/>
        <v>224181653018</v>
      </c>
      <c r="P136" s="62">
        <f t="shared" si="138"/>
        <v>50793991397</v>
      </c>
      <c r="Q136" s="62">
        <f t="shared" si="138"/>
        <v>224181653018</v>
      </c>
      <c r="R136" s="62">
        <f t="shared" si="138"/>
        <v>50793991397</v>
      </c>
      <c r="S136" s="62">
        <f t="shared" si="138"/>
        <v>0</v>
      </c>
      <c r="T136" s="62">
        <f t="shared" si="138"/>
        <v>0</v>
      </c>
      <c r="U136" s="62">
        <f t="shared" si="138"/>
        <v>224181653018</v>
      </c>
      <c r="V136" s="62">
        <f t="shared" si="138"/>
        <v>0</v>
      </c>
      <c r="W136" s="62">
        <f t="shared" si="138"/>
        <v>0</v>
      </c>
      <c r="X136" s="38">
        <f t="shared" ref="X136:X199" si="140">+Q136/L136</f>
        <v>0.81527821671238465</v>
      </c>
      <c r="Y136" s="38">
        <f t="shared" si="139"/>
        <v>0</v>
      </c>
      <c r="Z136" s="38">
        <f t="shared" si="109"/>
        <v>0</v>
      </c>
      <c r="AA136" s="38">
        <f t="shared" si="122"/>
        <v>0</v>
      </c>
      <c r="AB136" s="38" t="s">
        <v>40</v>
      </c>
    </row>
    <row r="137" spans="1:28" ht="35.25" customHeight="1" x14ac:dyDescent="0.25">
      <c r="A137" s="39" t="s">
        <v>278</v>
      </c>
      <c r="B137" s="34" t="s">
        <v>37</v>
      </c>
      <c r="C137" s="34">
        <v>10</v>
      </c>
      <c r="D137" s="34" t="s">
        <v>38</v>
      </c>
      <c r="E137" s="40" t="s">
        <v>268</v>
      </c>
      <c r="F137" s="62">
        <f t="shared" si="137"/>
        <v>274975644415</v>
      </c>
      <c r="G137" s="62">
        <f t="shared" si="137"/>
        <v>0</v>
      </c>
      <c r="H137" s="62">
        <f t="shared" si="137"/>
        <v>0</v>
      </c>
      <c r="I137" s="62">
        <f t="shared" si="137"/>
        <v>0</v>
      </c>
      <c r="J137" s="62">
        <f t="shared" si="137"/>
        <v>0</v>
      </c>
      <c r="K137" s="62">
        <f t="shared" si="118"/>
        <v>0</v>
      </c>
      <c r="L137" s="62">
        <f>+L138</f>
        <v>274975644415</v>
      </c>
      <c r="M137" s="42">
        <f t="shared" si="133"/>
        <v>3.4842499000382811E-2</v>
      </c>
      <c r="N137" s="62">
        <f t="shared" si="138"/>
        <v>0</v>
      </c>
      <c r="O137" s="62">
        <f t="shared" si="138"/>
        <v>224181653018</v>
      </c>
      <c r="P137" s="62">
        <f t="shared" si="138"/>
        <v>50793991397</v>
      </c>
      <c r="Q137" s="62">
        <f t="shared" si="138"/>
        <v>224181653018</v>
      </c>
      <c r="R137" s="62">
        <f t="shared" si="138"/>
        <v>50793991397</v>
      </c>
      <c r="S137" s="62">
        <f t="shared" si="138"/>
        <v>0</v>
      </c>
      <c r="T137" s="62">
        <f t="shared" si="138"/>
        <v>0</v>
      </c>
      <c r="U137" s="62">
        <f t="shared" si="138"/>
        <v>224181653018</v>
      </c>
      <c r="V137" s="62">
        <f t="shared" si="138"/>
        <v>0</v>
      </c>
      <c r="W137" s="62">
        <f t="shared" si="138"/>
        <v>0</v>
      </c>
      <c r="X137" s="38">
        <f t="shared" si="140"/>
        <v>0.81527821671238465</v>
      </c>
      <c r="Y137" s="38">
        <f t="shared" si="139"/>
        <v>0</v>
      </c>
      <c r="Z137" s="38">
        <f t="shared" si="109"/>
        <v>0</v>
      </c>
      <c r="AA137" s="38">
        <f t="shared" si="122"/>
        <v>0</v>
      </c>
      <c r="AB137" s="38" t="s">
        <v>40</v>
      </c>
    </row>
    <row r="138" spans="1:28" ht="30" customHeight="1" x14ac:dyDescent="0.25">
      <c r="A138" s="43" t="s">
        <v>279</v>
      </c>
      <c r="B138" s="44" t="s">
        <v>37</v>
      </c>
      <c r="C138" s="44">
        <v>10</v>
      </c>
      <c r="D138" s="44" t="s">
        <v>38</v>
      </c>
      <c r="E138" s="45" t="s">
        <v>258</v>
      </c>
      <c r="F138" s="46">
        <v>274975644415</v>
      </c>
      <c r="G138" s="46">
        <v>0</v>
      </c>
      <c r="H138" s="46">
        <v>0</v>
      </c>
      <c r="I138" s="46">
        <v>0</v>
      </c>
      <c r="J138" s="46">
        <v>0</v>
      </c>
      <c r="K138" s="46">
        <f t="shared" si="118"/>
        <v>0</v>
      </c>
      <c r="L138" s="46">
        <f>+F138+K138</f>
        <v>274975644415</v>
      </c>
      <c r="M138" s="51">
        <f t="shared" si="133"/>
        <v>3.4842499000382811E-2</v>
      </c>
      <c r="N138" s="46">
        <v>0</v>
      </c>
      <c r="O138" s="46">
        <v>224181653018</v>
      </c>
      <c r="P138" s="46">
        <f>L138-O138</f>
        <v>50793991397</v>
      </c>
      <c r="Q138" s="46">
        <v>224181653018</v>
      </c>
      <c r="R138" s="46">
        <f>+L138-Q138</f>
        <v>50793991397</v>
      </c>
      <c r="S138" s="46">
        <f>O138-Q138</f>
        <v>0</v>
      </c>
      <c r="T138" s="46">
        <v>0</v>
      </c>
      <c r="U138" s="46">
        <f>+Q138-T138</f>
        <v>224181653018</v>
      </c>
      <c r="V138" s="46">
        <v>0</v>
      </c>
      <c r="W138" s="88">
        <f>+T138-V138</f>
        <v>0</v>
      </c>
      <c r="X138" s="49">
        <f t="shared" si="140"/>
        <v>0.81527821671238465</v>
      </c>
      <c r="Y138" s="49">
        <f t="shared" si="139"/>
        <v>0</v>
      </c>
      <c r="Z138" s="49">
        <f t="shared" si="109"/>
        <v>0</v>
      </c>
      <c r="AA138" s="49">
        <f t="shared" si="122"/>
        <v>0</v>
      </c>
      <c r="AB138" s="49" t="s">
        <v>40</v>
      </c>
    </row>
    <row r="139" spans="1:28" ht="81.75" customHeight="1" x14ac:dyDescent="0.25">
      <c r="A139" s="39" t="s">
        <v>280</v>
      </c>
      <c r="B139" s="34" t="s">
        <v>37</v>
      </c>
      <c r="C139" s="34">
        <v>10</v>
      </c>
      <c r="D139" s="34" t="s">
        <v>38</v>
      </c>
      <c r="E139" s="40" t="s">
        <v>281</v>
      </c>
      <c r="F139" s="62">
        <f t="shared" ref="F139:J141" si="141">+F140</f>
        <v>266893075907</v>
      </c>
      <c r="G139" s="62">
        <f t="shared" si="141"/>
        <v>0</v>
      </c>
      <c r="H139" s="62">
        <f t="shared" si="141"/>
        <v>0</v>
      </c>
      <c r="I139" s="62">
        <f t="shared" si="141"/>
        <v>0</v>
      </c>
      <c r="J139" s="62">
        <f t="shared" si="141"/>
        <v>0</v>
      </c>
      <c r="K139" s="62">
        <f t="shared" si="118"/>
        <v>0</v>
      </c>
      <c r="L139" s="62">
        <f>+L140</f>
        <v>266893075907</v>
      </c>
      <c r="M139" s="42">
        <f t="shared" si="133"/>
        <v>3.3818346894985828E-2</v>
      </c>
      <c r="N139" s="62">
        <f t="shared" ref="N139:W141" si="142">+N140</f>
        <v>0</v>
      </c>
      <c r="O139" s="62">
        <f t="shared" si="142"/>
        <v>195519818885</v>
      </c>
      <c r="P139" s="62">
        <f t="shared" si="142"/>
        <v>71373257022</v>
      </c>
      <c r="Q139" s="62">
        <f t="shared" si="142"/>
        <v>195519818885</v>
      </c>
      <c r="R139" s="62">
        <f t="shared" si="142"/>
        <v>71373257022</v>
      </c>
      <c r="S139" s="62">
        <f t="shared" si="142"/>
        <v>0</v>
      </c>
      <c r="T139" s="62">
        <f t="shared" si="142"/>
        <v>0</v>
      </c>
      <c r="U139" s="62">
        <f t="shared" si="142"/>
        <v>195519818885</v>
      </c>
      <c r="V139" s="62">
        <f t="shared" si="142"/>
        <v>0</v>
      </c>
      <c r="W139" s="62">
        <f t="shared" si="142"/>
        <v>0</v>
      </c>
      <c r="X139" s="38">
        <f t="shared" si="140"/>
        <v>0.73257733727468333</v>
      </c>
      <c r="Y139" s="38">
        <f t="shared" si="139"/>
        <v>0</v>
      </c>
      <c r="Z139" s="38">
        <f t="shared" si="109"/>
        <v>0</v>
      </c>
      <c r="AA139" s="38">
        <f t="shared" si="122"/>
        <v>0</v>
      </c>
      <c r="AB139" s="38" t="s">
        <v>40</v>
      </c>
    </row>
    <row r="140" spans="1:28" ht="78.75" customHeight="1" x14ac:dyDescent="0.25">
      <c r="A140" s="39" t="s">
        <v>282</v>
      </c>
      <c r="B140" s="34" t="s">
        <v>37</v>
      </c>
      <c r="C140" s="34">
        <v>10</v>
      </c>
      <c r="D140" s="34" t="s">
        <v>38</v>
      </c>
      <c r="E140" s="40" t="s">
        <v>281</v>
      </c>
      <c r="F140" s="62">
        <f t="shared" si="141"/>
        <v>266893075907</v>
      </c>
      <c r="G140" s="62">
        <f t="shared" si="141"/>
        <v>0</v>
      </c>
      <c r="H140" s="62">
        <f t="shared" si="141"/>
        <v>0</v>
      </c>
      <c r="I140" s="62">
        <f t="shared" si="141"/>
        <v>0</v>
      </c>
      <c r="J140" s="62">
        <f t="shared" si="141"/>
        <v>0</v>
      </c>
      <c r="K140" s="62">
        <f t="shared" si="118"/>
        <v>0</v>
      </c>
      <c r="L140" s="62">
        <f>+L141</f>
        <v>266893075907</v>
      </c>
      <c r="M140" s="42">
        <f t="shared" si="133"/>
        <v>3.3818346894985828E-2</v>
      </c>
      <c r="N140" s="62">
        <f t="shared" si="142"/>
        <v>0</v>
      </c>
      <c r="O140" s="62">
        <f t="shared" si="142"/>
        <v>195519818885</v>
      </c>
      <c r="P140" s="62">
        <f t="shared" si="142"/>
        <v>71373257022</v>
      </c>
      <c r="Q140" s="62">
        <f t="shared" si="142"/>
        <v>195519818885</v>
      </c>
      <c r="R140" s="62">
        <f t="shared" si="142"/>
        <v>71373257022</v>
      </c>
      <c r="S140" s="62">
        <f t="shared" si="142"/>
        <v>0</v>
      </c>
      <c r="T140" s="62">
        <f t="shared" si="142"/>
        <v>0</v>
      </c>
      <c r="U140" s="62">
        <f t="shared" si="142"/>
        <v>195519818885</v>
      </c>
      <c r="V140" s="62">
        <f t="shared" si="142"/>
        <v>0</v>
      </c>
      <c r="W140" s="62">
        <f t="shared" si="142"/>
        <v>0</v>
      </c>
      <c r="X140" s="38">
        <f t="shared" si="140"/>
        <v>0.73257733727468333</v>
      </c>
      <c r="Y140" s="38">
        <f t="shared" si="139"/>
        <v>0</v>
      </c>
      <c r="Z140" s="38">
        <f t="shared" si="109"/>
        <v>0</v>
      </c>
      <c r="AA140" s="38">
        <f t="shared" si="122"/>
        <v>0</v>
      </c>
      <c r="AB140" s="38" t="s">
        <v>40</v>
      </c>
    </row>
    <row r="141" spans="1:28" ht="40.5" customHeight="1" x14ac:dyDescent="0.25">
      <c r="A141" s="39" t="s">
        <v>283</v>
      </c>
      <c r="B141" s="34" t="s">
        <v>37</v>
      </c>
      <c r="C141" s="34">
        <v>10</v>
      </c>
      <c r="D141" s="34" t="s">
        <v>38</v>
      </c>
      <c r="E141" s="40" t="s">
        <v>268</v>
      </c>
      <c r="F141" s="62">
        <f t="shared" si="141"/>
        <v>266893075907</v>
      </c>
      <c r="G141" s="62">
        <f t="shared" si="141"/>
        <v>0</v>
      </c>
      <c r="H141" s="62">
        <f t="shared" si="141"/>
        <v>0</v>
      </c>
      <c r="I141" s="62">
        <f t="shared" si="141"/>
        <v>0</v>
      </c>
      <c r="J141" s="62">
        <f t="shared" si="141"/>
        <v>0</v>
      </c>
      <c r="K141" s="62">
        <f t="shared" si="118"/>
        <v>0</v>
      </c>
      <c r="L141" s="62">
        <f>+L142</f>
        <v>266893075907</v>
      </c>
      <c r="M141" s="42">
        <f t="shared" si="133"/>
        <v>3.3818346894985828E-2</v>
      </c>
      <c r="N141" s="62">
        <f t="shared" si="142"/>
        <v>0</v>
      </c>
      <c r="O141" s="62">
        <f t="shared" si="142"/>
        <v>195519818885</v>
      </c>
      <c r="P141" s="62">
        <f t="shared" si="142"/>
        <v>71373257022</v>
      </c>
      <c r="Q141" s="62">
        <f t="shared" si="142"/>
        <v>195519818885</v>
      </c>
      <c r="R141" s="62">
        <f t="shared" si="142"/>
        <v>71373257022</v>
      </c>
      <c r="S141" s="62">
        <f t="shared" si="142"/>
        <v>0</v>
      </c>
      <c r="T141" s="62">
        <f t="shared" si="142"/>
        <v>0</v>
      </c>
      <c r="U141" s="62">
        <f t="shared" si="142"/>
        <v>195519818885</v>
      </c>
      <c r="V141" s="62">
        <f t="shared" si="142"/>
        <v>0</v>
      </c>
      <c r="W141" s="62">
        <f t="shared" si="142"/>
        <v>0</v>
      </c>
      <c r="X141" s="38">
        <f t="shared" si="140"/>
        <v>0.73257733727468333</v>
      </c>
      <c r="Y141" s="38">
        <f t="shared" si="139"/>
        <v>0</v>
      </c>
      <c r="Z141" s="38">
        <f t="shared" si="109"/>
        <v>0</v>
      </c>
      <c r="AA141" s="38">
        <f t="shared" si="122"/>
        <v>0</v>
      </c>
      <c r="AB141" s="38" t="s">
        <v>40</v>
      </c>
    </row>
    <row r="142" spans="1:28" ht="30" customHeight="1" x14ac:dyDescent="0.25">
      <c r="A142" s="43" t="s">
        <v>284</v>
      </c>
      <c r="B142" s="44" t="s">
        <v>37</v>
      </c>
      <c r="C142" s="44">
        <v>10</v>
      </c>
      <c r="D142" s="44" t="s">
        <v>38</v>
      </c>
      <c r="E142" s="45" t="s">
        <v>258</v>
      </c>
      <c r="F142" s="46">
        <v>266893075907</v>
      </c>
      <c r="G142" s="46">
        <v>0</v>
      </c>
      <c r="H142" s="46">
        <v>0</v>
      </c>
      <c r="I142" s="46">
        <v>0</v>
      </c>
      <c r="J142" s="46">
        <v>0</v>
      </c>
      <c r="K142" s="46">
        <f t="shared" si="118"/>
        <v>0</v>
      </c>
      <c r="L142" s="46">
        <f>+F142+K142</f>
        <v>266893075907</v>
      </c>
      <c r="M142" s="51">
        <f t="shared" si="133"/>
        <v>3.3818346894985828E-2</v>
      </c>
      <c r="N142" s="46">
        <v>0</v>
      </c>
      <c r="O142" s="46">
        <v>195519818885</v>
      </c>
      <c r="P142" s="46">
        <f>L142-O142</f>
        <v>71373257022</v>
      </c>
      <c r="Q142" s="46">
        <v>195519818885</v>
      </c>
      <c r="R142" s="46">
        <f>+L142-Q142</f>
        <v>71373257022</v>
      </c>
      <c r="S142" s="46">
        <f>O142-Q142</f>
        <v>0</v>
      </c>
      <c r="T142" s="46">
        <v>0</v>
      </c>
      <c r="U142" s="46">
        <f>+Q142-T142</f>
        <v>195519818885</v>
      </c>
      <c r="V142" s="46">
        <v>0</v>
      </c>
      <c r="W142" s="48">
        <f>+T142-V142</f>
        <v>0</v>
      </c>
      <c r="X142" s="49">
        <f t="shared" si="140"/>
        <v>0.73257733727468333</v>
      </c>
      <c r="Y142" s="49">
        <f t="shared" si="139"/>
        <v>0</v>
      </c>
      <c r="Z142" s="49">
        <f t="shared" si="109"/>
        <v>0</v>
      </c>
      <c r="AA142" s="49">
        <f t="shared" si="122"/>
        <v>0</v>
      </c>
      <c r="AB142" s="49" t="s">
        <v>40</v>
      </c>
    </row>
    <row r="143" spans="1:28" ht="72.75" customHeight="1" x14ac:dyDescent="0.25">
      <c r="A143" s="39" t="s">
        <v>285</v>
      </c>
      <c r="B143" s="34" t="s">
        <v>37</v>
      </c>
      <c r="C143" s="34">
        <v>10</v>
      </c>
      <c r="D143" s="34" t="s">
        <v>38</v>
      </c>
      <c r="E143" s="40" t="s">
        <v>286</v>
      </c>
      <c r="F143" s="62">
        <f t="shared" ref="F143:J145" si="143">+F144</f>
        <v>192137774875</v>
      </c>
      <c r="G143" s="62">
        <f t="shared" si="143"/>
        <v>0</v>
      </c>
      <c r="H143" s="62">
        <f t="shared" si="143"/>
        <v>0</v>
      </c>
      <c r="I143" s="62">
        <f t="shared" si="143"/>
        <v>0</v>
      </c>
      <c r="J143" s="62">
        <f t="shared" si="143"/>
        <v>0</v>
      </c>
      <c r="K143" s="62">
        <f t="shared" si="118"/>
        <v>0</v>
      </c>
      <c r="L143" s="62">
        <f>+L144</f>
        <v>192137774875</v>
      </c>
      <c r="M143" s="42">
        <f t="shared" si="133"/>
        <v>2.4346011601356122E-2</v>
      </c>
      <c r="N143" s="62">
        <f t="shared" ref="N143:W145" si="144">+N144</f>
        <v>0</v>
      </c>
      <c r="O143" s="62">
        <f t="shared" si="144"/>
        <v>121374341606</v>
      </c>
      <c r="P143" s="62">
        <f t="shared" si="144"/>
        <v>70763433269</v>
      </c>
      <c r="Q143" s="62">
        <f t="shared" si="144"/>
        <v>121374341606</v>
      </c>
      <c r="R143" s="62">
        <f t="shared" si="144"/>
        <v>70763433269</v>
      </c>
      <c r="S143" s="62">
        <f t="shared" si="144"/>
        <v>0</v>
      </c>
      <c r="T143" s="62">
        <f t="shared" si="144"/>
        <v>0</v>
      </c>
      <c r="U143" s="62">
        <f t="shared" si="144"/>
        <v>121374341606</v>
      </c>
      <c r="V143" s="62">
        <f t="shared" si="144"/>
        <v>0</v>
      </c>
      <c r="W143" s="62">
        <f t="shared" si="144"/>
        <v>0</v>
      </c>
      <c r="X143" s="38">
        <f t="shared" si="140"/>
        <v>0.63170473211196021</v>
      </c>
      <c r="Y143" s="38">
        <f t="shared" si="139"/>
        <v>0</v>
      </c>
      <c r="Z143" s="38">
        <f t="shared" si="109"/>
        <v>0</v>
      </c>
      <c r="AA143" s="38">
        <f t="shared" si="122"/>
        <v>0</v>
      </c>
      <c r="AB143" s="38" t="s">
        <v>40</v>
      </c>
    </row>
    <row r="144" spans="1:28" ht="72.75" customHeight="1" x14ac:dyDescent="0.25">
      <c r="A144" s="39" t="s">
        <v>287</v>
      </c>
      <c r="B144" s="34" t="s">
        <v>37</v>
      </c>
      <c r="C144" s="34">
        <v>10</v>
      </c>
      <c r="D144" s="34" t="s">
        <v>38</v>
      </c>
      <c r="E144" s="95" t="s">
        <v>286</v>
      </c>
      <c r="F144" s="62">
        <f t="shared" si="143"/>
        <v>192137774875</v>
      </c>
      <c r="G144" s="62">
        <f t="shared" si="143"/>
        <v>0</v>
      </c>
      <c r="H144" s="62">
        <f t="shared" si="143"/>
        <v>0</v>
      </c>
      <c r="I144" s="62">
        <f t="shared" si="143"/>
        <v>0</v>
      </c>
      <c r="J144" s="62">
        <f t="shared" si="143"/>
        <v>0</v>
      </c>
      <c r="K144" s="62">
        <f t="shared" si="118"/>
        <v>0</v>
      </c>
      <c r="L144" s="62">
        <f>+L145</f>
        <v>192137774875</v>
      </c>
      <c r="M144" s="42">
        <f t="shared" si="133"/>
        <v>2.4346011601356122E-2</v>
      </c>
      <c r="N144" s="62">
        <f t="shared" si="144"/>
        <v>0</v>
      </c>
      <c r="O144" s="62">
        <f t="shared" si="144"/>
        <v>121374341606</v>
      </c>
      <c r="P144" s="62">
        <f t="shared" si="144"/>
        <v>70763433269</v>
      </c>
      <c r="Q144" s="62">
        <f t="shared" si="144"/>
        <v>121374341606</v>
      </c>
      <c r="R144" s="62">
        <f t="shared" si="144"/>
        <v>70763433269</v>
      </c>
      <c r="S144" s="62">
        <f t="shared" si="144"/>
        <v>0</v>
      </c>
      <c r="T144" s="62">
        <f t="shared" si="144"/>
        <v>0</v>
      </c>
      <c r="U144" s="62">
        <f t="shared" si="144"/>
        <v>121374341606</v>
      </c>
      <c r="V144" s="62">
        <f t="shared" si="144"/>
        <v>0</v>
      </c>
      <c r="W144" s="62">
        <f t="shared" si="144"/>
        <v>0</v>
      </c>
      <c r="X144" s="38">
        <f t="shared" si="140"/>
        <v>0.63170473211196021</v>
      </c>
      <c r="Y144" s="38">
        <f t="shared" si="139"/>
        <v>0</v>
      </c>
      <c r="Z144" s="38">
        <f t="shared" si="109"/>
        <v>0</v>
      </c>
      <c r="AA144" s="38">
        <f t="shared" si="122"/>
        <v>0</v>
      </c>
      <c r="AB144" s="38" t="s">
        <v>40</v>
      </c>
    </row>
    <row r="145" spans="1:28" ht="32.25" customHeight="1" x14ac:dyDescent="0.25">
      <c r="A145" s="39" t="s">
        <v>288</v>
      </c>
      <c r="B145" s="34" t="s">
        <v>37</v>
      </c>
      <c r="C145" s="34">
        <v>10</v>
      </c>
      <c r="D145" s="34" t="s">
        <v>38</v>
      </c>
      <c r="E145" s="40" t="s">
        <v>268</v>
      </c>
      <c r="F145" s="62">
        <f t="shared" si="143"/>
        <v>192137774875</v>
      </c>
      <c r="G145" s="62">
        <f t="shared" si="143"/>
        <v>0</v>
      </c>
      <c r="H145" s="62">
        <f t="shared" si="143"/>
        <v>0</v>
      </c>
      <c r="I145" s="62">
        <f t="shared" si="143"/>
        <v>0</v>
      </c>
      <c r="J145" s="62">
        <f t="shared" si="143"/>
        <v>0</v>
      </c>
      <c r="K145" s="62">
        <f t="shared" si="118"/>
        <v>0</v>
      </c>
      <c r="L145" s="62">
        <f>+L146</f>
        <v>192137774875</v>
      </c>
      <c r="M145" s="42">
        <f t="shared" si="133"/>
        <v>2.4346011601356122E-2</v>
      </c>
      <c r="N145" s="62">
        <f t="shared" si="144"/>
        <v>0</v>
      </c>
      <c r="O145" s="62">
        <f t="shared" si="144"/>
        <v>121374341606</v>
      </c>
      <c r="P145" s="62">
        <f t="shared" si="144"/>
        <v>70763433269</v>
      </c>
      <c r="Q145" s="62">
        <f t="shared" si="144"/>
        <v>121374341606</v>
      </c>
      <c r="R145" s="62">
        <f t="shared" si="144"/>
        <v>70763433269</v>
      </c>
      <c r="S145" s="62">
        <f t="shared" si="144"/>
        <v>0</v>
      </c>
      <c r="T145" s="62">
        <f t="shared" si="144"/>
        <v>0</v>
      </c>
      <c r="U145" s="62">
        <f t="shared" si="144"/>
        <v>121374341606</v>
      </c>
      <c r="V145" s="62">
        <f t="shared" si="144"/>
        <v>0</v>
      </c>
      <c r="W145" s="62">
        <f t="shared" si="144"/>
        <v>0</v>
      </c>
      <c r="X145" s="38">
        <f t="shared" si="140"/>
        <v>0.63170473211196021</v>
      </c>
      <c r="Y145" s="38">
        <f t="shared" si="139"/>
        <v>0</v>
      </c>
      <c r="Z145" s="38">
        <f t="shared" si="109"/>
        <v>0</v>
      </c>
      <c r="AA145" s="38">
        <f t="shared" si="122"/>
        <v>0</v>
      </c>
      <c r="AB145" s="38" t="s">
        <v>40</v>
      </c>
    </row>
    <row r="146" spans="1:28" ht="30" customHeight="1" x14ac:dyDescent="0.25">
      <c r="A146" s="43" t="s">
        <v>289</v>
      </c>
      <c r="B146" s="44" t="s">
        <v>37</v>
      </c>
      <c r="C146" s="44">
        <v>10</v>
      </c>
      <c r="D146" s="44" t="s">
        <v>38</v>
      </c>
      <c r="E146" s="45" t="s">
        <v>258</v>
      </c>
      <c r="F146" s="46">
        <v>192137774875</v>
      </c>
      <c r="G146" s="46">
        <v>0</v>
      </c>
      <c r="H146" s="46">
        <v>0</v>
      </c>
      <c r="I146" s="46">
        <v>0</v>
      </c>
      <c r="J146" s="46">
        <v>0</v>
      </c>
      <c r="K146" s="46">
        <f t="shared" si="118"/>
        <v>0</v>
      </c>
      <c r="L146" s="46">
        <f>+F146+K146</f>
        <v>192137774875</v>
      </c>
      <c r="M146" s="51">
        <f t="shared" si="133"/>
        <v>2.4346011601356122E-2</v>
      </c>
      <c r="N146" s="46">
        <v>0</v>
      </c>
      <c r="O146" s="46">
        <v>121374341606</v>
      </c>
      <c r="P146" s="46">
        <f>L146-O146</f>
        <v>70763433269</v>
      </c>
      <c r="Q146" s="46">
        <v>121374341606</v>
      </c>
      <c r="R146" s="46">
        <f>+L146-Q146</f>
        <v>70763433269</v>
      </c>
      <c r="S146" s="46">
        <f>O146-Q146</f>
        <v>0</v>
      </c>
      <c r="T146" s="46">
        <v>0</v>
      </c>
      <c r="U146" s="46">
        <f>+Q146-T146</f>
        <v>121374341606</v>
      </c>
      <c r="V146" s="46">
        <v>0</v>
      </c>
      <c r="W146" s="48">
        <f>+T146-V146</f>
        <v>0</v>
      </c>
      <c r="X146" s="49">
        <f t="shared" si="140"/>
        <v>0.63170473211196021</v>
      </c>
      <c r="Y146" s="49">
        <f t="shared" si="139"/>
        <v>0</v>
      </c>
      <c r="Z146" s="49">
        <f t="shared" si="109"/>
        <v>0</v>
      </c>
      <c r="AA146" s="49">
        <f t="shared" si="122"/>
        <v>0</v>
      </c>
      <c r="AB146" s="49" t="s">
        <v>40</v>
      </c>
    </row>
    <row r="147" spans="1:28" ht="87" customHeight="1" x14ac:dyDescent="0.25">
      <c r="A147" s="39" t="s">
        <v>290</v>
      </c>
      <c r="B147" s="34" t="s">
        <v>37</v>
      </c>
      <c r="C147" s="34">
        <v>10</v>
      </c>
      <c r="D147" s="34" t="s">
        <v>38</v>
      </c>
      <c r="E147" s="40" t="s">
        <v>291</v>
      </c>
      <c r="F147" s="62">
        <f t="shared" ref="F147:J149" si="145">+F148</f>
        <v>207433599602</v>
      </c>
      <c r="G147" s="62">
        <f t="shared" si="145"/>
        <v>0</v>
      </c>
      <c r="H147" s="62">
        <f t="shared" si="145"/>
        <v>0</v>
      </c>
      <c r="I147" s="62">
        <f t="shared" si="145"/>
        <v>0</v>
      </c>
      <c r="J147" s="62">
        <f t="shared" si="145"/>
        <v>0</v>
      </c>
      <c r="K147" s="62">
        <f t="shared" si="118"/>
        <v>0</v>
      </c>
      <c r="L147" s="62">
        <f>+L148</f>
        <v>207433599602</v>
      </c>
      <c r="M147" s="42">
        <f t="shared" si="133"/>
        <v>2.6284164192631423E-2</v>
      </c>
      <c r="N147" s="62">
        <f t="shared" ref="N147:W149" si="146">+N148</f>
        <v>0</v>
      </c>
      <c r="O147" s="62">
        <f t="shared" si="146"/>
        <v>129511913718</v>
      </c>
      <c r="P147" s="62">
        <f t="shared" si="146"/>
        <v>77921685884</v>
      </c>
      <c r="Q147" s="62">
        <f t="shared" si="146"/>
        <v>129511913718</v>
      </c>
      <c r="R147" s="62">
        <f t="shared" si="146"/>
        <v>77921685884</v>
      </c>
      <c r="S147" s="62">
        <f t="shared" si="146"/>
        <v>0</v>
      </c>
      <c r="T147" s="62">
        <f t="shared" si="146"/>
        <v>0</v>
      </c>
      <c r="U147" s="62">
        <f t="shared" si="146"/>
        <v>129511913718</v>
      </c>
      <c r="V147" s="62">
        <f t="shared" si="146"/>
        <v>0</v>
      </c>
      <c r="W147" s="62">
        <f t="shared" si="146"/>
        <v>0</v>
      </c>
      <c r="X147" s="38">
        <f t="shared" si="140"/>
        <v>0.62435359539868529</v>
      </c>
      <c r="Y147" s="38">
        <f t="shared" si="139"/>
        <v>0</v>
      </c>
      <c r="Z147" s="38">
        <f t="shared" si="109"/>
        <v>0</v>
      </c>
      <c r="AA147" s="38">
        <f t="shared" si="122"/>
        <v>0</v>
      </c>
      <c r="AB147" s="38" t="s">
        <v>40</v>
      </c>
    </row>
    <row r="148" spans="1:28" ht="85.5" customHeight="1" x14ac:dyDescent="0.25">
      <c r="A148" s="39" t="s">
        <v>292</v>
      </c>
      <c r="B148" s="34" t="s">
        <v>37</v>
      </c>
      <c r="C148" s="34">
        <v>10</v>
      </c>
      <c r="D148" s="34" t="s">
        <v>38</v>
      </c>
      <c r="E148" s="95" t="s">
        <v>291</v>
      </c>
      <c r="F148" s="62">
        <f t="shared" si="145"/>
        <v>207433599602</v>
      </c>
      <c r="G148" s="62">
        <f t="shared" si="145"/>
        <v>0</v>
      </c>
      <c r="H148" s="62">
        <f t="shared" si="145"/>
        <v>0</v>
      </c>
      <c r="I148" s="62">
        <f t="shared" si="145"/>
        <v>0</v>
      </c>
      <c r="J148" s="62">
        <f t="shared" si="145"/>
        <v>0</v>
      </c>
      <c r="K148" s="62">
        <f t="shared" si="118"/>
        <v>0</v>
      </c>
      <c r="L148" s="62">
        <f>+L149</f>
        <v>207433599602</v>
      </c>
      <c r="M148" s="42">
        <f t="shared" si="133"/>
        <v>2.6284164192631423E-2</v>
      </c>
      <c r="N148" s="62">
        <f t="shared" si="146"/>
        <v>0</v>
      </c>
      <c r="O148" s="62">
        <f t="shared" si="146"/>
        <v>129511913718</v>
      </c>
      <c r="P148" s="62">
        <f t="shared" si="146"/>
        <v>77921685884</v>
      </c>
      <c r="Q148" s="62">
        <f t="shared" si="146"/>
        <v>129511913718</v>
      </c>
      <c r="R148" s="62">
        <f t="shared" si="146"/>
        <v>77921685884</v>
      </c>
      <c r="S148" s="62">
        <f t="shared" si="146"/>
        <v>0</v>
      </c>
      <c r="T148" s="62">
        <f t="shared" si="146"/>
        <v>0</v>
      </c>
      <c r="U148" s="62">
        <f t="shared" si="146"/>
        <v>129511913718</v>
      </c>
      <c r="V148" s="62">
        <f t="shared" si="146"/>
        <v>0</v>
      </c>
      <c r="W148" s="62">
        <f t="shared" si="146"/>
        <v>0</v>
      </c>
      <c r="X148" s="38">
        <f t="shared" si="140"/>
        <v>0.62435359539868529</v>
      </c>
      <c r="Y148" s="38">
        <f t="shared" si="139"/>
        <v>0</v>
      </c>
      <c r="Z148" s="38">
        <f t="shared" si="109"/>
        <v>0</v>
      </c>
      <c r="AA148" s="38">
        <f t="shared" si="122"/>
        <v>0</v>
      </c>
      <c r="AB148" s="38" t="s">
        <v>40</v>
      </c>
    </row>
    <row r="149" spans="1:28" ht="31.5" customHeight="1" x14ac:dyDescent="0.25">
      <c r="A149" s="39" t="s">
        <v>293</v>
      </c>
      <c r="B149" s="34" t="s">
        <v>37</v>
      </c>
      <c r="C149" s="34">
        <v>10</v>
      </c>
      <c r="D149" s="34" t="s">
        <v>38</v>
      </c>
      <c r="E149" s="40" t="s">
        <v>268</v>
      </c>
      <c r="F149" s="62">
        <f t="shared" si="145"/>
        <v>207433599602</v>
      </c>
      <c r="G149" s="62">
        <f t="shared" si="145"/>
        <v>0</v>
      </c>
      <c r="H149" s="62">
        <f t="shared" si="145"/>
        <v>0</v>
      </c>
      <c r="I149" s="62">
        <f t="shared" si="145"/>
        <v>0</v>
      </c>
      <c r="J149" s="62">
        <f t="shared" si="145"/>
        <v>0</v>
      </c>
      <c r="K149" s="62">
        <f t="shared" si="118"/>
        <v>0</v>
      </c>
      <c r="L149" s="62">
        <f>+L150</f>
        <v>207433599602</v>
      </c>
      <c r="M149" s="42">
        <f t="shared" si="133"/>
        <v>2.6284164192631423E-2</v>
      </c>
      <c r="N149" s="62">
        <f t="shared" si="146"/>
        <v>0</v>
      </c>
      <c r="O149" s="62">
        <f t="shared" si="146"/>
        <v>129511913718</v>
      </c>
      <c r="P149" s="62">
        <f t="shared" si="146"/>
        <v>77921685884</v>
      </c>
      <c r="Q149" s="62">
        <f t="shared" si="146"/>
        <v>129511913718</v>
      </c>
      <c r="R149" s="62">
        <f t="shared" si="146"/>
        <v>77921685884</v>
      </c>
      <c r="S149" s="62">
        <f t="shared" si="146"/>
        <v>0</v>
      </c>
      <c r="T149" s="62">
        <f t="shared" si="146"/>
        <v>0</v>
      </c>
      <c r="U149" s="62">
        <f t="shared" si="146"/>
        <v>129511913718</v>
      </c>
      <c r="V149" s="62">
        <f t="shared" si="146"/>
        <v>0</v>
      </c>
      <c r="W149" s="62">
        <f t="shared" si="146"/>
        <v>0</v>
      </c>
      <c r="X149" s="38">
        <f t="shared" si="140"/>
        <v>0.62435359539868529</v>
      </c>
      <c r="Y149" s="38">
        <f t="shared" si="139"/>
        <v>0</v>
      </c>
      <c r="Z149" s="38">
        <f t="shared" si="109"/>
        <v>0</v>
      </c>
      <c r="AA149" s="38">
        <f t="shared" si="122"/>
        <v>0</v>
      </c>
      <c r="AB149" s="38" t="s">
        <v>40</v>
      </c>
    </row>
    <row r="150" spans="1:28" ht="30" customHeight="1" x14ac:dyDescent="0.25">
      <c r="A150" s="43" t="s">
        <v>294</v>
      </c>
      <c r="B150" s="44" t="s">
        <v>37</v>
      </c>
      <c r="C150" s="44">
        <v>10</v>
      </c>
      <c r="D150" s="44" t="s">
        <v>38</v>
      </c>
      <c r="E150" s="45" t="s">
        <v>258</v>
      </c>
      <c r="F150" s="46">
        <v>207433599602</v>
      </c>
      <c r="G150" s="46">
        <v>0</v>
      </c>
      <c r="H150" s="46">
        <v>0</v>
      </c>
      <c r="I150" s="46">
        <v>0</v>
      </c>
      <c r="J150" s="46">
        <v>0</v>
      </c>
      <c r="K150" s="46">
        <f t="shared" si="118"/>
        <v>0</v>
      </c>
      <c r="L150" s="46">
        <f>+F150+K150</f>
        <v>207433599602</v>
      </c>
      <c r="M150" s="51">
        <f t="shared" si="133"/>
        <v>2.6284164192631423E-2</v>
      </c>
      <c r="N150" s="46">
        <v>0</v>
      </c>
      <c r="O150" s="46">
        <v>129511913718</v>
      </c>
      <c r="P150" s="46">
        <f>L150-O150</f>
        <v>77921685884</v>
      </c>
      <c r="Q150" s="46">
        <v>129511913718</v>
      </c>
      <c r="R150" s="46">
        <f>+L150-Q150</f>
        <v>77921685884</v>
      </c>
      <c r="S150" s="46">
        <f>O150-Q150</f>
        <v>0</v>
      </c>
      <c r="T150" s="46">
        <v>0</v>
      </c>
      <c r="U150" s="46">
        <f>+Q150-T150</f>
        <v>129511913718</v>
      </c>
      <c r="V150" s="46">
        <v>0</v>
      </c>
      <c r="W150" s="48">
        <f>+T150-V150</f>
        <v>0</v>
      </c>
      <c r="X150" s="49">
        <f t="shared" si="140"/>
        <v>0.62435359539868529</v>
      </c>
      <c r="Y150" s="49">
        <f t="shared" si="139"/>
        <v>0</v>
      </c>
      <c r="Z150" s="49">
        <f t="shared" si="109"/>
        <v>0</v>
      </c>
      <c r="AA150" s="49">
        <f t="shared" si="122"/>
        <v>0</v>
      </c>
      <c r="AB150" s="49" t="s">
        <v>40</v>
      </c>
    </row>
    <row r="151" spans="1:28" ht="65.25" customHeight="1" x14ac:dyDescent="0.25">
      <c r="A151" s="39" t="s">
        <v>295</v>
      </c>
      <c r="B151" s="34" t="s">
        <v>37</v>
      </c>
      <c r="C151" s="34">
        <v>10</v>
      </c>
      <c r="D151" s="34" t="s">
        <v>38</v>
      </c>
      <c r="E151" s="40" t="s">
        <v>296</v>
      </c>
      <c r="F151" s="62">
        <f t="shared" ref="F151:J153" si="147">+F152</f>
        <v>231731619930</v>
      </c>
      <c r="G151" s="62">
        <f t="shared" si="147"/>
        <v>0</v>
      </c>
      <c r="H151" s="62">
        <f t="shared" si="147"/>
        <v>0</v>
      </c>
      <c r="I151" s="62">
        <f t="shared" si="147"/>
        <v>0</v>
      </c>
      <c r="J151" s="62">
        <f t="shared" si="147"/>
        <v>0</v>
      </c>
      <c r="K151" s="62">
        <f t="shared" si="118"/>
        <v>0</v>
      </c>
      <c r="L151" s="62">
        <f>+L152</f>
        <v>231731619930</v>
      </c>
      <c r="M151" s="42">
        <f t="shared" si="133"/>
        <v>2.9362995958952899E-2</v>
      </c>
      <c r="N151" s="62">
        <f t="shared" ref="N151:W153" si="148">+N152</f>
        <v>0</v>
      </c>
      <c r="O151" s="62">
        <f t="shared" si="148"/>
        <v>142803800035</v>
      </c>
      <c r="P151" s="62">
        <f t="shared" si="148"/>
        <v>88927819895</v>
      </c>
      <c r="Q151" s="62">
        <f t="shared" si="148"/>
        <v>142803800035</v>
      </c>
      <c r="R151" s="62">
        <f t="shared" si="148"/>
        <v>88927819895</v>
      </c>
      <c r="S151" s="62">
        <f t="shared" si="148"/>
        <v>0</v>
      </c>
      <c r="T151" s="62">
        <f t="shared" si="148"/>
        <v>0</v>
      </c>
      <c r="U151" s="62">
        <f t="shared" si="148"/>
        <v>142803800035</v>
      </c>
      <c r="V151" s="62">
        <f t="shared" si="148"/>
        <v>0</v>
      </c>
      <c r="W151" s="62">
        <f t="shared" si="148"/>
        <v>0</v>
      </c>
      <c r="X151" s="38">
        <f t="shared" si="140"/>
        <v>0.61624650135418402</v>
      </c>
      <c r="Y151" s="38">
        <f t="shared" si="139"/>
        <v>0</v>
      </c>
      <c r="Z151" s="38">
        <f t="shared" si="109"/>
        <v>0</v>
      </c>
      <c r="AA151" s="38">
        <f t="shared" si="122"/>
        <v>0</v>
      </c>
      <c r="AB151" s="38" t="s">
        <v>40</v>
      </c>
    </row>
    <row r="152" spans="1:28" ht="63.75" customHeight="1" x14ac:dyDescent="0.25">
      <c r="A152" s="39" t="s">
        <v>297</v>
      </c>
      <c r="B152" s="34" t="s">
        <v>37</v>
      </c>
      <c r="C152" s="34">
        <v>10</v>
      </c>
      <c r="D152" s="34" t="s">
        <v>38</v>
      </c>
      <c r="E152" s="95" t="s">
        <v>296</v>
      </c>
      <c r="F152" s="62">
        <f t="shared" si="147"/>
        <v>231731619930</v>
      </c>
      <c r="G152" s="62">
        <f t="shared" si="147"/>
        <v>0</v>
      </c>
      <c r="H152" s="62">
        <f t="shared" si="147"/>
        <v>0</v>
      </c>
      <c r="I152" s="62">
        <f t="shared" si="147"/>
        <v>0</v>
      </c>
      <c r="J152" s="62">
        <f t="shared" si="147"/>
        <v>0</v>
      </c>
      <c r="K152" s="62">
        <f t="shared" si="118"/>
        <v>0</v>
      </c>
      <c r="L152" s="62">
        <f>+L153</f>
        <v>231731619930</v>
      </c>
      <c r="M152" s="42">
        <f t="shared" si="133"/>
        <v>2.9362995958952899E-2</v>
      </c>
      <c r="N152" s="62">
        <f t="shared" si="148"/>
        <v>0</v>
      </c>
      <c r="O152" s="62">
        <f t="shared" si="148"/>
        <v>142803800035</v>
      </c>
      <c r="P152" s="62">
        <f t="shared" si="148"/>
        <v>88927819895</v>
      </c>
      <c r="Q152" s="62">
        <f t="shared" si="148"/>
        <v>142803800035</v>
      </c>
      <c r="R152" s="62">
        <f t="shared" si="148"/>
        <v>88927819895</v>
      </c>
      <c r="S152" s="62">
        <f t="shared" si="148"/>
        <v>0</v>
      </c>
      <c r="T152" s="62">
        <f t="shared" si="148"/>
        <v>0</v>
      </c>
      <c r="U152" s="62">
        <f t="shared" si="148"/>
        <v>142803800035</v>
      </c>
      <c r="V152" s="62">
        <f t="shared" si="148"/>
        <v>0</v>
      </c>
      <c r="W152" s="62">
        <f t="shared" si="148"/>
        <v>0</v>
      </c>
      <c r="X152" s="38">
        <f t="shared" si="140"/>
        <v>0.61624650135418402</v>
      </c>
      <c r="Y152" s="38">
        <f t="shared" si="139"/>
        <v>0</v>
      </c>
      <c r="Z152" s="38">
        <f t="shared" si="109"/>
        <v>0</v>
      </c>
      <c r="AA152" s="38">
        <f t="shared" si="122"/>
        <v>0</v>
      </c>
      <c r="AB152" s="38" t="s">
        <v>40</v>
      </c>
    </row>
    <row r="153" spans="1:28" ht="38.25" customHeight="1" x14ac:dyDescent="0.25">
      <c r="A153" s="39" t="s">
        <v>298</v>
      </c>
      <c r="B153" s="34" t="s">
        <v>37</v>
      </c>
      <c r="C153" s="34">
        <v>10</v>
      </c>
      <c r="D153" s="34" t="s">
        <v>38</v>
      </c>
      <c r="E153" s="40" t="s">
        <v>268</v>
      </c>
      <c r="F153" s="62">
        <f t="shared" si="147"/>
        <v>231731619930</v>
      </c>
      <c r="G153" s="62">
        <f t="shared" si="147"/>
        <v>0</v>
      </c>
      <c r="H153" s="62">
        <f t="shared" si="147"/>
        <v>0</v>
      </c>
      <c r="I153" s="62">
        <f t="shared" si="147"/>
        <v>0</v>
      </c>
      <c r="J153" s="62">
        <f t="shared" si="147"/>
        <v>0</v>
      </c>
      <c r="K153" s="62">
        <f t="shared" si="118"/>
        <v>0</v>
      </c>
      <c r="L153" s="62">
        <f>+L154</f>
        <v>231731619930</v>
      </c>
      <c r="M153" s="42">
        <f t="shared" si="133"/>
        <v>2.9362995958952899E-2</v>
      </c>
      <c r="N153" s="62">
        <f t="shared" si="148"/>
        <v>0</v>
      </c>
      <c r="O153" s="62">
        <f t="shared" si="148"/>
        <v>142803800035</v>
      </c>
      <c r="P153" s="62">
        <f t="shared" si="148"/>
        <v>88927819895</v>
      </c>
      <c r="Q153" s="62">
        <f t="shared" si="148"/>
        <v>142803800035</v>
      </c>
      <c r="R153" s="62">
        <f t="shared" si="148"/>
        <v>88927819895</v>
      </c>
      <c r="S153" s="62">
        <f t="shared" si="148"/>
        <v>0</v>
      </c>
      <c r="T153" s="62">
        <f t="shared" si="148"/>
        <v>0</v>
      </c>
      <c r="U153" s="62">
        <f t="shared" si="148"/>
        <v>142803800035</v>
      </c>
      <c r="V153" s="62">
        <f t="shared" si="148"/>
        <v>0</v>
      </c>
      <c r="W153" s="62">
        <f t="shared" si="148"/>
        <v>0</v>
      </c>
      <c r="X153" s="38">
        <f t="shared" si="140"/>
        <v>0.61624650135418402</v>
      </c>
      <c r="Y153" s="38">
        <f t="shared" si="139"/>
        <v>0</v>
      </c>
      <c r="Z153" s="38">
        <f t="shared" si="109"/>
        <v>0</v>
      </c>
      <c r="AA153" s="38">
        <f t="shared" si="122"/>
        <v>0</v>
      </c>
      <c r="AB153" s="38" t="s">
        <v>40</v>
      </c>
    </row>
    <row r="154" spans="1:28" ht="30" customHeight="1" x14ac:dyDescent="0.25">
      <c r="A154" s="43" t="s">
        <v>299</v>
      </c>
      <c r="B154" s="44" t="s">
        <v>37</v>
      </c>
      <c r="C154" s="44">
        <v>10</v>
      </c>
      <c r="D154" s="44" t="s">
        <v>38</v>
      </c>
      <c r="E154" s="45" t="s">
        <v>258</v>
      </c>
      <c r="F154" s="46">
        <v>231731619930</v>
      </c>
      <c r="G154" s="46">
        <v>0</v>
      </c>
      <c r="H154" s="46">
        <v>0</v>
      </c>
      <c r="I154" s="46">
        <v>0</v>
      </c>
      <c r="J154" s="46">
        <v>0</v>
      </c>
      <c r="K154" s="46">
        <f t="shared" si="118"/>
        <v>0</v>
      </c>
      <c r="L154" s="46">
        <f>+F154+K154</f>
        <v>231731619930</v>
      </c>
      <c r="M154" s="51">
        <f t="shared" si="133"/>
        <v>2.9362995958952899E-2</v>
      </c>
      <c r="N154" s="46">
        <v>0</v>
      </c>
      <c r="O154" s="46">
        <v>142803800035</v>
      </c>
      <c r="P154" s="46">
        <f>L154-O154</f>
        <v>88927819895</v>
      </c>
      <c r="Q154" s="46">
        <v>142803800035</v>
      </c>
      <c r="R154" s="46">
        <f>+L154-Q154</f>
        <v>88927819895</v>
      </c>
      <c r="S154" s="46">
        <f>O154-Q154</f>
        <v>0</v>
      </c>
      <c r="T154" s="46">
        <v>0</v>
      </c>
      <c r="U154" s="46">
        <f>+Q154-T154</f>
        <v>142803800035</v>
      </c>
      <c r="V154" s="46">
        <v>0</v>
      </c>
      <c r="W154" s="48">
        <f>+T154-V154</f>
        <v>0</v>
      </c>
      <c r="X154" s="49">
        <f t="shared" si="140"/>
        <v>0.61624650135418402</v>
      </c>
      <c r="Y154" s="49">
        <f t="shared" si="139"/>
        <v>0</v>
      </c>
      <c r="Z154" s="49">
        <f t="shared" si="109"/>
        <v>0</v>
      </c>
      <c r="AA154" s="49">
        <f t="shared" si="122"/>
        <v>0</v>
      </c>
      <c r="AB154" s="49" t="s">
        <v>40</v>
      </c>
    </row>
    <row r="155" spans="1:28" ht="49.5" customHeight="1" x14ac:dyDescent="0.25">
      <c r="A155" s="96" t="s">
        <v>300</v>
      </c>
      <c r="B155" s="34" t="s">
        <v>37</v>
      </c>
      <c r="C155" s="34">
        <v>10</v>
      </c>
      <c r="D155" s="34" t="s">
        <v>38</v>
      </c>
      <c r="E155" s="40" t="s">
        <v>301</v>
      </c>
      <c r="F155" s="62">
        <f t="shared" ref="F155:J156" si="149">+F156</f>
        <v>12761000000</v>
      </c>
      <c r="G155" s="62">
        <f t="shared" si="149"/>
        <v>0</v>
      </c>
      <c r="H155" s="62">
        <f t="shared" si="149"/>
        <v>0</v>
      </c>
      <c r="I155" s="62">
        <f t="shared" si="149"/>
        <v>0</v>
      </c>
      <c r="J155" s="62">
        <f t="shared" si="149"/>
        <v>0</v>
      </c>
      <c r="K155" s="62">
        <f t="shared" si="118"/>
        <v>0</v>
      </c>
      <c r="L155" s="62">
        <f>+L156</f>
        <v>12761000000</v>
      </c>
      <c r="M155" s="42">
        <f t="shared" si="133"/>
        <v>1.6169618610761246E-3</v>
      </c>
      <c r="N155" s="62">
        <f t="shared" ref="N155:W156" si="150">+N156</f>
        <v>0</v>
      </c>
      <c r="O155" s="62">
        <f t="shared" si="150"/>
        <v>8930767250</v>
      </c>
      <c r="P155" s="62">
        <f t="shared" si="150"/>
        <v>3830232750</v>
      </c>
      <c r="Q155" s="62">
        <f t="shared" si="150"/>
        <v>8127530082</v>
      </c>
      <c r="R155" s="62">
        <f t="shared" si="150"/>
        <v>4633469918</v>
      </c>
      <c r="S155" s="62">
        <f t="shared" si="150"/>
        <v>803237168</v>
      </c>
      <c r="T155" s="62">
        <f t="shared" si="150"/>
        <v>213720241.69999999</v>
      </c>
      <c r="U155" s="62">
        <f t="shared" si="150"/>
        <v>7913809840.3000002</v>
      </c>
      <c r="V155" s="62">
        <f t="shared" si="150"/>
        <v>189642083.69999999</v>
      </c>
      <c r="W155" s="62">
        <f t="shared" si="150"/>
        <v>24078158</v>
      </c>
      <c r="X155" s="38">
        <f t="shared" si="140"/>
        <v>0.63690385408667027</v>
      </c>
      <c r="Y155" s="38">
        <f t="shared" si="139"/>
        <v>1.674792270981898E-2</v>
      </c>
      <c r="Z155" s="38">
        <f t="shared" si="109"/>
        <v>1.4861067604419716E-2</v>
      </c>
      <c r="AA155" s="38">
        <f t="shared" si="122"/>
        <v>2.6295841361857909E-2</v>
      </c>
      <c r="AB155" s="38">
        <f t="shared" ref="AB155:AB158" si="151">+V155/T155</f>
        <v>0.88733796196151316</v>
      </c>
    </row>
    <row r="156" spans="1:28" ht="49.5" customHeight="1" x14ac:dyDescent="0.25">
      <c r="A156" s="39" t="s">
        <v>302</v>
      </c>
      <c r="B156" s="34" t="s">
        <v>37</v>
      </c>
      <c r="C156" s="34">
        <v>10</v>
      </c>
      <c r="D156" s="34" t="s">
        <v>38</v>
      </c>
      <c r="E156" s="40" t="s">
        <v>301</v>
      </c>
      <c r="F156" s="62">
        <f t="shared" si="149"/>
        <v>12761000000</v>
      </c>
      <c r="G156" s="62">
        <f t="shared" si="149"/>
        <v>0</v>
      </c>
      <c r="H156" s="62">
        <f t="shared" si="149"/>
        <v>0</v>
      </c>
      <c r="I156" s="62">
        <f t="shared" si="149"/>
        <v>0</v>
      </c>
      <c r="J156" s="62">
        <f t="shared" si="149"/>
        <v>0</v>
      </c>
      <c r="K156" s="62">
        <f t="shared" si="118"/>
        <v>0</v>
      </c>
      <c r="L156" s="62">
        <f>+L157</f>
        <v>12761000000</v>
      </c>
      <c r="M156" s="42">
        <f t="shared" si="133"/>
        <v>1.6169618610761246E-3</v>
      </c>
      <c r="N156" s="62">
        <f t="shared" si="150"/>
        <v>0</v>
      </c>
      <c r="O156" s="62">
        <f t="shared" si="150"/>
        <v>8930767250</v>
      </c>
      <c r="P156" s="62">
        <f t="shared" si="150"/>
        <v>3830232750</v>
      </c>
      <c r="Q156" s="62">
        <f t="shared" si="150"/>
        <v>8127530082</v>
      </c>
      <c r="R156" s="62">
        <f t="shared" si="150"/>
        <v>4633469918</v>
      </c>
      <c r="S156" s="62">
        <f t="shared" si="150"/>
        <v>803237168</v>
      </c>
      <c r="T156" s="62">
        <f t="shared" si="150"/>
        <v>213720241.69999999</v>
      </c>
      <c r="U156" s="62">
        <f t="shared" si="150"/>
        <v>7913809840.3000002</v>
      </c>
      <c r="V156" s="62">
        <f t="shared" si="150"/>
        <v>189642083.69999999</v>
      </c>
      <c r="W156" s="62">
        <f t="shared" si="150"/>
        <v>24078158</v>
      </c>
      <c r="X156" s="38">
        <f t="shared" si="140"/>
        <v>0.63690385408667027</v>
      </c>
      <c r="Y156" s="38">
        <f t="shared" si="139"/>
        <v>1.674792270981898E-2</v>
      </c>
      <c r="Z156" s="38">
        <f t="shared" si="109"/>
        <v>1.4861067604419716E-2</v>
      </c>
      <c r="AA156" s="38">
        <f t="shared" si="122"/>
        <v>2.6295841361857909E-2</v>
      </c>
      <c r="AB156" s="38">
        <f t="shared" si="151"/>
        <v>0.88733796196151316</v>
      </c>
    </row>
    <row r="157" spans="1:28" ht="49.5" customHeight="1" x14ac:dyDescent="0.25">
      <c r="A157" s="39" t="s">
        <v>303</v>
      </c>
      <c r="B157" s="34" t="s">
        <v>37</v>
      </c>
      <c r="C157" s="34">
        <v>10</v>
      </c>
      <c r="D157" s="34" t="s">
        <v>38</v>
      </c>
      <c r="E157" s="40" t="s">
        <v>304</v>
      </c>
      <c r="F157" s="62">
        <f>SUM(F158:F158)</f>
        <v>12761000000</v>
      </c>
      <c r="G157" s="62">
        <f>SUM(G158:G158)</f>
        <v>0</v>
      </c>
      <c r="H157" s="62">
        <f>SUM(H158:H158)</f>
        <v>0</v>
      </c>
      <c r="I157" s="62">
        <f>SUM(I158:I158)</f>
        <v>0</v>
      </c>
      <c r="J157" s="62">
        <f>SUM(J158:J158)</f>
        <v>0</v>
      </c>
      <c r="K157" s="62">
        <f t="shared" si="118"/>
        <v>0</v>
      </c>
      <c r="L157" s="62">
        <f>SUM(L158:L158)</f>
        <v>12761000000</v>
      </c>
      <c r="M157" s="42">
        <f t="shared" si="133"/>
        <v>1.6169618610761246E-3</v>
      </c>
      <c r="N157" s="62">
        <f t="shared" ref="N157:W157" si="152">SUM(N158:N158)</f>
        <v>0</v>
      </c>
      <c r="O157" s="62">
        <f t="shared" si="152"/>
        <v>8930767250</v>
      </c>
      <c r="P157" s="62">
        <f t="shared" si="152"/>
        <v>3830232750</v>
      </c>
      <c r="Q157" s="62">
        <f t="shared" si="152"/>
        <v>8127530082</v>
      </c>
      <c r="R157" s="62">
        <f t="shared" si="152"/>
        <v>4633469918</v>
      </c>
      <c r="S157" s="62">
        <f t="shared" si="152"/>
        <v>803237168</v>
      </c>
      <c r="T157" s="62">
        <f t="shared" si="152"/>
        <v>213720241.69999999</v>
      </c>
      <c r="U157" s="62">
        <f t="shared" si="152"/>
        <v>7913809840.3000002</v>
      </c>
      <c r="V157" s="62">
        <f t="shared" si="152"/>
        <v>189642083.69999999</v>
      </c>
      <c r="W157" s="62">
        <f t="shared" si="152"/>
        <v>24078158</v>
      </c>
      <c r="X157" s="38">
        <f t="shared" si="140"/>
        <v>0.63690385408667027</v>
      </c>
      <c r="Y157" s="38">
        <f t="shared" si="139"/>
        <v>1.674792270981898E-2</v>
      </c>
      <c r="Z157" s="38">
        <f t="shared" si="109"/>
        <v>1.4861067604419716E-2</v>
      </c>
      <c r="AA157" s="38">
        <f t="shared" si="122"/>
        <v>2.6295841361857909E-2</v>
      </c>
      <c r="AB157" s="38">
        <f t="shared" si="151"/>
        <v>0.88733796196151316</v>
      </c>
    </row>
    <row r="158" spans="1:28" ht="30" customHeight="1" x14ac:dyDescent="0.25">
      <c r="A158" s="43" t="s">
        <v>305</v>
      </c>
      <c r="B158" s="44" t="s">
        <v>37</v>
      </c>
      <c r="C158" s="44">
        <v>10</v>
      </c>
      <c r="D158" s="44" t="s">
        <v>38</v>
      </c>
      <c r="E158" s="45" t="s">
        <v>258</v>
      </c>
      <c r="F158" s="46">
        <v>12761000000</v>
      </c>
      <c r="G158" s="46">
        <v>0</v>
      </c>
      <c r="H158" s="46">
        <v>0</v>
      </c>
      <c r="I158" s="46">
        <v>0</v>
      </c>
      <c r="J158" s="46">
        <v>0</v>
      </c>
      <c r="K158" s="46">
        <f t="shared" si="118"/>
        <v>0</v>
      </c>
      <c r="L158" s="46">
        <f>+F158+K158</f>
        <v>12761000000</v>
      </c>
      <c r="M158" s="51">
        <f t="shared" si="133"/>
        <v>1.6169618610761246E-3</v>
      </c>
      <c r="N158" s="46">
        <v>0</v>
      </c>
      <c r="O158" s="56">
        <v>8930767250</v>
      </c>
      <c r="P158" s="46">
        <f>L158-O158</f>
        <v>3830232750</v>
      </c>
      <c r="Q158" s="46">
        <v>8127530082</v>
      </c>
      <c r="R158" s="46">
        <f>+L158-Q158</f>
        <v>4633469918</v>
      </c>
      <c r="S158" s="46">
        <f>O158-Q158</f>
        <v>803237168</v>
      </c>
      <c r="T158" s="46">
        <v>213720241.69999999</v>
      </c>
      <c r="U158" s="46">
        <f>+Q158-T158</f>
        <v>7913809840.3000002</v>
      </c>
      <c r="V158" s="46">
        <v>189642083.69999999</v>
      </c>
      <c r="W158" s="48">
        <f>+T158-V158</f>
        <v>24078158</v>
      </c>
      <c r="X158" s="49">
        <f t="shared" si="140"/>
        <v>0.63690385408667027</v>
      </c>
      <c r="Y158" s="49">
        <f t="shared" si="139"/>
        <v>1.674792270981898E-2</v>
      </c>
      <c r="Z158" s="49">
        <f t="shared" si="109"/>
        <v>1.4861067604419716E-2</v>
      </c>
      <c r="AA158" s="49">
        <f t="shared" si="122"/>
        <v>2.6295841361857909E-2</v>
      </c>
      <c r="AB158" s="49">
        <f t="shared" si="151"/>
        <v>0.88733796196151316</v>
      </c>
    </row>
    <row r="159" spans="1:28" ht="69.75" customHeight="1" x14ac:dyDescent="0.25">
      <c r="A159" s="39" t="s">
        <v>306</v>
      </c>
      <c r="B159" s="34" t="s">
        <v>37</v>
      </c>
      <c r="C159" s="34">
        <v>10</v>
      </c>
      <c r="D159" s="34" t="s">
        <v>38</v>
      </c>
      <c r="E159" s="40" t="s">
        <v>307</v>
      </c>
      <c r="F159" s="62">
        <f t="shared" ref="F159:J161" si="153">+F160</f>
        <v>246157631169</v>
      </c>
      <c r="G159" s="62">
        <f t="shared" si="153"/>
        <v>0</v>
      </c>
      <c r="H159" s="62">
        <f t="shared" si="153"/>
        <v>0</v>
      </c>
      <c r="I159" s="62">
        <f t="shared" si="153"/>
        <v>0</v>
      </c>
      <c r="J159" s="62">
        <f t="shared" si="153"/>
        <v>0</v>
      </c>
      <c r="K159" s="62">
        <f t="shared" si="118"/>
        <v>0</v>
      </c>
      <c r="L159" s="62">
        <f>+L160</f>
        <v>246157631169</v>
      </c>
      <c r="M159" s="42">
        <f t="shared" si="133"/>
        <v>3.1190933423173459E-2</v>
      </c>
      <c r="N159" s="62">
        <f t="shared" ref="N159:W161" si="154">+N160</f>
        <v>0</v>
      </c>
      <c r="O159" s="62">
        <f t="shared" si="154"/>
        <v>181243825733</v>
      </c>
      <c r="P159" s="62">
        <f t="shared" si="154"/>
        <v>64913805436</v>
      </c>
      <c r="Q159" s="62">
        <f t="shared" si="154"/>
        <v>181243825733</v>
      </c>
      <c r="R159" s="62">
        <f t="shared" si="154"/>
        <v>64913805436</v>
      </c>
      <c r="S159" s="62">
        <f t="shared" si="154"/>
        <v>0</v>
      </c>
      <c r="T159" s="62">
        <f t="shared" si="154"/>
        <v>0</v>
      </c>
      <c r="U159" s="62">
        <f t="shared" si="154"/>
        <v>181243825733</v>
      </c>
      <c r="V159" s="62">
        <f t="shared" si="154"/>
        <v>0</v>
      </c>
      <c r="W159" s="62">
        <f t="shared" si="154"/>
        <v>0</v>
      </c>
      <c r="X159" s="38">
        <f t="shared" si="140"/>
        <v>0.73629172035932822</v>
      </c>
      <c r="Y159" s="38">
        <f t="shared" si="139"/>
        <v>0</v>
      </c>
      <c r="Z159" s="38">
        <f t="shared" si="109"/>
        <v>0</v>
      </c>
      <c r="AA159" s="38">
        <f t="shared" si="122"/>
        <v>0</v>
      </c>
      <c r="AB159" s="38" t="s">
        <v>40</v>
      </c>
    </row>
    <row r="160" spans="1:28" ht="70.5" customHeight="1" x14ac:dyDescent="0.25">
      <c r="A160" s="39" t="s">
        <v>308</v>
      </c>
      <c r="B160" s="34" t="s">
        <v>37</v>
      </c>
      <c r="C160" s="34">
        <v>10</v>
      </c>
      <c r="D160" s="34" t="s">
        <v>38</v>
      </c>
      <c r="E160" s="95" t="s">
        <v>307</v>
      </c>
      <c r="F160" s="62">
        <f t="shared" si="153"/>
        <v>246157631169</v>
      </c>
      <c r="G160" s="62">
        <f t="shared" si="153"/>
        <v>0</v>
      </c>
      <c r="H160" s="62">
        <f t="shared" si="153"/>
        <v>0</v>
      </c>
      <c r="I160" s="62">
        <f t="shared" si="153"/>
        <v>0</v>
      </c>
      <c r="J160" s="62">
        <f t="shared" si="153"/>
        <v>0</v>
      </c>
      <c r="K160" s="62">
        <f t="shared" si="118"/>
        <v>0</v>
      </c>
      <c r="L160" s="62">
        <f>+L161</f>
        <v>246157631169</v>
      </c>
      <c r="M160" s="42">
        <f t="shared" si="133"/>
        <v>3.1190933423173459E-2</v>
      </c>
      <c r="N160" s="62">
        <f t="shared" si="154"/>
        <v>0</v>
      </c>
      <c r="O160" s="62">
        <f t="shared" si="154"/>
        <v>181243825733</v>
      </c>
      <c r="P160" s="62">
        <f t="shared" si="154"/>
        <v>64913805436</v>
      </c>
      <c r="Q160" s="62">
        <f t="shared" si="154"/>
        <v>181243825733</v>
      </c>
      <c r="R160" s="62">
        <f t="shared" si="154"/>
        <v>64913805436</v>
      </c>
      <c r="S160" s="62">
        <f t="shared" si="154"/>
        <v>0</v>
      </c>
      <c r="T160" s="62">
        <f t="shared" si="154"/>
        <v>0</v>
      </c>
      <c r="U160" s="62">
        <f t="shared" si="154"/>
        <v>181243825733</v>
      </c>
      <c r="V160" s="62">
        <f t="shared" si="154"/>
        <v>0</v>
      </c>
      <c r="W160" s="62">
        <f t="shared" si="154"/>
        <v>0</v>
      </c>
      <c r="X160" s="38">
        <f t="shared" si="140"/>
        <v>0.73629172035932822</v>
      </c>
      <c r="Y160" s="38">
        <f t="shared" si="139"/>
        <v>0</v>
      </c>
      <c r="Z160" s="38">
        <f t="shared" ref="Z160:Z223" si="155">+V160/L160</f>
        <v>0</v>
      </c>
      <c r="AA160" s="38">
        <f t="shared" si="122"/>
        <v>0</v>
      </c>
      <c r="AB160" s="38" t="s">
        <v>40</v>
      </c>
    </row>
    <row r="161" spans="1:28" ht="29.25" customHeight="1" x14ac:dyDescent="0.25">
      <c r="A161" s="39" t="s">
        <v>309</v>
      </c>
      <c r="B161" s="34" t="s">
        <v>37</v>
      </c>
      <c r="C161" s="34">
        <v>10</v>
      </c>
      <c r="D161" s="34" t="s">
        <v>38</v>
      </c>
      <c r="E161" s="40" t="s">
        <v>268</v>
      </c>
      <c r="F161" s="62">
        <f t="shared" si="153"/>
        <v>246157631169</v>
      </c>
      <c r="G161" s="62">
        <f t="shared" si="153"/>
        <v>0</v>
      </c>
      <c r="H161" s="62">
        <f t="shared" si="153"/>
        <v>0</v>
      </c>
      <c r="I161" s="62">
        <f t="shared" si="153"/>
        <v>0</v>
      </c>
      <c r="J161" s="62">
        <f t="shared" si="153"/>
        <v>0</v>
      </c>
      <c r="K161" s="62">
        <f t="shared" si="118"/>
        <v>0</v>
      </c>
      <c r="L161" s="62">
        <f>+L162</f>
        <v>246157631169</v>
      </c>
      <c r="M161" s="42">
        <f t="shared" si="133"/>
        <v>3.1190933423173459E-2</v>
      </c>
      <c r="N161" s="62">
        <f t="shared" si="154"/>
        <v>0</v>
      </c>
      <c r="O161" s="62">
        <f t="shared" si="154"/>
        <v>181243825733</v>
      </c>
      <c r="P161" s="62">
        <f t="shared" si="154"/>
        <v>64913805436</v>
      </c>
      <c r="Q161" s="62">
        <f t="shared" si="154"/>
        <v>181243825733</v>
      </c>
      <c r="R161" s="62">
        <f t="shared" si="154"/>
        <v>64913805436</v>
      </c>
      <c r="S161" s="62">
        <f t="shared" si="154"/>
        <v>0</v>
      </c>
      <c r="T161" s="62">
        <f t="shared" si="154"/>
        <v>0</v>
      </c>
      <c r="U161" s="62">
        <f t="shared" si="154"/>
        <v>181243825733</v>
      </c>
      <c r="V161" s="62">
        <f t="shared" si="154"/>
        <v>0</v>
      </c>
      <c r="W161" s="62">
        <f t="shared" si="154"/>
        <v>0</v>
      </c>
      <c r="X161" s="38">
        <f t="shared" si="140"/>
        <v>0.73629172035932822</v>
      </c>
      <c r="Y161" s="38">
        <f t="shared" si="139"/>
        <v>0</v>
      </c>
      <c r="Z161" s="38">
        <f t="shared" si="155"/>
        <v>0</v>
      </c>
      <c r="AA161" s="38">
        <f t="shared" si="122"/>
        <v>0</v>
      </c>
      <c r="AB161" s="38" t="s">
        <v>40</v>
      </c>
    </row>
    <row r="162" spans="1:28" ht="30" customHeight="1" x14ac:dyDescent="0.25">
      <c r="A162" s="43" t="s">
        <v>310</v>
      </c>
      <c r="B162" s="44" t="s">
        <v>37</v>
      </c>
      <c r="C162" s="44">
        <v>10</v>
      </c>
      <c r="D162" s="44" t="s">
        <v>38</v>
      </c>
      <c r="E162" s="45" t="s">
        <v>258</v>
      </c>
      <c r="F162" s="46">
        <v>246157631169</v>
      </c>
      <c r="G162" s="46">
        <v>0</v>
      </c>
      <c r="H162" s="46">
        <v>0</v>
      </c>
      <c r="I162" s="46">
        <v>0</v>
      </c>
      <c r="J162" s="46">
        <v>0</v>
      </c>
      <c r="K162" s="46">
        <f t="shared" si="118"/>
        <v>0</v>
      </c>
      <c r="L162" s="46">
        <f>+F162+K162</f>
        <v>246157631169</v>
      </c>
      <c r="M162" s="42">
        <f t="shared" si="133"/>
        <v>3.1190933423173459E-2</v>
      </c>
      <c r="N162" s="46">
        <v>0</v>
      </c>
      <c r="O162" s="46">
        <v>181243825733</v>
      </c>
      <c r="P162" s="46">
        <f>L162-O162</f>
        <v>64913805436</v>
      </c>
      <c r="Q162" s="46">
        <v>181243825733</v>
      </c>
      <c r="R162" s="46">
        <f>+L162-Q162</f>
        <v>64913805436</v>
      </c>
      <c r="S162" s="46">
        <f>O162-Q162</f>
        <v>0</v>
      </c>
      <c r="T162" s="46">
        <v>0</v>
      </c>
      <c r="U162" s="46">
        <f>+Q162-T162</f>
        <v>181243825733</v>
      </c>
      <c r="V162" s="46">
        <v>0</v>
      </c>
      <c r="W162" s="48">
        <f>+T162-V162</f>
        <v>0</v>
      </c>
      <c r="X162" s="49">
        <f t="shared" si="140"/>
        <v>0.73629172035932822</v>
      </c>
      <c r="Y162" s="49">
        <f t="shared" si="139"/>
        <v>0</v>
      </c>
      <c r="Z162" s="49">
        <f t="shared" si="155"/>
        <v>0</v>
      </c>
      <c r="AA162" s="49">
        <f t="shared" si="122"/>
        <v>0</v>
      </c>
      <c r="AB162" s="49" t="s">
        <v>40</v>
      </c>
    </row>
    <row r="163" spans="1:28" ht="49.5" customHeight="1" x14ac:dyDescent="0.25">
      <c r="A163" s="39" t="s">
        <v>311</v>
      </c>
      <c r="B163" s="34" t="s">
        <v>37</v>
      </c>
      <c r="C163" s="34">
        <v>10</v>
      </c>
      <c r="D163" s="34" t="s">
        <v>38</v>
      </c>
      <c r="E163" s="40" t="s">
        <v>312</v>
      </c>
      <c r="F163" s="62">
        <f t="shared" ref="F163:J165" si="156">+F164</f>
        <v>283126047866</v>
      </c>
      <c r="G163" s="62">
        <f t="shared" si="156"/>
        <v>0</v>
      </c>
      <c r="H163" s="62">
        <f t="shared" si="156"/>
        <v>0</v>
      </c>
      <c r="I163" s="62">
        <f t="shared" si="156"/>
        <v>0</v>
      </c>
      <c r="J163" s="62">
        <f t="shared" si="156"/>
        <v>0</v>
      </c>
      <c r="K163" s="62">
        <f t="shared" si="118"/>
        <v>0</v>
      </c>
      <c r="L163" s="62">
        <f>+L164</f>
        <v>283126047866</v>
      </c>
      <c r="M163" s="42">
        <f t="shared" si="133"/>
        <v>3.5875246554073766E-2</v>
      </c>
      <c r="N163" s="62">
        <f t="shared" ref="N163:W165" si="157">+N164</f>
        <v>0</v>
      </c>
      <c r="O163" s="62">
        <f t="shared" si="157"/>
        <v>217578018008</v>
      </c>
      <c r="P163" s="62">
        <f t="shared" si="157"/>
        <v>65548029858</v>
      </c>
      <c r="Q163" s="62">
        <f t="shared" si="157"/>
        <v>217578018008</v>
      </c>
      <c r="R163" s="62">
        <f t="shared" si="157"/>
        <v>65548029858</v>
      </c>
      <c r="S163" s="62">
        <f t="shared" si="157"/>
        <v>0</v>
      </c>
      <c r="T163" s="62">
        <f t="shared" si="157"/>
        <v>0</v>
      </c>
      <c r="U163" s="62">
        <f t="shared" si="157"/>
        <v>217578018008</v>
      </c>
      <c r="V163" s="62">
        <f t="shared" si="157"/>
        <v>0</v>
      </c>
      <c r="W163" s="62">
        <f t="shared" si="157"/>
        <v>0</v>
      </c>
      <c r="X163" s="38">
        <f t="shared" si="140"/>
        <v>0.76848463660601418</v>
      </c>
      <c r="Y163" s="38">
        <f t="shared" si="139"/>
        <v>0</v>
      </c>
      <c r="Z163" s="38">
        <f t="shared" si="155"/>
        <v>0</v>
      </c>
      <c r="AA163" s="38">
        <f t="shared" si="122"/>
        <v>0</v>
      </c>
      <c r="AB163" s="38" t="s">
        <v>40</v>
      </c>
    </row>
    <row r="164" spans="1:28" ht="49.5" customHeight="1" x14ac:dyDescent="0.25">
      <c r="A164" s="39" t="s">
        <v>313</v>
      </c>
      <c r="B164" s="34" t="s">
        <v>37</v>
      </c>
      <c r="C164" s="34">
        <v>10</v>
      </c>
      <c r="D164" s="34" t="s">
        <v>38</v>
      </c>
      <c r="E164" s="40" t="s">
        <v>312</v>
      </c>
      <c r="F164" s="62">
        <f t="shared" si="156"/>
        <v>283126047866</v>
      </c>
      <c r="G164" s="62">
        <f t="shared" si="156"/>
        <v>0</v>
      </c>
      <c r="H164" s="62">
        <f t="shared" si="156"/>
        <v>0</v>
      </c>
      <c r="I164" s="62">
        <f t="shared" si="156"/>
        <v>0</v>
      </c>
      <c r="J164" s="62">
        <f t="shared" si="156"/>
        <v>0</v>
      </c>
      <c r="K164" s="62">
        <f t="shared" si="118"/>
        <v>0</v>
      </c>
      <c r="L164" s="62">
        <f>+L165</f>
        <v>283126047866</v>
      </c>
      <c r="M164" s="42">
        <f t="shared" si="133"/>
        <v>3.5875246554073766E-2</v>
      </c>
      <c r="N164" s="62">
        <f t="shared" si="157"/>
        <v>0</v>
      </c>
      <c r="O164" s="62">
        <f t="shared" si="157"/>
        <v>217578018008</v>
      </c>
      <c r="P164" s="62">
        <f t="shared" si="157"/>
        <v>65548029858</v>
      </c>
      <c r="Q164" s="62">
        <f t="shared" si="157"/>
        <v>217578018008</v>
      </c>
      <c r="R164" s="62">
        <f t="shared" si="157"/>
        <v>65548029858</v>
      </c>
      <c r="S164" s="62">
        <f t="shared" si="157"/>
        <v>0</v>
      </c>
      <c r="T164" s="62">
        <f t="shared" si="157"/>
        <v>0</v>
      </c>
      <c r="U164" s="62">
        <f t="shared" si="157"/>
        <v>217578018008</v>
      </c>
      <c r="V164" s="62">
        <f t="shared" si="157"/>
        <v>0</v>
      </c>
      <c r="W164" s="62">
        <f t="shared" si="157"/>
        <v>0</v>
      </c>
      <c r="X164" s="38">
        <f t="shared" si="140"/>
        <v>0.76848463660601418</v>
      </c>
      <c r="Y164" s="38">
        <f t="shared" si="139"/>
        <v>0</v>
      </c>
      <c r="Z164" s="38">
        <f t="shared" si="155"/>
        <v>0</v>
      </c>
      <c r="AA164" s="38">
        <f t="shared" si="122"/>
        <v>0</v>
      </c>
      <c r="AB164" s="38" t="s">
        <v>40</v>
      </c>
    </row>
    <row r="165" spans="1:28" ht="32.25" customHeight="1" x14ac:dyDescent="0.25">
      <c r="A165" s="39" t="s">
        <v>314</v>
      </c>
      <c r="B165" s="34" t="s">
        <v>37</v>
      </c>
      <c r="C165" s="34">
        <v>10</v>
      </c>
      <c r="D165" s="34" t="s">
        <v>38</v>
      </c>
      <c r="E165" s="40" t="s">
        <v>268</v>
      </c>
      <c r="F165" s="62">
        <f t="shared" si="156"/>
        <v>283126047866</v>
      </c>
      <c r="G165" s="62">
        <f t="shared" si="156"/>
        <v>0</v>
      </c>
      <c r="H165" s="62">
        <f t="shared" si="156"/>
        <v>0</v>
      </c>
      <c r="I165" s="62">
        <f t="shared" si="156"/>
        <v>0</v>
      </c>
      <c r="J165" s="62">
        <f t="shared" si="156"/>
        <v>0</v>
      </c>
      <c r="K165" s="62">
        <f t="shared" si="118"/>
        <v>0</v>
      </c>
      <c r="L165" s="62">
        <f>+L166</f>
        <v>283126047866</v>
      </c>
      <c r="M165" s="42">
        <f t="shared" si="133"/>
        <v>3.5875246554073766E-2</v>
      </c>
      <c r="N165" s="62">
        <f t="shared" si="157"/>
        <v>0</v>
      </c>
      <c r="O165" s="62">
        <f t="shared" si="157"/>
        <v>217578018008</v>
      </c>
      <c r="P165" s="62">
        <f t="shared" si="157"/>
        <v>65548029858</v>
      </c>
      <c r="Q165" s="62">
        <f t="shared" si="157"/>
        <v>217578018008</v>
      </c>
      <c r="R165" s="62">
        <f t="shared" si="157"/>
        <v>65548029858</v>
      </c>
      <c r="S165" s="62">
        <f t="shared" si="157"/>
        <v>0</v>
      </c>
      <c r="T165" s="62">
        <f t="shared" si="157"/>
        <v>0</v>
      </c>
      <c r="U165" s="62">
        <f t="shared" si="157"/>
        <v>217578018008</v>
      </c>
      <c r="V165" s="62">
        <f t="shared" si="157"/>
        <v>0</v>
      </c>
      <c r="W165" s="62">
        <f t="shared" si="157"/>
        <v>0</v>
      </c>
      <c r="X165" s="38">
        <f t="shared" si="140"/>
        <v>0.76848463660601418</v>
      </c>
      <c r="Y165" s="38">
        <f t="shared" si="139"/>
        <v>0</v>
      </c>
      <c r="Z165" s="38">
        <f t="shared" si="155"/>
        <v>0</v>
      </c>
      <c r="AA165" s="38">
        <f t="shared" si="122"/>
        <v>0</v>
      </c>
      <c r="AB165" s="38" t="s">
        <v>40</v>
      </c>
    </row>
    <row r="166" spans="1:28" ht="30" customHeight="1" x14ac:dyDescent="0.25">
      <c r="A166" s="43" t="s">
        <v>315</v>
      </c>
      <c r="B166" s="44" t="s">
        <v>37</v>
      </c>
      <c r="C166" s="44">
        <v>10</v>
      </c>
      <c r="D166" s="44" t="s">
        <v>38</v>
      </c>
      <c r="E166" s="45" t="s">
        <v>258</v>
      </c>
      <c r="F166" s="46">
        <v>283126047866</v>
      </c>
      <c r="G166" s="46">
        <v>0</v>
      </c>
      <c r="H166" s="46">
        <v>0</v>
      </c>
      <c r="I166" s="46">
        <v>0</v>
      </c>
      <c r="J166" s="46">
        <v>0</v>
      </c>
      <c r="K166" s="46">
        <f t="shared" si="118"/>
        <v>0</v>
      </c>
      <c r="L166" s="46">
        <f>+F166+K166</f>
        <v>283126047866</v>
      </c>
      <c r="M166" s="51">
        <f t="shared" si="133"/>
        <v>3.5875246554073766E-2</v>
      </c>
      <c r="N166" s="46">
        <v>0</v>
      </c>
      <c r="O166" s="46">
        <v>217578018008</v>
      </c>
      <c r="P166" s="46">
        <f>L166-O166</f>
        <v>65548029858</v>
      </c>
      <c r="Q166" s="46">
        <v>217578018008</v>
      </c>
      <c r="R166" s="46">
        <f>+L166-Q166</f>
        <v>65548029858</v>
      </c>
      <c r="S166" s="46">
        <f>O166-Q166</f>
        <v>0</v>
      </c>
      <c r="T166" s="46">
        <v>0</v>
      </c>
      <c r="U166" s="46">
        <f>+Q166-T166</f>
        <v>217578018008</v>
      </c>
      <c r="V166" s="46">
        <v>0</v>
      </c>
      <c r="W166" s="48">
        <f>+T166-V166</f>
        <v>0</v>
      </c>
      <c r="X166" s="49">
        <f t="shared" si="140"/>
        <v>0.76848463660601418</v>
      </c>
      <c r="Y166" s="49">
        <f t="shared" si="139"/>
        <v>0</v>
      </c>
      <c r="Z166" s="49">
        <f t="shared" si="155"/>
        <v>0</v>
      </c>
      <c r="AA166" s="49">
        <f t="shared" si="122"/>
        <v>0</v>
      </c>
      <c r="AB166" s="49" t="s">
        <v>40</v>
      </c>
    </row>
    <row r="167" spans="1:28" ht="66.75" customHeight="1" x14ac:dyDescent="0.25">
      <c r="A167" s="39" t="s">
        <v>316</v>
      </c>
      <c r="B167" s="34" t="s">
        <v>37</v>
      </c>
      <c r="C167" s="34">
        <v>10</v>
      </c>
      <c r="D167" s="34" t="s">
        <v>38</v>
      </c>
      <c r="E167" s="40" t="s">
        <v>317</v>
      </c>
      <c r="F167" s="62">
        <f t="shared" ref="F167:L169" si="158">+F168</f>
        <v>143699497948</v>
      </c>
      <c r="G167" s="62">
        <f t="shared" si="158"/>
        <v>0</v>
      </c>
      <c r="H167" s="62">
        <f t="shared" si="158"/>
        <v>0</v>
      </c>
      <c r="I167" s="62">
        <f t="shared" si="158"/>
        <v>0</v>
      </c>
      <c r="J167" s="62">
        <f t="shared" si="158"/>
        <v>0</v>
      </c>
      <c r="K167" s="62">
        <f t="shared" si="158"/>
        <v>0</v>
      </c>
      <c r="L167" s="62">
        <f t="shared" si="158"/>
        <v>143699497948</v>
      </c>
      <c r="M167" s="42">
        <f t="shared" si="133"/>
        <v>1.8208338503072082E-2</v>
      </c>
      <c r="N167" s="62">
        <f t="shared" ref="N167:W169" si="159">+N168</f>
        <v>0</v>
      </c>
      <c r="O167" s="62">
        <f t="shared" si="159"/>
        <v>127207862717</v>
      </c>
      <c r="P167" s="62">
        <f t="shared" si="159"/>
        <v>16491635231</v>
      </c>
      <c r="Q167" s="62">
        <f t="shared" si="159"/>
        <v>127207862717</v>
      </c>
      <c r="R167" s="62">
        <f t="shared" si="159"/>
        <v>16491635231</v>
      </c>
      <c r="S167" s="62">
        <f t="shared" si="159"/>
        <v>0</v>
      </c>
      <c r="T167" s="62">
        <f t="shared" si="159"/>
        <v>0</v>
      </c>
      <c r="U167" s="62">
        <f t="shared" si="159"/>
        <v>127207862717</v>
      </c>
      <c r="V167" s="62">
        <f t="shared" si="159"/>
        <v>0</v>
      </c>
      <c r="W167" s="62">
        <f t="shared" si="159"/>
        <v>0</v>
      </c>
      <c r="X167" s="38">
        <f t="shared" si="140"/>
        <v>0.88523526201206515</v>
      </c>
      <c r="Y167" s="38">
        <f t="shared" si="139"/>
        <v>0</v>
      </c>
      <c r="Z167" s="38">
        <f t="shared" si="155"/>
        <v>0</v>
      </c>
      <c r="AA167" s="38">
        <f t="shared" si="122"/>
        <v>0</v>
      </c>
      <c r="AB167" s="38" t="s">
        <v>40</v>
      </c>
    </row>
    <row r="168" spans="1:28" ht="66.75" customHeight="1" x14ac:dyDescent="0.25">
      <c r="A168" s="39" t="s">
        <v>318</v>
      </c>
      <c r="B168" s="34" t="s">
        <v>37</v>
      </c>
      <c r="C168" s="34">
        <v>10</v>
      </c>
      <c r="D168" s="34" t="s">
        <v>38</v>
      </c>
      <c r="E168" s="95" t="s">
        <v>317</v>
      </c>
      <c r="F168" s="62">
        <f t="shared" si="158"/>
        <v>143699497948</v>
      </c>
      <c r="G168" s="62">
        <f t="shared" si="158"/>
        <v>0</v>
      </c>
      <c r="H168" s="62">
        <f t="shared" si="158"/>
        <v>0</v>
      </c>
      <c r="I168" s="62">
        <f t="shared" si="158"/>
        <v>0</v>
      </c>
      <c r="J168" s="62">
        <f t="shared" si="158"/>
        <v>0</v>
      </c>
      <c r="K168" s="62">
        <f t="shared" si="158"/>
        <v>0</v>
      </c>
      <c r="L168" s="62">
        <f t="shared" si="158"/>
        <v>143699497948</v>
      </c>
      <c r="M168" s="42">
        <f t="shared" si="133"/>
        <v>1.8208338503072082E-2</v>
      </c>
      <c r="N168" s="62">
        <f t="shared" si="159"/>
        <v>0</v>
      </c>
      <c r="O168" s="62">
        <f t="shared" si="159"/>
        <v>127207862717</v>
      </c>
      <c r="P168" s="62">
        <f t="shared" si="159"/>
        <v>16491635231</v>
      </c>
      <c r="Q168" s="62">
        <f t="shared" si="159"/>
        <v>127207862717</v>
      </c>
      <c r="R168" s="62">
        <f t="shared" si="159"/>
        <v>16491635231</v>
      </c>
      <c r="S168" s="62">
        <f t="shared" si="159"/>
        <v>0</v>
      </c>
      <c r="T168" s="62">
        <f t="shared" si="159"/>
        <v>0</v>
      </c>
      <c r="U168" s="62">
        <f t="shared" si="159"/>
        <v>127207862717</v>
      </c>
      <c r="V168" s="62">
        <f t="shared" si="159"/>
        <v>0</v>
      </c>
      <c r="W168" s="62">
        <f t="shared" si="159"/>
        <v>0</v>
      </c>
      <c r="X168" s="38">
        <f t="shared" si="140"/>
        <v>0.88523526201206515</v>
      </c>
      <c r="Y168" s="38">
        <f t="shared" si="139"/>
        <v>0</v>
      </c>
      <c r="Z168" s="38">
        <f t="shared" si="155"/>
        <v>0</v>
      </c>
      <c r="AA168" s="38">
        <f t="shared" si="122"/>
        <v>0</v>
      </c>
      <c r="AB168" s="38" t="s">
        <v>40</v>
      </c>
    </row>
    <row r="169" spans="1:28" ht="38.25" customHeight="1" x14ac:dyDescent="0.25">
      <c r="A169" s="39" t="s">
        <v>319</v>
      </c>
      <c r="B169" s="34" t="s">
        <v>37</v>
      </c>
      <c r="C169" s="34">
        <v>10</v>
      </c>
      <c r="D169" s="34" t="s">
        <v>38</v>
      </c>
      <c r="E169" s="40" t="s">
        <v>268</v>
      </c>
      <c r="F169" s="62">
        <f t="shared" si="158"/>
        <v>143699497948</v>
      </c>
      <c r="G169" s="62">
        <f t="shared" si="158"/>
        <v>0</v>
      </c>
      <c r="H169" s="62">
        <f t="shared" si="158"/>
        <v>0</v>
      </c>
      <c r="I169" s="62">
        <f t="shared" si="158"/>
        <v>0</v>
      </c>
      <c r="J169" s="62">
        <f t="shared" si="158"/>
        <v>0</v>
      </c>
      <c r="K169" s="62">
        <f t="shared" si="158"/>
        <v>0</v>
      </c>
      <c r="L169" s="62">
        <f t="shared" si="158"/>
        <v>143699497948</v>
      </c>
      <c r="M169" s="42">
        <f t="shared" si="133"/>
        <v>1.8208338503072082E-2</v>
      </c>
      <c r="N169" s="62">
        <f t="shared" si="159"/>
        <v>0</v>
      </c>
      <c r="O169" s="62">
        <f t="shared" si="159"/>
        <v>127207862717</v>
      </c>
      <c r="P169" s="62">
        <f t="shared" si="159"/>
        <v>16491635231</v>
      </c>
      <c r="Q169" s="62">
        <f t="shared" si="159"/>
        <v>127207862717</v>
      </c>
      <c r="R169" s="62">
        <f t="shared" si="159"/>
        <v>16491635231</v>
      </c>
      <c r="S169" s="62">
        <f t="shared" si="159"/>
        <v>0</v>
      </c>
      <c r="T169" s="62">
        <f t="shared" si="159"/>
        <v>0</v>
      </c>
      <c r="U169" s="62">
        <f t="shared" si="159"/>
        <v>127207862717</v>
      </c>
      <c r="V169" s="62">
        <f t="shared" si="159"/>
        <v>0</v>
      </c>
      <c r="W169" s="62">
        <f t="shared" si="159"/>
        <v>0</v>
      </c>
      <c r="X169" s="38">
        <f t="shared" si="140"/>
        <v>0.88523526201206515</v>
      </c>
      <c r="Y169" s="38">
        <f t="shared" si="139"/>
        <v>0</v>
      </c>
      <c r="Z169" s="38">
        <f t="shared" si="155"/>
        <v>0</v>
      </c>
      <c r="AA169" s="38">
        <f t="shared" si="122"/>
        <v>0</v>
      </c>
      <c r="AB169" s="38" t="s">
        <v>40</v>
      </c>
    </row>
    <row r="170" spans="1:28" ht="30" customHeight="1" x14ac:dyDescent="0.25">
      <c r="A170" s="43" t="s">
        <v>320</v>
      </c>
      <c r="B170" s="44" t="s">
        <v>37</v>
      </c>
      <c r="C170" s="44">
        <v>10</v>
      </c>
      <c r="D170" s="44" t="s">
        <v>38</v>
      </c>
      <c r="E170" s="45" t="s">
        <v>258</v>
      </c>
      <c r="F170" s="46">
        <v>143699497948</v>
      </c>
      <c r="G170" s="46">
        <v>0</v>
      </c>
      <c r="H170" s="46">
        <v>0</v>
      </c>
      <c r="I170" s="46">
        <v>0</v>
      </c>
      <c r="J170" s="46">
        <v>0</v>
      </c>
      <c r="K170" s="46">
        <f t="shared" ref="K170:K200" si="160">+G170-H170+I170-J170</f>
        <v>0</v>
      </c>
      <c r="L170" s="46">
        <f>+F170+K170</f>
        <v>143699497948</v>
      </c>
      <c r="M170" s="51">
        <f t="shared" si="133"/>
        <v>1.8208338503072082E-2</v>
      </c>
      <c r="N170" s="46">
        <v>0</v>
      </c>
      <c r="O170" s="46">
        <v>127207862717</v>
      </c>
      <c r="P170" s="46">
        <f>L170-O170</f>
        <v>16491635231</v>
      </c>
      <c r="Q170" s="46">
        <v>127207862717</v>
      </c>
      <c r="R170" s="46">
        <f>+L170-Q170</f>
        <v>16491635231</v>
      </c>
      <c r="S170" s="46">
        <f>O170-Q170</f>
        <v>0</v>
      </c>
      <c r="T170" s="46">
        <v>0</v>
      </c>
      <c r="U170" s="46">
        <f>+Q170-T170</f>
        <v>127207862717</v>
      </c>
      <c r="V170" s="46">
        <v>0</v>
      </c>
      <c r="W170" s="48">
        <f>+T170-V170</f>
        <v>0</v>
      </c>
      <c r="X170" s="49">
        <f t="shared" si="140"/>
        <v>0.88523526201206515</v>
      </c>
      <c r="Y170" s="49">
        <f t="shared" si="139"/>
        <v>0</v>
      </c>
      <c r="Z170" s="49">
        <f t="shared" si="155"/>
        <v>0</v>
      </c>
      <c r="AA170" s="49">
        <f t="shared" si="122"/>
        <v>0</v>
      </c>
      <c r="AB170" s="49" t="s">
        <v>40</v>
      </c>
    </row>
    <row r="171" spans="1:28" ht="67.5" customHeight="1" x14ac:dyDescent="0.25">
      <c r="A171" s="39" t="s">
        <v>321</v>
      </c>
      <c r="B171" s="34" t="s">
        <v>37</v>
      </c>
      <c r="C171" s="34">
        <v>10</v>
      </c>
      <c r="D171" s="34" t="s">
        <v>38</v>
      </c>
      <c r="E171" s="40" t="s">
        <v>322</v>
      </c>
      <c r="F171" s="62">
        <f t="shared" ref="F171:J173" si="161">+F172</f>
        <v>59469726833</v>
      </c>
      <c r="G171" s="62">
        <f t="shared" si="161"/>
        <v>0</v>
      </c>
      <c r="H171" s="62">
        <f t="shared" si="161"/>
        <v>0</v>
      </c>
      <c r="I171" s="62">
        <f t="shared" si="161"/>
        <v>0</v>
      </c>
      <c r="J171" s="62">
        <f t="shared" si="161"/>
        <v>0</v>
      </c>
      <c r="K171" s="62">
        <f t="shared" si="160"/>
        <v>0</v>
      </c>
      <c r="L171" s="62">
        <f>+L172</f>
        <v>59469726833</v>
      </c>
      <c r="M171" s="42">
        <f t="shared" si="133"/>
        <v>7.5354815592489953E-3</v>
      </c>
      <c r="N171" s="62">
        <f t="shared" ref="N171:W173" si="162">+N172</f>
        <v>0</v>
      </c>
      <c r="O171" s="62">
        <f t="shared" si="162"/>
        <v>48079893039</v>
      </c>
      <c r="P171" s="62">
        <f t="shared" si="162"/>
        <v>11389833794</v>
      </c>
      <c r="Q171" s="62">
        <f t="shared" si="162"/>
        <v>48079893039</v>
      </c>
      <c r="R171" s="62">
        <f t="shared" si="162"/>
        <v>11389833794</v>
      </c>
      <c r="S171" s="62">
        <f t="shared" si="162"/>
        <v>0</v>
      </c>
      <c r="T171" s="62">
        <f t="shared" si="162"/>
        <v>0</v>
      </c>
      <c r="U171" s="62">
        <f t="shared" si="162"/>
        <v>48079893039</v>
      </c>
      <c r="V171" s="62">
        <f t="shared" si="162"/>
        <v>0</v>
      </c>
      <c r="W171" s="62">
        <f t="shared" si="162"/>
        <v>0</v>
      </c>
      <c r="X171" s="38">
        <f t="shared" si="140"/>
        <v>0.80847677632714909</v>
      </c>
      <c r="Y171" s="38">
        <f t="shared" si="139"/>
        <v>0</v>
      </c>
      <c r="Z171" s="38">
        <f t="shared" si="155"/>
        <v>0</v>
      </c>
      <c r="AA171" s="38">
        <f t="shared" si="122"/>
        <v>0</v>
      </c>
      <c r="AB171" s="38" t="s">
        <v>40</v>
      </c>
    </row>
    <row r="172" spans="1:28" ht="67.5" customHeight="1" x14ac:dyDescent="0.25">
      <c r="A172" s="39" t="s">
        <v>323</v>
      </c>
      <c r="B172" s="34" t="s">
        <v>37</v>
      </c>
      <c r="C172" s="34">
        <v>10</v>
      </c>
      <c r="D172" s="34" t="s">
        <v>38</v>
      </c>
      <c r="E172" s="95" t="s">
        <v>322</v>
      </c>
      <c r="F172" s="62">
        <f t="shared" si="161"/>
        <v>59469726833</v>
      </c>
      <c r="G172" s="62">
        <f t="shared" si="161"/>
        <v>0</v>
      </c>
      <c r="H172" s="62">
        <f t="shared" si="161"/>
        <v>0</v>
      </c>
      <c r="I172" s="62">
        <f t="shared" si="161"/>
        <v>0</v>
      </c>
      <c r="J172" s="62">
        <f t="shared" si="161"/>
        <v>0</v>
      </c>
      <c r="K172" s="62">
        <f t="shared" si="160"/>
        <v>0</v>
      </c>
      <c r="L172" s="62">
        <f>+L173</f>
        <v>59469726833</v>
      </c>
      <c r="M172" s="42">
        <f t="shared" si="133"/>
        <v>7.5354815592489953E-3</v>
      </c>
      <c r="N172" s="62">
        <f t="shared" si="162"/>
        <v>0</v>
      </c>
      <c r="O172" s="62">
        <f t="shared" si="162"/>
        <v>48079893039</v>
      </c>
      <c r="P172" s="62">
        <f t="shared" si="162"/>
        <v>11389833794</v>
      </c>
      <c r="Q172" s="62">
        <f t="shared" si="162"/>
        <v>48079893039</v>
      </c>
      <c r="R172" s="62">
        <f t="shared" si="162"/>
        <v>11389833794</v>
      </c>
      <c r="S172" s="62">
        <f t="shared" si="162"/>
        <v>0</v>
      </c>
      <c r="T172" s="62">
        <f t="shared" si="162"/>
        <v>0</v>
      </c>
      <c r="U172" s="62">
        <f t="shared" si="162"/>
        <v>48079893039</v>
      </c>
      <c r="V172" s="62">
        <f t="shared" si="162"/>
        <v>0</v>
      </c>
      <c r="W172" s="62">
        <f t="shared" si="162"/>
        <v>0</v>
      </c>
      <c r="X172" s="38">
        <f t="shared" si="140"/>
        <v>0.80847677632714909</v>
      </c>
      <c r="Y172" s="38">
        <f t="shared" si="139"/>
        <v>0</v>
      </c>
      <c r="Z172" s="38">
        <f t="shared" si="155"/>
        <v>0</v>
      </c>
      <c r="AA172" s="38">
        <f t="shared" si="122"/>
        <v>0</v>
      </c>
      <c r="AB172" s="38" t="s">
        <v>40</v>
      </c>
    </row>
    <row r="173" spans="1:28" ht="32.25" customHeight="1" x14ac:dyDescent="0.25">
      <c r="A173" s="39" t="s">
        <v>324</v>
      </c>
      <c r="B173" s="34" t="s">
        <v>37</v>
      </c>
      <c r="C173" s="34">
        <v>10</v>
      </c>
      <c r="D173" s="34" t="s">
        <v>38</v>
      </c>
      <c r="E173" s="40" t="s">
        <v>268</v>
      </c>
      <c r="F173" s="62">
        <f t="shared" si="161"/>
        <v>59469726833</v>
      </c>
      <c r="G173" s="62">
        <f t="shared" si="161"/>
        <v>0</v>
      </c>
      <c r="H173" s="62">
        <f t="shared" si="161"/>
        <v>0</v>
      </c>
      <c r="I173" s="62">
        <f t="shared" si="161"/>
        <v>0</v>
      </c>
      <c r="J173" s="62">
        <f t="shared" si="161"/>
        <v>0</v>
      </c>
      <c r="K173" s="62">
        <f t="shared" si="160"/>
        <v>0</v>
      </c>
      <c r="L173" s="62">
        <f>+L174</f>
        <v>59469726833</v>
      </c>
      <c r="M173" s="42">
        <f t="shared" si="133"/>
        <v>7.5354815592489953E-3</v>
      </c>
      <c r="N173" s="62">
        <f t="shared" si="162"/>
        <v>0</v>
      </c>
      <c r="O173" s="62">
        <f t="shared" si="162"/>
        <v>48079893039</v>
      </c>
      <c r="P173" s="62">
        <f t="shared" si="162"/>
        <v>11389833794</v>
      </c>
      <c r="Q173" s="62">
        <f t="shared" si="162"/>
        <v>48079893039</v>
      </c>
      <c r="R173" s="62">
        <f t="shared" si="162"/>
        <v>11389833794</v>
      </c>
      <c r="S173" s="62">
        <f t="shared" si="162"/>
        <v>0</v>
      </c>
      <c r="T173" s="62">
        <f t="shared" si="162"/>
        <v>0</v>
      </c>
      <c r="U173" s="62">
        <f t="shared" si="162"/>
        <v>48079893039</v>
      </c>
      <c r="V173" s="62">
        <f t="shared" si="162"/>
        <v>0</v>
      </c>
      <c r="W173" s="62">
        <f t="shared" si="162"/>
        <v>0</v>
      </c>
      <c r="X173" s="38">
        <f t="shared" si="140"/>
        <v>0.80847677632714909</v>
      </c>
      <c r="Y173" s="38">
        <f t="shared" si="139"/>
        <v>0</v>
      </c>
      <c r="Z173" s="38">
        <f t="shared" si="155"/>
        <v>0</v>
      </c>
      <c r="AA173" s="38">
        <f t="shared" si="122"/>
        <v>0</v>
      </c>
      <c r="AB173" s="38" t="s">
        <v>40</v>
      </c>
    </row>
    <row r="174" spans="1:28" ht="30" customHeight="1" x14ac:dyDescent="0.25">
      <c r="A174" s="43" t="s">
        <v>325</v>
      </c>
      <c r="B174" s="44" t="s">
        <v>37</v>
      </c>
      <c r="C174" s="44">
        <v>10</v>
      </c>
      <c r="D174" s="44" t="s">
        <v>38</v>
      </c>
      <c r="E174" s="45" t="s">
        <v>258</v>
      </c>
      <c r="F174" s="46">
        <v>59469726833</v>
      </c>
      <c r="G174" s="46">
        <v>0</v>
      </c>
      <c r="H174" s="46">
        <v>0</v>
      </c>
      <c r="I174" s="46">
        <v>0</v>
      </c>
      <c r="J174" s="46">
        <v>0</v>
      </c>
      <c r="K174" s="46">
        <f t="shared" si="160"/>
        <v>0</v>
      </c>
      <c r="L174" s="46">
        <f>+F174+K174</f>
        <v>59469726833</v>
      </c>
      <c r="M174" s="51">
        <f t="shared" si="133"/>
        <v>7.5354815592489953E-3</v>
      </c>
      <c r="N174" s="46">
        <v>0</v>
      </c>
      <c r="O174" s="46">
        <v>48079893039</v>
      </c>
      <c r="P174" s="46">
        <f>L174-O174</f>
        <v>11389833794</v>
      </c>
      <c r="Q174" s="46">
        <v>48079893039</v>
      </c>
      <c r="R174" s="46">
        <f>+L174-Q174</f>
        <v>11389833794</v>
      </c>
      <c r="S174" s="46">
        <f>O174-Q174</f>
        <v>0</v>
      </c>
      <c r="T174" s="46">
        <v>0</v>
      </c>
      <c r="U174" s="46">
        <f>+Q174-T174</f>
        <v>48079893039</v>
      </c>
      <c r="V174" s="46">
        <v>0</v>
      </c>
      <c r="W174" s="48">
        <f>+T174-V174</f>
        <v>0</v>
      </c>
      <c r="X174" s="49">
        <f t="shared" si="140"/>
        <v>0.80847677632714909</v>
      </c>
      <c r="Y174" s="49">
        <f t="shared" si="139"/>
        <v>0</v>
      </c>
      <c r="Z174" s="49">
        <f t="shared" si="155"/>
        <v>0</v>
      </c>
      <c r="AA174" s="49">
        <f t="shared" si="122"/>
        <v>0</v>
      </c>
      <c r="AB174" s="49" t="s">
        <v>40</v>
      </c>
    </row>
    <row r="175" spans="1:28" ht="95.25" customHeight="1" x14ac:dyDescent="0.25">
      <c r="A175" s="39" t="s">
        <v>326</v>
      </c>
      <c r="B175" s="34" t="s">
        <v>37</v>
      </c>
      <c r="C175" s="34">
        <v>10</v>
      </c>
      <c r="D175" s="34" t="s">
        <v>38</v>
      </c>
      <c r="E175" s="40" t="s">
        <v>327</v>
      </c>
      <c r="F175" s="62">
        <f t="shared" ref="F175:J177" si="163">+F176</f>
        <v>185783723137</v>
      </c>
      <c r="G175" s="62">
        <f t="shared" si="163"/>
        <v>0</v>
      </c>
      <c r="H175" s="62">
        <f t="shared" si="163"/>
        <v>0</v>
      </c>
      <c r="I175" s="62">
        <f t="shared" si="163"/>
        <v>0</v>
      </c>
      <c r="J175" s="62">
        <f t="shared" si="163"/>
        <v>0</v>
      </c>
      <c r="K175" s="62">
        <f t="shared" si="160"/>
        <v>0</v>
      </c>
      <c r="L175" s="62">
        <f>+L176</f>
        <v>185783723137</v>
      </c>
      <c r="M175" s="42">
        <f t="shared" si="133"/>
        <v>2.3540881962327009E-2</v>
      </c>
      <c r="N175" s="62">
        <f t="shared" ref="N175:W177" si="164">+N176</f>
        <v>0</v>
      </c>
      <c r="O175" s="62">
        <f t="shared" si="164"/>
        <v>141736621594</v>
      </c>
      <c r="P175" s="62">
        <f t="shared" si="164"/>
        <v>44047101543</v>
      </c>
      <c r="Q175" s="62">
        <f t="shared" si="164"/>
        <v>141736621594</v>
      </c>
      <c r="R175" s="62">
        <f t="shared" si="164"/>
        <v>44047101543</v>
      </c>
      <c r="S175" s="62">
        <f t="shared" si="164"/>
        <v>0</v>
      </c>
      <c r="T175" s="62">
        <f t="shared" si="164"/>
        <v>0</v>
      </c>
      <c r="U175" s="62">
        <f t="shared" si="164"/>
        <v>141736621594</v>
      </c>
      <c r="V175" s="62">
        <f t="shared" si="164"/>
        <v>0</v>
      </c>
      <c r="W175" s="62">
        <f t="shared" si="164"/>
        <v>0</v>
      </c>
      <c r="X175" s="38">
        <f t="shared" si="140"/>
        <v>0.76291194514107707</v>
      </c>
      <c r="Y175" s="38">
        <f t="shared" si="139"/>
        <v>0</v>
      </c>
      <c r="Z175" s="38">
        <f t="shared" si="155"/>
        <v>0</v>
      </c>
      <c r="AA175" s="38">
        <f t="shared" si="122"/>
        <v>0</v>
      </c>
      <c r="AB175" s="38" t="s">
        <v>40</v>
      </c>
    </row>
    <row r="176" spans="1:28" ht="95.25" customHeight="1" x14ac:dyDescent="0.25">
      <c r="A176" s="39" t="s">
        <v>328</v>
      </c>
      <c r="B176" s="34" t="s">
        <v>37</v>
      </c>
      <c r="C176" s="34">
        <v>10</v>
      </c>
      <c r="D176" s="34" t="s">
        <v>38</v>
      </c>
      <c r="E176" s="95" t="s">
        <v>327</v>
      </c>
      <c r="F176" s="62">
        <f t="shared" si="163"/>
        <v>185783723137</v>
      </c>
      <c r="G176" s="62">
        <f t="shared" si="163"/>
        <v>0</v>
      </c>
      <c r="H176" s="62">
        <f t="shared" si="163"/>
        <v>0</v>
      </c>
      <c r="I176" s="62">
        <f t="shared" si="163"/>
        <v>0</v>
      </c>
      <c r="J176" s="62">
        <f t="shared" si="163"/>
        <v>0</v>
      </c>
      <c r="K176" s="62">
        <f t="shared" si="160"/>
        <v>0</v>
      </c>
      <c r="L176" s="62">
        <f>+L177</f>
        <v>185783723137</v>
      </c>
      <c r="M176" s="42">
        <f t="shared" si="133"/>
        <v>2.3540881962327009E-2</v>
      </c>
      <c r="N176" s="62">
        <f t="shared" si="164"/>
        <v>0</v>
      </c>
      <c r="O176" s="62">
        <f t="shared" si="164"/>
        <v>141736621594</v>
      </c>
      <c r="P176" s="62">
        <f t="shared" si="164"/>
        <v>44047101543</v>
      </c>
      <c r="Q176" s="62">
        <f t="shared" si="164"/>
        <v>141736621594</v>
      </c>
      <c r="R176" s="62">
        <f t="shared" si="164"/>
        <v>44047101543</v>
      </c>
      <c r="S176" s="62">
        <f t="shared" si="164"/>
        <v>0</v>
      </c>
      <c r="T176" s="62">
        <f t="shared" si="164"/>
        <v>0</v>
      </c>
      <c r="U176" s="62">
        <f t="shared" si="164"/>
        <v>141736621594</v>
      </c>
      <c r="V176" s="62">
        <f t="shared" si="164"/>
        <v>0</v>
      </c>
      <c r="W176" s="62">
        <f t="shared" si="164"/>
        <v>0</v>
      </c>
      <c r="X176" s="38">
        <f t="shared" si="140"/>
        <v>0.76291194514107707</v>
      </c>
      <c r="Y176" s="38">
        <f t="shared" si="139"/>
        <v>0</v>
      </c>
      <c r="Z176" s="38">
        <f t="shared" si="155"/>
        <v>0</v>
      </c>
      <c r="AA176" s="38">
        <f t="shared" si="122"/>
        <v>0</v>
      </c>
      <c r="AB176" s="38" t="s">
        <v>40</v>
      </c>
    </row>
    <row r="177" spans="1:28" ht="33" customHeight="1" x14ac:dyDescent="0.25">
      <c r="A177" s="39" t="s">
        <v>329</v>
      </c>
      <c r="B177" s="34" t="s">
        <v>37</v>
      </c>
      <c r="C177" s="34">
        <v>10</v>
      </c>
      <c r="D177" s="34" t="s">
        <v>38</v>
      </c>
      <c r="E177" s="40" t="s">
        <v>268</v>
      </c>
      <c r="F177" s="62">
        <f t="shared" si="163"/>
        <v>185783723137</v>
      </c>
      <c r="G177" s="62">
        <f t="shared" si="163"/>
        <v>0</v>
      </c>
      <c r="H177" s="62">
        <f t="shared" si="163"/>
        <v>0</v>
      </c>
      <c r="I177" s="62">
        <f t="shared" si="163"/>
        <v>0</v>
      </c>
      <c r="J177" s="62">
        <f t="shared" si="163"/>
        <v>0</v>
      </c>
      <c r="K177" s="62">
        <f t="shared" si="160"/>
        <v>0</v>
      </c>
      <c r="L177" s="62">
        <f>+L178</f>
        <v>185783723137</v>
      </c>
      <c r="M177" s="42">
        <f t="shared" si="133"/>
        <v>2.3540881962327009E-2</v>
      </c>
      <c r="N177" s="62">
        <f t="shared" si="164"/>
        <v>0</v>
      </c>
      <c r="O177" s="62">
        <f t="shared" si="164"/>
        <v>141736621594</v>
      </c>
      <c r="P177" s="62">
        <f t="shared" si="164"/>
        <v>44047101543</v>
      </c>
      <c r="Q177" s="62">
        <f t="shared" si="164"/>
        <v>141736621594</v>
      </c>
      <c r="R177" s="62">
        <f t="shared" si="164"/>
        <v>44047101543</v>
      </c>
      <c r="S177" s="62">
        <f t="shared" si="164"/>
        <v>0</v>
      </c>
      <c r="T177" s="62">
        <f t="shared" si="164"/>
        <v>0</v>
      </c>
      <c r="U177" s="62">
        <f t="shared" si="164"/>
        <v>141736621594</v>
      </c>
      <c r="V177" s="62">
        <f t="shared" si="164"/>
        <v>0</v>
      </c>
      <c r="W177" s="62">
        <f t="shared" si="164"/>
        <v>0</v>
      </c>
      <c r="X177" s="38">
        <f t="shared" si="140"/>
        <v>0.76291194514107707</v>
      </c>
      <c r="Y177" s="38">
        <f t="shared" si="139"/>
        <v>0</v>
      </c>
      <c r="Z177" s="38">
        <f t="shared" si="155"/>
        <v>0</v>
      </c>
      <c r="AA177" s="38">
        <f t="shared" si="122"/>
        <v>0</v>
      </c>
      <c r="AB177" s="38" t="s">
        <v>40</v>
      </c>
    </row>
    <row r="178" spans="1:28" ht="30" customHeight="1" x14ac:dyDescent="0.25">
      <c r="A178" s="43" t="s">
        <v>330</v>
      </c>
      <c r="B178" s="44" t="s">
        <v>37</v>
      </c>
      <c r="C178" s="44">
        <v>10</v>
      </c>
      <c r="D178" s="44" t="s">
        <v>38</v>
      </c>
      <c r="E178" s="45" t="s">
        <v>258</v>
      </c>
      <c r="F178" s="46">
        <v>185783723137</v>
      </c>
      <c r="G178" s="46">
        <v>0</v>
      </c>
      <c r="H178" s="46">
        <v>0</v>
      </c>
      <c r="I178" s="46">
        <v>0</v>
      </c>
      <c r="J178" s="46">
        <v>0</v>
      </c>
      <c r="K178" s="46">
        <f t="shared" si="160"/>
        <v>0</v>
      </c>
      <c r="L178" s="46">
        <f>+F178+K178</f>
        <v>185783723137</v>
      </c>
      <c r="M178" s="51">
        <f t="shared" si="133"/>
        <v>2.3540881962327009E-2</v>
      </c>
      <c r="N178" s="46">
        <v>0</v>
      </c>
      <c r="O178" s="46">
        <v>141736621594</v>
      </c>
      <c r="P178" s="46">
        <f>L178-O178</f>
        <v>44047101543</v>
      </c>
      <c r="Q178" s="46">
        <v>141736621594</v>
      </c>
      <c r="R178" s="46">
        <f>+L178-Q178</f>
        <v>44047101543</v>
      </c>
      <c r="S178" s="46">
        <f>O178-Q178</f>
        <v>0</v>
      </c>
      <c r="T178" s="46">
        <v>0</v>
      </c>
      <c r="U178" s="46">
        <f>+Q178-T178</f>
        <v>141736621594</v>
      </c>
      <c r="V178" s="46">
        <v>0</v>
      </c>
      <c r="W178" s="48">
        <f>+T178-V178</f>
        <v>0</v>
      </c>
      <c r="X178" s="49">
        <f t="shared" si="140"/>
        <v>0.76291194514107707</v>
      </c>
      <c r="Y178" s="49">
        <f t="shared" si="139"/>
        <v>0</v>
      </c>
      <c r="Z178" s="49">
        <f t="shared" si="155"/>
        <v>0</v>
      </c>
      <c r="AA178" s="49">
        <f t="shared" ref="AA178:AA241" si="165">+T178/Q178</f>
        <v>0</v>
      </c>
      <c r="AB178" s="49" t="s">
        <v>40</v>
      </c>
    </row>
    <row r="179" spans="1:28" ht="53.25" customHeight="1" x14ac:dyDescent="0.25">
      <c r="A179" s="39" t="s">
        <v>331</v>
      </c>
      <c r="B179" s="34" t="s">
        <v>37</v>
      </c>
      <c r="C179" s="34">
        <v>10</v>
      </c>
      <c r="D179" s="34" t="s">
        <v>38</v>
      </c>
      <c r="E179" s="40" t="s">
        <v>332</v>
      </c>
      <c r="F179" s="62">
        <f t="shared" ref="F179:J181" si="166">+F180</f>
        <v>157227907719</v>
      </c>
      <c r="G179" s="62">
        <f t="shared" si="166"/>
        <v>0</v>
      </c>
      <c r="H179" s="62">
        <f t="shared" si="166"/>
        <v>0</v>
      </c>
      <c r="I179" s="62">
        <f t="shared" si="166"/>
        <v>0</v>
      </c>
      <c r="J179" s="62">
        <f t="shared" si="166"/>
        <v>0</v>
      </c>
      <c r="K179" s="62">
        <f t="shared" si="160"/>
        <v>0</v>
      </c>
      <c r="L179" s="62">
        <f>+L180</f>
        <v>157227907719</v>
      </c>
      <c r="M179" s="42">
        <f t="shared" si="133"/>
        <v>1.9922539791428526E-2</v>
      </c>
      <c r="N179" s="62">
        <f t="shared" ref="N179:W181" si="167">+N180</f>
        <v>0</v>
      </c>
      <c r="O179" s="62">
        <f t="shared" si="167"/>
        <v>100468422969</v>
      </c>
      <c r="P179" s="62">
        <f t="shared" si="167"/>
        <v>56759484750</v>
      </c>
      <c r="Q179" s="62">
        <f t="shared" si="167"/>
        <v>100468422969</v>
      </c>
      <c r="R179" s="62">
        <f t="shared" si="167"/>
        <v>56759484750</v>
      </c>
      <c r="S179" s="62">
        <f t="shared" si="167"/>
        <v>0</v>
      </c>
      <c r="T179" s="62">
        <f t="shared" si="167"/>
        <v>0</v>
      </c>
      <c r="U179" s="62">
        <f t="shared" si="167"/>
        <v>100468422969</v>
      </c>
      <c r="V179" s="62">
        <f t="shared" si="167"/>
        <v>0</v>
      </c>
      <c r="W179" s="62">
        <f t="shared" si="167"/>
        <v>0</v>
      </c>
      <c r="X179" s="38">
        <f t="shared" si="140"/>
        <v>0.63899866395575666</v>
      </c>
      <c r="Y179" s="38">
        <f t="shared" si="139"/>
        <v>0</v>
      </c>
      <c r="Z179" s="38">
        <f t="shared" si="155"/>
        <v>0</v>
      </c>
      <c r="AA179" s="38">
        <f t="shared" si="165"/>
        <v>0</v>
      </c>
      <c r="AB179" s="38" t="s">
        <v>40</v>
      </c>
    </row>
    <row r="180" spans="1:28" ht="53.25" customHeight="1" x14ac:dyDescent="0.25">
      <c r="A180" s="39" t="s">
        <v>333</v>
      </c>
      <c r="B180" s="34" t="s">
        <v>37</v>
      </c>
      <c r="C180" s="34">
        <v>10</v>
      </c>
      <c r="D180" s="34" t="s">
        <v>38</v>
      </c>
      <c r="E180" s="95" t="s">
        <v>332</v>
      </c>
      <c r="F180" s="62">
        <f t="shared" si="166"/>
        <v>157227907719</v>
      </c>
      <c r="G180" s="62">
        <f t="shared" si="166"/>
        <v>0</v>
      </c>
      <c r="H180" s="62">
        <f t="shared" si="166"/>
        <v>0</v>
      </c>
      <c r="I180" s="62">
        <f t="shared" si="166"/>
        <v>0</v>
      </c>
      <c r="J180" s="62">
        <f t="shared" si="166"/>
        <v>0</v>
      </c>
      <c r="K180" s="62">
        <f t="shared" si="160"/>
        <v>0</v>
      </c>
      <c r="L180" s="62">
        <f>+L181</f>
        <v>157227907719</v>
      </c>
      <c r="M180" s="42">
        <f t="shared" si="133"/>
        <v>1.9922539791428526E-2</v>
      </c>
      <c r="N180" s="62">
        <f t="shared" si="167"/>
        <v>0</v>
      </c>
      <c r="O180" s="62">
        <f t="shared" si="167"/>
        <v>100468422969</v>
      </c>
      <c r="P180" s="62">
        <f t="shared" si="167"/>
        <v>56759484750</v>
      </c>
      <c r="Q180" s="62">
        <f t="shared" si="167"/>
        <v>100468422969</v>
      </c>
      <c r="R180" s="62">
        <f t="shared" si="167"/>
        <v>56759484750</v>
      </c>
      <c r="S180" s="62">
        <f t="shared" si="167"/>
        <v>0</v>
      </c>
      <c r="T180" s="62">
        <f t="shared" si="167"/>
        <v>0</v>
      </c>
      <c r="U180" s="62">
        <f t="shared" si="167"/>
        <v>100468422969</v>
      </c>
      <c r="V180" s="62">
        <f t="shared" si="167"/>
        <v>0</v>
      </c>
      <c r="W180" s="62">
        <f t="shared" si="167"/>
        <v>0</v>
      </c>
      <c r="X180" s="38">
        <f t="shared" si="140"/>
        <v>0.63899866395575666</v>
      </c>
      <c r="Y180" s="38">
        <f t="shared" si="139"/>
        <v>0</v>
      </c>
      <c r="Z180" s="38">
        <f t="shared" si="155"/>
        <v>0</v>
      </c>
      <c r="AA180" s="38">
        <f t="shared" si="165"/>
        <v>0</v>
      </c>
      <c r="AB180" s="38" t="s">
        <v>40</v>
      </c>
    </row>
    <row r="181" spans="1:28" ht="38.25" customHeight="1" x14ac:dyDescent="0.25">
      <c r="A181" s="39" t="s">
        <v>334</v>
      </c>
      <c r="B181" s="34" t="s">
        <v>37</v>
      </c>
      <c r="C181" s="34">
        <v>10</v>
      </c>
      <c r="D181" s="34" t="s">
        <v>38</v>
      </c>
      <c r="E181" s="40" t="s">
        <v>268</v>
      </c>
      <c r="F181" s="62">
        <f t="shared" si="166"/>
        <v>157227907719</v>
      </c>
      <c r="G181" s="62">
        <f t="shared" si="166"/>
        <v>0</v>
      </c>
      <c r="H181" s="62">
        <f t="shared" si="166"/>
        <v>0</v>
      </c>
      <c r="I181" s="62">
        <f t="shared" si="166"/>
        <v>0</v>
      </c>
      <c r="J181" s="62">
        <f t="shared" si="166"/>
        <v>0</v>
      </c>
      <c r="K181" s="62">
        <f t="shared" si="160"/>
        <v>0</v>
      </c>
      <c r="L181" s="62">
        <f>+L182</f>
        <v>157227907719</v>
      </c>
      <c r="M181" s="42">
        <f t="shared" si="133"/>
        <v>1.9922539791428526E-2</v>
      </c>
      <c r="N181" s="62">
        <f t="shared" si="167"/>
        <v>0</v>
      </c>
      <c r="O181" s="62">
        <f t="shared" si="167"/>
        <v>100468422969</v>
      </c>
      <c r="P181" s="62">
        <f t="shared" si="167"/>
        <v>56759484750</v>
      </c>
      <c r="Q181" s="62">
        <f t="shared" si="167"/>
        <v>100468422969</v>
      </c>
      <c r="R181" s="62">
        <f t="shared" si="167"/>
        <v>56759484750</v>
      </c>
      <c r="S181" s="62">
        <f t="shared" si="167"/>
        <v>0</v>
      </c>
      <c r="T181" s="62">
        <f t="shared" si="167"/>
        <v>0</v>
      </c>
      <c r="U181" s="62">
        <f t="shared" si="167"/>
        <v>100468422969</v>
      </c>
      <c r="V181" s="62">
        <f t="shared" si="167"/>
        <v>0</v>
      </c>
      <c r="W181" s="62">
        <f t="shared" si="167"/>
        <v>0</v>
      </c>
      <c r="X181" s="38">
        <f t="shared" si="140"/>
        <v>0.63899866395575666</v>
      </c>
      <c r="Y181" s="38">
        <f t="shared" si="139"/>
        <v>0</v>
      </c>
      <c r="Z181" s="38">
        <f t="shared" si="155"/>
        <v>0</v>
      </c>
      <c r="AA181" s="38">
        <f t="shared" si="165"/>
        <v>0</v>
      </c>
      <c r="AB181" s="38" t="s">
        <v>40</v>
      </c>
    </row>
    <row r="182" spans="1:28" ht="38.25" customHeight="1" x14ac:dyDescent="0.25">
      <c r="A182" s="43" t="s">
        <v>335</v>
      </c>
      <c r="B182" s="99" t="s">
        <v>37</v>
      </c>
      <c r="C182" s="44">
        <v>10</v>
      </c>
      <c r="D182" s="44" t="s">
        <v>38</v>
      </c>
      <c r="E182" s="45" t="s">
        <v>258</v>
      </c>
      <c r="F182" s="46">
        <v>157227907719</v>
      </c>
      <c r="G182" s="46">
        <v>0</v>
      </c>
      <c r="H182" s="46">
        <v>0</v>
      </c>
      <c r="I182" s="46">
        <v>0</v>
      </c>
      <c r="J182" s="46">
        <v>0</v>
      </c>
      <c r="K182" s="46">
        <f t="shared" si="160"/>
        <v>0</v>
      </c>
      <c r="L182" s="46">
        <f>+F182+K182</f>
        <v>157227907719</v>
      </c>
      <c r="M182" s="51">
        <f t="shared" si="133"/>
        <v>1.9922539791428526E-2</v>
      </c>
      <c r="N182" s="46">
        <v>0</v>
      </c>
      <c r="O182" s="46">
        <v>100468422969</v>
      </c>
      <c r="P182" s="46">
        <f>L182-O182</f>
        <v>56759484750</v>
      </c>
      <c r="Q182" s="46">
        <v>100468422969</v>
      </c>
      <c r="R182" s="46">
        <f>+L182-Q182</f>
        <v>56759484750</v>
      </c>
      <c r="S182" s="46">
        <f>O182-Q182</f>
        <v>0</v>
      </c>
      <c r="T182" s="46">
        <v>0</v>
      </c>
      <c r="U182" s="46">
        <f>+Q182-T182</f>
        <v>100468422969</v>
      </c>
      <c r="V182" s="46">
        <v>0</v>
      </c>
      <c r="W182" s="48">
        <f>+T182-V182</f>
        <v>0</v>
      </c>
      <c r="X182" s="49">
        <f t="shared" si="140"/>
        <v>0.63899866395575666</v>
      </c>
      <c r="Y182" s="49">
        <f t="shared" si="139"/>
        <v>0</v>
      </c>
      <c r="Z182" s="49">
        <f t="shared" si="155"/>
        <v>0</v>
      </c>
      <c r="AA182" s="49">
        <f t="shared" si="165"/>
        <v>0</v>
      </c>
      <c r="AB182" s="49" t="s">
        <v>40</v>
      </c>
    </row>
    <row r="183" spans="1:28" ht="69" customHeight="1" x14ac:dyDescent="0.25">
      <c r="A183" s="39" t="s">
        <v>336</v>
      </c>
      <c r="B183" s="34" t="s">
        <v>37</v>
      </c>
      <c r="C183" s="34">
        <v>10</v>
      </c>
      <c r="D183" s="34" t="s">
        <v>38</v>
      </c>
      <c r="E183" s="40" t="s">
        <v>337</v>
      </c>
      <c r="F183" s="62">
        <f t="shared" ref="F183:J185" si="168">+F184</f>
        <v>242320270178</v>
      </c>
      <c r="G183" s="62">
        <f t="shared" si="168"/>
        <v>0</v>
      </c>
      <c r="H183" s="62">
        <f t="shared" si="168"/>
        <v>0</v>
      </c>
      <c r="I183" s="62">
        <f t="shared" si="168"/>
        <v>0</v>
      </c>
      <c r="J183" s="62">
        <f t="shared" si="168"/>
        <v>0</v>
      </c>
      <c r="K183" s="62">
        <f t="shared" si="160"/>
        <v>0</v>
      </c>
      <c r="L183" s="62">
        <f>+L184</f>
        <v>242320270178</v>
      </c>
      <c r="M183" s="42">
        <f t="shared" si="133"/>
        <v>3.0704696735638918E-2</v>
      </c>
      <c r="N183" s="62">
        <f t="shared" ref="N183:W185" si="169">+N184</f>
        <v>0</v>
      </c>
      <c r="O183" s="62">
        <f t="shared" si="169"/>
        <v>145080481919</v>
      </c>
      <c r="P183" s="62">
        <f t="shared" si="169"/>
        <v>97239788259</v>
      </c>
      <c r="Q183" s="62">
        <f t="shared" si="169"/>
        <v>145080481919</v>
      </c>
      <c r="R183" s="62">
        <f t="shared" si="169"/>
        <v>97239788259</v>
      </c>
      <c r="S183" s="62">
        <f t="shared" si="169"/>
        <v>0</v>
      </c>
      <c r="T183" s="62">
        <f t="shared" si="169"/>
        <v>0</v>
      </c>
      <c r="U183" s="62">
        <f t="shared" si="169"/>
        <v>145080481919</v>
      </c>
      <c r="V183" s="62">
        <f t="shared" si="169"/>
        <v>0</v>
      </c>
      <c r="W183" s="62">
        <f t="shared" si="169"/>
        <v>0</v>
      </c>
      <c r="X183" s="38">
        <f t="shared" si="140"/>
        <v>0.59871376757886974</v>
      </c>
      <c r="Y183" s="38">
        <f t="shared" si="139"/>
        <v>0</v>
      </c>
      <c r="Z183" s="38">
        <f t="shared" si="155"/>
        <v>0</v>
      </c>
      <c r="AA183" s="38">
        <f t="shared" si="165"/>
        <v>0</v>
      </c>
      <c r="AB183" s="38" t="s">
        <v>40</v>
      </c>
    </row>
    <row r="184" spans="1:28" ht="69" customHeight="1" x14ac:dyDescent="0.25">
      <c r="A184" s="39" t="s">
        <v>338</v>
      </c>
      <c r="B184" s="34" t="s">
        <v>37</v>
      </c>
      <c r="C184" s="34">
        <v>10</v>
      </c>
      <c r="D184" s="34" t="s">
        <v>38</v>
      </c>
      <c r="E184" s="95" t="s">
        <v>337</v>
      </c>
      <c r="F184" s="62">
        <f t="shared" si="168"/>
        <v>242320270178</v>
      </c>
      <c r="G184" s="62">
        <f t="shared" si="168"/>
        <v>0</v>
      </c>
      <c r="H184" s="62">
        <f t="shared" si="168"/>
        <v>0</v>
      </c>
      <c r="I184" s="62">
        <f t="shared" si="168"/>
        <v>0</v>
      </c>
      <c r="J184" s="62">
        <f t="shared" si="168"/>
        <v>0</v>
      </c>
      <c r="K184" s="62">
        <f t="shared" si="160"/>
        <v>0</v>
      </c>
      <c r="L184" s="62">
        <f>+L185</f>
        <v>242320270178</v>
      </c>
      <c r="M184" s="42">
        <f t="shared" si="133"/>
        <v>3.0704696735638918E-2</v>
      </c>
      <c r="N184" s="62">
        <f t="shared" si="169"/>
        <v>0</v>
      </c>
      <c r="O184" s="62">
        <f t="shared" si="169"/>
        <v>145080481919</v>
      </c>
      <c r="P184" s="62">
        <f t="shared" si="169"/>
        <v>97239788259</v>
      </c>
      <c r="Q184" s="62">
        <f t="shared" si="169"/>
        <v>145080481919</v>
      </c>
      <c r="R184" s="62">
        <f t="shared" si="169"/>
        <v>97239788259</v>
      </c>
      <c r="S184" s="62">
        <f t="shared" si="169"/>
        <v>0</v>
      </c>
      <c r="T184" s="62">
        <f t="shared" si="169"/>
        <v>0</v>
      </c>
      <c r="U184" s="62">
        <f t="shared" si="169"/>
        <v>145080481919</v>
      </c>
      <c r="V184" s="62">
        <f t="shared" si="169"/>
        <v>0</v>
      </c>
      <c r="W184" s="62">
        <f t="shared" si="169"/>
        <v>0</v>
      </c>
      <c r="X184" s="38">
        <f t="shared" si="140"/>
        <v>0.59871376757886974</v>
      </c>
      <c r="Y184" s="38">
        <f t="shared" si="139"/>
        <v>0</v>
      </c>
      <c r="Z184" s="38">
        <f t="shared" si="155"/>
        <v>0</v>
      </c>
      <c r="AA184" s="38">
        <f t="shared" si="165"/>
        <v>0</v>
      </c>
      <c r="AB184" s="38" t="s">
        <v>40</v>
      </c>
    </row>
    <row r="185" spans="1:28" ht="29.25" customHeight="1" x14ac:dyDescent="0.25">
      <c r="A185" s="39" t="s">
        <v>339</v>
      </c>
      <c r="B185" s="34" t="s">
        <v>37</v>
      </c>
      <c r="C185" s="34">
        <v>10</v>
      </c>
      <c r="D185" s="34" t="s">
        <v>38</v>
      </c>
      <c r="E185" s="40" t="s">
        <v>268</v>
      </c>
      <c r="F185" s="62">
        <f t="shared" si="168"/>
        <v>242320270178</v>
      </c>
      <c r="G185" s="62">
        <f t="shared" si="168"/>
        <v>0</v>
      </c>
      <c r="H185" s="62">
        <f t="shared" si="168"/>
        <v>0</v>
      </c>
      <c r="I185" s="62">
        <f t="shared" si="168"/>
        <v>0</v>
      </c>
      <c r="J185" s="62">
        <f t="shared" si="168"/>
        <v>0</v>
      </c>
      <c r="K185" s="62">
        <f t="shared" si="160"/>
        <v>0</v>
      </c>
      <c r="L185" s="62">
        <f>+L186</f>
        <v>242320270178</v>
      </c>
      <c r="M185" s="42">
        <f t="shared" si="133"/>
        <v>3.0704696735638918E-2</v>
      </c>
      <c r="N185" s="62">
        <f t="shared" si="169"/>
        <v>0</v>
      </c>
      <c r="O185" s="62">
        <f t="shared" si="169"/>
        <v>145080481919</v>
      </c>
      <c r="P185" s="62">
        <f t="shared" si="169"/>
        <v>97239788259</v>
      </c>
      <c r="Q185" s="62">
        <f t="shared" si="169"/>
        <v>145080481919</v>
      </c>
      <c r="R185" s="62">
        <f t="shared" si="169"/>
        <v>97239788259</v>
      </c>
      <c r="S185" s="62">
        <f t="shared" si="169"/>
        <v>0</v>
      </c>
      <c r="T185" s="62">
        <f t="shared" si="169"/>
        <v>0</v>
      </c>
      <c r="U185" s="62">
        <f t="shared" si="169"/>
        <v>145080481919</v>
      </c>
      <c r="V185" s="62">
        <f t="shared" si="169"/>
        <v>0</v>
      </c>
      <c r="W185" s="62">
        <f t="shared" si="169"/>
        <v>0</v>
      </c>
      <c r="X185" s="38">
        <f t="shared" si="140"/>
        <v>0.59871376757886974</v>
      </c>
      <c r="Y185" s="38">
        <f t="shared" si="139"/>
        <v>0</v>
      </c>
      <c r="Z185" s="38">
        <f t="shared" si="155"/>
        <v>0</v>
      </c>
      <c r="AA185" s="38">
        <f t="shared" si="165"/>
        <v>0</v>
      </c>
      <c r="AB185" s="38" t="s">
        <v>40</v>
      </c>
    </row>
    <row r="186" spans="1:28" ht="30" customHeight="1" x14ac:dyDescent="0.25">
      <c r="A186" s="43" t="s">
        <v>340</v>
      </c>
      <c r="B186" s="44" t="s">
        <v>37</v>
      </c>
      <c r="C186" s="44">
        <v>10</v>
      </c>
      <c r="D186" s="44" t="s">
        <v>38</v>
      </c>
      <c r="E186" s="45" t="s">
        <v>258</v>
      </c>
      <c r="F186" s="46">
        <v>242320270178</v>
      </c>
      <c r="G186" s="46">
        <v>0</v>
      </c>
      <c r="H186" s="46">
        <v>0</v>
      </c>
      <c r="I186" s="46">
        <v>0</v>
      </c>
      <c r="J186" s="46">
        <v>0</v>
      </c>
      <c r="K186" s="46">
        <f t="shared" si="160"/>
        <v>0</v>
      </c>
      <c r="L186" s="46">
        <f>+F186+K186</f>
        <v>242320270178</v>
      </c>
      <c r="M186" s="51">
        <f t="shared" si="133"/>
        <v>3.0704696735638918E-2</v>
      </c>
      <c r="N186" s="46">
        <v>0</v>
      </c>
      <c r="O186" s="46">
        <v>145080481919</v>
      </c>
      <c r="P186" s="46">
        <f>L186-O186</f>
        <v>97239788259</v>
      </c>
      <c r="Q186" s="46">
        <v>145080481919</v>
      </c>
      <c r="R186" s="46">
        <f>+L186-Q186</f>
        <v>97239788259</v>
      </c>
      <c r="S186" s="46">
        <f>O186-Q186</f>
        <v>0</v>
      </c>
      <c r="T186" s="46">
        <v>0</v>
      </c>
      <c r="U186" s="46">
        <f>+Q186-T186</f>
        <v>145080481919</v>
      </c>
      <c r="V186" s="46">
        <v>0</v>
      </c>
      <c r="W186" s="48">
        <f>+T186-V186</f>
        <v>0</v>
      </c>
      <c r="X186" s="49">
        <f t="shared" si="140"/>
        <v>0.59871376757886974</v>
      </c>
      <c r="Y186" s="49">
        <f t="shared" si="139"/>
        <v>0</v>
      </c>
      <c r="Z186" s="49">
        <f t="shared" si="155"/>
        <v>0</v>
      </c>
      <c r="AA186" s="49">
        <f t="shared" si="165"/>
        <v>0</v>
      </c>
      <c r="AB186" s="49" t="s">
        <v>40</v>
      </c>
    </row>
    <row r="187" spans="1:28" ht="64.5" customHeight="1" x14ac:dyDescent="0.25">
      <c r="A187" s="39" t="s">
        <v>341</v>
      </c>
      <c r="B187" s="34" t="s">
        <v>37</v>
      </c>
      <c r="C187" s="34">
        <v>10</v>
      </c>
      <c r="D187" s="34" t="s">
        <v>38</v>
      </c>
      <c r="E187" s="40" t="s">
        <v>342</v>
      </c>
      <c r="F187" s="62">
        <f t="shared" ref="F187:J189" si="170">+F188</f>
        <v>291500728983</v>
      </c>
      <c r="G187" s="62">
        <f t="shared" si="170"/>
        <v>0</v>
      </c>
      <c r="H187" s="62">
        <f t="shared" si="170"/>
        <v>0</v>
      </c>
      <c r="I187" s="62">
        <f t="shared" si="170"/>
        <v>0</v>
      </c>
      <c r="J187" s="62">
        <f t="shared" si="170"/>
        <v>0</v>
      </c>
      <c r="K187" s="62">
        <f t="shared" si="160"/>
        <v>0</v>
      </c>
      <c r="L187" s="62">
        <f>+L188</f>
        <v>291500728983</v>
      </c>
      <c r="M187" s="42">
        <f t="shared" si="133"/>
        <v>3.6936412604137506E-2</v>
      </c>
      <c r="N187" s="62">
        <f t="shared" ref="N187:W189" si="171">+N188</f>
        <v>0</v>
      </c>
      <c r="O187" s="62">
        <f t="shared" si="171"/>
        <v>210227634054</v>
      </c>
      <c r="P187" s="62">
        <f t="shared" si="171"/>
        <v>81273094929</v>
      </c>
      <c r="Q187" s="62">
        <f t="shared" si="171"/>
        <v>210227634054</v>
      </c>
      <c r="R187" s="62">
        <f t="shared" si="171"/>
        <v>81273094929</v>
      </c>
      <c r="S187" s="62">
        <f t="shared" si="171"/>
        <v>0</v>
      </c>
      <c r="T187" s="62">
        <f t="shared" si="171"/>
        <v>0</v>
      </c>
      <c r="U187" s="62">
        <f t="shared" si="171"/>
        <v>210227634054</v>
      </c>
      <c r="V187" s="62">
        <f t="shared" si="171"/>
        <v>0</v>
      </c>
      <c r="W187" s="62">
        <f t="shared" si="171"/>
        <v>0</v>
      </c>
      <c r="X187" s="38">
        <f t="shared" si="140"/>
        <v>0.72119076610014321</v>
      </c>
      <c r="Y187" s="38">
        <f t="shared" si="139"/>
        <v>0</v>
      </c>
      <c r="Z187" s="38">
        <f t="shared" si="155"/>
        <v>0</v>
      </c>
      <c r="AA187" s="38">
        <f t="shared" si="165"/>
        <v>0</v>
      </c>
      <c r="AB187" s="38" t="s">
        <v>40</v>
      </c>
    </row>
    <row r="188" spans="1:28" ht="64.5" customHeight="1" x14ac:dyDescent="0.25">
      <c r="A188" s="39" t="s">
        <v>343</v>
      </c>
      <c r="B188" s="34" t="s">
        <v>37</v>
      </c>
      <c r="C188" s="34">
        <v>10</v>
      </c>
      <c r="D188" s="34" t="s">
        <v>38</v>
      </c>
      <c r="E188" s="95" t="s">
        <v>342</v>
      </c>
      <c r="F188" s="62">
        <f t="shared" si="170"/>
        <v>291500728983</v>
      </c>
      <c r="G188" s="62">
        <f t="shared" si="170"/>
        <v>0</v>
      </c>
      <c r="H188" s="62">
        <f t="shared" si="170"/>
        <v>0</v>
      </c>
      <c r="I188" s="62">
        <f t="shared" si="170"/>
        <v>0</v>
      </c>
      <c r="J188" s="62">
        <f t="shared" si="170"/>
        <v>0</v>
      </c>
      <c r="K188" s="62">
        <f t="shared" si="160"/>
        <v>0</v>
      </c>
      <c r="L188" s="62">
        <f>+L189</f>
        <v>291500728983</v>
      </c>
      <c r="M188" s="42">
        <f t="shared" si="133"/>
        <v>3.6936412604137506E-2</v>
      </c>
      <c r="N188" s="62">
        <f t="shared" si="171"/>
        <v>0</v>
      </c>
      <c r="O188" s="62">
        <f t="shared" si="171"/>
        <v>210227634054</v>
      </c>
      <c r="P188" s="62">
        <f t="shared" si="171"/>
        <v>81273094929</v>
      </c>
      <c r="Q188" s="62">
        <f t="shared" si="171"/>
        <v>210227634054</v>
      </c>
      <c r="R188" s="62">
        <f t="shared" si="171"/>
        <v>81273094929</v>
      </c>
      <c r="S188" s="62">
        <f t="shared" si="171"/>
        <v>0</v>
      </c>
      <c r="T188" s="62">
        <f t="shared" si="171"/>
        <v>0</v>
      </c>
      <c r="U188" s="62">
        <f t="shared" si="171"/>
        <v>210227634054</v>
      </c>
      <c r="V188" s="62">
        <f t="shared" si="171"/>
        <v>0</v>
      </c>
      <c r="W188" s="62">
        <f t="shared" si="171"/>
        <v>0</v>
      </c>
      <c r="X188" s="38">
        <f t="shared" si="140"/>
        <v>0.72119076610014321</v>
      </c>
      <c r="Y188" s="38">
        <f t="shared" si="139"/>
        <v>0</v>
      </c>
      <c r="Z188" s="38">
        <f t="shared" si="155"/>
        <v>0</v>
      </c>
      <c r="AA188" s="38">
        <f t="shared" si="165"/>
        <v>0</v>
      </c>
      <c r="AB188" s="38" t="s">
        <v>40</v>
      </c>
    </row>
    <row r="189" spans="1:28" ht="32.25" customHeight="1" x14ac:dyDescent="0.25">
      <c r="A189" s="39" t="s">
        <v>344</v>
      </c>
      <c r="B189" s="34" t="s">
        <v>37</v>
      </c>
      <c r="C189" s="34">
        <v>10</v>
      </c>
      <c r="D189" s="34" t="s">
        <v>38</v>
      </c>
      <c r="E189" s="40" t="s">
        <v>268</v>
      </c>
      <c r="F189" s="62">
        <f t="shared" si="170"/>
        <v>291500728983</v>
      </c>
      <c r="G189" s="62">
        <f t="shared" si="170"/>
        <v>0</v>
      </c>
      <c r="H189" s="62">
        <f t="shared" si="170"/>
        <v>0</v>
      </c>
      <c r="I189" s="62">
        <f t="shared" si="170"/>
        <v>0</v>
      </c>
      <c r="J189" s="62">
        <f t="shared" si="170"/>
        <v>0</v>
      </c>
      <c r="K189" s="62">
        <f t="shared" si="160"/>
        <v>0</v>
      </c>
      <c r="L189" s="62">
        <f>+L190</f>
        <v>291500728983</v>
      </c>
      <c r="M189" s="42">
        <f t="shared" si="133"/>
        <v>3.6936412604137506E-2</v>
      </c>
      <c r="N189" s="62">
        <f t="shared" si="171"/>
        <v>0</v>
      </c>
      <c r="O189" s="62">
        <f t="shared" si="171"/>
        <v>210227634054</v>
      </c>
      <c r="P189" s="62">
        <f t="shared" si="171"/>
        <v>81273094929</v>
      </c>
      <c r="Q189" s="62">
        <f t="shared" si="171"/>
        <v>210227634054</v>
      </c>
      <c r="R189" s="62">
        <f t="shared" si="171"/>
        <v>81273094929</v>
      </c>
      <c r="S189" s="62">
        <f t="shared" si="171"/>
        <v>0</v>
      </c>
      <c r="T189" s="62">
        <f t="shared" si="171"/>
        <v>0</v>
      </c>
      <c r="U189" s="62">
        <f t="shared" si="171"/>
        <v>210227634054</v>
      </c>
      <c r="V189" s="62">
        <f t="shared" si="171"/>
        <v>0</v>
      </c>
      <c r="W189" s="62">
        <f t="shared" si="171"/>
        <v>0</v>
      </c>
      <c r="X189" s="38">
        <f t="shared" si="140"/>
        <v>0.72119076610014321</v>
      </c>
      <c r="Y189" s="38">
        <f t="shared" si="139"/>
        <v>0</v>
      </c>
      <c r="Z189" s="38">
        <f t="shared" si="155"/>
        <v>0</v>
      </c>
      <c r="AA189" s="38">
        <f t="shared" si="165"/>
        <v>0</v>
      </c>
      <c r="AB189" s="38" t="s">
        <v>40</v>
      </c>
    </row>
    <row r="190" spans="1:28" ht="30" customHeight="1" x14ac:dyDescent="0.25">
      <c r="A190" s="43" t="s">
        <v>345</v>
      </c>
      <c r="B190" s="44" t="s">
        <v>37</v>
      </c>
      <c r="C190" s="44">
        <v>10</v>
      </c>
      <c r="D190" s="44" t="s">
        <v>38</v>
      </c>
      <c r="E190" s="45" t="s">
        <v>258</v>
      </c>
      <c r="F190" s="46">
        <v>291500728983</v>
      </c>
      <c r="G190" s="46">
        <v>0</v>
      </c>
      <c r="H190" s="46">
        <v>0</v>
      </c>
      <c r="I190" s="46">
        <v>0</v>
      </c>
      <c r="J190" s="46">
        <v>0</v>
      </c>
      <c r="K190" s="46">
        <f t="shared" si="160"/>
        <v>0</v>
      </c>
      <c r="L190" s="46">
        <f>+F190+K190</f>
        <v>291500728983</v>
      </c>
      <c r="M190" s="51">
        <f t="shared" si="133"/>
        <v>3.6936412604137506E-2</v>
      </c>
      <c r="N190" s="46">
        <v>0</v>
      </c>
      <c r="O190" s="46">
        <v>210227634054</v>
      </c>
      <c r="P190" s="46">
        <f>L190-O190</f>
        <v>81273094929</v>
      </c>
      <c r="Q190" s="46">
        <v>210227634054</v>
      </c>
      <c r="R190" s="46">
        <f>+L190-Q190</f>
        <v>81273094929</v>
      </c>
      <c r="S190" s="46">
        <f>O190-Q190</f>
        <v>0</v>
      </c>
      <c r="T190" s="46"/>
      <c r="U190" s="46">
        <f>+Q190-T190</f>
        <v>210227634054</v>
      </c>
      <c r="V190" s="46">
        <v>0</v>
      </c>
      <c r="W190" s="48">
        <f>+T190-V190</f>
        <v>0</v>
      </c>
      <c r="X190" s="49">
        <f t="shared" si="140"/>
        <v>0.72119076610014321</v>
      </c>
      <c r="Y190" s="49">
        <f t="shared" si="139"/>
        <v>0</v>
      </c>
      <c r="Z190" s="49">
        <f t="shared" si="155"/>
        <v>0</v>
      </c>
      <c r="AA190" s="49">
        <f t="shared" si="165"/>
        <v>0</v>
      </c>
      <c r="AB190" s="49" t="s">
        <v>40</v>
      </c>
    </row>
    <row r="191" spans="1:28" ht="70.5" customHeight="1" x14ac:dyDescent="0.25">
      <c r="A191" s="39" t="s">
        <v>346</v>
      </c>
      <c r="B191" s="34" t="s">
        <v>37</v>
      </c>
      <c r="C191" s="34">
        <v>10</v>
      </c>
      <c r="D191" s="34" t="s">
        <v>38</v>
      </c>
      <c r="E191" s="40" t="s">
        <v>347</v>
      </c>
      <c r="F191" s="62">
        <f t="shared" ref="F191:J193" si="172">+F192</f>
        <v>152661368237</v>
      </c>
      <c r="G191" s="62">
        <f t="shared" si="172"/>
        <v>0</v>
      </c>
      <c r="H191" s="62">
        <f t="shared" si="172"/>
        <v>0</v>
      </c>
      <c r="I191" s="62">
        <f t="shared" si="172"/>
        <v>0</v>
      </c>
      <c r="J191" s="62">
        <f t="shared" si="172"/>
        <v>0</v>
      </c>
      <c r="K191" s="62">
        <f t="shared" si="160"/>
        <v>0</v>
      </c>
      <c r="L191" s="62">
        <f>+L192</f>
        <v>152661368237</v>
      </c>
      <c r="M191" s="42">
        <f t="shared" ref="M191:M254" si="173">L191/$L$295</f>
        <v>1.9343908008692665E-2</v>
      </c>
      <c r="N191" s="62">
        <f t="shared" ref="N191:W193" si="174">+N192</f>
        <v>0</v>
      </c>
      <c r="O191" s="62">
        <f t="shared" si="174"/>
        <v>89528985124</v>
      </c>
      <c r="P191" s="62">
        <f t="shared" si="174"/>
        <v>63132383113</v>
      </c>
      <c r="Q191" s="62">
        <f t="shared" si="174"/>
        <v>89528985124</v>
      </c>
      <c r="R191" s="62">
        <f t="shared" si="174"/>
        <v>63132383113</v>
      </c>
      <c r="S191" s="62">
        <f t="shared" si="174"/>
        <v>0</v>
      </c>
      <c r="T191" s="62">
        <f t="shared" si="174"/>
        <v>0</v>
      </c>
      <c r="U191" s="62">
        <f t="shared" si="174"/>
        <v>89528985124</v>
      </c>
      <c r="V191" s="62">
        <f t="shared" si="174"/>
        <v>0</v>
      </c>
      <c r="W191" s="62">
        <f t="shared" si="174"/>
        <v>0</v>
      </c>
      <c r="X191" s="38">
        <f t="shared" si="140"/>
        <v>0.5864547537986835</v>
      </c>
      <c r="Y191" s="38">
        <f t="shared" si="139"/>
        <v>0</v>
      </c>
      <c r="Z191" s="38">
        <f t="shared" si="155"/>
        <v>0</v>
      </c>
      <c r="AA191" s="38">
        <f t="shared" si="165"/>
        <v>0</v>
      </c>
      <c r="AB191" s="38" t="s">
        <v>40</v>
      </c>
    </row>
    <row r="192" spans="1:28" ht="70.5" customHeight="1" x14ac:dyDescent="0.25">
      <c r="A192" s="39" t="s">
        <v>348</v>
      </c>
      <c r="B192" s="34" t="s">
        <v>37</v>
      </c>
      <c r="C192" s="34">
        <v>10</v>
      </c>
      <c r="D192" s="34" t="s">
        <v>38</v>
      </c>
      <c r="E192" s="95" t="s">
        <v>347</v>
      </c>
      <c r="F192" s="62">
        <f t="shared" si="172"/>
        <v>152661368237</v>
      </c>
      <c r="G192" s="62">
        <f t="shared" si="172"/>
        <v>0</v>
      </c>
      <c r="H192" s="62">
        <f t="shared" si="172"/>
        <v>0</v>
      </c>
      <c r="I192" s="62">
        <f t="shared" si="172"/>
        <v>0</v>
      </c>
      <c r="J192" s="62">
        <f t="shared" si="172"/>
        <v>0</v>
      </c>
      <c r="K192" s="62">
        <f t="shared" si="160"/>
        <v>0</v>
      </c>
      <c r="L192" s="62">
        <f>+L193</f>
        <v>152661368237</v>
      </c>
      <c r="M192" s="42">
        <f t="shared" si="173"/>
        <v>1.9343908008692665E-2</v>
      </c>
      <c r="N192" s="62">
        <f t="shared" si="174"/>
        <v>0</v>
      </c>
      <c r="O192" s="62">
        <f t="shared" si="174"/>
        <v>89528985124</v>
      </c>
      <c r="P192" s="62">
        <f t="shared" si="174"/>
        <v>63132383113</v>
      </c>
      <c r="Q192" s="62">
        <f t="shared" si="174"/>
        <v>89528985124</v>
      </c>
      <c r="R192" s="62">
        <f t="shared" si="174"/>
        <v>63132383113</v>
      </c>
      <c r="S192" s="62">
        <f t="shared" si="174"/>
        <v>0</v>
      </c>
      <c r="T192" s="62">
        <f t="shared" si="174"/>
        <v>0</v>
      </c>
      <c r="U192" s="62">
        <f t="shared" si="174"/>
        <v>89528985124</v>
      </c>
      <c r="V192" s="62">
        <f t="shared" si="174"/>
        <v>0</v>
      </c>
      <c r="W192" s="62">
        <f t="shared" si="174"/>
        <v>0</v>
      </c>
      <c r="X192" s="38">
        <f t="shared" si="140"/>
        <v>0.5864547537986835</v>
      </c>
      <c r="Y192" s="38">
        <f t="shared" si="139"/>
        <v>0</v>
      </c>
      <c r="Z192" s="38">
        <f t="shared" si="155"/>
        <v>0</v>
      </c>
      <c r="AA192" s="38">
        <f t="shared" si="165"/>
        <v>0</v>
      </c>
      <c r="AB192" s="38" t="s">
        <v>40</v>
      </c>
    </row>
    <row r="193" spans="1:28" ht="32.25" customHeight="1" x14ac:dyDescent="0.25">
      <c r="A193" s="39" t="s">
        <v>349</v>
      </c>
      <c r="B193" s="34" t="s">
        <v>37</v>
      </c>
      <c r="C193" s="34">
        <v>10</v>
      </c>
      <c r="D193" s="34" t="s">
        <v>38</v>
      </c>
      <c r="E193" s="40" t="s">
        <v>268</v>
      </c>
      <c r="F193" s="62">
        <f t="shared" si="172"/>
        <v>152661368237</v>
      </c>
      <c r="G193" s="62">
        <f t="shared" si="172"/>
        <v>0</v>
      </c>
      <c r="H193" s="62">
        <f t="shared" si="172"/>
        <v>0</v>
      </c>
      <c r="I193" s="62">
        <f t="shared" si="172"/>
        <v>0</v>
      </c>
      <c r="J193" s="62">
        <f t="shared" si="172"/>
        <v>0</v>
      </c>
      <c r="K193" s="62">
        <f t="shared" si="160"/>
        <v>0</v>
      </c>
      <c r="L193" s="62">
        <f>+L194</f>
        <v>152661368237</v>
      </c>
      <c r="M193" s="42">
        <f t="shared" si="173"/>
        <v>1.9343908008692665E-2</v>
      </c>
      <c r="N193" s="62">
        <f t="shared" si="174"/>
        <v>0</v>
      </c>
      <c r="O193" s="62">
        <f t="shared" si="174"/>
        <v>89528985124</v>
      </c>
      <c r="P193" s="62">
        <f t="shared" si="174"/>
        <v>63132383113</v>
      </c>
      <c r="Q193" s="62">
        <f t="shared" si="174"/>
        <v>89528985124</v>
      </c>
      <c r="R193" s="62">
        <f t="shared" si="174"/>
        <v>63132383113</v>
      </c>
      <c r="S193" s="62">
        <f t="shared" si="174"/>
        <v>0</v>
      </c>
      <c r="T193" s="62">
        <f t="shared" si="174"/>
        <v>0</v>
      </c>
      <c r="U193" s="62">
        <f t="shared" si="174"/>
        <v>89528985124</v>
      </c>
      <c r="V193" s="62">
        <f t="shared" si="174"/>
        <v>0</v>
      </c>
      <c r="W193" s="62">
        <f t="shared" si="174"/>
        <v>0</v>
      </c>
      <c r="X193" s="38">
        <f t="shared" si="140"/>
        <v>0.5864547537986835</v>
      </c>
      <c r="Y193" s="38">
        <f t="shared" si="139"/>
        <v>0</v>
      </c>
      <c r="Z193" s="38">
        <f t="shared" si="155"/>
        <v>0</v>
      </c>
      <c r="AA193" s="38">
        <f t="shared" si="165"/>
        <v>0</v>
      </c>
      <c r="AB193" s="38" t="s">
        <v>40</v>
      </c>
    </row>
    <row r="194" spans="1:28" ht="30" customHeight="1" x14ac:dyDescent="0.25">
      <c r="A194" s="43" t="s">
        <v>350</v>
      </c>
      <c r="B194" s="44" t="s">
        <v>37</v>
      </c>
      <c r="C194" s="44">
        <v>10</v>
      </c>
      <c r="D194" s="44" t="s">
        <v>38</v>
      </c>
      <c r="E194" s="45" t="s">
        <v>258</v>
      </c>
      <c r="F194" s="46">
        <v>152661368237</v>
      </c>
      <c r="G194" s="46">
        <v>0</v>
      </c>
      <c r="H194" s="46">
        <v>0</v>
      </c>
      <c r="I194" s="46">
        <v>0</v>
      </c>
      <c r="J194" s="46">
        <v>0</v>
      </c>
      <c r="K194" s="46">
        <f t="shared" si="160"/>
        <v>0</v>
      </c>
      <c r="L194" s="46">
        <f>+F194+K194</f>
        <v>152661368237</v>
      </c>
      <c r="M194" s="51">
        <f t="shared" si="173"/>
        <v>1.9343908008692665E-2</v>
      </c>
      <c r="N194" s="46">
        <v>0</v>
      </c>
      <c r="O194" s="46">
        <v>89528985124</v>
      </c>
      <c r="P194" s="46">
        <f>L194-O194</f>
        <v>63132383113</v>
      </c>
      <c r="Q194" s="46">
        <v>89528985124</v>
      </c>
      <c r="R194" s="46">
        <f>+L194-Q194</f>
        <v>63132383113</v>
      </c>
      <c r="S194" s="46">
        <f>O194-Q194</f>
        <v>0</v>
      </c>
      <c r="T194" s="46">
        <v>0</v>
      </c>
      <c r="U194" s="46">
        <f>+Q194-T194</f>
        <v>89528985124</v>
      </c>
      <c r="V194" s="46">
        <v>0</v>
      </c>
      <c r="W194" s="48">
        <f>+T194-V194</f>
        <v>0</v>
      </c>
      <c r="X194" s="49">
        <f t="shared" si="140"/>
        <v>0.5864547537986835</v>
      </c>
      <c r="Y194" s="49">
        <f t="shared" si="139"/>
        <v>0</v>
      </c>
      <c r="Z194" s="49">
        <f t="shared" si="155"/>
        <v>0</v>
      </c>
      <c r="AA194" s="49">
        <f t="shared" si="165"/>
        <v>0</v>
      </c>
      <c r="AB194" s="49" t="s">
        <v>40</v>
      </c>
    </row>
    <row r="195" spans="1:28" ht="70.5" customHeight="1" x14ac:dyDescent="0.25">
      <c r="A195" s="39" t="s">
        <v>351</v>
      </c>
      <c r="B195" s="34" t="s">
        <v>37</v>
      </c>
      <c r="C195" s="34">
        <v>10</v>
      </c>
      <c r="D195" s="34" t="s">
        <v>38</v>
      </c>
      <c r="E195" s="40" t="s">
        <v>352</v>
      </c>
      <c r="F195" s="62">
        <f t="shared" ref="F195:J197" si="175">+F196</f>
        <v>358538368230</v>
      </c>
      <c r="G195" s="62">
        <f t="shared" si="175"/>
        <v>0</v>
      </c>
      <c r="H195" s="62">
        <f t="shared" si="175"/>
        <v>0</v>
      </c>
      <c r="I195" s="62">
        <f t="shared" si="175"/>
        <v>0</v>
      </c>
      <c r="J195" s="62">
        <f t="shared" si="175"/>
        <v>0</v>
      </c>
      <c r="K195" s="62">
        <f t="shared" si="160"/>
        <v>0</v>
      </c>
      <c r="L195" s="62">
        <f>+L196</f>
        <v>358538368230</v>
      </c>
      <c r="M195" s="42">
        <f t="shared" si="173"/>
        <v>4.5430833567931796E-2</v>
      </c>
      <c r="N195" s="62">
        <f t="shared" ref="N195:W197" si="176">+N196</f>
        <v>0</v>
      </c>
      <c r="O195" s="62">
        <f t="shared" si="176"/>
        <v>267289408386</v>
      </c>
      <c r="P195" s="62">
        <f t="shared" si="176"/>
        <v>91248959844</v>
      </c>
      <c r="Q195" s="62">
        <f t="shared" si="176"/>
        <v>267289408386</v>
      </c>
      <c r="R195" s="62">
        <f t="shared" si="176"/>
        <v>91248959844</v>
      </c>
      <c r="S195" s="62">
        <f t="shared" si="176"/>
        <v>0</v>
      </c>
      <c r="T195" s="62">
        <f t="shared" si="176"/>
        <v>0</v>
      </c>
      <c r="U195" s="62">
        <f t="shared" si="176"/>
        <v>267289408386</v>
      </c>
      <c r="V195" s="62">
        <f t="shared" si="176"/>
        <v>0</v>
      </c>
      <c r="W195" s="62">
        <f t="shared" si="176"/>
        <v>0</v>
      </c>
      <c r="X195" s="38">
        <f t="shared" si="140"/>
        <v>0.74549736393772958</v>
      </c>
      <c r="Y195" s="38">
        <f t="shared" si="139"/>
        <v>0</v>
      </c>
      <c r="Z195" s="38">
        <f t="shared" si="155"/>
        <v>0</v>
      </c>
      <c r="AA195" s="38">
        <f t="shared" si="165"/>
        <v>0</v>
      </c>
      <c r="AB195" s="38" t="s">
        <v>40</v>
      </c>
    </row>
    <row r="196" spans="1:28" ht="70.5" customHeight="1" x14ac:dyDescent="0.25">
      <c r="A196" s="39" t="s">
        <v>353</v>
      </c>
      <c r="B196" s="34" t="s">
        <v>37</v>
      </c>
      <c r="C196" s="34">
        <v>10</v>
      </c>
      <c r="D196" s="34" t="s">
        <v>38</v>
      </c>
      <c r="E196" s="95" t="s">
        <v>352</v>
      </c>
      <c r="F196" s="62">
        <f t="shared" si="175"/>
        <v>358538368230</v>
      </c>
      <c r="G196" s="62">
        <f t="shared" si="175"/>
        <v>0</v>
      </c>
      <c r="H196" s="62">
        <f t="shared" si="175"/>
        <v>0</v>
      </c>
      <c r="I196" s="62">
        <f t="shared" si="175"/>
        <v>0</v>
      </c>
      <c r="J196" s="62">
        <f t="shared" si="175"/>
        <v>0</v>
      </c>
      <c r="K196" s="62">
        <f t="shared" si="160"/>
        <v>0</v>
      </c>
      <c r="L196" s="62">
        <f>+L197</f>
        <v>358538368230</v>
      </c>
      <c r="M196" s="42">
        <f t="shared" si="173"/>
        <v>4.5430833567931796E-2</v>
      </c>
      <c r="N196" s="62">
        <f t="shared" si="176"/>
        <v>0</v>
      </c>
      <c r="O196" s="62">
        <f t="shared" si="176"/>
        <v>267289408386</v>
      </c>
      <c r="P196" s="62">
        <f t="shared" si="176"/>
        <v>91248959844</v>
      </c>
      <c r="Q196" s="62">
        <f t="shared" si="176"/>
        <v>267289408386</v>
      </c>
      <c r="R196" s="62">
        <f t="shared" si="176"/>
        <v>91248959844</v>
      </c>
      <c r="S196" s="62">
        <f t="shared" si="176"/>
        <v>0</v>
      </c>
      <c r="T196" s="62">
        <f t="shared" si="176"/>
        <v>0</v>
      </c>
      <c r="U196" s="62">
        <f t="shared" si="176"/>
        <v>267289408386</v>
      </c>
      <c r="V196" s="62">
        <f t="shared" si="176"/>
        <v>0</v>
      </c>
      <c r="W196" s="62">
        <f t="shared" si="176"/>
        <v>0</v>
      </c>
      <c r="X196" s="38">
        <f t="shared" si="140"/>
        <v>0.74549736393772958</v>
      </c>
      <c r="Y196" s="38">
        <f t="shared" si="139"/>
        <v>0</v>
      </c>
      <c r="Z196" s="38">
        <f t="shared" si="155"/>
        <v>0</v>
      </c>
      <c r="AA196" s="38">
        <f t="shared" si="165"/>
        <v>0</v>
      </c>
      <c r="AB196" s="38" t="s">
        <v>40</v>
      </c>
    </row>
    <row r="197" spans="1:28" ht="34.5" customHeight="1" x14ac:dyDescent="0.25">
      <c r="A197" s="39" t="s">
        <v>354</v>
      </c>
      <c r="B197" s="34" t="s">
        <v>37</v>
      </c>
      <c r="C197" s="34">
        <v>10</v>
      </c>
      <c r="D197" s="34" t="s">
        <v>38</v>
      </c>
      <c r="E197" s="40" t="s">
        <v>268</v>
      </c>
      <c r="F197" s="62">
        <f t="shared" si="175"/>
        <v>358538368230</v>
      </c>
      <c r="G197" s="62">
        <f t="shared" si="175"/>
        <v>0</v>
      </c>
      <c r="H197" s="62">
        <f t="shared" si="175"/>
        <v>0</v>
      </c>
      <c r="I197" s="62">
        <f t="shared" si="175"/>
        <v>0</v>
      </c>
      <c r="J197" s="62">
        <f t="shared" si="175"/>
        <v>0</v>
      </c>
      <c r="K197" s="62">
        <f t="shared" si="160"/>
        <v>0</v>
      </c>
      <c r="L197" s="62">
        <f>+L198</f>
        <v>358538368230</v>
      </c>
      <c r="M197" s="42">
        <f t="shared" si="173"/>
        <v>4.5430833567931796E-2</v>
      </c>
      <c r="N197" s="62">
        <f t="shared" si="176"/>
        <v>0</v>
      </c>
      <c r="O197" s="62">
        <f t="shared" si="176"/>
        <v>267289408386</v>
      </c>
      <c r="P197" s="62">
        <f t="shared" si="176"/>
        <v>91248959844</v>
      </c>
      <c r="Q197" s="62">
        <f t="shared" si="176"/>
        <v>267289408386</v>
      </c>
      <c r="R197" s="62">
        <f t="shared" si="176"/>
        <v>91248959844</v>
      </c>
      <c r="S197" s="62">
        <f t="shared" si="176"/>
        <v>0</v>
      </c>
      <c r="T197" s="62">
        <f t="shared" si="176"/>
        <v>0</v>
      </c>
      <c r="U197" s="62">
        <f t="shared" si="176"/>
        <v>267289408386</v>
      </c>
      <c r="V197" s="62">
        <f t="shared" si="176"/>
        <v>0</v>
      </c>
      <c r="W197" s="62">
        <f t="shared" si="176"/>
        <v>0</v>
      </c>
      <c r="X197" s="38">
        <f t="shared" si="140"/>
        <v>0.74549736393772958</v>
      </c>
      <c r="Y197" s="38">
        <f t="shared" si="139"/>
        <v>0</v>
      </c>
      <c r="Z197" s="38">
        <f t="shared" si="155"/>
        <v>0</v>
      </c>
      <c r="AA197" s="38">
        <f t="shared" si="165"/>
        <v>0</v>
      </c>
      <c r="AB197" s="38" t="s">
        <v>40</v>
      </c>
    </row>
    <row r="198" spans="1:28" ht="30" customHeight="1" x14ac:dyDescent="0.25">
      <c r="A198" s="43" t="s">
        <v>355</v>
      </c>
      <c r="B198" s="44" t="s">
        <v>37</v>
      </c>
      <c r="C198" s="44">
        <v>10</v>
      </c>
      <c r="D198" s="44" t="s">
        <v>38</v>
      </c>
      <c r="E198" s="45" t="s">
        <v>258</v>
      </c>
      <c r="F198" s="46">
        <v>358538368230</v>
      </c>
      <c r="G198" s="46">
        <v>0</v>
      </c>
      <c r="H198" s="46">
        <v>0</v>
      </c>
      <c r="I198" s="46">
        <v>0</v>
      </c>
      <c r="J198" s="46">
        <v>0</v>
      </c>
      <c r="K198" s="46">
        <f t="shared" si="160"/>
        <v>0</v>
      </c>
      <c r="L198" s="46">
        <f>+F198+K198</f>
        <v>358538368230</v>
      </c>
      <c r="M198" s="51">
        <f t="shared" si="173"/>
        <v>4.5430833567931796E-2</v>
      </c>
      <c r="N198" s="46">
        <v>0</v>
      </c>
      <c r="O198" s="46">
        <v>267289408386</v>
      </c>
      <c r="P198" s="46">
        <f>L198-O198</f>
        <v>91248959844</v>
      </c>
      <c r="Q198" s="46">
        <v>267289408386</v>
      </c>
      <c r="R198" s="46">
        <f>+L198-Q198</f>
        <v>91248959844</v>
      </c>
      <c r="S198" s="46">
        <f>O198-Q198</f>
        <v>0</v>
      </c>
      <c r="T198" s="46">
        <v>0</v>
      </c>
      <c r="U198" s="46">
        <f>+Q198-T198</f>
        <v>267289408386</v>
      </c>
      <c r="V198" s="46">
        <v>0</v>
      </c>
      <c r="W198" s="48">
        <f>+T198-V198</f>
        <v>0</v>
      </c>
      <c r="X198" s="49">
        <f t="shared" si="140"/>
        <v>0.74549736393772958</v>
      </c>
      <c r="Y198" s="49">
        <f t="shared" si="139"/>
        <v>0</v>
      </c>
      <c r="Z198" s="49">
        <f t="shared" si="155"/>
        <v>0</v>
      </c>
      <c r="AA198" s="49">
        <f t="shared" si="165"/>
        <v>0</v>
      </c>
      <c r="AB198" s="49" t="s">
        <v>40</v>
      </c>
    </row>
    <row r="199" spans="1:28" ht="65.25" customHeight="1" x14ac:dyDescent="0.25">
      <c r="A199" s="39" t="s">
        <v>356</v>
      </c>
      <c r="B199" s="34" t="s">
        <v>37</v>
      </c>
      <c r="C199" s="34">
        <v>10</v>
      </c>
      <c r="D199" s="34" t="s">
        <v>38</v>
      </c>
      <c r="E199" s="40" t="s">
        <v>357</v>
      </c>
      <c r="F199" s="62">
        <f t="shared" ref="F199:J201" si="177">+F200</f>
        <v>115560588109</v>
      </c>
      <c r="G199" s="62">
        <f t="shared" si="177"/>
        <v>0</v>
      </c>
      <c r="H199" s="62">
        <f t="shared" si="177"/>
        <v>0</v>
      </c>
      <c r="I199" s="62">
        <f t="shared" si="177"/>
        <v>0</v>
      </c>
      <c r="J199" s="62">
        <f t="shared" si="177"/>
        <v>0</v>
      </c>
      <c r="K199" s="62">
        <f t="shared" si="160"/>
        <v>0</v>
      </c>
      <c r="L199" s="62">
        <f>+L200</f>
        <v>115560588109</v>
      </c>
      <c r="M199" s="42">
        <f t="shared" si="173"/>
        <v>1.4642822946146862E-2</v>
      </c>
      <c r="N199" s="62">
        <f t="shared" ref="N199:W201" si="178">+N200</f>
        <v>0</v>
      </c>
      <c r="O199" s="62">
        <f t="shared" si="178"/>
        <v>90602694750</v>
      </c>
      <c r="P199" s="62">
        <f t="shared" si="178"/>
        <v>24957893359</v>
      </c>
      <c r="Q199" s="62">
        <f t="shared" si="178"/>
        <v>90602694750</v>
      </c>
      <c r="R199" s="62">
        <f t="shared" si="178"/>
        <v>24957893359</v>
      </c>
      <c r="S199" s="62">
        <f t="shared" si="178"/>
        <v>0</v>
      </c>
      <c r="T199" s="62">
        <f t="shared" si="178"/>
        <v>0</v>
      </c>
      <c r="U199" s="62">
        <f t="shared" si="178"/>
        <v>90602694750</v>
      </c>
      <c r="V199" s="62">
        <f t="shared" si="178"/>
        <v>0</v>
      </c>
      <c r="W199" s="62">
        <f t="shared" si="178"/>
        <v>0</v>
      </c>
      <c r="X199" s="38">
        <f t="shared" si="140"/>
        <v>0.78402763634727257</v>
      </c>
      <c r="Y199" s="38">
        <f t="shared" ref="Y199:Y262" si="179">+T199/L199</f>
        <v>0</v>
      </c>
      <c r="Z199" s="38">
        <f t="shared" si="155"/>
        <v>0</v>
      </c>
      <c r="AA199" s="38">
        <f t="shared" si="165"/>
        <v>0</v>
      </c>
      <c r="AB199" s="38" t="s">
        <v>40</v>
      </c>
    </row>
    <row r="200" spans="1:28" ht="65.25" customHeight="1" x14ac:dyDescent="0.25">
      <c r="A200" s="39" t="s">
        <v>358</v>
      </c>
      <c r="B200" s="34" t="s">
        <v>37</v>
      </c>
      <c r="C200" s="34">
        <v>10</v>
      </c>
      <c r="D200" s="34" t="s">
        <v>38</v>
      </c>
      <c r="E200" s="95" t="s">
        <v>357</v>
      </c>
      <c r="F200" s="62">
        <f t="shared" si="177"/>
        <v>115560588109</v>
      </c>
      <c r="G200" s="62">
        <f t="shared" si="177"/>
        <v>0</v>
      </c>
      <c r="H200" s="62">
        <f t="shared" si="177"/>
        <v>0</v>
      </c>
      <c r="I200" s="62">
        <f t="shared" si="177"/>
        <v>0</v>
      </c>
      <c r="J200" s="62">
        <f t="shared" si="177"/>
        <v>0</v>
      </c>
      <c r="K200" s="62">
        <f t="shared" si="160"/>
        <v>0</v>
      </c>
      <c r="L200" s="62">
        <f>+L201</f>
        <v>115560588109</v>
      </c>
      <c r="M200" s="42">
        <f t="shared" si="173"/>
        <v>1.4642822946146862E-2</v>
      </c>
      <c r="N200" s="62">
        <f t="shared" si="178"/>
        <v>0</v>
      </c>
      <c r="O200" s="62">
        <f t="shared" si="178"/>
        <v>90602694750</v>
      </c>
      <c r="P200" s="62">
        <f t="shared" si="178"/>
        <v>24957893359</v>
      </c>
      <c r="Q200" s="62">
        <f t="shared" si="178"/>
        <v>90602694750</v>
      </c>
      <c r="R200" s="62">
        <f t="shared" si="178"/>
        <v>24957893359</v>
      </c>
      <c r="S200" s="62">
        <f t="shared" si="178"/>
        <v>0</v>
      </c>
      <c r="T200" s="62">
        <f t="shared" si="178"/>
        <v>0</v>
      </c>
      <c r="U200" s="62">
        <f t="shared" si="178"/>
        <v>90602694750</v>
      </c>
      <c r="V200" s="62">
        <f t="shared" si="178"/>
        <v>0</v>
      </c>
      <c r="W200" s="62">
        <f t="shared" si="178"/>
        <v>0</v>
      </c>
      <c r="X200" s="38">
        <f t="shared" ref="X200:X263" si="180">+Q200/L200</f>
        <v>0.78402763634727257</v>
      </c>
      <c r="Y200" s="38">
        <f t="shared" si="179"/>
        <v>0</v>
      </c>
      <c r="Z200" s="38">
        <f t="shared" si="155"/>
        <v>0</v>
      </c>
      <c r="AA200" s="38">
        <f t="shared" si="165"/>
        <v>0</v>
      </c>
      <c r="AB200" s="38" t="s">
        <v>40</v>
      </c>
    </row>
    <row r="201" spans="1:28" ht="38.25" customHeight="1" x14ac:dyDescent="0.25">
      <c r="A201" s="39" t="s">
        <v>359</v>
      </c>
      <c r="B201" s="34" t="s">
        <v>37</v>
      </c>
      <c r="C201" s="34">
        <v>10</v>
      </c>
      <c r="D201" s="34" t="s">
        <v>38</v>
      </c>
      <c r="E201" s="40" t="s">
        <v>268</v>
      </c>
      <c r="F201" s="62">
        <f t="shared" si="177"/>
        <v>115560588109</v>
      </c>
      <c r="G201" s="62">
        <f t="shared" si="177"/>
        <v>0</v>
      </c>
      <c r="H201" s="62">
        <f t="shared" si="177"/>
        <v>0</v>
      </c>
      <c r="I201" s="62">
        <f t="shared" si="177"/>
        <v>0</v>
      </c>
      <c r="J201" s="62">
        <f t="shared" si="177"/>
        <v>0</v>
      </c>
      <c r="K201" s="62">
        <f>+K202</f>
        <v>0</v>
      </c>
      <c r="L201" s="62">
        <f>+L202</f>
        <v>115560588109</v>
      </c>
      <c r="M201" s="42">
        <f t="shared" si="173"/>
        <v>1.4642822946146862E-2</v>
      </c>
      <c r="N201" s="62">
        <f t="shared" si="178"/>
        <v>0</v>
      </c>
      <c r="O201" s="62">
        <f t="shared" si="178"/>
        <v>90602694750</v>
      </c>
      <c r="P201" s="62">
        <f t="shared" si="178"/>
        <v>24957893359</v>
      </c>
      <c r="Q201" s="62">
        <f t="shared" si="178"/>
        <v>90602694750</v>
      </c>
      <c r="R201" s="62">
        <f t="shared" si="178"/>
        <v>24957893359</v>
      </c>
      <c r="S201" s="62">
        <f t="shared" si="178"/>
        <v>0</v>
      </c>
      <c r="T201" s="62">
        <f t="shared" si="178"/>
        <v>0</v>
      </c>
      <c r="U201" s="62">
        <f t="shared" si="178"/>
        <v>90602694750</v>
      </c>
      <c r="V201" s="62">
        <f t="shared" si="178"/>
        <v>0</v>
      </c>
      <c r="W201" s="62">
        <f t="shared" si="178"/>
        <v>0</v>
      </c>
      <c r="X201" s="38">
        <f t="shared" si="180"/>
        <v>0.78402763634727257</v>
      </c>
      <c r="Y201" s="38">
        <f t="shared" si="179"/>
        <v>0</v>
      </c>
      <c r="Z201" s="38">
        <f t="shared" si="155"/>
        <v>0</v>
      </c>
      <c r="AA201" s="38">
        <f t="shared" si="165"/>
        <v>0</v>
      </c>
      <c r="AB201" s="38" t="s">
        <v>40</v>
      </c>
    </row>
    <row r="202" spans="1:28" ht="30" customHeight="1" x14ac:dyDescent="0.25">
      <c r="A202" s="43" t="s">
        <v>360</v>
      </c>
      <c r="B202" s="44" t="s">
        <v>37</v>
      </c>
      <c r="C202" s="44">
        <v>10</v>
      </c>
      <c r="D202" s="44" t="s">
        <v>38</v>
      </c>
      <c r="E202" s="45" t="s">
        <v>258</v>
      </c>
      <c r="F202" s="46">
        <v>115560588109</v>
      </c>
      <c r="G202" s="46">
        <v>0</v>
      </c>
      <c r="H202" s="46">
        <v>0</v>
      </c>
      <c r="I202" s="46">
        <v>0</v>
      </c>
      <c r="J202" s="46">
        <v>0</v>
      </c>
      <c r="K202" s="46">
        <f t="shared" ref="K202:K210" si="181">+G202-H202+I202-J202</f>
        <v>0</v>
      </c>
      <c r="L202" s="46">
        <f>+F202+K202</f>
        <v>115560588109</v>
      </c>
      <c r="M202" s="51">
        <f t="shared" si="173"/>
        <v>1.4642822946146862E-2</v>
      </c>
      <c r="N202" s="46">
        <v>0</v>
      </c>
      <c r="O202" s="46">
        <v>90602694750</v>
      </c>
      <c r="P202" s="46">
        <f>L202-O202</f>
        <v>24957893359</v>
      </c>
      <c r="Q202" s="46">
        <v>90602694750</v>
      </c>
      <c r="R202" s="46">
        <f>+L202-Q202</f>
        <v>24957893359</v>
      </c>
      <c r="S202" s="46">
        <f>O202-Q202</f>
        <v>0</v>
      </c>
      <c r="T202" s="46">
        <v>0</v>
      </c>
      <c r="U202" s="46">
        <f>+Q202-T202</f>
        <v>90602694750</v>
      </c>
      <c r="V202" s="46">
        <v>0</v>
      </c>
      <c r="W202" s="48">
        <f>+T202-V202</f>
        <v>0</v>
      </c>
      <c r="X202" s="49">
        <f t="shared" si="180"/>
        <v>0.78402763634727257</v>
      </c>
      <c r="Y202" s="49">
        <f t="shared" si="179"/>
        <v>0</v>
      </c>
      <c r="Z202" s="49">
        <f t="shared" si="155"/>
        <v>0</v>
      </c>
      <c r="AA202" s="49">
        <f t="shared" si="165"/>
        <v>0</v>
      </c>
      <c r="AB202" s="49" t="s">
        <v>40</v>
      </c>
    </row>
    <row r="203" spans="1:28" ht="64.5" customHeight="1" x14ac:dyDescent="0.25">
      <c r="A203" s="39" t="s">
        <v>361</v>
      </c>
      <c r="B203" s="34" t="s">
        <v>37</v>
      </c>
      <c r="C203" s="34">
        <v>10</v>
      </c>
      <c r="D203" s="34" t="s">
        <v>38</v>
      </c>
      <c r="E203" s="40" t="s">
        <v>362</v>
      </c>
      <c r="F203" s="62">
        <f t="shared" ref="F203:J205" si="182">+F204</f>
        <v>354209260659</v>
      </c>
      <c r="G203" s="62">
        <f t="shared" si="182"/>
        <v>0</v>
      </c>
      <c r="H203" s="62">
        <f t="shared" si="182"/>
        <v>0</v>
      </c>
      <c r="I203" s="62">
        <f t="shared" si="182"/>
        <v>0</v>
      </c>
      <c r="J203" s="62">
        <f t="shared" si="182"/>
        <v>0</v>
      </c>
      <c r="K203" s="62">
        <f t="shared" si="181"/>
        <v>0</v>
      </c>
      <c r="L203" s="62">
        <f>+L204</f>
        <v>354209260659</v>
      </c>
      <c r="M203" s="42">
        <f t="shared" si="173"/>
        <v>4.4882287071982975E-2</v>
      </c>
      <c r="N203" s="62">
        <f t="shared" ref="N203:W205" si="183">+N204</f>
        <v>0</v>
      </c>
      <c r="O203" s="62">
        <f t="shared" si="183"/>
        <v>286640298555</v>
      </c>
      <c r="P203" s="62">
        <f t="shared" si="183"/>
        <v>67568962104</v>
      </c>
      <c r="Q203" s="62">
        <f t="shared" si="183"/>
        <v>286640298555</v>
      </c>
      <c r="R203" s="62">
        <f t="shared" si="183"/>
        <v>67568962104</v>
      </c>
      <c r="S203" s="62">
        <f t="shared" si="183"/>
        <v>0</v>
      </c>
      <c r="T203" s="62">
        <f t="shared" si="183"/>
        <v>0</v>
      </c>
      <c r="U203" s="62">
        <f t="shared" si="183"/>
        <v>286640298555</v>
      </c>
      <c r="V203" s="62">
        <f t="shared" si="183"/>
        <v>0</v>
      </c>
      <c r="W203" s="62">
        <f t="shared" si="183"/>
        <v>0</v>
      </c>
      <c r="X203" s="38">
        <f t="shared" si="180"/>
        <v>0.80923999000396218</v>
      </c>
      <c r="Y203" s="38">
        <f t="shared" si="179"/>
        <v>0</v>
      </c>
      <c r="Z203" s="38">
        <f t="shared" si="155"/>
        <v>0</v>
      </c>
      <c r="AA203" s="38">
        <f t="shared" si="165"/>
        <v>0</v>
      </c>
      <c r="AB203" s="38" t="s">
        <v>40</v>
      </c>
    </row>
    <row r="204" spans="1:28" ht="64.5" customHeight="1" x14ac:dyDescent="0.25">
      <c r="A204" s="39" t="s">
        <v>363</v>
      </c>
      <c r="B204" s="34" t="s">
        <v>37</v>
      </c>
      <c r="C204" s="34">
        <v>10</v>
      </c>
      <c r="D204" s="34" t="s">
        <v>38</v>
      </c>
      <c r="E204" s="40" t="s">
        <v>362</v>
      </c>
      <c r="F204" s="62">
        <f t="shared" si="182"/>
        <v>354209260659</v>
      </c>
      <c r="G204" s="62">
        <f t="shared" si="182"/>
        <v>0</v>
      </c>
      <c r="H204" s="62">
        <f t="shared" si="182"/>
        <v>0</v>
      </c>
      <c r="I204" s="62">
        <f t="shared" si="182"/>
        <v>0</v>
      </c>
      <c r="J204" s="62">
        <f t="shared" si="182"/>
        <v>0</v>
      </c>
      <c r="K204" s="62">
        <f t="shared" si="181"/>
        <v>0</v>
      </c>
      <c r="L204" s="62">
        <f>+L205</f>
        <v>354209260659</v>
      </c>
      <c r="M204" s="42">
        <f t="shared" si="173"/>
        <v>4.4882287071982975E-2</v>
      </c>
      <c r="N204" s="62">
        <f t="shared" si="183"/>
        <v>0</v>
      </c>
      <c r="O204" s="62">
        <f t="shared" si="183"/>
        <v>286640298555</v>
      </c>
      <c r="P204" s="62">
        <f t="shared" si="183"/>
        <v>67568962104</v>
      </c>
      <c r="Q204" s="62">
        <f t="shared" si="183"/>
        <v>286640298555</v>
      </c>
      <c r="R204" s="62">
        <f t="shared" si="183"/>
        <v>67568962104</v>
      </c>
      <c r="S204" s="62">
        <f t="shared" si="183"/>
        <v>0</v>
      </c>
      <c r="T204" s="62">
        <f t="shared" si="183"/>
        <v>0</v>
      </c>
      <c r="U204" s="62">
        <f t="shared" si="183"/>
        <v>286640298555</v>
      </c>
      <c r="V204" s="62">
        <f t="shared" si="183"/>
        <v>0</v>
      </c>
      <c r="W204" s="62">
        <f t="shared" si="183"/>
        <v>0</v>
      </c>
      <c r="X204" s="38">
        <f t="shared" si="180"/>
        <v>0.80923999000396218</v>
      </c>
      <c r="Y204" s="38">
        <f t="shared" si="179"/>
        <v>0</v>
      </c>
      <c r="Z204" s="38">
        <f t="shared" si="155"/>
        <v>0</v>
      </c>
      <c r="AA204" s="38">
        <f t="shared" si="165"/>
        <v>0</v>
      </c>
      <c r="AB204" s="38" t="s">
        <v>40</v>
      </c>
    </row>
    <row r="205" spans="1:28" ht="38.25" customHeight="1" x14ac:dyDescent="0.25">
      <c r="A205" s="39" t="s">
        <v>364</v>
      </c>
      <c r="B205" s="34" t="s">
        <v>37</v>
      </c>
      <c r="C205" s="34">
        <v>10</v>
      </c>
      <c r="D205" s="34" t="s">
        <v>38</v>
      </c>
      <c r="E205" s="40" t="s">
        <v>268</v>
      </c>
      <c r="F205" s="62">
        <f t="shared" si="182"/>
        <v>354209260659</v>
      </c>
      <c r="G205" s="62">
        <f t="shared" si="182"/>
        <v>0</v>
      </c>
      <c r="H205" s="62">
        <f t="shared" si="182"/>
        <v>0</v>
      </c>
      <c r="I205" s="62">
        <f t="shared" si="182"/>
        <v>0</v>
      </c>
      <c r="J205" s="62">
        <f t="shared" si="182"/>
        <v>0</v>
      </c>
      <c r="K205" s="62">
        <f t="shared" si="181"/>
        <v>0</v>
      </c>
      <c r="L205" s="62">
        <f>+L206</f>
        <v>354209260659</v>
      </c>
      <c r="M205" s="42">
        <f t="shared" si="173"/>
        <v>4.4882287071982975E-2</v>
      </c>
      <c r="N205" s="62">
        <f t="shared" si="183"/>
        <v>0</v>
      </c>
      <c r="O205" s="62">
        <f t="shared" si="183"/>
        <v>286640298555</v>
      </c>
      <c r="P205" s="62">
        <f t="shared" si="183"/>
        <v>67568962104</v>
      </c>
      <c r="Q205" s="62">
        <f t="shared" si="183"/>
        <v>286640298555</v>
      </c>
      <c r="R205" s="62">
        <f t="shared" si="183"/>
        <v>67568962104</v>
      </c>
      <c r="S205" s="62">
        <f t="shared" si="183"/>
        <v>0</v>
      </c>
      <c r="T205" s="62">
        <f t="shared" si="183"/>
        <v>0</v>
      </c>
      <c r="U205" s="62">
        <f t="shared" si="183"/>
        <v>286640298555</v>
      </c>
      <c r="V205" s="62">
        <f t="shared" si="183"/>
        <v>0</v>
      </c>
      <c r="W205" s="62">
        <f t="shared" si="183"/>
        <v>0</v>
      </c>
      <c r="X205" s="38">
        <f t="shared" si="180"/>
        <v>0.80923999000396218</v>
      </c>
      <c r="Y205" s="38">
        <f t="shared" si="179"/>
        <v>0</v>
      </c>
      <c r="Z205" s="38">
        <f t="shared" si="155"/>
        <v>0</v>
      </c>
      <c r="AA205" s="38">
        <f t="shared" si="165"/>
        <v>0</v>
      </c>
      <c r="AB205" s="38" t="s">
        <v>40</v>
      </c>
    </row>
    <row r="206" spans="1:28" ht="30" customHeight="1" x14ac:dyDescent="0.25">
      <c r="A206" s="43" t="s">
        <v>365</v>
      </c>
      <c r="B206" s="44" t="s">
        <v>37</v>
      </c>
      <c r="C206" s="44">
        <v>10</v>
      </c>
      <c r="D206" s="44" t="s">
        <v>38</v>
      </c>
      <c r="E206" s="45" t="s">
        <v>258</v>
      </c>
      <c r="F206" s="46">
        <v>354209260659</v>
      </c>
      <c r="G206" s="46">
        <v>0</v>
      </c>
      <c r="H206" s="46">
        <v>0</v>
      </c>
      <c r="I206" s="46">
        <v>0</v>
      </c>
      <c r="J206" s="46">
        <v>0</v>
      </c>
      <c r="K206" s="46">
        <f t="shared" si="181"/>
        <v>0</v>
      </c>
      <c r="L206" s="46">
        <f>+F206+K206</f>
        <v>354209260659</v>
      </c>
      <c r="M206" s="51">
        <f t="shared" si="173"/>
        <v>4.4882287071982975E-2</v>
      </c>
      <c r="N206" s="46">
        <v>0</v>
      </c>
      <c r="O206" s="46">
        <v>286640298555</v>
      </c>
      <c r="P206" s="46">
        <f>L206-O206</f>
        <v>67568962104</v>
      </c>
      <c r="Q206" s="46">
        <v>286640298555</v>
      </c>
      <c r="R206" s="46">
        <f>+L206-Q206</f>
        <v>67568962104</v>
      </c>
      <c r="S206" s="46">
        <f>O206-Q206</f>
        <v>0</v>
      </c>
      <c r="T206" s="46">
        <v>0</v>
      </c>
      <c r="U206" s="46">
        <f>+Q206-T206</f>
        <v>286640298555</v>
      </c>
      <c r="V206" s="46">
        <v>0</v>
      </c>
      <c r="W206" s="48">
        <f>+T206-V206</f>
        <v>0</v>
      </c>
      <c r="X206" s="49">
        <f t="shared" si="180"/>
        <v>0.80923999000396218</v>
      </c>
      <c r="Y206" s="49">
        <f t="shared" si="179"/>
        <v>0</v>
      </c>
      <c r="Z206" s="49">
        <f t="shared" si="155"/>
        <v>0</v>
      </c>
      <c r="AA206" s="49">
        <f t="shared" si="165"/>
        <v>0</v>
      </c>
      <c r="AB206" s="49" t="s">
        <v>40</v>
      </c>
    </row>
    <row r="207" spans="1:28" ht="71.25" customHeight="1" x14ac:dyDescent="0.25">
      <c r="A207" s="39" t="s">
        <v>366</v>
      </c>
      <c r="B207" s="34" t="s">
        <v>37</v>
      </c>
      <c r="C207" s="34">
        <v>10</v>
      </c>
      <c r="D207" s="34" t="s">
        <v>38</v>
      </c>
      <c r="E207" s="40" t="s">
        <v>367</v>
      </c>
      <c r="F207" s="62">
        <f t="shared" ref="F207:J209" si="184">+F208</f>
        <v>53006481523</v>
      </c>
      <c r="G207" s="62">
        <f t="shared" si="184"/>
        <v>0</v>
      </c>
      <c r="H207" s="62">
        <f t="shared" si="184"/>
        <v>0</v>
      </c>
      <c r="I207" s="62">
        <f t="shared" si="184"/>
        <v>0</v>
      </c>
      <c r="J207" s="62">
        <f t="shared" si="184"/>
        <v>0</v>
      </c>
      <c r="K207" s="62">
        <f t="shared" si="181"/>
        <v>0</v>
      </c>
      <c r="L207" s="62">
        <f>+L208</f>
        <v>53006481523</v>
      </c>
      <c r="M207" s="42">
        <f t="shared" si="173"/>
        <v>6.7165158696440158E-3</v>
      </c>
      <c r="N207" s="62">
        <f t="shared" ref="N207:W209" si="185">+N208</f>
        <v>0</v>
      </c>
      <c r="O207" s="62">
        <f t="shared" si="185"/>
        <v>46618509423</v>
      </c>
      <c r="P207" s="62">
        <f t="shared" si="185"/>
        <v>6387972100</v>
      </c>
      <c r="Q207" s="62">
        <f t="shared" si="185"/>
        <v>46618509423</v>
      </c>
      <c r="R207" s="62">
        <f t="shared" si="185"/>
        <v>6387972100</v>
      </c>
      <c r="S207" s="62">
        <f t="shared" si="185"/>
        <v>0</v>
      </c>
      <c r="T207" s="62">
        <f t="shared" si="185"/>
        <v>0</v>
      </c>
      <c r="U207" s="62">
        <f t="shared" si="185"/>
        <v>46618509423</v>
      </c>
      <c r="V207" s="62">
        <f t="shared" si="185"/>
        <v>0</v>
      </c>
      <c r="W207" s="62">
        <f t="shared" si="185"/>
        <v>0</v>
      </c>
      <c r="X207" s="38">
        <f t="shared" si="180"/>
        <v>0.87948696241556423</v>
      </c>
      <c r="Y207" s="38">
        <f t="shared" si="179"/>
        <v>0</v>
      </c>
      <c r="Z207" s="38">
        <f t="shared" si="155"/>
        <v>0</v>
      </c>
      <c r="AA207" s="38">
        <f t="shared" si="165"/>
        <v>0</v>
      </c>
      <c r="AB207" s="38" t="s">
        <v>40</v>
      </c>
    </row>
    <row r="208" spans="1:28" ht="71.25" customHeight="1" x14ac:dyDescent="0.25">
      <c r="A208" s="39" t="s">
        <v>368</v>
      </c>
      <c r="B208" s="34" t="s">
        <v>37</v>
      </c>
      <c r="C208" s="34">
        <v>10</v>
      </c>
      <c r="D208" s="34" t="s">
        <v>38</v>
      </c>
      <c r="E208" s="95" t="s">
        <v>367</v>
      </c>
      <c r="F208" s="62">
        <f t="shared" si="184"/>
        <v>53006481523</v>
      </c>
      <c r="G208" s="62">
        <f t="shared" si="184"/>
        <v>0</v>
      </c>
      <c r="H208" s="62">
        <f t="shared" si="184"/>
        <v>0</v>
      </c>
      <c r="I208" s="62">
        <f t="shared" si="184"/>
        <v>0</v>
      </c>
      <c r="J208" s="62">
        <f t="shared" si="184"/>
        <v>0</v>
      </c>
      <c r="K208" s="62">
        <f t="shared" si="181"/>
        <v>0</v>
      </c>
      <c r="L208" s="62">
        <f>+L209</f>
        <v>53006481523</v>
      </c>
      <c r="M208" s="42">
        <f t="shared" si="173"/>
        <v>6.7165158696440158E-3</v>
      </c>
      <c r="N208" s="62">
        <f t="shared" si="185"/>
        <v>0</v>
      </c>
      <c r="O208" s="62">
        <f t="shared" si="185"/>
        <v>46618509423</v>
      </c>
      <c r="P208" s="62">
        <f t="shared" si="185"/>
        <v>6387972100</v>
      </c>
      <c r="Q208" s="62">
        <f t="shared" si="185"/>
        <v>46618509423</v>
      </c>
      <c r="R208" s="62">
        <f t="shared" si="185"/>
        <v>6387972100</v>
      </c>
      <c r="S208" s="62">
        <f t="shared" si="185"/>
        <v>0</v>
      </c>
      <c r="T208" s="62">
        <f t="shared" si="185"/>
        <v>0</v>
      </c>
      <c r="U208" s="62">
        <f t="shared" si="185"/>
        <v>46618509423</v>
      </c>
      <c r="V208" s="62">
        <f t="shared" si="185"/>
        <v>0</v>
      </c>
      <c r="W208" s="62">
        <f t="shared" si="185"/>
        <v>0</v>
      </c>
      <c r="X208" s="38">
        <f t="shared" si="180"/>
        <v>0.87948696241556423</v>
      </c>
      <c r="Y208" s="38">
        <f t="shared" si="179"/>
        <v>0</v>
      </c>
      <c r="Z208" s="38">
        <f t="shared" si="155"/>
        <v>0</v>
      </c>
      <c r="AA208" s="38">
        <f t="shared" si="165"/>
        <v>0</v>
      </c>
      <c r="AB208" s="38" t="s">
        <v>40</v>
      </c>
    </row>
    <row r="209" spans="1:28" ht="30.75" customHeight="1" x14ac:dyDescent="0.25">
      <c r="A209" s="39" t="s">
        <v>369</v>
      </c>
      <c r="B209" s="34" t="s">
        <v>37</v>
      </c>
      <c r="C209" s="34">
        <v>10</v>
      </c>
      <c r="D209" s="34" t="s">
        <v>38</v>
      </c>
      <c r="E209" s="40" t="s">
        <v>268</v>
      </c>
      <c r="F209" s="62">
        <f t="shared" si="184"/>
        <v>53006481523</v>
      </c>
      <c r="G209" s="62">
        <f t="shared" si="184"/>
        <v>0</v>
      </c>
      <c r="H209" s="62">
        <f t="shared" si="184"/>
        <v>0</v>
      </c>
      <c r="I209" s="62">
        <f t="shared" si="184"/>
        <v>0</v>
      </c>
      <c r="J209" s="62">
        <f t="shared" si="184"/>
        <v>0</v>
      </c>
      <c r="K209" s="62">
        <f t="shared" si="181"/>
        <v>0</v>
      </c>
      <c r="L209" s="62">
        <f>+L210</f>
        <v>53006481523</v>
      </c>
      <c r="M209" s="42">
        <f t="shared" si="173"/>
        <v>6.7165158696440158E-3</v>
      </c>
      <c r="N209" s="62">
        <f t="shared" si="185"/>
        <v>0</v>
      </c>
      <c r="O209" s="62">
        <f t="shared" si="185"/>
        <v>46618509423</v>
      </c>
      <c r="P209" s="62">
        <f t="shared" si="185"/>
        <v>6387972100</v>
      </c>
      <c r="Q209" s="62">
        <f t="shared" si="185"/>
        <v>46618509423</v>
      </c>
      <c r="R209" s="62">
        <f t="shared" si="185"/>
        <v>6387972100</v>
      </c>
      <c r="S209" s="62">
        <f t="shared" si="185"/>
        <v>0</v>
      </c>
      <c r="T209" s="62">
        <f t="shared" si="185"/>
        <v>0</v>
      </c>
      <c r="U209" s="62">
        <f t="shared" si="185"/>
        <v>46618509423</v>
      </c>
      <c r="V209" s="62">
        <f t="shared" si="185"/>
        <v>0</v>
      </c>
      <c r="W209" s="62">
        <f t="shared" si="185"/>
        <v>0</v>
      </c>
      <c r="X209" s="38">
        <f t="shared" si="180"/>
        <v>0.87948696241556423</v>
      </c>
      <c r="Y209" s="38">
        <f t="shared" si="179"/>
        <v>0</v>
      </c>
      <c r="Z209" s="38">
        <f t="shared" si="155"/>
        <v>0</v>
      </c>
      <c r="AA209" s="38">
        <f t="shared" si="165"/>
        <v>0</v>
      </c>
      <c r="AB209" s="38" t="s">
        <v>40</v>
      </c>
    </row>
    <row r="210" spans="1:28" ht="30" customHeight="1" x14ac:dyDescent="0.25">
      <c r="A210" s="43" t="s">
        <v>370</v>
      </c>
      <c r="B210" s="44" t="s">
        <v>37</v>
      </c>
      <c r="C210" s="44">
        <v>10</v>
      </c>
      <c r="D210" s="44" t="s">
        <v>38</v>
      </c>
      <c r="E210" s="45" t="s">
        <v>258</v>
      </c>
      <c r="F210" s="46">
        <v>53006481523</v>
      </c>
      <c r="G210" s="46">
        <v>0</v>
      </c>
      <c r="H210" s="46">
        <v>0</v>
      </c>
      <c r="I210" s="46">
        <v>0</v>
      </c>
      <c r="J210" s="46">
        <v>0</v>
      </c>
      <c r="K210" s="46">
        <f t="shared" si="181"/>
        <v>0</v>
      </c>
      <c r="L210" s="46">
        <f>+F210+K210</f>
        <v>53006481523</v>
      </c>
      <c r="M210" s="51">
        <f t="shared" si="173"/>
        <v>6.7165158696440158E-3</v>
      </c>
      <c r="N210" s="46">
        <v>0</v>
      </c>
      <c r="O210" s="46">
        <v>46618509423</v>
      </c>
      <c r="P210" s="46">
        <f>L210-O210</f>
        <v>6387972100</v>
      </c>
      <c r="Q210" s="46">
        <v>46618509423</v>
      </c>
      <c r="R210" s="46">
        <f>+L210-Q210</f>
        <v>6387972100</v>
      </c>
      <c r="S210" s="46">
        <f>O210-Q210</f>
        <v>0</v>
      </c>
      <c r="T210" s="46">
        <v>0</v>
      </c>
      <c r="U210" s="46">
        <f>+Q210-T210</f>
        <v>46618509423</v>
      </c>
      <c r="V210" s="46">
        <v>0</v>
      </c>
      <c r="W210" s="48">
        <f>+T210-V210</f>
        <v>0</v>
      </c>
      <c r="X210" s="49">
        <f t="shared" si="180"/>
        <v>0.87948696241556423</v>
      </c>
      <c r="Y210" s="49">
        <f t="shared" si="179"/>
        <v>0</v>
      </c>
      <c r="Z210" s="49">
        <f t="shared" si="155"/>
        <v>0</v>
      </c>
      <c r="AA210" s="49">
        <f t="shared" si="165"/>
        <v>0</v>
      </c>
      <c r="AB210" s="49" t="s">
        <v>40</v>
      </c>
    </row>
    <row r="211" spans="1:28" s="4" customFormat="1" ht="73.5" customHeight="1" x14ac:dyDescent="0.25">
      <c r="A211" s="96" t="s">
        <v>371</v>
      </c>
      <c r="B211" s="100" t="s">
        <v>37</v>
      </c>
      <c r="C211" s="34">
        <v>10</v>
      </c>
      <c r="D211" s="34" t="s">
        <v>38</v>
      </c>
      <c r="E211" s="95" t="s">
        <v>372</v>
      </c>
      <c r="F211" s="60">
        <f>+F212</f>
        <v>2450000000</v>
      </c>
      <c r="G211" s="60">
        <f t="shared" ref="G211:L213" si="186">+G212</f>
        <v>0</v>
      </c>
      <c r="H211" s="60">
        <f t="shared" si="186"/>
        <v>0</v>
      </c>
      <c r="I211" s="60">
        <f t="shared" si="186"/>
        <v>0</v>
      </c>
      <c r="J211" s="60">
        <f t="shared" si="186"/>
        <v>0</v>
      </c>
      <c r="K211" s="60">
        <f t="shared" si="186"/>
        <v>0</v>
      </c>
      <c r="L211" s="60">
        <f t="shared" si="186"/>
        <v>2450000000</v>
      </c>
      <c r="M211" s="42">
        <f t="shared" si="173"/>
        <v>3.1044248567012816E-4</v>
      </c>
      <c r="N211" s="60">
        <f t="shared" ref="N211:W213" si="187">+N212</f>
        <v>0</v>
      </c>
      <c r="O211" s="60">
        <f t="shared" si="187"/>
        <v>1991292071.6900001</v>
      </c>
      <c r="P211" s="60">
        <f t="shared" si="187"/>
        <v>458707928.30999994</v>
      </c>
      <c r="Q211" s="60">
        <f t="shared" si="187"/>
        <v>1991292071.6900001</v>
      </c>
      <c r="R211" s="60">
        <f t="shared" si="187"/>
        <v>458707928.30999994</v>
      </c>
      <c r="S211" s="60">
        <f t="shared" si="187"/>
        <v>0</v>
      </c>
      <c r="T211" s="60">
        <f t="shared" si="187"/>
        <v>115785.69</v>
      </c>
      <c r="U211" s="60">
        <f t="shared" si="187"/>
        <v>1991176286</v>
      </c>
      <c r="V211" s="60">
        <f t="shared" si="187"/>
        <v>115785.69</v>
      </c>
      <c r="W211" s="60">
        <f t="shared" si="187"/>
        <v>0</v>
      </c>
      <c r="X211" s="38">
        <f t="shared" si="180"/>
        <v>0.81277227415918374</v>
      </c>
      <c r="Y211" s="101">
        <f t="shared" si="179"/>
        <v>4.7259465306122452E-5</v>
      </c>
      <c r="Z211" s="38">
        <f t="shared" si="155"/>
        <v>4.7259465306122452E-5</v>
      </c>
      <c r="AA211" s="38">
        <f t="shared" si="165"/>
        <v>5.814601064610941E-5</v>
      </c>
      <c r="AB211" s="65">
        <f t="shared" ref="AB211:AB274" si="188">+V211/T211</f>
        <v>1</v>
      </c>
    </row>
    <row r="212" spans="1:28" s="4" customFormat="1" ht="57" customHeight="1" x14ac:dyDescent="0.25">
      <c r="A212" s="96" t="s">
        <v>373</v>
      </c>
      <c r="B212" s="100" t="s">
        <v>37</v>
      </c>
      <c r="C212" s="34">
        <v>10</v>
      </c>
      <c r="D212" s="34" t="s">
        <v>38</v>
      </c>
      <c r="E212" s="95" t="s">
        <v>372</v>
      </c>
      <c r="F212" s="60">
        <f>+F213</f>
        <v>2450000000</v>
      </c>
      <c r="G212" s="60">
        <f t="shared" si="186"/>
        <v>0</v>
      </c>
      <c r="H212" s="60">
        <f t="shared" si="186"/>
        <v>0</v>
      </c>
      <c r="I212" s="60">
        <f t="shared" si="186"/>
        <v>0</v>
      </c>
      <c r="J212" s="60">
        <f t="shared" si="186"/>
        <v>0</v>
      </c>
      <c r="K212" s="60">
        <f t="shared" si="186"/>
        <v>0</v>
      </c>
      <c r="L212" s="60">
        <f t="shared" si="186"/>
        <v>2450000000</v>
      </c>
      <c r="M212" s="42">
        <f t="shared" si="173"/>
        <v>3.1044248567012816E-4</v>
      </c>
      <c r="N212" s="60">
        <f t="shared" si="187"/>
        <v>0</v>
      </c>
      <c r="O212" s="60">
        <f t="shared" si="187"/>
        <v>1991292071.6900001</v>
      </c>
      <c r="P212" s="60">
        <f t="shared" si="187"/>
        <v>458707928.30999994</v>
      </c>
      <c r="Q212" s="60">
        <f t="shared" si="187"/>
        <v>1991292071.6900001</v>
      </c>
      <c r="R212" s="60">
        <f t="shared" si="187"/>
        <v>458707928.30999994</v>
      </c>
      <c r="S212" s="60">
        <f t="shared" si="187"/>
        <v>0</v>
      </c>
      <c r="T212" s="60">
        <f t="shared" si="187"/>
        <v>115785.69</v>
      </c>
      <c r="U212" s="60">
        <f t="shared" si="187"/>
        <v>1991176286</v>
      </c>
      <c r="V212" s="60">
        <f t="shared" si="187"/>
        <v>115785.69</v>
      </c>
      <c r="W212" s="60">
        <f t="shared" si="187"/>
        <v>0</v>
      </c>
      <c r="X212" s="38">
        <f t="shared" si="180"/>
        <v>0.81277227415918374</v>
      </c>
      <c r="Y212" s="101">
        <f t="shared" si="179"/>
        <v>4.7259465306122452E-5</v>
      </c>
      <c r="Z212" s="38">
        <f t="shared" si="155"/>
        <v>4.7259465306122452E-5</v>
      </c>
      <c r="AA212" s="38">
        <f t="shared" si="165"/>
        <v>5.814601064610941E-5</v>
      </c>
      <c r="AB212" s="38">
        <f t="shared" si="188"/>
        <v>1</v>
      </c>
    </row>
    <row r="213" spans="1:28" ht="45" customHeight="1" x14ac:dyDescent="0.25">
      <c r="A213" s="96" t="s">
        <v>374</v>
      </c>
      <c r="B213" s="100" t="s">
        <v>37</v>
      </c>
      <c r="C213" s="34">
        <v>10</v>
      </c>
      <c r="D213" s="34" t="s">
        <v>38</v>
      </c>
      <c r="E213" s="95" t="s">
        <v>268</v>
      </c>
      <c r="F213" s="60">
        <f>+F214</f>
        <v>2450000000</v>
      </c>
      <c r="G213" s="60">
        <f t="shared" si="186"/>
        <v>0</v>
      </c>
      <c r="H213" s="60">
        <f t="shared" si="186"/>
        <v>0</v>
      </c>
      <c r="I213" s="60">
        <f t="shared" si="186"/>
        <v>0</v>
      </c>
      <c r="J213" s="60">
        <f t="shared" si="186"/>
        <v>0</v>
      </c>
      <c r="K213" s="60">
        <f t="shared" si="186"/>
        <v>0</v>
      </c>
      <c r="L213" s="60">
        <f t="shared" si="186"/>
        <v>2450000000</v>
      </c>
      <c r="M213" s="42">
        <f t="shared" si="173"/>
        <v>3.1044248567012816E-4</v>
      </c>
      <c r="N213" s="60">
        <f t="shared" si="187"/>
        <v>0</v>
      </c>
      <c r="O213" s="60">
        <f t="shared" si="187"/>
        <v>1991292071.6900001</v>
      </c>
      <c r="P213" s="60">
        <f t="shared" si="187"/>
        <v>458707928.30999994</v>
      </c>
      <c r="Q213" s="60">
        <f t="shared" si="187"/>
        <v>1991292071.6900001</v>
      </c>
      <c r="R213" s="60">
        <f t="shared" si="187"/>
        <v>458707928.30999994</v>
      </c>
      <c r="S213" s="60">
        <f t="shared" si="187"/>
        <v>0</v>
      </c>
      <c r="T213" s="60">
        <f t="shared" si="187"/>
        <v>115785.69</v>
      </c>
      <c r="U213" s="60">
        <f t="shared" si="187"/>
        <v>1991176286</v>
      </c>
      <c r="V213" s="60">
        <f t="shared" si="187"/>
        <v>115785.69</v>
      </c>
      <c r="W213" s="60">
        <f t="shared" si="187"/>
        <v>0</v>
      </c>
      <c r="X213" s="38">
        <f t="shared" si="180"/>
        <v>0.81277227415918374</v>
      </c>
      <c r="Y213" s="101">
        <f t="shared" si="179"/>
        <v>4.7259465306122452E-5</v>
      </c>
      <c r="Z213" s="101">
        <f t="shared" si="155"/>
        <v>4.7259465306122452E-5</v>
      </c>
      <c r="AA213" s="101">
        <f t="shared" si="165"/>
        <v>5.814601064610941E-5</v>
      </c>
      <c r="AB213" s="38">
        <f t="shared" si="188"/>
        <v>1</v>
      </c>
    </row>
    <row r="214" spans="1:28" ht="41.25" customHeight="1" x14ac:dyDescent="0.25">
      <c r="A214" s="102" t="s">
        <v>375</v>
      </c>
      <c r="B214" s="103" t="s">
        <v>37</v>
      </c>
      <c r="C214" s="44">
        <v>10</v>
      </c>
      <c r="D214" s="44" t="s">
        <v>38</v>
      </c>
      <c r="E214" s="45" t="s">
        <v>258</v>
      </c>
      <c r="F214" s="46">
        <v>2450000000</v>
      </c>
      <c r="G214" s="59">
        <v>0</v>
      </c>
      <c r="H214" s="59">
        <v>0</v>
      </c>
      <c r="I214" s="59">
        <v>0</v>
      </c>
      <c r="J214" s="59">
        <v>0</v>
      </c>
      <c r="K214" s="59">
        <f t="shared" ref="K214:K277" si="189">+G214-H214+I214-J214</f>
        <v>0</v>
      </c>
      <c r="L214" s="46">
        <f>+F214+K214</f>
        <v>2450000000</v>
      </c>
      <c r="M214" s="51">
        <f t="shared" si="173"/>
        <v>3.1044248567012816E-4</v>
      </c>
      <c r="N214" s="46">
        <v>0</v>
      </c>
      <c r="O214" s="46">
        <v>1991292071.6900001</v>
      </c>
      <c r="P214" s="59">
        <f>L214-O214</f>
        <v>458707928.30999994</v>
      </c>
      <c r="Q214" s="46">
        <v>1991292071.6900001</v>
      </c>
      <c r="R214" s="59">
        <f>+L214-Q214</f>
        <v>458707928.30999994</v>
      </c>
      <c r="S214" s="46">
        <f>O214-Q214</f>
        <v>0</v>
      </c>
      <c r="T214" s="59">
        <v>115785.69</v>
      </c>
      <c r="U214" s="46">
        <f>+Q214-T214</f>
        <v>1991176286</v>
      </c>
      <c r="V214" s="59">
        <v>115785.69</v>
      </c>
      <c r="W214" s="48">
        <f>+T214-V214</f>
        <v>0</v>
      </c>
      <c r="X214" s="49">
        <f t="shared" si="180"/>
        <v>0.81277227415918374</v>
      </c>
      <c r="Y214" s="98">
        <f t="shared" si="179"/>
        <v>4.7259465306122452E-5</v>
      </c>
      <c r="Z214" s="98">
        <f t="shared" si="155"/>
        <v>4.7259465306122452E-5</v>
      </c>
      <c r="AA214" s="98">
        <f t="shared" si="165"/>
        <v>5.814601064610941E-5</v>
      </c>
      <c r="AB214" s="49">
        <f t="shared" si="188"/>
        <v>1</v>
      </c>
    </row>
    <row r="215" spans="1:28" s="4" customFormat="1" ht="81" customHeight="1" x14ac:dyDescent="0.25">
      <c r="A215" s="96" t="s">
        <v>376</v>
      </c>
      <c r="B215" s="100" t="s">
        <v>37</v>
      </c>
      <c r="C215" s="34">
        <v>10</v>
      </c>
      <c r="D215" s="34" t="s">
        <v>38</v>
      </c>
      <c r="E215" s="95" t="s">
        <v>377</v>
      </c>
      <c r="F215" s="60">
        <f>+F216</f>
        <v>187318076171</v>
      </c>
      <c r="G215" s="60">
        <f t="shared" ref="G215:J217" si="190">+G216</f>
        <v>0</v>
      </c>
      <c r="H215" s="60">
        <f t="shared" si="190"/>
        <v>0</v>
      </c>
      <c r="I215" s="60">
        <f t="shared" si="190"/>
        <v>0</v>
      </c>
      <c r="J215" s="60">
        <f t="shared" si="190"/>
        <v>0</v>
      </c>
      <c r="K215" s="60">
        <f t="shared" si="189"/>
        <v>0</v>
      </c>
      <c r="L215" s="60">
        <f>+L216</f>
        <v>187318076171</v>
      </c>
      <c r="M215" s="42">
        <f t="shared" si="173"/>
        <v>2.3735301705090465E-2</v>
      </c>
      <c r="N215" s="60">
        <f t="shared" ref="N215:W217" si="191">+N216</f>
        <v>0</v>
      </c>
      <c r="O215" s="60">
        <f t="shared" si="191"/>
        <v>187318076171</v>
      </c>
      <c r="P215" s="60">
        <f t="shared" si="191"/>
        <v>0</v>
      </c>
      <c r="Q215" s="60">
        <f t="shared" si="191"/>
        <v>187318076171</v>
      </c>
      <c r="R215" s="60">
        <f t="shared" si="191"/>
        <v>0</v>
      </c>
      <c r="S215" s="60">
        <f t="shared" si="191"/>
        <v>0</v>
      </c>
      <c r="T215" s="60">
        <f t="shared" si="191"/>
        <v>0</v>
      </c>
      <c r="U215" s="60">
        <f t="shared" si="191"/>
        <v>187318076171</v>
      </c>
      <c r="V215" s="60">
        <f t="shared" si="191"/>
        <v>0</v>
      </c>
      <c r="W215" s="60">
        <f t="shared" si="191"/>
        <v>0</v>
      </c>
      <c r="X215" s="38">
        <f t="shared" si="180"/>
        <v>1</v>
      </c>
      <c r="Y215" s="38">
        <f t="shared" si="179"/>
        <v>0</v>
      </c>
      <c r="Z215" s="38">
        <f t="shared" si="155"/>
        <v>0</v>
      </c>
      <c r="AA215" s="38">
        <f t="shared" si="165"/>
        <v>0</v>
      </c>
      <c r="AB215" s="38" t="s">
        <v>40</v>
      </c>
    </row>
    <row r="216" spans="1:28" s="4" customFormat="1" ht="75" customHeight="1" x14ac:dyDescent="0.25">
      <c r="A216" s="96" t="s">
        <v>378</v>
      </c>
      <c r="B216" s="100" t="s">
        <v>37</v>
      </c>
      <c r="C216" s="34">
        <v>10</v>
      </c>
      <c r="D216" s="34" t="s">
        <v>38</v>
      </c>
      <c r="E216" s="95" t="s">
        <v>377</v>
      </c>
      <c r="F216" s="60">
        <f>+F217</f>
        <v>187318076171</v>
      </c>
      <c r="G216" s="60">
        <f t="shared" si="190"/>
        <v>0</v>
      </c>
      <c r="H216" s="60">
        <f t="shared" si="190"/>
        <v>0</v>
      </c>
      <c r="I216" s="60">
        <f t="shared" si="190"/>
        <v>0</v>
      </c>
      <c r="J216" s="60">
        <f t="shared" si="190"/>
        <v>0</v>
      </c>
      <c r="K216" s="60">
        <f t="shared" si="189"/>
        <v>0</v>
      </c>
      <c r="L216" s="60">
        <f>+L217</f>
        <v>187318076171</v>
      </c>
      <c r="M216" s="42">
        <f t="shared" si="173"/>
        <v>2.3735301705090465E-2</v>
      </c>
      <c r="N216" s="60">
        <f t="shared" si="191"/>
        <v>0</v>
      </c>
      <c r="O216" s="60">
        <f t="shared" si="191"/>
        <v>187318076171</v>
      </c>
      <c r="P216" s="60">
        <f t="shared" si="191"/>
        <v>0</v>
      </c>
      <c r="Q216" s="60">
        <f t="shared" si="191"/>
        <v>187318076171</v>
      </c>
      <c r="R216" s="60">
        <f t="shared" si="191"/>
        <v>0</v>
      </c>
      <c r="S216" s="60">
        <f t="shared" si="191"/>
        <v>0</v>
      </c>
      <c r="T216" s="60">
        <f t="shared" si="191"/>
        <v>0</v>
      </c>
      <c r="U216" s="60">
        <f t="shared" si="191"/>
        <v>187318076171</v>
      </c>
      <c r="V216" s="60">
        <f t="shared" si="191"/>
        <v>0</v>
      </c>
      <c r="W216" s="60">
        <f t="shared" si="191"/>
        <v>0</v>
      </c>
      <c r="X216" s="38">
        <f t="shared" si="180"/>
        <v>1</v>
      </c>
      <c r="Y216" s="38">
        <f t="shared" si="179"/>
        <v>0</v>
      </c>
      <c r="Z216" s="38">
        <f t="shared" si="155"/>
        <v>0</v>
      </c>
      <c r="AA216" s="38">
        <f t="shared" si="165"/>
        <v>0</v>
      </c>
      <c r="AB216" s="38" t="s">
        <v>40</v>
      </c>
    </row>
    <row r="217" spans="1:28" ht="45" customHeight="1" x14ac:dyDescent="0.25">
      <c r="A217" s="96" t="s">
        <v>379</v>
      </c>
      <c r="B217" s="100" t="s">
        <v>37</v>
      </c>
      <c r="C217" s="34">
        <v>10</v>
      </c>
      <c r="D217" s="34" t="s">
        <v>38</v>
      </c>
      <c r="E217" s="95" t="s">
        <v>268</v>
      </c>
      <c r="F217" s="60">
        <f>+F218</f>
        <v>187318076171</v>
      </c>
      <c r="G217" s="60">
        <f t="shared" si="190"/>
        <v>0</v>
      </c>
      <c r="H217" s="60">
        <f t="shared" si="190"/>
        <v>0</v>
      </c>
      <c r="I217" s="60">
        <f t="shared" si="190"/>
        <v>0</v>
      </c>
      <c r="J217" s="60">
        <f t="shared" si="190"/>
        <v>0</v>
      </c>
      <c r="K217" s="60">
        <f t="shared" si="189"/>
        <v>0</v>
      </c>
      <c r="L217" s="60">
        <f>+L218</f>
        <v>187318076171</v>
      </c>
      <c r="M217" s="42">
        <f t="shared" si="173"/>
        <v>2.3735301705090465E-2</v>
      </c>
      <c r="N217" s="60">
        <f t="shared" si="191"/>
        <v>0</v>
      </c>
      <c r="O217" s="60">
        <f t="shared" si="191"/>
        <v>187318076171</v>
      </c>
      <c r="P217" s="60">
        <f t="shared" si="191"/>
        <v>0</v>
      </c>
      <c r="Q217" s="60">
        <f t="shared" si="191"/>
        <v>187318076171</v>
      </c>
      <c r="R217" s="60">
        <f t="shared" si="191"/>
        <v>0</v>
      </c>
      <c r="S217" s="60">
        <f t="shared" si="191"/>
        <v>0</v>
      </c>
      <c r="T217" s="60">
        <f t="shared" si="191"/>
        <v>0</v>
      </c>
      <c r="U217" s="60">
        <f t="shared" si="191"/>
        <v>187318076171</v>
      </c>
      <c r="V217" s="60">
        <f t="shared" si="191"/>
        <v>0</v>
      </c>
      <c r="W217" s="60">
        <f t="shared" si="191"/>
        <v>0</v>
      </c>
      <c r="X217" s="38">
        <f t="shared" si="180"/>
        <v>1</v>
      </c>
      <c r="Y217" s="38">
        <f t="shared" si="179"/>
        <v>0</v>
      </c>
      <c r="Z217" s="38">
        <f t="shared" si="155"/>
        <v>0</v>
      </c>
      <c r="AA217" s="38">
        <f t="shared" si="165"/>
        <v>0</v>
      </c>
      <c r="AB217" s="65" t="s">
        <v>40</v>
      </c>
    </row>
    <row r="218" spans="1:28" ht="41.25" customHeight="1" x14ac:dyDescent="0.25">
      <c r="A218" s="102" t="s">
        <v>380</v>
      </c>
      <c r="B218" s="103" t="s">
        <v>37</v>
      </c>
      <c r="C218" s="44">
        <v>10</v>
      </c>
      <c r="D218" s="44" t="s">
        <v>38</v>
      </c>
      <c r="E218" s="45" t="s">
        <v>258</v>
      </c>
      <c r="F218" s="46">
        <v>187318076171</v>
      </c>
      <c r="G218" s="59">
        <v>0</v>
      </c>
      <c r="H218" s="59">
        <v>0</v>
      </c>
      <c r="I218" s="59">
        <v>0</v>
      </c>
      <c r="J218" s="59">
        <v>0</v>
      </c>
      <c r="K218" s="59">
        <f t="shared" si="189"/>
        <v>0</v>
      </c>
      <c r="L218" s="46">
        <f>+F218+K218</f>
        <v>187318076171</v>
      </c>
      <c r="M218" s="51">
        <f t="shared" si="173"/>
        <v>2.3735301705090465E-2</v>
      </c>
      <c r="N218" s="46">
        <v>0</v>
      </c>
      <c r="O218" s="46">
        <v>187318076171</v>
      </c>
      <c r="P218" s="59">
        <f>L218-O218</f>
        <v>0</v>
      </c>
      <c r="Q218" s="46">
        <v>187318076171</v>
      </c>
      <c r="R218" s="59">
        <f>+L218-Q218</f>
        <v>0</v>
      </c>
      <c r="S218" s="46">
        <f>O218-Q218</f>
        <v>0</v>
      </c>
      <c r="T218" s="59">
        <v>0</v>
      </c>
      <c r="U218" s="46">
        <f>+Q218-T218</f>
        <v>187318076171</v>
      </c>
      <c r="V218" s="59">
        <v>0</v>
      </c>
      <c r="W218" s="48">
        <f>+T218-V218</f>
        <v>0</v>
      </c>
      <c r="X218" s="49">
        <f t="shared" si="180"/>
        <v>1</v>
      </c>
      <c r="Y218" s="49">
        <f t="shared" si="179"/>
        <v>0</v>
      </c>
      <c r="Z218" s="49">
        <f t="shared" si="155"/>
        <v>0</v>
      </c>
      <c r="AA218" s="49">
        <f t="shared" si="165"/>
        <v>0</v>
      </c>
      <c r="AB218" s="54" t="s">
        <v>40</v>
      </c>
    </row>
    <row r="219" spans="1:28" s="4" customFormat="1" ht="81" customHeight="1" x14ac:dyDescent="0.25">
      <c r="A219" s="96" t="s">
        <v>381</v>
      </c>
      <c r="B219" s="100" t="s">
        <v>37</v>
      </c>
      <c r="C219" s="34">
        <v>10</v>
      </c>
      <c r="D219" s="34" t="s">
        <v>38</v>
      </c>
      <c r="E219" s="95" t="s">
        <v>382</v>
      </c>
      <c r="F219" s="60">
        <f>+F220</f>
        <v>133871788300</v>
      </c>
      <c r="G219" s="60">
        <f t="shared" ref="G219:J221" si="192">+G220</f>
        <v>0</v>
      </c>
      <c r="H219" s="60">
        <f t="shared" si="192"/>
        <v>0</v>
      </c>
      <c r="I219" s="60">
        <f t="shared" si="192"/>
        <v>0</v>
      </c>
      <c r="J219" s="60">
        <f t="shared" si="192"/>
        <v>0</v>
      </c>
      <c r="K219" s="60">
        <f t="shared" si="189"/>
        <v>0</v>
      </c>
      <c r="L219" s="60">
        <f>+L220</f>
        <v>133871788300</v>
      </c>
      <c r="M219" s="42">
        <f t="shared" si="173"/>
        <v>1.6963057437125378E-2</v>
      </c>
      <c r="N219" s="60">
        <f t="shared" ref="N219:W221" si="193">+N220</f>
        <v>0</v>
      </c>
      <c r="O219" s="60">
        <f t="shared" si="193"/>
        <v>133871788300</v>
      </c>
      <c r="P219" s="60">
        <f t="shared" si="193"/>
        <v>0</v>
      </c>
      <c r="Q219" s="60">
        <f t="shared" si="193"/>
        <v>133871788300</v>
      </c>
      <c r="R219" s="60">
        <f t="shared" si="193"/>
        <v>0</v>
      </c>
      <c r="S219" s="60">
        <f t="shared" si="193"/>
        <v>0</v>
      </c>
      <c r="T219" s="60">
        <f t="shared" si="193"/>
        <v>0</v>
      </c>
      <c r="U219" s="60">
        <f t="shared" si="193"/>
        <v>133871788300</v>
      </c>
      <c r="V219" s="60">
        <f t="shared" si="193"/>
        <v>0</v>
      </c>
      <c r="W219" s="60">
        <f t="shared" si="193"/>
        <v>0</v>
      </c>
      <c r="X219" s="38">
        <f t="shared" si="180"/>
        <v>1</v>
      </c>
      <c r="Y219" s="38">
        <f t="shared" si="179"/>
        <v>0</v>
      </c>
      <c r="Z219" s="38">
        <f t="shared" si="155"/>
        <v>0</v>
      </c>
      <c r="AA219" s="38">
        <f t="shared" si="165"/>
        <v>0</v>
      </c>
      <c r="AB219" s="65" t="s">
        <v>40</v>
      </c>
    </row>
    <row r="220" spans="1:28" s="4" customFormat="1" ht="75" customHeight="1" x14ac:dyDescent="0.25">
      <c r="A220" s="96" t="s">
        <v>383</v>
      </c>
      <c r="B220" s="100" t="s">
        <v>37</v>
      </c>
      <c r="C220" s="34">
        <v>10</v>
      </c>
      <c r="D220" s="34" t="s">
        <v>38</v>
      </c>
      <c r="E220" s="95" t="s">
        <v>382</v>
      </c>
      <c r="F220" s="60">
        <f>+F221</f>
        <v>133871788300</v>
      </c>
      <c r="G220" s="60">
        <f t="shared" si="192"/>
        <v>0</v>
      </c>
      <c r="H220" s="60">
        <f t="shared" si="192"/>
        <v>0</v>
      </c>
      <c r="I220" s="60">
        <f t="shared" si="192"/>
        <v>0</v>
      </c>
      <c r="J220" s="60">
        <f t="shared" si="192"/>
        <v>0</v>
      </c>
      <c r="K220" s="60">
        <f t="shared" si="189"/>
        <v>0</v>
      </c>
      <c r="L220" s="60">
        <f>+L221</f>
        <v>133871788300</v>
      </c>
      <c r="M220" s="42">
        <f t="shared" si="173"/>
        <v>1.6963057437125378E-2</v>
      </c>
      <c r="N220" s="60">
        <f t="shared" si="193"/>
        <v>0</v>
      </c>
      <c r="O220" s="60">
        <f t="shared" si="193"/>
        <v>133871788300</v>
      </c>
      <c r="P220" s="60">
        <f t="shared" si="193"/>
        <v>0</v>
      </c>
      <c r="Q220" s="60">
        <f t="shared" si="193"/>
        <v>133871788300</v>
      </c>
      <c r="R220" s="60">
        <f t="shared" si="193"/>
        <v>0</v>
      </c>
      <c r="S220" s="60">
        <f t="shared" si="193"/>
        <v>0</v>
      </c>
      <c r="T220" s="60">
        <f t="shared" si="193"/>
        <v>0</v>
      </c>
      <c r="U220" s="60">
        <f t="shared" si="193"/>
        <v>133871788300</v>
      </c>
      <c r="V220" s="60">
        <f t="shared" si="193"/>
        <v>0</v>
      </c>
      <c r="W220" s="60">
        <f t="shared" si="193"/>
        <v>0</v>
      </c>
      <c r="X220" s="38">
        <f t="shared" si="180"/>
        <v>1</v>
      </c>
      <c r="Y220" s="38">
        <f t="shared" si="179"/>
        <v>0</v>
      </c>
      <c r="Z220" s="38">
        <f t="shared" si="155"/>
        <v>0</v>
      </c>
      <c r="AA220" s="38">
        <f t="shared" si="165"/>
        <v>0</v>
      </c>
      <c r="AB220" s="65" t="s">
        <v>40</v>
      </c>
    </row>
    <row r="221" spans="1:28" ht="45" customHeight="1" x14ac:dyDescent="0.25">
      <c r="A221" s="96" t="s">
        <v>384</v>
      </c>
      <c r="B221" s="100" t="s">
        <v>37</v>
      </c>
      <c r="C221" s="34">
        <v>10</v>
      </c>
      <c r="D221" s="34" t="s">
        <v>38</v>
      </c>
      <c r="E221" s="95" t="s">
        <v>268</v>
      </c>
      <c r="F221" s="60">
        <f>+F222</f>
        <v>133871788300</v>
      </c>
      <c r="G221" s="60">
        <f t="shared" si="192"/>
        <v>0</v>
      </c>
      <c r="H221" s="60">
        <f t="shared" si="192"/>
        <v>0</v>
      </c>
      <c r="I221" s="60">
        <f t="shared" si="192"/>
        <v>0</v>
      </c>
      <c r="J221" s="60">
        <f t="shared" si="192"/>
        <v>0</v>
      </c>
      <c r="K221" s="60">
        <f t="shared" si="189"/>
        <v>0</v>
      </c>
      <c r="L221" s="60">
        <f>+L222</f>
        <v>133871788300</v>
      </c>
      <c r="M221" s="42">
        <f t="shared" si="173"/>
        <v>1.6963057437125378E-2</v>
      </c>
      <c r="N221" s="60">
        <f t="shared" si="193"/>
        <v>0</v>
      </c>
      <c r="O221" s="60">
        <f t="shared" si="193"/>
        <v>133871788300</v>
      </c>
      <c r="P221" s="60">
        <f t="shared" si="193"/>
        <v>0</v>
      </c>
      <c r="Q221" s="60">
        <f t="shared" si="193"/>
        <v>133871788300</v>
      </c>
      <c r="R221" s="60">
        <f t="shared" si="193"/>
        <v>0</v>
      </c>
      <c r="S221" s="60">
        <f t="shared" si="193"/>
        <v>0</v>
      </c>
      <c r="T221" s="60">
        <f t="shared" si="193"/>
        <v>0</v>
      </c>
      <c r="U221" s="60">
        <f t="shared" si="193"/>
        <v>133871788300</v>
      </c>
      <c r="V221" s="60">
        <f t="shared" si="193"/>
        <v>0</v>
      </c>
      <c r="W221" s="60">
        <f t="shared" si="193"/>
        <v>0</v>
      </c>
      <c r="X221" s="38">
        <f t="shared" si="180"/>
        <v>1</v>
      </c>
      <c r="Y221" s="38">
        <f t="shared" si="179"/>
        <v>0</v>
      </c>
      <c r="Z221" s="38">
        <f t="shared" si="155"/>
        <v>0</v>
      </c>
      <c r="AA221" s="38">
        <f t="shared" si="165"/>
        <v>0</v>
      </c>
      <c r="AB221" s="65" t="s">
        <v>40</v>
      </c>
    </row>
    <row r="222" spans="1:28" ht="41.25" customHeight="1" x14ac:dyDescent="0.25">
      <c r="A222" s="102" t="s">
        <v>385</v>
      </c>
      <c r="B222" s="103" t="s">
        <v>37</v>
      </c>
      <c r="C222" s="44">
        <v>10</v>
      </c>
      <c r="D222" s="44" t="s">
        <v>38</v>
      </c>
      <c r="E222" s="45" t="s">
        <v>258</v>
      </c>
      <c r="F222" s="46">
        <v>133871788300</v>
      </c>
      <c r="G222" s="59">
        <v>0</v>
      </c>
      <c r="H222" s="59">
        <v>0</v>
      </c>
      <c r="I222" s="59">
        <v>0</v>
      </c>
      <c r="J222" s="59">
        <v>0</v>
      </c>
      <c r="K222" s="59">
        <f t="shared" si="189"/>
        <v>0</v>
      </c>
      <c r="L222" s="46">
        <f>+F222+K222</f>
        <v>133871788300</v>
      </c>
      <c r="M222" s="51">
        <f t="shared" si="173"/>
        <v>1.6963057437125378E-2</v>
      </c>
      <c r="N222" s="46">
        <v>0</v>
      </c>
      <c r="O222" s="46">
        <v>133871788300</v>
      </c>
      <c r="P222" s="59">
        <f>L222-O222</f>
        <v>0</v>
      </c>
      <c r="Q222" s="46">
        <v>133871788300</v>
      </c>
      <c r="R222" s="59">
        <f>+L222-Q222</f>
        <v>0</v>
      </c>
      <c r="S222" s="46">
        <f>O222-Q222</f>
        <v>0</v>
      </c>
      <c r="T222" s="59">
        <v>0</v>
      </c>
      <c r="U222" s="46">
        <f>+Q222-T222</f>
        <v>133871788300</v>
      </c>
      <c r="V222" s="59">
        <v>0</v>
      </c>
      <c r="W222" s="48">
        <f>+T222-V222</f>
        <v>0</v>
      </c>
      <c r="X222" s="49">
        <f t="shared" si="180"/>
        <v>1</v>
      </c>
      <c r="Y222" s="49">
        <f t="shared" si="179"/>
        <v>0</v>
      </c>
      <c r="Z222" s="49">
        <f t="shared" si="155"/>
        <v>0</v>
      </c>
      <c r="AA222" s="49">
        <f t="shared" si="165"/>
        <v>0</v>
      </c>
      <c r="AB222" s="54" t="s">
        <v>40</v>
      </c>
    </row>
    <row r="223" spans="1:28" ht="35.25" customHeight="1" x14ac:dyDescent="0.25">
      <c r="A223" s="39" t="s">
        <v>386</v>
      </c>
      <c r="B223" s="34" t="s">
        <v>37</v>
      </c>
      <c r="C223" s="34">
        <v>10</v>
      </c>
      <c r="D223" s="34" t="s">
        <v>38</v>
      </c>
      <c r="E223" s="95" t="s">
        <v>387</v>
      </c>
      <c r="F223" s="62">
        <f>+F224</f>
        <v>5210000000</v>
      </c>
      <c r="G223" s="62">
        <f>+G224</f>
        <v>0</v>
      </c>
      <c r="H223" s="62">
        <f>+H224</f>
        <v>0</v>
      </c>
      <c r="I223" s="62">
        <f>+I224</f>
        <v>0</v>
      </c>
      <c r="J223" s="62">
        <f>+J224</f>
        <v>0</v>
      </c>
      <c r="K223" s="62">
        <f t="shared" si="189"/>
        <v>0</v>
      </c>
      <c r="L223" s="62">
        <f>+L224</f>
        <v>5210000000</v>
      </c>
      <c r="M223" s="42">
        <f t="shared" si="173"/>
        <v>6.6016544911892553E-4</v>
      </c>
      <c r="N223" s="62">
        <f t="shared" ref="N223:W223" si="194">+N224</f>
        <v>0</v>
      </c>
      <c r="O223" s="62">
        <f t="shared" si="194"/>
        <v>1513286551</v>
      </c>
      <c r="P223" s="62">
        <f t="shared" si="194"/>
        <v>3696713449</v>
      </c>
      <c r="Q223" s="62">
        <f t="shared" si="194"/>
        <v>1439935499</v>
      </c>
      <c r="R223" s="62">
        <f t="shared" si="194"/>
        <v>3770064501</v>
      </c>
      <c r="S223" s="62">
        <f t="shared" si="194"/>
        <v>73351052</v>
      </c>
      <c r="T223" s="62">
        <f t="shared" si="194"/>
        <v>39894581</v>
      </c>
      <c r="U223" s="62">
        <f t="shared" si="194"/>
        <v>1400040918</v>
      </c>
      <c r="V223" s="62">
        <f t="shared" si="194"/>
        <v>39608105</v>
      </c>
      <c r="W223" s="62">
        <f t="shared" si="194"/>
        <v>286476</v>
      </c>
      <c r="X223" s="38">
        <f t="shared" si="180"/>
        <v>0.27637917447216892</v>
      </c>
      <c r="Y223" s="38">
        <f t="shared" si="179"/>
        <v>7.6573092130518237E-3</v>
      </c>
      <c r="Z223" s="38">
        <f t="shared" si="155"/>
        <v>7.6023234165067182E-3</v>
      </c>
      <c r="AA223" s="38">
        <f t="shared" si="165"/>
        <v>2.7705811147586686E-2</v>
      </c>
      <c r="AB223" s="38">
        <f t="shared" si="188"/>
        <v>0.99281917511553763</v>
      </c>
    </row>
    <row r="224" spans="1:28" ht="33" customHeight="1" x14ac:dyDescent="0.25">
      <c r="A224" s="39" t="s">
        <v>388</v>
      </c>
      <c r="B224" s="34" t="s">
        <v>37</v>
      </c>
      <c r="C224" s="34">
        <v>10</v>
      </c>
      <c r="D224" s="34" t="s">
        <v>38</v>
      </c>
      <c r="E224" s="40" t="s">
        <v>251</v>
      </c>
      <c r="F224" s="62">
        <f>+F225+F229</f>
        <v>5210000000</v>
      </c>
      <c r="G224" s="62">
        <f>+G225+G229</f>
        <v>0</v>
      </c>
      <c r="H224" s="62">
        <f>+H225+H229</f>
        <v>0</v>
      </c>
      <c r="I224" s="62">
        <f>+I225+I229</f>
        <v>0</v>
      </c>
      <c r="J224" s="62">
        <f>+J225+J229</f>
        <v>0</v>
      </c>
      <c r="K224" s="62">
        <f t="shared" si="189"/>
        <v>0</v>
      </c>
      <c r="L224" s="62">
        <f>+L225+L229</f>
        <v>5210000000</v>
      </c>
      <c r="M224" s="42">
        <f t="shared" si="173"/>
        <v>6.6016544911892553E-4</v>
      </c>
      <c r="N224" s="62">
        <f t="shared" ref="N224:W224" si="195">+N225+N229</f>
        <v>0</v>
      </c>
      <c r="O224" s="62">
        <f t="shared" si="195"/>
        <v>1513286551</v>
      </c>
      <c r="P224" s="62">
        <f t="shared" si="195"/>
        <v>3696713449</v>
      </c>
      <c r="Q224" s="62">
        <f t="shared" si="195"/>
        <v>1439935499</v>
      </c>
      <c r="R224" s="62">
        <f t="shared" si="195"/>
        <v>3770064501</v>
      </c>
      <c r="S224" s="62">
        <f t="shared" si="195"/>
        <v>73351052</v>
      </c>
      <c r="T224" s="62">
        <f t="shared" si="195"/>
        <v>39894581</v>
      </c>
      <c r="U224" s="62">
        <f t="shared" si="195"/>
        <v>1400040918</v>
      </c>
      <c r="V224" s="62">
        <f t="shared" si="195"/>
        <v>39608105</v>
      </c>
      <c r="W224" s="62">
        <f t="shared" si="195"/>
        <v>286476</v>
      </c>
      <c r="X224" s="38">
        <f t="shared" si="180"/>
        <v>0.27637917447216892</v>
      </c>
      <c r="Y224" s="38">
        <f t="shared" si="179"/>
        <v>7.6573092130518237E-3</v>
      </c>
      <c r="Z224" s="38">
        <f t="shared" ref="Z224:Z287" si="196">+V224/L224</f>
        <v>7.6023234165067182E-3</v>
      </c>
      <c r="AA224" s="38">
        <f t="shared" si="165"/>
        <v>2.7705811147586686E-2</v>
      </c>
      <c r="AB224" s="38">
        <f t="shared" si="188"/>
        <v>0.99281917511553763</v>
      </c>
    </row>
    <row r="225" spans="1:28" ht="51.75" customHeight="1" x14ac:dyDescent="0.25">
      <c r="A225" s="39" t="s">
        <v>389</v>
      </c>
      <c r="B225" s="34" t="s">
        <v>37</v>
      </c>
      <c r="C225" s="34">
        <v>10</v>
      </c>
      <c r="D225" s="34" t="s">
        <v>38</v>
      </c>
      <c r="E225" s="40" t="s">
        <v>390</v>
      </c>
      <c r="F225" s="62">
        <f t="shared" ref="F225:J227" si="197">+F226</f>
        <v>2210000000</v>
      </c>
      <c r="G225" s="62">
        <f t="shared" si="197"/>
        <v>0</v>
      </c>
      <c r="H225" s="62">
        <f t="shared" si="197"/>
        <v>0</v>
      </c>
      <c r="I225" s="62">
        <f t="shared" si="197"/>
        <v>0</v>
      </c>
      <c r="J225" s="62">
        <f t="shared" si="197"/>
        <v>0</v>
      </c>
      <c r="K225" s="62">
        <f t="shared" si="189"/>
        <v>0</v>
      </c>
      <c r="L225" s="62">
        <f>+L226</f>
        <v>2210000000</v>
      </c>
      <c r="M225" s="42">
        <f t="shared" si="173"/>
        <v>2.8003179319631969E-4</v>
      </c>
      <c r="N225" s="62">
        <f t="shared" ref="N225:W227" si="198">+N226</f>
        <v>0</v>
      </c>
      <c r="O225" s="62">
        <f t="shared" si="198"/>
        <v>1513286551</v>
      </c>
      <c r="P225" s="62">
        <f t="shared" si="198"/>
        <v>696713449</v>
      </c>
      <c r="Q225" s="62">
        <f t="shared" si="198"/>
        <v>1439935499</v>
      </c>
      <c r="R225" s="62">
        <f t="shared" si="198"/>
        <v>770064501</v>
      </c>
      <c r="S225" s="62">
        <f t="shared" si="198"/>
        <v>73351052</v>
      </c>
      <c r="T225" s="62">
        <f t="shared" si="198"/>
        <v>39894581</v>
      </c>
      <c r="U225" s="62">
        <f t="shared" si="198"/>
        <v>1400040918</v>
      </c>
      <c r="V225" s="62">
        <f t="shared" si="198"/>
        <v>39608105</v>
      </c>
      <c r="W225" s="62">
        <f t="shared" si="198"/>
        <v>286476</v>
      </c>
      <c r="X225" s="38">
        <f t="shared" si="180"/>
        <v>0.6515545244343891</v>
      </c>
      <c r="Y225" s="38">
        <f t="shared" si="179"/>
        <v>1.8051846606334843E-2</v>
      </c>
      <c r="Z225" s="38">
        <f t="shared" si="196"/>
        <v>1.7922219457013576E-2</v>
      </c>
      <c r="AA225" s="38">
        <f t="shared" si="165"/>
        <v>2.7705811147586686E-2</v>
      </c>
      <c r="AB225" s="38">
        <f t="shared" si="188"/>
        <v>0.99281917511553763</v>
      </c>
    </row>
    <row r="226" spans="1:28" ht="51.75" customHeight="1" x14ac:dyDescent="0.25">
      <c r="A226" s="39" t="s">
        <v>391</v>
      </c>
      <c r="B226" s="34" t="s">
        <v>37</v>
      </c>
      <c r="C226" s="34">
        <v>10</v>
      </c>
      <c r="D226" s="34" t="s">
        <v>38</v>
      </c>
      <c r="E226" s="40" t="s">
        <v>390</v>
      </c>
      <c r="F226" s="62">
        <f t="shared" si="197"/>
        <v>2210000000</v>
      </c>
      <c r="G226" s="62">
        <f t="shared" si="197"/>
        <v>0</v>
      </c>
      <c r="H226" s="62">
        <f t="shared" si="197"/>
        <v>0</v>
      </c>
      <c r="I226" s="62">
        <f t="shared" si="197"/>
        <v>0</v>
      </c>
      <c r="J226" s="62">
        <f t="shared" si="197"/>
        <v>0</v>
      </c>
      <c r="K226" s="62">
        <f t="shared" si="189"/>
        <v>0</v>
      </c>
      <c r="L226" s="62">
        <f>+L227</f>
        <v>2210000000</v>
      </c>
      <c r="M226" s="42">
        <f t="shared" si="173"/>
        <v>2.8003179319631969E-4</v>
      </c>
      <c r="N226" s="62">
        <f t="shared" si="198"/>
        <v>0</v>
      </c>
      <c r="O226" s="62">
        <f t="shared" si="198"/>
        <v>1513286551</v>
      </c>
      <c r="P226" s="62">
        <f t="shared" si="198"/>
        <v>696713449</v>
      </c>
      <c r="Q226" s="62">
        <f t="shared" si="198"/>
        <v>1439935499</v>
      </c>
      <c r="R226" s="62">
        <f t="shared" si="198"/>
        <v>770064501</v>
      </c>
      <c r="S226" s="62">
        <f t="shared" si="198"/>
        <v>73351052</v>
      </c>
      <c r="T226" s="62">
        <f t="shared" si="198"/>
        <v>39894581</v>
      </c>
      <c r="U226" s="62">
        <f t="shared" si="198"/>
        <v>1400040918</v>
      </c>
      <c r="V226" s="62">
        <f t="shared" si="198"/>
        <v>39608105</v>
      </c>
      <c r="W226" s="62">
        <f t="shared" si="198"/>
        <v>286476</v>
      </c>
      <c r="X226" s="38">
        <f t="shared" si="180"/>
        <v>0.6515545244343891</v>
      </c>
      <c r="Y226" s="38">
        <f t="shared" si="179"/>
        <v>1.8051846606334843E-2</v>
      </c>
      <c r="Z226" s="38">
        <f t="shared" si="196"/>
        <v>1.7922219457013576E-2</v>
      </c>
      <c r="AA226" s="38">
        <f t="shared" si="165"/>
        <v>2.7705811147586686E-2</v>
      </c>
      <c r="AB226" s="38">
        <f t="shared" si="188"/>
        <v>0.99281917511553763</v>
      </c>
    </row>
    <row r="227" spans="1:28" ht="29.25" customHeight="1" x14ac:dyDescent="0.25">
      <c r="A227" s="39" t="s">
        <v>392</v>
      </c>
      <c r="B227" s="34" t="s">
        <v>37</v>
      </c>
      <c r="C227" s="34">
        <v>10</v>
      </c>
      <c r="D227" s="34" t="s">
        <v>38</v>
      </c>
      <c r="E227" s="95" t="s">
        <v>393</v>
      </c>
      <c r="F227" s="62">
        <f t="shared" si="197"/>
        <v>2210000000</v>
      </c>
      <c r="G227" s="62">
        <f t="shared" si="197"/>
        <v>0</v>
      </c>
      <c r="H227" s="62">
        <f t="shared" si="197"/>
        <v>0</v>
      </c>
      <c r="I227" s="62">
        <f t="shared" si="197"/>
        <v>0</v>
      </c>
      <c r="J227" s="62">
        <f t="shared" si="197"/>
        <v>0</v>
      </c>
      <c r="K227" s="62">
        <f t="shared" si="189"/>
        <v>0</v>
      </c>
      <c r="L227" s="62">
        <f>+L228</f>
        <v>2210000000</v>
      </c>
      <c r="M227" s="42">
        <f t="shared" si="173"/>
        <v>2.8003179319631969E-4</v>
      </c>
      <c r="N227" s="62">
        <f t="shared" si="198"/>
        <v>0</v>
      </c>
      <c r="O227" s="62">
        <f t="shared" si="198"/>
        <v>1513286551</v>
      </c>
      <c r="P227" s="62">
        <f t="shared" si="198"/>
        <v>696713449</v>
      </c>
      <c r="Q227" s="62">
        <f t="shared" si="198"/>
        <v>1439935499</v>
      </c>
      <c r="R227" s="62">
        <f t="shared" si="198"/>
        <v>770064501</v>
      </c>
      <c r="S227" s="62">
        <f t="shared" si="198"/>
        <v>73351052</v>
      </c>
      <c r="T227" s="62">
        <f t="shared" si="198"/>
        <v>39894581</v>
      </c>
      <c r="U227" s="62">
        <f t="shared" si="198"/>
        <v>1400040918</v>
      </c>
      <c r="V227" s="62">
        <f t="shared" si="198"/>
        <v>39608105</v>
      </c>
      <c r="W227" s="62">
        <f t="shared" si="198"/>
        <v>286476</v>
      </c>
      <c r="X227" s="38">
        <f t="shared" si="180"/>
        <v>0.6515545244343891</v>
      </c>
      <c r="Y227" s="38">
        <f t="shared" si="179"/>
        <v>1.8051846606334843E-2</v>
      </c>
      <c r="Z227" s="38">
        <f t="shared" si="196"/>
        <v>1.7922219457013576E-2</v>
      </c>
      <c r="AA227" s="38">
        <f t="shared" si="165"/>
        <v>2.7705811147586686E-2</v>
      </c>
      <c r="AB227" s="38">
        <f t="shared" si="188"/>
        <v>0.99281917511553763</v>
      </c>
    </row>
    <row r="228" spans="1:28" ht="30" customHeight="1" x14ac:dyDescent="0.25">
      <c r="A228" s="43" t="s">
        <v>394</v>
      </c>
      <c r="B228" s="44" t="s">
        <v>37</v>
      </c>
      <c r="C228" s="44">
        <v>10</v>
      </c>
      <c r="D228" s="44" t="s">
        <v>38</v>
      </c>
      <c r="E228" s="45" t="s">
        <v>258</v>
      </c>
      <c r="F228" s="46">
        <v>2210000000</v>
      </c>
      <c r="G228" s="46">
        <v>0</v>
      </c>
      <c r="H228" s="46">
        <v>0</v>
      </c>
      <c r="I228" s="46">
        <v>0</v>
      </c>
      <c r="J228" s="46">
        <v>0</v>
      </c>
      <c r="K228" s="46">
        <f t="shared" si="189"/>
        <v>0</v>
      </c>
      <c r="L228" s="46">
        <f>+F228+K228</f>
        <v>2210000000</v>
      </c>
      <c r="M228" s="51">
        <f t="shared" si="173"/>
        <v>2.8003179319631969E-4</v>
      </c>
      <c r="N228" s="46">
        <v>0</v>
      </c>
      <c r="O228" s="46">
        <v>1513286551</v>
      </c>
      <c r="P228" s="46">
        <f>L228-O228</f>
        <v>696713449</v>
      </c>
      <c r="Q228" s="46">
        <v>1439935499</v>
      </c>
      <c r="R228" s="46">
        <f>+L228-Q228</f>
        <v>770064501</v>
      </c>
      <c r="S228" s="46">
        <f>O228-Q228</f>
        <v>73351052</v>
      </c>
      <c r="T228" s="46">
        <v>39894581</v>
      </c>
      <c r="U228" s="46">
        <f>+Q228-T228</f>
        <v>1400040918</v>
      </c>
      <c r="V228" s="46">
        <v>39608105</v>
      </c>
      <c r="W228" s="48">
        <f>+T228-V228</f>
        <v>286476</v>
      </c>
      <c r="X228" s="49">
        <f t="shared" si="180"/>
        <v>0.6515545244343891</v>
      </c>
      <c r="Y228" s="49">
        <f t="shared" si="179"/>
        <v>1.8051846606334843E-2</v>
      </c>
      <c r="Z228" s="49">
        <f t="shared" si="196"/>
        <v>1.7922219457013576E-2</v>
      </c>
      <c r="AA228" s="49">
        <f t="shared" si="165"/>
        <v>2.7705811147586686E-2</v>
      </c>
      <c r="AB228" s="49">
        <f t="shared" si="188"/>
        <v>0.99281917511553763</v>
      </c>
    </row>
    <row r="229" spans="1:28" ht="51.75" customHeight="1" x14ac:dyDescent="0.25">
      <c r="A229" s="39" t="s">
        <v>395</v>
      </c>
      <c r="B229" s="34" t="s">
        <v>37</v>
      </c>
      <c r="C229" s="34">
        <v>10</v>
      </c>
      <c r="D229" s="34" t="s">
        <v>38</v>
      </c>
      <c r="E229" s="40" t="s">
        <v>396</v>
      </c>
      <c r="F229" s="62">
        <f t="shared" ref="F229:J231" si="199">+F230</f>
        <v>3000000000</v>
      </c>
      <c r="G229" s="62">
        <f t="shared" si="199"/>
        <v>0</v>
      </c>
      <c r="H229" s="62">
        <f t="shared" si="199"/>
        <v>0</v>
      </c>
      <c r="I229" s="62">
        <f t="shared" si="199"/>
        <v>0</v>
      </c>
      <c r="J229" s="62">
        <f t="shared" si="199"/>
        <v>0</v>
      </c>
      <c r="K229" s="62">
        <f t="shared" si="189"/>
        <v>0</v>
      </c>
      <c r="L229" s="62">
        <f>+L230</f>
        <v>3000000000</v>
      </c>
      <c r="M229" s="42">
        <f t="shared" si="173"/>
        <v>3.8013365592260589E-4</v>
      </c>
      <c r="N229" s="62">
        <f t="shared" ref="N229:W231" si="200">+N230</f>
        <v>0</v>
      </c>
      <c r="O229" s="62">
        <f t="shared" si="200"/>
        <v>0</v>
      </c>
      <c r="P229" s="62">
        <f t="shared" si="200"/>
        <v>3000000000</v>
      </c>
      <c r="Q229" s="62">
        <f t="shared" si="200"/>
        <v>0</v>
      </c>
      <c r="R229" s="62">
        <f t="shared" si="200"/>
        <v>3000000000</v>
      </c>
      <c r="S229" s="62">
        <f t="shared" si="200"/>
        <v>0</v>
      </c>
      <c r="T229" s="62">
        <f t="shared" si="200"/>
        <v>0</v>
      </c>
      <c r="U229" s="62">
        <f t="shared" si="200"/>
        <v>0</v>
      </c>
      <c r="V229" s="62">
        <f t="shared" si="200"/>
        <v>0</v>
      </c>
      <c r="W229" s="62">
        <f t="shared" si="200"/>
        <v>0</v>
      </c>
      <c r="X229" s="38">
        <f t="shared" si="180"/>
        <v>0</v>
      </c>
      <c r="Y229" s="38">
        <f t="shared" si="179"/>
        <v>0</v>
      </c>
      <c r="Z229" s="38">
        <f t="shared" si="196"/>
        <v>0</v>
      </c>
      <c r="AA229" s="38" t="s">
        <v>40</v>
      </c>
      <c r="AB229" s="38" t="s">
        <v>40</v>
      </c>
    </row>
    <row r="230" spans="1:28" ht="51.75" customHeight="1" x14ac:dyDescent="0.25">
      <c r="A230" s="39" t="s">
        <v>397</v>
      </c>
      <c r="B230" s="34" t="s">
        <v>37</v>
      </c>
      <c r="C230" s="34">
        <v>10</v>
      </c>
      <c r="D230" s="34" t="s">
        <v>38</v>
      </c>
      <c r="E230" s="40" t="s">
        <v>398</v>
      </c>
      <c r="F230" s="62">
        <f t="shared" si="199"/>
        <v>3000000000</v>
      </c>
      <c r="G230" s="62">
        <f t="shared" si="199"/>
        <v>0</v>
      </c>
      <c r="H230" s="62">
        <f t="shared" si="199"/>
        <v>0</v>
      </c>
      <c r="I230" s="62">
        <f t="shared" si="199"/>
        <v>0</v>
      </c>
      <c r="J230" s="62">
        <f t="shared" si="199"/>
        <v>0</v>
      </c>
      <c r="K230" s="62">
        <f t="shared" si="189"/>
        <v>0</v>
      </c>
      <c r="L230" s="62">
        <f>+L231</f>
        <v>3000000000</v>
      </c>
      <c r="M230" s="42">
        <f t="shared" si="173"/>
        <v>3.8013365592260589E-4</v>
      </c>
      <c r="N230" s="62">
        <f t="shared" si="200"/>
        <v>0</v>
      </c>
      <c r="O230" s="62">
        <f t="shared" si="200"/>
        <v>0</v>
      </c>
      <c r="P230" s="62">
        <f t="shared" si="200"/>
        <v>3000000000</v>
      </c>
      <c r="Q230" s="62">
        <f t="shared" si="200"/>
        <v>0</v>
      </c>
      <c r="R230" s="62">
        <f t="shared" si="200"/>
        <v>3000000000</v>
      </c>
      <c r="S230" s="62">
        <f t="shared" si="200"/>
        <v>0</v>
      </c>
      <c r="T230" s="62">
        <f t="shared" si="200"/>
        <v>0</v>
      </c>
      <c r="U230" s="62">
        <f t="shared" si="200"/>
        <v>0</v>
      </c>
      <c r="V230" s="62">
        <f t="shared" si="200"/>
        <v>0</v>
      </c>
      <c r="W230" s="62">
        <f t="shared" si="200"/>
        <v>0</v>
      </c>
      <c r="X230" s="38">
        <f t="shared" si="180"/>
        <v>0</v>
      </c>
      <c r="Y230" s="38">
        <f t="shared" si="179"/>
        <v>0</v>
      </c>
      <c r="Z230" s="38">
        <f t="shared" si="196"/>
        <v>0</v>
      </c>
      <c r="AA230" s="38" t="s">
        <v>40</v>
      </c>
      <c r="AB230" s="38" t="s">
        <v>40</v>
      </c>
    </row>
    <row r="231" spans="1:28" ht="29.25" customHeight="1" x14ac:dyDescent="0.25">
      <c r="A231" s="39" t="s">
        <v>399</v>
      </c>
      <c r="B231" s="34" t="s">
        <v>37</v>
      </c>
      <c r="C231" s="34">
        <v>10</v>
      </c>
      <c r="D231" s="34" t="s">
        <v>38</v>
      </c>
      <c r="E231" s="95" t="s">
        <v>393</v>
      </c>
      <c r="F231" s="62">
        <f t="shared" si="199"/>
        <v>3000000000</v>
      </c>
      <c r="G231" s="62">
        <f t="shared" si="199"/>
        <v>0</v>
      </c>
      <c r="H231" s="62">
        <f t="shared" si="199"/>
        <v>0</v>
      </c>
      <c r="I231" s="62">
        <f t="shared" si="199"/>
        <v>0</v>
      </c>
      <c r="J231" s="62">
        <f t="shared" si="199"/>
        <v>0</v>
      </c>
      <c r="K231" s="62">
        <f t="shared" si="189"/>
        <v>0</v>
      </c>
      <c r="L231" s="62">
        <f>+L232</f>
        <v>3000000000</v>
      </c>
      <c r="M231" s="42">
        <f t="shared" si="173"/>
        <v>3.8013365592260589E-4</v>
      </c>
      <c r="N231" s="62">
        <f t="shared" si="200"/>
        <v>0</v>
      </c>
      <c r="O231" s="62">
        <f t="shared" si="200"/>
        <v>0</v>
      </c>
      <c r="P231" s="62">
        <f t="shared" si="200"/>
        <v>3000000000</v>
      </c>
      <c r="Q231" s="62">
        <f t="shared" si="200"/>
        <v>0</v>
      </c>
      <c r="R231" s="62">
        <f t="shared" si="200"/>
        <v>3000000000</v>
      </c>
      <c r="S231" s="62">
        <f t="shared" si="200"/>
        <v>0</v>
      </c>
      <c r="T231" s="62">
        <f t="shared" si="200"/>
        <v>0</v>
      </c>
      <c r="U231" s="62">
        <f t="shared" si="200"/>
        <v>0</v>
      </c>
      <c r="V231" s="62">
        <f t="shared" si="200"/>
        <v>0</v>
      </c>
      <c r="W231" s="62">
        <f t="shared" si="200"/>
        <v>0</v>
      </c>
      <c r="X231" s="38">
        <f t="shared" si="180"/>
        <v>0</v>
      </c>
      <c r="Y231" s="38">
        <f t="shared" si="179"/>
        <v>0</v>
      </c>
      <c r="Z231" s="38">
        <f t="shared" si="196"/>
        <v>0</v>
      </c>
      <c r="AA231" s="38" t="s">
        <v>40</v>
      </c>
      <c r="AB231" s="38" t="s">
        <v>40</v>
      </c>
    </row>
    <row r="232" spans="1:28" ht="30" customHeight="1" x14ac:dyDescent="0.25">
      <c r="A232" s="43" t="s">
        <v>400</v>
      </c>
      <c r="B232" s="44" t="s">
        <v>37</v>
      </c>
      <c r="C232" s="44">
        <v>10</v>
      </c>
      <c r="D232" s="44" t="s">
        <v>38</v>
      </c>
      <c r="E232" s="45" t="s">
        <v>258</v>
      </c>
      <c r="F232" s="46">
        <v>3000000000</v>
      </c>
      <c r="G232" s="46">
        <v>0</v>
      </c>
      <c r="H232" s="46">
        <v>0</v>
      </c>
      <c r="I232" s="46">
        <v>0</v>
      </c>
      <c r="J232" s="46">
        <v>0</v>
      </c>
      <c r="K232" s="46">
        <f t="shared" si="189"/>
        <v>0</v>
      </c>
      <c r="L232" s="46">
        <f>+F232+K232</f>
        <v>3000000000</v>
      </c>
      <c r="M232" s="51">
        <f t="shared" si="173"/>
        <v>3.8013365592260589E-4</v>
      </c>
      <c r="N232" s="46">
        <v>0</v>
      </c>
      <c r="O232" s="46">
        <v>0</v>
      </c>
      <c r="P232" s="46">
        <f>L232-O232</f>
        <v>3000000000</v>
      </c>
      <c r="Q232" s="46">
        <v>0</v>
      </c>
      <c r="R232" s="46">
        <f>+L232-Q232</f>
        <v>3000000000</v>
      </c>
      <c r="S232" s="46">
        <f>O232-Q232</f>
        <v>0</v>
      </c>
      <c r="T232" s="46">
        <v>0</v>
      </c>
      <c r="U232" s="46">
        <f>+Q232-T232</f>
        <v>0</v>
      </c>
      <c r="V232" s="46">
        <v>0</v>
      </c>
      <c r="W232" s="48">
        <f>+T232-V232</f>
        <v>0</v>
      </c>
      <c r="X232" s="49">
        <f t="shared" si="180"/>
        <v>0</v>
      </c>
      <c r="Y232" s="49">
        <f t="shared" si="179"/>
        <v>0</v>
      </c>
      <c r="Z232" s="49">
        <f t="shared" si="196"/>
        <v>0</v>
      </c>
      <c r="AA232" s="49" t="s">
        <v>40</v>
      </c>
      <c r="AB232" s="49" t="s">
        <v>40</v>
      </c>
    </row>
    <row r="233" spans="1:28" ht="29.25" customHeight="1" x14ac:dyDescent="0.25">
      <c r="A233" s="39" t="s">
        <v>401</v>
      </c>
      <c r="B233" s="34" t="s">
        <v>41</v>
      </c>
      <c r="C233" s="34">
        <v>20</v>
      </c>
      <c r="D233" s="34" t="s">
        <v>38</v>
      </c>
      <c r="E233" s="40" t="s">
        <v>402</v>
      </c>
      <c r="F233" s="62">
        <f>+F234</f>
        <v>125768894272</v>
      </c>
      <c r="G233" s="62">
        <f>+G234</f>
        <v>0</v>
      </c>
      <c r="H233" s="62">
        <f>+H234</f>
        <v>0</v>
      </c>
      <c r="I233" s="62">
        <f>+I234</f>
        <v>0</v>
      </c>
      <c r="J233" s="62">
        <f>+J234</f>
        <v>0</v>
      </c>
      <c r="K233" s="62">
        <f t="shared" si="189"/>
        <v>0</v>
      </c>
      <c r="L233" s="62">
        <f>+L234</f>
        <v>125768894272</v>
      </c>
      <c r="M233" s="42">
        <f t="shared" si="173"/>
        <v>1.5936329860319683E-2</v>
      </c>
      <c r="N233" s="62">
        <f t="shared" ref="N233:W233" si="201">+N234</f>
        <v>0</v>
      </c>
      <c r="O233" s="62">
        <f t="shared" si="201"/>
        <v>110251261148</v>
      </c>
      <c r="P233" s="62">
        <f t="shared" si="201"/>
        <v>15517633124</v>
      </c>
      <c r="Q233" s="62">
        <f t="shared" si="201"/>
        <v>80008837911</v>
      </c>
      <c r="R233" s="62">
        <f t="shared" si="201"/>
        <v>45760056361</v>
      </c>
      <c r="S233" s="62">
        <f t="shared" si="201"/>
        <v>30242423237</v>
      </c>
      <c r="T233" s="62">
        <f t="shared" si="201"/>
        <v>52157672909</v>
      </c>
      <c r="U233" s="62">
        <f t="shared" si="201"/>
        <v>27851165002</v>
      </c>
      <c r="V233" s="62">
        <f t="shared" si="201"/>
        <v>14047013</v>
      </c>
      <c r="W233" s="62">
        <f t="shared" si="201"/>
        <v>52143625896</v>
      </c>
      <c r="X233" s="38">
        <f t="shared" si="180"/>
        <v>0.63615759981132647</v>
      </c>
      <c r="Y233" s="244">
        <f t="shared" si="179"/>
        <v>0.4147104354451806</v>
      </c>
      <c r="Z233" s="147">
        <f t="shared" si="196"/>
        <v>1.116890872048264E-4</v>
      </c>
      <c r="AA233" s="38">
        <f t="shared" si="165"/>
        <v>0.65189889355747177</v>
      </c>
      <c r="AB233" s="147">
        <f t="shared" si="188"/>
        <v>2.6931824632030573E-4</v>
      </c>
    </row>
    <row r="234" spans="1:28" ht="29.25" customHeight="1" x14ac:dyDescent="0.25">
      <c r="A234" s="39" t="s">
        <v>403</v>
      </c>
      <c r="B234" s="34" t="s">
        <v>41</v>
      </c>
      <c r="C234" s="34">
        <v>20</v>
      </c>
      <c r="D234" s="34" t="s">
        <v>38</v>
      </c>
      <c r="E234" s="40" t="s">
        <v>251</v>
      </c>
      <c r="F234" s="62">
        <f>+F235+F241</f>
        <v>125768894272</v>
      </c>
      <c r="G234" s="62">
        <f>+G235+G241</f>
        <v>0</v>
      </c>
      <c r="H234" s="62">
        <f>+H235+H241</f>
        <v>0</v>
      </c>
      <c r="I234" s="62">
        <f>+I235+I241</f>
        <v>0</v>
      </c>
      <c r="J234" s="62">
        <f>+J235+J241</f>
        <v>0</v>
      </c>
      <c r="K234" s="62">
        <f t="shared" si="189"/>
        <v>0</v>
      </c>
      <c r="L234" s="62">
        <f>+L235+L241</f>
        <v>125768894272</v>
      </c>
      <c r="M234" s="42">
        <f t="shared" si="173"/>
        <v>1.5936329860319683E-2</v>
      </c>
      <c r="N234" s="62">
        <f t="shared" ref="N234:W234" si="202">+N235+N241</f>
        <v>0</v>
      </c>
      <c r="O234" s="62">
        <f t="shared" si="202"/>
        <v>110251261148</v>
      </c>
      <c r="P234" s="62">
        <f t="shared" si="202"/>
        <v>15517633124</v>
      </c>
      <c r="Q234" s="62">
        <f t="shared" si="202"/>
        <v>80008837911</v>
      </c>
      <c r="R234" s="62">
        <f t="shared" si="202"/>
        <v>45760056361</v>
      </c>
      <c r="S234" s="62">
        <f t="shared" si="202"/>
        <v>30242423237</v>
      </c>
      <c r="T234" s="62">
        <f t="shared" si="202"/>
        <v>52157672909</v>
      </c>
      <c r="U234" s="62">
        <f t="shared" si="202"/>
        <v>27851165002</v>
      </c>
      <c r="V234" s="62">
        <f t="shared" si="202"/>
        <v>14047013</v>
      </c>
      <c r="W234" s="62">
        <f t="shared" si="202"/>
        <v>52143625896</v>
      </c>
      <c r="X234" s="38">
        <f t="shared" si="180"/>
        <v>0.63615759981132647</v>
      </c>
      <c r="Y234" s="244">
        <f t="shared" si="179"/>
        <v>0.4147104354451806</v>
      </c>
      <c r="Z234" s="147">
        <f t="shared" si="196"/>
        <v>1.116890872048264E-4</v>
      </c>
      <c r="AA234" s="38">
        <f t="shared" si="165"/>
        <v>0.65189889355747177</v>
      </c>
      <c r="AB234" s="147">
        <f t="shared" si="188"/>
        <v>2.6931824632030573E-4</v>
      </c>
    </row>
    <row r="235" spans="1:28" ht="49.5" customHeight="1" x14ac:dyDescent="0.25">
      <c r="A235" s="39" t="s">
        <v>404</v>
      </c>
      <c r="B235" s="34" t="s">
        <v>41</v>
      </c>
      <c r="C235" s="34">
        <v>20</v>
      </c>
      <c r="D235" s="34" t="s">
        <v>38</v>
      </c>
      <c r="E235" s="95" t="s">
        <v>405</v>
      </c>
      <c r="F235" s="62">
        <f>+F236</f>
        <v>124596460713</v>
      </c>
      <c r="G235" s="62">
        <f>+G236</f>
        <v>0</v>
      </c>
      <c r="H235" s="62">
        <f>+H236</f>
        <v>0</v>
      </c>
      <c r="I235" s="62">
        <f>+I236</f>
        <v>0</v>
      </c>
      <c r="J235" s="62">
        <f>+J236</f>
        <v>0</v>
      </c>
      <c r="K235" s="62">
        <f t="shared" si="189"/>
        <v>0</v>
      </c>
      <c r="L235" s="62">
        <f>+L236</f>
        <v>124596460713</v>
      </c>
      <c r="M235" s="42">
        <f t="shared" si="173"/>
        <v>1.5787769375283343E-2</v>
      </c>
      <c r="N235" s="62">
        <f t="shared" ref="N235:W235" si="203">+N236</f>
        <v>0</v>
      </c>
      <c r="O235" s="62">
        <f t="shared" si="203"/>
        <v>109412463414</v>
      </c>
      <c r="P235" s="62">
        <f t="shared" si="203"/>
        <v>15183997299</v>
      </c>
      <c r="Q235" s="62">
        <f t="shared" si="203"/>
        <v>79216047480</v>
      </c>
      <c r="R235" s="62">
        <f t="shared" si="203"/>
        <v>45380413233</v>
      </c>
      <c r="S235" s="62">
        <f t="shared" si="203"/>
        <v>30196415934</v>
      </c>
      <c r="T235" s="62">
        <f t="shared" si="203"/>
        <v>52143625896</v>
      </c>
      <c r="U235" s="62">
        <f t="shared" si="203"/>
        <v>27072421584</v>
      </c>
      <c r="V235" s="62">
        <f t="shared" si="203"/>
        <v>0</v>
      </c>
      <c r="W235" s="62">
        <f t="shared" si="203"/>
        <v>52143625896</v>
      </c>
      <c r="X235" s="38">
        <f t="shared" si="180"/>
        <v>0.63578088034514169</v>
      </c>
      <c r="Y235" s="38">
        <f t="shared" si="179"/>
        <v>0.41850005688451708</v>
      </c>
      <c r="Z235" s="147">
        <f t="shared" si="196"/>
        <v>0</v>
      </c>
      <c r="AA235" s="65">
        <f t="shared" si="165"/>
        <v>0.65824574129585189</v>
      </c>
      <c r="AB235" s="38">
        <f t="shared" si="188"/>
        <v>0</v>
      </c>
    </row>
    <row r="236" spans="1:28" ht="49.5" customHeight="1" x14ac:dyDescent="0.25">
      <c r="A236" s="39" t="s">
        <v>406</v>
      </c>
      <c r="B236" s="34" t="s">
        <v>41</v>
      </c>
      <c r="C236" s="34">
        <v>20</v>
      </c>
      <c r="D236" s="34" t="s">
        <v>38</v>
      </c>
      <c r="E236" s="40" t="s">
        <v>405</v>
      </c>
      <c r="F236" s="62">
        <f>+F237+F239</f>
        <v>124596460713</v>
      </c>
      <c r="G236" s="62">
        <f>+G237+G239</f>
        <v>0</v>
      </c>
      <c r="H236" s="62">
        <f>+H237+H239</f>
        <v>0</v>
      </c>
      <c r="I236" s="62">
        <f>+I237+I239</f>
        <v>0</v>
      </c>
      <c r="J236" s="62">
        <f>+J237+J239</f>
        <v>0</v>
      </c>
      <c r="K236" s="62">
        <f t="shared" si="189"/>
        <v>0</v>
      </c>
      <c r="L236" s="62">
        <f>+L237+L239</f>
        <v>124596460713</v>
      </c>
      <c r="M236" s="42">
        <f t="shared" si="173"/>
        <v>1.5787769375283343E-2</v>
      </c>
      <c r="N236" s="62">
        <f t="shared" ref="N236:W236" si="204">+N237+N239</f>
        <v>0</v>
      </c>
      <c r="O236" s="62">
        <f t="shared" si="204"/>
        <v>109412463414</v>
      </c>
      <c r="P236" s="62">
        <f t="shared" si="204"/>
        <v>15183997299</v>
      </c>
      <c r="Q236" s="62">
        <f t="shared" si="204"/>
        <v>79216047480</v>
      </c>
      <c r="R236" s="62">
        <f t="shared" si="204"/>
        <v>45380413233</v>
      </c>
      <c r="S236" s="62">
        <f t="shared" si="204"/>
        <v>30196415934</v>
      </c>
      <c r="T236" s="62">
        <f t="shared" si="204"/>
        <v>52143625896</v>
      </c>
      <c r="U236" s="62">
        <f t="shared" si="204"/>
        <v>27072421584</v>
      </c>
      <c r="V236" s="62">
        <f t="shared" si="204"/>
        <v>0</v>
      </c>
      <c r="W236" s="62">
        <f t="shared" si="204"/>
        <v>52143625896</v>
      </c>
      <c r="X236" s="38">
        <f t="shared" si="180"/>
        <v>0.63578088034514169</v>
      </c>
      <c r="Y236" s="38">
        <f t="shared" si="179"/>
        <v>0.41850005688451708</v>
      </c>
      <c r="Z236" s="147">
        <f t="shared" si="196"/>
        <v>0</v>
      </c>
      <c r="AA236" s="65">
        <f t="shared" si="165"/>
        <v>0.65824574129585189</v>
      </c>
      <c r="AB236" s="38">
        <f t="shared" si="188"/>
        <v>0</v>
      </c>
    </row>
    <row r="237" spans="1:28" ht="36.75" customHeight="1" x14ac:dyDescent="0.25">
      <c r="A237" s="39" t="s">
        <v>407</v>
      </c>
      <c r="B237" s="34" t="s">
        <v>41</v>
      </c>
      <c r="C237" s="34">
        <v>20</v>
      </c>
      <c r="D237" s="34" t="s">
        <v>38</v>
      </c>
      <c r="E237" s="40" t="s">
        <v>408</v>
      </c>
      <c r="F237" s="62">
        <f>+F238</f>
        <v>108096582879</v>
      </c>
      <c r="G237" s="62">
        <f>+G238</f>
        <v>0</v>
      </c>
      <c r="H237" s="62">
        <f>+H238</f>
        <v>0</v>
      </c>
      <c r="I237" s="62">
        <f>+I238</f>
        <v>0</v>
      </c>
      <c r="J237" s="62">
        <f>+J238</f>
        <v>0</v>
      </c>
      <c r="K237" s="62">
        <f t="shared" si="189"/>
        <v>0</v>
      </c>
      <c r="L237" s="62">
        <f>+L238</f>
        <v>108096582879</v>
      </c>
      <c r="M237" s="42">
        <f t="shared" si="173"/>
        <v>1.3697049747511746E-2</v>
      </c>
      <c r="N237" s="62">
        <f t="shared" ref="N237:W237" si="205">+N238</f>
        <v>0</v>
      </c>
      <c r="O237" s="62">
        <f t="shared" si="205"/>
        <v>107233482480</v>
      </c>
      <c r="P237" s="62">
        <f t="shared" si="205"/>
        <v>863100399</v>
      </c>
      <c r="Q237" s="62">
        <f t="shared" si="205"/>
        <v>77037066546</v>
      </c>
      <c r="R237" s="62">
        <f t="shared" si="205"/>
        <v>31059516333</v>
      </c>
      <c r="S237" s="62">
        <f t="shared" si="205"/>
        <v>30196415934</v>
      </c>
      <c r="T237" s="62">
        <f t="shared" si="205"/>
        <v>52143625896</v>
      </c>
      <c r="U237" s="62">
        <f t="shared" si="205"/>
        <v>24893440650</v>
      </c>
      <c r="V237" s="62">
        <f t="shared" si="205"/>
        <v>0</v>
      </c>
      <c r="W237" s="62">
        <f t="shared" si="205"/>
        <v>52143625896</v>
      </c>
      <c r="X237" s="38">
        <f t="shared" si="180"/>
        <v>0.7126688420135624</v>
      </c>
      <c r="Y237" s="38">
        <f t="shared" si="179"/>
        <v>0.48237996527945731</v>
      </c>
      <c r="Z237" s="147">
        <f t="shared" si="196"/>
        <v>0</v>
      </c>
      <c r="AA237" s="65">
        <f t="shared" si="165"/>
        <v>0.67686411533938995</v>
      </c>
      <c r="AB237" s="38">
        <f t="shared" si="188"/>
        <v>0</v>
      </c>
    </row>
    <row r="238" spans="1:28" ht="30" customHeight="1" x14ac:dyDescent="0.25">
      <c r="A238" s="43" t="s">
        <v>409</v>
      </c>
      <c r="B238" s="44" t="s">
        <v>41</v>
      </c>
      <c r="C238" s="44">
        <v>20</v>
      </c>
      <c r="D238" s="44" t="s">
        <v>38</v>
      </c>
      <c r="E238" s="45" t="s">
        <v>258</v>
      </c>
      <c r="F238" s="46">
        <v>108096582879</v>
      </c>
      <c r="G238" s="46">
        <v>0</v>
      </c>
      <c r="H238" s="46">
        <v>0</v>
      </c>
      <c r="I238" s="46"/>
      <c r="J238" s="46">
        <v>0</v>
      </c>
      <c r="K238" s="46">
        <f t="shared" si="189"/>
        <v>0</v>
      </c>
      <c r="L238" s="46">
        <f>+F238+K238</f>
        <v>108096582879</v>
      </c>
      <c r="M238" s="51">
        <f t="shared" si="173"/>
        <v>1.3697049747511746E-2</v>
      </c>
      <c r="N238" s="46">
        <v>0</v>
      </c>
      <c r="O238" s="46">
        <v>107233482480</v>
      </c>
      <c r="P238" s="46">
        <f>L238-O238</f>
        <v>863100399</v>
      </c>
      <c r="Q238" s="46">
        <v>77037066546</v>
      </c>
      <c r="R238" s="46">
        <f>+L238-Q238</f>
        <v>31059516333</v>
      </c>
      <c r="S238" s="46">
        <f>O238-Q238</f>
        <v>30196415934</v>
      </c>
      <c r="T238" s="46">
        <v>52143625896</v>
      </c>
      <c r="U238" s="46">
        <f>+Q238-T238</f>
        <v>24893440650</v>
      </c>
      <c r="V238" s="46">
        <v>0</v>
      </c>
      <c r="W238" s="48">
        <f>+T238-V238</f>
        <v>52143625896</v>
      </c>
      <c r="X238" s="49">
        <f t="shared" si="180"/>
        <v>0.7126688420135624</v>
      </c>
      <c r="Y238" s="49">
        <f t="shared" si="179"/>
        <v>0.48237996527945731</v>
      </c>
      <c r="Z238" s="55">
        <f t="shared" si="196"/>
        <v>0</v>
      </c>
      <c r="AA238" s="54">
        <f t="shared" si="165"/>
        <v>0.67686411533938995</v>
      </c>
      <c r="AB238" s="38">
        <f t="shared" si="188"/>
        <v>0</v>
      </c>
    </row>
    <row r="239" spans="1:28" ht="36.75" customHeight="1" x14ac:dyDescent="0.25">
      <c r="A239" s="39" t="s">
        <v>410</v>
      </c>
      <c r="B239" s="34" t="s">
        <v>41</v>
      </c>
      <c r="C239" s="34">
        <v>20</v>
      </c>
      <c r="D239" s="34" t="s">
        <v>38</v>
      </c>
      <c r="E239" s="40" t="s">
        <v>411</v>
      </c>
      <c r="F239" s="62">
        <f>+F240</f>
        <v>16499877834</v>
      </c>
      <c r="G239" s="62">
        <f>+G240</f>
        <v>0</v>
      </c>
      <c r="H239" s="62">
        <f>+H240</f>
        <v>0</v>
      </c>
      <c r="I239" s="62">
        <f>+I240</f>
        <v>0</v>
      </c>
      <c r="J239" s="62">
        <f>+J240</f>
        <v>0</v>
      </c>
      <c r="K239" s="62">
        <f t="shared" si="189"/>
        <v>0</v>
      </c>
      <c r="L239" s="62">
        <f>+L240</f>
        <v>16499877834</v>
      </c>
      <c r="M239" s="42">
        <f t="shared" si="173"/>
        <v>2.090719627771596E-3</v>
      </c>
      <c r="N239" s="62">
        <f t="shared" ref="N239:W239" si="206">+N240</f>
        <v>0</v>
      </c>
      <c r="O239" s="62">
        <f t="shared" si="206"/>
        <v>2178980934</v>
      </c>
      <c r="P239" s="62">
        <f t="shared" si="206"/>
        <v>14320896900</v>
      </c>
      <c r="Q239" s="62">
        <f t="shared" si="206"/>
        <v>2178980934</v>
      </c>
      <c r="R239" s="62">
        <f t="shared" si="206"/>
        <v>14320896900</v>
      </c>
      <c r="S239" s="62">
        <f t="shared" si="206"/>
        <v>0</v>
      </c>
      <c r="T239" s="62">
        <f t="shared" si="206"/>
        <v>0</v>
      </c>
      <c r="U239" s="62">
        <f t="shared" si="206"/>
        <v>2178980934</v>
      </c>
      <c r="V239" s="62">
        <f t="shared" si="206"/>
        <v>0</v>
      </c>
      <c r="W239" s="62">
        <f t="shared" si="206"/>
        <v>0</v>
      </c>
      <c r="X239" s="38">
        <f t="shared" si="180"/>
        <v>0.13206042832086584</v>
      </c>
      <c r="Y239" s="38">
        <f t="shared" si="179"/>
        <v>0</v>
      </c>
      <c r="Z239" s="147">
        <f t="shared" si="196"/>
        <v>0</v>
      </c>
      <c r="AA239" s="65">
        <f t="shared" si="165"/>
        <v>0</v>
      </c>
      <c r="AB239" s="147" t="s">
        <v>40</v>
      </c>
    </row>
    <row r="240" spans="1:28" ht="30" customHeight="1" x14ac:dyDescent="0.25">
      <c r="A240" s="43" t="s">
        <v>412</v>
      </c>
      <c r="B240" s="44" t="s">
        <v>41</v>
      </c>
      <c r="C240" s="44">
        <v>20</v>
      </c>
      <c r="D240" s="44" t="s">
        <v>38</v>
      </c>
      <c r="E240" s="45" t="s">
        <v>258</v>
      </c>
      <c r="F240" s="46">
        <v>16499877834</v>
      </c>
      <c r="G240" s="46">
        <v>0</v>
      </c>
      <c r="H240" s="46">
        <v>0</v>
      </c>
      <c r="I240" s="46">
        <v>0</v>
      </c>
      <c r="J240" s="46"/>
      <c r="K240" s="46">
        <f t="shared" si="189"/>
        <v>0</v>
      </c>
      <c r="L240" s="46">
        <f>+F240+K240</f>
        <v>16499877834</v>
      </c>
      <c r="M240" s="42">
        <f t="shared" si="173"/>
        <v>2.090719627771596E-3</v>
      </c>
      <c r="N240" s="46">
        <v>0</v>
      </c>
      <c r="O240" s="46">
        <v>2178980934</v>
      </c>
      <c r="P240" s="46">
        <f>L240-O240</f>
        <v>14320896900</v>
      </c>
      <c r="Q240" s="46">
        <v>2178980934</v>
      </c>
      <c r="R240" s="46">
        <f>+L240-Q240</f>
        <v>14320896900</v>
      </c>
      <c r="S240" s="46">
        <f>O240-Q240</f>
        <v>0</v>
      </c>
      <c r="T240" s="46">
        <v>0</v>
      </c>
      <c r="U240" s="46">
        <f>+Q240-T240</f>
        <v>2178980934</v>
      </c>
      <c r="V240" s="46">
        <v>0</v>
      </c>
      <c r="W240" s="48">
        <f>+T240-V240</f>
        <v>0</v>
      </c>
      <c r="X240" s="49">
        <f t="shared" si="180"/>
        <v>0.13206042832086584</v>
      </c>
      <c r="Y240" s="49">
        <f t="shared" si="179"/>
        <v>0</v>
      </c>
      <c r="Z240" s="55">
        <f t="shared" si="196"/>
        <v>0</v>
      </c>
      <c r="AA240" s="54">
        <f t="shared" si="165"/>
        <v>0</v>
      </c>
      <c r="AB240" s="147" t="s">
        <v>40</v>
      </c>
    </row>
    <row r="241" spans="1:28" ht="39" customHeight="1" x14ac:dyDescent="0.25">
      <c r="A241" s="39" t="s">
        <v>413</v>
      </c>
      <c r="B241" s="34" t="s">
        <v>41</v>
      </c>
      <c r="C241" s="34">
        <v>20</v>
      </c>
      <c r="D241" s="34" t="s">
        <v>38</v>
      </c>
      <c r="E241" s="40" t="s">
        <v>414</v>
      </c>
      <c r="F241" s="62">
        <f t="shared" ref="F241:J243" si="207">+F242</f>
        <v>1172433559</v>
      </c>
      <c r="G241" s="62">
        <f t="shared" si="207"/>
        <v>0</v>
      </c>
      <c r="H241" s="62">
        <f t="shared" si="207"/>
        <v>0</v>
      </c>
      <c r="I241" s="62">
        <f t="shared" si="207"/>
        <v>0</v>
      </c>
      <c r="J241" s="62">
        <f t="shared" si="207"/>
        <v>0</v>
      </c>
      <c r="K241" s="62">
        <f t="shared" si="189"/>
        <v>0</v>
      </c>
      <c r="L241" s="62">
        <f>+L242</f>
        <v>1172433559</v>
      </c>
      <c r="M241" s="42">
        <f t="shared" si="173"/>
        <v>1.4856048503634076E-4</v>
      </c>
      <c r="N241" s="62">
        <f t="shared" ref="N241:W243" si="208">+N242</f>
        <v>0</v>
      </c>
      <c r="O241" s="62">
        <f t="shared" si="208"/>
        <v>838797734</v>
      </c>
      <c r="P241" s="62">
        <f t="shared" si="208"/>
        <v>333635825</v>
      </c>
      <c r="Q241" s="62">
        <f t="shared" si="208"/>
        <v>792790431</v>
      </c>
      <c r="R241" s="62">
        <f t="shared" si="208"/>
        <v>379643128</v>
      </c>
      <c r="S241" s="62">
        <f t="shared" si="208"/>
        <v>46007303</v>
      </c>
      <c r="T241" s="62">
        <f t="shared" si="208"/>
        <v>14047013</v>
      </c>
      <c r="U241" s="62">
        <f t="shared" si="208"/>
        <v>778743418</v>
      </c>
      <c r="V241" s="62">
        <f t="shared" si="208"/>
        <v>14047013</v>
      </c>
      <c r="W241" s="62">
        <f t="shared" si="208"/>
        <v>0</v>
      </c>
      <c r="X241" s="38">
        <f t="shared" si="180"/>
        <v>0.67619220288797621</v>
      </c>
      <c r="Y241" s="38">
        <f t="shared" si="179"/>
        <v>1.1981073803432472E-2</v>
      </c>
      <c r="Z241" s="38">
        <f t="shared" si="196"/>
        <v>1.1981073803432472E-2</v>
      </c>
      <c r="AA241" s="38">
        <f t="shared" si="165"/>
        <v>1.7718444182381915E-2</v>
      </c>
      <c r="AB241" s="38">
        <f t="shared" si="188"/>
        <v>1</v>
      </c>
    </row>
    <row r="242" spans="1:28" ht="39" customHeight="1" x14ac:dyDescent="0.25">
      <c r="A242" s="39" t="s">
        <v>415</v>
      </c>
      <c r="B242" s="34" t="s">
        <v>41</v>
      </c>
      <c r="C242" s="34">
        <v>20</v>
      </c>
      <c r="D242" s="34" t="s">
        <v>38</v>
      </c>
      <c r="E242" s="40" t="s">
        <v>414</v>
      </c>
      <c r="F242" s="62">
        <f t="shared" si="207"/>
        <v>1172433559</v>
      </c>
      <c r="G242" s="62">
        <f t="shared" si="207"/>
        <v>0</v>
      </c>
      <c r="H242" s="62">
        <f t="shared" si="207"/>
        <v>0</v>
      </c>
      <c r="I242" s="62">
        <f t="shared" si="207"/>
        <v>0</v>
      </c>
      <c r="J242" s="62">
        <f t="shared" si="207"/>
        <v>0</v>
      </c>
      <c r="K242" s="62">
        <f t="shared" si="189"/>
        <v>0</v>
      </c>
      <c r="L242" s="62">
        <f>+L243</f>
        <v>1172433559</v>
      </c>
      <c r="M242" s="42">
        <f t="shared" si="173"/>
        <v>1.4856048503634076E-4</v>
      </c>
      <c r="N242" s="62">
        <f t="shared" si="208"/>
        <v>0</v>
      </c>
      <c r="O242" s="62">
        <f t="shared" si="208"/>
        <v>838797734</v>
      </c>
      <c r="P242" s="62">
        <f t="shared" si="208"/>
        <v>333635825</v>
      </c>
      <c r="Q242" s="62">
        <f t="shared" si="208"/>
        <v>792790431</v>
      </c>
      <c r="R242" s="62">
        <f t="shared" si="208"/>
        <v>379643128</v>
      </c>
      <c r="S242" s="62">
        <f t="shared" si="208"/>
        <v>46007303</v>
      </c>
      <c r="T242" s="62">
        <f t="shared" si="208"/>
        <v>14047013</v>
      </c>
      <c r="U242" s="62">
        <f t="shared" si="208"/>
        <v>778743418</v>
      </c>
      <c r="V242" s="62">
        <f t="shared" si="208"/>
        <v>14047013</v>
      </c>
      <c r="W242" s="62">
        <f t="shared" si="208"/>
        <v>0</v>
      </c>
      <c r="X242" s="38">
        <f t="shared" si="180"/>
        <v>0.67619220288797621</v>
      </c>
      <c r="Y242" s="38">
        <f t="shared" si="179"/>
        <v>1.1981073803432472E-2</v>
      </c>
      <c r="Z242" s="38">
        <f t="shared" si="196"/>
        <v>1.1981073803432472E-2</v>
      </c>
      <c r="AA242" s="38">
        <f t="shared" ref="AA242:AA246" si="209">+T242/Q242</f>
        <v>1.7718444182381915E-2</v>
      </c>
      <c r="AB242" s="38">
        <f t="shared" si="188"/>
        <v>1</v>
      </c>
    </row>
    <row r="243" spans="1:28" ht="39" customHeight="1" x14ac:dyDescent="0.25">
      <c r="A243" s="39" t="s">
        <v>416</v>
      </c>
      <c r="B243" s="34" t="s">
        <v>41</v>
      </c>
      <c r="C243" s="34">
        <v>20</v>
      </c>
      <c r="D243" s="34" t="s">
        <v>38</v>
      </c>
      <c r="E243" s="40" t="s">
        <v>393</v>
      </c>
      <c r="F243" s="41">
        <f t="shared" si="207"/>
        <v>1172433559</v>
      </c>
      <c r="G243" s="41">
        <f t="shared" si="207"/>
        <v>0</v>
      </c>
      <c r="H243" s="41">
        <f t="shared" si="207"/>
        <v>0</v>
      </c>
      <c r="I243" s="41">
        <f t="shared" si="207"/>
        <v>0</v>
      </c>
      <c r="J243" s="41">
        <f t="shared" si="207"/>
        <v>0</v>
      </c>
      <c r="K243" s="41">
        <f t="shared" si="189"/>
        <v>0</v>
      </c>
      <c r="L243" s="41">
        <f>+L244</f>
        <v>1172433559</v>
      </c>
      <c r="M243" s="42">
        <f t="shared" si="173"/>
        <v>1.4856048503634076E-4</v>
      </c>
      <c r="N243" s="41">
        <f t="shared" si="208"/>
        <v>0</v>
      </c>
      <c r="O243" s="41">
        <f t="shared" si="208"/>
        <v>838797734</v>
      </c>
      <c r="P243" s="41">
        <f t="shared" si="208"/>
        <v>333635825</v>
      </c>
      <c r="Q243" s="41">
        <f t="shared" si="208"/>
        <v>792790431</v>
      </c>
      <c r="R243" s="41">
        <f t="shared" si="208"/>
        <v>379643128</v>
      </c>
      <c r="S243" s="41">
        <f t="shared" si="208"/>
        <v>46007303</v>
      </c>
      <c r="T243" s="41">
        <f t="shared" si="208"/>
        <v>14047013</v>
      </c>
      <c r="U243" s="41">
        <f t="shared" si="208"/>
        <v>778743418</v>
      </c>
      <c r="V243" s="41">
        <f t="shared" si="208"/>
        <v>14047013</v>
      </c>
      <c r="W243" s="41">
        <f t="shared" si="208"/>
        <v>0</v>
      </c>
      <c r="X243" s="38">
        <f t="shared" si="180"/>
        <v>0.67619220288797621</v>
      </c>
      <c r="Y243" s="38">
        <f t="shared" si="179"/>
        <v>1.1981073803432472E-2</v>
      </c>
      <c r="Z243" s="38">
        <f t="shared" si="196"/>
        <v>1.1981073803432472E-2</v>
      </c>
      <c r="AA243" s="38">
        <f t="shared" si="209"/>
        <v>1.7718444182381915E-2</v>
      </c>
      <c r="AB243" s="38">
        <f t="shared" si="188"/>
        <v>1</v>
      </c>
    </row>
    <row r="244" spans="1:28" ht="30" customHeight="1" x14ac:dyDescent="0.25">
      <c r="A244" s="43" t="s">
        <v>417</v>
      </c>
      <c r="B244" s="44" t="s">
        <v>41</v>
      </c>
      <c r="C244" s="44">
        <v>20</v>
      </c>
      <c r="D244" s="44" t="s">
        <v>38</v>
      </c>
      <c r="E244" s="45" t="s">
        <v>258</v>
      </c>
      <c r="F244" s="46">
        <v>1172433559</v>
      </c>
      <c r="G244" s="46">
        <v>0</v>
      </c>
      <c r="H244" s="46">
        <v>0</v>
      </c>
      <c r="I244" s="46">
        <v>0</v>
      </c>
      <c r="J244" s="46">
        <v>0</v>
      </c>
      <c r="K244" s="46">
        <f t="shared" si="189"/>
        <v>0</v>
      </c>
      <c r="L244" s="46">
        <f>+F244+K244</f>
        <v>1172433559</v>
      </c>
      <c r="M244" s="51">
        <f t="shared" si="173"/>
        <v>1.4856048503634076E-4</v>
      </c>
      <c r="N244" s="46">
        <v>0</v>
      </c>
      <c r="O244" s="46">
        <v>838797734</v>
      </c>
      <c r="P244" s="46">
        <f>L244-O244</f>
        <v>333635825</v>
      </c>
      <c r="Q244" s="46">
        <v>792790431</v>
      </c>
      <c r="R244" s="46">
        <f>+L244-Q244</f>
        <v>379643128</v>
      </c>
      <c r="S244" s="46">
        <f>O244-Q244</f>
        <v>46007303</v>
      </c>
      <c r="T244" s="46">
        <v>14047013</v>
      </c>
      <c r="U244" s="46">
        <f>+Q244-T244</f>
        <v>778743418</v>
      </c>
      <c r="V244" s="46">
        <v>14047013</v>
      </c>
      <c r="W244" s="48">
        <f>+T244-V244</f>
        <v>0</v>
      </c>
      <c r="X244" s="49">
        <f t="shared" si="180"/>
        <v>0.67619220288797621</v>
      </c>
      <c r="Y244" s="49">
        <f t="shared" si="179"/>
        <v>1.1981073803432472E-2</v>
      </c>
      <c r="Z244" s="49">
        <f t="shared" si="196"/>
        <v>1.1981073803432472E-2</v>
      </c>
      <c r="AA244" s="49">
        <f t="shared" si="209"/>
        <v>1.7718444182381915E-2</v>
      </c>
      <c r="AB244" s="49">
        <f t="shared" si="188"/>
        <v>1</v>
      </c>
    </row>
    <row r="245" spans="1:28" ht="34.5" customHeight="1" x14ac:dyDescent="0.25">
      <c r="A245" s="39" t="s">
        <v>418</v>
      </c>
      <c r="B245" s="34" t="s">
        <v>37</v>
      </c>
      <c r="C245" s="34">
        <v>10</v>
      </c>
      <c r="D245" s="34" t="s">
        <v>38</v>
      </c>
      <c r="E245" s="40" t="s">
        <v>419</v>
      </c>
      <c r="F245" s="60">
        <f>+F246</f>
        <v>3746000000</v>
      </c>
      <c r="G245" s="60">
        <f>+G246</f>
        <v>0</v>
      </c>
      <c r="H245" s="60">
        <f>+H246</f>
        <v>0</v>
      </c>
      <c r="I245" s="60">
        <f>+I246</f>
        <v>0</v>
      </c>
      <c r="J245" s="60">
        <f>+J246</f>
        <v>0</v>
      </c>
      <c r="K245" s="60">
        <f t="shared" si="189"/>
        <v>0</v>
      </c>
      <c r="L245" s="60">
        <f>+L246</f>
        <v>3746000000</v>
      </c>
      <c r="M245" s="42">
        <f t="shared" si="173"/>
        <v>4.7466022502869388E-4</v>
      </c>
      <c r="N245" s="60">
        <f t="shared" ref="N245:W245" si="210">+N246</f>
        <v>0</v>
      </c>
      <c r="O245" s="60">
        <f t="shared" si="210"/>
        <v>2126626251</v>
      </c>
      <c r="P245" s="60">
        <f t="shared" si="210"/>
        <v>1619373749</v>
      </c>
      <c r="Q245" s="60">
        <f t="shared" si="210"/>
        <v>2054964510</v>
      </c>
      <c r="R245" s="60">
        <f t="shared" si="210"/>
        <v>1691035490</v>
      </c>
      <c r="S245" s="60">
        <f t="shared" si="210"/>
        <v>71661741</v>
      </c>
      <c r="T245" s="60">
        <f t="shared" si="210"/>
        <v>33840159</v>
      </c>
      <c r="U245" s="60">
        <f t="shared" si="210"/>
        <v>2021124351</v>
      </c>
      <c r="V245" s="60">
        <f t="shared" si="210"/>
        <v>33840159</v>
      </c>
      <c r="W245" s="60">
        <f t="shared" si="210"/>
        <v>0</v>
      </c>
      <c r="X245" s="38">
        <f t="shared" si="180"/>
        <v>0.54857568339562202</v>
      </c>
      <c r="Y245" s="38">
        <f t="shared" si="179"/>
        <v>9.0336783235451142E-3</v>
      </c>
      <c r="Z245" s="38">
        <f t="shared" si="196"/>
        <v>9.0336783235451142E-3</v>
      </c>
      <c r="AA245" s="38">
        <f t="shared" si="209"/>
        <v>1.6467515052121264E-2</v>
      </c>
      <c r="AB245" s="38">
        <f t="shared" si="188"/>
        <v>1</v>
      </c>
    </row>
    <row r="246" spans="1:28" ht="34.5" customHeight="1" x14ac:dyDescent="0.25">
      <c r="A246" s="39" t="s">
        <v>420</v>
      </c>
      <c r="B246" s="34" t="s">
        <v>37</v>
      </c>
      <c r="C246" s="34">
        <v>10</v>
      </c>
      <c r="D246" s="34" t="s">
        <v>38</v>
      </c>
      <c r="E246" s="95" t="s">
        <v>251</v>
      </c>
      <c r="F246" s="60">
        <f>+F247+F251</f>
        <v>3746000000</v>
      </c>
      <c r="G246" s="60">
        <f>+G247+G251</f>
        <v>0</v>
      </c>
      <c r="H246" s="60">
        <f>+H247+H251</f>
        <v>0</v>
      </c>
      <c r="I246" s="60">
        <f>+I247+I251</f>
        <v>0</v>
      </c>
      <c r="J246" s="60">
        <f>+J247+J251</f>
        <v>0</v>
      </c>
      <c r="K246" s="60">
        <f t="shared" si="189"/>
        <v>0</v>
      </c>
      <c r="L246" s="60">
        <f>+L247+L251</f>
        <v>3746000000</v>
      </c>
      <c r="M246" s="42">
        <f t="shared" si="173"/>
        <v>4.7466022502869388E-4</v>
      </c>
      <c r="N246" s="60">
        <f t="shared" ref="N246:W246" si="211">+N247+N251</f>
        <v>0</v>
      </c>
      <c r="O246" s="60">
        <f t="shared" si="211"/>
        <v>2126626251</v>
      </c>
      <c r="P246" s="60">
        <f t="shared" si="211"/>
        <v>1619373749</v>
      </c>
      <c r="Q246" s="60">
        <f t="shared" si="211"/>
        <v>2054964510</v>
      </c>
      <c r="R246" s="60">
        <f t="shared" si="211"/>
        <v>1691035490</v>
      </c>
      <c r="S246" s="60">
        <f t="shared" si="211"/>
        <v>71661741</v>
      </c>
      <c r="T246" s="60">
        <f t="shared" si="211"/>
        <v>33840159</v>
      </c>
      <c r="U246" s="60">
        <f t="shared" si="211"/>
        <v>2021124351</v>
      </c>
      <c r="V246" s="60">
        <f t="shared" si="211"/>
        <v>33840159</v>
      </c>
      <c r="W246" s="60">
        <f t="shared" si="211"/>
        <v>0</v>
      </c>
      <c r="X246" s="38">
        <f t="shared" si="180"/>
        <v>0.54857568339562202</v>
      </c>
      <c r="Y246" s="38">
        <f t="shared" si="179"/>
        <v>9.0336783235451142E-3</v>
      </c>
      <c r="Z246" s="38">
        <f t="shared" si="196"/>
        <v>9.0336783235451142E-3</v>
      </c>
      <c r="AA246" s="38">
        <f t="shared" si="209"/>
        <v>1.6467515052121264E-2</v>
      </c>
      <c r="AB246" s="38">
        <f t="shared" si="188"/>
        <v>1</v>
      </c>
    </row>
    <row r="247" spans="1:28" ht="34.5" customHeight="1" x14ac:dyDescent="0.25">
      <c r="A247" s="39" t="s">
        <v>421</v>
      </c>
      <c r="B247" s="34" t="s">
        <v>37</v>
      </c>
      <c r="C247" s="34">
        <v>10</v>
      </c>
      <c r="D247" s="34" t="s">
        <v>38</v>
      </c>
      <c r="E247" s="40" t="s">
        <v>422</v>
      </c>
      <c r="F247" s="60">
        <f>F248</f>
        <v>700000000</v>
      </c>
      <c r="G247" s="60">
        <f>G248</f>
        <v>0</v>
      </c>
      <c r="H247" s="60">
        <f>H248</f>
        <v>0</v>
      </c>
      <c r="I247" s="60">
        <f>I248</f>
        <v>0</v>
      </c>
      <c r="J247" s="60">
        <f>J248</f>
        <v>0</v>
      </c>
      <c r="K247" s="60">
        <f t="shared" si="189"/>
        <v>0</v>
      </c>
      <c r="L247" s="60">
        <f>L248</f>
        <v>700000000</v>
      </c>
      <c r="M247" s="42">
        <f t="shared" si="173"/>
        <v>8.8697853048608037E-5</v>
      </c>
      <c r="N247" s="60">
        <f t="shared" ref="N247:W247" si="212">N248</f>
        <v>0</v>
      </c>
      <c r="O247" s="60">
        <f t="shared" si="212"/>
        <v>0</v>
      </c>
      <c r="P247" s="60">
        <f t="shared" si="212"/>
        <v>700000000</v>
      </c>
      <c r="Q247" s="60">
        <f t="shared" si="212"/>
        <v>0</v>
      </c>
      <c r="R247" s="60">
        <f t="shared" si="212"/>
        <v>700000000</v>
      </c>
      <c r="S247" s="60">
        <f t="shared" si="212"/>
        <v>0</v>
      </c>
      <c r="T247" s="60">
        <f t="shared" si="212"/>
        <v>0</v>
      </c>
      <c r="U247" s="60">
        <f t="shared" si="212"/>
        <v>0</v>
      </c>
      <c r="V247" s="60">
        <f t="shared" si="212"/>
        <v>0</v>
      </c>
      <c r="W247" s="60">
        <f t="shared" si="212"/>
        <v>0</v>
      </c>
      <c r="X247" s="38">
        <f t="shared" si="180"/>
        <v>0</v>
      </c>
      <c r="Y247" s="38">
        <f t="shared" si="179"/>
        <v>0</v>
      </c>
      <c r="Z247" s="38">
        <f t="shared" si="196"/>
        <v>0</v>
      </c>
      <c r="AA247" s="65" t="s">
        <v>40</v>
      </c>
      <c r="AB247" s="65" t="s">
        <v>40</v>
      </c>
    </row>
    <row r="248" spans="1:28" ht="43.5" customHeight="1" x14ac:dyDescent="0.25">
      <c r="A248" s="39" t="s">
        <v>423</v>
      </c>
      <c r="B248" s="34" t="s">
        <v>37</v>
      </c>
      <c r="C248" s="34">
        <v>10</v>
      </c>
      <c r="D248" s="34" t="s">
        <v>38</v>
      </c>
      <c r="E248" s="40" t="s">
        <v>422</v>
      </c>
      <c r="F248" s="60">
        <f t="shared" ref="F248:J249" si="213">+F249</f>
        <v>700000000</v>
      </c>
      <c r="G248" s="60">
        <f t="shared" si="213"/>
        <v>0</v>
      </c>
      <c r="H248" s="60">
        <f t="shared" si="213"/>
        <v>0</v>
      </c>
      <c r="I248" s="60">
        <f t="shared" si="213"/>
        <v>0</v>
      </c>
      <c r="J248" s="60">
        <f t="shared" si="213"/>
        <v>0</v>
      </c>
      <c r="K248" s="60">
        <f t="shared" si="189"/>
        <v>0</v>
      </c>
      <c r="L248" s="60">
        <f>+L249</f>
        <v>700000000</v>
      </c>
      <c r="M248" s="42">
        <f t="shared" si="173"/>
        <v>8.8697853048608037E-5</v>
      </c>
      <c r="N248" s="60">
        <f t="shared" ref="N248:W249" si="214">+N249</f>
        <v>0</v>
      </c>
      <c r="O248" s="60">
        <f t="shared" si="214"/>
        <v>0</v>
      </c>
      <c r="P248" s="60">
        <f t="shared" si="214"/>
        <v>700000000</v>
      </c>
      <c r="Q248" s="60">
        <f t="shared" si="214"/>
        <v>0</v>
      </c>
      <c r="R248" s="60">
        <f t="shared" si="214"/>
        <v>700000000</v>
      </c>
      <c r="S248" s="60">
        <f t="shared" si="214"/>
        <v>0</v>
      </c>
      <c r="T248" s="60">
        <f t="shared" si="214"/>
        <v>0</v>
      </c>
      <c r="U248" s="60">
        <f t="shared" si="214"/>
        <v>0</v>
      </c>
      <c r="V248" s="60">
        <f t="shared" si="214"/>
        <v>0</v>
      </c>
      <c r="W248" s="60">
        <f t="shared" si="214"/>
        <v>0</v>
      </c>
      <c r="X248" s="38">
        <f t="shared" si="180"/>
        <v>0</v>
      </c>
      <c r="Y248" s="38">
        <f t="shared" si="179"/>
        <v>0</v>
      </c>
      <c r="Z248" s="38">
        <f t="shared" si="196"/>
        <v>0</v>
      </c>
      <c r="AA248" s="65" t="s">
        <v>40</v>
      </c>
      <c r="AB248" s="65" t="s">
        <v>40</v>
      </c>
    </row>
    <row r="249" spans="1:28" ht="33.75" customHeight="1" x14ac:dyDescent="0.25">
      <c r="A249" s="39" t="s">
        <v>424</v>
      </c>
      <c r="B249" s="34" t="s">
        <v>37</v>
      </c>
      <c r="C249" s="34">
        <v>10</v>
      </c>
      <c r="D249" s="34" t="s">
        <v>38</v>
      </c>
      <c r="E249" s="40" t="s">
        <v>425</v>
      </c>
      <c r="F249" s="60">
        <f t="shared" si="213"/>
        <v>700000000</v>
      </c>
      <c r="G249" s="60">
        <f t="shared" si="213"/>
        <v>0</v>
      </c>
      <c r="H249" s="60">
        <f t="shared" si="213"/>
        <v>0</v>
      </c>
      <c r="I249" s="60">
        <f t="shared" si="213"/>
        <v>0</v>
      </c>
      <c r="J249" s="60">
        <f t="shared" si="213"/>
        <v>0</v>
      </c>
      <c r="K249" s="60">
        <f t="shared" si="189"/>
        <v>0</v>
      </c>
      <c r="L249" s="60">
        <f>+L250</f>
        <v>700000000</v>
      </c>
      <c r="M249" s="42">
        <f t="shared" si="173"/>
        <v>8.8697853048608037E-5</v>
      </c>
      <c r="N249" s="60">
        <f t="shared" si="214"/>
        <v>0</v>
      </c>
      <c r="O249" s="60">
        <f t="shared" si="214"/>
        <v>0</v>
      </c>
      <c r="P249" s="60">
        <f t="shared" si="214"/>
        <v>700000000</v>
      </c>
      <c r="Q249" s="60">
        <f t="shared" si="214"/>
        <v>0</v>
      </c>
      <c r="R249" s="60">
        <f t="shared" si="214"/>
        <v>700000000</v>
      </c>
      <c r="S249" s="60">
        <f t="shared" si="214"/>
        <v>0</v>
      </c>
      <c r="T249" s="60">
        <f t="shared" si="214"/>
        <v>0</v>
      </c>
      <c r="U249" s="60">
        <f t="shared" si="214"/>
        <v>0</v>
      </c>
      <c r="V249" s="60">
        <f t="shared" si="214"/>
        <v>0</v>
      </c>
      <c r="W249" s="60">
        <f t="shared" si="214"/>
        <v>0</v>
      </c>
      <c r="X249" s="38">
        <f t="shared" si="180"/>
        <v>0</v>
      </c>
      <c r="Y249" s="38">
        <f t="shared" si="179"/>
        <v>0</v>
      </c>
      <c r="Z249" s="38">
        <f t="shared" si="196"/>
        <v>0</v>
      </c>
      <c r="AA249" s="65" t="s">
        <v>40</v>
      </c>
      <c r="AB249" s="65" t="s">
        <v>40</v>
      </c>
    </row>
    <row r="250" spans="1:28" ht="41.25" customHeight="1" x14ac:dyDescent="0.25">
      <c r="A250" s="43" t="s">
        <v>426</v>
      </c>
      <c r="B250" s="44" t="s">
        <v>37</v>
      </c>
      <c r="C250" s="44">
        <v>10</v>
      </c>
      <c r="D250" s="44" t="s">
        <v>38</v>
      </c>
      <c r="E250" s="45" t="s">
        <v>258</v>
      </c>
      <c r="F250" s="46">
        <v>700000000</v>
      </c>
      <c r="G250" s="46">
        <v>0</v>
      </c>
      <c r="H250" s="46">
        <v>0</v>
      </c>
      <c r="I250" s="46">
        <v>0</v>
      </c>
      <c r="J250" s="46">
        <v>0</v>
      </c>
      <c r="K250" s="46">
        <f t="shared" si="189"/>
        <v>0</v>
      </c>
      <c r="L250" s="46">
        <f>+F250+K250</f>
        <v>700000000</v>
      </c>
      <c r="M250" s="51">
        <f t="shared" si="173"/>
        <v>8.8697853048608037E-5</v>
      </c>
      <c r="N250" s="46">
        <v>0</v>
      </c>
      <c r="O250" s="46">
        <v>0</v>
      </c>
      <c r="P250" s="46">
        <f>L250-O250</f>
        <v>700000000</v>
      </c>
      <c r="Q250" s="46">
        <v>0</v>
      </c>
      <c r="R250" s="46">
        <f>+L250-Q250</f>
        <v>700000000</v>
      </c>
      <c r="S250" s="46">
        <f>O250-Q250</f>
        <v>0</v>
      </c>
      <c r="T250" s="46">
        <v>0</v>
      </c>
      <c r="U250" s="46">
        <f>+Q250-T250</f>
        <v>0</v>
      </c>
      <c r="V250" s="46">
        <v>0</v>
      </c>
      <c r="W250" s="48">
        <f>+T250-V250</f>
        <v>0</v>
      </c>
      <c r="X250" s="49">
        <f t="shared" si="180"/>
        <v>0</v>
      </c>
      <c r="Y250" s="49">
        <f t="shared" si="179"/>
        <v>0</v>
      </c>
      <c r="Z250" s="49">
        <f t="shared" si="196"/>
        <v>0</v>
      </c>
      <c r="AA250" s="54" t="s">
        <v>40</v>
      </c>
      <c r="AB250" s="54" t="s">
        <v>40</v>
      </c>
    </row>
    <row r="251" spans="1:28" ht="49.5" customHeight="1" x14ac:dyDescent="0.25">
      <c r="A251" s="39" t="s">
        <v>427</v>
      </c>
      <c r="B251" s="34" t="s">
        <v>37</v>
      </c>
      <c r="C251" s="34">
        <v>10</v>
      </c>
      <c r="D251" s="34" t="s">
        <v>38</v>
      </c>
      <c r="E251" s="40" t="s">
        <v>428</v>
      </c>
      <c r="F251" s="62">
        <f t="shared" ref="F251:J253" si="215">+F252</f>
        <v>3046000000</v>
      </c>
      <c r="G251" s="62">
        <f t="shared" si="215"/>
        <v>0</v>
      </c>
      <c r="H251" s="62">
        <f t="shared" si="215"/>
        <v>0</v>
      </c>
      <c r="I251" s="62">
        <f t="shared" si="215"/>
        <v>0</v>
      </c>
      <c r="J251" s="62">
        <f t="shared" si="215"/>
        <v>0</v>
      </c>
      <c r="K251" s="62">
        <f t="shared" si="189"/>
        <v>0</v>
      </c>
      <c r="L251" s="62">
        <f>+L252</f>
        <v>3046000000</v>
      </c>
      <c r="M251" s="42">
        <f t="shared" si="173"/>
        <v>3.8596237198008584E-4</v>
      </c>
      <c r="N251" s="62">
        <f t="shared" ref="N251:W253" si="216">+N252</f>
        <v>0</v>
      </c>
      <c r="O251" s="62">
        <f t="shared" si="216"/>
        <v>2126626251</v>
      </c>
      <c r="P251" s="62">
        <f t="shared" si="216"/>
        <v>919373749</v>
      </c>
      <c r="Q251" s="62">
        <f t="shared" si="216"/>
        <v>2054964510</v>
      </c>
      <c r="R251" s="62">
        <f t="shared" si="216"/>
        <v>991035490</v>
      </c>
      <c r="S251" s="62">
        <f t="shared" si="216"/>
        <v>71661741</v>
      </c>
      <c r="T251" s="62">
        <f t="shared" si="216"/>
        <v>33840159</v>
      </c>
      <c r="U251" s="62">
        <f t="shared" si="216"/>
        <v>2021124351</v>
      </c>
      <c r="V251" s="62">
        <f t="shared" si="216"/>
        <v>33840159</v>
      </c>
      <c r="W251" s="62">
        <f t="shared" si="216"/>
        <v>0</v>
      </c>
      <c r="X251" s="38">
        <f t="shared" si="180"/>
        <v>0.67464363427445828</v>
      </c>
      <c r="Y251" s="38">
        <f t="shared" si="179"/>
        <v>1.1109704202232435E-2</v>
      </c>
      <c r="Z251" s="38">
        <f t="shared" si="196"/>
        <v>1.1109704202232435E-2</v>
      </c>
      <c r="AA251" s="38">
        <f t="shared" ref="AA251:AA295" si="217">+T251/Q251</f>
        <v>1.6467515052121264E-2</v>
      </c>
      <c r="AB251" s="38">
        <f t="shared" si="188"/>
        <v>1</v>
      </c>
    </row>
    <row r="252" spans="1:28" ht="49.5" customHeight="1" x14ac:dyDescent="0.25">
      <c r="A252" s="39" t="s">
        <v>429</v>
      </c>
      <c r="B252" s="34" t="s">
        <v>37</v>
      </c>
      <c r="C252" s="34">
        <v>10</v>
      </c>
      <c r="D252" s="34" t="s">
        <v>38</v>
      </c>
      <c r="E252" s="40" t="s">
        <v>428</v>
      </c>
      <c r="F252" s="62">
        <f t="shared" si="215"/>
        <v>3046000000</v>
      </c>
      <c r="G252" s="62">
        <f t="shared" si="215"/>
        <v>0</v>
      </c>
      <c r="H252" s="62">
        <f t="shared" si="215"/>
        <v>0</v>
      </c>
      <c r="I252" s="62">
        <f t="shared" si="215"/>
        <v>0</v>
      </c>
      <c r="J252" s="62">
        <f t="shared" si="215"/>
        <v>0</v>
      </c>
      <c r="K252" s="62">
        <f t="shared" si="189"/>
        <v>0</v>
      </c>
      <c r="L252" s="62">
        <f>+L253</f>
        <v>3046000000</v>
      </c>
      <c r="M252" s="42">
        <f t="shared" si="173"/>
        <v>3.8596237198008584E-4</v>
      </c>
      <c r="N252" s="62">
        <f t="shared" si="216"/>
        <v>0</v>
      </c>
      <c r="O252" s="62">
        <f t="shared" si="216"/>
        <v>2126626251</v>
      </c>
      <c r="P252" s="62">
        <f t="shared" si="216"/>
        <v>919373749</v>
      </c>
      <c r="Q252" s="62">
        <f t="shared" si="216"/>
        <v>2054964510</v>
      </c>
      <c r="R252" s="62">
        <f t="shared" si="216"/>
        <v>991035490</v>
      </c>
      <c r="S252" s="62">
        <f t="shared" si="216"/>
        <v>71661741</v>
      </c>
      <c r="T252" s="62">
        <f t="shared" si="216"/>
        <v>33840159</v>
      </c>
      <c r="U252" s="62">
        <f t="shared" si="216"/>
        <v>2021124351</v>
      </c>
      <c r="V252" s="62">
        <f t="shared" si="216"/>
        <v>33840159</v>
      </c>
      <c r="W252" s="62">
        <f t="shared" si="216"/>
        <v>0</v>
      </c>
      <c r="X252" s="38">
        <f t="shared" si="180"/>
        <v>0.67464363427445828</v>
      </c>
      <c r="Y252" s="38">
        <f t="shared" si="179"/>
        <v>1.1109704202232435E-2</v>
      </c>
      <c r="Z252" s="38">
        <f t="shared" si="196"/>
        <v>1.1109704202232435E-2</v>
      </c>
      <c r="AA252" s="38">
        <f t="shared" si="217"/>
        <v>1.6467515052121264E-2</v>
      </c>
      <c r="AB252" s="38">
        <f t="shared" si="188"/>
        <v>1</v>
      </c>
    </row>
    <row r="253" spans="1:28" ht="34.5" customHeight="1" x14ac:dyDescent="0.25">
      <c r="A253" s="39" t="s">
        <v>430</v>
      </c>
      <c r="B253" s="34" t="s">
        <v>37</v>
      </c>
      <c r="C253" s="34">
        <v>10</v>
      </c>
      <c r="D253" s="34" t="s">
        <v>38</v>
      </c>
      <c r="E253" s="40" t="s">
        <v>393</v>
      </c>
      <c r="F253" s="62">
        <f t="shared" si="215"/>
        <v>3046000000</v>
      </c>
      <c r="G253" s="62">
        <f t="shared" si="215"/>
        <v>0</v>
      </c>
      <c r="H253" s="62">
        <f t="shared" si="215"/>
        <v>0</v>
      </c>
      <c r="I253" s="62">
        <f t="shared" si="215"/>
        <v>0</v>
      </c>
      <c r="J253" s="62">
        <f t="shared" si="215"/>
        <v>0</v>
      </c>
      <c r="K253" s="62">
        <f t="shared" si="189"/>
        <v>0</v>
      </c>
      <c r="L253" s="62">
        <f>+L254</f>
        <v>3046000000</v>
      </c>
      <c r="M253" s="42">
        <f t="shared" si="173"/>
        <v>3.8596237198008584E-4</v>
      </c>
      <c r="N253" s="62">
        <f t="shared" si="216"/>
        <v>0</v>
      </c>
      <c r="O253" s="62">
        <f t="shared" si="216"/>
        <v>2126626251</v>
      </c>
      <c r="P253" s="62">
        <f t="shared" si="216"/>
        <v>919373749</v>
      </c>
      <c r="Q253" s="62">
        <f t="shared" si="216"/>
        <v>2054964510</v>
      </c>
      <c r="R253" s="62">
        <f t="shared" si="216"/>
        <v>991035490</v>
      </c>
      <c r="S253" s="62">
        <f t="shared" si="216"/>
        <v>71661741</v>
      </c>
      <c r="T253" s="62">
        <f t="shared" si="216"/>
        <v>33840159</v>
      </c>
      <c r="U253" s="62">
        <f t="shared" si="216"/>
        <v>2021124351</v>
      </c>
      <c r="V253" s="62">
        <f t="shared" si="216"/>
        <v>33840159</v>
      </c>
      <c r="W253" s="62">
        <f t="shared" si="216"/>
        <v>0</v>
      </c>
      <c r="X253" s="38">
        <f t="shared" si="180"/>
        <v>0.67464363427445828</v>
      </c>
      <c r="Y253" s="38">
        <f t="shared" si="179"/>
        <v>1.1109704202232435E-2</v>
      </c>
      <c r="Z253" s="38">
        <f t="shared" si="196"/>
        <v>1.1109704202232435E-2</v>
      </c>
      <c r="AA253" s="38">
        <f t="shared" si="217"/>
        <v>1.6467515052121264E-2</v>
      </c>
      <c r="AB253" s="38">
        <f t="shared" si="188"/>
        <v>1</v>
      </c>
    </row>
    <row r="254" spans="1:28" ht="30" customHeight="1" x14ac:dyDescent="0.25">
      <c r="A254" s="43" t="s">
        <v>431</v>
      </c>
      <c r="B254" s="44" t="s">
        <v>37</v>
      </c>
      <c r="C254" s="44">
        <v>10</v>
      </c>
      <c r="D254" s="44" t="s">
        <v>38</v>
      </c>
      <c r="E254" s="45" t="s">
        <v>258</v>
      </c>
      <c r="F254" s="46">
        <v>3046000000</v>
      </c>
      <c r="G254" s="46">
        <v>0</v>
      </c>
      <c r="H254" s="46">
        <v>0</v>
      </c>
      <c r="I254" s="46">
        <v>0</v>
      </c>
      <c r="J254" s="46">
        <v>0</v>
      </c>
      <c r="K254" s="46">
        <f t="shared" si="189"/>
        <v>0</v>
      </c>
      <c r="L254" s="46">
        <f>+F254+K254</f>
        <v>3046000000</v>
      </c>
      <c r="M254" s="51">
        <f t="shared" si="173"/>
        <v>3.8596237198008584E-4</v>
      </c>
      <c r="N254" s="46">
        <v>0</v>
      </c>
      <c r="O254" s="46">
        <v>2126626251</v>
      </c>
      <c r="P254" s="46">
        <f>L254-O254</f>
        <v>919373749</v>
      </c>
      <c r="Q254" s="46">
        <v>2054964510</v>
      </c>
      <c r="R254" s="46">
        <f>+L254-Q254</f>
        <v>991035490</v>
      </c>
      <c r="S254" s="46">
        <f>O254-Q254</f>
        <v>71661741</v>
      </c>
      <c r="T254" s="46">
        <v>33840159</v>
      </c>
      <c r="U254" s="46">
        <f>+Q254-T254</f>
        <v>2021124351</v>
      </c>
      <c r="V254" s="46">
        <v>33840159</v>
      </c>
      <c r="W254" s="48">
        <f>+T254-V254</f>
        <v>0</v>
      </c>
      <c r="X254" s="49">
        <f t="shared" si="180"/>
        <v>0.67464363427445828</v>
      </c>
      <c r="Y254" s="49">
        <f t="shared" si="179"/>
        <v>1.1109704202232435E-2</v>
      </c>
      <c r="Z254" s="49">
        <f t="shared" si="196"/>
        <v>1.1109704202232435E-2</v>
      </c>
      <c r="AA254" s="49">
        <f t="shared" si="217"/>
        <v>1.6467515052121264E-2</v>
      </c>
      <c r="AB254" s="49">
        <f t="shared" si="188"/>
        <v>1</v>
      </c>
    </row>
    <row r="255" spans="1:28" ht="34.5" customHeight="1" x14ac:dyDescent="0.25">
      <c r="A255" s="39" t="s">
        <v>432</v>
      </c>
      <c r="B255" s="34" t="s">
        <v>37</v>
      </c>
      <c r="C255" s="34">
        <v>10</v>
      </c>
      <c r="D255" s="34" t="s">
        <v>38</v>
      </c>
      <c r="E255" s="40" t="s">
        <v>433</v>
      </c>
      <c r="F255" s="60">
        <f t="shared" ref="F255:J259" si="218">+F256</f>
        <v>49596199265</v>
      </c>
      <c r="G255" s="60">
        <f t="shared" si="218"/>
        <v>0</v>
      </c>
      <c r="H255" s="60">
        <f t="shared" si="218"/>
        <v>0</v>
      </c>
      <c r="I255" s="60">
        <f t="shared" si="218"/>
        <v>0</v>
      </c>
      <c r="J255" s="60">
        <f t="shared" si="218"/>
        <v>0</v>
      </c>
      <c r="K255" s="60">
        <f t="shared" si="189"/>
        <v>0</v>
      </c>
      <c r="L255" s="60">
        <f>+L256</f>
        <v>49596199265</v>
      </c>
      <c r="M255" s="42">
        <f t="shared" ref="M255:M295" si="219">L255/$L$295</f>
        <v>6.2843948488235032E-3</v>
      </c>
      <c r="N255" s="60">
        <f t="shared" ref="N255:W259" si="220">+N256</f>
        <v>0</v>
      </c>
      <c r="O255" s="60">
        <f t="shared" si="220"/>
        <v>49596199265</v>
      </c>
      <c r="P255" s="60">
        <f t="shared" si="220"/>
        <v>0</v>
      </c>
      <c r="Q255" s="60">
        <f t="shared" si="220"/>
        <v>49596199265</v>
      </c>
      <c r="R255" s="60">
        <f t="shared" si="220"/>
        <v>0</v>
      </c>
      <c r="S255" s="60">
        <f t="shared" si="220"/>
        <v>0</v>
      </c>
      <c r="T255" s="60">
        <f t="shared" si="220"/>
        <v>0</v>
      </c>
      <c r="U255" s="60">
        <f t="shared" si="220"/>
        <v>49596199265</v>
      </c>
      <c r="V255" s="60">
        <f t="shared" si="220"/>
        <v>0</v>
      </c>
      <c r="W255" s="60">
        <f t="shared" si="220"/>
        <v>0</v>
      </c>
      <c r="X255" s="38">
        <f t="shared" si="180"/>
        <v>1</v>
      </c>
      <c r="Y255" s="38">
        <f t="shared" si="179"/>
        <v>0</v>
      </c>
      <c r="Z255" s="38">
        <f t="shared" si="196"/>
        <v>0</v>
      </c>
      <c r="AA255" s="38">
        <f t="shared" si="217"/>
        <v>0</v>
      </c>
      <c r="AB255" s="38" t="s">
        <v>40</v>
      </c>
    </row>
    <row r="256" spans="1:28" ht="34.5" customHeight="1" x14ac:dyDescent="0.25">
      <c r="A256" s="39" t="s">
        <v>434</v>
      </c>
      <c r="B256" s="34" t="s">
        <v>37</v>
      </c>
      <c r="C256" s="34">
        <v>10</v>
      </c>
      <c r="D256" s="34" t="s">
        <v>38</v>
      </c>
      <c r="E256" s="95" t="s">
        <v>251</v>
      </c>
      <c r="F256" s="60">
        <f t="shared" si="218"/>
        <v>49596199265</v>
      </c>
      <c r="G256" s="60">
        <f t="shared" si="218"/>
        <v>0</v>
      </c>
      <c r="H256" s="60">
        <f t="shared" si="218"/>
        <v>0</v>
      </c>
      <c r="I256" s="60">
        <f t="shared" si="218"/>
        <v>0</v>
      </c>
      <c r="J256" s="60">
        <f t="shared" si="218"/>
        <v>0</v>
      </c>
      <c r="K256" s="60">
        <f t="shared" si="189"/>
        <v>0</v>
      </c>
      <c r="L256" s="60">
        <f>+L257</f>
        <v>49596199265</v>
      </c>
      <c r="M256" s="42">
        <f t="shared" si="219"/>
        <v>6.2843948488235032E-3</v>
      </c>
      <c r="N256" s="60">
        <f t="shared" si="220"/>
        <v>0</v>
      </c>
      <c r="O256" s="60">
        <f t="shared" si="220"/>
        <v>49596199265</v>
      </c>
      <c r="P256" s="60">
        <f t="shared" si="220"/>
        <v>0</v>
      </c>
      <c r="Q256" s="60">
        <f t="shared" si="220"/>
        <v>49596199265</v>
      </c>
      <c r="R256" s="60">
        <f t="shared" si="220"/>
        <v>0</v>
      </c>
      <c r="S256" s="60">
        <f t="shared" si="220"/>
        <v>0</v>
      </c>
      <c r="T256" s="60">
        <f t="shared" si="220"/>
        <v>0</v>
      </c>
      <c r="U256" s="60">
        <f t="shared" si="220"/>
        <v>49596199265</v>
      </c>
      <c r="V256" s="60">
        <f t="shared" si="220"/>
        <v>0</v>
      </c>
      <c r="W256" s="60">
        <f t="shared" si="220"/>
        <v>0</v>
      </c>
      <c r="X256" s="38">
        <f t="shared" si="180"/>
        <v>1</v>
      </c>
      <c r="Y256" s="38">
        <f t="shared" si="179"/>
        <v>0</v>
      </c>
      <c r="Z256" s="38">
        <f t="shared" si="196"/>
        <v>0</v>
      </c>
      <c r="AA256" s="38">
        <f t="shared" si="217"/>
        <v>0</v>
      </c>
      <c r="AB256" s="38" t="s">
        <v>40</v>
      </c>
    </row>
    <row r="257" spans="1:28" ht="34.5" customHeight="1" x14ac:dyDescent="0.25">
      <c r="A257" s="39" t="s">
        <v>435</v>
      </c>
      <c r="B257" s="34" t="s">
        <v>37</v>
      </c>
      <c r="C257" s="34">
        <v>10</v>
      </c>
      <c r="D257" s="34" t="s">
        <v>38</v>
      </c>
      <c r="E257" s="40" t="s">
        <v>436</v>
      </c>
      <c r="F257" s="60">
        <f>+F258</f>
        <v>49596199265</v>
      </c>
      <c r="G257" s="60">
        <f t="shared" si="218"/>
        <v>0</v>
      </c>
      <c r="H257" s="60">
        <f t="shared" si="218"/>
        <v>0</v>
      </c>
      <c r="I257" s="60">
        <f t="shared" si="218"/>
        <v>0</v>
      </c>
      <c r="J257" s="60">
        <f t="shared" si="218"/>
        <v>0</v>
      </c>
      <c r="K257" s="60">
        <f t="shared" si="189"/>
        <v>0</v>
      </c>
      <c r="L257" s="60">
        <f>+L258</f>
        <v>49596199265</v>
      </c>
      <c r="M257" s="42">
        <f t="shared" si="219"/>
        <v>6.2843948488235032E-3</v>
      </c>
      <c r="N257" s="60">
        <f t="shared" si="220"/>
        <v>0</v>
      </c>
      <c r="O257" s="60">
        <f t="shared" si="220"/>
        <v>49596199265</v>
      </c>
      <c r="P257" s="60">
        <f t="shared" si="220"/>
        <v>0</v>
      </c>
      <c r="Q257" s="60">
        <f t="shared" si="220"/>
        <v>49596199265</v>
      </c>
      <c r="R257" s="60">
        <f t="shared" si="220"/>
        <v>0</v>
      </c>
      <c r="S257" s="60">
        <f t="shared" si="220"/>
        <v>0</v>
      </c>
      <c r="T257" s="60">
        <f t="shared" si="220"/>
        <v>0</v>
      </c>
      <c r="U257" s="60">
        <f t="shared" si="220"/>
        <v>49596199265</v>
      </c>
      <c r="V257" s="60">
        <f t="shared" si="220"/>
        <v>0</v>
      </c>
      <c r="W257" s="60">
        <f t="shared" si="220"/>
        <v>0</v>
      </c>
      <c r="X257" s="38">
        <f t="shared" si="180"/>
        <v>1</v>
      </c>
      <c r="Y257" s="38">
        <f t="shared" si="179"/>
        <v>0</v>
      </c>
      <c r="Z257" s="38">
        <f t="shared" si="196"/>
        <v>0</v>
      </c>
      <c r="AA257" s="38">
        <f t="shared" si="217"/>
        <v>0</v>
      </c>
      <c r="AB257" s="38" t="s">
        <v>40</v>
      </c>
    </row>
    <row r="258" spans="1:28" ht="43.5" customHeight="1" x14ac:dyDescent="0.25">
      <c r="A258" s="39" t="s">
        <v>437</v>
      </c>
      <c r="B258" s="34" t="s">
        <v>37</v>
      </c>
      <c r="C258" s="34">
        <v>10</v>
      </c>
      <c r="D258" s="34" t="s">
        <v>38</v>
      </c>
      <c r="E258" s="40" t="s">
        <v>436</v>
      </c>
      <c r="F258" s="60">
        <f t="shared" ref="F258:F259" si="221">+F259</f>
        <v>49596199265</v>
      </c>
      <c r="G258" s="60">
        <f t="shared" si="218"/>
        <v>0</v>
      </c>
      <c r="H258" s="60">
        <f t="shared" si="218"/>
        <v>0</v>
      </c>
      <c r="I258" s="60">
        <f t="shared" si="218"/>
        <v>0</v>
      </c>
      <c r="J258" s="60">
        <f t="shared" si="218"/>
        <v>0</v>
      </c>
      <c r="K258" s="60">
        <f t="shared" si="189"/>
        <v>0</v>
      </c>
      <c r="L258" s="60">
        <f>+L259</f>
        <v>49596199265</v>
      </c>
      <c r="M258" s="42">
        <f t="shared" si="219"/>
        <v>6.2843948488235032E-3</v>
      </c>
      <c r="N258" s="60">
        <f t="shared" si="220"/>
        <v>0</v>
      </c>
      <c r="O258" s="60">
        <f t="shared" si="220"/>
        <v>49596199265</v>
      </c>
      <c r="P258" s="60">
        <f t="shared" si="220"/>
        <v>0</v>
      </c>
      <c r="Q258" s="60">
        <f t="shared" si="220"/>
        <v>49596199265</v>
      </c>
      <c r="R258" s="60">
        <f t="shared" si="220"/>
        <v>0</v>
      </c>
      <c r="S258" s="60">
        <f t="shared" si="220"/>
        <v>0</v>
      </c>
      <c r="T258" s="60">
        <f t="shared" si="220"/>
        <v>0</v>
      </c>
      <c r="U258" s="60">
        <f t="shared" si="220"/>
        <v>49596199265</v>
      </c>
      <c r="V258" s="60">
        <f t="shared" si="220"/>
        <v>0</v>
      </c>
      <c r="W258" s="60">
        <f t="shared" si="220"/>
        <v>0</v>
      </c>
      <c r="X258" s="38">
        <f t="shared" si="180"/>
        <v>1</v>
      </c>
      <c r="Y258" s="38">
        <f t="shared" si="179"/>
        <v>0</v>
      </c>
      <c r="Z258" s="38">
        <f t="shared" si="196"/>
        <v>0</v>
      </c>
      <c r="AA258" s="38">
        <f t="shared" si="217"/>
        <v>0</v>
      </c>
      <c r="AB258" s="38" t="s">
        <v>40</v>
      </c>
    </row>
    <row r="259" spans="1:28" ht="33.75" customHeight="1" x14ac:dyDescent="0.25">
      <c r="A259" s="39" t="s">
        <v>438</v>
      </c>
      <c r="B259" s="34" t="s">
        <v>37</v>
      </c>
      <c r="C259" s="34">
        <v>10</v>
      </c>
      <c r="D259" s="34" t="s">
        <v>38</v>
      </c>
      <c r="E259" s="40" t="s">
        <v>439</v>
      </c>
      <c r="F259" s="60">
        <f t="shared" si="221"/>
        <v>49596199265</v>
      </c>
      <c r="G259" s="60">
        <f t="shared" si="218"/>
        <v>0</v>
      </c>
      <c r="H259" s="60">
        <f t="shared" si="218"/>
        <v>0</v>
      </c>
      <c r="I259" s="60">
        <f t="shared" si="218"/>
        <v>0</v>
      </c>
      <c r="J259" s="60">
        <f t="shared" si="218"/>
        <v>0</v>
      </c>
      <c r="K259" s="60">
        <f t="shared" si="189"/>
        <v>0</v>
      </c>
      <c r="L259" s="60">
        <f>+L260</f>
        <v>49596199265</v>
      </c>
      <c r="M259" s="42">
        <f t="shared" si="219"/>
        <v>6.2843948488235032E-3</v>
      </c>
      <c r="N259" s="60">
        <f t="shared" si="220"/>
        <v>0</v>
      </c>
      <c r="O259" s="60">
        <f t="shared" si="220"/>
        <v>49596199265</v>
      </c>
      <c r="P259" s="60">
        <f t="shared" si="220"/>
        <v>0</v>
      </c>
      <c r="Q259" s="60">
        <f t="shared" si="220"/>
        <v>49596199265</v>
      </c>
      <c r="R259" s="60">
        <f t="shared" si="220"/>
        <v>0</v>
      </c>
      <c r="S259" s="60">
        <f t="shared" si="220"/>
        <v>0</v>
      </c>
      <c r="T259" s="60">
        <f t="shared" si="220"/>
        <v>0</v>
      </c>
      <c r="U259" s="60">
        <f t="shared" si="220"/>
        <v>49596199265</v>
      </c>
      <c r="V259" s="60">
        <f t="shared" si="220"/>
        <v>0</v>
      </c>
      <c r="W259" s="60">
        <f t="shared" si="220"/>
        <v>0</v>
      </c>
      <c r="X259" s="38">
        <f t="shared" si="180"/>
        <v>1</v>
      </c>
      <c r="Y259" s="38">
        <f t="shared" si="179"/>
        <v>0</v>
      </c>
      <c r="Z259" s="38">
        <f t="shared" si="196"/>
        <v>0</v>
      </c>
      <c r="AA259" s="38">
        <f t="shared" si="217"/>
        <v>0</v>
      </c>
      <c r="AB259" s="38" t="s">
        <v>40</v>
      </c>
    </row>
    <row r="260" spans="1:28" ht="41.25" customHeight="1" x14ac:dyDescent="0.25">
      <c r="A260" s="43" t="s">
        <v>440</v>
      </c>
      <c r="B260" s="44" t="s">
        <v>37</v>
      </c>
      <c r="C260" s="44">
        <v>10</v>
      </c>
      <c r="D260" s="44" t="s">
        <v>38</v>
      </c>
      <c r="E260" s="45" t="s">
        <v>258</v>
      </c>
      <c r="F260" s="46">
        <v>49596199265</v>
      </c>
      <c r="G260" s="46">
        <v>0</v>
      </c>
      <c r="H260" s="46">
        <v>0</v>
      </c>
      <c r="I260" s="46">
        <v>0</v>
      </c>
      <c r="J260" s="46">
        <v>0</v>
      </c>
      <c r="K260" s="46">
        <f t="shared" si="189"/>
        <v>0</v>
      </c>
      <c r="L260" s="46">
        <f>+F260+K260</f>
        <v>49596199265</v>
      </c>
      <c r="M260" s="51">
        <f t="shared" si="219"/>
        <v>6.2843948488235032E-3</v>
      </c>
      <c r="N260" s="46">
        <v>0</v>
      </c>
      <c r="O260" s="46">
        <v>49596199265</v>
      </c>
      <c r="P260" s="46">
        <f>L260-O260</f>
        <v>0</v>
      </c>
      <c r="Q260" s="46">
        <v>49596199265</v>
      </c>
      <c r="R260" s="46">
        <f>+L260-Q260</f>
        <v>0</v>
      </c>
      <c r="S260" s="46">
        <f>O260-Q260</f>
        <v>0</v>
      </c>
      <c r="T260" s="46">
        <v>0</v>
      </c>
      <c r="U260" s="46">
        <f>+Q260-T260</f>
        <v>49596199265</v>
      </c>
      <c r="V260" s="46">
        <v>0</v>
      </c>
      <c r="W260" s="48">
        <f>+T260-V260</f>
        <v>0</v>
      </c>
      <c r="X260" s="49">
        <f t="shared" si="180"/>
        <v>1</v>
      </c>
      <c r="Y260" s="49">
        <f t="shared" si="179"/>
        <v>0</v>
      </c>
      <c r="Z260" s="49">
        <f t="shared" si="196"/>
        <v>0</v>
      </c>
      <c r="AA260" s="49">
        <f t="shared" si="217"/>
        <v>0</v>
      </c>
      <c r="AB260" s="49" t="s">
        <v>40</v>
      </c>
    </row>
    <row r="261" spans="1:28" ht="34.5" customHeight="1" x14ac:dyDescent="0.25">
      <c r="A261" s="105" t="s">
        <v>441</v>
      </c>
      <c r="B261" s="100" t="s">
        <v>37</v>
      </c>
      <c r="C261" s="34">
        <v>10</v>
      </c>
      <c r="D261" s="34" t="s">
        <v>38</v>
      </c>
      <c r="E261" s="95" t="s">
        <v>442</v>
      </c>
      <c r="F261" s="66">
        <f>+F264</f>
        <v>26169238642</v>
      </c>
      <c r="G261" s="66">
        <f t="shared" ref="G261:J263" si="222">+G264</f>
        <v>0</v>
      </c>
      <c r="H261" s="66">
        <f t="shared" si="222"/>
        <v>0</v>
      </c>
      <c r="I261" s="66">
        <f t="shared" si="222"/>
        <v>0</v>
      </c>
      <c r="J261" s="66">
        <f t="shared" si="222"/>
        <v>0</v>
      </c>
      <c r="K261" s="66">
        <f t="shared" si="189"/>
        <v>0</v>
      </c>
      <c r="L261" s="66">
        <f>+L264</f>
        <v>26169238642</v>
      </c>
      <c r="M261" s="42">
        <f t="shared" si="219"/>
        <v>3.3159361192315303E-3</v>
      </c>
      <c r="N261" s="66">
        <f t="shared" ref="N261:W263" si="223">+N264</f>
        <v>0</v>
      </c>
      <c r="O261" s="66">
        <f t="shared" si="223"/>
        <v>13668115042.030001</v>
      </c>
      <c r="P261" s="66">
        <f t="shared" si="223"/>
        <v>12501123599.969999</v>
      </c>
      <c r="Q261" s="66">
        <f t="shared" si="223"/>
        <v>10674340853.530001</v>
      </c>
      <c r="R261" s="66">
        <f t="shared" si="223"/>
        <v>15494897788.469999</v>
      </c>
      <c r="S261" s="66">
        <f t="shared" si="223"/>
        <v>2993774188.5</v>
      </c>
      <c r="T261" s="66">
        <f t="shared" si="223"/>
        <v>200358515.03</v>
      </c>
      <c r="U261" s="66">
        <f t="shared" si="223"/>
        <v>10473982338.5</v>
      </c>
      <c r="V261" s="66">
        <f t="shared" si="223"/>
        <v>166684135.03</v>
      </c>
      <c r="W261" s="66">
        <f t="shared" si="223"/>
        <v>33674380</v>
      </c>
      <c r="X261" s="38">
        <f t="shared" si="180"/>
        <v>0.40789650014495826</v>
      </c>
      <c r="Y261" s="38">
        <f t="shared" si="179"/>
        <v>7.6562607636752964E-3</v>
      </c>
      <c r="Z261" s="38">
        <f t="shared" si="196"/>
        <v>6.3694682642574984E-3</v>
      </c>
      <c r="AA261" s="38">
        <f t="shared" si="217"/>
        <v>1.877010653671805E-2</v>
      </c>
      <c r="AB261" s="38">
        <f t="shared" si="188"/>
        <v>0.83192937921825838</v>
      </c>
    </row>
    <row r="262" spans="1:28" ht="34.5" customHeight="1" x14ac:dyDescent="0.25">
      <c r="A262" s="105" t="s">
        <v>441</v>
      </c>
      <c r="B262" s="100" t="s">
        <v>37</v>
      </c>
      <c r="C262" s="34">
        <v>13</v>
      </c>
      <c r="D262" s="34" t="s">
        <v>38</v>
      </c>
      <c r="E262" s="95" t="s">
        <v>442</v>
      </c>
      <c r="F262" s="66">
        <f>+F265</f>
        <v>15000000000</v>
      </c>
      <c r="G262" s="66">
        <f t="shared" si="222"/>
        <v>0</v>
      </c>
      <c r="H262" s="66">
        <f t="shared" si="222"/>
        <v>0</v>
      </c>
      <c r="I262" s="66">
        <f t="shared" si="222"/>
        <v>0</v>
      </c>
      <c r="J262" s="66">
        <f t="shared" si="222"/>
        <v>0</v>
      </c>
      <c r="K262" s="66">
        <f t="shared" si="189"/>
        <v>0</v>
      </c>
      <c r="L262" s="66">
        <f>+L265</f>
        <v>15000000000</v>
      </c>
      <c r="M262" s="42">
        <f t="shared" si="219"/>
        <v>1.9006682796130295E-3</v>
      </c>
      <c r="N262" s="66">
        <f t="shared" si="223"/>
        <v>0</v>
      </c>
      <c r="O262" s="66">
        <f t="shared" si="223"/>
        <v>6405089410</v>
      </c>
      <c r="P262" s="66">
        <f t="shared" si="223"/>
        <v>8594910590</v>
      </c>
      <c r="Q262" s="66">
        <f t="shared" si="223"/>
        <v>6405089410</v>
      </c>
      <c r="R262" s="66">
        <f t="shared" si="223"/>
        <v>8594910590</v>
      </c>
      <c r="S262" s="66">
        <f t="shared" si="223"/>
        <v>0</v>
      </c>
      <c r="T262" s="66">
        <f t="shared" si="223"/>
        <v>0</v>
      </c>
      <c r="U262" s="66">
        <f t="shared" si="223"/>
        <v>6405089410</v>
      </c>
      <c r="V262" s="66">
        <f t="shared" si="223"/>
        <v>0</v>
      </c>
      <c r="W262" s="66">
        <f t="shared" si="223"/>
        <v>0</v>
      </c>
      <c r="X262" s="38">
        <f t="shared" si="180"/>
        <v>0.42700596066666668</v>
      </c>
      <c r="Y262" s="38">
        <f t="shared" si="179"/>
        <v>0</v>
      </c>
      <c r="Z262" s="38">
        <f t="shared" si="196"/>
        <v>0</v>
      </c>
      <c r="AA262" s="38">
        <f t="shared" si="217"/>
        <v>0</v>
      </c>
      <c r="AB262" s="38" t="s">
        <v>40</v>
      </c>
    </row>
    <row r="263" spans="1:28" ht="34.5" customHeight="1" x14ac:dyDescent="0.25">
      <c r="A263" s="105" t="s">
        <v>441</v>
      </c>
      <c r="B263" s="100" t="s">
        <v>41</v>
      </c>
      <c r="C263" s="34">
        <v>20</v>
      </c>
      <c r="D263" s="34" t="s">
        <v>38</v>
      </c>
      <c r="E263" s="95" t="s">
        <v>442</v>
      </c>
      <c r="F263" s="60">
        <f>+F266</f>
        <v>21336005728</v>
      </c>
      <c r="G263" s="60">
        <f t="shared" si="222"/>
        <v>0</v>
      </c>
      <c r="H263" s="60">
        <f t="shared" si="222"/>
        <v>0</v>
      </c>
      <c r="I263" s="60">
        <f t="shared" si="222"/>
        <v>0</v>
      </c>
      <c r="J263" s="60">
        <f t="shared" si="222"/>
        <v>0</v>
      </c>
      <c r="K263" s="66">
        <f t="shared" si="189"/>
        <v>0</v>
      </c>
      <c r="L263" s="60">
        <f>+L266</f>
        <v>21336005728</v>
      </c>
      <c r="M263" s="42">
        <f t="shared" si="219"/>
        <v>2.7035112867234336E-3</v>
      </c>
      <c r="N263" s="60">
        <f t="shared" si="223"/>
        <v>0</v>
      </c>
      <c r="O263" s="60">
        <f t="shared" si="223"/>
        <v>3829788736</v>
      </c>
      <c r="P263" s="60">
        <f t="shared" si="223"/>
        <v>17506216992</v>
      </c>
      <c r="Q263" s="60">
        <f t="shared" si="223"/>
        <v>2640914994</v>
      </c>
      <c r="R263" s="60">
        <f t="shared" si="223"/>
        <v>18695090734</v>
      </c>
      <c r="S263" s="60">
        <f t="shared" si="223"/>
        <v>1188873742</v>
      </c>
      <c r="T263" s="60">
        <f t="shared" si="223"/>
        <v>801355892</v>
      </c>
      <c r="U263" s="60">
        <f t="shared" si="223"/>
        <v>1839559102</v>
      </c>
      <c r="V263" s="60">
        <f t="shared" si="223"/>
        <v>801355892</v>
      </c>
      <c r="W263" s="60">
        <f t="shared" si="223"/>
        <v>0</v>
      </c>
      <c r="X263" s="38">
        <f t="shared" si="180"/>
        <v>0.1237773849364051</v>
      </c>
      <c r="Y263" s="38">
        <f t="shared" ref="Y263:Y295" si="224">+T263/L263</f>
        <v>3.7558852496386054E-2</v>
      </c>
      <c r="Z263" s="38">
        <f t="shared" si="196"/>
        <v>3.7558852496386054E-2</v>
      </c>
      <c r="AA263" s="38">
        <f t="shared" si="217"/>
        <v>0.30343873006917388</v>
      </c>
      <c r="AB263" s="38">
        <f t="shared" si="188"/>
        <v>1</v>
      </c>
    </row>
    <row r="264" spans="1:28" ht="34.5" customHeight="1" x14ac:dyDescent="0.25">
      <c r="A264" s="105" t="s">
        <v>443</v>
      </c>
      <c r="B264" s="100" t="s">
        <v>37</v>
      </c>
      <c r="C264" s="34">
        <v>10</v>
      </c>
      <c r="D264" s="34" t="s">
        <v>38</v>
      </c>
      <c r="E264" s="95" t="s">
        <v>251</v>
      </c>
      <c r="F264" s="66">
        <f>+F267+F271+F287+F291</f>
        <v>26169238642</v>
      </c>
      <c r="G264" s="66">
        <f>+G267+G271+G287+G291</f>
        <v>0</v>
      </c>
      <c r="H264" s="66">
        <f>+H267+H271+H287+H291</f>
        <v>0</v>
      </c>
      <c r="I264" s="66">
        <f>+I267+I271+I287+I291</f>
        <v>0</v>
      </c>
      <c r="J264" s="66">
        <f>+J267+J271+J287+J291</f>
        <v>0</v>
      </c>
      <c r="K264" s="66">
        <f t="shared" si="189"/>
        <v>0</v>
      </c>
      <c r="L264" s="66">
        <f>+L267+L271+L287+L291</f>
        <v>26169238642</v>
      </c>
      <c r="M264" s="42">
        <f t="shared" si="219"/>
        <v>3.3159361192315303E-3</v>
      </c>
      <c r="N264" s="66">
        <f t="shared" ref="N264:W264" si="225">+N267+N271+N287+N291</f>
        <v>0</v>
      </c>
      <c r="O264" s="66">
        <f t="shared" si="225"/>
        <v>13668115042.030001</v>
      </c>
      <c r="P264" s="66">
        <f t="shared" si="225"/>
        <v>12501123599.969999</v>
      </c>
      <c r="Q264" s="66">
        <f t="shared" si="225"/>
        <v>10674340853.530001</v>
      </c>
      <c r="R264" s="66">
        <f t="shared" si="225"/>
        <v>15494897788.469999</v>
      </c>
      <c r="S264" s="66">
        <f t="shared" si="225"/>
        <v>2993774188.5</v>
      </c>
      <c r="T264" s="66">
        <f t="shared" si="225"/>
        <v>200358515.03</v>
      </c>
      <c r="U264" s="66">
        <f t="shared" si="225"/>
        <v>10473982338.5</v>
      </c>
      <c r="V264" s="66">
        <f t="shared" si="225"/>
        <v>166684135.03</v>
      </c>
      <c r="W264" s="66">
        <f t="shared" si="225"/>
        <v>33674380</v>
      </c>
      <c r="X264" s="38">
        <f t="shared" ref="X264:X295" si="226">+Q264/L264</f>
        <v>0.40789650014495826</v>
      </c>
      <c r="Y264" s="38">
        <f t="shared" si="224"/>
        <v>7.6562607636752964E-3</v>
      </c>
      <c r="Z264" s="38">
        <f t="shared" si="196"/>
        <v>6.3694682642574984E-3</v>
      </c>
      <c r="AA264" s="38">
        <f t="shared" si="217"/>
        <v>1.877010653671805E-2</v>
      </c>
      <c r="AB264" s="38">
        <f t="shared" si="188"/>
        <v>0.83192937921825838</v>
      </c>
    </row>
    <row r="265" spans="1:28" ht="34.5" customHeight="1" x14ac:dyDescent="0.25">
      <c r="A265" s="105" t="s">
        <v>443</v>
      </c>
      <c r="B265" s="100" t="s">
        <v>37</v>
      </c>
      <c r="C265" s="34">
        <v>13</v>
      </c>
      <c r="D265" s="34" t="s">
        <v>38</v>
      </c>
      <c r="E265" s="95" t="s">
        <v>251</v>
      </c>
      <c r="F265" s="66">
        <f>+F272</f>
        <v>15000000000</v>
      </c>
      <c r="G265" s="66">
        <f t="shared" ref="G265:J266" si="227">+G272</f>
        <v>0</v>
      </c>
      <c r="H265" s="66">
        <f t="shared" si="227"/>
        <v>0</v>
      </c>
      <c r="I265" s="66">
        <f t="shared" si="227"/>
        <v>0</v>
      </c>
      <c r="J265" s="66">
        <f t="shared" si="227"/>
        <v>0</v>
      </c>
      <c r="K265" s="66">
        <f t="shared" si="189"/>
        <v>0</v>
      </c>
      <c r="L265" s="66">
        <f>+L272</f>
        <v>15000000000</v>
      </c>
      <c r="M265" s="42">
        <f t="shared" si="219"/>
        <v>1.9006682796130295E-3</v>
      </c>
      <c r="N265" s="66">
        <f t="shared" ref="N265:W266" si="228">+N272</f>
        <v>0</v>
      </c>
      <c r="O265" s="66">
        <f t="shared" si="228"/>
        <v>6405089410</v>
      </c>
      <c r="P265" s="66">
        <f t="shared" si="228"/>
        <v>8594910590</v>
      </c>
      <c r="Q265" s="66">
        <f t="shared" si="228"/>
        <v>6405089410</v>
      </c>
      <c r="R265" s="66">
        <f t="shared" si="228"/>
        <v>8594910590</v>
      </c>
      <c r="S265" s="66">
        <f t="shared" si="228"/>
        <v>0</v>
      </c>
      <c r="T265" s="66">
        <f t="shared" si="228"/>
        <v>0</v>
      </c>
      <c r="U265" s="66">
        <f t="shared" si="228"/>
        <v>6405089410</v>
      </c>
      <c r="V265" s="66">
        <f t="shared" si="228"/>
        <v>0</v>
      </c>
      <c r="W265" s="66">
        <f t="shared" si="228"/>
        <v>0</v>
      </c>
      <c r="X265" s="38">
        <f t="shared" si="226"/>
        <v>0.42700596066666668</v>
      </c>
      <c r="Y265" s="38">
        <f t="shared" si="224"/>
        <v>0</v>
      </c>
      <c r="Z265" s="38">
        <f t="shared" si="196"/>
        <v>0</v>
      </c>
      <c r="AA265" s="38">
        <f t="shared" si="217"/>
        <v>0</v>
      </c>
      <c r="AB265" s="38" t="s">
        <v>40</v>
      </c>
    </row>
    <row r="266" spans="1:28" ht="34.5" customHeight="1" x14ac:dyDescent="0.25">
      <c r="A266" s="105" t="s">
        <v>443</v>
      </c>
      <c r="B266" s="100" t="s">
        <v>41</v>
      </c>
      <c r="C266" s="34">
        <v>20</v>
      </c>
      <c r="D266" s="34" t="s">
        <v>38</v>
      </c>
      <c r="E266" s="95" t="s">
        <v>251</v>
      </c>
      <c r="F266" s="66">
        <f>+F273</f>
        <v>21336005728</v>
      </c>
      <c r="G266" s="66">
        <f t="shared" si="227"/>
        <v>0</v>
      </c>
      <c r="H266" s="66">
        <f t="shared" si="227"/>
        <v>0</v>
      </c>
      <c r="I266" s="66">
        <f t="shared" si="227"/>
        <v>0</v>
      </c>
      <c r="J266" s="66">
        <f t="shared" si="227"/>
        <v>0</v>
      </c>
      <c r="K266" s="66">
        <f t="shared" si="189"/>
        <v>0</v>
      </c>
      <c r="L266" s="66">
        <f>+L273</f>
        <v>21336005728</v>
      </c>
      <c r="M266" s="42">
        <f t="shared" si="219"/>
        <v>2.7035112867234336E-3</v>
      </c>
      <c r="N266" s="66">
        <f t="shared" si="228"/>
        <v>0</v>
      </c>
      <c r="O266" s="66">
        <f t="shared" si="228"/>
        <v>3829788736</v>
      </c>
      <c r="P266" s="66">
        <f t="shared" si="228"/>
        <v>17506216992</v>
      </c>
      <c r="Q266" s="66">
        <f t="shared" si="228"/>
        <v>2640914994</v>
      </c>
      <c r="R266" s="66">
        <f t="shared" si="228"/>
        <v>18695090734</v>
      </c>
      <c r="S266" s="66">
        <f t="shared" si="228"/>
        <v>1188873742</v>
      </c>
      <c r="T266" s="66">
        <f t="shared" si="228"/>
        <v>801355892</v>
      </c>
      <c r="U266" s="66">
        <f t="shared" si="228"/>
        <v>1839559102</v>
      </c>
      <c r="V266" s="66">
        <f t="shared" si="228"/>
        <v>801355892</v>
      </c>
      <c r="W266" s="66">
        <f t="shared" si="228"/>
        <v>0</v>
      </c>
      <c r="X266" s="38">
        <f t="shared" si="226"/>
        <v>0.1237773849364051</v>
      </c>
      <c r="Y266" s="38">
        <f t="shared" si="224"/>
        <v>3.7558852496386054E-2</v>
      </c>
      <c r="Z266" s="38">
        <f t="shared" si="196"/>
        <v>3.7558852496386054E-2</v>
      </c>
      <c r="AA266" s="38">
        <f t="shared" si="217"/>
        <v>0.30343873006917388</v>
      </c>
      <c r="AB266" s="38">
        <f t="shared" si="188"/>
        <v>1</v>
      </c>
    </row>
    <row r="267" spans="1:28" ht="66" customHeight="1" x14ac:dyDescent="0.25">
      <c r="A267" s="96" t="s">
        <v>444</v>
      </c>
      <c r="B267" s="100" t="s">
        <v>37</v>
      </c>
      <c r="C267" s="34">
        <v>10</v>
      </c>
      <c r="D267" s="34" t="s">
        <v>38</v>
      </c>
      <c r="E267" s="95" t="s">
        <v>445</v>
      </c>
      <c r="F267" s="66">
        <f t="shared" ref="F267:J269" si="229">+F268</f>
        <v>50000000</v>
      </c>
      <c r="G267" s="66">
        <f t="shared" si="229"/>
        <v>0</v>
      </c>
      <c r="H267" s="66">
        <f t="shared" si="229"/>
        <v>0</v>
      </c>
      <c r="I267" s="66">
        <f t="shared" si="229"/>
        <v>0</v>
      </c>
      <c r="J267" s="66">
        <f t="shared" si="229"/>
        <v>0</v>
      </c>
      <c r="K267" s="66">
        <f t="shared" si="189"/>
        <v>0</v>
      </c>
      <c r="L267" s="66">
        <f>+L268</f>
        <v>50000000</v>
      </c>
      <c r="M267" s="61">
        <f t="shared" si="219"/>
        <v>6.3355609320434317E-6</v>
      </c>
      <c r="N267" s="66">
        <f t="shared" ref="N267:W269" si="230">+N268</f>
        <v>0</v>
      </c>
      <c r="O267" s="66">
        <f t="shared" si="230"/>
        <v>15638314</v>
      </c>
      <c r="P267" s="66">
        <f t="shared" si="230"/>
        <v>34361686</v>
      </c>
      <c r="Q267" s="66">
        <f t="shared" si="230"/>
        <v>15638314</v>
      </c>
      <c r="R267" s="66">
        <f t="shared" si="230"/>
        <v>34361686</v>
      </c>
      <c r="S267" s="66">
        <f t="shared" si="230"/>
        <v>0</v>
      </c>
      <c r="T267" s="66">
        <f t="shared" si="230"/>
        <v>689926</v>
      </c>
      <c r="U267" s="66">
        <f t="shared" si="230"/>
        <v>14948388</v>
      </c>
      <c r="V267" s="66">
        <f t="shared" si="230"/>
        <v>689926</v>
      </c>
      <c r="W267" s="66">
        <f t="shared" si="230"/>
        <v>0</v>
      </c>
      <c r="X267" s="38">
        <f t="shared" si="226"/>
        <v>0.31276628000000001</v>
      </c>
      <c r="Y267" s="38">
        <f t="shared" si="224"/>
        <v>1.379852E-2</v>
      </c>
      <c r="Z267" s="38">
        <f t="shared" si="196"/>
        <v>1.379852E-2</v>
      </c>
      <c r="AA267" s="38">
        <f t="shared" si="217"/>
        <v>4.4117671508578225E-2</v>
      </c>
      <c r="AB267" s="38">
        <f t="shared" si="188"/>
        <v>1</v>
      </c>
    </row>
    <row r="268" spans="1:28" ht="49.5" customHeight="1" x14ac:dyDescent="0.25">
      <c r="A268" s="96" t="s">
        <v>446</v>
      </c>
      <c r="B268" s="100" t="s">
        <v>37</v>
      </c>
      <c r="C268" s="34">
        <v>10</v>
      </c>
      <c r="D268" s="34" t="s">
        <v>38</v>
      </c>
      <c r="E268" s="95" t="s">
        <v>445</v>
      </c>
      <c r="F268" s="66">
        <f t="shared" si="229"/>
        <v>50000000</v>
      </c>
      <c r="G268" s="66">
        <f t="shared" si="229"/>
        <v>0</v>
      </c>
      <c r="H268" s="66">
        <f t="shared" si="229"/>
        <v>0</v>
      </c>
      <c r="I268" s="66">
        <f t="shared" si="229"/>
        <v>0</v>
      </c>
      <c r="J268" s="66">
        <f t="shared" si="229"/>
        <v>0</v>
      </c>
      <c r="K268" s="66">
        <f t="shared" si="189"/>
        <v>0</v>
      </c>
      <c r="L268" s="66">
        <f>+L269</f>
        <v>50000000</v>
      </c>
      <c r="M268" s="61">
        <f t="shared" si="219"/>
        <v>6.3355609320434317E-6</v>
      </c>
      <c r="N268" s="66">
        <f t="shared" si="230"/>
        <v>0</v>
      </c>
      <c r="O268" s="66">
        <f t="shared" si="230"/>
        <v>15638314</v>
      </c>
      <c r="P268" s="66">
        <f t="shared" si="230"/>
        <v>34361686</v>
      </c>
      <c r="Q268" s="66">
        <f t="shared" si="230"/>
        <v>15638314</v>
      </c>
      <c r="R268" s="66">
        <f t="shared" si="230"/>
        <v>34361686</v>
      </c>
      <c r="S268" s="66">
        <f t="shared" si="230"/>
        <v>0</v>
      </c>
      <c r="T268" s="66">
        <f t="shared" si="230"/>
        <v>689926</v>
      </c>
      <c r="U268" s="66">
        <f t="shared" si="230"/>
        <v>14948388</v>
      </c>
      <c r="V268" s="66">
        <f t="shared" si="230"/>
        <v>689926</v>
      </c>
      <c r="W268" s="66">
        <f t="shared" si="230"/>
        <v>0</v>
      </c>
      <c r="X268" s="38">
        <f t="shared" si="226"/>
        <v>0.31276628000000001</v>
      </c>
      <c r="Y268" s="38">
        <f t="shared" si="224"/>
        <v>1.379852E-2</v>
      </c>
      <c r="Z268" s="38">
        <f t="shared" si="196"/>
        <v>1.379852E-2</v>
      </c>
      <c r="AA268" s="38">
        <f t="shared" si="217"/>
        <v>4.4117671508578225E-2</v>
      </c>
      <c r="AB268" s="38">
        <f t="shared" si="188"/>
        <v>1</v>
      </c>
    </row>
    <row r="269" spans="1:28" ht="35.25" customHeight="1" x14ac:dyDescent="0.25">
      <c r="A269" s="96" t="s">
        <v>447</v>
      </c>
      <c r="B269" s="100" t="s">
        <v>37</v>
      </c>
      <c r="C269" s="34">
        <v>10</v>
      </c>
      <c r="D269" s="34" t="s">
        <v>38</v>
      </c>
      <c r="E269" s="95" t="s">
        <v>448</v>
      </c>
      <c r="F269" s="66">
        <f t="shared" si="229"/>
        <v>50000000</v>
      </c>
      <c r="G269" s="66">
        <f t="shared" si="229"/>
        <v>0</v>
      </c>
      <c r="H269" s="66">
        <f t="shared" si="229"/>
        <v>0</v>
      </c>
      <c r="I269" s="66">
        <f t="shared" si="229"/>
        <v>0</v>
      </c>
      <c r="J269" s="66">
        <f t="shared" si="229"/>
        <v>0</v>
      </c>
      <c r="K269" s="66">
        <f t="shared" si="189"/>
        <v>0</v>
      </c>
      <c r="L269" s="66">
        <f>+L270</f>
        <v>50000000</v>
      </c>
      <c r="M269" s="61">
        <f t="shared" si="219"/>
        <v>6.3355609320434317E-6</v>
      </c>
      <c r="N269" s="66">
        <f t="shared" si="230"/>
        <v>0</v>
      </c>
      <c r="O269" s="66">
        <f t="shared" si="230"/>
        <v>15638314</v>
      </c>
      <c r="P269" s="66">
        <f t="shared" si="230"/>
        <v>34361686</v>
      </c>
      <c r="Q269" s="66">
        <f t="shared" si="230"/>
        <v>15638314</v>
      </c>
      <c r="R269" s="66">
        <f t="shared" si="230"/>
        <v>34361686</v>
      </c>
      <c r="S269" s="66">
        <f t="shared" si="230"/>
        <v>0</v>
      </c>
      <c r="T269" s="66">
        <f t="shared" si="230"/>
        <v>689926</v>
      </c>
      <c r="U269" s="66">
        <f t="shared" si="230"/>
        <v>14948388</v>
      </c>
      <c r="V269" s="66">
        <f t="shared" si="230"/>
        <v>689926</v>
      </c>
      <c r="W269" s="66">
        <f t="shared" si="230"/>
        <v>0</v>
      </c>
      <c r="X269" s="38">
        <f t="shared" si="226"/>
        <v>0.31276628000000001</v>
      </c>
      <c r="Y269" s="38">
        <f t="shared" si="224"/>
        <v>1.379852E-2</v>
      </c>
      <c r="Z269" s="38">
        <f t="shared" si="196"/>
        <v>1.379852E-2</v>
      </c>
      <c r="AA269" s="38">
        <f t="shared" si="217"/>
        <v>4.4117671508578225E-2</v>
      </c>
      <c r="AB269" s="38">
        <f t="shared" si="188"/>
        <v>1</v>
      </c>
    </row>
    <row r="270" spans="1:28" ht="48" customHeight="1" x14ac:dyDescent="0.25">
      <c r="A270" s="43" t="s">
        <v>449</v>
      </c>
      <c r="B270" s="103" t="s">
        <v>37</v>
      </c>
      <c r="C270" s="44">
        <v>10</v>
      </c>
      <c r="D270" s="44" t="s">
        <v>38</v>
      </c>
      <c r="E270" s="45" t="s">
        <v>258</v>
      </c>
      <c r="F270" s="46">
        <v>50000000</v>
      </c>
      <c r="G270" s="46">
        <v>0</v>
      </c>
      <c r="H270" s="46">
        <v>0</v>
      </c>
      <c r="I270" s="46">
        <v>0</v>
      </c>
      <c r="J270" s="46">
        <v>0</v>
      </c>
      <c r="K270" s="46">
        <f t="shared" si="189"/>
        <v>0</v>
      </c>
      <c r="L270" s="46">
        <f>+F270+K270</f>
        <v>50000000</v>
      </c>
      <c r="M270" s="53">
        <f t="shared" si="219"/>
        <v>6.3355609320434317E-6</v>
      </c>
      <c r="N270" s="46">
        <v>0</v>
      </c>
      <c r="O270" s="46">
        <v>15638314</v>
      </c>
      <c r="P270" s="46">
        <f>L270-O270</f>
        <v>34361686</v>
      </c>
      <c r="Q270" s="46">
        <v>15638314</v>
      </c>
      <c r="R270" s="46">
        <f>+L270-Q270</f>
        <v>34361686</v>
      </c>
      <c r="S270" s="46">
        <f>O270-Q270</f>
        <v>0</v>
      </c>
      <c r="T270" s="46">
        <v>689926</v>
      </c>
      <c r="U270" s="46">
        <f>+Q270-T270</f>
        <v>14948388</v>
      </c>
      <c r="V270" s="46">
        <v>689926</v>
      </c>
      <c r="W270" s="48">
        <f>+T270-V270</f>
        <v>0</v>
      </c>
      <c r="X270" s="49">
        <f t="shared" si="226"/>
        <v>0.31276628000000001</v>
      </c>
      <c r="Y270" s="49">
        <f t="shared" si="224"/>
        <v>1.379852E-2</v>
      </c>
      <c r="Z270" s="49">
        <f t="shared" si="196"/>
        <v>1.379852E-2</v>
      </c>
      <c r="AA270" s="49">
        <f t="shared" si="217"/>
        <v>4.4117671508578225E-2</v>
      </c>
      <c r="AB270" s="38">
        <f t="shared" si="188"/>
        <v>1</v>
      </c>
    </row>
    <row r="271" spans="1:28" ht="64.5" customHeight="1" x14ac:dyDescent="0.25">
      <c r="A271" s="96" t="s">
        <v>450</v>
      </c>
      <c r="B271" s="107" t="s">
        <v>37</v>
      </c>
      <c r="C271" s="34">
        <v>10</v>
      </c>
      <c r="D271" s="34" t="s">
        <v>38</v>
      </c>
      <c r="E271" s="95" t="s">
        <v>451</v>
      </c>
      <c r="F271" s="60">
        <f>+F274</f>
        <v>19000238642</v>
      </c>
      <c r="G271" s="60">
        <f t="shared" ref="G271:J273" si="231">+G274</f>
        <v>0</v>
      </c>
      <c r="H271" s="60">
        <f t="shared" si="231"/>
        <v>0</v>
      </c>
      <c r="I271" s="60">
        <f t="shared" si="231"/>
        <v>0</v>
      </c>
      <c r="J271" s="60">
        <f t="shared" si="231"/>
        <v>0</v>
      </c>
      <c r="K271" s="66">
        <f t="shared" si="189"/>
        <v>0</v>
      </c>
      <c r="L271" s="60">
        <f>+L274</f>
        <v>19000238642</v>
      </c>
      <c r="M271" s="42">
        <f t="shared" si="219"/>
        <v>2.407543392795143E-3</v>
      </c>
      <c r="N271" s="60">
        <f t="shared" ref="N271:W273" si="232">+N274</f>
        <v>0</v>
      </c>
      <c r="O271" s="60">
        <f t="shared" si="232"/>
        <v>9659144350</v>
      </c>
      <c r="P271" s="60">
        <f t="shared" si="232"/>
        <v>9341094292</v>
      </c>
      <c r="Q271" s="60">
        <f t="shared" si="232"/>
        <v>8690493553</v>
      </c>
      <c r="R271" s="60">
        <f t="shared" si="232"/>
        <v>10309745089</v>
      </c>
      <c r="S271" s="60">
        <f t="shared" si="232"/>
        <v>968650797</v>
      </c>
      <c r="T271" s="60">
        <f t="shared" si="232"/>
        <v>164663987</v>
      </c>
      <c r="U271" s="60">
        <f t="shared" si="232"/>
        <v>8525829566</v>
      </c>
      <c r="V271" s="60">
        <f t="shared" si="232"/>
        <v>130989607</v>
      </c>
      <c r="W271" s="60">
        <f t="shared" si="232"/>
        <v>33674380</v>
      </c>
      <c r="X271" s="38">
        <f t="shared" si="226"/>
        <v>0.45738865267669199</v>
      </c>
      <c r="Y271" s="38">
        <f t="shared" si="224"/>
        <v>8.6664167804719298E-3</v>
      </c>
      <c r="Z271" s="38">
        <f t="shared" si="196"/>
        <v>6.8941032514427299E-3</v>
      </c>
      <c r="AA271" s="38">
        <f t="shared" si="217"/>
        <v>1.8947599005255254E-2</v>
      </c>
      <c r="AB271" s="38">
        <f t="shared" si="188"/>
        <v>0.79549638865479433</v>
      </c>
    </row>
    <row r="272" spans="1:28" ht="64.5" customHeight="1" x14ac:dyDescent="0.25">
      <c r="A272" s="96" t="s">
        <v>450</v>
      </c>
      <c r="B272" s="100" t="s">
        <v>37</v>
      </c>
      <c r="C272" s="34">
        <v>13</v>
      </c>
      <c r="D272" s="34" t="s">
        <v>38</v>
      </c>
      <c r="E272" s="95" t="s">
        <v>451</v>
      </c>
      <c r="F272" s="60">
        <f>+F275</f>
        <v>15000000000</v>
      </c>
      <c r="G272" s="60">
        <f t="shared" si="231"/>
        <v>0</v>
      </c>
      <c r="H272" s="60">
        <f t="shared" si="231"/>
        <v>0</v>
      </c>
      <c r="I272" s="60">
        <f t="shared" si="231"/>
        <v>0</v>
      </c>
      <c r="J272" s="60">
        <f t="shared" si="231"/>
        <v>0</v>
      </c>
      <c r="K272" s="66">
        <f t="shared" si="189"/>
        <v>0</v>
      </c>
      <c r="L272" s="60">
        <f>+L275</f>
        <v>15000000000</v>
      </c>
      <c r="M272" s="42">
        <f t="shared" si="219"/>
        <v>1.9006682796130295E-3</v>
      </c>
      <c r="N272" s="60">
        <f t="shared" si="232"/>
        <v>0</v>
      </c>
      <c r="O272" s="60">
        <f t="shared" si="232"/>
        <v>6405089410</v>
      </c>
      <c r="P272" s="60">
        <f t="shared" si="232"/>
        <v>8594910590</v>
      </c>
      <c r="Q272" s="60">
        <f t="shared" si="232"/>
        <v>6405089410</v>
      </c>
      <c r="R272" s="60">
        <f t="shared" si="232"/>
        <v>8594910590</v>
      </c>
      <c r="S272" s="60">
        <f t="shared" si="232"/>
        <v>0</v>
      </c>
      <c r="T272" s="60">
        <f t="shared" si="232"/>
        <v>0</v>
      </c>
      <c r="U272" s="60">
        <f t="shared" si="232"/>
        <v>6405089410</v>
      </c>
      <c r="V272" s="60">
        <f t="shared" si="232"/>
        <v>0</v>
      </c>
      <c r="W272" s="60">
        <f t="shared" si="232"/>
        <v>0</v>
      </c>
      <c r="X272" s="38">
        <f t="shared" si="226"/>
        <v>0.42700596066666668</v>
      </c>
      <c r="Y272" s="38">
        <f t="shared" si="224"/>
        <v>0</v>
      </c>
      <c r="Z272" s="38">
        <f t="shared" si="196"/>
        <v>0</v>
      </c>
      <c r="AA272" s="38">
        <f t="shared" si="217"/>
        <v>0</v>
      </c>
      <c r="AB272" s="38" t="e">
        <f t="shared" si="188"/>
        <v>#DIV/0!</v>
      </c>
    </row>
    <row r="273" spans="1:28" ht="64.5" customHeight="1" x14ac:dyDescent="0.25">
      <c r="A273" s="96" t="s">
        <v>450</v>
      </c>
      <c r="B273" s="100" t="s">
        <v>41</v>
      </c>
      <c r="C273" s="34">
        <v>20</v>
      </c>
      <c r="D273" s="34" t="s">
        <v>38</v>
      </c>
      <c r="E273" s="95" t="s">
        <v>451</v>
      </c>
      <c r="F273" s="60">
        <f>+F276</f>
        <v>21336005728</v>
      </c>
      <c r="G273" s="60">
        <f t="shared" si="231"/>
        <v>0</v>
      </c>
      <c r="H273" s="60">
        <f t="shared" si="231"/>
        <v>0</v>
      </c>
      <c r="I273" s="60">
        <f t="shared" si="231"/>
        <v>0</v>
      </c>
      <c r="J273" s="60">
        <f t="shared" si="231"/>
        <v>0</v>
      </c>
      <c r="K273" s="66">
        <f t="shared" si="189"/>
        <v>0</v>
      </c>
      <c r="L273" s="60">
        <f>+L276</f>
        <v>21336005728</v>
      </c>
      <c r="M273" s="42">
        <f t="shared" si="219"/>
        <v>2.7035112867234336E-3</v>
      </c>
      <c r="N273" s="60">
        <f t="shared" si="232"/>
        <v>0</v>
      </c>
      <c r="O273" s="60">
        <f t="shared" si="232"/>
        <v>3829788736</v>
      </c>
      <c r="P273" s="60">
        <f t="shared" si="232"/>
        <v>17506216992</v>
      </c>
      <c r="Q273" s="60">
        <f t="shared" si="232"/>
        <v>2640914994</v>
      </c>
      <c r="R273" s="60">
        <f t="shared" si="232"/>
        <v>18695090734</v>
      </c>
      <c r="S273" s="60">
        <f t="shared" si="232"/>
        <v>1188873742</v>
      </c>
      <c r="T273" s="60">
        <f t="shared" si="232"/>
        <v>801355892</v>
      </c>
      <c r="U273" s="60">
        <f t="shared" si="232"/>
        <v>1839559102</v>
      </c>
      <c r="V273" s="60">
        <f t="shared" si="232"/>
        <v>801355892</v>
      </c>
      <c r="W273" s="60">
        <f t="shared" si="232"/>
        <v>0</v>
      </c>
      <c r="X273" s="38">
        <f t="shared" si="226"/>
        <v>0.1237773849364051</v>
      </c>
      <c r="Y273" s="38">
        <f t="shared" si="224"/>
        <v>3.7558852496386054E-2</v>
      </c>
      <c r="Z273" s="38">
        <f t="shared" si="196"/>
        <v>3.7558852496386054E-2</v>
      </c>
      <c r="AA273" s="38">
        <f t="shared" si="217"/>
        <v>0.30343873006917388</v>
      </c>
      <c r="AB273" s="38">
        <f t="shared" si="188"/>
        <v>1</v>
      </c>
    </row>
    <row r="274" spans="1:28" ht="49.5" customHeight="1" x14ac:dyDescent="0.25">
      <c r="A274" s="96" t="s">
        <v>452</v>
      </c>
      <c r="B274" s="107" t="s">
        <v>37</v>
      </c>
      <c r="C274" s="34">
        <v>10</v>
      </c>
      <c r="D274" s="34" t="s">
        <v>38</v>
      </c>
      <c r="E274" s="95" t="s">
        <v>451</v>
      </c>
      <c r="F274" s="66">
        <f>+F277+F279</f>
        <v>19000238642</v>
      </c>
      <c r="G274" s="66">
        <f>+G277+G279</f>
        <v>0</v>
      </c>
      <c r="H274" s="66">
        <f>+H277+H279</f>
        <v>0</v>
      </c>
      <c r="I274" s="66">
        <f>+I277+I279</f>
        <v>0</v>
      </c>
      <c r="J274" s="66">
        <f>+J277+J279</f>
        <v>0</v>
      </c>
      <c r="K274" s="66">
        <f t="shared" si="189"/>
        <v>0</v>
      </c>
      <c r="L274" s="66">
        <f>+L277+L279</f>
        <v>19000238642</v>
      </c>
      <c r="M274" s="42">
        <f t="shared" si="219"/>
        <v>2.407543392795143E-3</v>
      </c>
      <c r="N274" s="66">
        <f t="shared" ref="N274:W274" si="233">+N277+N279</f>
        <v>0</v>
      </c>
      <c r="O274" s="66">
        <f t="shared" si="233"/>
        <v>9659144350</v>
      </c>
      <c r="P274" s="66">
        <f t="shared" si="233"/>
        <v>9341094292</v>
      </c>
      <c r="Q274" s="66">
        <f t="shared" si="233"/>
        <v>8690493553</v>
      </c>
      <c r="R274" s="66">
        <f t="shared" si="233"/>
        <v>10309745089</v>
      </c>
      <c r="S274" s="66">
        <f t="shared" si="233"/>
        <v>968650797</v>
      </c>
      <c r="T274" s="66">
        <f t="shared" si="233"/>
        <v>164663987</v>
      </c>
      <c r="U274" s="66">
        <f t="shared" si="233"/>
        <v>8525829566</v>
      </c>
      <c r="V274" s="66">
        <f t="shared" si="233"/>
        <v>130989607</v>
      </c>
      <c r="W274" s="66">
        <f t="shared" si="233"/>
        <v>33674380</v>
      </c>
      <c r="X274" s="38">
        <f t="shared" si="226"/>
        <v>0.45738865267669199</v>
      </c>
      <c r="Y274" s="38">
        <f t="shared" si="224"/>
        <v>8.6664167804719298E-3</v>
      </c>
      <c r="Z274" s="38">
        <f t="shared" si="196"/>
        <v>6.8941032514427299E-3</v>
      </c>
      <c r="AA274" s="38">
        <f t="shared" si="217"/>
        <v>1.8947599005255254E-2</v>
      </c>
      <c r="AB274" s="38">
        <f t="shared" si="188"/>
        <v>0.79549638865479433</v>
      </c>
    </row>
    <row r="275" spans="1:28" ht="49.5" customHeight="1" x14ac:dyDescent="0.25">
      <c r="A275" s="96" t="s">
        <v>452</v>
      </c>
      <c r="B275" s="100" t="s">
        <v>37</v>
      </c>
      <c r="C275" s="34">
        <v>13</v>
      </c>
      <c r="D275" s="34" t="s">
        <v>38</v>
      </c>
      <c r="E275" s="95" t="s">
        <v>451</v>
      </c>
      <c r="F275" s="66">
        <f>+F280</f>
        <v>15000000000</v>
      </c>
      <c r="G275" s="66">
        <f>+G280</f>
        <v>0</v>
      </c>
      <c r="H275" s="66">
        <f>+H280</f>
        <v>0</v>
      </c>
      <c r="I275" s="66">
        <f>+I280</f>
        <v>0</v>
      </c>
      <c r="J275" s="66">
        <f>+J280</f>
        <v>0</v>
      </c>
      <c r="K275" s="66">
        <f t="shared" si="189"/>
        <v>0</v>
      </c>
      <c r="L275" s="66">
        <f>+L280</f>
        <v>15000000000</v>
      </c>
      <c r="M275" s="42">
        <f t="shared" si="219"/>
        <v>1.9006682796130295E-3</v>
      </c>
      <c r="N275" s="66">
        <f t="shared" ref="N275:W275" si="234">+N280</f>
        <v>0</v>
      </c>
      <c r="O275" s="66">
        <f t="shared" si="234"/>
        <v>6405089410</v>
      </c>
      <c r="P275" s="66">
        <f t="shared" si="234"/>
        <v>8594910590</v>
      </c>
      <c r="Q275" s="66">
        <f t="shared" si="234"/>
        <v>6405089410</v>
      </c>
      <c r="R275" s="66">
        <f t="shared" si="234"/>
        <v>8594910590</v>
      </c>
      <c r="S275" s="66">
        <f t="shared" si="234"/>
        <v>0</v>
      </c>
      <c r="T275" s="66">
        <f t="shared" si="234"/>
        <v>0</v>
      </c>
      <c r="U275" s="66">
        <f t="shared" si="234"/>
        <v>6405089410</v>
      </c>
      <c r="V275" s="66">
        <f t="shared" si="234"/>
        <v>0</v>
      </c>
      <c r="W275" s="66">
        <f t="shared" si="234"/>
        <v>0</v>
      </c>
      <c r="X275" s="38">
        <f t="shared" si="226"/>
        <v>0.42700596066666668</v>
      </c>
      <c r="Y275" s="38">
        <f t="shared" si="224"/>
        <v>0</v>
      </c>
      <c r="Z275" s="38">
        <f t="shared" si="196"/>
        <v>0</v>
      </c>
      <c r="AA275" s="38">
        <f t="shared" si="217"/>
        <v>0</v>
      </c>
      <c r="AB275" s="38" t="e">
        <f t="shared" ref="AB275:AB295" si="235">+V275/T275</f>
        <v>#DIV/0!</v>
      </c>
    </row>
    <row r="276" spans="1:28" ht="49.5" customHeight="1" x14ac:dyDescent="0.25">
      <c r="A276" s="96" t="s">
        <v>452</v>
      </c>
      <c r="B276" s="100" t="s">
        <v>41</v>
      </c>
      <c r="C276" s="34">
        <v>20</v>
      </c>
      <c r="D276" s="34" t="s">
        <v>38</v>
      </c>
      <c r="E276" s="95" t="s">
        <v>451</v>
      </c>
      <c r="F276" s="66">
        <f>+F278+F281</f>
        <v>21336005728</v>
      </c>
      <c r="G276" s="66">
        <f>+G278+G281</f>
        <v>0</v>
      </c>
      <c r="H276" s="66">
        <f>+H278+H281</f>
        <v>0</v>
      </c>
      <c r="I276" s="66">
        <f>+I278+I281</f>
        <v>0</v>
      </c>
      <c r="J276" s="66">
        <f>+J278+J281</f>
        <v>0</v>
      </c>
      <c r="K276" s="66">
        <f t="shared" si="189"/>
        <v>0</v>
      </c>
      <c r="L276" s="66">
        <f>+L278+L281</f>
        <v>21336005728</v>
      </c>
      <c r="M276" s="42">
        <f t="shared" si="219"/>
        <v>2.7035112867234336E-3</v>
      </c>
      <c r="N276" s="66">
        <f t="shared" ref="N276:W276" si="236">+N278+N281</f>
        <v>0</v>
      </c>
      <c r="O276" s="66">
        <f t="shared" si="236"/>
        <v>3829788736</v>
      </c>
      <c r="P276" s="66">
        <f t="shared" si="236"/>
        <v>17506216992</v>
      </c>
      <c r="Q276" s="66">
        <f t="shared" si="236"/>
        <v>2640914994</v>
      </c>
      <c r="R276" s="66">
        <f t="shared" si="236"/>
        <v>18695090734</v>
      </c>
      <c r="S276" s="66">
        <f t="shared" si="236"/>
        <v>1188873742</v>
      </c>
      <c r="T276" s="66">
        <f t="shared" si="236"/>
        <v>801355892</v>
      </c>
      <c r="U276" s="66">
        <f t="shared" si="236"/>
        <v>1839559102</v>
      </c>
      <c r="V276" s="66">
        <f t="shared" si="236"/>
        <v>801355892</v>
      </c>
      <c r="W276" s="66">
        <f t="shared" si="236"/>
        <v>0</v>
      </c>
      <c r="X276" s="38">
        <f t="shared" si="226"/>
        <v>0.1237773849364051</v>
      </c>
      <c r="Y276" s="38">
        <f t="shared" si="224"/>
        <v>3.7558852496386054E-2</v>
      </c>
      <c r="Z276" s="38">
        <f t="shared" si="196"/>
        <v>3.7558852496386054E-2</v>
      </c>
      <c r="AA276" s="38">
        <f t="shared" si="217"/>
        <v>0.30343873006917388</v>
      </c>
      <c r="AB276" s="38">
        <f t="shared" si="235"/>
        <v>1</v>
      </c>
    </row>
    <row r="277" spans="1:28" ht="34.5" customHeight="1" x14ac:dyDescent="0.25">
      <c r="A277" s="96" t="s">
        <v>453</v>
      </c>
      <c r="B277" s="107" t="s">
        <v>37</v>
      </c>
      <c r="C277" s="34">
        <v>10</v>
      </c>
      <c r="D277" s="34" t="s">
        <v>38</v>
      </c>
      <c r="E277" s="40" t="s">
        <v>393</v>
      </c>
      <c r="F277" s="66">
        <f>+F282</f>
        <v>18384779632</v>
      </c>
      <c r="G277" s="66">
        <f t="shared" ref="G277:J281" si="237">+G282</f>
        <v>0</v>
      </c>
      <c r="H277" s="66">
        <f t="shared" si="237"/>
        <v>0</v>
      </c>
      <c r="I277" s="66">
        <f t="shared" si="237"/>
        <v>0</v>
      </c>
      <c r="J277" s="66">
        <f t="shared" si="237"/>
        <v>0</v>
      </c>
      <c r="K277" s="66">
        <f t="shared" si="189"/>
        <v>0</v>
      </c>
      <c r="L277" s="66">
        <f>+L282</f>
        <v>18384779632</v>
      </c>
      <c r="M277" s="42">
        <f t="shared" si="219"/>
        <v>2.3295578316145401E-3</v>
      </c>
      <c r="N277" s="66">
        <f t="shared" ref="N277:W281" si="238">+N282</f>
        <v>0</v>
      </c>
      <c r="O277" s="66">
        <f t="shared" si="238"/>
        <v>9659144350</v>
      </c>
      <c r="P277" s="66">
        <f t="shared" si="238"/>
        <v>8725635282</v>
      </c>
      <c r="Q277" s="66">
        <f t="shared" si="238"/>
        <v>8690493553</v>
      </c>
      <c r="R277" s="66">
        <f t="shared" si="238"/>
        <v>9694286079</v>
      </c>
      <c r="S277" s="66">
        <f t="shared" si="238"/>
        <v>968650797</v>
      </c>
      <c r="T277" s="66">
        <f t="shared" si="238"/>
        <v>164663987</v>
      </c>
      <c r="U277" s="66">
        <f t="shared" si="238"/>
        <v>8525829566</v>
      </c>
      <c r="V277" s="66">
        <f t="shared" si="238"/>
        <v>130989607</v>
      </c>
      <c r="W277" s="66">
        <f t="shared" si="238"/>
        <v>33674380</v>
      </c>
      <c r="X277" s="38">
        <f t="shared" si="226"/>
        <v>0.47270044716084525</v>
      </c>
      <c r="Y277" s="38">
        <f t="shared" si="224"/>
        <v>8.9565385224085452E-3</v>
      </c>
      <c r="Z277" s="38">
        <f t="shared" si="196"/>
        <v>7.1248940494235457E-3</v>
      </c>
      <c r="AA277" s="38">
        <f t="shared" si="217"/>
        <v>1.8947599005255254E-2</v>
      </c>
      <c r="AB277" s="38">
        <f t="shared" si="235"/>
        <v>0.79549638865479433</v>
      </c>
    </row>
    <row r="278" spans="1:28" ht="34.5" customHeight="1" x14ac:dyDescent="0.25">
      <c r="A278" s="96" t="s">
        <v>453</v>
      </c>
      <c r="B278" s="107" t="s">
        <v>41</v>
      </c>
      <c r="C278" s="34">
        <v>20</v>
      </c>
      <c r="D278" s="34" t="s">
        <v>38</v>
      </c>
      <c r="E278" s="40" t="s">
        <v>393</v>
      </c>
      <c r="F278" s="66">
        <f>+F283</f>
        <v>5269459612</v>
      </c>
      <c r="G278" s="66">
        <f t="shared" si="237"/>
        <v>0</v>
      </c>
      <c r="H278" s="66">
        <f t="shared" si="237"/>
        <v>0</v>
      </c>
      <c r="I278" s="66">
        <f t="shared" si="237"/>
        <v>0</v>
      </c>
      <c r="J278" s="66">
        <f t="shared" si="237"/>
        <v>0</v>
      </c>
      <c r="K278" s="66">
        <f t="shared" ref="K278:K295" si="239">+G278-H278+I278-J278</f>
        <v>0</v>
      </c>
      <c r="L278" s="66">
        <f>+L283</f>
        <v>5269459612</v>
      </c>
      <c r="M278" s="42">
        <f t="shared" si="219"/>
        <v>6.6769964901535882E-4</v>
      </c>
      <c r="N278" s="66">
        <f t="shared" si="238"/>
        <v>0</v>
      </c>
      <c r="O278" s="66">
        <f t="shared" si="238"/>
        <v>3037788736</v>
      </c>
      <c r="P278" s="66">
        <f t="shared" si="238"/>
        <v>2231670876</v>
      </c>
      <c r="Q278" s="66">
        <f t="shared" si="238"/>
        <v>1848914994</v>
      </c>
      <c r="R278" s="66">
        <f t="shared" si="238"/>
        <v>3420544618</v>
      </c>
      <c r="S278" s="66">
        <f t="shared" si="238"/>
        <v>1188873742</v>
      </c>
      <c r="T278" s="66">
        <f t="shared" si="238"/>
        <v>9355892</v>
      </c>
      <c r="U278" s="66">
        <f t="shared" si="238"/>
        <v>1839559102</v>
      </c>
      <c r="V278" s="66">
        <f t="shared" si="238"/>
        <v>9355892</v>
      </c>
      <c r="W278" s="66">
        <f t="shared" si="238"/>
        <v>0</v>
      </c>
      <c r="X278" s="38">
        <f t="shared" si="226"/>
        <v>0.35087373851191783</v>
      </c>
      <c r="Y278" s="38">
        <f t="shared" si="224"/>
        <v>1.775493634811068E-3</v>
      </c>
      <c r="Z278" s="38">
        <f t="shared" si="196"/>
        <v>1.775493634811068E-3</v>
      </c>
      <c r="AA278" s="38">
        <f t="shared" si="217"/>
        <v>5.0602066781659733E-3</v>
      </c>
      <c r="AB278" s="38">
        <f t="shared" si="235"/>
        <v>1</v>
      </c>
    </row>
    <row r="279" spans="1:28" ht="30.75" customHeight="1" x14ac:dyDescent="0.25">
      <c r="A279" s="39" t="s">
        <v>454</v>
      </c>
      <c r="B279" s="107" t="s">
        <v>37</v>
      </c>
      <c r="C279" s="34">
        <v>10</v>
      </c>
      <c r="D279" s="34" t="s">
        <v>38</v>
      </c>
      <c r="E279" s="40" t="s">
        <v>455</v>
      </c>
      <c r="F279" s="62">
        <f>+F284</f>
        <v>615459010</v>
      </c>
      <c r="G279" s="62">
        <f t="shared" si="237"/>
        <v>0</v>
      </c>
      <c r="H279" s="62">
        <f t="shared" si="237"/>
        <v>0</v>
      </c>
      <c r="I279" s="62">
        <f t="shared" si="237"/>
        <v>0</v>
      </c>
      <c r="J279" s="62">
        <f t="shared" si="237"/>
        <v>0</v>
      </c>
      <c r="K279" s="62">
        <f t="shared" si="239"/>
        <v>0</v>
      </c>
      <c r="L279" s="62">
        <f>+L284</f>
        <v>615459010</v>
      </c>
      <c r="M279" s="42">
        <f t="shared" si="219"/>
        <v>7.798556118060255E-5</v>
      </c>
      <c r="N279" s="62">
        <f t="shared" si="238"/>
        <v>0</v>
      </c>
      <c r="O279" s="62">
        <f t="shared" si="238"/>
        <v>0</v>
      </c>
      <c r="P279" s="62">
        <f t="shared" si="238"/>
        <v>615459010</v>
      </c>
      <c r="Q279" s="62">
        <f t="shared" si="238"/>
        <v>0</v>
      </c>
      <c r="R279" s="62">
        <f t="shared" si="238"/>
        <v>615459010</v>
      </c>
      <c r="S279" s="62">
        <f t="shared" si="238"/>
        <v>0</v>
      </c>
      <c r="T279" s="62">
        <f t="shared" si="238"/>
        <v>0</v>
      </c>
      <c r="U279" s="62">
        <f t="shared" si="238"/>
        <v>0</v>
      </c>
      <c r="V279" s="62">
        <f t="shared" si="238"/>
        <v>0</v>
      </c>
      <c r="W279" s="62">
        <f t="shared" si="238"/>
        <v>0</v>
      </c>
      <c r="X279" s="38">
        <f t="shared" si="226"/>
        <v>0</v>
      </c>
      <c r="Y279" s="38">
        <f t="shared" si="224"/>
        <v>0</v>
      </c>
      <c r="Z279" s="38">
        <f t="shared" si="196"/>
        <v>0</v>
      </c>
      <c r="AA279" s="38" t="s">
        <v>40</v>
      </c>
      <c r="AB279" s="49" t="s">
        <v>40</v>
      </c>
    </row>
    <row r="280" spans="1:28" ht="30.75" customHeight="1" x14ac:dyDescent="0.25">
      <c r="A280" s="39" t="s">
        <v>454</v>
      </c>
      <c r="B280" s="107" t="s">
        <v>37</v>
      </c>
      <c r="C280" s="34">
        <v>13</v>
      </c>
      <c r="D280" s="34" t="s">
        <v>38</v>
      </c>
      <c r="E280" s="40" t="s">
        <v>455</v>
      </c>
      <c r="F280" s="62">
        <f>+F285</f>
        <v>15000000000</v>
      </c>
      <c r="G280" s="62">
        <f t="shared" si="237"/>
        <v>0</v>
      </c>
      <c r="H280" s="62">
        <f t="shared" si="237"/>
        <v>0</v>
      </c>
      <c r="I280" s="62">
        <f t="shared" si="237"/>
        <v>0</v>
      </c>
      <c r="J280" s="62">
        <f t="shared" si="237"/>
        <v>0</v>
      </c>
      <c r="K280" s="62">
        <f t="shared" si="239"/>
        <v>0</v>
      </c>
      <c r="L280" s="62">
        <f>+L285</f>
        <v>15000000000</v>
      </c>
      <c r="M280" s="42">
        <f t="shared" si="219"/>
        <v>1.9006682796130295E-3</v>
      </c>
      <c r="N280" s="62">
        <f t="shared" si="238"/>
        <v>0</v>
      </c>
      <c r="O280" s="62">
        <f t="shared" si="238"/>
        <v>6405089410</v>
      </c>
      <c r="P280" s="62">
        <f t="shared" si="238"/>
        <v>8594910590</v>
      </c>
      <c r="Q280" s="62">
        <f t="shared" si="238"/>
        <v>6405089410</v>
      </c>
      <c r="R280" s="62">
        <f t="shared" si="238"/>
        <v>8594910590</v>
      </c>
      <c r="S280" s="62">
        <f t="shared" si="238"/>
        <v>0</v>
      </c>
      <c r="T280" s="62">
        <f t="shared" si="238"/>
        <v>0</v>
      </c>
      <c r="U280" s="62">
        <f t="shared" si="238"/>
        <v>6405089410</v>
      </c>
      <c r="V280" s="62">
        <f t="shared" si="238"/>
        <v>0</v>
      </c>
      <c r="W280" s="62">
        <f t="shared" si="238"/>
        <v>0</v>
      </c>
      <c r="X280" s="38">
        <f t="shared" si="226"/>
        <v>0.42700596066666668</v>
      </c>
      <c r="Y280" s="38">
        <f t="shared" si="224"/>
        <v>0</v>
      </c>
      <c r="Z280" s="38">
        <f t="shared" si="196"/>
        <v>0</v>
      </c>
      <c r="AA280" s="38">
        <f t="shared" si="217"/>
        <v>0</v>
      </c>
      <c r="AB280" s="49" t="s">
        <v>40</v>
      </c>
    </row>
    <row r="281" spans="1:28" ht="30.75" customHeight="1" x14ac:dyDescent="0.25">
      <c r="A281" s="39" t="s">
        <v>454</v>
      </c>
      <c r="B281" s="100" t="s">
        <v>41</v>
      </c>
      <c r="C281" s="34">
        <v>20</v>
      </c>
      <c r="D281" s="34" t="s">
        <v>38</v>
      </c>
      <c r="E281" s="40" t="s">
        <v>455</v>
      </c>
      <c r="F281" s="62">
        <f>+F286</f>
        <v>16066546116</v>
      </c>
      <c r="G281" s="62">
        <f t="shared" si="237"/>
        <v>0</v>
      </c>
      <c r="H281" s="62">
        <f t="shared" si="237"/>
        <v>0</v>
      </c>
      <c r="I281" s="62">
        <f t="shared" si="237"/>
        <v>0</v>
      </c>
      <c r="J281" s="62">
        <f t="shared" si="237"/>
        <v>0</v>
      </c>
      <c r="K281" s="62">
        <f t="shared" si="239"/>
        <v>0</v>
      </c>
      <c r="L281" s="62">
        <f>+L286</f>
        <v>16066546116</v>
      </c>
      <c r="M281" s="42">
        <f t="shared" si="219"/>
        <v>2.0358116377080745E-3</v>
      </c>
      <c r="N281" s="62">
        <f t="shared" si="238"/>
        <v>0</v>
      </c>
      <c r="O281" s="62">
        <f t="shared" si="238"/>
        <v>792000000</v>
      </c>
      <c r="P281" s="62">
        <f t="shared" si="238"/>
        <v>15274546116</v>
      </c>
      <c r="Q281" s="62">
        <f t="shared" si="238"/>
        <v>792000000</v>
      </c>
      <c r="R281" s="62">
        <f t="shared" si="238"/>
        <v>15274546116</v>
      </c>
      <c r="S281" s="62">
        <f t="shared" si="238"/>
        <v>0</v>
      </c>
      <c r="T281" s="62">
        <f t="shared" si="238"/>
        <v>792000000</v>
      </c>
      <c r="U281" s="62">
        <f t="shared" si="238"/>
        <v>0</v>
      </c>
      <c r="V281" s="62">
        <f t="shared" si="238"/>
        <v>792000000</v>
      </c>
      <c r="W281" s="62">
        <f t="shared" si="238"/>
        <v>0</v>
      </c>
      <c r="X281" s="49">
        <f t="shared" si="226"/>
        <v>4.9294975676899243E-2</v>
      </c>
      <c r="Y281" s="38">
        <f t="shared" si="224"/>
        <v>4.9294975676899243E-2</v>
      </c>
      <c r="Z281" s="38">
        <f t="shared" si="196"/>
        <v>4.9294975676899243E-2</v>
      </c>
      <c r="AA281" s="38">
        <f t="shared" si="217"/>
        <v>1</v>
      </c>
      <c r="AB281" s="38">
        <f t="shared" si="235"/>
        <v>1</v>
      </c>
    </row>
    <row r="282" spans="1:28" ht="32.25" customHeight="1" x14ac:dyDescent="0.25">
      <c r="A282" s="43" t="s">
        <v>456</v>
      </c>
      <c r="B282" s="99" t="s">
        <v>37</v>
      </c>
      <c r="C282" s="44">
        <v>10</v>
      </c>
      <c r="D282" s="44" t="s">
        <v>38</v>
      </c>
      <c r="E282" s="108" t="s">
        <v>258</v>
      </c>
      <c r="F282" s="46">
        <v>18384779632</v>
      </c>
      <c r="G282" s="46">
        <v>0</v>
      </c>
      <c r="H282" s="46">
        <v>0</v>
      </c>
      <c r="I282" s="46">
        <v>0</v>
      </c>
      <c r="J282" s="46">
        <v>0</v>
      </c>
      <c r="K282" s="46">
        <f t="shared" si="239"/>
        <v>0</v>
      </c>
      <c r="L282" s="46">
        <f>+F282+K282</f>
        <v>18384779632</v>
      </c>
      <c r="M282" s="51">
        <f t="shared" si="219"/>
        <v>2.3295578316145401E-3</v>
      </c>
      <c r="N282" s="46">
        <v>0</v>
      </c>
      <c r="O282" s="46">
        <v>9659144350</v>
      </c>
      <c r="P282" s="46">
        <f>L282-O282</f>
        <v>8725635282</v>
      </c>
      <c r="Q282" s="46">
        <v>8690493553</v>
      </c>
      <c r="R282" s="46">
        <f>+L282-Q282</f>
        <v>9694286079</v>
      </c>
      <c r="S282" s="46">
        <f>O282-Q282</f>
        <v>968650797</v>
      </c>
      <c r="T282" s="46">
        <v>164663987</v>
      </c>
      <c r="U282" s="46">
        <f>+Q282-T282</f>
        <v>8525829566</v>
      </c>
      <c r="V282" s="46">
        <v>130989607</v>
      </c>
      <c r="W282" s="48">
        <f>+T282-V282</f>
        <v>33674380</v>
      </c>
      <c r="X282" s="49">
        <f t="shared" si="226"/>
        <v>0.47270044716084525</v>
      </c>
      <c r="Y282" s="49">
        <f t="shared" si="224"/>
        <v>8.9565385224085452E-3</v>
      </c>
      <c r="Z282" s="49">
        <f t="shared" si="196"/>
        <v>7.1248940494235457E-3</v>
      </c>
      <c r="AA282" s="49">
        <f t="shared" si="217"/>
        <v>1.8947599005255254E-2</v>
      </c>
      <c r="AB282" s="49">
        <f t="shared" si="235"/>
        <v>0.79549638865479433</v>
      </c>
    </row>
    <row r="283" spans="1:28" ht="48" customHeight="1" x14ac:dyDescent="0.25">
      <c r="A283" s="78" t="s">
        <v>456</v>
      </c>
      <c r="B283" s="109" t="s">
        <v>41</v>
      </c>
      <c r="C283" s="79">
        <v>20</v>
      </c>
      <c r="D283" s="79" t="s">
        <v>38</v>
      </c>
      <c r="E283" s="110" t="s">
        <v>258</v>
      </c>
      <c r="F283" s="111">
        <v>5269459612</v>
      </c>
      <c r="G283" s="46">
        <v>0</v>
      </c>
      <c r="H283" s="46">
        <v>0</v>
      </c>
      <c r="I283" s="46">
        <v>0</v>
      </c>
      <c r="J283" s="46">
        <v>0</v>
      </c>
      <c r="K283" s="46">
        <f t="shared" si="239"/>
        <v>0</v>
      </c>
      <c r="L283" s="56">
        <f>+F283+K283</f>
        <v>5269459612</v>
      </c>
      <c r="M283" s="51">
        <f t="shared" si="219"/>
        <v>6.6769964901535882E-4</v>
      </c>
      <c r="N283" s="112">
        <v>0</v>
      </c>
      <c r="O283" s="46">
        <v>3037788736</v>
      </c>
      <c r="P283" s="46">
        <f>L283-O283</f>
        <v>2231670876</v>
      </c>
      <c r="Q283" s="46">
        <v>1848914994</v>
      </c>
      <c r="R283" s="46">
        <f>+L283-Q283</f>
        <v>3420544618</v>
      </c>
      <c r="S283" s="46">
        <f>O283-Q283</f>
        <v>1188873742</v>
      </c>
      <c r="T283" s="46">
        <v>9355892</v>
      </c>
      <c r="U283" s="46">
        <f>+Q283-T283</f>
        <v>1839559102</v>
      </c>
      <c r="V283" s="46">
        <v>9355892</v>
      </c>
      <c r="W283" s="48">
        <f>+T283-V283</f>
        <v>0</v>
      </c>
      <c r="X283" s="49">
        <f t="shared" si="226"/>
        <v>0.35087373851191783</v>
      </c>
      <c r="Y283" s="49">
        <f t="shared" si="224"/>
        <v>1.775493634811068E-3</v>
      </c>
      <c r="Z283" s="49">
        <f t="shared" si="196"/>
        <v>1.775493634811068E-3</v>
      </c>
      <c r="AA283" s="49">
        <f t="shared" si="217"/>
        <v>5.0602066781659733E-3</v>
      </c>
      <c r="AB283" s="49">
        <f t="shared" si="235"/>
        <v>1</v>
      </c>
    </row>
    <row r="284" spans="1:28" ht="48" customHeight="1" x14ac:dyDescent="0.25">
      <c r="A284" s="43" t="s">
        <v>457</v>
      </c>
      <c r="B284" s="103" t="s">
        <v>37</v>
      </c>
      <c r="C284" s="44">
        <v>10</v>
      </c>
      <c r="D284" s="44" t="s">
        <v>38</v>
      </c>
      <c r="E284" s="108" t="s">
        <v>258</v>
      </c>
      <c r="F284" s="46">
        <v>615459010</v>
      </c>
      <c r="G284" s="46">
        <v>0</v>
      </c>
      <c r="H284" s="46">
        <v>0</v>
      </c>
      <c r="I284" s="46">
        <v>0</v>
      </c>
      <c r="J284" s="46">
        <v>0</v>
      </c>
      <c r="K284" s="46">
        <f t="shared" si="239"/>
        <v>0</v>
      </c>
      <c r="L284" s="56">
        <f>+F284+K284</f>
        <v>615459010</v>
      </c>
      <c r="M284" s="51">
        <f t="shared" si="219"/>
        <v>7.798556118060255E-5</v>
      </c>
      <c r="N284" s="112">
        <v>0</v>
      </c>
      <c r="O284" s="46">
        <v>0</v>
      </c>
      <c r="P284" s="46">
        <f>L284-O284</f>
        <v>615459010</v>
      </c>
      <c r="Q284" s="46">
        <v>0</v>
      </c>
      <c r="R284" s="46">
        <f>+L284-Q284</f>
        <v>615459010</v>
      </c>
      <c r="S284" s="46">
        <f>O284-Q284</f>
        <v>0</v>
      </c>
      <c r="T284" s="46">
        <v>0</v>
      </c>
      <c r="U284" s="46">
        <f>+Q284-T284</f>
        <v>0</v>
      </c>
      <c r="V284" s="46">
        <v>0</v>
      </c>
      <c r="W284" s="48">
        <f>+T284-V284</f>
        <v>0</v>
      </c>
      <c r="X284" s="49">
        <f t="shared" si="226"/>
        <v>0</v>
      </c>
      <c r="Y284" s="49">
        <f t="shared" si="224"/>
        <v>0</v>
      </c>
      <c r="Z284" s="49">
        <f t="shared" si="196"/>
        <v>0</v>
      </c>
      <c r="AA284" s="49" t="s">
        <v>40</v>
      </c>
      <c r="AB284" s="49" t="s">
        <v>40</v>
      </c>
    </row>
    <row r="285" spans="1:28" ht="48" customHeight="1" x14ac:dyDescent="0.25">
      <c r="A285" s="43" t="s">
        <v>457</v>
      </c>
      <c r="B285" s="103" t="s">
        <v>37</v>
      </c>
      <c r="C285" s="44">
        <v>13</v>
      </c>
      <c r="D285" s="44" t="s">
        <v>38</v>
      </c>
      <c r="E285" s="108" t="s">
        <v>258</v>
      </c>
      <c r="F285" s="46">
        <v>15000000000</v>
      </c>
      <c r="G285" s="46">
        <v>0</v>
      </c>
      <c r="H285" s="46">
        <v>0</v>
      </c>
      <c r="I285" s="46">
        <v>0</v>
      </c>
      <c r="J285" s="46">
        <v>0</v>
      </c>
      <c r="K285" s="46">
        <f t="shared" si="239"/>
        <v>0</v>
      </c>
      <c r="L285" s="56">
        <f>+F285+K285</f>
        <v>15000000000</v>
      </c>
      <c r="M285" s="51">
        <f t="shared" si="219"/>
        <v>1.9006682796130295E-3</v>
      </c>
      <c r="N285" s="112">
        <v>0</v>
      </c>
      <c r="O285" s="46">
        <v>6405089410</v>
      </c>
      <c r="P285" s="46">
        <f>L285-O285</f>
        <v>8594910590</v>
      </c>
      <c r="Q285" s="46">
        <v>6405089410</v>
      </c>
      <c r="R285" s="46">
        <f>+L285-Q285</f>
        <v>8594910590</v>
      </c>
      <c r="S285" s="46">
        <f>O285-Q285</f>
        <v>0</v>
      </c>
      <c r="T285" s="46">
        <v>0</v>
      </c>
      <c r="U285" s="46">
        <f>+Q285-T285</f>
        <v>6405089410</v>
      </c>
      <c r="V285" s="46">
        <v>0</v>
      </c>
      <c r="W285" s="48">
        <f>+T285-V285</f>
        <v>0</v>
      </c>
      <c r="X285" s="49">
        <f t="shared" si="226"/>
        <v>0.42700596066666668</v>
      </c>
      <c r="Y285" s="49">
        <f t="shared" si="224"/>
        <v>0</v>
      </c>
      <c r="Z285" s="49">
        <f t="shared" si="196"/>
        <v>0</v>
      </c>
      <c r="AA285" s="49">
        <f t="shared" si="217"/>
        <v>0</v>
      </c>
      <c r="AB285" s="49" t="s">
        <v>40</v>
      </c>
    </row>
    <row r="286" spans="1:28" ht="48" customHeight="1" x14ac:dyDescent="0.25">
      <c r="A286" s="78" t="s">
        <v>457</v>
      </c>
      <c r="B286" s="109" t="s">
        <v>41</v>
      </c>
      <c r="C286" s="79">
        <v>20</v>
      </c>
      <c r="D286" s="79" t="s">
        <v>38</v>
      </c>
      <c r="E286" s="110" t="s">
        <v>258</v>
      </c>
      <c r="F286" s="111">
        <v>16066546116</v>
      </c>
      <c r="G286" s="46">
        <v>0</v>
      </c>
      <c r="H286" s="46">
        <v>0</v>
      </c>
      <c r="I286" s="46">
        <v>0</v>
      </c>
      <c r="J286" s="46">
        <v>0</v>
      </c>
      <c r="K286" s="46">
        <f t="shared" si="239"/>
        <v>0</v>
      </c>
      <c r="L286" s="56">
        <f>+F286+K286</f>
        <v>16066546116</v>
      </c>
      <c r="M286" s="51">
        <f t="shared" si="219"/>
        <v>2.0358116377080745E-3</v>
      </c>
      <c r="N286" s="112">
        <v>0</v>
      </c>
      <c r="O286" s="46">
        <v>792000000</v>
      </c>
      <c r="P286" s="46">
        <f>L286-O286</f>
        <v>15274546116</v>
      </c>
      <c r="Q286" s="46">
        <v>792000000</v>
      </c>
      <c r="R286" s="46">
        <f>+L286-Q286</f>
        <v>15274546116</v>
      </c>
      <c r="S286" s="46">
        <f>O286-Q286</f>
        <v>0</v>
      </c>
      <c r="T286" s="46">
        <v>792000000</v>
      </c>
      <c r="U286" s="46">
        <f>+Q286-T286</f>
        <v>0</v>
      </c>
      <c r="V286" s="46">
        <v>792000000</v>
      </c>
      <c r="W286" s="48">
        <f>+T286-V286</f>
        <v>0</v>
      </c>
      <c r="X286" s="49">
        <f t="shared" si="226"/>
        <v>4.9294975676899243E-2</v>
      </c>
      <c r="Y286" s="49">
        <f t="shared" si="224"/>
        <v>4.9294975676899243E-2</v>
      </c>
      <c r="Z286" s="49">
        <f t="shared" si="196"/>
        <v>4.9294975676899243E-2</v>
      </c>
      <c r="AA286" s="49">
        <f t="shared" si="217"/>
        <v>1</v>
      </c>
      <c r="AB286" s="49">
        <f t="shared" si="235"/>
        <v>1</v>
      </c>
    </row>
    <row r="287" spans="1:28" ht="66" customHeight="1" x14ac:dyDescent="0.25">
      <c r="A287" s="96" t="s">
        <v>458</v>
      </c>
      <c r="B287" s="100" t="s">
        <v>37</v>
      </c>
      <c r="C287" s="34">
        <v>10</v>
      </c>
      <c r="D287" s="34" t="s">
        <v>38</v>
      </c>
      <c r="E287" s="95" t="s">
        <v>459</v>
      </c>
      <c r="F287" s="66">
        <f t="shared" ref="F287:J289" si="240">+F288</f>
        <v>6215000000</v>
      </c>
      <c r="G287" s="66">
        <f t="shared" si="240"/>
        <v>0</v>
      </c>
      <c r="H287" s="66">
        <f t="shared" si="240"/>
        <v>0</v>
      </c>
      <c r="I287" s="66">
        <f t="shared" si="240"/>
        <v>0</v>
      </c>
      <c r="J287" s="66">
        <f t="shared" si="240"/>
        <v>0</v>
      </c>
      <c r="K287" s="66">
        <f t="shared" si="239"/>
        <v>0</v>
      </c>
      <c r="L287" s="66">
        <f>+L288</f>
        <v>6215000000</v>
      </c>
      <c r="M287" s="42">
        <f t="shared" si="219"/>
        <v>7.8751022385299858E-4</v>
      </c>
      <c r="N287" s="66">
        <f t="shared" ref="N287:W289" si="241">+N288</f>
        <v>0</v>
      </c>
      <c r="O287" s="66">
        <f t="shared" si="241"/>
        <v>3689689467</v>
      </c>
      <c r="P287" s="66">
        <f t="shared" si="241"/>
        <v>2525310533</v>
      </c>
      <c r="Q287" s="66">
        <f t="shared" si="241"/>
        <v>1696806403.5</v>
      </c>
      <c r="R287" s="66">
        <f t="shared" si="241"/>
        <v>4518193596.5</v>
      </c>
      <c r="S287" s="66">
        <f t="shared" si="241"/>
        <v>1992883063.5</v>
      </c>
      <c r="T287" s="66">
        <f t="shared" si="241"/>
        <v>32544417</v>
      </c>
      <c r="U287" s="66">
        <f t="shared" si="241"/>
        <v>1664261986.5</v>
      </c>
      <c r="V287" s="66">
        <f t="shared" si="241"/>
        <v>32544417</v>
      </c>
      <c r="W287" s="66">
        <f t="shared" si="241"/>
        <v>0</v>
      </c>
      <c r="X287" s="38">
        <f t="shared" si="226"/>
        <v>0.27301792493966209</v>
      </c>
      <c r="Y287" s="38">
        <f t="shared" si="224"/>
        <v>5.2364307320997587E-3</v>
      </c>
      <c r="Z287" s="38">
        <f t="shared" si="196"/>
        <v>5.2364307320997587E-3</v>
      </c>
      <c r="AA287" s="38">
        <f t="shared" si="217"/>
        <v>1.9179805623594229E-2</v>
      </c>
      <c r="AB287" s="38">
        <f t="shared" si="235"/>
        <v>1</v>
      </c>
    </row>
    <row r="288" spans="1:28" ht="60.75" customHeight="1" x14ac:dyDescent="0.25">
      <c r="A288" s="96" t="s">
        <v>460</v>
      </c>
      <c r="B288" s="100" t="s">
        <v>37</v>
      </c>
      <c r="C288" s="34">
        <v>10</v>
      </c>
      <c r="D288" s="34" t="s">
        <v>38</v>
      </c>
      <c r="E288" s="95" t="s">
        <v>459</v>
      </c>
      <c r="F288" s="66">
        <f>+F289</f>
        <v>6215000000</v>
      </c>
      <c r="G288" s="66">
        <f t="shared" si="240"/>
        <v>0</v>
      </c>
      <c r="H288" s="66">
        <f t="shared" si="240"/>
        <v>0</v>
      </c>
      <c r="I288" s="66">
        <f t="shared" si="240"/>
        <v>0</v>
      </c>
      <c r="J288" s="66">
        <f t="shared" si="240"/>
        <v>0</v>
      </c>
      <c r="K288" s="66">
        <f t="shared" si="239"/>
        <v>0</v>
      </c>
      <c r="L288" s="66">
        <f>+L289</f>
        <v>6215000000</v>
      </c>
      <c r="M288" s="42">
        <f t="shared" si="219"/>
        <v>7.8751022385299858E-4</v>
      </c>
      <c r="N288" s="66">
        <f t="shared" si="241"/>
        <v>0</v>
      </c>
      <c r="O288" s="66">
        <f t="shared" si="241"/>
        <v>3689689467</v>
      </c>
      <c r="P288" s="66">
        <f t="shared" si="241"/>
        <v>2525310533</v>
      </c>
      <c r="Q288" s="66">
        <f t="shared" si="241"/>
        <v>1696806403.5</v>
      </c>
      <c r="R288" s="66">
        <f t="shared" si="241"/>
        <v>4518193596.5</v>
      </c>
      <c r="S288" s="66">
        <f t="shared" si="241"/>
        <v>1992883063.5</v>
      </c>
      <c r="T288" s="66">
        <f t="shared" si="241"/>
        <v>32544417</v>
      </c>
      <c r="U288" s="66">
        <f t="shared" si="241"/>
        <v>1664261986.5</v>
      </c>
      <c r="V288" s="66">
        <f t="shared" si="241"/>
        <v>32544417</v>
      </c>
      <c r="W288" s="66">
        <f t="shared" si="241"/>
        <v>0</v>
      </c>
      <c r="X288" s="38">
        <f t="shared" si="226"/>
        <v>0.27301792493966209</v>
      </c>
      <c r="Y288" s="38">
        <f t="shared" si="224"/>
        <v>5.2364307320997587E-3</v>
      </c>
      <c r="Z288" s="38">
        <f t="shared" ref="Z288:Z295" si="242">+V288/L288</f>
        <v>5.2364307320997587E-3</v>
      </c>
      <c r="AA288" s="38">
        <f t="shared" si="217"/>
        <v>1.9179805623594229E-2</v>
      </c>
      <c r="AB288" s="38">
        <f t="shared" si="235"/>
        <v>1</v>
      </c>
    </row>
    <row r="289" spans="1:28" ht="35.25" customHeight="1" x14ac:dyDescent="0.25">
      <c r="A289" s="96" t="s">
        <v>461</v>
      </c>
      <c r="B289" s="100" t="s">
        <v>37</v>
      </c>
      <c r="C289" s="34">
        <v>10</v>
      </c>
      <c r="D289" s="34" t="s">
        <v>38</v>
      </c>
      <c r="E289" s="95" t="s">
        <v>462</v>
      </c>
      <c r="F289" s="66">
        <f t="shared" si="240"/>
        <v>6215000000</v>
      </c>
      <c r="G289" s="66">
        <f t="shared" si="240"/>
        <v>0</v>
      </c>
      <c r="H289" s="66">
        <f t="shared" si="240"/>
        <v>0</v>
      </c>
      <c r="I289" s="66">
        <f t="shared" si="240"/>
        <v>0</v>
      </c>
      <c r="J289" s="66">
        <f t="shared" si="240"/>
        <v>0</v>
      </c>
      <c r="K289" s="66">
        <f t="shared" si="239"/>
        <v>0</v>
      </c>
      <c r="L289" s="66">
        <f>+L290</f>
        <v>6215000000</v>
      </c>
      <c r="M289" s="42">
        <f t="shared" si="219"/>
        <v>7.8751022385299858E-4</v>
      </c>
      <c r="N289" s="66">
        <f t="shared" si="241"/>
        <v>0</v>
      </c>
      <c r="O289" s="66">
        <f t="shared" si="241"/>
        <v>3689689467</v>
      </c>
      <c r="P289" s="66">
        <f t="shared" si="241"/>
        <v>2525310533</v>
      </c>
      <c r="Q289" s="66">
        <f t="shared" si="241"/>
        <v>1696806403.5</v>
      </c>
      <c r="R289" s="66">
        <f t="shared" si="241"/>
        <v>4518193596.5</v>
      </c>
      <c r="S289" s="66">
        <f t="shared" si="241"/>
        <v>1992883063.5</v>
      </c>
      <c r="T289" s="66">
        <f t="shared" si="241"/>
        <v>32544417</v>
      </c>
      <c r="U289" s="66">
        <f t="shared" si="241"/>
        <v>1664261986.5</v>
      </c>
      <c r="V289" s="66">
        <f t="shared" si="241"/>
        <v>32544417</v>
      </c>
      <c r="W289" s="66">
        <f t="shared" si="241"/>
        <v>0</v>
      </c>
      <c r="X289" s="38">
        <f t="shared" si="226"/>
        <v>0.27301792493966209</v>
      </c>
      <c r="Y289" s="38">
        <f t="shared" si="224"/>
        <v>5.2364307320997587E-3</v>
      </c>
      <c r="Z289" s="38">
        <f t="shared" si="242"/>
        <v>5.2364307320997587E-3</v>
      </c>
      <c r="AA289" s="38">
        <f t="shared" si="217"/>
        <v>1.9179805623594229E-2</v>
      </c>
      <c r="AB289" s="38">
        <f t="shared" si="235"/>
        <v>1</v>
      </c>
    </row>
    <row r="290" spans="1:28" ht="48.75" customHeight="1" x14ac:dyDescent="0.25">
      <c r="A290" s="43" t="s">
        <v>463</v>
      </c>
      <c r="B290" s="103" t="s">
        <v>37</v>
      </c>
      <c r="C290" s="44">
        <v>10</v>
      </c>
      <c r="D290" s="44" t="s">
        <v>38</v>
      </c>
      <c r="E290" s="108" t="s">
        <v>258</v>
      </c>
      <c r="F290" s="46">
        <v>6215000000</v>
      </c>
      <c r="G290" s="46">
        <v>0</v>
      </c>
      <c r="H290" s="46">
        <v>0</v>
      </c>
      <c r="I290" s="46">
        <v>0</v>
      </c>
      <c r="J290" s="46">
        <v>0</v>
      </c>
      <c r="K290" s="46">
        <f t="shared" si="239"/>
        <v>0</v>
      </c>
      <c r="L290" s="46">
        <f>+F290+K290</f>
        <v>6215000000</v>
      </c>
      <c r="M290" s="51">
        <f t="shared" si="219"/>
        <v>7.8751022385299858E-4</v>
      </c>
      <c r="N290" s="46">
        <v>0</v>
      </c>
      <c r="O290" s="46">
        <v>3689689467</v>
      </c>
      <c r="P290" s="46">
        <f>L290-O290</f>
        <v>2525310533</v>
      </c>
      <c r="Q290" s="46">
        <v>1696806403.5</v>
      </c>
      <c r="R290" s="46">
        <f>+L290-Q290</f>
        <v>4518193596.5</v>
      </c>
      <c r="S290" s="46">
        <f>O290-Q290</f>
        <v>1992883063.5</v>
      </c>
      <c r="T290" s="46">
        <v>32544417</v>
      </c>
      <c r="U290" s="46">
        <f>+Q290-T290</f>
        <v>1664261986.5</v>
      </c>
      <c r="V290" s="46">
        <v>32544417</v>
      </c>
      <c r="W290" s="48">
        <f>+T290-V290</f>
        <v>0</v>
      </c>
      <c r="X290" s="49">
        <f t="shared" si="226"/>
        <v>0.27301792493966209</v>
      </c>
      <c r="Y290" s="49">
        <f t="shared" si="224"/>
        <v>5.2364307320997587E-3</v>
      </c>
      <c r="Z290" s="49">
        <f t="shared" si="242"/>
        <v>5.2364307320997587E-3</v>
      </c>
      <c r="AA290" s="49">
        <f t="shared" si="217"/>
        <v>1.9179805623594229E-2</v>
      </c>
      <c r="AB290" s="49">
        <f t="shared" si="235"/>
        <v>1</v>
      </c>
    </row>
    <row r="291" spans="1:28" ht="72" customHeight="1" x14ac:dyDescent="0.25">
      <c r="A291" s="96" t="s">
        <v>464</v>
      </c>
      <c r="B291" s="100" t="s">
        <v>37</v>
      </c>
      <c r="C291" s="34">
        <v>10</v>
      </c>
      <c r="D291" s="34" t="s">
        <v>38</v>
      </c>
      <c r="E291" s="95" t="s">
        <v>465</v>
      </c>
      <c r="F291" s="66">
        <f t="shared" ref="F291:J293" si="243">+F292</f>
        <v>904000000</v>
      </c>
      <c r="G291" s="66">
        <f t="shared" si="243"/>
        <v>0</v>
      </c>
      <c r="H291" s="66">
        <f t="shared" si="243"/>
        <v>0</v>
      </c>
      <c r="I291" s="66">
        <f t="shared" si="243"/>
        <v>0</v>
      </c>
      <c r="J291" s="66">
        <f t="shared" si="243"/>
        <v>0</v>
      </c>
      <c r="K291" s="66">
        <f t="shared" si="239"/>
        <v>0</v>
      </c>
      <c r="L291" s="66">
        <f>+L292</f>
        <v>904000000</v>
      </c>
      <c r="M291" s="42">
        <f t="shared" si="219"/>
        <v>1.1454694165134525E-4</v>
      </c>
      <c r="N291" s="66">
        <f t="shared" ref="N291:W293" si="244">+N292</f>
        <v>0</v>
      </c>
      <c r="O291" s="66">
        <f t="shared" si="244"/>
        <v>303642911.02999997</v>
      </c>
      <c r="P291" s="66">
        <f t="shared" si="244"/>
        <v>600357088.97000003</v>
      </c>
      <c r="Q291" s="66">
        <f t="shared" si="244"/>
        <v>271402583.02999997</v>
      </c>
      <c r="R291" s="66">
        <f t="shared" si="244"/>
        <v>632597416.97000003</v>
      </c>
      <c r="S291" s="66">
        <f t="shared" si="244"/>
        <v>32240328</v>
      </c>
      <c r="T291" s="66">
        <f t="shared" si="244"/>
        <v>2460185.0299999998</v>
      </c>
      <c r="U291" s="66">
        <f t="shared" si="244"/>
        <v>268942398</v>
      </c>
      <c r="V291" s="66">
        <f t="shared" si="244"/>
        <v>2460185.0299999998</v>
      </c>
      <c r="W291" s="66">
        <f t="shared" si="244"/>
        <v>0</v>
      </c>
      <c r="X291" s="38">
        <f t="shared" si="226"/>
        <v>0.30022409627212387</v>
      </c>
      <c r="Y291" s="38">
        <f t="shared" si="224"/>
        <v>2.7214436172566369E-3</v>
      </c>
      <c r="Z291" s="38">
        <f t="shared" si="242"/>
        <v>2.7214436172566369E-3</v>
      </c>
      <c r="AA291" s="38">
        <f t="shared" si="217"/>
        <v>9.0647075003264018E-3</v>
      </c>
      <c r="AB291" s="38">
        <f t="shared" si="235"/>
        <v>1</v>
      </c>
    </row>
    <row r="292" spans="1:28" ht="49.5" customHeight="1" x14ac:dyDescent="0.25">
      <c r="A292" s="96" t="s">
        <v>466</v>
      </c>
      <c r="B292" s="100" t="s">
        <v>37</v>
      </c>
      <c r="C292" s="34">
        <v>10</v>
      </c>
      <c r="D292" s="34" t="s">
        <v>38</v>
      </c>
      <c r="E292" s="95" t="s">
        <v>465</v>
      </c>
      <c r="F292" s="66">
        <f t="shared" si="243"/>
        <v>904000000</v>
      </c>
      <c r="G292" s="66">
        <f t="shared" si="243"/>
        <v>0</v>
      </c>
      <c r="H292" s="66">
        <f t="shared" si="243"/>
        <v>0</v>
      </c>
      <c r="I292" s="66">
        <f t="shared" si="243"/>
        <v>0</v>
      </c>
      <c r="J292" s="66">
        <f t="shared" si="243"/>
        <v>0</v>
      </c>
      <c r="K292" s="66">
        <f t="shared" si="239"/>
        <v>0</v>
      </c>
      <c r="L292" s="66">
        <f>+L293</f>
        <v>904000000</v>
      </c>
      <c r="M292" s="42">
        <f t="shared" si="219"/>
        <v>1.1454694165134525E-4</v>
      </c>
      <c r="N292" s="66">
        <f t="shared" si="244"/>
        <v>0</v>
      </c>
      <c r="O292" s="66">
        <f t="shared" si="244"/>
        <v>303642911.02999997</v>
      </c>
      <c r="P292" s="66">
        <f t="shared" si="244"/>
        <v>600357088.97000003</v>
      </c>
      <c r="Q292" s="66">
        <f t="shared" si="244"/>
        <v>271402583.02999997</v>
      </c>
      <c r="R292" s="66">
        <f t="shared" si="244"/>
        <v>632597416.97000003</v>
      </c>
      <c r="S292" s="66">
        <f t="shared" si="244"/>
        <v>32240328</v>
      </c>
      <c r="T292" s="66">
        <f t="shared" si="244"/>
        <v>2460185.0299999998</v>
      </c>
      <c r="U292" s="66">
        <f t="shared" si="244"/>
        <v>268942398</v>
      </c>
      <c r="V292" s="66">
        <f t="shared" si="244"/>
        <v>2460185.0299999998</v>
      </c>
      <c r="W292" s="66">
        <f t="shared" si="244"/>
        <v>0</v>
      </c>
      <c r="X292" s="38">
        <f t="shared" si="226"/>
        <v>0.30022409627212387</v>
      </c>
      <c r="Y292" s="38">
        <f t="shared" si="224"/>
        <v>2.7214436172566369E-3</v>
      </c>
      <c r="Z292" s="38">
        <f t="shared" si="242"/>
        <v>2.7214436172566369E-3</v>
      </c>
      <c r="AA292" s="38">
        <f t="shared" si="217"/>
        <v>9.0647075003264018E-3</v>
      </c>
      <c r="AB292" s="38">
        <f t="shared" si="235"/>
        <v>1</v>
      </c>
    </row>
    <row r="293" spans="1:28" ht="35.25" customHeight="1" x14ac:dyDescent="0.25">
      <c r="A293" s="96" t="s">
        <v>467</v>
      </c>
      <c r="B293" s="100" t="s">
        <v>37</v>
      </c>
      <c r="C293" s="34">
        <v>10</v>
      </c>
      <c r="D293" s="34" t="s">
        <v>38</v>
      </c>
      <c r="E293" s="95" t="s">
        <v>468</v>
      </c>
      <c r="F293" s="66">
        <f t="shared" si="243"/>
        <v>904000000</v>
      </c>
      <c r="G293" s="66">
        <f t="shared" si="243"/>
        <v>0</v>
      </c>
      <c r="H293" s="66">
        <f t="shared" si="243"/>
        <v>0</v>
      </c>
      <c r="I293" s="66">
        <f t="shared" si="243"/>
        <v>0</v>
      </c>
      <c r="J293" s="66">
        <f t="shared" si="243"/>
        <v>0</v>
      </c>
      <c r="K293" s="66">
        <f t="shared" si="239"/>
        <v>0</v>
      </c>
      <c r="L293" s="66">
        <f>+L294</f>
        <v>904000000</v>
      </c>
      <c r="M293" s="42">
        <f t="shared" si="219"/>
        <v>1.1454694165134525E-4</v>
      </c>
      <c r="N293" s="66">
        <f t="shared" si="244"/>
        <v>0</v>
      </c>
      <c r="O293" s="66">
        <f t="shared" si="244"/>
        <v>303642911.02999997</v>
      </c>
      <c r="P293" s="66">
        <f t="shared" si="244"/>
        <v>600357088.97000003</v>
      </c>
      <c r="Q293" s="66">
        <f t="shared" si="244"/>
        <v>271402583.02999997</v>
      </c>
      <c r="R293" s="66">
        <f t="shared" si="244"/>
        <v>632597416.97000003</v>
      </c>
      <c r="S293" s="66">
        <f t="shared" si="244"/>
        <v>32240328</v>
      </c>
      <c r="T293" s="66">
        <f t="shared" si="244"/>
        <v>2460185.0299999998</v>
      </c>
      <c r="U293" s="66">
        <f t="shared" si="244"/>
        <v>268942398</v>
      </c>
      <c r="V293" s="66">
        <f t="shared" si="244"/>
        <v>2460185.0299999998</v>
      </c>
      <c r="W293" s="66">
        <f t="shared" si="244"/>
        <v>0</v>
      </c>
      <c r="X293" s="38">
        <f t="shared" si="226"/>
        <v>0.30022409627212387</v>
      </c>
      <c r="Y293" s="38">
        <f t="shared" si="224"/>
        <v>2.7214436172566369E-3</v>
      </c>
      <c r="Z293" s="38">
        <f t="shared" si="242"/>
        <v>2.7214436172566369E-3</v>
      </c>
      <c r="AA293" s="38">
        <f t="shared" si="217"/>
        <v>9.0647075003264018E-3</v>
      </c>
      <c r="AB293" s="38">
        <f t="shared" si="235"/>
        <v>1</v>
      </c>
    </row>
    <row r="294" spans="1:28" ht="42.75" customHeight="1" x14ac:dyDescent="0.25">
      <c r="A294" s="43" t="s">
        <v>469</v>
      </c>
      <c r="B294" s="103" t="s">
        <v>37</v>
      </c>
      <c r="C294" s="44">
        <v>10</v>
      </c>
      <c r="D294" s="44" t="s">
        <v>38</v>
      </c>
      <c r="E294" s="108" t="s">
        <v>258</v>
      </c>
      <c r="F294" s="56">
        <v>904000000</v>
      </c>
      <c r="G294" s="46">
        <v>0</v>
      </c>
      <c r="H294" s="46">
        <v>0</v>
      </c>
      <c r="I294" s="46">
        <v>0</v>
      </c>
      <c r="J294" s="46">
        <v>0</v>
      </c>
      <c r="K294" s="46">
        <f t="shared" si="239"/>
        <v>0</v>
      </c>
      <c r="L294" s="46">
        <f>+F294+K294</f>
        <v>904000000</v>
      </c>
      <c r="M294" s="51">
        <f t="shared" si="219"/>
        <v>1.1454694165134525E-4</v>
      </c>
      <c r="N294" s="46">
        <v>0</v>
      </c>
      <c r="O294" s="46">
        <v>303642911.02999997</v>
      </c>
      <c r="P294" s="46">
        <f>L294-O294</f>
        <v>600357088.97000003</v>
      </c>
      <c r="Q294" s="46">
        <v>271402583.02999997</v>
      </c>
      <c r="R294" s="46">
        <f>+L294-Q294</f>
        <v>632597416.97000003</v>
      </c>
      <c r="S294" s="46">
        <f>O294-Q294</f>
        <v>32240328</v>
      </c>
      <c r="T294" s="46">
        <v>2460185.0299999998</v>
      </c>
      <c r="U294" s="46">
        <f>+Q294-T294</f>
        <v>268942398</v>
      </c>
      <c r="V294" s="46">
        <v>2460185.0299999998</v>
      </c>
      <c r="W294" s="48">
        <f>+T294-V294</f>
        <v>0</v>
      </c>
      <c r="X294" s="49">
        <f t="shared" si="226"/>
        <v>0.30022409627212387</v>
      </c>
      <c r="Y294" s="49">
        <f t="shared" si="224"/>
        <v>2.7214436172566369E-3</v>
      </c>
      <c r="Z294" s="49">
        <f t="shared" si="242"/>
        <v>2.7214436172566369E-3</v>
      </c>
      <c r="AA294" s="49">
        <f t="shared" si="217"/>
        <v>9.0647075003264018E-3</v>
      </c>
      <c r="AB294" s="49">
        <f t="shared" si="235"/>
        <v>1</v>
      </c>
    </row>
    <row r="295" spans="1:28" s="118" customFormat="1" ht="33" customHeight="1" thickBot="1" x14ac:dyDescent="0.3">
      <c r="A295" s="301" t="s">
        <v>470</v>
      </c>
      <c r="B295" s="302"/>
      <c r="C295" s="302"/>
      <c r="D295" s="302"/>
      <c r="E295" s="302"/>
      <c r="F295" s="114">
        <f>+F7+F8+F105+F106+F114+F115+F116</f>
        <v>7891961033334</v>
      </c>
      <c r="G295" s="114">
        <f>+G7+G8+G105+G106+G114+G115+G116</f>
        <v>0</v>
      </c>
      <c r="H295" s="114">
        <f>+H7+H8+H105+H106+H114+H115+H116</f>
        <v>0</v>
      </c>
      <c r="I295" s="114">
        <f>+I7+I8+I105+I106+I114+I115+I116</f>
        <v>101100000</v>
      </c>
      <c r="J295" s="114">
        <f>+J7+J8+J105+J106+J114+J115+J116</f>
        <v>101100000</v>
      </c>
      <c r="K295" s="114">
        <f t="shared" si="239"/>
        <v>0</v>
      </c>
      <c r="L295" s="114">
        <f>+L7+L8+L105+L106+L114+L115+L116</f>
        <v>7891961033334</v>
      </c>
      <c r="M295" s="115">
        <f t="shared" si="219"/>
        <v>1</v>
      </c>
      <c r="N295" s="114">
        <f t="shared" ref="N295:W295" si="245">+N7+N8+N105+N106+N114+N115+N116</f>
        <v>10913069000</v>
      </c>
      <c r="O295" s="114">
        <f t="shared" si="245"/>
        <v>3937402506692.4297</v>
      </c>
      <c r="P295" s="114">
        <f t="shared" si="245"/>
        <v>3954558526641.5703</v>
      </c>
      <c r="Q295" s="114">
        <f t="shared" si="245"/>
        <v>3850432592491.4795</v>
      </c>
      <c r="R295" s="114">
        <f t="shared" si="245"/>
        <v>4041528440842.5205</v>
      </c>
      <c r="S295" s="114">
        <f t="shared" si="245"/>
        <v>86969914200.949997</v>
      </c>
      <c r="T295" s="114">
        <f t="shared" si="245"/>
        <v>63892046797.040001</v>
      </c>
      <c r="U295" s="114">
        <f t="shared" si="245"/>
        <v>3786540545694.4399</v>
      </c>
      <c r="V295" s="114">
        <f t="shared" si="245"/>
        <v>10691804935.040001</v>
      </c>
      <c r="W295" s="114">
        <f t="shared" si="245"/>
        <v>53200241862</v>
      </c>
      <c r="X295" s="116">
        <f t="shared" si="226"/>
        <v>0.48789300608911446</v>
      </c>
      <c r="Y295" s="116">
        <f t="shared" si="224"/>
        <v>8.0958391111123455E-3</v>
      </c>
      <c r="Z295" s="116">
        <f t="shared" si="242"/>
        <v>1.3547716327893717E-3</v>
      </c>
      <c r="AA295" s="116">
        <f t="shared" si="217"/>
        <v>1.6593472359867415E-2</v>
      </c>
      <c r="AB295" s="117">
        <f t="shared" si="235"/>
        <v>0.16734171889975094</v>
      </c>
    </row>
    <row r="296" spans="1:28" s="120" customFormat="1" ht="15" customHeight="1" thickBot="1" x14ac:dyDescent="0.3">
      <c r="A296" s="119" t="s">
        <v>471</v>
      </c>
      <c r="E296" s="121"/>
      <c r="F296" s="122"/>
      <c r="G296" s="122"/>
      <c r="H296" s="122"/>
      <c r="I296" s="122"/>
      <c r="J296" s="122"/>
      <c r="K296" s="122"/>
      <c r="L296" s="122"/>
      <c r="M296" s="123"/>
      <c r="N296" s="122"/>
      <c r="O296" s="122"/>
      <c r="P296" s="122"/>
      <c r="Q296" s="122"/>
      <c r="R296" s="122"/>
      <c r="S296" s="122"/>
      <c r="T296" s="122"/>
      <c r="U296" s="122"/>
      <c r="V296" s="122"/>
      <c r="W296" s="122"/>
      <c r="X296" s="124"/>
      <c r="Y296" s="124"/>
      <c r="Z296" s="124"/>
      <c r="AA296" s="124"/>
      <c r="AB296" s="124"/>
    </row>
    <row r="297" spans="1:28" s="118" customFormat="1" ht="139.5" customHeight="1" thickBot="1" x14ac:dyDescent="0.3">
      <c r="A297" s="303" t="s">
        <v>472</v>
      </c>
      <c r="B297" s="304"/>
      <c r="C297" s="304"/>
      <c r="D297" s="304"/>
      <c r="E297" s="304"/>
      <c r="F297" s="304"/>
      <c r="G297" s="304"/>
      <c r="H297" s="304"/>
      <c r="I297" s="304"/>
      <c r="J297" s="304"/>
      <c r="K297" s="304"/>
      <c r="L297" s="304"/>
      <c r="M297" s="304"/>
      <c r="N297" s="305"/>
      <c r="O297" s="125"/>
      <c r="P297" s="125"/>
      <c r="Q297" s="125"/>
      <c r="R297" s="125"/>
      <c r="S297" s="125"/>
      <c r="T297" s="125"/>
      <c r="U297" s="125"/>
      <c r="V297" s="125"/>
      <c r="W297" s="125"/>
      <c r="X297" s="126"/>
      <c r="Y297" s="126"/>
      <c r="Z297" s="126"/>
      <c r="AA297" s="126"/>
      <c r="AB297" s="126"/>
    </row>
    <row r="298" spans="1:28" s="120" customFormat="1" ht="15.75" customHeight="1" x14ac:dyDescent="0.25">
      <c r="A298" s="127" t="s">
        <v>530</v>
      </c>
      <c r="E298" s="121"/>
      <c r="F298" s="121"/>
      <c r="G298" s="121"/>
      <c r="H298" s="121"/>
      <c r="I298" s="121"/>
      <c r="J298" s="121"/>
      <c r="K298" s="121"/>
      <c r="L298" s="121"/>
      <c r="M298" s="128"/>
      <c r="N298" s="129"/>
      <c r="O298" s="128"/>
      <c r="P298" s="128"/>
      <c r="Q298" s="128"/>
      <c r="R298" s="128"/>
      <c r="S298" s="128"/>
      <c r="T298" s="128"/>
      <c r="U298" s="128"/>
      <c r="V298" s="128"/>
      <c r="W298" s="128"/>
      <c r="X298" s="130"/>
      <c r="Y298" s="130"/>
      <c r="Z298" s="130"/>
      <c r="AA298" s="130"/>
      <c r="AB298" s="130"/>
    </row>
    <row r="299" spans="1:28" x14ac:dyDescent="0.25">
      <c r="A299" s="127" t="s">
        <v>474</v>
      </c>
      <c r="M299" s="9"/>
      <c r="N299" s="10"/>
      <c r="O299" s="9"/>
      <c r="P299" s="9"/>
      <c r="Q299" s="9"/>
      <c r="R299" s="9"/>
      <c r="S299" s="9"/>
      <c r="T299" s="9"/>
      <c r="U299" s="9"/>
      <c r="V299" s="9"/>
      <c r="W299" s="9"/>
    </row>
    <row r="301" spans="1:28" x14ac:dyDescent="0.25">
      <c r="F301" s="7"/>
    </row>
    <row r="302" spans="1:28" x14ac:dyDescent="0.25">
      <c r="F302" s="7"/>
    </row>
  </sheetData>
  <mergeCells count="25">
    <mergeCell ref="A295:E295"/>
    <mergeCell ref="A297:N297"/>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C0BD7-0AB6-4B1D-8412-940633150C80}">
  <sheetPr>
    <tabColor theme="0"/>
  </sheetPr>
  <dimension ref="A1:K104"/>
  <sheetViews>
    <sheetView topLeftCell="A41" zoomScale="78" zoomScaleNormal="78" workbookViewId="0">
      <selection activeCell="D11" sqref="D11"/>
    </sheetView>
  </sheetViews>
  <sheetFormatPr baseColWidth="10" defaultRowHeight="15.75" x14ac:dyDescent="0.25"/>
  <cols>
    <col min="1" max="1" width="32.5703125" style="3" customWidth="1"/>
    <col min="2" max="2" width="16.140625" style="5" customWidth="1"/>
    <col min="3" max="3" width="11" style="190" customWidth="1"/>
    <col min="4" max="4" width="9.5703125" style="3" customWidth="1"/>
    <col min="5" max="5" width="49.28515625" style="8" customWidth="1"/>
    <col min="6" max="6" width="24.140625" style="16" customWidth="1"/>
    <col min="7" max="7" width="20.28515625" style="3" customWidth="1"/>
    <col min="8" max="8" width="22.140625" style="3" customWidth="1"/>
    <col min="9" max="9" width="17.85546875" style="3" customWidth="1"/>
    <col min="10" max="10" width="22.28515625" style="3" customWidth="1"/>
    <col min="11" max="11" width="15.85546875" style="3" customWidth="1"/>
    <col min="12" max="80" width="11.42578125" style="3"/>
    <col min="81" max="81" width="15.42578125" style="3" customWidth="1"/>
    <col min="82" max="82" width="9.5703125" style="3" customWidth="1"/>
    <col min="83" max="83" width="14.42578125" style="3" customWidth="1"/>
    <col min="84" max="84" width="49.85546875" style="3" customWidth="1"/>
    <col min="85" max="85" width="22.5703125" style="3" customWidth="1"/>
    <col min="86" max="86" width="23" style="3" customWidth="1"/>
    <col min="87" max="87" width="22.85546875" style="3" customWidth="1"/>
    <col min="88" max="88" width="23.42578125" style="3" customWidth="1"/>
    <col min="89" max="89" width="22.42578125" style="3" customWidth="1"/>
    <col min="90" max="90" width="13.85546875" style="3" customWidth="1"/>
    <col min="91" max="91" width="20.7109375" style="3" customWidth="1"/>
    <col min="92" max="92" width="18.140625" style="3" customWidth="1"/>
    <col min="93" max="93" width="14.85546875" style="3" bestFit="1" customWidth="1"/>
    <col min="94" max="94" width="11.42578125" style="3"/>
    <col min="95" max="95" width="17.42578125" style="3" customWidth="1"/>
    <col min="96" max="98" width="18.140625" style="3" customWidth="1"/>
    <col min="99" max="102" width="11.42578125" style="3"/>
    <col min="103" max="103" width="34" style="3" customWidth="1"/>
    <col min="104" max="104" width="9.5703125" style="3" customWidth="1"/>
    <col min="105" max="105" width="16.7109375" style="3" customWidth="1"/>
    <col min="106" max="106" width="55.140625" style="3" customWidth="1"/>
    <col min="107" max="107" width="22.5703125" style="3" customWidth="1"/>
    <col min="108" max="108" width="23" style="3" customWidth="1"/>
    <col min="109" max="109" width="22.85546875" style="3" customWidth="1"/>
    <col min="110" max="110" width="23.42578125" style="3" customWidth="1"/>
    <col min="111" max="111" width="28.7109375" style="3" customWidth="1"/>
    <col min="112" max="112" width="12.7109375" style="3" customWidth="1"/>
    <col min="113" max="113" width="11.42578125" style="3"/>
    <col min="114" max="114" width="25.28515625" style="3" customWidth="1"/>
    <col min="115" max="115" width="15.85546875" style="3" bestFit="1" customWidth="1"/>
    <col min="116" max="117" width="18" style="3" bestFit="1" customWidth="1"/>
    <col min="118" max="336" width="11.42578125" style="3"/>
    <col min="337" max="337" width="15.42578125" style="3" customWidth="1"/>
    <col min="338" max="338" width="9.5703125" style="3" customWidth="1"/>
    <col min="339" max="339" width="14.42578125" style="3" customWidth="1"/>
    <col min="340" max="340" width="49.85546875" style="3" customWidth="1"/>
    <col min="341" max="341" width="22.5703125" style="3" customWidth="1"/>
    <col min="342" max="342" width="23" style="3" customWidth="1"/>
    <col min="343" max="343" width="22.85546875" style="3" customWidth="1"/>
    <col min="344" max="344" width="23.42578125" style="3" customWidth="1"/>
    <col min="345" max="345" width="22.42578125" style="3" customWidth="1"/>
    <col min="346" max="346" width="13.85546875" style="3" customWidth="1"/>
    <col min="347" max="347" width="20.7109375" style="3" customWidth="1"/>
    <col min="348" max="348" width="18.140625" style="3" customWidth="1"/>
    <col min="349" max="349" width="14.85546875" style="3" bestFit="1" customWidth="1"/>
    <col min="350" max="350" width="11.42578125" style="3"/>
    <col min="351" max="351" width="17.42578125" style="3" customWidth="1"/>
    <col min="352" max="354" width="18.140625" style="3" customWidth="1"/>
    <col min="355" max="358" width="11.42578125" style="3"/>
    <col min="359" max="359" width="34" style="3" customWidth="1"/>
    <col min="360" max="360" width="9.5703125" style="3" customWidth="1"/>
    <col min="361" max="361" width="16.7109375" style="3" customWidth="1"/>
    <col min="362" max="362" width="55.140625" style="3" customWidth="1"/>
    <col min="363" max="363" width="22.5703125" style="3" customWidth="1"/>
    <col min="364" max="364" width="23" style="3" customWidth="1"/>
    <col min="365" max="365" width="22.85546875" style="3" customWidth="1"/>
    <col min="366" max="366" width="23.42578125" style="3" customWidth="1"/>
    <col min="367" max="367" width="28.7109375" style="3" customWidth="1"/>
    <col min="368" max="368" width="12.7109375" style="3" customWidth="1"/>
    <col min="369" max="369" width="11.42578125" style="3"/>
    <col min="370" max="370" width="25.28515625" style="3" customWidth="1"/>
    <col min="371" max="371" width="15.85546875" style="3" bestFit="1" customWidth="1"/>
    <col min="372" max="373" width="18" style="3" bestFit="1" customWidth="1"/>
    <col min="374" max="592" width="11.42578125" style="3"/>
    <col min="593" max="593" width="15.42578125" style="3" customWidth="1"/>
    <col min="594" max="594" width="9.5703125" style="3" customWidth="1"/>
    <col min="595" max="595" width="14.42578125" style="3" customWidth="1"/>
    <col min="596" max="596" width="49.85546875" style="3" customWidth="1"/>
    <col min="597" max="597" width="22.5703125" style="3" customWidth="1"/>
    <col min="598" max="598" width="23" style="3" customWidth="1"/>
    <col min="599" max="599" width="22.85546875" style="3" customWidth="1"/>
    <col min="600" max="600" width="23.42578125" style="3" customWidth="1"/>
    <col min="601" max="601" width="22.42578125" style="3" customWidth="1"/>
    <col min="602" max="602" width="13.85546875" style="3" customWidth="1"/>
    <col min="603" max="603" width="20.7109375" style="3" customWidth="1"/>
    <col min="604" max="604" width="18.140625" style="3" customWidth="1"/>
    <col min="605" max="605" width="14.85546875" style="3" bestFit="1" customWidth="1"/>
    <col min="606" max="606" width="11.42578125" style="3"/>
    <col min="607" max="607" width="17.42578125" style="3" customWidth="1"/>
    <col min="608" max="610" width="18.140625" style="3" customWidth="1"/>
    <col min="611" max="614" width="11.42578125" style="3"/>
    <col min="615" max="615" width="34" style="3" customWidth="1"/>
    <col min="616" max="616" width="9.5703125" style="3" customWidth="1"/>
    <col min="617" max="617" width="16.7109375" style="3" customWidth="1"/>
    <col min="618" max="618" width="55.140625" style="3" customWidth="1"/>
    <col min="619" max="619" width="22.5703125" style="3" customWidth="1"/>
    <col min="620" max="620" width="23" style="3" customWidth="1"/>
    <col min="621" max="621" width="22.85546875" style="3" customWidth="1"/>
    <col min="622" max="622" width="23.42578125" style="3" customWidth="1"/>
    <col min="623" max="623" width="28.7109375" style="3" customWidth="1"/>
    <col min="624" max="624" width="12.7109375" style="3" customWidth="1"/>
    <col min="625" max="625" width="11.42578125" style="3"/>
    <col min="626" max="626" width="25.28515625" style="3" customWidth="1"/>
    <col min="627" max="627" width="15.85546875" style="3" bestFit="1" customWidth="1"/>
    <col min="628" max="629" width="18" style="3" bestFit="1" customWidth="1"/>
    <col min="630" max="848" width="11.42578125" style="3"/>
    <col min="849" max="849" width="15.42578125" style="3" customWidth="1"/>
    <col min="850" max="850" width="9.5703125" style="3" customWidth="1"/>
    <col min="851" max="851" width="14.42578125" style="3" customWidth="1"/>
    <col min="852" max="852" width="49.85546875" style="3" customWidth="1"/>
    <col min="853" max="853" width="22.5703125" style="3" customWidth="1"/>
    <col min="854" max="854" width="23" style="3" customWidth="1"/>
    <col min="855" max="855" width="22.85546875" style="3" customWidth="1"/>
    <col min="856" max="856" width="23.42578125" style="3" customWidth="1"/>
    <col min="857" max="857" width="22.42578125" style="3" customWidth="1"/>
    <col min="858" max="858" width="13.85546875" style="3" customWidth="1"/>
    <col min="859" max="859" width="20.7109375" style="3" customWidth="1"/>
    <col min="860" max="860" width="18.140625" style="3" customWidth="1"/>
    <col min="861" max="861" width="14.85546875" style="3" bestFit="1" customWidth="1"/>
    <col min="862" max="862" width="11.42578125" style="3"/>
    <col min="863" max="863" width="17.42578125" style="3" customWidth="1"/>
    <col min="864" max="866" width="18.140625" style="3" customWidth="1"/>
    <col min="867" max="870" width="11.42578125" style="3"/>
    <col min="871" max="871" width="34" style="3" customWidth="1"/>
    <col min="872" max="872" width="9.5703125" style="3" customWidth="1"/>
    <col min="873" max="873" width="16.7109375" style="3" customWidth="1"/>
    <col min="874" max="874" width="55.140625" style="3" customWidth="1"/>
    <col min="875" max="875" width="22.5703125" style="3" customWidth="1"/>
    <col min="876" max="876" width="23" style="3" customWidth="1"/>
    <col min="877" max="877" width="22.85546875" style="3" customWidth="1"/>
    <col min="878" max="878" width="23.42578125" style="3" customWidth="1"/>
    <col min="879" max="879" width="28.7109375" style="3" customWidth="1"/>
    <col min="880" max="880" width="12.7109375" style="3" customWidth="1"/>
    <col min="881" max="881" width="11.42578125" style="3"/>
    <col min="882" max="882" width="25.28515625" style="3" customWidth="1"/>
    <col min="883" max="883" width="15.85546875" style="3" bestFit="1" customWidth="1"/>
    <col min="884" max="885" width="18" style="3" bestFit="1" customWidth="1"/>
    <col min="886" max="1104" width="11.42578125" style="3"/>
    <col min="1105" max="1105" width="15.42578125" style="3" customWidth="1"/>
    <col min="1106" max="1106" width="9.5703125" style="3" customWidth="1"/>
    <col min="1107" max="1107" width="14.42578125" style="3" customWidth="1"/>
    <col min="1108" max="1108" width="49.85546875" style="3" customWidth="1"/>
    <col min="1109" max="1109" width="22.5703125" style="3" customWidth="1"/>
    <col min="1110" max="1110" width="23" style="3" customWidth="1"/>
    <col min="1111" max="1111" width="22.85546875" style="3" customWidth="1"/>
    <col min="1112" max="1112" width="23.42578125" style="3" customWidth="1"/>
    <col min="1113" max="1113" width="22.42578125" style="3" customWidth="1"/>
    <col min="1114" max="1114" width="13.85546875" style="3" customWidth="1"/>
    <col min="1115" max="1115" width="20.7109375" style="3" customWidth="1"/>
    <col min="1116" max="1116" width="18.140625" style="3" customWidth="1"/>
    <col min="1117" max="1117" width="14.85546875" style="3" bestFit="1" customWidth="1"/>
    <col min="1118" max="1118" width="11.42578125" style="3"/>
    <col min="1119" max="1119" width="17.42578125" style="3" customWidth="1"/>
    <col min="1120" max="1122" width="18.140625" style="3" customWidth="1"/>
    <col min="1123" max="1126" width="11.42578125" style="3"/>
    <col min="1127" max="1127" width="34" style="3" customWidth="1"/>
    <col min="1128" max="1128" width="9.5703125" style="3" customWidth="1"/>
    <col min="1129" max="1129" width="16.7109375" style="3" customWidth="1"/>
    <col min="1130" max="1130" width="55.140625" style="3" customWidth="1"/>
    <col min="1131" max="1131" width="22.5703125" style="3" customWidth="1"/>
    <col min="1132" max="1132" width="23" style="3" customWidth="1"/>
    <col min="1133" max="1133" width="22.85546875" style="3" customWidth="1"/>
    <col min="1134" max="1134" width="23.42578125" style="3" customWidth="1"/>
    <col min="1135" max="1135" width="28.7109375" style="3" customWidth="1"/>
    <col min="1136" max="1136" width="12.7109375" style="3" customWidth="1"/>
    <col min="1137" max="1137" width="11.42578125" style="3"/>
    <col min="1138" max="1138" width="25.28515625" style="3" customWidth="1"/>
    <col min="1139" max="1139" width="15.85546875" style="3" bestFit="1" customWidth="1"/>
    <col min="1140" max="1141" width="18" style="3" bestFit="1" customWidth="1"/>
    <col min="1142" max="1360" width="11.42578125" style="3"/>
    <col min="1361" max="1361" width="15.42578125" style="3" customWidth="1"/>
    <col min="1362" max="1362" width="9.5703125" style="3" customWidth="1"/>
    <col min="1363" max="1363" width="14.42578125" style="3" customWidth="1"/>
    <col min="1364" max="1364" width="49.85546875" style="3" customWidth="1"/>
    <col min="1365" max="1365" width="22.5703125" style="3" customWidth="1"/>
    <col min="1366" max="1366" width="23" style="3" customWidth="1"/>
    <col min="1367" max="1367" width="22.85546875" style="3" customWidth="1"/>
    <col min="1368" max="1368" width="23.42578125" style="3" customWidth="1"/>
    <col min="1369" max="1369" width="22.42578125" style="3" customWidth="1"/>
    <col min="1370" max="1370" width="13.85546875" style="3" customWidth="1"/>
    <col min="1371" max="1371" width="20.7109375" style="3" customWidth="1"/>
    <col min="1372" max="1372" width="18.140625" style="3" customWidth="1"/>
    <col min="1373" max="1373" width="14.85546875" style="3" bestFit="1" customWidth="1"/>
    <col min="1374" max="1374" width="11.42578125" style="3"/>
    <col min="1375" max="1375" width="17.42578125" style="3" customWidth="1"/>
    <col min="1376" max="1378" width="18.140625" style="3" customWidth="1"/>
    <col min="1379" max="1382" width="11.42578125" style="3"/>
    <col min="1383" max="1383" width="34" style="3" customWidth="1"/>
    <col min="1384" max="1384" width="9.5703125" style="3" customWidth="1"/>
    <col min="1385" max="1385" width="16.7109375" style="3" customWidth="1"/>
    <col min="1386" max="1386" width="55.140625" style="3" customWidth="1"/>
    <col min="1387" max="1387" width="22.5703125" style="3" customWidth="1"/>
    <col min="1388" max="1388" width="23" style="3" customWidth="1"/>
    <col min="1389" max="1389" width="22.85546875" style="3" customWidth="1"/>
    <col min="1390" max="1390" width="23.42578125" style="3" customWidth="1"/>
    <col min="1391" max="1391" width="28.7109375" style="3" customWidth="1"/>
    <col min="1392" max="1392" width="12.7109375" style="3" customWidth="1"/>
    <col min="1393" max="1393" width="11.42578125" style="3"/>
    <col min="1394" max="1394" width="25.28515625" style="3" customWidth="1"/>
    <col min="1395" max="1395" width="15.85546875" style="3" bestFit="1" customWidth="1"/>
    <col min="1396" max="1397" width="18" style="3" bestFit="1" customWidth="1"/>
    <col min="1398" max="1616" width="11.42578125" style="3"/>
    <col min="1617" max="1617" width="15.42578125" style="3" customWidth="1"/>
    <col min="1618" max="1618" width="9.5703125" style="3" customWidth="1"/>
    <col min="1619" max="1619" width="14.42578125" style="3" customWidth="1"/>
    <col min="1620" max="1620" width="49.85546875" style="3" customWidth="1"/>
    <col min="1621" max="1621" width="22.5703125" style="3" customWidth="1"/>
    <col min="1622" max="1622" width="23" style="3" customWidth="1"/>
    <col min="1623" max="1623" width="22.85546875" style="3" customWidth="1"/>
    <col min="1624" max="1624" width="23.42578125" style="3" customWidth="1"/>
    <col min="1625" max="1625" width="22.42578125" style="3" customWidth="1"/>
    <col min="1626" max="1626" width="13.85546875" style="3" customWidth="1"/>
    <col min="1627" max="1627" width="20.7109375" style="3" customWidth="1"/>
    <col min="1628" max="1628" width="18.140625" style="3" customWidth="1"/>
    <col min="1629" max="1629" width="14.85546875" style="3" bestFit="1" customWidth="1"/>
    <col min="1630" max="1630" width="11.42578125" style="3"/>
    <col min="1631" max="1631" width="17.42578125" style="3" customWidth="1"/>
    <col min="1632" max="1634" width="18.140625" style="3" customWidth="1"/>
    <col min="1635" max="1638" width="11.42578125" style="3"/>
    <col min="1639" max="1639" width="34" style="3" customWidth="1"/>
    <col min="1640" max="1640" width="9.5703125" style="3" customWidth="1"/>
    <col min="1641" max="1641" width="16.7109375" style="3" customWidth="1"/>
    <col min="1642" max="1642" width="55.140625" style="3" customWidth="1"/>
    <col min="1643" max="1643" width="22.5703125" style="3" customWidth="1"/>
    <col min="1644" max="1644" width="23" style="3" customWidth="1"/>
    <col min="1645" max="1645" width="22.85546875" style="3" customWidth="1"/>
    <col min="1646" max="1646" width="23.42578125" style="3" customWidth="1"/>
    <col min="1647" max="1647" width="28.7109375" style="3" customWidth="1"/>
    <col min="1648" max="1648" width="12.7109375" style="3" customWidth="1"/>
    <col min="1649" max="1649" width="11.42578125" style="3"/>
    <col min="1650" max="1650" width="25.28515625" style="3" customWidth="1"/>
    <col min="1651" max="1651" width="15.85546875" style="3" bestFit="1" customWidth="1"/>
    <col min="1652" max="1653" width="18" style="3" bestFit="1" customWidth="1"/>
    <col min="1654" max="1872" width="11.42578125" style="3"/>
    <col min="1873" max="1873" width="15.42578125" style="3" customWidth="1"/>
    <col min="1874" max="1874" width="9.5703125" style="3" customWidth="1"/>
    <col min="1875" max="1875" width="14.42578125" style="3" customWidth="1"/>
    <col min="1876" max="1876" width="49.85546875" style="3" customWidth="1"/>
    <col min="1877" max="1877" width="22.5703125" style="3" customWidth="1"/>
    <col min="1878" max="1878" width="23" style="3" customWidth="1"/>
    <col min="1879" max="1879" width="22.85546875" style="3" customWidth="1"/>
    <col min="1880" max="1880" width="23.42578125" style="3" customWidth="1"/>
    <col min="1881" max="1881" width="22.42578125" style="3" customWidth="1"/>
    <col min="1882" max="1882" width="13.85546875" style="3" customWidth="1"/>
    <col min="1883" max="1883" width="20.7109375" style="3" customWidth="1"/>
    <col min="1884" max="1884" width="18.140625" style="3" customWidth="1"/>
    <col min="1885" max="1885" width="14.85546875" style="3" bestFit="1" customWidth="1"/>
    <col min="1886" max="1886" width="11.42578125" style="3"/>
    <col min="1887" max="1887" width="17.42578125" style="3" customWidth="1"/>
    <col min="1888" max="1890" width="18.140625" style="3" customWidth="1"/>
    <col min="1891" max="1894" width="11.42578125" style="3"/>
    <col min="1895" max="1895" width="34" style="3" customWidth="1"/>
    <col min="1896" max="1896" width="9.5703125" style="3" customWidth="1"/>
    <col min="1897" max="1897" width="16.7109375" style="3" customWidth="1"/>
    <col min="1898" max="1898" width="55.140625" style="3" customWidth="1"/>
    <col min="1899" max="1899" width="22.5703125" style="3" customWidth="1"/>
    <col min="1900" max="1900" width="23" style="3" customWidth="1"/>
    <col min="1901" max="1901" width="22.85546875" style="3" customWidth="1"/>
    <col min="1902" max="1902" width="23.42578125" style="3" customWidth="1"/>
    <col min="1903" max="1903" width="28.7109375" style="3" customWidth="1"/>
    <col min="1904" max="1904" width="12.7109375" style="3" customWidth="1"/>
    <col min="1905" max="1905" width="11.42578125" style="3"/>
    <col min="1906" max="1906" width="25.28515625" style="3" customWidth="1"/>
    <col min="1907" max="1907" width="15.85546875" style="3" bestFit="1" customWidth="1"/>
    <col min="1908" max="1909" width="18" style="3" bestFit="1" customWidth="1"/>
    <col min="1910" max="2128" width="11.42578125" style="3"/>
    <col min="2129" max="2129" width="15.42578125" style="3" customWidth="1"/>
    <col min="2130" max="2130" width="9.5703125" style="3" customWidth="1"/>
    <col min="2131" max="2131" width="14.42578125" style="3" customWidth="1"/>
    <col min="2132" max="2132" width="49.85546875" style="3" customWidth="1"/>
    <col min="2133" max="2133" width="22.5703125" style="3" customWidth="1"/>
    <col min="2134" max="2134" width="23" style="3" customWidth="1"/>
    <col min="2135" max="2135" width="22.85546875" style="3" customWidth="1"/>
    <col min="2136" max="2136" width="23.42578125" style="3" customWidth="1"/>
    <col min="2137" max="2137" width="22.42578125" style="3" customWidth="1"/>
    <col min="2138" max="2138" width="13.85546875" style="3" customWidth="1"/>
    <col min="2139" max="2139" width="20.7109375" style="3" customWidth="1"/>
    <col min="2140" max="2140" width="18.140625" style="3" customWidth="1"/>
    <col min="2141" max="2141" width="14.85546875" style="3" bestFit="1" customWidth="1"/>
    <col min="2142" max="2142" width="11.42578125" style="3"/>
    <col min="2143" max="2143" width="17.42578125" style="3" customWidth="1"/>
    <col min="2144" max="2146" width="18.140625" style="3" customWidth="1"/>
    <col min="2147" max="2150" width="11.42578125" style="3"/>
    <col min="2151" max="2151" width="34" style="3" customWidth="1"/>
    <col min="2152" max="2152" width="9.5703125" style="3" customWidth="1"/>
    <col min="2153" max="2153" width="16.7109375" style="3" customWidth="1"/>
    <col min="2154" max="2154" width="55.140625" style="3" customWidth="1"/>
    <col min="2155" max="2155" width="22.5703125" style="3" customWidth="1"/>
    <col min="2156" max="2156" width="23" style="3" customWidth="1"/>
    <col min="2157" max="2157" width="22.85546875" style="3" customWidth="1"/>
    <col min="2158" max="2158" width="23.42578125" style="3" customWidth="1"/>
    <col min="2159" max="2159" width="28.7109375" style="3" customWidth="1"/>
    <col min="2160" max="2160" width="12.7109375" style="3" customWidth="1"/>
    <col min="2161" max="2161" width="11.42578125" style="3"/>
    <col min="2162" max="2162" width="25.28515625" style="3" customWidth="1"/>
    <col min="2163" max="2163" width="15.85546875" style="3" bestFit="1" customWidth="1"/>
    <col min="2164" max="2165" width="18" style="3" bestFit="1" customWidth="1"/>
    <col min="2166" max="2384" width="11.42578125" style="3"/>
    <col min="2385" max="2385" width="15.42578125" style="3" customWidth="1"/>
    <col min="2386" max="2386" width="9.5703125" style="3" customWidth="1"/>
    <col min="2387" max="2387" width="14.42578125" style="3" customWidth="1"/>
    <col min="2388" max="2388" width="49.85546875" style="3" customWidth="1"/>
    <col min="2389" max="2389" width="22.5703125" style="3" customWidth="1"/>
    <col min="2390" max="2390" width="23" style="3" customWidth="1"/>
    <col min="2391" max="2391" width="22.85546875" style="3" customWidth="1"/>
    <col min="2392" max="2392" width="23.42578125" style="3" customWidth="1"/>
    <col min="2393" max="2393" width="22.42578125" style="3" customWidth="1"/>
    <col min="2394" max="2394" width="13.85546875" style="3" customWidth="1"/>
    <col min="2395" max="2395" width="20.7109375" style="3" customWidth="1"/>
    <col min="2396" max="2396" width="18.140625" style="3" customWidth="1"/>
    <col min="2397" max="2397" width="14.85546875" style="3" bestFit="1" customWidth="1"/>
    <col min="2398" max="2398" width="11.42578125" style="3"/>
    <col min="2399" max="2399" width="17.42578125" style="3" customWidth="1"/>
    <col min="2400" max="2402" width="18.140625" style="3" customWidth="1"/>
    <col min="2403" max="2406" width="11.42578125" style="3"/>
    <col min="2407" max="2407" width="34" style="3" customWidth="1"/>
    <col min="2408" max="2408" width="9.5703125" style="3" customWidth="1"/>
    <col min="2409" max="2409" width="16.7109375" style="3" customWidth="1"/>
    <col min="2410" max="2410" width="55.140625" style="3" customWidth="1"/>
    <col min="2411" max="2411" width="22.5703125" style="3" customWidth="1"/>
    <col min="2412" max="2412" width="23" style="3" customWidth="1"/>
    <col min="2413" max="2413" width="22.85546875" style="3" customWidth="1"/>
    <col min="2414" max="2414" width="23.42578125" style="3" customWidth="1"/>
    <col min="2415" max="2415" width="28.7109375" style="3" customWidth="1"/>
    <col min="2416" max="2416" width="12.7109375" style="3" customWidth="1"/>
    <col min="2417" max="2417" width="11.42578125" style="3"/>
    <col min="2418" max="2418" width="25.28515625" style="3" customWidth="1"/>
    <col min="2419" max="2419" width="15.85546875" style="3" bestFit="1" customWidth="1"/>
    <col min="2420" max="2421" width="18" style="3" bestFit="1" customWidth="1"/>
    <col min="2422" max="2640" width="11.42578125" style="3"/>
    <col min="2641" max="2641" width="15.42578125" style="3" customWidth="1"/>
    <col min="2642" max="2642" width="9.5703125" style="3" customWidth="1"/>
    <col min="2643" max="2643" width="14.42578125" style="3" customWidth="1"/>
    <col min="2644" max="2644" width="49.85546875" style="3" customWidth="1"/>
    <col min="2645" max="2645" width="22.5703125" style="3" customWidth="1"/>
    <col min="2646" max="2646" width="23" style="3" customWidth="1"/>
    <col min="2647" max="2647" width="22.85546875" style="3" customWidth="1"/>
    <col min="2648" max="2648" width="23.42578125" style="3" customWidth="1"/>
    <col min="2649" max="2649" width="22.42578125" style="3" customWidth="1"/>
    <col min="2650" max="2650" width="13.85546875" style="3" customWidth="1"/>
    <col min="2651" max="2651" width="20.7109375" style="3" customWidth="1"/>
    <col min="2652" max="2652" width="18.140625" style="3" customWidth="1"/>
    <col min="2653" max="2653" width="14.85546875" style="3" bestFit="1" customWidth="1"/>
    <col min="2654" max="2654" width="11.42578125" style="3"/>
    <col min="2655" max="2655" width="17.42578125" style="3" customWidth="1"/>
    <col min="2656" max="2658" width="18.140625" style="3" customWidth="1"/>
    <col min="2659" max="2662" width="11.42578125" style="3"/>
    <col min="2663" max="2663" width="34" style="3" customWidth="1"/>
    <col min="2664" max="2664" width="9.5703125" style="3" customWidth="1"/>
    <col min="2665" max="2665" width="16.7109375" style="3" customWidth="1"/>
    <col min="2666" max="2666" width="55.140625" style="3" customWidth="1"/>
    <col min="2667" max="2667" width="22.5703125" style="3" customWidth="1"/>
    <col min="2668" max="2668" width="23" style="3" customWidth="1"/>
    <col min="2669" max="2669" width="22.85546875" style="3" customWidth="1"/>
    <col min="2670" max="2670" width="23.42578125" style="3" customWidth="1"/>
    <col min="2671" max="2671" width="28.7109375" style="3" customWidth="1"/>
    <col min="2672" max="2672" width="12.7109375" style="3" customWidth="1"/>
    <col min="2673" max="2673" width="11.42578125" style="3"/>
    <col min="2674" max="2674" width="25.28515625" style="3" customWidth="1"/>
    <col min="2675" max="2675" width="15.85546875" style="3" bestFit="1" customWidth="1"/>
    <col min="2676" max="2677" width="18" style="3" bestFit="1" customWidth="1"/>
    <col min="2678" max="2896" width="11.42578125" style="3"/>
    <col min="2897" max="2897" width="15.42578125" style="3" customWidth="1"/>
    <col min="2898" max="2898" width="9.5703125" style="3" customWidth="1"/>
    <col min="2899" max="2899" width="14.42578125" style="3" customWidth="1"/>
    <col min="2900" max="2900" width="49.85546875" style="3" customWidth="1"/>
    <col min="2901" max="2901" width="22.5703125" style="3" customWidth="1"/>
    <col min="2902" max="2902" width="23" style="3" customWidth="1"/>
    <col min="2903" max="2903" width="22.85546875" style="3" customWidth="1"/>
    <col min="2904" max="2904" width="23.42578125" style="3" customWidth="1"/>
    <col min="2905" max="2905" width="22.42578125" style="3" customWidth="1"/>
    <col min="2906" max="2906" width="13.85546875" style="3" customWidth="1"/>
    <col min="2907" max="2907" width="20.7109375" style="3" customWidth="1"/>
    <col min="2908" max="2908" width="18.140625" style="3" customWidth="1"/>
    <col min="2909" max="2909" width="14.85546875" style="3" bestFit="1" customWidth="1"/>
    <col min="2910" max="2910" width="11.42578125" style="3"/>
    <col min="2911" max="2911" width="17.42578125" style="3" customWidth="1"/>
    <col min="2912" max="2914" width="18.140625" style="3" customWidth="1"/>
    <col min="2915" max="2918" width="11.42578125" style="3"/>
    <col min="2919" max="2919" width="34" style="3" customWidth="1"/>
    <col min="2920" max="2920" width="9.5703125" style="3" customWidth="1"/>
    <col min="2921" max="2921" width="16.7109375" style="3" customWidth="1"/>
    <col min="2922" max="2922" width="55.140625" style="3" customWidth="1"/>
    <col min="2923" max="2923" width="22.5703125" style="3" customWidth="1"/>
    <col min="2924" max="2924" width="23" style="3" customWidth="1"/>
    <col min="2925" max="2925" width="22.85546875" style="3" customWidth="1"/>
    <col min="2926" max="2926" width="23.42578125" style="3" customWidth="1"/>
    <col min="2927" max="2927" width="28.7109375" style="3" customWidth="1"/>
    <col min="2928" max="2928" width="12.7109375" style="3" customWidth="1"/>
    <col min="2929" max="2929" width="11.42578125" style="3"/>
    <col min="2930" max="2930" width="25.28515625" style="3" customWidth="1"/>
    <col min="2931" max="2931" width="15.85546875" style="3" bestFit="1" customWidth="1"/>
    <col min="2932" max="2933" width="18" style="3" bestFit="1" customWidth="1"/>
    <col min="2934" max="3152" width="11.42578125" style="3"/>
    <col min="3153" max="3153" width="15.42578125" style="3" customWidth="1"/>
    <col min="3154" max="3154" width="9.5703125" style="3" customWidth="1"/>
    <col min="3155" max="3155" width="14.42578125" style="3" customWidth="1"/>
    <col min="3156" max="3156" width="49.85546875" style="3" customWidth="1"/>
    <col min="3157" max="3157" width="22.5703125" style="3" customWidth="1"/>
    <col min="3158" max="3158" width="23" style="3" customWidth="1"/>
    <col min="3159" max="3159" width="22.85546875" style="3" customWidth="1"/>
    <col min="3160" max="3160" width="23.42578125" style="3" customWidth="1"/>
    <col min="3161" max="3161" width="22.42578125" style="3" customWidth="1"/>
    <col min="3162" max="3162" width="13.85546875" style="3" customWidth="1"/>
    <col min="3163" max="3163" width="20.7109375" style="3" customWidth="1"/>
    <col min="3164" max="3164" width="18.140625" style="3" customWidth="1"/>
    <col min="3165" max="3165" width="14.85546875" style="3" bestFit="1" customWidth="1"/>
    <col min="3166" max="3166" width="11.42578125" style="3"/>
    <col min="3167" max="3167" width="17.42578125" style="3" customWidth="1"/>
    <col min="3168" max="3170" width="18.140625" style="3" customWidth="1"/>
    <col min="3171" max="3174" width="11.42578125" style="3"/>
    <col min="3175" max="3175" width="34" style="3" customWidth="1"/>
    <col min="3176" max="3176" width="9.5703125" style="3" customWidth="1"/>
    <col min="3177" max="3177" width="16.7109375" style="3" customWidth="1"/>
    <col min="3178" max="3178" width="55.140625" style="3" customWidth="1"/>
    <col min="3179" max="3179" width="22.5703125" style="3" customWidth="1"/>
    <col min="3180" max="3180" width="23" style="3" customWidth="1"/>
    <col min="3181" max="3181" width="22.85546875" style="3" customWidth="1"/>
    <col min="3182" max="3182" width="23.42578125" style="3" customWidth="1"/>
    <col min="3183" max="3183" width="28.7109375" style="3" customWidth="1"/>
    <col min="3184" max="3184" width="12.7109375" style="3" customWidth="1"/>
    <col min="3185" max="3185" width="11.42578125" style="3"/>
    <col min="3186" max="3186" width="25.28515625" style="3" customWidth="1"/>
    <col min="3187" max="3187" width="15.85546875" style="3" bestFit="1" customWidth="1"/>
    <col min="3188" max="3189" width="18" style="3" bestFit="1" customWidth="1"/>
    <col min="3190" max="3408" width="11.42578125" style="3"/>
    <col min="3409" max="3409" width="15.42578125" style="3" customWidth="1"/>
    <col min="3410" max="3410" width="9.5703125" style="3" customWidth="1"/>
    <col min="3411" max="3411" width="14.42578125" style="3" customWidth="1"/>
    <col min="3412" max="3412" width="49.85546875" style="3" customWidth="1"/>
    <col min="3413" max="3413" width="22.5703125" style="3" customWidth="1"/>
    <col min="3414" max="3414" width="23" style="3" customWidth="1"/>
    <col min="3415" max="3415" width="22.85546875" style="3" customWidth="1"/>
    <col min="3416" max="3416" width="23.42578125" style="3" customWidth="1"/>
    <col min="3417" max="3417" width="22.42578125" style="3" customWidth="1"/>
    <col min="3418" max="3418" width="13.85546875" style="3" customWidth="1"/>
    <col min="3419" max="3419" width="20.7109375" style="3" customWidth="1"/>
    <col min="3420" max="3420" width="18.140625" style="3" customWidth="1"/>
    <col min="3421" max="3421" width="14.85546875" style="3" bestFit="1" customWidth="1"/>
    <col min="3422" max="3422" width="11.42578125" style="3"/>
    <col min="3423" max="3423" width="17.42578125" style="3" customWidth="1"/>
    <col min="3424" max="3426" width="18.140625" style="3" customWidth="1"/>
    <col min="3427" max="3430" width="11.42578125" style="3"/>
    <col min="3431" max="3431" width="34" style="3" customWidth="1"/>
    <col min="3432" max="3432" width="9.5703125" style="3" customWidth="1"/>
    <col min="3433" max="3433" width="16.7109375" style="3" customWidth="1"/>
    <col min="3434" max="3434" width="55.140625" style="3" customWidth="1"/>
    <col min="3435" max="3435" width="22.5703125" style="3" customWidth="1"/>
    <col min="3436" max="3436" width="23" style="3" customWidth="1"/>
    <col min="3437" max="3437" width="22.85546875" style="3" customWidth="1"/>
    <col min="3438" max="3438" width="23.42578125" style="3" customWidth="1"/>
    <col min="3439" max="3439" width="28.7109375" style="3" customWidth="1"/>
    <col min="3440" max="3440" width="12.7109375" style="3" customWidth="1"/>
    <col min="3441" max="3441" width="11.42578125" style="3"/>
    <col min="3442" max="3442" width="25.28515625" style="3" customWidth="1"/>
    <col min="3443" max="3443" width="15.85546875" style="3" bestFit="1" customWidth="1"/>
    <col min="3444" max="3445" width="18" style="3" bestFit="1" customWidth="1"/>
    <col min="3446" max="3664" width="11.42578125" style="3"/>
    <col min="3665" max="3665" width="15.42578125" style="3" customWidth="1"/>
    <col min="3666" max="3666" width="9.5703125" style="3" customWidth="1"/>
    <col min="3667" max="3667" width="14.42578125" style="3" customWidth="1"/>
    <col min="3668" max="3668" width="49.85546875" style="3" customWidth="1"/>
    <col min="3669" max="3669" width="22.5703125" style="3" customWidth="1"/>
    <col min="3670" max="3670" width="23" style="3" customWidth="1"/>
    <col min="3671" max="3671" width="22.85546875" style="3" customWidth="1"/>
    <col min="3672" max="3672" width="23.42578125" style="3" customWidth="1"/>
    <col min="3673" max="3673" width="22.42578125" style="3" customWidth="1"/>
    <col min="3674" max="3674" width="13.85546875" style="3" customWidth="1"/>
    <col min="3675" max="3675" width="20.7109375" style="3" customWidth="1"/>
    <col min="3676" max="3676" width="18.140625" style="3" customWidth="1"/>
    <col min="3677" max="3677" width="14.85546875" style="3" bestFit="1" customWidth="1"/>
    <col min="3678" max="3678" width="11.42578125" style="3"/>
    <col min="3679" max="3679" width="17.42578125" style="3" customWidth="1"/>
    <col min="3680" max="3682" width="18.140625" style="3" customWidth="1"/>
    <col min="3683" max="3686" width="11.42578125" style="3"/>
    <col min="3687" max="3687" width="34" style="3" customWidth="1"/>
    <col min="3688" max="3688" width="9.5703125" style="3" customWidth="1"/>
    <col min="3689" max="3689" width="16.7109375" style="3" customWidth="1"/>
    <col min="3690" max="3690" width="55.140625" style="3" customWidth="1"/>
    <col min="3691" max="3691" width="22.5703125" style="3" customWidth="1"/>
    <col min="3692" max="3692" width="23" style="3" customWidth="1"/>
    <col min="3693" max="3693" width="22.85546875" style="3" customWidth="1"/>
    <col min="3694" max="3694" width="23.42578125" style="3" customWidth="1"/>
    <col min="3695" max="3695" width="28.7109375" style="3" customWidth="1"/>
    <col min="3696" max="3696" width="12.7109375" style="3" customWidth="1"/>
    <col min="3697" max="3697" width="11.42578125" style="3"/>
    <col min="3698" max="3698" width="25.28515625" style="3" customWidth="1"/>
    <col min="3699" max="3699" width="15.85546875" style="3" bestFit="1" customWidth="1"/>
    <col min="3700" max="3701" width="18" style="3" bestFit="1" customWidth="1"/>
    <col min="3702" max="3920" width="11.42578125" style="3"/>
    <col min="3921" max="3921" width="15.42578125" style="3" customWidth="1"/>
    <col min="3922" max="3922" width="9.5703125" style="3" customWidth="1"/>
    <col min="3923" max="3923" width="14.42578125" style="3" customWidth="1"/>
    <col min="3924" max="3924" width="49.85546875" style="3" customWidth="1"/>
    <col min="3925" max="3925" width="22.5703125" style="3" customWidth="1"/>
    <col min="3926" max="3926" width="23" style="3" customWidth="1"/>
    <col min="3927" max="3927" width="22.85546875" style="3" customWidth="1"/>
    <col min="3928" max="3928" width="23.42578125" style="3" customWidth="1"/>
    <col min="3929" max="3929" width="22.42578125" style="3" customWidth="1"/>
    <col min="3930" max="3930" width="13.85546875" style="3" customWidth="1"/>
    <col min="3931" max="3931" width="20.7109375" style="3" customWidth="1"/>
    <col min="3932" max="3932" width="18.140625" style="3" customWidth="1"/>
    <col min="3933" max="3933" width="14.85546875" style="3" bestFit="1" customWidth="1"/>
    <col min="3934" max="3934" width="11.42578125" style="3"/>
    <col min="3935" max="3935" width="17.42578125" style="3" customWidth="1"/>
    <col min="3936" max="3938" width="18.140625" style="3" customWidth="1"/>
    <col min="3939" max="3942" width="11.42578125" style="3"/>
    <col min="3943" max="3943" width="34" style="3" customWidth="1"/>
    <col min="3944" max="3944" width="9.5703125" style="3" customWidth="1"/>
    <col min="3945" max="3945" width="16.7109375" style="3" customWidth="1"/>
    <col min="3946" max="3946" width="55.140625" style="3" customWidth="1"/>
    <col min="3947" max="3947" width="22.5703125" style="3" customWidth="1"/>
    <col min="3948" max="3948" width="23" style="3" customWidth="1"/>
    <col min="3949" max="3949" width="22.85546875" style="3" customWidth="1"/>
    <col min="3950" max="3950" width="23.42578125" style="3" customWidth="1"/>
    <col min="3951" max="3951" width="28.7109375" style="3" customWidth="1"/>
    <col min="3952" max="3952" width="12.7109375" style="3" customWidth="1"/>
    <col min="3953" max="3953" width="11.42578125" style="3"/>
    <col min="3954" max="3954" width="25.28515625" style="3" customWidth="1"/>
    <col min="3955" max="3955" width="15.85546875" style="3" bestFit="1" customWidth="1"/>
    <col min="3956" max="3957" width="18" style="3" bestFit="1" customWidth="1"/>
    <col min="3958" max="4176" width="11.42578125" style="3"/>
    <col min="4177" max="4177" width="15.42578125" style="3" customWidth="1"/>
    <col min="4178" max="4178" width="9.5703125" style="3" customWidth="1"/>
    <col min="4179" max="4179" width="14.42578125" style="3" customWidth="1"/>
    <col min="4180" max="4180" width="49.85546875" style="3" customWidth="1"/>
    <col min="4181" max="4181" width="22.5703125" style="3" customWidth="1"/>
    <col min="4182" max="4182" width="23" style="3" customWidth="1"/>
    <col min="4183" max="4183" width="22.85546875" style="3" customWidth="1"/>
    <col min="4184" max="4184" width="23.42578125" style="3" customWidth="1"/>
    <col min="4185" max="4185" width="22.42578125" style="3" customWidth="1"/>
    <col min="4186" max="4186" width="13.85546875" style="3" customWidth="1"/>
    <col min="4187" max="4187" width="20.7109375" style="3" customWidth="1"/>
    <col min="4188" max="4188" width="18.140625" style="3" customWidth="1"/>
    <col min="4189" max="4189" width="14.85546875" style="3" bestFit="1" customWidth="1"/>
    <col min="4190" max="4190" width="11.42578125" style="3"/>
    <col min="4191" max="4191" width="17.42578125" style="3" customWidth="1"/>
    <col min="4192" max="4194" width="18.140625" style="3" customWidth="1"/>
    <col min="4195" max="4198" width="11.42578125" style="3"/>
    <col min="4199" max="4199" width="34" style="3" customWidth="1"/>
    <col min="4200" max="4200" width="9.5703125" style="3" customWidth="1"/>
    <col min="4201" max="4201" width="16.7109375" style="3" customWidth="1"/>
    <col min="4202" max="4202" width="55.140625" style="3" customWidth="1"/>
    <col min="4203" max="4203" width="22.5703125" style="3" customWidth="1"/>
    <col min="4204" max="4204" width="23" style="3" customWidth="1"/>
    <col min="4205" max="4205" width="22.85546875" style="3" customWidth="1"/>
    <col min="4206" max="4206" width="23.42578125" style="3" customWidth="1"/>
    <col min="4207" max="4207" width="28.7109375" style="3" customWidth="1"/>
    <col min="4208" max="4208" width="12.7109375" style="3" customWidth="1"/>
    <col min="4209" max="4209" width="11.42578125" style="3"/>
    <col min="4210" max="4210" width="25.28515625" style="3" customWidth="1"/>
    <col min="4211" max="4211" width="15.85546875" style="3" bestFit="1" customWidth="1"/>
    <col min="4212" max="4213" width="18" style="3" bestFit="1" customWidth="1"/>
    <col min="4214" max="4432" width="11.42578125" style="3"/>
    <col min="4433" max="4433" width="15.42578125" style="3" customWidth="1"/>
    <col min="4434" max="4434" width="9.5703125" style="3" customWidth="1"/>
    <col min="4435" max="4435" width="14.42578125" style="3" customWidth="1"/>
    <col min="4436" max="4436" width="49.85546875" style="3" customWidth="1"/>
    <col min="4437" max="4437" width="22.5703125" style="3" customWidth="1"/>
    <col min="4438" max="4438" width="23" style="3" customWidth="1"/>
    <col min="4439" max="4439" width="22.85546875" style="3" customWidth="1"/>
    <col min="4440" max="4440" width="23.42578125" style="3" customWidth="1"/>
    <col min="4441" max="4441" width="22.42578125" style="3" customWidth="1"/>
    <col min="4442" max="4442" width="13.85546875" style="3" customWidth="1"/>
    <col min="4443" max="4443" width="20.7109375" style="3" customWidth="1"/>
    <col min="4444" max="4444" width="18.140625" style="3" customWidth="1"/>
    <col min="4445" max="4445" width="14.85546875" style="3" bestFit="1" customWidth="1"/>
    <col min="4446" max="4446" width="11.42578125" style="3"/>
    <col min="4447" max="4447" width="17.42578125" style="3" customWidth="1"/>
    <col min="4448" max="4450" width="18.140625" style="3" customWidth="1"/>
    <col min="4451" max="4454" width="11.42578125" style="3"/>
    <col min="4455" max="4455" width="34" style="3" customWidth="1"/>
    <col min="4456" max="4456" width="9.5703125" style="3" customWidth="1"/>
    <col min="4457" max="4457" width="16.7109375" style="3" customWidth="1"/>
    <col min="4458" max="4458" width="55.140625" style="3" customWidth="1"/>
    <col min="4459" max="4459" width="22.5703125" style="3" customWidth="1"/>
    <col min="4460" max="4460" width="23" style="3" customWidth="1"/>
    <col min="4461" max="4461" width="22.85546875" style="3" customWidth="1"/>
    <col min="4462" max="4462" width="23.42578125" style="3" customWidth="1"/>
    <col min="4463" max="4463" width="28.7109375" style="3" customWidth="1"/>
    <col min="4464" max="4464" width="12.7109375" style="3" customWidth="1"/>
    <col min="4465" max="4465" width="11.42578125" style="3"/>
    <col min="4466" max="4466" width="25.28515625" style="3" customWidth="1"/>
    <col min="4467" max="4467" width="15.85546875" style="3" bestFit="1" customWidth="1"/>
    <col min="4468" max="4469" width="18" style="3" bestFit="1" customWidth="1"/>
    <col min="4470" max="4688" width="11.42578125" style="3"/>
    <col min="4689" max="4689" width="15.42578125" style="3" customWidth="1"/>
    <col min="4690" max="4690" width="9.5703125" style="3" customWidth="1"/>
    <col min="4691" max="4691" width="14.42578125" style="3" customWidth="1"/>
    <col min="4692" max="4692" width="49.85546875" style="3" customWidth="1"/>
    <col min="4693" max="4693" width="22.5703125" style="3" customWidth="1"/>
    <col min="4694" max="4694" width="23" style="3" customWidth="1"/>
    <col min="4695" max="4695" width="22.85546875" style="3" customWidth="1"/>
    <col min="4696" max="4696" width="23.42578125" style="3" customWidth="1"/>
    <col min="4697" max="4697" width="22.42578125" style="3" customWidth="1"/>
    <col min="4698" max="4698" width="13.85546875" style="3" customWidth="1"/>
    <col min="4699" max="4699" width="20.7109375" style="3" customWidth="1"/>
    <col min="4700" max="4700" width="18.140625" style="3" customWidth="1"/>
    <col min="4701" max="4701" width="14.85546875" style="3" bestFit="1" customWidth="1"/>
    <col min="4702" max="4702" width="11.42578125" style="3"/>
    <col min="4703" max="4703" width="17.42578125" style="3" customWidth="1"/>
    <col min="4704" max="4706" width="18.140625" style="3" customWidth="1"/>
    <col min="4707" max="4710" width="11.42578125" style="3"/>
    <col min="4711" max="4711" width="34" style="3" customWidth="1"/>
    <col min="4712" max="4712" width="9.5703125" style="3" customWidth="1"/>
    <col min="4713" max="4713" width="16.7109375" style="3" customWidth="1"/>
    <col min="4714" max="4714" width="55.140625" style="3" customWidth="1"/>
    <col min="4715" max="4715" width="22.5703125" style="3" customWidth="1"/>
    <col min="4716" max="4716" width="23" style="3" customWidth="1"/>
    <col min="4717" max="4717" width="22.85546875" style="3" customWidth="1"/>
    <col min="4718" max="4718" width="23.42578125" style="3" customWidth="1"/>
    <col min="4719" max="4719" width="28.7109375" style="3" customWidth="1"/>
    <col min="4720" max="4720" width="12.7109375" style="3" customWidth="1"/>
    <col min="4721" max="4721" width="11.42578125" style="3"/>
    <col min="4722" max="4722" width="25.28515625" style="3" customWidth="1"/>
    <col min="4723" max="4723" width="15.85546875" style="3" bestFit="1" customWidth="1"/>
    <col min="4724" max="4725" width="18" style="3" bestFit="1" customWidth="1"/>
    <col min="4726" max="4944" width="11.42578125" style="3"/>
    <col min="4945" max="4945" width="15.42578125" style="3" customWidth="1"/>
    <col min="4946" max="4946" width="9.5703125" style="3" customWidth="1"/>
    <col min="4947" max="4947" width="14.42578125" style="3" customWidth="1"/>
    <col min="4948" max="4948" width="49.85546875" style="3" customWidth="1"/>
    <col min="4949" max="4949" width="22.5703125" style="3" customWidth="1"/>
    <col min="4950" max="4950" width="23" style="3" customWidth="1"/>
    <col min="4951" max="4951" width="22.85546875" style="3" customWidth="1"/>
    <col min="4952" max="4952" width="23.42578125" style="3" customWidth="1"/>
    <col min="4953" max="4953" width="22.42578125" style="3" customWidth="1"/>
    <col min="4954" max="4954" width="13.85546875" style="3" customWidth="1"/>
    <col min="4955" max="4955" width="20.7109375" style="3" customWidth="1"/>
    <col min="4956" max="4956" width="18.140625" style="3" customWidth="1"/>
    <col min="4957" max="4957" width="14.85546875" style="3" bestFit="1" customWidth="1"/>
    <col min="4958" max="4958" width="11.42578125" style="3"/>
    <col min="4959" max="4959" width="17.42578125" style="3" customWidth="1"/>
    <col min="4960" max="4962" width="18.140625" style="3" customWidth="1"/>
    <col min="4963" max="4966" width="11.42578125" style="3"/>
    <col min="4967" max="4967" width="34" style="3" customWidth="1"/>
    <col min="4968" max="4968" width="9.5703125" style="3" customWidth="1"/>
    <col min="4969" max="4969" width="16.7109375" style="3" customWidth="1"/>
    <col min="4970" max="4970" width="55.140625" style="3" customWidth="1"/>
    <col min="4971" max="4971" width="22.5703125" style="3" customWidth="1"/>
    <col min="4972" max="4972" width="23" style="3" customWidth="1"/>
    <col min="4973" max="4973" width="22.85546875" style="3" customWidth="1"/>
    <col min="4974" max="4974" width="23.42578125" style="3" customWidth="1"/>
    <col min="4975" max="4975" width="28.7109375" style="3" customWidth="1"/>
    <col min="4976" max="4976" width="12.7109375" style="3" customWidth="1"/>
    <col min="4977" max="4977" width="11.42578125" style="3"/>
    <col min="4978" max="4978" width="25.28515625" style="3" customWidth="1"/>
    <col min="4979" max="4979" width="15.85546875" style="3" bestFit="1" customWidth="1"/>
    <col min="4980" max="4981" width="18" style="3" bestFit="1" customWidth="1"/>
    <col min="4982" max="5200" width="11.42578125" style="3"/>
    <col min="5201" max="5201" width="15.42578125" style="3" customWidth="1"/>
    <col min="5202" max="5202" width="9.5703125" style="3" customWidth="1"/>
    <col min="5203" max="5203" width="14.42578125" style="3" customWidth="1"/>
    <col min="5204" max="5204" width="49.85546875" style="3" customWidth="1"/>
    <col min="5205" max="5205" width="22.5703125" style="3" customWidth="1"/>
    <col min="5206" max="5206" width="23" style="3" customWidth="1"/>
    <col min="5207" max="5207" width="22.85546875" style="3" customWidth="1"/>
    <col min="5208" max="5208" width="23.42578125" style="3" customWidth="1"/>
    <col min="5209" max="5209" width="22.42578125" style="3" customWidth="1"/>
    <col min="5210" max="5210" width="13.85546875" style="3" customWidth="1"/>
    <col min="5211" max="5211" width="20.7109375" style="3" customWidth="1"/>
    <col min="5212" max="5212" width="18.140625" style="3" customWidth="1"/>
    <col min="5213" max="5213" width="14.85546875" style="3" bestFit="1" customWidth="1"/>
    <col min="5214" max="5214" width="11.42578125" style="3"/>
    <col min="5215" max="5215" width="17.42578125" style="3" customWidth="1"/>
    <col min="5216" max="5218" width="18.140625" style="3" customWidth="1"/>
    <col min="5219" max="5222" width="11.42578125" style="3"/>
    <col min="5223" max="5223" width="34" style="3" customWidth="1"/>
    <col min="5224" max="5224" width="9.5703125" style="3" customWidth="1"/>
    <col min="5225" max="5225" width="16.7109375" style="3" customWidth="1"/>
    <col min="5226" max="5226" width="55.140625" style="3" customWidth="1"/>
    <col min="5227" max="5227" width="22.5703125" style="3" customWidth="1"/>
    <col min="5228" max="5228" width="23" style="3" customWidth="1"/>
    <col min="5229" max="5229" width="22.85546875" style="3" customWidth="1"/>
    <col min="5230" max="5230" width="23.42578125" style="3" customWidth="1"/>
    <col min="5231" max="5231" width="28.7109375" style="3" customWidth="1"/>
    <col min="5232" max="5232" width="12.7109375" style="3" customWidth="1"/>
    <col min="5233" max="5233" width="11.42578125" style="3"/>
    <col min="5234" max="5234" width="25.28515625" style="3" customWidth="1"/>
    <col min="5235" max="5235" width="15.85546875" style="3" bestFit="1" customWidth="1"/>
    <col min="5236" max="5237" width="18" style="3" bestFit="1" customWidth="1"/>
    <col min="5238" max="5456" width="11.42578125" style="3"/>
    <col min="5457" max="5457" width="15.42578125" style="3" customWidth="1"/>
    <col min="5458" max="5458" width="9.5703125" style="3" customWidth="1"/>
    <col min="5459" max="5459" width="14.42578125" style="3" customWidth="1"/>
    <col min="5460" max="5460" width="49.85546875" style="3" customWidth="1"/>
    <col min="5461" max="5461" width="22.5703125" style="3" customWidth="1"/>
    <col min="5462" max="5462" width="23" style="3" customWidth="1"/>
    <col min="5463" max="5463" width="22.85546875" style="3" customWidth="1"/>
    <col min="5464" max="5464" width="23.42578125" style="3" customWidth="1"/>
    <col min="5465" max="5465" width="22.42578125" style="3" customWidth="1"/>
    <col min="5466" max="5466" width="13.85546875" style="3" customWidth="1"/>
    <col min="5467" max="5467" width="20.7109375" style="3" customWidth="1"/>
    <col min="5468" max="5468" width="18.140625" style="3" customWidth="1"/>
    <col min="5469" max="5469" width="14.85546875" style="3" bestFit="1" customWidth="1"/>
    <col min="5470" max="5470" width="11.42578125" style="3"/>
    <col min="5471" max="5471" width="17.42578125" style="3" customWidth="1"/>
    <col min="5472" max="5474" width="18.140625" style="3" customWidth="1"/>
    <col min="5475" max="5478" width="11.42578125" style="3"/>
    <col min="5479" max="5479" width="34" style="3" customWidth="1"/>
    <col min="5480" max="5480" width="9.5703125" style="3" customWidth="1"/>
    <col min="5481" max="5481" width="16.7109375" style="3" customWidth="1"/>
    <col min="5482" max="5482" width="55.140625" style="3" customWidth="1"/>
    <col min="5483" max="5483" width="22.5703125" style="3" customWidth="1"/>
    <col min="5484" max="5484" width="23" style="3" customWidth="1"/>
    <col min="5485" max="5485" width="22.85546875" style="3" customWidth="1"/>
    <col min="5486" max="5486" width="23.42578125" style="3" customWidth="1"/>
    <col min="5487" max="5487" width="28.7109375" style="3" customWidth="1"/>
    <col min="5488" max="5488" width="12.7109375" style="3" customWidth="1"/>
    <col min="5489" max="5489" width="11.42578125" style="3"/>
    <col min="5490" max="5490" width="25.28515625" style="3" customWidth="1"/>
    <col min="5491" max="5491" width="15.85546875" style="3" bestFit="1" customWidth="1"/>
    <col min="5492" max="5493" width="18" style="3" bestFit="1" customWidth="1"/>
    <col min="5494" max="5712" width="11.42578125" style="3"/>
    <col min="5713" max="5713" width="15.42578125" style="3" customWidth="1"/>
    <col min="5714" max="5714" width="9.5703125" style="3" customWidth="1"/>
    <col min="5715" max="5715" width="14.42578125" style="3" customWidth="1"/>
    <col min="5716" max="5716" width="49.85546875" style="3" customWidth="1"/>
    <col min="5717" max="5717" width="22.5703125" style="3" customWidth="1"/>
    <col min="5718" max="5718" width="23" style="3" customWidth="1"/>
    <col min="5719" max="5719" width="22.85546875" style="3" customWidth="1"/>
    <col min="5720" max="5720" width="23.42578125" style="3" customWidth="1"/>
    <col min="5721" max="5721" width="22.42578125" style="3" customWidth="1"/>
    <col min="5722" max="5722" width="13.85546875" style="3" customWidth="1"/>
    <col min="5723" max="5723" width="20.7109375" style="3" customWidth="1"/>
    <col min="5724" max="5724" width="18.140625" style="3" customWidth="1"/>
    <col min="5725" max="5725" width="14.85546875" style="3" bestFit="1" customWidth="1"/>
    <col min="5726" max="5726" width="11.42578125" style="3"/>
    <col min="5727" max="5727" width="17.42578125" style="3" customWidth="1"/>
    <col min="5728" max="5730" width="18.140625" style="3" customWidth="1"/>
    <col min="5731" max="5734" width="11.42578125" style="3"/>
    <col min="5735" max="5735" width="34" style="3" customWidth="1"/>
    <col min="5736" max="5736" width="9.5703125" style="3" customWidth="1"/>
    <col min="5737" max="5737" width="16.7109375" style="3" customWidth="1"/>
    <col min="5738" max="5738" width="55.140625" style="3" customWidth="1"/>
    <col min="5739" max="5739" width="22.5703125" style="3" customWidth="1"/>
    <col min="5740" max="5740" width="23" style="3" customWidth="1"/>
    <col min="5741" max="5741" width="22.85546875" style="3" customWidth="1"/>
    <col min="5742" max="5742" width="23.42578125" style="3" customWidth="1"/>
    <col min="5743" max="5743" width="28.7109375" style="3" customWidth="1"/>
    <col min="5744" max="5744" width="12.7109375" style="3" customWidth="1"/>
    <col min="5745" max="5745" width="11.42578125" style="3"/>
    <col min="5746" max="5746" width="25.28515625" style="3" customWidth="1"/>
    <col min="5747" max="5747" width="15.85546875" style="3" bestFit="1" customWidth="1"/>
    <col min="5748" max="5749" width="18" style="3" bestFit="1" customWidth="1"/>
    <col min="5750" max="5968" width="11.42578125" style="3"/>
    <col min="5969" max="5969" width="15.42578125" style="3" customWidth="1"/>
    <col min="5970" max="5970" width="9.5703125" style="3" customWidth="1"/>
    <col min="5971" max="5971" width="14.42578125" style="3" customWidth="1"/>
    <col min="5972" max="5972" width="49.85546875" style="3" customWidth="1"/>
    <col min="5973" max="5973" width="22.5703125" style="3" customWidth="1"/>
    <col min="5974" max="5974" width="23" style="3" customWidth="1"/>
    <col min="5975" max="5975" width="22.85546875" style="3" customWidth="1"/>
    <col min="5976" max="5976" width="23.42578125" style="3" customWidth="1"/>
    <col min="5977" max="5977" width="22.42578125" style="3" customWidth="1"/>
    <col min="5978" max="5978" width="13.85546875" style="3" customWidth="1"/>
    <col min="5979" max="5979" width="20.7109375" style="3" customWidth="1"/>
    <col min="5980" max="5980" width="18.140625" style="3" customWidth="1"/>
    <col min="5981" max="5981" width="14.85546875" style="3" bestFit="1" customWidth="1"/>
    <col min="5982" max="5982" width="11.42578125" style="3"/>
    <col min="5983" max="5983" width="17.42578125" style="3" customWidth="1"/>
    <col min="5984" max="5986" width="18.140625" style="3" customWidth="1"/>
    <col min="5987" max="5990" width="11.42578125" style="3"/>
    <col min="5991" max="5991" width="34" style="3" customWidth="1"/>
    <col min="5992" max="5992" width="9.5703125" style="3" customWidth="1"/>
    <col min="5993" max="5993" width="16.7109375" style="3" customWidth="1"/>
    <col min="5994" max="5994" width="55.140625" style="3" customWidth="1"/>
    <col min="5995" max="5995" width="22.5703125" style="3" customWidth="1"/>
    <col min="5996" max="5996" width="23" style="3" customWidth="1"/>
    <col min="5997" max="5997" width="22.85546875" style="3" customWidth="1"/>
    <col min="5998" max="5998" width="23.42578125" style="3" customWidth="1"/>
    <col min="5999" max="5999" width="28.7109375" style="3" customWidth="1"/>
    <col min="6000" max="6000" width="12.7109375" style="3" customWidth="1"/>
    <col min="6001" max="6001" width="11.42578125" style="3"/>
    <col min="6002" max="6002" width="25.28515625" style="3" customWidth="1"/>
    <col min="6003" max="6003" width="15.85546875" style="3" bestFit="1" customWidth="1"/>
    <col min="6004" max="6005" width="18" style="3" bestFit="1" customWidth="1"/>
    <col min="6006" max="6224" width="11.42578125" style="3"/>
    <col min="6225" max="6225" width="15.42578125" style="3" customWidth="1"/>
    <col min="6226" max="6226" width="9.5703125" style="3" customWidth="1"/>
    <col min="6227" max="6227" width="14.42578125" style="3" customWidth="1"/>
    <col min="6228" max="6228" width="49.85546875" style="3" customWidth="1"/>
    <col min="6229" max="6229" width="22.5703125" style="3" customWidth="1"/>
    <col min="6230" max="6230" width="23" style="3" customWidth="1"/>
    <col min="6231" max="6231" width="22.85546875" style="3" customWidth="1"/>
    <col min="6232" max="6232" width="23.42578125" style="3" customWidth="1"/>
    <col min="6233" max="6233" width="22.42578125" style="3" customWidth="1"/>
    <col min="6234" max="6234" width="13.85546875" style="3" customWidth="1"/>
    <col min="6235" max="6235" width="20.7109375" style="3" customWidth="1"/>
    <col min="6236" max="6236" width="18.140625" style="3" customWidth="1"/>
    <col min="6237" max="6237" width="14.85546875" style="3" bestFit="1" customWidth="1"/>
    <col min="6238" max="6238" width="11.42578125" style="3"/>
    <col min="6239" max="6239" width="17.42578125" style="3" customWidth="1"/>
    <col min="6240" max="6242" width="18.140625" style="3" customWidth="1"/>
    <col min="6243" max="6246" width="11.42578125" style="3"/>
    <col min="6247" max="6247" width="34" style="3" customWidth="1"/>
    <col min="6248" max="6248" width="9.5703125" style="3" customWidth="1"/>
    <col min="6249" max="6249" width="16.7109375" style="3" customWidth="1"/>
    <col min="6250" max="6250" width="55.140625" style="3" customWidth="1"/>
    <col min="6251" max="6251" width="22.5703125" style="3" customWidth="1"/>
    <col min="6252" max="6252" width="23" style="3" customWidth="1"/>
    <col min="6253" max="6253" width="22.85546875" style="3" customWidth="1"/>
    <col min="6254" max="6254" width="23.42578125" style="3" customWidth="1"/>
    <col min="6255" max="6255" width="28.7109375" style="3" customWidth="1"/>
    <col min="6256" max="6256" width="12.7109375" style="3" customWidth="1"/>
    <col min="6257" max="6257" width="11.42578125" style="3"/>
    <col min="6258" max="6258" width="25.28515625" style="3" customWidth="1"/>
    <col min="6259" max="6259" width="15.85546875" style="3" bestFit="1" customWidth="1"/>
    <col min="6260" max="6261" width="18" style="3" bestFit="1" customWidth="1"/>
    <col min="6262" max="6480" width="11.42578125" style="3"/>
    <col min="6481" max="6481" width="15.42578125" style="3" customWidth="1"/>
    <col min="6482" max="6482" width="9.5703125" style="3" customWidth="1"/>
    <col min="6483" max="6483" width="14.42578125" style="3" customWidth="1"/>
    <col min="6484" max="6484" width="49.85546875" style="3" customWidth="1"/>
    <col min="6485" max="6485" width="22.5703125" style="3" customWidth="1"/>
    <col min="6486" max="6486" width="23" style="3" customWidth="1"/>
    <col min="6487" max="6487" width="22.85546875" style="3" customWidth="1"/>
    <col min="6488" max="6488" width="23.42578125" style="3" customWidth="1"/>
    <col min="6489" max="6489" width="22.42578125" style="3" customWidth="1"/>
    <col min="6490" max="6490" width="13.85546875" style="3" customWidth="1"/>
    <col min="6491" max="6491" width="20.7109375" style="3" customWidth="1"/>
    <col min="6492" max="6492" width="18.140625" style="3" customWidth="1"/>
    <col min="6493" max="6493" width="14.85546875" style="3" bestFit="1" customWidth="1"/>
    <col min="6494" max="6494" width="11.42578125" style="3"/>
    <col min="6495" max="6495" width="17.42578125" style="3" customWidth="1"/>
    <col min="6496" max="6498" width="18.140625" style="3" customWidth="1"/>
    <col min="6499" max="6502" width="11.42578125" style="3"/>
    <col min="6503" max="6503" width="34" style="3" customWidth="1"/>
    <col min="6504" max="6504" width="9.5703125" style="3" customWidth="1"/>
    <col min="6505" max="6505" width="16.7109375" style="3" customWidth="1"/>
    <col min="6506" max="6506" width="55.140625" style="3" customWidth="1"/>
    <col min="6507" max="6507" width="22.5703125" style="3" customWidth="1"/>
    <col min="6508" max="6508" width="23" style="3" customWidth="1"/>
    <col min="6509" max="6509" width="22.85546875" style="3" customWidth="1"/>
    <col min="6510" max="6510" width="23.42578125" style="3" customWidth="1"/>
    <col min="6511" max="6511" width="28.7109375" style="3" customWidth="1"/>
    <col min="6512" max="6512" width="12.7109375" style="3" customWidth="1"/>
    <col min="6513" max="6513" width="11.42578125" style="3"/>
    <col min="6514" max="6514" width="25.28515625" style="3" customWidth="1"/>
    <col min="6515" max="6515" width="15.85546875" style="3" bestFit="1" customWidth="1"/>
    <col min="6516" max="6517" width="18" style="3" bestFit="1" customWidth="1"/>
    <col min="6518" max="6736" width="11.42578125" style="3"/>
    <col min="6737" max="6737" width="15.42578125" style="3" customWidth="1"/>
    <col min="6738" max="6738" width="9.5703125" style="3" customWidth="1"/>
    <col min="6739" max="6739" width="14.42578125" style="3" customWidth="1"/>
    <col min="6740" max="6740" width="49.85546875" style="3" customWidth="1"/>
    <col min="6741" max="6741" width="22.5703125" style="3" customWidth="1"/>
    <col min="6742" max="6742" width="23" style="3" customWidth="1"/>
    <col min="6743" max="6743" width="22.85546875" style="3" customWidth="1"/>
    <col min="6744" max="6744" width="23.42578125" style="3" customWidth="1"/>
    <col min="6745" max="6745" width="22.42578125" style="3" customWidth="1"/>
    <col min="6746" max="6746" width="13.85546875" style="3" customWidth="1"/>
    <col min="6747" max="6747" width="20.7109375" style="3" customWidth="1"/>
    <col min="6748" max="6748" width="18.140625" style="3" customWidth="1"/>
    <col min="6749" max="6749" width="14.85546875" style="3" bestFit="1" customWidth="1"/>
    <col min="6750" max="6750" width="11.42578125" style="3"/>
    <col min="6751" max="6751" width="17.42578125" style="3" customWidth="1"/>
    <col min="6752" max="6754" width="18.140625" style="3" customWidth="1"/>
    <col min="6755" max="6758" width="11.42578125" style="3"/>
    <col min="6759" max="6759" width="34" style="3" customWidth="1"/>
    <col min="6760" max="6760" width="9.5703125" style="3" customWidth="1"/>
    <col min="6761" max="6761" width="16.7109375" style="3" customWidth="1"/>
    <col min="6762" max="6762" width="55.140625" style="3" customWidth="1"/>
    <col min="6763" max="6763" width="22.5703125" style="3" customWidth="1"/>
    <col min="6764" max="6764" width="23" style="3" customWidth="1"/>
    <col min="6765" max="6765" width="22.85546875" style="3" customWidth="1"/>
    <col min="6766" max="6766" width="23.42578125" style="3" customWidth="1"/>
    <col min="6767" max="6767" width="28.7109375" style="3" customWidth="1"/>
    <col min="6768" max="6768" width="12.7109375" style="3" customWidth="1"/>
    <col min="6769" max="6769" width="11.42578125" style="3"/>
    <col min="6770" max="6770" width="25.28515625" style="3" customWidth="1"/>
    <col min="6771" max="6771" width="15.85546875" style="3" bestFit="1" customWidth="1"/>
    <col min="6772" max="6773" width="18" style="3" bestFit="1" customWidth="1"/>
    <col min="6774" max="6992" width="11.42578125" style="3"/>
    <col min="6993" max="6993" width="15.42578125" style="3" customWidth="1"/>
    <col min="6994" max="6994" width="9.5703125" style="3" customWidth="1"/>
    <col min="6995" max="6995" width="14.42578125" style="3" customWidth="1"/>
    <col min="6996" max="6996" width="49.85546875" style="3" customWidth="1"/>
    <col min="6997" max="6997" width="22.5703125" style="3" customWidth="1"/>
    <col min="6998" max="6998" width="23" style="3" customWidth="1"/>
    <col min="6999" max="6999" width="22.85546875" style="3" customWidth="1"/>
    <col min="7000" max="7000" width="23.42578125" style="3" customWidth="1"/>
    <col min="7001" max="7001" width="22.42578125" style="3" customWidth="1"/>
    <col min="7002" max="7002" width="13.85546875" style="3" customWidth="1"/>
    <col min="7003" max="7003" width="20.7109375" style="3" customWidth="1"/>
    <col min="7004" max="7004" width="18.140625" style="3" customWidth="1"/>
    <col min="7005" max="7005" width="14.85546875" style="3" bestFit="1" customWidth="1"/>
    <col min="7006" max="7006" width="11.42578125" style="3"/>
    <col min="7007" max="7007" width="17.42578125" style="3" customWidth="1"/>
    <col min="7008" max="7010" width="18.140625" style="3" customWidth="1"/>
    <col min="7011" max="7014" width="11.42578125" style="3"/>
    <col min="7015" max="7015" width="34" style="3" customWidth="1"/>
    <col min="7016" max="7016" width="9.5703125" style="3" customWidth="1"/>
    <col min="7017" max="7017" width="16.7109375" style="3" customWidth="1"/>
    <col min="7018" max="7018" width="55.140625" style="3" customWidth="1"/>
    <col min="7019" max="7019" width="22.5703125" style="3" customWidth="1"/>
    <col min="7020" max="7020" width="23" style="3" customWidth="1"/>
    <col min="7021" max="7021" width="22.85546875" style="3" customWidth="1"/>
    <col min="7022" max="7022" width="23.42578125" style="3" customWidth="1"/>
    <col min="7023" max="7023" width="28.7109375" style="3" customWidth="1"/>
    <col min="7024" max="7024" width="12.7109375" style="3" customWidth="1"/>
    <col min="7025" max="7025" width="11.42578125" style="3"/>
    <col min="7026" max="7026" width="25.28515625" style="3" customWidth="1"/>
    <col min="7027" max="7027" width="15.85546875" style="3" bestFit="1" customWidth="1"/>
    <col min="7028" max="7029" width="18" style="3" bestFit="1" customWidth="1"/>
    <col min="7030" max="7248" width="11.42578125" style="3"/>
    <col min="7249" max="7249" width="15.42578125" style="3" customWidth="1"/>
    <col min="7250" max="7250" width="9.5703125" style="3" customWidth="1"/>
    <col min="7251" max="7251" width="14.42578125" style="3" customWidth="1"/>
    <col min="7252" max="7252" width="49.85546875" style="3" customWidth="1"/>
    <col min="7253" max="7253" width="22.5703125" style="3" customWidth="1"/>
    <col min="7254" max="7254" width="23" style="3" customWidth="1"/>
    <col min="7255" max="7255" width="22.85546875" style="3" customWidth="1"/>
    <col min="7256" max="7256" width="23.42578125" style="3" customWidth="1"/>
    <col min="7257" max="7257" width="22.42578125" style="3" customWidth="1"/>
    <col min="7258" max="7258" width="13.85546875" style="3" customWidth="1"/>
    <col min="7259" max="7259" width="20.7109375" style="3" customWidth="1"/>
    <col min="7260" max="7260" width="18.140625" style="3" customWidth="1"/>
    <col min="7261" max="7261" width="14.85546875" style="3" bestFit="1" customWidth="1"/>
    <col min="7262" max="7262" width="11.42578125" style="3"/>
    <col min="7263" max="7263" width="17.42578125" style="3" customWidth="1"/>
    <col min="7264" max="7266" width="18.140625" style="3" customWidth="1"/>
    <col min="7267" max="7270" width="11.42578125" style="3"/>
    <col min="7271" max="7271" width="34" style="3" customWidth="1"/>
    <col min="7272" max="7272" width="9.5703125" style="3" customWidth="1"/>
    <col min="7273" max="7273" width="16.7109375" style="3" customWidth="1"/>
    <col min="7274" max="7274" width="55.140625" style="3" customWidth="1"/>
    <col min="7275" max="7275" width="22.5703125" style="3" customWidth="1"/>
    <col min="7276" max="7276" width="23" style="3" customWidth="1"/>
    <col min="7277" max="7277" width="22.85546875" style="3" customWidth="1"/>
    <col min="7278" max="7278" width="23.42578125" style="3" customWidth="1"/>
    <col min="7279" max="7279" width="28.7109375" style="3" customWidth="1"/>
    <col min="7280" max="7280" width="12.7109375" style="3" customWidth="1"/>
    <col min="7281" max="7281" width="11.42578125" style="3"/>
    <col min="7282" max="7282" width="25.28515625" style="3" customWidth="1"/>
    <col min="7283" max="7283" width="15.85546875" style="3" bestFit="1" customWidth="1"/>
    <col min="7284" max="7285" width="18" style="3" bestFit="1" customWidth="1"/>
    <col min="7286" max="7504" width="11.42578125" style="3"/>
    <col min="7505" max="7505" width="15.42578125" style="3" customWidth="1"/>
    <col min="7506" max="7506" width="9.5703125" style="3" customWidth="1"/>
    <col min="7507" max="7507" width="14.42578125" style="3" customWidth="1"/>
    <col min="7508" max="7508" width="49.85546875" style="3" customWidth="1"/>
    <col min="7509" max="7509" width="22.5703125" style="3" customWidth="1"/>
    <col min="7510" max="7510" width="23" style="3" customWidth="1"/>
    <col min="7511" max="7511" width="22.85546875" style="3" customWidth="1"/>
    <col min="7512" max="7512" width="23.42578125" style="3" customWidth="1"/>
    <col min="7513" max="7513" width="22.42578125" style="3" customWidth="1"/>
    <col min="7514" max="7514" width="13.85546875" style="3" customWidth="1"/>
    <col min="7515" max="7515" width="20.7109375" style="3" customWidth="1"/>
    <col min="7516" max="7516" width="18.140625" style="3" customWidth="1"/>
    <col min="7517" max="7517" width="14.85546875" style="3" bestFit="1" customWidth="1"/>
    <col min="7518" max="7518" width="11.42578125" style="3"/>
    <col min="7519" max="7519" width="17.42578125" style="3" customWidth="1"/>
    <col min="7520" max="7522" width="18.140625" style="3" customWidth="1"/>
    <col min="7523" max="7526" width="11.42578125" style="3"/>
    <col min="7527" max="7527" width="34" style="3" customWidth="1"/>
    <col min="7528" max="7528" width="9.5703125" style="3" customWidth="1"/>
    <col min="7529" max="7529" width="16.7109375" style="3" customWidth="1"/>
    <col min="7530" max="7530" width="55.140625" style="3" customWidth="1"/>
    <col min="7531" max="7531" width="22.5703125" style="3" customWidth="1"/>
    <col min="7532" max="7532" width="23" style="3" customWidth="1"/>
    <col min="7533" max="7533" width="22.85546875" style="3" customWidth="1"/>
    <col min="7534" max="7534" width="23.42578125" style="3" customWidth="1"/>
    <col min="7535" max="7535" width="28.7109375" style="3" customWidth="1"/>
    <col min="7536" max="7536" width="12.7109375" style="3" customWidth="1"/>
    <col min="7537" max="7537" width="11.42578125" style="3"/>
    <col min="7538" max="7538" width="25.28515625" style="3" customWidth="1"/>
    <col min="7539" max="7539" width="15.85546875" style="3" bestFit="1" customWidth="1"/>
    <col min="7540" max="7541" width="18" style="3" bestFit="1" customWidth="1"/>
    <col min="7542" max="7760" width="11.42578125" style="3"/>
    <col min="7761" max="7761" width="15.42578125" style="3" customWidth="1"/>
    <col min="7762" max="7762" width="9.5703125" style="3" customWidth="1"/>
    <col min="7763" max="7763" width="14.42578125" style="3" customWidth="1"/>
    <col min="7764" max="7764" width="49.85546875" style="3" customWidth="1"/>
    <col min="7765" max="7765" width="22.5703125" style="3" customWidth="1"/>
    <col min="7766" max="7766" width="23" style="3" customWidth="1"/>
    <col min="7767" max="7767" width="22.85546875" style="3" customWidth="1"/>
    <col min="7768" max="7768" width="23.42578125" style="3" customWidth="1"/>
    <col min="7769" max="7769" width="22.42578125" style="3" customWidth="1"/>
    <col min="7770" max="7770" width="13.85546875" style="3" customWidth="1"/>
    <col min="7771" max="7771" width="20.7109375" style="3" customWidth="1"/>
    <col min="7772" max="7772" width="18.140625" style="3" customWidth="1"/>
    <col min="7773" max="7773" width="14.85546875" style="3" bestFit="1" customWidth="1"/>
    <col min="7774" max="7774" width="11.42578125" style="3"/>
    <col min="7775" max="7775" width="17.42578125" style="3" customWidth="1"/>
    <col min="7776" max="7778" width="18.140625" style="3" customWidth="1"/>
    <col min="7779" max="7782" width="11.42578125" style="3"/>
    <col min="7783" max="7783" width="34" style="3" customWidth="1"/>
    <col min="7784" max="7784" width="9.5703125" style="3" customWidth="1"/>
    <col min="7785" max="7785" width="16.7109375" style="3" customWidth="1"/>
    <col min="7786" max="7786" width="55.140625" style="3" customWidth="1"/>
    <col min="7787" max="7787" width="22.5703125" style="3" customWidth="1"/>
    <col min="7788" max="7788" width="23" style="3" customWidth="1"/>
    <col min="7789" max="7789" width="22.85546875" style="3" customWidth="1"/>
    <col min="7790" max="7790" width="23.42578125" style="3" customWidth="1"/>
    <col min="7791" max="7791" width="28.7109375" style="3" customWidth="1"/>
    <col min="7792" max="7792" width="12.7109375" style="3" customWidth="1"/>
    <col min="7793" max="7793" width="11.42578125" style="3"/>
    <col min="7794" max="7794" width="25.28515625" style="3" customWidth="1"/>
    <col min="7795" max="7795" width="15.85546875" style="3" bestFit="1" customWidth="1"/>
    <col min="7796" max="7797" width="18" style="3" bestFit="1" customWidth="1"/>
    <col min="7798" max="8016" width="11.42578125" style="3"/>
    <col min="8017" max="8017" width="15.42578125" style="3" customWidth="1"/>
    <col min="8018" max="8018" width="9.5703125" style="3" customWidth="1"/>
    <col min="8019" max="8019" width="14.42578125" style="3" customWidth="1"/>
    <col min="8020" max="8020" width="49.85546875" style="3" customWidth="1"/>
    <col min="8021" max="8021" width="22.5703125" style="3" customWidth="1"/>
    <col min="8022" max="8022" width="23" style="3" customWidth="1"/>
    <col min="8023" max="8023" width="22.85546875" style="3" customWidth="1"/>
    <col min="8024" max="8024" width="23.42578125" style="3" customWidth="1"/>
    <col min="8025" max="8025" width="22.42578125" style="3" customWidth="1"/>
    <col min="8026" max="8026" width="13.85546875" style="3" customWidth="1"/>
    <col min="8027" max="8027" width="20.7109375" style="3" customWidth="1"/>
    <col min="8028" max="8028" width="18.140625" style="3" customWidth="1"/>
    <col min="8029" max="8029" width="14.85546875" style="3" bestFit="1" customWidth="1"/>
    <col min="8030" max="8030" width="11.42578125" style="3"/>
    <col min="8031" max="8031" width="17.42578125" style="3" customWidth="1"/>
    <col min="8032" max="8034" width="18.140625" style="3" customWidth="1"/>
    <col min="8035" max="8038" width="11.42578125" style="3"/>
    <col min="8039" max="8039" width="34" style="3" customWidth="1"/>
    <col min="8040" max="8040" width="9.5703125" style="3" customWidth="1"/>
    <col min="8041" max="8041" width="16.7109375" style="3" customWidth="1"/>
    <col min="8042" max="8042" width="55.140625" style="3" customWidth="1"/>
    <col min="8043" max="8043" width="22.5703125" style="3" customWidth="1"/>
    <col min="8044" max="8044" width="23" style="3" customWidth="1"/>
    <col min="8045" max="8045" width="22.85546875" style="3" customWidth="1"/>
    <col min="8046" max="8046" width="23.42578125" style="3" customWidth="1"/>
    <col min="8047" max="8047" width="28.7109375" style="3" customWidth="1"/>
    <col min="8048" max="8048" width="12.7109375" style="3" customWidth="1"/>
    <col min="8049" max="8049" width="11.42578125" style="3"/>
    <col min="8050" max="8050" width="25.28515625" style="3" customWidth="1"/>
    <col min="8051" max="8051" width="15.85546875" style="3" bestFit="1" customWidth="1"/>
    <col min="8052" max="8053" width="18" style="3" bestFit="1" customWidth="1"/>
    <col min="8054" max="8272" width="11.42578125" style="3"/>
    <col min="8273" max="8273" width="15.42578125" style="3" customWidth="1"/>
    <col min="8274" max="8274" width="9.5703125" style="3" customWidth="1"/>
    <col min="8275" max="8275" width="14.42578125" style="3" customWidth="1"/>
    <col min="8276" max="8276" width="49.85546875" style="3" customWidth="1"/>
    <col min="8277" max="8277" width="22.5703125" style="3" customWidth="1"/>
    <col min="8278" max="8278" width="23" style="3" customWidth="1"/>
    <col min="8279" max="8279" width="22.85546875" style="3" customWidth="1"/>
    <col min="8280" max="8280" width="23.42578125" style="3" customWidth="1"/>
    <col min="8281" max="8281" width="22.42578125" style="3" customWidth="1"/>
    <col min="8282" max="8282" width="13.85546875" style="3" customWidth="1"/>
    <col min="8283" max="8283" width="20.7109375" style="3" customWidth="1"/>
    <col min="8284" max="8284" width="18.140625" style="3" customWidth="1"/>
    <col min="8285" max="8285" width="14.85546875" style="3" bestFit="1" customWidth="1"/>
    <col min="8286" max="8286" width="11.42578125" style="3"/>
    <col min="8287" max="8287" width="17.42578125" style="3" customWidth="1"/>
    <col min="8288" max="8290" width="18.140625" style="3" customWidth="1"/>
    <col min="8291" max="8294" width="11.42578125" style="3"/>
    <col min="8295" max="8295" width="34" style="3" customWidth="1"/>
    <col min="8296" max="8296" width="9.5703125" style="3" customWidth="1"/>
    <col min="8297" max="8297" width="16.7109375" style="3" customWidth="1"/>
    <col min="8298" max="8298" width="55.140625" style="3" customWidth="1"/>
    <col min="8299" max="8299" width="22.5703125" style="3" customWidth="1"/>
    <col min="8300" max="8300" width="23" style="3" customWidth="1"/>
    <col min="8301" max="8301" width="22.85546875" style="3" customWidth="1"/>
    <col min="8302" max="8302" width="23.42578125" style="3" customWidth="1"/>
    <col min="8303" max="8303" width="28.7109375" style="3" customWidth="1"/>
    <col min="8304" max="8304" width="12.7109375" style="3" customWidth="1"/>
    <col min="8305" max="8305" width="11.42578125" style="3"/>
    <col min="8306" max="8306" width="25.28515625" style="3" customWidth="1"/>
    <col min="8307" max="8307" width="15.85546875" style="3" bestFit="1" customWidth="1"/>
    <col min="8308" max="8309" width="18" style="3" bestFit="1" customWidth="1"/>
    <col min="8310" max="8528" width="11.42578125" style="3"/>
    <col min="8529" max="8529" width="15.42578125" style="3" customWidth="1"/>
    <col min="8530" max="8530" width="9.5703125" style="3" customWidth="1"/>
    <col min="8531" max="8531" width="14.42578125" style="3" customWidth="1"/>
    <col min="8532" max="8532" width="49.85546875" style="3" customWidth="1"/>
    <col min="8533" max="8533" width="22.5703125" style="3" customWidth="1"/>
    <col min="8534" max="8534" width="23" style="3" customWidth="1"/>
    <col min="8535" max="8535" width="22.85546875" style="3" customWidth="1"/>
    <col min="8536" max="8536" width="23.42578125" style="3" customWidth="1"/>
    <col min="8537" max="8537" width="22.42578125" style="3" customWidth="1"/>
    <col min="8538" max="8538" width="13.85546875" style="3" customWidth="1"/>
    <col min="8539" max="8539" width="20.7109375" style="3" customWidth="1"/>
    <col min="8540" max="8540" width="18.140625" style="3" customWidth="1"/>
    <col min="8541" max="8541" width="14.85546875" style="3" bestFit="1" customWidth="1"/>
    <col min="8542" max="8542" width="11.42578125" style="3"/>
    <col min="8543" max="8543" width="17.42578125" style="3" customWidth="1"/>
    <col min="8544" max="8546" width="18.140625" style="3" customWidth="1"/>
    <col min="8547" max="8550" width="11.42578125" style="3"/>
    <col min="8551" max="8551" width="34" style="3" customWidth="1"/>
    <col min="8552" max="8552" width="9.5703125" style="3" customWidth="1"/>
    <col min="8553" max="8553" width="16.7109375" style="3" customWidth="1"/>
    <col min="8554" max="8554" width="55.140625" style="3" customWidth="1"/>
    <col min="8555" max="8555" width="22.5703125" style="3" customWidth="1"/>
    <col min="8556" max="8556" width="23" style="3" customWidth="1"/>
    <col min="8557" max="8557" width="22.85546875" style="3" customWidth="1"/>
    <col min="8558" max="8558" width="23.42578125" style="3" customWidth="1"/>
    <col min="8559" max="8559" width="28.7109375" style="3" customWidth="1"/>
    <col min="8560" max="8560" width="12.7109375" style="3" customWidth="1"/>
    <col min="8561" max="8561" width="11.42578125" style="3"/>
    <col min="8562" max="8562" width="25.28515625" style="3" customWidth="1"/>
    <col min="8563" max="8563" width="15.85546875" style="3" bestFit="1" customWidth="1"/>
    <col min="8564" max="8565" width="18" style="3" bestFit="1" customWidth="1"/>
    <col min="8566" max="8784" width="11.42578125" style="3"/>
    <col min="8785" max="8785" width="15.42578125" style="3" customWidth="1"/>
    <col min="8786" max="8786" width="9.5703125" style="3" customWidth="1"/>
    <col min="8787" max="8787" width="14.42578125" style="3" customWidth="1"/>
    <col min="8788" max="8788" width="49.85546875" style="3" customWidth="1"/>
    <col min="8789" max="8789" width="22.5703125" style="3" customWidth="1"/>
    <col min="8790" max="8790" width="23" style="3" customWidth="1"/>
    <col min="8791" max="8791" width="22.85546875" style="3" customWidth="1"/>
    <col min="8792" max="8792" width="23.42578125" style="3" customWidth="1"/>
    <col min="8793" max="8793" width="22.42578125" style="3" customWidth="1"/>
    <col min="8794" max="8794" width="13.85546875" style="3" customWidth="1"/>
    <col min="8795" max="8795" width="20.7109375" style="3" customWidth="1"/>
    <col min="8796" max="8796" width="18.140625" style="3" customWidth="1"/>
    <col min="8797" max="8797" width="14.85546875" style="3" bestFit="1" customWidth="1"/>
    <col min="8798" max="8798" width="11.42578125" style="3"/>
    <col min="8799" max="8799" width="17.42578125" style="3" customWidth="1"/>
    <col min="8800" max="8802" width="18.140625" style="3" customWidth="1"/>
    <col min="8803" max="8806" width="11.42578125" style="3"/>
    <col min="8807" max="8807" width="34" style="3" customWidth="1"/>
    <col min="8808" max="8808" width="9.5703125" style="3" customWidth="1"/>
    <col min="8809" max="8809" width="16.7109375" style="3" customWidth="1"/>
    <col min="8810" max="8810" width="55.140625" style="3" customWidth="1"/>
    <col min="8811" max="8811" width="22.5703125" style="3" customWidth="1"/>
    <col min="8812" max="8812" width="23" style="3" customWidth="1"/>
    <col min="8813" max="8813" width="22.85546875" style="3" customWidth="1"/>
    <col min="8814" max="8814" width="23.42578125" style="3" customWidth="1"/>
    <col min="8815" max="8815" width="28.7109375" style="3" customWidth="1"/>
    <col min="8816" max="8816" width="12.7109375" style="3" customWidth="1"/>
    <col min="8817" max="8817" width="11.42578125" style="3"/>
    <col min="8818" max="8818" width="25.28515625" style="3" customWidth="1"/>
    <col min="8819" max="8819" width="15.85546875" style="3" bestFit="1" customWidth="1"/>
    <col min="8820" max="8821" width="18" style="3" bestFit="1" customWidth="1"/>
    <col min="8822" max="9040" width="11.42578125" style="3"/>
    <col min="9041" max="9041" width="15.42578125" style="3" customWidth="1"/>
    <col min="9042" max="9042" width="9.5703125" style="3" customWidth="1"/>
    <col min="9043" max="9043" width="14.42578125" style="3" customWidth="1"/>
    <col min="9044" max="9044" width="49.85546875" style="3" customWidth="1"/>
    <col min="9045" max="9045" width="22.5703125" style="3" customWidth="1"/>
    <col min="9046" max="9046" width="23" style="3" customWidth="1"/>
    <col min="9047" max="9047" width="22.85546875" style="3" customWidth="1"/>
    <col min="9048" max="9048" width="23.42578125" style="3" customWidth="1"/>
    <col min="9049" max="9049" width="22.42578125" style="3" customWidth="1"/>
    <col min="9050" max="9050" width="13.85546875" style="3" customWidth="1"/>
    <col min="9051" max="9051" width="20.7109375" style="3" customWidth="1"/>
    <col min="9052" max="9052" width="18.140625" style="3" customWidth="1"/>
    <col min="9053" max="9053" width="14.85546875" style="3" bestFit="1" customWidth="1"/>
    <col min="9054" max="9054" width="11.42578125" style="3"/>
    <col min="9055" max="9055" width="17.42578125" style="3" customWidth="1"/>
    <col min="9056" max="9058" width="18.140625" style="3" customWidth="1"/>
    <col min="9059" max="9062" width="11.42578125" style="3"/>
    <col min="9063" max="9063" width="34" style="3" customWidth="1"/>
    <col min="9064" max="9064" width="9.5703125" style="3" customWidth="1"/>
    <col min="9065" max="9065" width="16.7109375" style="3" customWidth="1"/>
    <col min="9066" max="9066" width="55.140625" style="3" customWidth="1"/>
    <col min="9067" max="9067" width="22.5703125" style="3" customWidth="1"/>
    <col min="9068" max="9068" width="23" style="3" customWidth="1"/>
    <col min="9069" max="9069" width="22.85546875" style="3" customWidth="1"/>
    <col min="9070" max="9070" width="23.42578125" style="3" customWidth="1"/>
    <col min="9071" max="9071" width="28.7109375" style="3" customWidth="1"/>
    <col min="9072" max="9072" width="12.7109375" style="3" customWidth="1"/>
    <col min="9073" max="9073" width="11.42578125" style="3"/>
    <col min="9074" max="9074" width="25.28515625" style="3" customWidth="1"/>
    <col min="9075" max="9075" width="15.85546875" style="3" bestFit="1" customWidth="1"/>
    <col min="9076" max="9077" width="18" style="3" bestFit="1" customWidth="1"/>
    <col min="9078" max="9296" width="11.42578125" style="3"/>
    <col min="9297" max="9297" width="15.42578125" style="3" customWidth="1"/>
    <col min="9298" max="9298" width="9.5703125" style="3" customWidth="1"/>
    <col min="9299" max="9299" width="14.42578125" style="3" customWidth="1"/>
    <col min="9300" max="9300" width="49.85546875" style="3" customWidth="1"/>
    <col min="9301" max="9301" width="22.5703125" style="3" customWidth="1"/>
    <col min="9302" max="9302" width="23" style="3" customWidth="1"/>
    <col min="9303" max="9303" width="22.85546875" style="3" customWidth="1"/>
    <col min="9304" max="9304" width="23.42578125" style="3" customWidth="1"/>
    <col min="9305" max="9305" width="22.42578125" style="3" customWidth="1"/>
    <col min="9306" max="9306" width="13.85546875" style="3" customWidth="1"/>
    <col min="9307" max="9307" width="20.7109375" style="3" customWidth="1"/>
    <col min="9308" max="9308" width="18.140625" style="3" customWidth="1"/>
    <col min="9309" max="9309" width="14.85546875" style="3" bestFit="1" customWidth="1"/>
    <col min="9310" max="9310" width="11.42578125" style="3"/>
    <col min="9311" max="9311" width="17.42578125" style="3" customWidth="1"/>
    <col min="9312" max="9314" width="18.140625" style="3" customWidth="1"/>
    <col min="9315" max="9318" width="11.42578125" style="3"/>
    <col min="9319" max="9319" width="34" style="3" customWidth="1"/>
    <col min="9320" max="9320" width="9.5703125" style="3" customWidth="1"/>
    <col min="9321" max="9321" width="16.7109375" style="3" customWidth="1"/>
    <col min="9322" max="9322" width="55.140625" style="3" customWidth="1"/>
    <col min="9323" max="9323" width="22.5703125" style="3" customWidth="1"/>
    <col min="9324" max="9324" width="23" style="3" customWidth="1"/>
    <col min="9325" max="9325" width="22.85546875" style="3" customWidth="1"/>
    <col min="9326" max="9326" width="23.42578125" style="3" customWidth="1"/>
    <col min="9327" max="9327" width="28.7109375" style="3" customWidth="1"/>
    <col min="9328" max="9328" width="12.7109375" style="3" customWidth="1"/>
    <col min="9329" max="9329" width="11.42578125" style="3"/>
    <col min="9330" max="9330" width="25.28515625" style="3" customWidth="1"/>
    <col min="9331" max="9331" width="15.85546875" style="3" bestFit="1" customWidth="1"/>
    <col min="9332" max="9333" width="18" style="3" bestFit="1" customWidth="1"/>
    <col min="9334" max="9552" width="11.42578125" style="3"/>
    <col min="9553" max="9553" width="15.42578125" style="3" customWidth="1"/>
    <col min="9554" max="9554" width="9.5703125" style="3" customWidth="1"/>
    <col min="9555" max="9555" width="14.42578125" style="3" customWidth="1"/>
    <col min="9556" max="9556" width="49.85546875" style="3" customWidth="1"/>
    <col min="9557" max="9557" width="22.5703125" style="3" customWidth="1"/>
    <col min="9558" max="9558" width="23" style="3" customWidth="1"/>
    <col min="9559" max="9559" width="22.85546875" style="3" customWidth="1"/>
    <col min="9560" max="9560" width="23.42578125" style="3" customWidth="1"/>
    <col min="9561" max="9561" width="22.42578125" style="3" customWidth="1"/>
    <col min="9562" max="9562" width="13.85546875" style="3" customWidth="1"/>
    <col min="9563" max="9563" width="20.7109375" style="3" customWidth="1"/>
    <col min="9564" max="9564" width="18.140625" style="3" customWidth="1"/>
    <col min="9565" max="9565" width="14.85546875" style="3" bestFit="1" customWidth="1"/>
    <col min="9566" max="9566" width="11.42578125" style="3"/>
    <col min="9567" max="9567" width="17.42578125" style="3" customWidth="1"/>
    <col min="9568" max="9570" width="18.140625" style="3" customWidth="1"/>
    <col min="9571" max="9574" width="11.42578125" style="3"/>
    <col min="9575" max="9575" width="34" style="3" customWidth="1"/>
    <col min="9576" max="9576" width="9.5703125" style="3" customWidth="1"/>
    <col min="9577" max="9577" width="16.7109375" style="3" customWidth="1"/>
    <col min="9578" max="9578" width="55.140625" style="3" customWidth="1"/>
    <col min="9579" max="9579" width="22.5703125" style="3" customWidth="1"/>
    <col min="9580" max="9580" width="23" style="3" customWidth="1"/>
    <col min="9581" max="9581" width="22.85546875" style="3" customWidth="1"/>
    <col min="9582" max="9582" width="23.42578125" style="3" customWidth="1"/>
    <col min="9583" max="9583" width="28.7109375" style="3" customWidth="1"/>
    <col min="9584" max="9584" width="12.7109375" style="3" customWidth="1"/>
    <col min="9585" max="9585" width="11.42578125" style="3"/>
    <col min="9586" max="9586" width="25.28515625" style="3" customWidth="1"/>
    <col min="9587" max="9587" width="15.85546875" style="3" bestFit="1" customWidth="1"/>
    <col min="9588" max="9589" width="18" style="3" bestFit="1" customWidth="1"/>
    <col min="9590" max="9808" width="11.42578125" style="3"/>
    <col min="9809" max="9809" width="15.42578125" style="3" customWidth="1"/>
    <col min="9810" max="9810" width="9.5703125" style="3" customWidth="1"/>
    <col min="9811" max="9811" width="14.42578125" style="3" customWidth="1"/>
    <col min="9812" max="9812" width="49.85546875" style="3" customWidth="1"/>
    <col min="9813" max="9813" width="22.5703125" style="3" customWidth="1"/>
    <col min="9814" max="9814" width="23" style="3" customWidth="1"/>
    <col min="9815" max="9815" width="22.85546875" style="3" customWidth="1"/>
    <col min="9816" max="9816" width="23.42578125" style="3" customWidth="1"/>
    <col min="9817" max="9817" width="22.42578125" style="3" customWidth="1"/>
    <col min="9818" max="9818" width="13.85546875" style="3" customWidth="1"/>
    <col min="9819" max="9819" width="20.7109375" style="3" customWidth="1"/>
    <col min="9820" max="9820" width="18.140625" style="3" customWidth="1"/>
    <col min="9821" max="9821" width="14.85546875" style="3" bestFit="1" customWidth="1"/>
    <col min="9822" max="9822" width="11.42578125" style="3"/>
    <col min="9823" max="9823" width="17.42578125" style="3" customWidth="1"/>
    <col min="9824" max="9826" width="18.140625" style="3" customWidth="1"/>
    <col min="9827" max="9830" width="11.42578125" style="3"/>
    <col min="9831" max="9831" width="34" style="3" customWidth="1"/>
    <col min="9832" max="9832" width="9.5703125" style="3" customWidth="1"/>
    <col min="9833" max="9833" width="16.7109375" style="3" customWidth="1"/>
    <col min="9834" max="9834" width="55.140625" style="3" customWidth="1"/>
    <col min="9835" max="9835" width="22.5703125" style="3" customWidth="1"/>
    <col min="9836" max="9836" width="23" style="3" customWidth="1"/>
    <col min="9837" max="9837" width="22.85546875" style="3" customWidth="1"/>
    <col min="9838" max="9838" width="23.42578125" style="3" customWidth="1"/>
    <col min="9839" max="9839" width="28.7109375" style="3" customWidth="1"/>
    <col min="9840" max="9840" width="12.7109375" style="3" customWidth="1"/>
    <col min="9841" max="9841" width="11.42578125" style="3"/>
    <col min="9842" max="9842" width="25.28515625" style="3" customWidth="1"/>
    <col min="9843" max="9843" width="15.85546875" style="3" bestFit="1" customWidth="1"/>
    <col min="9844" max="9845" width="18" style="3" bestFit="1" customWidth="1"/>
    <col min="9846" max="10064" width="11.42578125" style="3"/>
    <col min="10065" max="10065" width="15.42578125" style="3" customWidth="1"/>
    <col min="10066" max="10066" width="9.5703125" style="3" customWidth="1"/>
    <col min="10067" max="10067" width="14.42578125" style="3" customWidth="1"/>
    <col min="10068" max="10068" width="49.85546875" style="3" customWidth="1"/>
    <col min="10069" max="10069" width="22.5703125" style="3" customWidth="1"/>
    <col min="10070" max="10070" width="23" style="3" customWidth="1"/>
    <col min="10071" max="10071" width="22.85546875" style="3" customWidth="1"/>
    <col min="10072" max="10072" width="23.42578125" style="3" customWidth="1"/>
    <col min="10073" max="10073" width="22.42578125" style="3" customWidth="1"/>
    <col min="10074" max="10074" width="13.85546875" style="3" customWidth="1"/>
    <col min="10075" max="10075" width="20.7109375" style="3" customWidth="1"/>
    <col min="10076" max="10076" width="18.140625" style="3" customWidth="1"/>
    <col min="10077" max="10077" width="14.85546875" style="3" bestFit="1" customWidth="1"/>
    <col min="10078" max="10078" width="11.42578125" style="3"/>
    <col min="10079" max="10079" width="17.42578125" style="3" customWidth="1"/>
    <col min="10080" max="10082" width="18.140625" style="3" customWidth="1"/>
    <col min="10083" max="10086" width="11.42578125" style="3"/>
    <col min="10087" max="10087" width="34" style="3" customWidth="1"/>
    <col min="10088" max="10088" width="9.5703125" style="3" customWidth="1"/>
    <col min="10089" max="10089" width="16.7109375" style="3" customWidth="1"/>
    <col min="10090" max="10090" width="55.140625" style="3" customWidth="1"/>
    <col min="10091" max="10091" width="22.5703125" style="3" customWidth="1"/>
    <col min="10092" max="10092" width="23" style="3" customWidth="1"/>
    <col min="10093" max="10093" width="22.85546875" style="3" customWidth="1"/>
    <col min="10094" max="10094" width="23.42578125" style="3" customWidth="1"/>
    <col min="10095" max="10095" width="28.7109375" style="3" customWidth="1"/>
    <col min="10096" max="10096" width="12.7109375" style="3" customWidth="1"/>
    <col min="10097" max="10097" width="11.42578125" style="3"/>
    <col min="10098" max="10098" width="25.28515625" style="3" customWidth="1"/>
    <col min="10099" max="10099" width="15.85546875" style="3" bestFit="1" customWidth="1"/>
    <col min="10100" max="10101" width="18" style="3" bestFit="1" customWidth="1"/>
    <col min="10102" max="10320" width="11.42578125" style="3"/>
    <col min="10321" max="10321" width="15.42578125" style="3" customWidth="1"/>
    <col min="10322" max="10322" width="9.5703125" style="3" customWidth="1"/>
    <col min="10323" max="10323" width="14.42578125" style="3" customWidth="1"/>
    <col min="10324" max="10324" width="49.85546875" style="3" customWidth="1"/>
    <col min="10325" max="10325" width="22.5703125" style="3" customWidth="1"/>
    <col min="10326" max="10326" width="23" style="3" customWidth="1"/>
    <col min="10327" max="10327" width="22.85546875" style="3" customWidth="1"/>
    <col min="10328" max="10328" width="23.42578125" style="3" customWidth="1"/>
    <col min="10329" max="10329" width="22.42578125" style="3" customWidth="1"/>
    <col min="10330" max="10330" width="13.85546875" style="3" customWidth="1"/>
    <col min="10331" max="10331" width="20.7109375" style="3" customWidth="1"/>
    <col min="10332" max="10332" width="18.140625" style="3" customWidth="1"/>
    <col min="10333" max="10333" width="14.85546875" style="3" bestFit="1" customWidth="1"/>
    <col min="10334" max="10334" width="11.42578125" style="3"/>
    <col min="10335" max="10335" width="17.42578125" style="3" customWidth="1"/>
    <col min="10336" max="10338" width="18.140625" style="3" customWidth="1"/>
    <col min="10339" max="10342" width="11.42578125" style="3"/>
    <col min="10343" max="10343" width="34" style="3" customWidth="1"/>
    <col min="10344" max="10344" width="9.5703125" style="3" customWidth="1"/>
    <col min="10345" max="10345" width="16.7109375" style="3" customWidth="1"/>
    <col min="10346" max="10346" width="55.140625" style="3" customWidth="1"/>
    <col min="10347" max="10347" width="22.5703125" style="3" customWidth="1"/>
    <col min="10348" max="10348" width="23" style="3" customWidth="1"/>
    <col min="10349" max="10349" width="22.85546875" style="3" customWidth="1"/>
    <col min="10350" max="10350" width="23.42578125" style="3" customWidth="1"/>
    <col min="10351" max="10351" width="28.7109375" style="3" customWidth="1"/>
    <col min="10352" max="10352" width="12.7109375" style="3" customWidth="1"/>
    <col min="10353" max="10353" width="11.42578125" style="3"/>
    <col min="10354" max="10354" width="25.28515625" style="3" customWidth="1"/>
    <col min="10355" max="10355" width="15.85546875" style="3" bestFit="1" customWidth="1"/>
    <col min="10356" max="10357" width="18" style="3" bestFit="1" customWidth="1"/>
    <col min="10358" max="10576" width="11.42578125" style="3"/>
    <col min="10577" max="10577" width="15.42578125" style="3" customWidth="1"/>
    <col min="10578" max="10578" width="9.5703125" style="3" customWidth="1"/>
    <col min="10579" max="10579" width="14.42578125" style="3" customWidth="1"/>
    <col min="10580" max="10580" width="49.85546875" style="3" customWidth="1"/>
    <col min="10581" max="10581" width="22.5703125" style="3" customWidth="1"/>
    <col min="10582" max="10582" width="23" style="3" customWidth="1"/>
    <col min="10583" max="10583" width="22.85546875" style="3" customWidth="1"/>
    <col min="10584" max="10584" width="23.42578125" style="3" customWidth="1"/>
    <col min="10585" max="10585" width="22.42578125" style="3" customWidth="1"/>
    <col min="10586" max="10586" width="13.85546875" style="3" customWidth="1"/>
    <col min="10587" max="10587" width="20.7109375" style="3" customWidth="1"/>
    <col min="10588" max="10588" width="18.140625" style="3" customWidth="1"/>
    <col min="10589" max="10589" width="14.85546875" style="3" bestFit="1" customWidth="1"/>
    <col min="10590" max="10590" width="11.42578125" style="3"/>
    <col min="10591" max="10591" width="17.42578125" style="3" customWidth="1"/>
    <col min="10592" max="10594" width="18.140625" style="3" customWidth="1"/>
    <col min="10595" max="10598" width="11.42578125" style="3"/>
    <col min="10599" max="10599" width="34" style="3" customWidth="1"/>
    <col min="10600" max="10600" width="9.5703125" style="3" customWidth="1"/>
    <col min="10601" max="10601" width="16.7109375" style="3" customWidth="1"/>
    <col min="10602" max="10602" width="55.140625" style="3" customWidth="1"/>
    <col min="10603" max="10603" width="22.5703125" style="3" customWidth="1"/>
    <col min="10604" max="10604" width="23" style="3" customWidth="1"/>
    <col min="10605" max="10605" width="22.85546875" style="3" customWidth="1"/>
    <col min="10606" max="10606" width="23.42578125" style="3" customWidth="1"/>
    <col min="10607" max="10607" width="28.7109375" style="3" customWidth="1"/>
    <col min="10608" max="10608" width="12.7109375" style="3" customWidth="1"/>
    <col min="10609" max="10609" width="11.42578125" style="3"/>
    <col min="10610" max="10610" width="25.28515625" style="3" customWidth="1"/>
    <col min="10611" max="10611" width="15.85546875" style="3" bestFit="1" customWidth="1"/>
    <col min="10612" max="10613" width="18" style="3" bestFit="1" customWidth="1"/>
    <col min="10614" max="10832" width="11.42578125" style="3"/>
    <col min="10833" max="10833" width="15.42578125" style="3" customWidth="1"/>
    <col min="10834" max="10834" width="9.5703125" style="3" customWidth="1"/>
    <col min="10835" max="10835" width="14.42578125" style="3" customWidth="1"/>
    <col min="10836" max="10836" width="49.85546875" style="3" customWidth="1"/>
    <col min="10837" max="10837" width="22.5703125" style="3" customWidth="1"/>
    <col min="10838" max="10838" width="23" style="3" customWidth="1"/>
    <col min="10839" max="10839" width="22.85546875" style="3" customWidth="1"/>
    <col min="10840" max="10840" width="23.42578125" style="3" customWidth="1"/>
    <col min="10841" max="10841" width="22.42578125" style="3" customWidth="1"/>
    <col min="10842" max="10842" width="13.85546875" style="3" customWidth="1"/>
    <col min="10843" max="10843" width="20.7109375" style="3" customWidth="1"/>
    <col min="10844" max="10844" width="18.140625" style="3" customWidth="1"/>
    <col min="10845" max="10845" width="14.85546875" style="3" bestFit="1" customWidth="1"/>
    <col min="10846" max="10846" width="11.42578125" style="3"/>
    <col min="10847" max="10847" width="17.42578125" style="3" customWidth="1"/>
    <col min="10848" max="10850" width="18.140625" style="3" customWidth="1"/>
    <col min="10851" max="10854" width="11.42578125" style="3"/>
    <col min="10855" max="10855" width="34" style="3" customWidth="1"/>
    <col min="10856" max="10856" width="9.5703125" style="3" customWidth="1"/>
    <col min="10857" max="10857" width="16.7109375" style="3" customWidth="1"/>
    <col min="10858" max="10858" width="55.140625" style="3" customWidth="1"/>
    <col min="10859" max="10859" width="22.5703125" style="3" customWidth="1"/>
    <col min="10860" max="10860" width="23" style="3" customWidth="1"/>
    <col min="10861" max="10861" width="22.85546875" style="3" customWidth="1"/>
    <col min="10862" max="10862" width="23.42578125" style="3" customWidth="1"/>
    <col min="10863" max="10863" width="28.7109375" style="3" customWidth="1"/>
    <col min="10864" max="10864" width="12.7109375" style="3" customWidth="1"/>
    <col min="10865" max="10865" width="11.42578125" style="3"/>
    <col min="10866" max="10866" width="25.28515625" style="3" customWidth="1"/>
    <col min="10867" max="10867" width="15.85546875" style="3" bestFit="1" customWidth="1"/>
    <col min="10868" max="10869" width="18" style="3" bestFit="1" customWidth="1"/>
    <col min="10870" max="11088" width="11.42578125" style="3"/>
    <col min="11089" max="11089" width="15.42578125" style="3" customWidth="1"/>
    <col min="11090" max="11090" width="9.5703125" style="3" customWidth="1"/>
    <col min="11091" max="11091" width="14.42578125" style="3" customWidth="1"/>
    <col min="11092" max="11092" width="49.85546875" style="3" customWidth="1"/>
    <col min="11093" max="11093" width="22.5703125" style="3" customWidth="1"/>
    <col min="11094" max="11094" width="23" style="3" customWidth="1"/>
    <col min="11095" max="11095" width="22.85546875" style="3" customWidth="1"/>
    <col min="11096" max="11096" width="23.42578125" style="3" customWidth="1"/>
    <col min="11097" max="11097" width="22.42578125" style="3" customWidth="1"/>
    <col min="11098" max="11098" width="13.85546875" style="3" customWidth="1"/>
    <col min="11099" max="11099" width="20.7109375" style="3" customWidth="1"/>
    <col min="11100" max="11100" width="18.140625" style="3" customWidth="1"/>
    <col min="11101" max="11101" width="14.85546875" style="3" bestFit="1" customWidth="1"/>
    <col min="11102" max="11102" width="11.42578125" style="3"/>
    <col min="11103" max="11103" width="17.42578125" style="3" customWidth="1"/>
    <col min="11104" max="11106" width="18.140625" style="3" customWidth="1"/>
    <col min="11107" max="11110" width="11.42578125" style="3"/>
    <col min="11111" max="11111" width="34" style="3" customWidth="1"/>
    <col min="11112" max="11112" width="9.5703125" style="3" customWidth="1"/>
    <col min="11113" max="11113" width="16.7109375" style="3" customWidth="1"/>
    <col min="11114" max="11114" width="55.140625" style="3" customWidth="1"/>
    <col min="11115" max="11115" width="22.5703125" style="3" customWidth="1"/>
    <col min="11116" max="11116" width="23" style="3" customWidth="1"/>
    <col min="11117" max="11117" width="22.85546875" style="3" customWidth="1"/>
    <col min="11118" max="11118" width="23.42578125" style="3" customWidth="1"/>
    <col min="11119" max="11119" width="28.7109375" style="3" customWidth="1"/>
    <col min="11120" max="11120" width="12.7109375" style="3" customWidth="1"/>
    <col min="11121" max="11121" width="11.42578125" style="3"/>
    <col min="11122" max="11122" width="25.28515625" style="3" customWidth="1"/>
    <col min="11123" max="11123" width="15.85546875" style="3" bestFit="1" customWidth="1"/>
    <col min="11124" max="11125" width="18" style="3" bestFit="1" customWidth="1"/>
    <col min="11126" max="11344" width="11.42578125" style="3"/>
    <col min="11345" max="11345" width="15.42578125" style="3" customWidth="1"/>
    <col min="11346" max="11346" width="9.5703125" style="3" customWidth="1"/>
    <col min="11347" max="11347" width="14.42578125" style="3" customWidth="1"/>
    <col min="11348" max="11348" width="49.85546875" style="3" customWidth="1"/>
    <col min="11349" max="11349" width="22.5703125" style="3" customWidth="1"/>
    <col min="11350" max="11350" width="23" style="3" customWidth="1"/>
    <col min="11351" max="11351" width="22.85546875" style="3" customWidth="1"/>
    <col min="11352" max="11352" width="23.42578125" style="3" customWidth="1"/>
    <col min="11353" max="11353" width="22.42578125" style="3" customWidth="1"/>
    <col min="11354" max="11354" width="13.85546875" style="3" customWidth="1"/>
    <col min="11355" max="11355" width="20.7109375" style="3" customWidth="1"/>
    <col min="11356" max="11356" width="18.140625" style="3" customWidth="1"/>
    <col min="11357" max="11357" width="14.85546875" style="3" bestFit="1" customWidth="1"/>
    <col min="11358" max="11358" width="11.42578125" style="3"/>
    <col min="11359" max="11359" width="17.42578125" style="3" customWidth="1"/>
    <col min="11360" max="11362" width="18.140625" style="3" customWidth="1"/>
    <col min="11363" max="11366" width="11.42578125" style="3"/>
    <col min="11367" max="11367" width="34" style="3" customWidth="1"/>
    <col min="11368" max="11368" width="9.5703125" style="3" customWidth="1"/>
    <col min="11369" max="11369" width="16.7109375" style="3" customWidth="1"/>
    <col min="11370" max="11370" width="55.140625" style="3" customWidth="1"/>
    <col min="11371" max="11371" width="22.5703125" style="3" customWidth="1"/>
    <col min="11372" max="11372" width="23" style="3" customWidth="1"/>
    <col min="11373" max="11373" width="22.85546875" style="3" customWidth="1"/>
    <col min="11374" max="11374" width="23.42578125" style="3" customWidth="1"/>
    <col min="11375" max="11375" width="28.7109375" style="3" customWidth="1"/>
    <col min="11376" max="11376" width="12.7109375" style="3" customWidth="1"/>
    <col min="11377" max="11377" width="11.42578125" style="3"/>
    <col min="11378" max="11378" width="25.28515625" style="3" customWidth="1"/>
    <col min="11379" max="11379" width="15.85546875" style="3" bestFit="1" customWidth="1"/>
    <col min="11380" max="11381" width="18" style="3" bestFit="1" customWidth="1"/>
    <col min="11382" max="11600" width="11.42578125" style="3"/>
    <col min="11601" max="11601" width="15.42578125" style="3" customWidth="1"/>
    <col min="11602" max="11602" width="9.5703125" style="3" customWidth="1"/>
    <col min="11603" max="11603" width="14.42578125" style="3" customWidth="1"/>
    <col min="11604" max="11604" width="49.85546875" style="3" customWidth="1"/>
    <col min="11605" max="11605" width="22.5703125" style="3" customWidth="1"/>
    <col min="11606" max="11606" width="23" style="3" customWidth="1"/>
    <col min="11607" max="11607" width="22.85546875" style="3" customWidth="1"/>
    <col min="11608" max="11608" width="23.42578125" style="3" customWidth="1"/>
    <col min="11609" max="11609" width="22.42578125" style="3" customWidth="1"/>
    <col min="11610" max="11610" width="13.85546875" style="3" customWidth="1"/>
    <col min="11611" max="11611" width="20.7109375" style="3" customWidth="1"/>
    <col min="11612" max="11612" width="18.140625" style="3" customWidth="1"/>
    <col min="11613" max="11613" width="14.85546875" style="3" bestFit="1" customWidth="1"/>
    <col min="11614" max="11614" width="11.42578125" style="3"/>
    <col min="11615" max="11615" width="17.42578125" style="3" customWidth="1"/>
    <col min="11616" max="11618" width="18.140625" style="3" customWidth="1"/>
    <col min="11619" max="11622" width="11.42578125" style="3"/>
    <col min="11623" max="11623" width="34" style="3" customWidth="1"/>
    <col min="11624" max="11624" width="9.5703125" style="3" customWidth="1"/>
    <col min="11625" max="11625" width="16.7109375" style="3" customWidth="1"/>
    <col min="11626" max="11626" width="55.140625" style="3" customWidth="1"/>
    <col min="11627" max="11627" width="22.5703125" style="3" customWidth="1"/>
    <col min="11628" max="11628" width="23" style="3" customWidth="1"/>
    <col min="11629" max="11629" width="22.85546875" style="3" customWidth="1"/>
    <col min="11630" max="11630" width="23.42578125" style="3" customWidth="1"/>
    <col min="11631" max="11631" width="28.7109375" style="3" customWidth="1"/>
    <col min="11632" max="11632" width="12.7109375" style="3" customWidth="1"/>
    <col min="11633" max="11633" width="11.42578125" style="3"/>
    <col min="11634" max="11634" width="25.28515625" style="3" customWidth="1"/>
    <col min="11635" max="11635" width="15.85546875" style="3" bestFit="1" customWidth="1"/>
    <col min="11636" max="11637" width="18" style="3" bestFit="1" customWidth="1"/>
    <col min="11638" max="11856" width="11.42578125" style="3"/>
    <col min="11857" max="11857" width="15.42578125" style="3" customWidth="1"/>
    <col min="11858" max="11858" width="9.5703125" style="3" customWidth="1"/>
    <col min="11859" max="11859" width="14.42578125" style="3" customWidth="1"/>
    <col min="11860" max="11860" width="49.85546875" style="3" customWidth="1"/>
    <col min="11861" max="11861" width="22.5703125" style="3" customWidth="1"/>
    <col min="11862" max="11862" width="23" style="3" customWidth="1"/>
    <col min="11863" max="11863" width="22.85546875" style="3" customWidth="1"/>
    <col min="11864" max="11864" width="23.42578125" style="3" customWidth="1"/>
    <col min="11865" max="11865" width="22.42578125" style="3" customWidth="1"/>
    <col min="11866" max="11866" width="13.85546875" style="3" customWidth="1"/>
    <col min="11867" max="11867" width="20.7109375" style="3" customWidth="1"/>
    <col min="11868" max="11868" width="18.140625" style="3" customWidth="1"/>
    <col min="11869" max="11869" width="14.85546875" style="3" bestFit="1" customWidth="1"/>
    <col min="11870" max="11870" width="11.42578125" style="3"/>
    <col min="11871" max="11871" width="17.42578125" style="3" customWidth="1"/>
    <col min="11872" max="11874" width="18.140625" style="3" customWidth="1"/>
    <col min="11875" max="11878" width="11.42578125" style="3"/>
    <col min="11879" max="11879" width="34" style="3" customWidth="1"/>
    <col min="11880" max="11880" width="9.5703125" style="3" customWidth="1"/>
    <col min="11881" max="11881" width="16.7109375" style="3" customWidth="1"/>
    <col min="11882" max="11882" width="55.140625" style="3" customWidth="1"/>
    <col min="11883" max="11883" width="22.5703125" style="3" customWidth="1"/>
    <col min="11884" max="11884" width="23" style="3" customWidth="1"/>
    <col min="11885" max="11885" width="22.85546875" style="3" customWidth="1"/>
    <col min="11886" max="11886" width="23.42578125" style="3" customWidth="1"/>
    <col min="11887" max="11887" width="28.7109375" style="3" customWidth="1"/>
    <col min="11888" max="11888" width="12.7109375" style="3" customWidth="1"/>
    <col min="11889" max="11889" width="11.42578125" style="3"/>
    <col min="11890" max="11890" width="25.28515625" style="3" customWidth="1"/>
    <col min="11891" max="11891" width="15.85546875" style="3" bestFit="1" customWidth="1"/>
    <col min="11892" max="11893" width="18" style="3" bestFit="1" customWidth="1"/>
    <col min="11894" max="12112" width="11.42578125" style="3"/>
    <col min="12113" max="12113" width="15.42578125" style="3" customWidth="1"/>
    <col min="12114" max="12114" width="9.5703125" style="3" customWidth="1"/>
    <col min="12115" max="12115" width="14.42578125" style="3" customWidth="1"/>
    <col min="12116" max="12116" width="49.85546875" style="3" customWidth="1"/>
    <col min="12117" max="12117" width="22.5703125" style="3" customWidth="1"/>
    <col min="12118" max="12118" width="23" style="3" customWidth="1"/>
    <col min="12119" max="12119" width="22.85546875" style="3" customWidth="1"/>
    <col min="12120" max="12120" width="23.42578125" style="3" customWidth="1"/>
    <col min="12121" max="12121" width="22.42578125" style="3" customWidth="1"/>
    <col min="12122" max="12122" width="13.85546875" style="3" customWidth="1"/>
    <col min="12123" max="12123" width="20.7109375" style="3" customWidth="1"/>
    <col min="12124" max="12124" width="18.140625" style="3" customWidth="1"/>
    <col min="12125" max="12125" width="14.85546875" style="3" bestFit="1" customWidth="1"/>
    <col min="12126" max="12126" width="11.42578125" style="3"/>
    <col min="12127" max="12127" width="17.42578125" style="3" customWidth="1"/>
    <col min="12128" max="12130" width="18.140625" style="3" customWidth="1"/>
    <col min="12131" max="12134" width="11.42578125" style="3"/>
    <col min="12135" max="12135" width="34" style="3" customWidth="1"/>
    <col min="12136" max="12136" width="9.5703125" style="3" customWidth="1"/>
    <col min="12137" max="12137" width="16.7109375" style="3" customWidth="1"/>
    <col min="12138" max="12138" width="55.140625" style="3" customWidth="1"/>
    <col min="12139" max="12139" width="22.5703125" style="3" customWidth="1"/>
    <col min="12140" max="12140" width="23" style="3" customWidth="1"/>
    <col min="12141" max="12141" width="22.85546875" style="3" customWidth="1"/>
    <col min="12142" max="12142" width="23.42578125" style="3" customWidth="1"/>
    <col min="12143" max="12143" width="28.7109375" style="3" customWidth="1"/>
    <col min="12144" max="12144" width="12.7109375" style="3" customWidth="1"/>
    <col min="12145" max="12145" width="11.42578125" style="3"/>
    <col min="12146" max="12146" width="25.28515625" style="3" customWidth="1"/>
    <col min="12147" max="12147" width="15.85546875" style="3" bestFit="1" customWidth="1"/>
    <col min="12148" max="12149" width="18" style="3" bestFit="1" customWidth="1"/>
    <col min="12150" max="12368" width="11.42578125" style="3"/>
    <col min="12369" max="12369" width="15.42578125" style="3" customWidth="1"/>
    <col min="12370" max="12370" width="9.5703125" style="3" customWidth="1"/>
    <col min="12371" max="12371" width="14.42578125" style="3" customWidth="1"/>
    <col min="12372" max="12372" width="49.85546875" style="3" customWidth="1"/>
    <col min="12373" max="12373" width="22.5703125" style="3" customWidth="1"/>
    <col min="12374" max="12374" width="23" style="3" customWidth="1"/>
    <col min="12375" max="12375" width="22.85546875" style="3" customWidth="1"/>
    <col min="12376" max="12376" width="23.42578125" style="3" customWidth="1"/>
    <col min="12377" max="12377" width="22.42578125" style="3" customWidth="1"/>
    <col min="12378" max="12378" width="13.85546875" style="3" customWidth="1"/>
    <col min="12379" max="12379" width="20.7109375" style="3" customWidth="1"/>
    <col min="12380" max="12380" width="18.140625" style="3" customWidth="1"/>
    <col min="12381" max="12381" width="14.85546875" style="3" bestFit="1" customWidth="1"/>
    <col min="12382" max="12382" width="11.42578125" style="3"/>
    <col min="12383" max="12383" width="17.42578125" style="3" customWidth="1"/>
    <col min="12384" max="12386" width="18.140625" style="3" customWidth="1"/>
    <col min="12387" max="12390" width="11.42578125" style="3"/>
    <col min="12391" max="12391" width="34" style="3" customWidth="1"/>
    <col min="12392" max="12392" width="9.5703125" style="3" customWidth="1"/>
    <col min="12393" max="12393" width="16.7109375" style="3" customWidth="1"/>
    <col min="12394" max="12394" width="55.140625" style="3" customWidth="1"/>
    <col min="12395" max="12395" width="22.5703125" style="3" customWidth="1"/>
    <col min="12396" max="12396" width="23" style="3" customWidth="1"/>
    <col min="12397" max="12397" width="22.85546875" style="3" customWidth="1"/>
    <col min="12398" max="12398" width="23.42578125" style="3" customWidth="1"/>
    <col min="12399" max="12399" width="28.7109375" style="3" customWidth="1"/>
    <col min="12400" max="12400" width="12.7109375" style="3" customWidth="1"/>
    <col min="12401" max="12401" width="11.42578125" style="3"/>
    <col min="12402" max="12402" width="25.28515625" style="3" customWidth="1"/>
    <col min="12403" max="12403" width="15.85546875" style="3" bestFit="1" customWidth="1"/>
    <col min="12404" max="12405" width="18" style="3" bestFit="1" customWidth="1"/>
    <col min="12406" max="12624" width="11.42578125" style="3"/>
    <col min="12625" max="12625" width="15.42578125" style="3" customWidth="1"/>
    <col min="12626" max="12626" width="9.5703125" style="3" customWidth="1"/>
    <col min="12627" max="12627" width="14.42578125" style="3" customWidth="1"/>
    <col min="12628" max="12628" width="49.85546875" style="3" customWidth="1"/>
    <col min="12629" max="12629" width="22.5703125" style="3" customWidth="1"/>
    <col min="12630" max="12630" width="23" style="3" customWidth="1"/>
    <col min="12631" max="12631" width="22.85546875" style="3" customWidth="1"/>
    <col min="12632" max="12632" width="23.42578125" style="3" customWidth="1"/>
    <col min="12633" max="12633" width="22.42578125" style="3" customWidth="1"/>
    <col min="12634" max="12634" width="13.85546875" style="3" customWidth="1"/>
    <col min="12635" max="12635" width="20.7109375" style="3" customWidth="1"/>
    <col min="12636" max="12636" width="18.140625" style="3" customWidth="1"/>
    <col min="12637" max="12637" width="14.85546875" style="3" bestFit="1" customWidth="1"/>
    <col min="12638" max="12638" width="11.42578125" style="3"/>
    <col min="12639" max="12639" width="17.42578125" style="3" customWidth="1"/>
    <col min="12640" max="12642" width="18.140625" style="3" customWidth="1"/>
    <col min="12643" max="12646" width="11.42578125" style="3"/>
    <col min="12647" max="12647" width="34" style="3" customWidth="1"/>
    <col min="12648" max="12648" width="9.5703125" style="3" customWidth="1"/>
    <col min="12649" max="12649" width="16.7109375" style="3" customWidth="1"/>
    <col min="12650" max="12650" width="55.140625" style="3" customWidth="1"/>
    <col min="12651" max="12651" width="22.5703125" style="3" customWidth="1"/>
    <col min="12652" max="12652" width="23" style="3" customWidth="1"/>
    <col min="12653" max="12653" width="22.85546875" style="3" customWidth="1"/>
    <col min="12654" max="12654" width="23.42578125" style="3" customWidth="1"/>
    <col min="12655" max="12655" width="28.7109375" style="3" customWidth="1"/>
    <col min="12656" max="12656" width="12.7109375" style="3" customWidth="1"/>
    <col min="12657" max="12657" width="11.42578125" style="3"/>
    <col min="12658" max="12658" width="25.28515625" style="3" customWidth="1"/>
    <col min="12659" max="12659" width="15.85546875" style="3" bestFit="1" customWidth="1"/>
    <col min="12660" max="12661" width="18" style="3" bestFit="1" customWidth="1"/>
    <col min="12662" max="12880" width="11.42578125" style="3"/>
    <col min="12881" max="12881" width="15.42578125" style="3" customWidth="1"/>
    <col min="12882" max="12882" width="9.5703125" style="3" customWidth="1"/>
    <col min="12883" max="12883" width="14.42578125" style="3" customWidth="1"/>
    <col min="12884" max="12884" width="49.85546875" style="3" customWidth="1"/>
    <col min="12885" max="12885" width="22.5703125" style="3" customWidth="1"/>
    <col min="12886" max="12886" width="23" style="3" customWidth="1"/>
    <col min="12887" max="12887" width="22.85546875" style="3" customWidth="1"/>
    <col min="12888" max="12888" width="23.42578125" style="3" customWidth="1"/>
    <col min="12889" max="12889" width="22.42578125" style="3" customWidth="1"/>
    <col min="12890" max="12890" width="13.85546875" style="3" customWidth="1"/>
    <col min="12891" max="12891" width="20.7109375" style="3" customWidth="1"/>
    <col min="12892" max="12892" width="18.140625" style="3" customWidth="1"/>
    <col min="12893" max="12893" width="14.85546875" style="3" bestFit="1" customWidth="1"/>
    <col min="12894" max="12894" width="11.42578125" style="3"/>
    <col min="12895" max="12895" width="17.42578125" style="3" customWidth="1"/>
    <col min="12896" max="12898" width="18.140625" style="3" customWidth="1"/>
    <col min="12899" max="12902" width="11.42578125" style="3"/>
    <col min="12903" max="12903" width="34" style="3" customWidth="1"/>
    <col min="12904" max="12904" width="9.5703125" style="3" customWidth="1"/>
    <col min="12905" max="12905" width="16.7109375" style="3" customWidth="1"/>
    <col min="12906" max="12906" width="55.140625" style="3" customWidth="1"/>
    <col min="12907" max="12907" width="22.5703125" style="3" customWidth="1"/>
    <col min="12908" max="12908" width="23" style="3" customWidth="1"/>
    <col min="12909" max="12909" width="22.85546875" style="3" customWidth="1"/>
    <col min="12910" max="12910" width="23.42578125" style="3" customWidth="1"/>
    <col min="12911" max="12911" width="28.7109375" style="3" customWidth="1"/>
    <col min="12912" max="12912" width="12.7109375" style="3" customWidth="1"/>
    <col min="12913" max="12913" width="11.42578125" style="3"/>
    <col min="12914" max="12914" width="25.28515625" style="3" customWidth="1"/>
    <col min="12915" max="12915" width="15.85546875" style="3" bestFit="1" customWidth="1"/>
    <col min="12916" max="12917" width="18" style="3" bestFit="1" customWidth="1"/>
    <col min="12918" max="13136" width="11.42578125" style="3"/>
    <col min="13137" max="13137" width="15.42578125" style="3" customWidth="1"/>
    <col min="13138" max="13138" width="9.5703125" style="3" customWidth="1"/>
    <col min="13139" max="13139" width="14.42578125" style="3" customWidth="1"/>
    <col min="13140" max="13140" width="49.85546875" style="3" customWidth="1"/>
    <col min="13141" max="13141" width="22.5703125" style="3" customWidth="1"/>
    <col min="13142" max="13142" width="23" style="3" customWidth="1"/>
    <col min="13143" max="13143" width="22.85546875" style="3" customWidth="1"/>
    <col min="13144" max="13144" width="23.42578125" style="3" customWidth="1"/>
    <col min="13145" max="13145" width="22.42578125" style="3" customWidth="1"/>
    <col min="13146" max="13146" width="13.85546875" style="3" customWidth="1"/>
    <col min="13147" max="13147" width="20.7109375" style="3" customWidth="1"/>
    <col min="13148" max="13148" width="18.140625" style="3" customWidth="1"/>
    <col min="13149" max="13149" width="14.85546875" style="3" bestFit="1" customWidth="1"/>
    <col min="13150" max="13150" width="11.42578125" style="3"/>
    <col min="13151" max="13151" width="17.42578125" style="3" customWidth="1"/>
    <col min="13152" max="13154" width="18.140625" style="3" customWidth="1"/>
    <col min="13155" max="13158" width="11.42578125" style="3"/>
    <col min="13159" max="13159" width="34" style="3" customWidth="1"/>
    <col min="13160" max="13160" width="9.5703125" style="3" customWidth="1"/>
    <col min="13161" max="13161" width="16.7109375" style="3" customWidth="1"/>
    <col min="13162" max="13162" width="55.140625" style="3" customWidth="1"/>
    <col min="13163" max="13163" width="22.5703125" style="3" customWidth="1"/>
    <col min="13164" max="13164" width="23" style="3" customWidth="1"/>
    <col min="13165" max="13165" width="22.85546875" style="3" customWidth="1"/>
    <col min="13166" max="13166" width="23.42578125" style="3" customWidth="1"/>
    <col min="13167" max="13167" width="28.7109375" style="3" customWidth="1"/>
    <col min="13168" max="13168" width="12.7109375" style="3" customWidth="1"/>
    <col min="13169" max="13169" width="11.42578125" style="3"/>
    <col min="13170" max="13170" width="25.28515625" style="3" customWidth="1"/>
    <col min="13171" max="13171" width="15.85546875" style="3" bestFit="1" customWidth="1"/>
    <col min="13172" max="13173" width="18" style="3" bestFit="1" customWidth="1"/>
    <col min="13174" max="13392" width="11.42578125" style="3"/>
    <col min="13393" max="13393" width="15.42578125" style="3" customWidth="1"/>
    <col min="13394" max="13394" width="9.5703125" style="3" customWidth="1"/>
    <col min="13395" max="13395" width="14.42578125" style="3" customWidth="1"/>
    <col min="13396" max="13396" width="49.85546875" style="3" customWidth="1"/>
    <col min="13397" max="13397" width="22.5703125" style="3" customWidth="1"/>
    <col min="13398" max="13398" width="23" style="3" customWidth="1"/>
    <col min="13399" max="13399" width="22.85546875" style="3" customWidth="1"/>
    <col min="13400" max="13400" width="23.42578125" style="3" customWidth="1"/>
    <col min="13401" max="13401" width="22.42578125" style="3" customWidth="1"/>
    <col min="13402" max="13402" width="13.85546875" style="3" customWidth="1"/>
    <col min="13403" max="13403" width="20.7109375" style="3" customWidth="1"/>
    <col min="13404" max="13404" width="18.140625" style="3" customWidth="1"/>
    <col min="13405" max="13405" width="14.85546875" style="3" bestFit="1" customWidth="1"/>
    <col min="13406" max="13406" width="11.42578125" style="3"/>
    <col min="13407" max="13407" width="17.42578125" style="3" customWidth="1"/>
    <col min="13408" max="13410" width="18.140625" style="3" customWidth="1"/>
    <col min="13411" max="13414" width="11.42578125" style="3"/>
    <col min="13415" max="13415" width="34" style="3" customWidth="1"/>
    <col min="13416" max="13416" width="9.5703125" style="3" customWidth="1"/>
    <col min="13417" max="13417" width="16.7109375" style="3" customWidth="1"/>
    <col min="13418" max="13418" width="55.140625" style="3" customWidth="1"/>
    <col min="13419" max="13419" width="22.5703125" style="3" customWidth="1"/>
    <col min="13420" max="13420" width="23" style="3" customWidth="1"/>
    <col min="13421" max="13421" width="22.85546875" style="3" customWidth="1"/>
    <col min="13422" max="13422" width="23.42578125" style="3" customWidth="1"/>
    <col min="13423" max="13423" width="28.7109375" style="3" customWidth="1"/>
    <col min="13424" max="13424" width="12.7109375" style="3" customWidth="1"/>
    <col min="13425" max="13425" width="11.42578125" style="3"/>
    <col min="13426" max="13426" width="25.28515625" style="3" customWidth="1"/>
    <col min="13427" max="13427" width="15.85546875" style="3" bestFit="1" customWidth="1"/>
    <col min="13428" max="13429" width="18" style="3" bestFit="1" customWidth="1"/>
    <col min="13430" max="13648" width="11.42578125" style="3"/>
    <col min="13649" max="13649" width="15.42578125" style="3" customWidth="1"/>
    <col min="13650" max="13650" width="9.5703125" style="3" customWidth="1"/>
    <col min="13651" max="13651" width="14.42578125" style="3" customWidth="1"/>
    <col min="13652" max="13652" width="49.85546875" style="3" customWidth="1"/>
    <col min="13653" max="13653" width="22.5703125" style="3" customWidth="1"/>
    <col min="13654" max="13654" width="23" style="3" customWidth="1"/>
    <col min="13655" max="13655" width="22.85546875" style="3" customWidth="1"/>
    <col min="13656" max="13656" width="23.42578125" style="3" customWidth="1"/>
    <col min="13657" max="13657" width="22.42578125" style="3" customWidth="1"/>
    <col min="13658" max="13658" width="13.85546875" style="3" customWidth="1"/>
    <col min="13659" max="13659" width="20.7109375" style="3" customWidth="1"/>
    <col min="13660" max="13660" width="18.140625" style="3" customWidth="1"/>
    <col min="13661" max="13661" width="14.85546875" style="3" bestFit="1" customWidth="1"/>
    <col min="13662" max="13662" width="11.42578125" style="3"/>
    <col min="13663" max="13663" width="17.42578125" style="3" customWidth="1"/>
    <col min="13664" max="13666" width="18.140625" style="3" customWidth="1"/>
    <col min="13667" max="13670" width="11.42578125" style="3"/>
    <col min="13671" max="13671" width="34" style="3" customWidth="1"/>
    <col min="13672" max="13672" width="9.5703125" style="3" customWidth="1"/>
    <col min="13673" max="13673" width="16.7109375" style="3" customWidth="1"/>
    <col min="13674" max="13674" width="55.140625" style="3" customWidth="1"/>
    <col min="13675" max="13675" width="22.5703125" style="3" customWidth="1"/>
    <col min="13676" max="13676" width="23" style="3" customWidth="1"/>
    <col min="13677" max="13677" width="22.85546875" style="3" customWidth="1"/>
    <col min="13678" max="13678" width="23.42578125" style="3" customWidth="1"/>
    <col min="13679" max="13679" width="28.7109375" style="3" customWidth="1"/>
    <col min="13680" max="13680" width="12.7109375" style="3" customWidth="1"/>
    <col min="13681" max="13681" width="11.42578125" style="3"/>
    <col min="13682" max="13682" width="25.28515625" style="3" customWidth="1"/>
    <col min="13683" max="13683" width="15.85546875" style="3" bestFit="1" customWidth="1"/>
    <col min="13684" max="13685" width="18" style="3" bestFit="1" customWidth="1"/>
    <col min="13686" max="13904" width="11.42578125" style="3"/>
    <col min="13905" max="13905" width="15.42578125" style="3" customWidth="1"/>
    <col min="13906" max="13906" width="9.5703125" style="3" customWidth="1"/>
    <col min="13907" max="13907" width="14.42578125" style="3" customWidth="1"/>
    <col min="13908" max="13908" width="49.85546875" style="3" customWidth="1"/>
    <col min="13909" max="13909" width="22.5703125" style="3" customWidth="1"/>
    <col min="13910" max="13910" width="23" style="3" customWidth="1"/>
    <col min="13911" max="13911" width="22.85546875" style="3" customWidth="1"/>
    <col min="13912" max="13912" width="23.42578125" style="3" customWidth="1"/>
    <col min="13913" max="13913" width="22.42578125" style="3" customWidth="1"/>
    <col min="13914" max="13914" width="13.85546875" style="3" customWidth="1"/>
    <col min="13915" max="13915" width="20.7109375" style="3" customWidth="1"/>
    <col min="13916" max="13916" width="18.140625" style="3" customWidth="1"/>
    <col min="13917" max="13917" width="14.85546875" style="3" bestFit="1" customWidth="1"/>
    <col min="13918" max="13918" width="11.42578125" style="3"/>
    <col min="13919" max="13919" width="17.42578125" style="3" customWidth="1"/>
    <col min="13920" max="13922" width="18.140625" style="3" customWidth="1"/>
    <col min="13923" max="13926" width="11.42578125" style="3"/>
    <col min="13927" max="13927" width="34" style="3" customWidth="1"/>
    <col min="13928" max="13928" width="9.5703125" style="3" customWidth="1"/>
    <col min="13929" max="13929" width="16.7109375" style="3" customWidth="1"/>
    <col min="13930" max="13930" width="55.140625" style="3" customWidth="1"/>
    <col min="13931" max="13931" width="22.5703125" style="3" customWidth="1"/>
    <col min="13932" max="13932" width="23" style="3" customWidth="1"/>
    <col min="13933" max="13933" width="22.85546875" style="3" customWidth="1"/>
    <col min="13934" max="13934" width="23.42578125" style="3" customWidth="1"/>
    <col min="13935" max="13935" width="28.7109375" style="3" customWidth="1"/>
    <col min="13936" max="13936" width="12.7109375" style="3" customWidth="1"/>
    <col min="13937" max="13937" width="11.42578125" style="3"/>
    <col min="13938" max="13938" width="25.28515625" style="3" customWidth="1"/>
    <col min="13939" max="13939" width="15.85546875" style="3" bestFit="1" customWidth="1"/>
    <col min="13940" max="13941" width="18" style="3" bestFit="1" customWidth="1"/>
    <col min="13942" max="14160" width="11.42578125" style="3"/>
    <col min="14161" max="14161" width="15.42578125" style="3" customWidth="1"/>
    <col min="14162" max="14162" width="9.5703125" style="3" customWidth="1"/>
    <col min="14163" max="14163" width="14.42578125" style="3" customWidth="1"/>
    <col min="14164" max="14164" width="49.85546875" style="3" customWidth="1"/>
    <col min="14165" max="14165" width="22.5703125" style="3" customWidth="1"/>
    <col min="14166" max="14166" width="23" style="3" customWidth="1"/>
    <col min="14167" max="14167" width="22.85546875" style="3" customWidth="1"/>
    <col min="14168" max="14168" width="23.42578125" style="3" customWidth="1"/>
    <col min="14169" max="14169" width="22.42578125" style="3" customWidth="1"/>
    <col min="14170" max="14170" width="13.85546875" style="3" customWidth="1"/>
    <col min="14171" max="14171" width="20.7109375" style="3" customWidth="1"/>
    <col min="14172" max="14172" width="18.140625" style="3" customWidth="1"/>
    <col min="14173" max="14173" width="14.85546875" style="3" bestFit="1" customWidth="1"/>
    <col min="14174" max="14174" width="11.42578125" style="3"/>
    <col min="14175" max="14175" width="17.42578125" style="3" customWidth="1"/>
    <col min="14176" max="14178" width="18.140625" style="3" customWidth="1"/>
    <col min="14179" max="14182" width="11.42578125" style="3"/>
    <col min="14183" max="14183" width="34" style="3" customWidth="1"/>
    <col min="14184" max="14184" width="9.5703125" style="3" customWidth="1"/>
    <col min="14185" max="14185" width="16.7109375" style="3" customWidth="1"/>
    <col min="14186" max="14186" width="55.140625" style="3" customWidth="1"/>
    <col min="14187" max="14187" width="22.5703125" style="3" customWidth="1"/>
    <col min="14188" max="14188" width="23" style="3" customWidth="1"/>
    <col min="14189" max="14189" width="22.85546875" style="3" customWidth="1"/>
    <col min="14190" max="14190" width="23.42578125" style="3" customWidth="1"/>
    <col min="14191" max="14191" width="28.7109375" style="3" customWidth="1"/>
    <col min="14192" max="14192" width="12.7109375" style="3" customWidth="1"/>
    <col min="14193" max="14193" width="11.42578125" style="3"/>
    <col min="14194" max="14194" width="25.28515625" style="3" customWidth="1"/>
    <col min="14195" max="14195" width="15.85546875" style="3" bestFit="1" customWidth="1"/>
    <col min="14196" max="14197" width="18" style="3" bestFit="1" customWidth="1"/>
    <col min="14198" max="14416" width="11.42578125" style="3"/>
    <col min="14417" max="14417" width="15.42578125" style="3" customWidth="1"/>
    <col min="14418" max="14418" width="9.5703125" style="3" customWidth="1"/>
    <col min="14419" max="14419" width="14.42578125" style="3" customWidth="1"/>
    <col min="14420" max="14420" width="49.85546875" style="3" customWidth="1"/>
    <col min="14421" max="14421" width="22.5703125" style="3" customWidth="1"/>
    <col min="14422" max="14422" width="23" style="3" customWidth="1"/>
    <col min="14423" max="14423" width="22.85546875" style="3" customWidth="1"/>
    <col min="14424" max="14424" width="23.42578125" style="3" customWidth="1"/>
    <col min="14425" max="14425" width="22.42578125" style="3" customWidth="1"/>
    <col min="14426" max="14426" width="13.85546875" style="3" customWidth="1"/>
    <col min="14427" max="14427" width="20.7109375" style="3" customWidth="1"/>
    <col min="14428" max="14428" width="18.140625" style="3" customWidth="1"/>
    <col min="14429" max="14429" width="14.85546875" style="3" bestFit="1" customWidth="1"/>
    <col min="14430" max="14430" width="11.42578125" style="3"/>
    <col min="14431" max="14431" width="17.42578125" style="3" customWidth="1"/>
    <col min="14432" max="14434" width="18.140625" style="3" customWidth="1"/>
    <col min="14435" max="14438" width="11.42578125" style="3"/>
    <col min="14439" max="14439" width="34" style="3" customWidth="1"/>
    <col min="14440" max="14440" width="9.5703125" style="3" customWidth="1"/>
    <col min="14441" max="14441" width="16.7109375" style="3" customWidth="1"/>
    <col min="14442" max="14442" width="55.140625" style="3" customWidth="1"/>
    <col min="14443" max="14443" width="22.5703125" style="3" customWidth="1"/>
    <col min="14444" max="14444" width="23" style="3" customWidth="1"/>
    <col min="14445" max="14445" width="22.85546875" style="3" customWidth="1"/>
    <col min="14446" max="14446" width="23.42578125" style="3" customWidth="1"/>
    <col min="14447" max="14447" width="28.7109375" style="3" customWidth="1"/>
    <col min="14448" max="14448" width="12.7109375" style="3" customWidth="1"/>
    <col min="14449" max="14449" width="11.42578125" style="3"/>
    <col min="14450" max="14450" width="25.28515625" style="3" customWidth="1"/>
    <col min="14451" max="14451" width="15.85546875" style="3" bestFit="1" customWidth="1"/>
    <col min="14452" max="14453" width="18" style="3" bestFit="1" customWidth="1"/>
    <col min="14454" max="14672" width="11.42578125" style="3"/>
    <col min="14673" max="14673" width="15.42578125" style="3" customWidth="1"/>
    <col min="14674" max="14674" width="9.5703125" style="3" customWidth="1"/>
    <col min="14675" max="14675" width="14.42578125" style="3" customWidth="1"/>
    <col min="14676" max="14676" width="49.85546875" style="3" customWidth="1"/>
    <col min="14677" max="14677" width="22.5703125" style="3" customWidth="1"/>
    <col min="14678" max="14678" width="23" style="3" customWidth="1"/>
    <col min="14679" max="14679" width="22.85546875" style="3" customWidth="1"/>
    <col min="14680" max="14680" width="23.42578125" style="3" customWidth="1"/>
    <col min="14681" max="14681" width="22.42578125" style="3" customWidth="1"/>
    <col min="14682" max="14682" width="13.85546875" style="3" customWidth="1"/>
    <col min="14683" max="14683" width="20.7109375" style="3" customWidth="1"/>
    <col min="14684" max="14684" width="18.140625" style="3" customWidth="1"/>
    <col min="14685" max="14685" width="14.85546875" style="3" bestFit="1" customWidth="1"/>
    <col min="14686" max="14686" width="11.42578125" style="3"/>
    <col min="14687" max="14687" width="17.42578125" style="3" customWidth="1"/>
    <col min="14688" max="14690" width="18.140625" style="3" customWidth="1"/>
    <col min="14691" max="14694" width="11.42578125" style="3"/>
    <col min="14695" max="14695" width="34" style="3" customWidth="1"/>
    <col min="14696" max="14696" width="9.5703125" style="3" customWidth="1"/>
    <col min="14697" max="14697" width="16.7109375" style="3" customWidth="1"/>
    <col min="14698" max="14698" width="55.140625" style="3" customWidth="1"/>
    <col min="14699" max="14699" width="22.5703125" style="3" customWidth="1"/>
    <col min="14700" max="14700" width="23" style="3" customWidth="1"/>
    <col min="14701" max="14701" width="22.85546875" style="3" customWidth="1"/>
    <col min="14702" max="14702" width="23.42578125" style="3" customWidth="1"/>
    <col min="14703" max="14703" width="28.7109375" style="3" customWidth="1"/>
    <col min="14704" max="14704" width="12.7109375" style="3" customWidth="1"/>
    <col min="14705" max="14705" width="11.42578125" style="3"/>
    <col min="14706" max="14706" width="25.28515625" style="3" customWidth="1"/>
    <col min="14707" max="14707" width="15.85546875" style="3" bestFit="1" customWidth="1"/>
    <col min="14708" max="14709" width="18" style="3" bestFit="1" customWidth="1"/>
    <col min="14710" max="14928" width="11.42578125" style="3"/>
    <col min="14929" max="14929" width="15.42578125" style="3" customWidth="1"/>
    <col min="14930" max="14930" width="9.5703125" style="3" customWidth="1"/>
    <col min="14931" max="14931" width="14.42578125" style="3" customWidth="1"/>
    <col min="14932" max="14932" width="49.85546875" style="3" customWidth="1"/>
    <col min="14933" max="14933" width="22.5703125" style="3" customWidth="1"/>
    <col min="14934" max="14934" width="23" style="3" customWidth="1"/>
    <col min="14935" max="14935" width="22.85546875" style="3" customWidth="1"/>
    <col min="14936" max="14936" width="23.42578125" style="3" customWidth="1"/>
    <col min="14937" max="14937" width="22.42578125" style="3" customWidth="1"/>
    <col min="14938" max="14938" width="13.85546875" style="3" customWidth="1"/>
    <col min="14939" max="14939" width="20.7109375" style="3" customWidth="1"/>
    <col min="14940" max="14940" width="18.140625" style="3" customWidth="1"/>
    <col min="14941" max="14941" width="14.85546875" style="3" bestFit="1" customWidth="1"/>
    <col min="14942" max="14942" width="11.42578125" style="3"/>
    <col min="14943" max="14943" width="17.42578125" style="3" customWidth="1"/>
    <col min="14944" max="14946" width="18.140625" style="3" customWidth="1"/>
    <col min="14947" max="14950" width="11.42578125" style="3"/>
    <col min="14951" max="14951" width="34" style="3" customWidth="1"/>
    <col min="14952" max="14952" width="9.5703125" style="3" customWidth="1"/>
    <col min="14953" max="14953" width="16.7109375" style="3" customWidth="1"/>
    <col min="14954" max="14954" width="55.140625" style="3" customWidth="1"/>
    <col min="14955" max="14955" width="22.5703125" style="3" customWidth="1"/>
    <col min="14956" max="14956" width="23" style="3" customWidth="1"/>
    <col min="14957" max="14957" width="22.85546875" style="3" customWidth="1"/>
    <col min="14958" max="14958" width="23.42578125" style="3" customWidth="1"/>
    <col min="14959" max="14959" width="28.7109375" style="3" customWidth="1"/>
    <col min="14960" max="14960" width="12.7109375" style="3" customWidth="1"/>
    <col min="14961" max="14961" width="11.42578125" style="3"/>
    <col min="14962" max="14962" width="25.28515625" style="3" customWidth="1"/>
    <col min="14963" max="14963" width="15.85546875" style="3" bestFit="1" customWidth="1"/>
    <col min="14964" max="14965" width="18" style="3" bestFit="1" customWidth="1"/>
    <col min="14966" max="15184" width="11.42578125" style="3"/>
    <col min="15185" max="15185" width="15.42578125" style="3" customWidth="1"/>
    <col min="15186" max="15186" width="9.5703125" style="3" customWidth="1"/>
    <col min="15187" max="15187" width="14.42578125" style="3" customWidth="1"/>
    <col min="15188" max="15188" width="49.85546875" style="3" customWidth="1"/>
    <col min="15189" max="15189" width="22.5703125" style="3" customWidth="1"/>
    <col min="15190" max="15190" width="23" style="3" customWidth="1"/>
    <col min="15191" max="15191" width="22.85546875" style="3" customWidth="1"/>
    <col min="15192" max="15192" width="23.42578125" style="3" customWidth="1"/>
    <col min="15193" max="15193" width="22.42578125" style="3" customWidth="1"/>
    <col min="15194" max="15194" width="13.85546875" style="3" customWidth="1"/>
    <col min="15195" max="15195" width="20.7109375" style="3" customWidth="1"/>
    <col min="15196" max="15196" width="18.140625" style="3" customWidth="1"/>
    <col min="15197" max="15197" width="14.85546875" style="3" bestFit="1" customWidth="1"/>
    <col min="15198" max="15198" width="11.42578125" style="3"/>
    <col min="15199" max="15199" width="17.42578125" style="3" customWidth="1"/>
    <col min="15200" max="15202" width="18.140625" style="3" customWidth="1"/>
    <col min="15203" max="15206" width="11.42578125" style="3"/>
    <col min="15207" max="15207" width="34" style="3" customWidth="1"/>
    <col min="15208" max="15208" width="9.5703125" style="3" customWidth="1"/>
    <col min="15209" max="15209" width="16.7109375" style="3" customWidth="1"/>
    <col min="15210" max="15210" width="55.140625" style="3" customWidth="1"/>
    <col min="15211" max="15211" width="22.5703125" style="3" customWidth="1"/>
    <col min="15212" max="15212" width="23" style="3" customWidth="1"/>
    <col min="15213" max="15213" width="22.85546875" style="3" customWidth="1"/>
    <col min="15214" max="15214" width="23.42578125" style="3" customWidth="1"/>
    <col min="15215" max="15215" width="28.7109375" style="3" customWidth="1"/>
    <col min="15216" max="15216" width="12.7109375" style="3" customWidth="1"/>
    <col min="15217" max="15217" width="11.42578125" style="3"/>
    <col min="15218" max="15218" width="25.28515625" style="3" customWidth="1"/>
    <col min="15219" max="15219" width="15.85546875" style="3" bestFit="1" customWidth="1"/>
    <col min="15220" max="15221" width="18" style="3" bestFit="1" customWidth="1"/>
    <col min="15222" max="15440" width="11.42578125" style="3"/>
    <col min="15441" max="15441" width="15.42578125" style="3" customWidth="1"/>
    <col min="15442" max="15442" width="9.5703125" style="3" customWidth="1"/>
    <col min="15443" max="15443" width="14.42578125" style="3" customWidth="1"/>
    <col min="15444" max="15444" width="49.85546875" style="3" customWidth="1"/>
    <col min="15445" max="15445" width="22.5703125" style="3" customWidth="1"/>
    <col min="15446" max="15446" width="23" style="3" customWidth="1"/>
    <col min="15447" max="15447" width="22.85546875" style="3" customWidth="1"/>
    <col min="15448" max="15448" width="23.42578125" style="3" customWidth="1"/>
    <col min="15449" max="15449" width="22.42578125" style="3" customWidth="1"/>
    <col min="15450" max="15450" width="13.85546875" style="3" customWidth="1"/>
    <col min="15451" max="15451" width="20.7109375" style="3" customWidth="1"/>
    <col min="15452" max="15452" width="18.140625" style="3" customWidth="1"/>
    <col min="15453" max="15453" width="14.85546875" style="3" bestFit="1" customWidth="1"/>
    <col min="15454" max="15454" width="11.42578125" style="3"/>
    <col min="15455" max="15455" width="17.42578125" style="3" customWidth="1"/>
    <col min="15456" max="15458" width="18.140625" style="3" customWidth="1"/>
    <col min="15459" max="15462" width="11.42578125" style="3"/>
    <col min="15463" max="15463" width="34" style="3" customWidth="1"/>
    <col min="15464" max="15464" width="9.5703125" style="3" customWidth="1"/>
    <col min="15465" max="15465" width="16.7109375" style="3" customWidth="1"/>
    <col min="15466" max="15466" width="55.140625" style="3" customWidth="1"/>
    <col min="15467" max="15467" width="22.5703125" style="3" customWidth="1"/>
    <col min="15468" max="15468" width="23" style="3" customWidth="1"/>
    <col min="15469" max="15469" width="22.85546875" style="3" customWidth="1"/>
    <col min="15470" max="15470" width="23.42578125" style="3" customWidth="1"/>
    <col min="15471" max="15471" width="28.7109375" style="3" customWidth="1"/>
    <col min="15472" max="15472" width="12.7109375" style="3" customWidth="1"/>
    <col min="15473" max="15473" width="11.42578125" style="3"/>
    <col min="15474" max="15474" width="25.28515625" style="3" customWidth="1"/>
    <col min="15475" max="15475" width="15.85546875" style="3" bestFit="1" customWidth="1"/>
    <col min="15476" max="15477" width="18" style="3" bestFit="1" customWidth="1"/>
    <col min="15478" max="15696" width="11.42578125" style="3"/>
    <col min="15697" max="15697" width="15.42578125" style="3" customWidth="1"/>
    <col min="15698" max="15698" width="9.5703125" style="3" customWidth="1"/>
    <col min="15699" max="15699" width="14.42578125" style="3" customWidth="1"/>
    <col min="15700" max="15700" width="49.85546875" style="3" customWidth="1"/>
    <col min="15701" max="15701" width="22.5703125" style="3" customWidth="1"/>
    <col min="15702" max="15702" width="23" style="3" customWidth="1"/>
    <col min="15703" max="15703" width="22.85546875" style="3" customWidth="1"/>
    <col min="15704" max="15704" width="23.42578125" style="3" customWidth="1"/>
    <col min="15705" max="15705" width="22.42578125" style="3" customWidth="1"/>
    <col min="15706" max="15706" width="13.85546875" style="3" customWidth="1"/>
    <col min="15707" max="15707" width="20.7109375" style="3" customWidth="1"/>
    <col min="15708" max="15708" width="18.140625" style="3" customWidth="1"/>
    <col min="15709" max="15709" width="14.85546875" style="3" bestFit="1" customWidth="1"/>
    <col min="15710" max="15710" width="11.42578125" style="3"/>
    <col min="15711" max="15711" width="17.42578125" style="3" customWidth="1"/>
    <col min="15712" max="15714" width="18.140625" style="3" customWidth="1"/>
    <col min="15715" max="15718" width="11.42578125" style="3"/>
    <col min="15719" max="15719" width="34" style="3" customWidth="1"/>
    <col min="15720" max="15720" width="9.5703125" style="3" customWidth="1"/>
    <col min="15721" max="15721" width="16.7109375" style="3" customWidth="1"/>
    <col min="15722" max="15722" width="55.140625" style="3" customWidth="1"/>
    <col min="15723" max="15723" width="22.5703125" style="3" customWidth="1"/>
    <col min="15724" max="15724" width="23" style="3" customWidth="1"/>
    <col min="15725" max="15725" width="22.85546875" style="3" customWidth="1"/>
    <col min="15726" max="15726" width="23.42578125" style="3" customWidth="1"/>
    <col min="15727" max="15727" width="28.7109375" style="3" customWidth="1"/>
    <col min="15728" max="15728" width="12.7109375" style="3" customWidth="1"/>
    <col min="15729" max="15729" width="11.42578125" style="3"/>
    <col min="15730" max="15730" width="25.28515625" style="3" customWidth="1"/>
    <col min="15731" max="15731" width="15.85546875" style="3" bestFit="1" customWidth="1"/>
    <col min="15732" max="15733" width="18" style="3" bestFit="1" customWidth="1"/>
    <col min="15734" max="15952" width="11.42578125" style="3"/>
    <col min="15953" max="15953" width="15.42578125" style="3" customWidth="1"/>
    <col min="15954" max="15954" width="9.5703125" style="3" customWidth="1"/>
    <col min="15955" max="15955" width="14.42578125" style="3" customWidth="1"/>
    <col min="15956" max="15956" width="49.85546875" style="3" customWidth="1"/>
    <col min="15957" max="15957" width="22.5703125" style="3" customWidth="1"/>
    <col min="15958" max="15958" width="23" style="3" customWidth="1"/>
    <col min="15959" max="15959" width="22.85546875" style="3" customWidth="1"/>
    <col min="15960" max="15960" width="23.42578125" style="3" customWidth="1"/>
    <col min="15961" max="15961" width="22.42578125" style="3" customWidth="1"/>
    <col min="15962" max="15962" width="13.85546875" style="3" customWidth="1"/>
    <col min="15963" max="15963" width="20.7109375" style="3" customWidth="1"/>
    <col min="15964" max="15964" width="18.140625" style="3" customWidth="1"/>
    <col min="15965" max="15965" width="14.85546875" style="3" bestFit="1" customWidth="1"/>
    <col min="15966" max="15966" width="11.42578125" style="3"/>
    <col min="15967" max="15967" width="17.42578125" style="3" customWidth="1"/>
    <col min="15968" max="15970" width="18.140625" style="3" customWidth="1"/>
    <col min="15971" max="15974" width="11.42578125" style="3"/>
    <col min="15975" max="15975" width="34" style="3" customWidth="1"/>
    <col min="15976" max="15976" width="9.5703125" style="3" customWidth="1"/>
    <col min="15977" max="15977" width="16.7109375" style="3" customWidth="1"/>
    <col min="15978" max="15978" width="55.140625" style="3" customWidth="1"/>
    <col min="15979" max="15979" width="22.5703125" style="3" customWidth="1"/>
    <col min="15980" max="15980" width="23" style="3" customWidth="1"/>
    <col min="15981" max="15981" width="22.85546875" style="3" customWidth="1"/>
    <col min="15982" max="15982" width="23.42578125" style="3" customWidth="1"/>
    <col min="15983" max="15983" width="28.7109375" style="3" customWidth="1"/>
    <col min="15984" max="15984" width="12.7109375" style="3" customWidth="1"/>
    <col min="15985" max="15985" width="11.42578125" style="3"/>
    <col min="15986" max="15986" width="25.28515625" style="3" customWidth="1"/>
    <col min="15987" max="15987" width="15.85546875" style="3" bestFit="1" customWidth="1"/>
    <col min="15988" max="15989" width="18" style="3" bestFit="1" customWidth="1"/>
    <col min="15990" max="16208" width="11.42578125" style="3"/>
    <col min="16209" max="16209" width="15.42578125" style="3" customWidth="1"/>
    <col min="16210" max="16210" width="9.5703125" style="3" customWidth="1"/>
    <col min="16211" max="16211" width="14.42578125" style="3" customWidth="1"/>
    <col min="16212" max="16212" width="49.85546875" style="3" customWidth="1"/>
    <col min="16213" max="16213" width="22.5703125" style="3" customWidth="1"/>
    <col min="16214" max="16214" width="23" style="3" customWidth="1"/>
    <col min="16215" max="16215" width="22.85546875" style="3" customWidth="1"/>
    <col min="16216" max="16216" width="23.42578125" style="3" customWidth="1"/>
    <col min="16217" max="16217" width="22.42578125" style="3" customWidth="1"/>
    <col min="16218" max="16218" width="13.85546875" style="3" customWidth="1"/>
    <col min="16219" max="16219" width="20.7109375" style="3" customWidth="1"/>
    <col min="16220" max="16220" width="18.140625" style="3" customWidth="1"/>
    <col min="16221" max="16221" width="14.85546875" style="3" bestFit="1" customWidth="1"/>
    <col min="16222" max="16222" width="11.42578125" style="3"/>
    <col min="16223" max="16223" width="17.42578125" style="3" customWidth="1"/>
    <col min="16224" max="16226" width="18.140625" style="3" customWidth="1"/>
    <col min="16227" max="16384" width="11.42578125" style="3"/>
  </cols>
  <sheetData>
    <row r="1" spans="1:11" ht="24.75" customHeight="1" x14ac:dyDescent="0.25">
      <c r="A1" s="312" t="s">
        <v>515</v>
      </c>
      <c r="B1" s="312"/>
      <c r="C1" s="312"/>
      <c r="D1" s="312"/>
      <c r="E1" s="312"/>
      <c r="F1" s="312"/>
      <c r="G1" s="312"/>
      <c r="H1" s="312"/>
      <c r="I1" s="312"/>
      <c r="J1" s="312"/>
      <c r="K1" s="312"/>
    </row>
    <row r="2" spans="1:11" ht="24.95" customHeight="1" x14ac:dyDescent="0.25">
      <c r="A2" s="313" t="s">
        <v>516</v>
      </c>
      <c r="B2" s="313"/>
      <c r="C2" s="313"/>
      <c r="D2" s="313"/>
      <c r="E2" s="313"/>
      <c r="F2" s="313"/>
      <c r="G2" s="313"/>
      <c r="H2" s="313"/>
      <c r="I2" s="313"/>
      <c r="J2" s="313"/>
      <c r="K2" s="313"/>
    </row>
    <row r="3" spans="1:11" ht="24.95" customHeight="1" x14ac:dyDescent="0.25">
      <c r="A3" s="314" t="s">
        <v>543</v>
      </c>
      <c r="B3" s="314"/>
      <c r="C3" s="314"/>
      <c r="D3" s="314"/>
      <c r="E3" s="314"/>
      <c r="F3" s="314"/>
      <c r="G3" s="314"/>
      <c r="H3" s="314"/>
      <c r="I3" s="314"/>
      <c r="J3" s="314"/>
      <c r="K3" s="314"/>
    </row>
    <row r="4" spans="1:11" ht="15" customHeight="1" x14ac:dyDescent="0.25">
      <c r="A4" s="2"/>
      <c r="B4" s="2"/>
      <c r="C4" s="201"/>
      <c r="D4" s="2"/>
      <c r="E4" s="2"/>
      <c r="F4" s="2"/>
      <c r="G4" s="2"/>
      <c r="H4" s="2"/>
      <c r="I4" s="2"/>
      <c r="J4" s="2"/>
      <c r="K4" s="202"/>
    </row>
    <row r="5" spans="1:11" ht="15" customHeight="1" x14ac:dyDescent="0.25">
      <c r="B5" s="3"/>
      <c r="C5" s="203"/>
      <c r="D5" s="204"/>
      <c r="E5" s="3"/>
      <c r="F5" s="205"/>
      <c r="G5" s="4" t="s">
        <v>3</v>
      </c>
      <c r="H5" s="13" t="s">
        <v>4</v>
      </c>
      <c r="I5" s="13"/>
      <c r="J5" s="14" t="s">
        <v>5</v>
      </c>
      <c r="K5" s="202"/>
    </row>
    <row r="6" spans="1:11" ht="9" customHeight="1" thickBot="1" x14ac:dyDescent="0.3">
      <c r="A6" s="206"/>
      <c r="B6" s="206"/>
      <c r="C6" s="207"/>
      <c r="D6" s="208"/>
      <c r="E6" s="206"/>
      <c r="F6" s="209"/>
      <c r="G6" s="210"/>
      <c r="H6" s="211"/>
      <c r="I6" s="211"/>
      <c r="J6" s="212"/>
      <c r="K6" s="213"/>
    </row>
    <row r="7" spans="1:11" ht="29.25" customHeight="1" x14ac:dyDescent="0.25">
      <c r="A7" s="315" t="s">
        <v>6</v>
      </c>
      <c r="B7" s="317" t="s">
        <v>7</v>
      </c>
      <c r="C7" s="317" t="s">
        <v>8</v>
      </c>
      <c r="D7" s="317" t="s">
        <v>9</v>
      </c>
      <c r="E7" s="317" t="s">
        <v>10</v>
      </c>
      <c r="F7" s="306" t="s">
        <v>518</v>
      </c>
      <c r="G7" s="310" t="s">
        <v>519</v>
      </c>
      <c r="H7" s="306" t="s">
        <v>520</v>
      </c>
      <c r="I7" s="306" t="s">
        <v>14</v>
      </c>
      <c r="J7" s="351" t="s">
        <v>521</v>
      </c>
      <c r="K7" s="353" t="s">
        <v>522</v>
      </c>
    </row>
    <row r="8" spans="1:11" ht="84.75" customHeight="1" thickBot="1" x14ac:dyDescent="0.3">
      <c r="A8" s="316"/>
      <c r="B8" s="318"/>
      <c r="C8" s="318"/>
      <c r="D8" s="318"/>
      <c r="E8" s="318"/>
      <c r="F8" s="307"/>
      <c r="G8" s="311"/>
      <c r="H8" s="307"/>
      <c r="I8" s="307"/>
      <c r="J8" s="352"/>
      <c r="K8" s="354"/>
    </row>
    <row r="9" spans="1:11" s="4" customFormat="1" ht="27.75" customHeight="1" thickBot="1" x14ac:dyDescent="0.3">
      <c r="A9" s="21" t="s">
        <v>36</v>
      </c>
      <c r="B9" s="89" t="s">
        <v>37</v>
      </c>
      <c r="C9" s="214">
        <v>10</v>
      </c>
      <c r="D9" s="89" t="s">
        <v>38</v>
      </c>
      <c r="E9" s="23" t="s">
        <v>39</v>
      </c>
      <c r="F9" s="24">
        <f>+F41</f>
        <v>1451042370</v>
      </c>
      <c r="G9" s="24">
        <f t="shared" ref="G9:H9" si="0">+G41</f>
        <v>0</v>
      </c>
      <c r="H9" s="24">
        <f t="shared" si="0"/>
        <v>1451042370</v>
      </c>
      <c r="I9" s="215">
        <f t="shared" ref="I9:I72" si="1">+H9/$H$102</f>
        <v>0.35187065038114301</v>
      </c>
      <c r="J9" s="24">
        <f>+J41</f>
        <v>1451042370</v>
      </c>
      <c r="K9" s="216">
        <f>+J9/H9</f>
        <v>1</v>
      </c>
    </row>
    <row r="10" spans="1:11" s="4" customFormat="1" ht="27.75" customHeight="1" thickBot="1" x14ac:dyDescent="0.3">
      <c r="A10" s="175" t="s">
        <v>36</v>
      </c>
      <c r="B10" s="217" t="s">
        <v>41</v>
      </c>
      <c r="C10" s="218">
        <v>20</v>
      </c>
      <c r="D10" s="217" t="s">
        <v>38</v>
      </c>
      <c r="E10" s="177" t="s">
        <v>39</v>
      </c>
      <c r="F10" s="178">
        <f>+F11+F42</f>
        <v>1354611074.5</v>
      </c>
      <c r="G10" s="178">
        <f t="shared" ref="G10:H10" si="2">+G11+G42</f>
        <v>0</v>
      </c>
      <c r="H10" s="178">
        <f t="shared" si="2"/>
        <v>1354611074.5</v>
      </c>
      <c r="I10" s="219">
        <f t="shared" si="1"/>
        <v>0.32848653468183292</v>
      </c>
      <c r="J10" s="178">
        <f>+J11+J42</f>
        <v>1354611074.5</v>
      </c>
      <c r="K10" s="216">
        <f>+J10/H10</f>
        <v>1</v>
      </c>
    </row>
    <row r="11" spans="1:11" ht="33.75" customHeight="1" x14ac:dyDescent="0.25">
      <c r="A11" s="33" t="s">
        <v>100</v>
      </c>
      <c r="B11" s="92" t="s">
        <v>41</v>
      </c>
      <c r="C11" s="220">
        <v>20</v>
      </c>
      <c r="D11" s="92" t="s">
        <v>38</v>
      </c>
      <c r="E11" s="35" t="s">
        <v>101</v>
      </c>
      <c r="F11" s="93">
        <f>+F12+F17</f>
        <v>233320577.94</v>
      </c>
      <c r="G11" s="93">
        <f>+G12+G17</f>
        <v>0</v>
      </c>
      <c r="H11" s="93">
        <f>+H12+H17</f>
        <v>233320577.94</v>
      </c>
      <c r="I11" s="221">
        <f t="shared" si="1"/>
        <v>5.6579094590499084E-2</v>
      </c>
      <c r="J11" s="93">
        <f>+J12+J17</f>
        <v>233320577.94</v>
      </c>
      <c r="K11" s="222">
        <f>+J11/H11</f>
        <v>1</v>
      </c>
    </row>
    <row r="12" spans="1:11" ht="36" customHeight="1" x14ac:dyDescent="0.25">
      <c r="A12" s="39" t="s">
        <v>102</v>
      </c>
      <c r="B12" s="34" t="s">
        <v>41</v>
      </c>
      <c r="C12" s="34">
        <v>20</v>
      </c>
      <c r="D12" s="34" t="s">
        <v>38</v>
      </c>
      <c r="E12" s="40" t="s">
        <v>103</v>
      </c>
      <c r="F12" s="62">
        <f t="shared" ref="F12:J12" si="3">+F13</f>
        <v>6592600</v>
      </c>
      <c r="G12" s="62">
        <f t="shared" si="3"/>
        <v>0</v>
      </c>
      <c r="H12" s="62">
        <f t="shared" si="3"/>
        <v>6592600</v>
      </c>
      <c r="I12" s="223">
        <f t="shared" si="1"/>
        <v>1.5986731315796958E-3</v>
      </c>
      <c r="J12" s="62">
        <f t="shared" si="3"/>
        <v>6592600</v>
      </c>
      <c r="K12" s="222">
        <f t="shared" ref="K12:K14" si="4">+J12/H12</f>
        <v>1</v>
      </c>
    </row>
    <row r="13" spans="1:11" ht="43.5" customHeight="1" x14ac:dyDescent="0.25">
      <c r="A13" s="39" t="s">
        <v>104</v>
      </c>
      <c r="B13" s="34" t="s">
        <v>41</v>
      </c>
      <c r="C13" s="34">
        <v>20</v>
      </c>
      <c r="D13" s="34" t="s">
        <v>38</v>
      </c>
      <c r="E13" s="40" t="s">
        <v>105</v>
      </c>
      <c r="F13" s="62">
        <f>+F14</f>
        <v>6592600</v>
      </c>
      <c r="G13" s="62">
        <f>+G14</f>
        <v>0</v>
      </c>
      <c r="H13" s="62">
        <f>+H14</f>
        <v>6592600</v>
      </c>
      <c r="I13" s="223">
        <f t="shared" si="1"/>
        <v>1.5986731315796958E-3</v>
      </c>
      <c r="J13" s="62">
        <f>+J14</f>
        <v>6592600</v>
      </c>
      <c r="K13" s="222">
        <f t="shared" si="4"/>
        <v>1</v>
      </c>
    </row>
    <row r="14" spans="1:11" ht="24.75" customHeight="1" x14ac:dyDescent="0.25">
      <c r="A14" s="39" t="s">
        <v>110</v>
      </c>
      <c r="B14" s="34" t="s">
        <v>41</v>
      </c>
      <c r="C14" s="34">
        <v>20</v>
      </c>
      <c r="D14" s="34" t="s">
        <v>38</v>
      </c>
      <c r="E14" s="40" t="s">
        <v>111</v>
      </c>
      <c r="F14" s="62">
        <f>+F15+F16</f>
        <v>6592600</v>
      </c>
      <c r="G14" s="62">
        <f>+G15+G16</f>
        <v>0</v>
      </c>
      <c r="H14" s="62">
        <f t="shared" ref="H14" si="5">+H15+H16</f>
        <v>6592600</v>
      </c>
      <c r="I14" s="223">
        <f t="shared" si="1"/>
        <v>1.5986731315796958E-3</v>
      </c>
      <c r="J14" s="62">
        <f>+J15+J16</f>
        <v>6592600</v>
      </c>
      <c r="K14" s="222">
        <f t="shared" si="4"/>
        <v>1</v>
      </c>
    </row>
    <row r="15" spans="1:11" ht="37.5" customHeight="1" x14ac:dyDescent="0.25">
      <c r="A15" s="71" t="s">
        <v>523</v>
      </c>
      <c r="B15" s="44" t="s">
        <v>41</v>
      </c>
      <c r="C15" s="99">
        <v>20</v>
      </c>
      <c r="D15" s="44" t="s">
        <v>38</v>
      </c>
      <c r="E15" s="45" t="s">
        <v>143</v>
      </c>
      <c r="F15" s="48">
        <v>6110650</v>
      </c>
      <c r="G15" s="48">
        <v>0</v>
      </c>
      <c r="H15" s="48">
        <f>+F15-G15</f>
        <v>6110650</v>
      </c>
      <c r="I15" s="224">
        <f t="shared" si="1"/>
        <v>1.4818026228631295E-3</v>
      </c>
      <c r="J15" s="48">
        <v>6110650</v>
      </c>
      <c r="K15" s="225">
        <f>+J15/H15</f>
        <v>1</v>
      </c>
    </row>
    <row r="16" spans="1:11" ht="25.5" customHeight="1" x14ac:dyDescent="0.25">
      <c r="A16" s="71" t="s">
        <v>524</v>
      </c>
      <c r="B16" s="44" t="s">
        <v>41</v>
      </c>
      <c r="C16" s="99">
        <v>20</v>
      </c>
      <c r="D16" s="44" t="s">
        <v>38</v>
      </c>
      <c r="E16" s="45" t="s">
        <v>145</v>
      </c>
      <c r="F16" s="48">
        <v>481950</v>
      </c>
      <c r="G16" s="48">
        <v>0</v>
      </c>
      <c r="H16" s="48">
        <f>+F16-G16</f>
        <v>481950</v>
      </c>
      <c r="I16" s="226">
        <f t="shared" si="1"/>
        <v>1.1687050871656621E-4</v>
      </c>
      <c r="J16" s="48">
        <v>481950</v>
      </c>
      <c r="K16" s="225">
        <f>+J16/H16</f>
        <v>1</v>
      </c>
    </row>
    <row r="17" spans="1:11" ht="30" customHeight="1" x14ac:dyDescent="0.25">
      <c r="A17" s="39" t="s">
        <v>114</v>
      </c>
      <c r="B17" s="34" t="s">
        <v>41</v>
      </c>
      <c r="C17" s="107">
        <v>20</v>
      </c>
      <c r="D17" s="34" t="s">
        <v>38</v>
      </c>
      <c r="E17" s="40" t="s">
        <v>115</v>
      </c>
      <c r="F17" s="66">
        <f>+F18+F30</f>
        <v>226727977.94</v>
      </c>
      <c r="G17" s="66">
        <f t="shared" ref="G17:H17" si="6">+G18+G30</f>
        <v>0</v>
      </c>
      <c r="H17" s="66">
        <f t="shared" si="6"/>
        <v>226727977.94</v>
      </c>
      <c r="I17" s="227">
        <f t="shared" si="1"/>
        <v>5.498042145891939E-2</v>
      </c>
      <c r="J17" s="66">
        <f>+J18+J30</f>
        <v>226727977.94</v>
      </c>
      <c r="K17" s="222">
        <f t="shared" ref="K17:K80" si="7">+J17/H17</f>
        <v>1</v>
      </c>
    </row>
    <row r="18" spans="1:11" ht="24.75" customHeight="1" x14ac:dyDescent="0.25">
      <c r="A18" s="39" t="s">
        <v>116</v>
      </c>
      <c r="B18" s="34" t="s">
        <v>41</v>
      </c>
      <c r="C18" s="107">
        <v>20</v>
      </c>
      <c r="D18" s="34" t="s">
        <v>38</v>
      </c>
      <c r="E18" s="40" t="s">
        <v>117</v>
      </c>
      <c r="F18" s="66">
        <f>+F19+F21+F26</f>
        <v>88641516.379999995</v>
      </c>
      <c r="G18" s="66">
        <f t="shared" ref="G18:H18" si="8">+G19+G21+G26</f>
        <v>0</v>
      </c>
      <c r="H18" s="66">
        <f t="shared" si="8"/>
        <v>88641516.379999995</v>
      </c>
      <c r="I18" s="223">
        <f t="shared" si="1"/>
        <v>2.1495132509053709E-2</v>
      </c>
      <c r="J18" s="66">
        <f>+J19+J21+J26</f>
        <v>88641516.379999995</v>
      </c>
      <c r="K18" s="222">
        <f t="shared" si="7"/>
        <v>1</v>
      </c>
    </row>
    <row r="19" spans="1:11" ht="48" customHeight="1" x14ac:dyDescent="0.25">
      <c r="A19" s="39" t="s">
        <v>118</v>
      </c>
      <c r="B19" s="34" t="s">
        <v>41</v>
      </c>
      <c r="C19" s="34">
        <v>20</v>
      </c>
      <c r="D19" s="34" t="s">
        <v>38</v>
      </c>
      <c r="E19" s="40" t="s">
        <v>119</v>
      </c>
      <c r="F19" s="62">
        <f t="shared" ref="F19:H19" si="9">+F20</f>
        <v>4184400</v>
      </c>
      <c r="G19" s="62">
        <f t="shared" si="9"/>
        <v>0</v>
      </c>
      <c r="H19" s="62">
        <f t="shared" si="9"/>
        <v>4184400</v>
      </c>
      <c r="I19" s="223">
        <f t="shared" si="1"/>
        <v>1.0146964553866577E-3</v>
      </c>
      <c r="J19" s="62">
        <f>+J20</f>
        <v>4184400</v>
      </c>
      <c r="K19" s="222">
        <f t="shared" si="7"/>
        <v>1</v>
      </c>
    </row>
    <row r="20" spans="1:11" ht="48" customHeight="1" x14ac:dyDescent="0.25">
      <c r="A20" s="43" t="s">
        <v>122</v>
      </c>
      <c r="B20" s="44" t="s">
        <v>41</v>
      </c>
      <c r="C20" s="44">
        <v>20</v>
      </c>
      <c r="D20" s="44" t="s">
        <v>38</v>
      </c>
      <c r="E20" s="45" t="s">
        <v>123</v>
      </c>
      <c r="F20" s="48">
        <v>4184400</v>
      </c>
      <c r="G20" s="48">
        <v>0</v>
      </c>
      <c r="H20" s="48">
        <f>+F20-G20</f>
        <v>4184400</v>
      </c>
      <c r="I20" s="224">
        <f t="shared" si="1"/>
        <v>1.0146964553866577E-3</v>
      </c>
      <c r="J20" s="48">
        <v>4184400</v>
      </c>
      <c r="K20" s="225">
        <f>+J20/H20</f>
        <v>1</v>
      </c>
    </row>
    <row r="21" spans="1:11" ht="43.5" customHeight="1" x14ac:dyDescent="0.25">
      <c r="A21" s="70" t="s">
        <v>126</v>
      </c>
      <c r="B21" s="34" t="s">
        <v>41</v>
      </c>
      <c r="C21" s="107">
        <v>20</v>
      </c>
      <c r="D21" s="34" t="s">
        <v>38</v>
      </c>
      <c r="E21" s="40" t="s">
        <v>489</v>
      </c>
      <c r="F21" s="62">
        <f>+F22+F23+F24+F25</f>
        <v>82299192.379999995</v>
      </c>
      <c r="G21" s="62">
        <f t="shared" ref="G21:J21" si="10">+G22+G23+G24+G25</f>
        <v>0</v>
      </c>
      <c r="H21" s="62">
        <f t="shared" si="10"/>
        <v>82299192.379999995</v>
      </c>
      <c r="I21" s="223">
        <f t="shared" si="1"/>
        <v>1.9957150078666146E-2</v>
      </c>
      <c r="J21" s="62">
        <f t="shared" si="10"/>
        <v>82299192.379999995</v>
      </c>
      <c r="K21" s="222">
        <f t="shared" si="7"/>
        <v>1</v>
      </c>
    </row>
    <row r="22" spans="1:11" ht="43.5" customHeight="1" x14ac:dyDescent="0.25">
      <c r="A22" s="71" t="s">
        <v>128</v>
      </c>
      <c r="B22" s="44" t="s">
        <v>41</v>
      </c>
      <c r="C22" s="44">
        <v>20</v>
      </c>
      <c r="D22" s="44" t="s">
        <v>38</v>
      </c>
      <c r="E22" s="45" t="s">
        <v>129</v>
      </c>
      <c r="F22" s="48">
        <v>66343560</v>
      </c>
      <c r="G22" s="48">
        <v>0</v>
      </c>
      <c r="H22" s="48">
        <f t="shared" ref="H22:H24" si="11">+F22-G22</f>
        <v>66343560</v>
      </c>
      <c r="I22" s="224">
        <f t="shared" si="1"/>
        <v>1.6087987565656256E-2</v>
      </c>
      <c r="J22" s="48">
        <v>66343560</v>
      </c>
      <c r="K22" s="225">
        <f t="shared" si="7"/>
        <v>1</v>
      </c>
    </row>
    <row r="23" spans="1:11" ht="51" customHeight="1" x14ac:dyDescent="0.25">
      <c r="A23" s="71" t="s">
        <v>134</v>
      </c>
      <c r="B23" s="44" t="s">
        <v>41</v>
      </c>
      <c r="C23" s="44">
        <v>20</v>
      </c>
      <c r="D23" s="44" t="s">
        <v>38</v>
      </c>
      <c r="E23" s="45" t="s">
        <v>135</v>
      </c>
      <c r="F23" s="48">
        <v>1543637</v>
      </c>
      <c r="G23" s="48">
        <v>0</v>
      </c>
      <c r="H23" s="48">
        <f t="shared" si="11"/>
        <v>1543637</v>
      </c>
      <c r="I23" s="226">
        <f t="shared" si="1"/>
        <v>3.7432439353400583E-4</v>
      </c>
      <c r="J23" s="48">
        <v>1543637</v>
      </c>
      <c r="K23" s="225">
        <f t="shared" si="7"/>
        <v>1</v>
      </c>
    </row>
    <row r="24" spans="1:11" ht="43.5" customHeight="1" x14ac:dyDescent="0.25">
      <c r="A24" s="71" t="s">
        <v>136</v>
      </c>
      <c r="B24" s="44" t="s">
        <v>41</v>
      </c>
      <c r="C24" s="44">
        <v>20</v>
      </c>
      <c r="D24" s="44" t="s">
        <v>38</v>
      </c>
      <c r="E24" s="45" t="s">
        <v>137</v>
      </c>
      <c r="F24" s="48">
        <v>6139145</v>
      </c>
      <c r="G24" s="48">
        <v>0</v>
      </c>
      <c r="H24" s="48">
        <f t="shared" si="11"/>
        <v>6139145</v>
      </c>
      <c r="I24" s="224">
        <f t="shared" si="1"/>
        <v>1.4887125204580639E-3</v>
      </c>
      <c r="J24" s="48">
        <v>6139145</v>
      </c>
      <c r="K24" s="225">
        <f t="shared" si="7"/>
        <v>1</v>
      </c>
    </row>
    <row r="25" spans="1:11" ht="25.5" customHeight="1" x14ac:dyDescent="0.25">
      <c r="A25" s="71" t="s">
        <v>138</v>
      </c>
      <c r="B25" s="44" t="s">
        <v>41</v>
      </c>
      <c r="C25" s="99">
        <v>20</v>
      </c>
      <c r="D25" s="44" t="s">
        <v>38</v>
      </c>
      <c r="E25" s="45" t="s">
        <v>139</v>
      </c>
      <c r="F25" s="48">
        <v>8272850.3799999999</v>
      </c>
      <c r="G25" s="48">
        <v>0</v>
      </c>
      <c r="H25" s="48">
        <f>+F25-G25</f>
        <v>8272850.3799999999</v>
      </c>
      <c r="I25" s="224">
        <f t="shared" si="1"/>
        <v>2.0061255990178194E-3</v>
      </c>
      <c r="J25" s="48">
        <v>8272850.3799999999</v>
      </c>
      <c r="K25" s="225">
        <f t="shared" si="7"/>
        <v>1</v>
      </c>
    </row>
    <row r="26" spans="1:11" ht="42.75" customHeight="1" x14ac:dyDescent="0.25">
      <c r="A26" s="39" t="s">
        <v>140</v>
      </c>
      <c r="B26" s="34" t="s">
        <v>41</v>
      </c>
      <c r="C26" s="34">
        <v>20</v>
      </c>
      <c r="D26" s="34" t="s">
        <v>38</v>
      </c>
      <c r="E26" s="40" t="s">
        <v>141</v>
      </c>
      <c r="F26" s="62">
        <f>+F27+F28+F29</f>
        <v>2157924</v>
      </c>
      <c r="G26" s="62">
        <f>+G27+G28+G29</f>
        <v>0</v>
      </c>
      <c r="H26" s="62">
        <f>+H27+H28+H29</f>
        <v>2157924</v>
      </c>
      <c r="I26" s="223">
        <f t="shared" si="1"/>
        <v>5.2328597500090755E-4</v>
      </c>
      <c r="J26" s="62">
        <f>+J27+J28+J29</f>
        <v>2157924</v>
      </c>
      <c r="K26" s="222">
        <f t="shared" si="7"/>
        <v>1</v>
      </c>
    </row>
    <row r="27" spans="1:11" ht="36" customHeight="1" x14ac:dyDescent="0.25">
      <c r="A27" s="43" t="s">
        <v>525</v>
      </c>
      <c r="B27" s="44" t="s">
        <v>41</v>
      </c>
      <c r="C27" s="44">
        <v>20</v>
      </c>
      <c r="D27" s="44" t="s">
        <v>38</v>
      </c>
      <c r="E27" s="45" t="s">
        <v>526</v>
      </c>
      <c r="F27" s="48">
        <v>842790</v>
      </c>
      <c r="G27" s="48">
        <v>0</v>
      </c>
      <c r="H27" s="48">
        <f t="shared" ref="H27:H29" si="12">+F27-G27</f>
        <v>842790</v>
      </c>
      <c r="I27" s="226">
        <f t="shared" si="1"/>
        <v>2.0437243706034823E-4</v>
      </c>
      <c r="J27" s="48">
        <v>842790</v>
      </c>
      <c r="K27" s="225">
        <f t="shared" si="7"/>
        <v>1</v>
      </c>
    </row>
    <row r="28" spans="1:11" ht="36" customHeight="1" x14ac:dyDescent="0.25">
      <c r="A28" s="43" t="s">
        <v>144</v>
      </c>
      <c r="B28" s="44" t="s">
        <v>41</v>
      </c>
      <c r="C28" s="44">
        <v>20</v>
      </c>
      <c r="D28" s="44" t="s">
        <v>38</v>
      </c>
      <c r="E28" s="45" t="s">
        <v>145</v>
      </c>
      <c r="F28" s="48">
        <v>949784</v>
      </c>
      <c r="G28" s="48">
        <v>0</v>
      </c>
      <c r="H28" s="48">
        <f t="shared" si="12"/>
        <v>949784</v>
      </c>
      <c r="I28" s="226">
        <f t="shared" si="1"/>
        <v>2.3031795674002513E-4</v>
      </c>
      <c r="J28" s="48">
        <v>949784</v>
      </c>
      <c r="K28" s="225">
        <f t="shared" si="7"/>
        <v>1</v>
      </c>
    </row>
    <row r="29" spans="1:11" ht="40.5" customHeight="1" x14ac:dyDescent="0.25">
      <c r="A29" s="43" t="s">
        <v>527</v>
      </c>
      <c r="B29" s="44" t="s">
        <v>41</v>
      </c>
      <c r="C29" s="44">
        <v>20</v>
      </c>
      <c r="D29" s="44" t="s">
        <v>38</v>
      </c>
      <c r="E29" s="45" t="s">
        <v>528</v>
      </c>
      <c r="F29" s="48">
        <v>365350</v>
      </c>
      <c r="G29" s="48">
        <v>0</v>
      </c>
      <c r="H29" s="48">
        <f t="shared" si="12"/>
        <v>365350</v>
      </c>
      <c r="I29" s="226">
        <f t="shared" si="1"/>
        <v>8.8595581200534207E-5</v>
      </c>
      <c r="J29" s="48">
        <v>365350</v>
      </c>
      <c r="K29" s="225">
        <f t="shared" si="7"/>
        <v>1</v>
      </c>
    </row>
    <row r="30" spans="1:11" ht="29.25" customHeight="1" x14ac:dyDescent="0.25">
      <c r="A30" s="39" t="s">
        <v>148</v>
      </c>
      <c r="B30" s="34" t="s">
        <v>41</v>
      </c>
      <c r="C30" s="107">
        <v>20</v>
      </c>
      <c r="D30" s="34" t="s">
        <v>38</v>
      </c>
      <c r="E30" s="40" t="s">
        <v>149</v>
      </c>
      <c r="F30" s="62">
        <f>+F31+F33+F35+F39</f>
        <v>138086461.56</v>
      </c>
      <c r="G30" s="62">
        <f t="shared" ref="G30:J30" si="13">+G31+G33+G35+G39</f>
        <v>0</v>
      </c>
      <c r="H30" s="62">
        <f t="shared" si="13"/>
        <v>138086461.56</v>
      </c>
      <c r="I30" s="223">
        <f t="shared" si="1"/>
        <v>3.3485288949865681E-2</v>
      </c>
      <c r="J30" s="62">
        <f t="shared" si="13"/>
        <v>138086461.56</v>
      </c>
      <c r="K30" s="222">
        <f t="shared" si="7"/>
        <v>1</v>
      </c>
    </row>
    <row r="31" spans="1:11" ht="29.25" customHeight="1" x14ac:dyDescent="0.25">
      <c r="A31" s="39" t="s">
        <v>494</v>
      </c>
      <c r="B31" s="34" t="s">
        <v>41</v>
      </c>
      <c r="C31" s="34">
        <v>20</v>
      </c>
      <c r="D31" s="34" t="s">
        <v>38</v>
      </c>
      <c r="E31" s="40" t="s">
        <v>495</v>
      </c>
      <c r="F31" s="62">
        <f>+F32</f>
        <v>97215.75</v>
      </c>
      <c r="G31" s="62">
        <f>+G32</f>
        <v>0</v>
      </c>
      <c r="H31" s="62">
        <f>+H32</f>
        <v>97215.75</v>
      </c>
      <c r="I31" s="228">
        <f t="shared" si="1"/>
        <v>2.3574342064036769E-5</v>
      </c>
      <c r="J31" s="62">
        <f>+J32</f>
        <v>97215.75</v>
      </c>
      <c r="K31" s="222">
        <f t="shared" si="7"/>
        <v>1</v>
      </c>
    </row>
    <row r="32" spans="1:11" ht="29.25" customHeight="1" x14ac:dyDescent="0.25">
      <c r="A32" s="43" t="s">
        <v>496</v>
      </c>
      <c r="B32" s="44" t="s">
        <v>41</v>
      </c>
      <c r="C32" s="44">
        <v>20</v>
      </c>
      <c r="D32" s="44" t="s">
        <v>38</v>
      </c>
      <c r="E32" s="45" t="s">
        <v>497</v>
      </c>
      <c r="F32" s="48">
        <v>97215.75</v>
      </c>
      <c r="G32" s="48">
        <v>0</v>
      </c>
      <c r="H32" s="48">
        <f>+F32-G32</f>
        <v>97215.75</v>
      </c>
      <c r="I32" s="229">
        <f t="shared" si="1"/>
        <v>2.3574342064036769E-5</v>
      </c>
      <c r="J32" s="48">
        <v>97215.75</v>
      </c>
      <c r="K32" s="225">
        <f t="shared" si="7"/>
        <v>1</v>
      </c>
    </row>
    <row r="33" spans="1:11" ht="79.5" customHeight="1" x14ac:dyDescent="0.25">
      <c r="A33" s="39" t="s">
        <v>150</v>
      </c>
      <c r="B33" s="34" t="s">
        <v>41</v>
      </c>
      <c r="C33" s="107">
        <v>20</v>
      </c>
      <c r="D33" s="34" t="s">
        <v>38</v>
      </c>
      <c r="E33" s="40" t="s">
        <v>498</v>
      </c>
      <c r="F33" s="62">
        <f>+F34</f>
        <v>978773.33</v>
      </c>
      <c r="G33" s="62">
        <f>+G34</f>
        <v>0</v>
      </c>
      <c r="H33" s="62">
        <f>+H34</f>
        <v>978773.33</v>
      </c>
      <c r="I33" s="228">
        <f t="shared" si="1"/>
        <v>2.3734772693289246E-4</v>
      </c>
      <c r="J33" s="62">
        <f>+J34</f>
        <v>978773.33</v>
      </c>
      <c r="K33" s="222">
        <f t="shared" si="7"/>
        <v>1</v>
      </c>
    </row>
    <row r="34" spans="1:11" ht="36" customHeight="1" x14ac:dyDescent="0.25">
      <c r="A34" s="43" t="s">
        <v>156</v>
      </c>
      <c r="B34" s="44" t="s">
        <v>41</v>
      </c>
      <c r="C34" s="44">
        <v>20</v>
      </c>
      <c r="D34" s="44" t="s">
        <v>38</v>
      </c>
      <c r="E34" s="45" t="s">
        <v>157</v>
      </c>
      <c r="F34" s="48">
        <v>978773.33</v>
      </c>
      <c r="G34" s="48">
        <v>0</v>
      </c>
      <c r="H34" s="48">
        <f>+F34-G34</f>
        <v>978773.33</v>
      </c>
      <c r="I34" s="229">
        <f t="shared" si="1"/>
        <v>2.3734772693289246E-4</v>
      </c>
      <c r="J34" s="48">
        <v>978773.33</v>
      </c>
      <c r="K34" s="225">
        <f t="shared" si="7"/>
        <v>1</v>
      </c>
    </row>
    <row r="35" spans="1:11" ht="49.5" customHeight="1" x14ac:dyDescent="0.25">
      <c r="A35" s="39" t="s">
        <v>172</v>
      </c>
      <c r="B35" s="34" t="s">
        <v>41</v>
      </c>
      <c r="C35" s="107">
        <v>20</v>
      </c>
      <c r="D35" s="34" t="s">
        <v>38</v>
      </c>
      <c r="E35" s="40" t="s">
        <v>173</v>
      </c>
      <c r="F35" s="62">
        <f>SUM(F36:F38)</f>
        <v>133714366.47999999</v>
      </c>
      <c r="G35" s="62">
        <f t="shared" ref="G35:H35" si="14">SUM(G36:G38)</f>
        <v>0</v>
      </c>
      <c r="H35" s="62">
        <f t="shared" si="14"/>
        <v>133714366.47999999</v>
      </c>
      <c r="I35" s="223">
        <f t="shared" si="1"/>
        <v>3.2425077359126399E-2</v>
      </c>
      <c r="J35" s="62">
        <f>SUM(J36:J38)</f>
        <v>133714366.47999999</v>
      </c>
      <c r="K35" s="222">
        <f t="shared" si="7"/>
        <v>1</v>
      </c>
    </row>
    <row r="36" spans="1:11" ht="43.5" customHeight="1" x14ac:dyDescent="0.25">
      <c r="A36" s="43" t="s">
        <v>176</v>
      </c>
      <c r="B36" s="44" t="s">
        <v>41</v>
      </c>
      <c r="C36" s="99">
        <v>20</v>
      </c>
      <c r="D36" s="44" t="s">
        <v>38</v>
      </c>
      <c r="E36" s="45" t="s">
        <v>500</v>
      </c>
      <c r="F36" s="48">
        <v>22322143</v>
      </c>
      <c r="G36" s="48">
        <v>0</v>
      </c>
      <c r="H36" s="48">
        <f>+F36-G36</f>
        <v>22322143</v>
      </c>
      <c r="I36" s="224">
        <f t="shared" si="1"/>
        <v>5.4130100799957203E-3</v>
      </c>
      <c r="J36" s="48">
        <v>22322143</v>
      </c>
      <c r="K36" s="225">
        <f t="shared" si="7"/>
        <v>1</v>
      </c>
    </row>
    <row r="37" spans="1:11" ht="36.75" customHeight="1" x14ac:dyDescent="0.25">
      <c r="A37" s="43" t="s">
        <v>180</v>
      </c>
      <c r="B37" s="44" t="s">
        <v>41</v>
      </c>
      <c r="C37" s="99">
        <v>20</v>
      </c>
      <c r="D37" s="44" t="s">
        <v>38</v>
      </c>
      <c r="E37" s="45" t="s">
        <v>181</v>
      </c>
      <c r="F37" s="48">
        <v>49860362</v>
      </c>
      <c r="G37" s="48">
        <v>0</v>
      </c>
      <c r="H37" s="48">
        <f>+F37-G37</f>
        <v>49860362</v>
      </c>
      <c r="I37" s="224">
        <f t="shared" si="1"/>
        <v>1.2090892980043877E-2</v>
      </c>
      <c r="J37" s="48">
        <v>49860362</v>
      </c>
      <c r="K37" s="225">
        <f t="shared" si="7"/>
        <v>1</v>
      </c>
    </row>
    <row r="38" spans="1:11" ht="61.5" customHeight="1" x14ac:dyDescent="0.25">
      <c r="A38" s="43" t="s">
        <v>182</v>
      </c>
      <c r="B38" s="44" t="s">
        <v>41</v>
      </c>
      <c r="C38" s="99">
        <v>20</v>
      </c>
      <c r="D38" s="44" t="s">
        <v>38</v>
      </c>
      <c r="E38" s="45" t="s">
        <v>502</v>
      </c>
      <c r="F38" s="48">
        <v>61531861.479999997</v>
      </c>
      <c r="G38" s="48">
        <v>0</v>
      </c>
      <c r="H38" s="48">
        <f>+F38-G38</f>
        <v>61531861.479999997</v>
      </c>
      <c r="I38" s="224">
        <f t="shared" si="1"/>
        <v>1.4921174299086801E-2</v>
      </c>
      <c r="J38" s="48">
        <v>61531861.479999997</v>
      </c>
      <c r="K38" s="225">
        <f t="shared" si="7"/>
        <v>1</v>
      </c>
    </row>
    <row r="39" spans="1:11" ht="61.5" customHeight="1" x14ac:dyDescent="0.25">
      <c r="A39" s="39" t="s">
        <v>186</v>
      </c>
      <c r="B39" s="34" t="s">
        <v>41</v>
      </c>
      <c r="C39" s="34">
        <v>20</v>
      </c>
      <c r="D39" s="34" t="s">
        <v>38</v>
      </c>
      <c r="E39" s="40" t="s">
        <v>187</v>
      </c>
      <c r="F39" s="62">
        <f>+F40</f>
        <v>3296106</v>
      </c>
      <c r="G39" s="62">
        <f>+G40</f>
        <v>0</v>
      </c>
      <c r="H39" s="62">
        <f>+H40</f>
        <v>3296106</v>
      </c>
      <c r="I39" s="223">
        <f t="shared" si="1"/>
        <v>7.9928952174235126E-4</v>
      </c>
      <c r="J39" s="62">
        <f>+J40</f>
        <v>3296106</v>
      </c>
      <c r="K39" s="222">
        <f t="shared" si="7"/>
        <v>1</v>
      </c>
    </row>
    <row r="40" spans="1:11" ht="61.5" customHeight="1" x14ac:dyDescent="0.25">
      <c r="A40" s="43" t="s">
        <v>190</v>
      </c>
      <c r="B40" s="44" t="s">
        <v>41</v>
      </c>
      <c r="C40" s="44">
        <v>20</v>
      </c>
      <c r="D40" s="44" t="s">
        <v>38</v>
      </c>
      <c r="E40" s="45" t="s">
        <v>191</v>
      </c>
      <c r="F40" s="48">
        <v>3296106</v>
      </c>
      <c r="G40" s="48">
        <v>0</v>
      </c>
      <c r="H40" s="48">
        <f>+F40-G40</f>
        <v>3296106</v>
      </c>
      <c r="I40" s="224">
        <f t="shared" si="1"/>
        <v>7.9928952174235126E-4</v>
      </c>
      <c r="J40" s="48">
        <v>3296106</v>
      </c>
      <c r="K40" s="225">
        <f t="shared" si="7"/>
        <v>1</v>
      </c>
    </row>
    <row r="41" spans="1:11" ht="26.25" customHeight="1" x14ac:dyDescent="0.25">
      <c r="A41" s="39" t="s">
        <v>200</v>
      </c>
      <c r="B41" s="34" t="s">
        <v>37</v>
      </c>
      <c r="C41" s="34">
        <v>10</v>
      </c>
      <c r="D41" s="34" t="s">
        <v>38</v>
      </c>
      <c r="E41" s="40" t="s">
        <v>201</v>
      </c>
      <c r="F41" s="62">
        <f t="shared" ref="F41:H46" si="15">+F43</f>
        <v>1451042370</v>
      </c>
      <c r="G41" s="62">
        <f t="shared" si="15"/>
        <v>0</v>
      </c>
      <c r="H41" s="62">
        <f t="shared" si="15"/>
        <v>1451042370</v>
      </c>
      <c r="I41" s="223">
        <f t="shared" si="1"/>
        <v>0.35187065038114301</v>
      </c>
      <c r="J41" s="62">
        <f t="shared" ref="J41:J46" si="16">+J43</f>
        <v>1451042370</v>
      </c>
      <c r="K41" s="222">
        <f t="shared" si="7"/>
        <v>1</v>
      </c>
    </row>
    <row r="42" spans="1:11" ht="29.25" customHeight="1" x14ac:dyDescent="0.25">
      <c r="A42" s="39" t="s">
        <v>200</v>
      </c>
      <c r="B42" s="34" t="s">
        <v>41</v>
      </c>
      <c r="C42" s="34">
        <v>20</v>
      </c>
      <c r="D42" s="34" t="s">
        <v>38</v>
      </c>
      <c r="E42" s="40" t="s">
        <v>201</v>
      </c>
      <c r="F42" s="62">
        <f t="shared" si="15"/>
        <v>1121290496.5599999</v>
      </c>
      <c r="G42" s="62">
        <f t="shared" si="15"/>
        <v>0</v>
      </c>
      <c r="H42" s="62">
        <f t="shared" si="15"/>
        <v>1121290496.5599999</v>
      </c>
      <c r="I42" s="223">
        <f t="shared" si="1"/>
        <v>0.27190744009133377</v>
      </c>
      <c r="J42" s="62">
        <f t="shared" si="16"/>
        <v>1121290496.5599999</v>
      </c>
      <c r="K42" s="222">
        <f t="shared" si="7"/>
        <v>1</v>
      </c>
    </row>
    <row r="43" spans="1:11" ht="29.25" customHeight="1" x14ac:dyDescent="0.25">
      <c r="A43" s="39" t="s">
        <v>218</v>
      </c>
      <c r="B43" s="34" t="s">
        <v>37</v>
      </c>
      <c r="C43" s="34">
        <v>10</v>
      </c>
      <c r="D43" s="34" t="s">
        <v>38</v>
      </c>
      <c r="E43" s="40" t="s">
        <v>219</v>
      </c>
      <c r="F43" s="62">
        <f t="shared" si="15"/>
        <v>1451042370</v>
      </c>
      <c r="G43" s="62">
        <f t="shared" si="15"/>
        <v>0</v>
      </c>
      <c r="H43" s="62">
        <f t="shared" si="15"/>
        <v>1451042370</v>
      </c>
      <c r="I43" s="223">
        <f t="shared" si="1"/>
        <v>0.35187065038114301</v>
      </c>
      <c r="J43" s="62">
        <f t="shared" si="16"/>
        <v>1451042370</v>
      </c>
      <c r="K43" s="222">
        <f t="shared" si="7"/>
        <v>1</v>
      </c>
    </row>
    <row r="44" spans="1:11" ht="24.75" customHeight="1" x14ac:dyDescent="0.25">
      <c r="A44" s="39" t="s">
        <v>218</v>
      </c>
      <c r="B44" s="34" t="s">
        <v>41</v>
      </c>
      <c r="C44" s="34">
        <v>20</v>
      </c>
      <c r="D44" s="34" t="s">
        <v>38</v>
      </c>
      <c r="E44" s="40" t="s">
        <v>219</v>
      </c>
      <c r="F44" s="63">
        <f t="shared" si="15"/>
        <v>1121290496.5599999</v>
      </c>
      <c r="G44" s="63">
        <f t="shared" si="15"/>
        <v>0</v>
      </c>
      <c r="H44" s="63">
        <f t="shared" si="15"/>
        <v>1121290496.5599999</v>
      </c>
      <c r="I44" s="224">
        <f t="shared" si="1"/>
        <v>0.27190744009133377</v>
      </c>
      <c r="J44" s="63">
        <f t="shared" si="16"/>
        <v>1121290496.5599999</v>
      </c>
      <c r="K44" s="222">
        <f t="shared" si="7"/>
        <v>1</v>
      </c>
    </row>
    <row r="45" spans="1:11" ht="24.75" customHeight="1" x14ac:dyDescent="0.25">
      <c r="A45" s="39" t="s">
        <v>220</v>
      </c>
      <c r="B45" s="34" t="s">
        <v>37</v>
      </c>
      <c r="C45" s="34">
        <v>10</v>
      </c>
      <c r="D45" s="34" t="s">
        <v>38</v>
      </c>
      <c r="E45" s="40" t="s">
        <v>221</v>
      </c>
      <c r="F45" s="63">
        <f t="shared" si="15"/>
        <v>1451042370</v>
      </c>
      <c r="G45" s="63">
        <f t="shared" si="15"/>
        <v>0</v>
      </c>
      <c r="H45" s="63">
        <f t="shared" si="15"/>
        <v>1451042370</v>
      </c>
      <c r="I45" s="224">
        <f t="shared" si="1"/>
        <v>0.35187065038114301</v>
      </c>
      <c r="J45" s="63">
        <f t="shared" si="16"/>
        <v>1451042370</v>
      </c>
      <c r="K45" s="222">
        <f t="shared" si="7"/>
        <v>1</v>
      </c>
    </row>
    <row r="46" spans="1:11" ht="24.75" customHeight="1" x14ac:dyDescent="0.25">
      <c r="A46" s="39" t="s">
        <v>220</v>
      </c>
      <c r="B46" s="34" t="s">
        <v>41</v>
      </c>
      <c r="C46" s="34">
        <v>20</v>
      </c>
      <c r="D46" s="34" t="s">
        <v>38</v>
      </c>
      <c r="E46" s="40" t="s">
        <v>221</v>
      </c>
      <c r="F46" s="63">
        <f t="shared" si="15"/>
        <v>1121290496.5599999</v>
      </c>
      <c r="G46" s="63">
        <f t="shared" si="15"/>
        <v>0</v>
      </c>
      <c r="H46" s="63">
        <f t="shared" si="15"/>
        <v>1121290496.5599999</v>
      </c>
      <c r="I46" s="224">
        <f t="shared" si="1"/>
        <v>0.27190744009133377</v>
      </c>
      <c r="J46" s="63">
        <f t="shared" si="16"/>
        <v>1121290496.5599999</v>
      </c>
      <c r="K46" s="222">
        <f t="shared" si="7"/>
        <v>1</v>
      </c>
    </row>
    <row r="47" spans="1:11" ht="24.75" customHeight="1" x14ac:dyDescent="0.25">
      <c r="A47" s="43" t="s">
        <v>224</v>
      </c>
      <c r="B47" s="44" t="s">
        <v>37</v>
      </c>
      <c r="C47" s="44">
        <v>10</v>
      </c>
      <c r="D47" s="44" t="s">
        <v>38</v>
      </c>
      <c r="E47" s="45" t="s">
        <v>225</v>
      </c>
      <c r="F47" s="48">
        <v>1451042370</v>
      </c>
      <c r="G47" s="48">
        <v>0</v>
      </c>
      <c r="H47" s="48">
        <f t="shared" ref="H47:H48" si="17">+F47-G47</f>
        <v>1451042370</v>
      </c>
      <c r="I47" s="224">
        <f t="shared" si="1"/>
        <v>0.35187065038114301</v>
      </c>
      <c r="J47" s="48">
        <v>1451042370</v>
      </c>
      <c r="K47" s="225">
        <f t="shared" si="7"/>
        <v>1</v>
      </c>
    </row>
    <row r="48" spans="1:11" ht="24.75" customHeight="1" thickBot="1" x14ac:dyDescent="0.3">
      <c r="A48" s="83" t="s">
        <v>224</v>
      </c>
      <c r="B48" s="84" t="s">
        <v>41</v>
      </c>
      <c r="C48" s="84">
        <v>20</v>
      </c>
      <c r="D48" s="84" t="s">
        <v>38</v>
      </c>
      <c r="E48" s="85" t="s">
        <v>225</v>
      </c>
      <c r="F48" s="88">
        <v>1121290496.5599999</v>
      </c>
      <c r="G48" s="88">
        <v>0</v>
      </c>
      <c r="H48" s="88">
        <f t="shared" si="17"/>
        <v>1121290496.5599999</v>
      </c>
      <c r="I48" s="230">
        <f t="shared" si="1"/>
        <v>0.27190744009133377</v>
      </c>
      <c r="J48" s="88">
        <v>1121290496.5599999</v>
      </c>
      <c r="K48" s="231">
        <f t="shared" si="7"/>
        <v>1</v>
      </c>
    </row>
    <row r="49" spans="1:11" s="4" customFormat="1" ht="27.75" customHeight="1" thickBot="1" x14ac:dyDescent="0.3">
      <c r="A49" s="21" t="s">
        <v>246</v>
      </c>
      <c r="B49" s="141" t="s">
        <v>37</v>
      </c>
      <c r="C49" s="232" t="s">
        <v>505</v>
      </c>
      <c r="D49" s="141" t="s">
        <v>38</v>
      </c>
      <c r="E49" s="23" t="s">
        <v>247</v>
      </c>
      <c r="F49" s="24">
        <f>+F50+F56+F62+F68+F78+F84</f>
        <v>1318141388.71</v>
      </c>
      <c r="G49" s="24">
        <f>+G50+G56+G62+G68+G78+G84</f>
        <v>0</v>
      </c>
      <c r="H49" s="24">
        <f>+H50+H56+H62+H68+H78+H84</f>
        <v>1318141388.71</v>
      </c>
      <c r="I49" s="233">
        <f t="shared" si="1"/>
        <v>0.31964281493702407</v>
      </c>
      <c r="J49" s="24">
        <f>+J50+J56+J62+J68+J78+J84</f>
        <v>1318141388.71</v>
      </c>
      <c r="K49" s="233">
        <f t="shared" si="7"/>
        <v>1</v>
      </c>
    </row>
    <row r="50" spans="1:11" ht="24" customHeight="1" x14ac:dyDescent="0.25">
      <c r="A50" s="33" t="s">
        <v>248</v>
      </c>
      <c r="B50" s="182" t="s">
        <v>37</v>
      </c>
      <c r="C50" s="183" t="s">
        <v>505</v>
      </c>
      <c r="D50" s="182" t="s">
        <v>38</v>
      </c>
      <c r="E50" s="35" t="s">
        <v>249</v>
      </c>
      <c r="F50" s="93">
        <f t="shared" ref="F50:H54" si="18">+F51</f>
        <v>241083896.5</v>
      </c>
      <c r="G50" s="93">
        <f t="shared" si="18"/>
        <v>0</v>
      </c>
      <c r="H50" s="93">
        <f t="shared" si="18"/>
        <v>241083896.5</v>
      </c>
      <c r="I50" s="221">
        <f t="shared" si="1"/>
        <v>5.8461661224871862E-2</v>
      </c>
      <c r="J50" s="93">
        <f>+J51</f>
        <v>241083896.5</v>
      </c>
      <c r="K50" s="222">
        <f t="shared" si="7"/>
        <v>1</v>
      </c>
    </row>
    <row r="51" spans="1:11" ht="24" customHeight="1" x14ac:dyDescent="0.25">
      <c r="A51" s="39" t="s">
        <v>250</v>
      </c>
      <c r="B51" s="191" t="s">
        <v>37</v>
      </c>
      <c r="C51" s="186" t="s">
        <v>505</v>
      </c>
      <c r="D51" s="191" t="s">
        <v>38</v>
      </c>
      <c r="E51" s="40" t="s">
        <v>251</v>
      </c>
      <c r="F51" s="62">
        <f t="shared" si="18"/>
        <v>241083896.5</v>
      </c>
      <c r="G51" s="62">
        <f t="shared" si="18"/>
        <v>0</v>
      </c>
      <c r="H51" s="62">
        <f t="shared" si="18"/>
        <v>241083896.5</v>
      </c>
      <c r="I51" s="223">
        <f t="shared" si="1"/>
        <v>5.8461661224871862E-2</v>
      </c>
      <c r="J51" s="62">
        <f>+J52</f>
        <v>241083896.5</v>
      </c>
      <c r="K51" s="222">
        <f t="shared" si="7"/>
        <v>1</v>
      </c>
    </row>
    <row r="52" spans="1:11" ht="49.5" customHeight="1" x14ac:dyDescent="0.25">
      <c r="A52" s="96" t="s">
        <v>300</v>
      </c>
      <c r="B52" s="191" t="s">
        <v>37</v>
      </c>
      <c r="C52" s="186" t="s">
        <v>505</v>
      </c>
      <c r="D52" s="191" t="s">
        <v>38</v>
      </c>
      <c r="E52" s="40" t="s">
        <v>301</v>
      </c>
      <c r="F52" s="62">
        <f t="shared" si="18"/>
        <v>241083896.5</v>
      </c>
      <c r="G52" s="62">
        <f t="shared" si="18"/>
        <v>0</v>
      </c>
      <c r="H52" s="62">
        <f t="shared" si="18"/>
        <v>241083896.5</v>
      </c>
      <c r="I52" s="223">
        <f t="shared" si="1"/>
        <v>5.8461661224871862E-2</v>
      </c>
      <c r="J52" s="62">
        <f>+J53</f>
        <v>241083896.5</v>
      </c>
      <c r="K52" s="222">
        <f t="shared" si="7"/>
        <v>1</v>
      </c>
    </row>
    <row r="53" spans="1:11" ht="49.5" customHeight="1" x14ac:dyDescent="0.25">
      <c r="A53" s="39" t="s">
        <v>302</v>
      </c>
      <c r="B53" s="191" t="s">
        <v>37</v>
      </c>
      <c r="C53" s="186" t="s">
        <v>505</v>
      </c>
      <c r="D53" s="191" t="s">
        <v>38</v>
      </c>
      <c r="E53" s="40" t="s">
        <v>301</v>
      </c>
      <c r="F53" s="62">
        <f t="shared" si="18"/>
        <v>241083896.5</v>
      </c>
      <c r="G53" s="62">
        <f t="shared" si="18"/>
        <v>0</v>
      </c>
      <c r="H53" s="62">
        <f t="shared" si="18"/>
        <v>241083896.5</v>
      </c>
      <c r="I53" s="223">
        <f t="shared" si="1"/>
        <v>5.8461661224871862E-2</v>
      </c>
      <c r="J53" s="62">
        <f>+J54</f>
        <v>241083896.5</v>
      </c>
      <c r="K53" s="222">
        <f t="shared" si="7"/>
        <v>1</v>
      </c>
    </row>
    <row r="54" spans="1:11" ht="55.5" customHeight="1" x14ac:dyDescent="0.25">
      <c r="A54" s="39" t="s">
        <v>303</v>
      </c>
      <c r="B54" s="191" t="s">
        <v>37</v>
      </c>
      <c r="C54" s="186" t="s">
        <v>505</v>
      </c>
      <c r="D54" s="191" t="s">
        <v>38</v>
      </c>
      <c r="E54" s="40" t="s">
        <v>304</v>
      </c>
      <c r="F54" s="62">
        <f t="shared" si="18"/>
        <v>241083896.5</v>
      </c>
      <c r="G54" s="62">
        <f t="shared" si="18"/>
        <v>0</v>
      </c>
      <c r="H54" s="62">
        <f t="shared" si="18"/>
        <v>241083896.5</v>
      </c>
      <c r="I54" s="223">
        <f t="shared" si="1"/>
        <v>5.8461661224871862E-2</v>
      </c>
      <c r="J54" s="62">
        <f>+J55</f>
        <v>241083896.5</v>
      </c>
      <c r="K54" s="222">
        <f t="shared" si="7"/>
        <v>1</v>
      </c>
    </row>
    <row r="55" spans="1:11" ht="30" customHeight="1" x14ac:dyDescent="0.25">
      <c r="A55" s="43" t="s">
        <v>305</v>
      </c>
      <c r="B55" s="44" t="s">
        <v>37</v>
      </c>
      <c r="C55" s="99">
        <v>13</v>
      </c>
      <c r="D55" s="44" t="s">
        <v>38</v>
      </c>
      <c r="E55" s="45" t="s">
        <v>258</v>
      </c>
      <c r="F55" s="48">
        <v>241083896.5</v>
      </c>
      <c r="G55" s="48">
        <v>0</v>
      </c>
      <c r="H55" s="48">
        <f>+F55-G55</f>
        <v>241083896.5</v>
      </c>
      <c r="I55" s="224">
        <f t="shared" si="1"/>
        <v>5.8461661224871862E-2</v>
      </c>
      <c r="J55" s="48">
        <v>241083896.5</v>
      </c>
      <c r="K55" s="225">
        <f t="shared" si="7"/>
        <v>1</v>
      </c>
    </row>
    <row r="56" spans="1:11" ht="35.25" customHeight="1" x14ac:dyDescent="0.25">
      <c r="A56" s="39" t="s">
        <v>386</v>
      </c>
      <c r="B56" s="44" t="s">
        <v>37</v>
      </c>
      <c r="C56" s="107">
        <v>13</v>
      </c>
      <c r="D56" s="44" t="s">
        <v>38</v>
      </c>
      <c r="E56" s="95" t="s">
        <v>387</v>
      </c>
      <c r="F56" s="62">
        <f t="shared" ref="F56:J60" si="19">+F57</f>
        <v>52191294.5</v>
      </c>
      <c r="G56" s="62">
        <f t="shared" si="19"/>
        <v>0</v>
      </c>
      <c r="H56" s="62">
        <f t="shared" si="19"/>
        <v>52191294.5</v>
      </c>
      <c r="I56" s="223">
        <f t="shared" si="1"/>
        <v>1.265613266685574E-2</v>
      </c>
      <c r="J56" s="62">
        <f t="shared" si="19"/>
        <v>52191294.5</v>
      </c>
      <c r="K56" s="222">
        <f t="shared" si="7"/>
        <v>1</v>
      </c>
    </row>
    <row r="57" spans="1:11" ht="33" customHeight="1" x14ac:dyDescent="0.25">
      <c r="A57" s="39" t="s">
        <v>388</v>
      </c>
      <c r="B57" s="44" t="s">
        <v>37</v>
      </c>
      <c r="C57" s="107">
        <v>13</v>
      </c>
      <c r="D57" s="44" t="s">
        <v>38</v>
      </c>
      <c r="E57" s="40" t="s">
        <v>251</v>
      </c>
      <c r="F57" s="62">
        <f t="shared" si="19"/>
        <v>52191294.5</v>
      </c>
      <c r="G57" s="62">
        <f t="shared" si="19"/>
        <v>0</v>
      </c>
      <c r="H57" s="62">
        <f t="shared" si="19"/>
        <v>52191294.5</v>
      </c>
      <c r="I57" s="223">
        <f t="shared" si="1"/>
        <v>1.265613266685574E-2</v>
      </c>
      <c r="J57" s="62">
        <f t="shared" si="19"/>
        <v>52191294.5</v>
      </c>
      <c r="K57" s="222">
        <f t="shared" si="7"/>
        <v>1</v>
      </c>
    </row>
    <row r="58" spans="1:11" ht="51.75" customHeight="1" x14ac:dyDescent="0.25">
      <c r="A58" s="39" t="s">
        <v>389</v>
      </c>
      <c r="B58" s="44" t="s">
        <v>37</v>
      </c>
      <c r="C58" s="107">
        <v>13</v>
      </c>
      <c r="D58" s="44" t="s">
        <v>38</v>
      </c>
      <c r="E58" s="40" t="s">
        <v>390</v>
      </c>
      <c r="F58" s="62">
        <f t="shared" si="19"/>
        <v>52191294.5</v>
      </c>
      <c r="G58" s="62">
        <f t="shared" si="19"/>
        <v>0</v>
      </c>
      <c r="H58" s="62">
        <f t="shared" si="19"/>
        <v>52191294.5</v>
      </c>
      <c r="I58" s="223">
        <f t="shared" si="1"/>
        <v>1.265613266685574E-2</v>
      </c>
      <c r="J58" s="62">
        <f t="shared" si="19"/>
        <v>52191294.5</v>
      </c>
      <c r="K58" s="222">
        <f t="shared" si="7"/>
        <v>1</v>
      </c>
    </row>
    <row r="59" spans="1:11" ht="51.75" customHeight="1" x14ac:dyDescent="0.25">
      <c r="A59" s="39" t="s">
        <v>391</v>
      </c>
      <c r="B59" s="44" t="s">
        <v>37</v>
      </c>
      <c r="C59" s="107">
        <v>13</v>
      </c>
      <c r="D59" s="44" t="s">
        <v>38</v>
      </c>
      <c r="E59" s="40" t="s">
        <v>390</v>
      </c>
      <c r="F59" s="62">
        <f t="shared" si="19"/>
        <v>52191294.5</v>
      </c>
      <c r="G59" s="62">
        <f t="shared" si="19"/>
        <v>0</v>
      </c>
      <c r="H59" s="62">
        <f t="shared" si="19"/>
        <v>52191294.5</v>
      </c>
      <c r="I59" s="223">
        <f t="shared" si="1"/>
        <v>1.265613266685574E-2</v>
      </c>
      <c r="J59" s="62">
        <f t="shared" si="19"/>
        <v>52191294.5</v>
      </c>
      <c r="K59" s="222">
        <f t="shared" si="7"/>
        <v>1</v>
      </c>
    </row>
    <row r="60" spans="1:11" ht="29.25" customHeight="1" x14ac:dyDescent="0.25">
      <c r="A60" s="39" t="s">
        <v>392</v>
      </c>
      <c r="B60" s="44" t="s">
        <v>37</v>
      </c>
      <c r="C60" s="107">
        <v>13</v>
      </c>
      <c r="D60" s="44" t="s">
        <v>38</v>
      </c>
      <c r="E60" s="95" t="s">
        <v>393</v>
      </c>
      <c r="F60" s="62">
        <f t="shared" si="19"/>
        <v>52191294.5</v>
      </c>
      <c r="G60" s="62">
        <f t="shared" si="19"/>
        <v>0</v>
      </c>
      <c r="H60" s="62">
        <f t="shared" si="19"/>
        <v>52191294.5</v>
      </c>
      <c r="I60" s="223">
        <f t="shared" si="1"/>
        <v>1.265613266685574E-2</v>
      </c>
      <c r="J60" s="62">
        <f t="shared" si="19"/>
        <v>52191294.5</v>
      </c>
      <c r="K60" s="222">
        <f t="shared" si="7"/>
        <v>1</v>
      </c>
    </row>
    <row r="61" spans="1:11" ht="30" customHeight="1" x14ac:dyDescent="0.25">
      <c r="A61" s="43" t="s">
        <v>394</v>
      </c>
      <c r="B61" s="44" t="s">
        <v>37</v>
      </c>
      <c r="C61" s="99">
        <v>13</v>
      </c>
      <c r="D61" s="44" t="s">
        <v>38</v>
      </c>
      <c r="E61" s="45" t="s">
        <v>258</v>
      </c>
      <c r="F61" s="48">
        <v>52191294.5</v>
      </c>
      <c r="G61" s="48">
        <v>0</v>
      </c>
      <c r="H61" s="48">
        <f>+F61-G61</f>
        <v>52191294.5</v>
      </c>
      <c r="I61" s="224">
        <f t="shared" si="1"/>
        <v>1.265613266685574E-2</v>
      </c>
      <c r="J61" s="48">
        <v>52191294.5</v>
      </c>
      <c r="K61" s="225">
        <f t="shared" si="7"/>
        <v>1</v>
      </c>
    </row>
    <row r="62" spans="1:11" ht="33" customHeight="1" x14ac:dyDescent="0.25">
      <c r="A62" s="39" t="s">
        <v>401</v>
      </c>
      <c r="B62" s="34" t="s">
        <v>37</v>
      </c>
      <c r="C62" s="107">
        <v>13</v>
      </c>
      <c r="D62" s="34" t="s">
        <v>38</v>
      </c>
      <c r="E62" s="40" t="s">
        <v>402</v>
      </c>
      <c r="F62" s="62">
        <f t="shared" ref="F62:J66" si="20">+F63</f>
        <v>18086887</v>
      </c>
      <c r="G62" s="62">
        <f t="shared" si="20"/>
        <v>0</v>
      </c>
      <c r="H62" s="62">
        <f t="shared" si="20"/>
        <v>18086887</v>
      </c>
      <c r="I62" s="223">
        <f t="shared" si="1"/>
        <v>4.3859812943024129E-3</v>
      </c>
      <c r="J62" s="62">
        <f t="shared" si="20"/>
        <v>18086887</v>
      </c>
      <c r="K62" s="222">
        <f t="shared" si="7"/>
        <v>1</v>
      </c>
    </row>
    <row r="63" spans="1:11" ht="38.25" customHeight="1" x14ac:dyDescent="0.25">
      <c r="A63" s="39" t="s">
        <v>403</v>
      </c>
      <c r="B63" s="34" t="s">
        <v>37</v>
      </c>
      <c r="C63" s="107">
        <v>13</v>
      </c>
      <c r="D63" s="34" t="s">
        <v>38</v>
      </c>
      <c r="E63" s="40" t="s">
        <v>251</v>
      </c>
      <c r="F63" s="62">
        <f t="shared" si="20"/>
        <v>18086887</v>
      </c>
      <c r="G63" s="62">
        <f t="shared" si="20"/>
        <v>0</v>
      </c>
      <c r="H63" s="62">
        <f t="shared" si="20"/>
        <v>18086887</v>
      </c>
      <c r="I63" s="223">
        <f t="shared" si="1"/>
        <v>4.3859812943024129E-3</v>
      </c>
      <c r="J63" s="62">
        <f t="shared" si="20"/>
        <v>18086887</v>
      </c>
      <c r="K63" s="222">
        <f t="shared" si="7"/>
        <v>1</v>
      </c>
    </row>
    <row r="64" spans="1:11" ht="39" customHeight="1" x14ac:dyDescent="0.25">
      <c r="A64" s="39" t="s">
        <v>413</v>
      </c>
      <c r="B64" s="34" t="s">
        <v>37</v>
      </c>
      <c r="C64" s="107">
        <v>13</v>
      </c>
      <c r="D64" s="34" t="s">
        <v>38</v>
      </c>
      <c r="E64" s="40" t="s">
        <v>414</v>
      </c>
      <c r="F64" s="62">
        <f t="shared" si="20"/>
        <v>18086887</v>
      </c>
      <c r="G64" s="62">
        <f t="shared" si="20"/>
        <v>0</v>
      </c>
      <c r="H64" s="62">
        <f t="shared" si="20"/>
        <v>18086887</v>
      </c>
      <c r="I64" s="223">
        <f t="shared" si="1"/>
        <v>4.3859812943024129E-3</v>
      </c>
      <c r="J64" s="62">
        <f t="shared" si="20"/>
        <v>18086887</v>
      </c>
      <c r="K64" s="222">
        <f t="shared" si="7"/>
        <v>1</v>
      </c>
    </row>
    <row r="65" spans="1:11" ht="39" customHeight="1" x14ac:dyDescent="0.25">
      <c r="A65" s="39" t="s">
        <v>415</v>
      </c>
      <c r="B65" s="34" t="s">
        <v>37</v>
      </c>
      <c r="C65" s="107">
        <v>13</v>
      </c>
      <c r="D65" s="34" t="s">
        <v>38</v>
      </c>
      <c r="E65" s="40" t="s">
        <v>414</v>
      </c>
      <c r="F65" s="62">
        <f t="shared" si="20"/>
        <v>18086887</v>
      </c>
      <c r="G65" s="62">
        <f t="shared" si="20"/>
        <v>0</v>
      </c>
      <c r="H65" s="62">
        <f t="shared" si="20"/>
        <v>18086887</v>
      </c>
      <c r="I65" s="223">
        <f t="shared" si="1"/>
        <v>4.3859812943024129E-3</v>
      </c>
      <c r="J65" s="62">
        <f t="shared" si="20"/>
        <v>18086887</v>
      </c>
      <c r="K65" s="222">
        <f t="shared" si="7"/>
        <v>1</v>
      </c>
    </row>
    <row r="66" spans="1:11" ht="39" customHeight="1" x14ac:dyDescent="0.25">
      <c r="A66" s="39" t="s">
        <v>416</v>
      </c>
      <c r="B66" s="34" t="s">
        <v>37</v>
      </c>
      <c r="C66" s="107">
        <v>13</v>
      </c>
      <c r="D66" s="34" t="s">
        <v>38</v>
      </c>
      <c r="E66" s="40" t="s">
        <v>393</v>
      </c>
      <c r="F66" s="41">
        <f t="shared" si="20"/>
        <v>18086887</v>
      </c>
      <c r="G66" s="41">
        <f t="shared" si="20"/>
        <v>0</v>
      </c>
      <c r="H66" s="41">
        <f t="shared" si="20"/>
        <v>18086887</v>
      </c>
      <c r="I66" s="223">
        <f t="shared" si="1"/>
        <v>4.3859812943024129E-3</v>
      </c>
      <c r="J66" s="41">
        <f t="shared" si="20"/>
        <v>18086887</v>
      </c>
      <c r="K66" s="222">
        <f t="shared" si="7"/>
        <v>1</v>
      </c>
    </row>
    <row r="67" spans="1:11" ht="30" customHeight="1" x14ac:dyDescent="0.25">
      <c r="A67" s="43" t="s">
        <v>417</v>
      </c>
      <c r="B67" s="44" t="s">
        <v>37</v>
      </c>
      <c r="C67" s="99">
        <v>13</v>
      </c>
      <c r="D67" s="44" t="s">
        <v>38</v>
      </c>
      <c r="E67" s="45" t="s">
        <v>258</v>
      </c>
      <c r="F67" s="48">
        <v>18086887</v>
      </c>
      <c r="G67" s="48">
        <v>0</v>
      </c>
      <c r="H67" s="48">
        <f>+F67-G67</f>
        <v>18086887</v>
      </c>
      <c r="I67" s="224">
        <f t="shared" si="1"/>
        <v>4.3859812943024129E-3</v>
      </c>
      <c r="J67" s="48">
        <v>18086887</v>
      </c>
      <c r="K67" s="225">
        <f t="shared" si="7"/>
        <v>1</v>
      </c>
    </row>
    <row r="68" spans="1:11" ht="34.5" customHeight="1" x14ac:dyDescent="0.25">
      <c r="A68" s="39" t="s">
        <v>418</v>
      </c>
      <c r="B68" s="34" t="s">
        <v>37</v>
      </c>
      <c r="C68" s="107">
        <v>13</v>
      </c>
      <c r="D68" s="34" t="s">
        <v>38</v>
      </c>
      <c r="E68" s="40" t="s">
        <v>419</v>
      </c>
      <c r="F68" s="60">
        <f t="shared" ref="F68:J76" si="21">+F69</f>
        <v>252804367.38</v>
      </c>
      <c r="G68" s="60">
        <f t="shared" si="21"/>
        <v>0</v>
      </c>
      <c r="H68" s="60">
        <f t="shared" si="21"/>
        <v>252804367.38</v>
      </c>
      <c r="I68" s="223">
        <f t="shared" si="1"/>
        <v>6.1303817867974467E-2</v>
      </c>
      <c r="J68" s="60">
        <f t="shared" si="21"/>
        <v>252804367.38</v>
      </c>
      <c r="K68" s="222">
        <f t="shared" si="7"/>
        <v>1</v>
      </c>
    </row>
    <row r="69" spans="1:11" ht="34.5" customHeight="1" x14ac:dyDescent="0.25">
      <c r="A69" s="39" t="s">
        <v>420</v>
      </c>
      <c r="B69" s="34" t="s">
        <v>37</v>
      </c>
      <c r="C69" s="107">
        <v>13</v>
      </c>
      <c r="D69" s="34" t="s">
        <v>38</v>
      </c>
      <c r="E69" s="95" t="s">
        <v>251</v>
      </c>
      <c r="F69" s="60">
        <f>+F70+F74</f>
        <v>252804367.38</v>
      </c>
      <c r="G69" s="60">
        <f>+G74</f>
        <v>0</v>
      </c>
      <c r="H69" s="60">
        <f>+H70+H74</f>
        <v>252804367.38</v>
      </c>
      <c r="I69" s="223">
        <f t="shared" si="1"/>
        <v>6.1303817867974467E-2</v>
      </c>
      <c r="J69" s="60">
        <f>+J70+J74</f>
        <v>252804367.38</v>
      </c>
      <c r="K69" s="222">
        <f t="shared" si="7"/>
        <v>1</v>
      </c>
    </row>
    <row r="70" spans="1:11" ht="38.25" customHeight="1" x14ac:dyDescent="0.25">
      <c r="A70" s="39" t="s">
        <v>421</v>
      </c>
      <c r="B70" s="34" t="s">
        <v>37</v>
      </c>
      <c r="C70" s="34">
        <v>13</v>
      </c>
      <c r="D70" s="34" t="s">
        <v>38</v>
      </c>
      <c r="E70" s="40" t="s">
        <v>422</v>
      </c>
      <c r="F70" s="62">
        <f t="shared" si="21"/>
        <v>173925178.38</v>
      </c>
      <c r="G70" s="62">
        <f t="shared" si="21"/>
        <v>0</v>
      </c>
      <c r="H70" s="62">
        <f t="shared" si="21"/>
        <v>173925178.38</v>
      </c>
      <c r="I70" s="223">
        <f t="shared" si="1"/>
        <v>4.2176001817387947E-2</v>
      </c>
      <c r="J70" s="62">
        <f t="shared" si="21"/>
        <v>173925178.38</v>
      </c>
      <c r="K70" s="222">
        <f t="shared" si="7"/>
        <v>1</v>
      </c>
    </row>
    <row r="71" spans="1:11" ht="38.25" customHeight="1" x14ac:dyDescent="0.25">
      <c r="A71" s="39" t="s">
        <v>423</v>
      </c>
      <c r="B71" s="34" t="s">
        <v>37</v>
      </c>
      <c r="C71" s="34">
        <v>13</v>
      </c>
      <c r="D71" s="34" t="s">
        <v>38</v>
      </c>
      <c r="E71" s="40" t="s">
        <v>422</v>
      </c>
      <c r="F71" s="62">
        <f t="shared" si="21"/>
        <v>173925178.38</v>
      </c>
      <c r="G71" s="62">
        <f t="shared" si="21"/>
        <v>0</v>
      </c>
      <c r="H71" s="62">
        <f t="shared" si="21"/>
        <v>173925178.38</v>
      </c>
      <c r="I71" s="223">
        <f t="shared" si="1"/>
        <v>4.2176001817387947E-2</v>
      </c>
      <c r="J71" s="62">
        <f t="shared" si="21"/>
        <v>173925178.38</v>
      </c>
      <c r="K71" s="222">
        <f t="shared" si="7"/>
        <v>1</v>
      </c>
    </row>
    <row r="72" spans="1:11" ht="34.5" customHeight="1" x14ac:dyDescent="0.25">
      <c r="A72" s="39" t="s">
        <v>424</v>
      </c>
      <c r="B72" s="34" t="s">
        <v>37</v>
      </c>
      <c r="C72" s="34">
        <v>13</v>
      </c>
      <c r="D72" s="34" t="s">
        <v>38</v>
      </c>
      <c r="E72" s="40" t="s">
        <v>425</v>
      </c>
      <c r="F72" s="62">
        <f t="shared" si="21"/>
        <v>173925178.38</v>
      </c>
      <c r="G72" s="62">
        <f t="shared" si="21"/>
        <v>0</v>
      </c>
      <c r="H72" s="62">
        <f t="shared" si="21"/>
        <v>173925178.38</v>
      </c>
      <c r="I72" s="223">
        <f t="shared" si="1"/>
        <v>4.2176001817387947E-2</v>
      </c>
      <c r="J72" s="62">
        <f t="shared" si="21"/>
        <v>173925178.38</v>
      </c>
      <c r="K72" s="222">
        <f t="shared" si="7"/>
        <v>1</v>
      </c>
    </row>
    <row r="73" spans="1:11" ht="34.5" customHeight="1" x14ac:dyDescent="0.25">
      <c r="A73" s="43" t="s">
        <v>426</v>
      </c>
      <c r="B73" s="44" t="s">
        <v>37</v>
      </c>
      <c r="C73" s="44">
        <v>13</v>
      </c>
      <c r="D73" s="44" t="s">
        <v>38</v>
      </c>
      <c r="E73" s="45" t="s">
        <v>258</v>
      </c>
      <c r="F73" s="48">
        <v>173925178.38</v>
      </c>
      <c r="G73" s="48">
        <v>0</v>
      </c>
      <c r="H73" s="48">
        <f>+F73-G73</f>
        <v>173925178.38</v>
      </c>
      <c r="I73" s="224">
        <f t="shared" ref="I73:I101" si="22">+H73/$H$102</f>
        <v>4.2176001817387947E-2</v>
      </c>
      <c r="J73" s="48">
        <v>173925178.38</v>
      </c>
      <c r="K73" s="225">
        <f t="shared" si="7"/>
        <v>1</v>
      </c>
    </row>
    <row r="74" spans="1:11" ht="49.5" customHeight="1" x14ac:dyDescent="0.25">
      <c r="A74" s="39" t="s">
        <v>427</v>
      </c>
      <c r="B74" s="34" t="s">
        <v>37</v>
      </c>
      <c r="C74" s="107">
        <v>13</v>
      </c>
      <c r="D74" s="34" t="s">
        <v>38</v>
      </c>
      <c r="E74" s="40" t="s">
        <v>428</v>
      </c>
      <c r="F74" s="62">
        <f t="shared" si="21"/>
        <v>78879189</v>
      </c>
      <c r="G74" s="62">
        <f t="shared" si="21"/>
        <v>0</v>
      </c>
      <c r="H74" s="62">
        <f t="shared" si="21"/>
        <v>78879189</v>
      </c>
      <c r="I74" s="223">
        <f t="shared" si="22"/>
        <v>1.912781605058652E-2</v>
      </c>
      <c r="J74" s="62">
        <f t="shared" si="21"/>
        <v>78879189</v>
      </c>
      <c r="K74" s="222">
        <f t="shared" si="7"/>
        <v>1</v>
      </c>
    </row>
    <row r="75" spans="1:11" ht="49.5" customHeight="1" x14ac:dyDescent="0.25">
      <c r="A75" s="39" t="s">
        <v>429</v>
      </c>
      <c r="B75" s="34" t="s">
        <v>37</v>
      </c>
      <c r="C75" s="107">
        <v>13</v>
      </c>
      <c r="D75" s="34" t="s">
        <v>38</v>
      </c>
      <c r="E75" s="40" t="s">
        <v>428</v>
      </c>
      <c r="F75" s="62">
        <f t="shared" si="21"/>
        <v>78879189</v>
      </c>
      <c r="G75" s="62">
        <f t="shared" si="21"/>
        <v>0</v>
      </c>
      <c r="H75" s="62">
        <f t="shared" si="21"/>
        <v>78879189</v>
      </c>
      <c r="I75" s="223">
        <f t="shared" si="22"/>
        <v>1.912781605058652E-2</v>
      </c>
      <c r="J75" s="62">
        <f t="shared" si="21"/>
        <v>78879189</v>
      </c>
      <c r="K75" s="222">
        <f t="shared" si="7"/>
        <v>1</v>
      </c>
    </row>
    <row r="76" spans="1:11" ht="34.5" customHeight="1" x14ac:dyDescent="0.25">
      <c r="A76" s="39" t="s">
        <v>430</v>
      </c>
      <c r="B76" s="34" t="s">
        <v>37</v>
      </c>
      <c r="C76" s="107">
        <v>13</v>
      </c>
      <c r="D76" s="34" t="s">
        <v>38</v>
      </c>
      <c r="E76" s="40" t="s">
        <v>393</v>
      </c>
      <c r="F76" s="62">
        <f t="shared" si="21"/>
        <v>78879189</v>
      </c>
      <c r="G76" s="62">
        <f t="shared" si="21"/>
        <v>0</v>
      </c>
      <c r="H76" s="62">
        <f t="shared" si="21"/>
        <v>78879189</v>
      </c>
      <c r="I76" s="223">
        <f t="shared" si="22"/>
        <v>1.912781605058652E-2</v>
      </c>
      <c r="J76" s="62">
        <f t="shared" si="21"/>
        <v>78879189</v>
      </c>
      <c r="K76" s="222">
        <f t="shared" si="7"/>
        <v>1</v>
      </c>
    </row>
    <row r="77" spans="1:11" ht="30" customHeight="1" x14ac:dyDescent="0.25">
      <c r="A77" s="43" t="s">
        <v>431</v>
      </c>
      <c r="B77" s="44" t="s">
        <v>37</v>
      </c>
      <c r="C77" s="99">
        <v>13</v>
      </c>
      <c r="D77" s="44" t="s">
        <v>38</v>
      </c>
      <c r="E77" s="45" t="s">
        <v>258</v>
      </c>
      <c r="F77" s="48">
        <v>78879189</v>
      </c>
      <c r="G77" s="48">
        <v>0</v>
      </c>
      <c r="H77" s="48">
        <f>+F77-G77</f>
        <v>78879189</v>
      </c>
      <c r="I77" s="224">
        <f t="shared" si="22"/>
        <v>1.912781605058652E-2</v>
      </c>
      <c r="J77" s="48">
        <v>78879189</v>
      </c>
      <c r="K77" s="225">
        <f t="shared" si="7"/>
        <v>1</v>
      </c>
    </row>
    <row r="78" spans="1:11" ht="39" customHeight="1" x14ac:dyDescent="0.25">
      <c r="A78" s="39" t="s">
        <v>432</v>
      </c>
      <c r="B78" s="34" t="s">
        <v>37</v>
      </c>
      <c r="C78" s="34">
        <v>13</v>
      </c>
      <c r="D78" s="34" t="s">
        <v>38</v>
      </c>
      <c r="E78" s="40" t="s">
        <v>433</v>
      </c>
      <c r="F78" s="60">
        <f t="shared" ref="F78:J79" si="23">+F79</f>
        <v>3015011</v>
      </c>
      <c r="G78" s="60">
        <f t="shared" si="23"/>
        <v>0</v>
      </c>
      <c r="H78" s="60">
        <f t="shared" si="23"/>
        <v>3015011</v>
      </c>
      <c r="I78" s="223">
        <f t="shared" si="22"/>
        <v>7.3112536436568726E-4</v>
      </c>
      <c r="J78" s="60">
        <f t="shared" si="23"/>
        <v>3015011</v>
      </c>
      <c r="K78" s="222">
        <f t="shared" si="7"/>
        <v>1</v>
      </c>
    </row>
    <row r="79" spans="1:11" ht="39" customHeight="1" x14ac:dyDescent="0.25">
      <c r="A79" s="39" t="s">
        <v>434</v>
      </c>
      <c r="B79" s="34" t="s">
        <v>37</v>
      </c>
      <c r="C79" s="34">
        <v>13</v>
      </c>
      <c r="D79" s="34" t="s">
        <v>38</v>
      </c>
      <c r="E79" s="95" t="s">
        <v>251</v>
      </c>
      <c r="F79" s="60">
        <f t="shared" si="23"/>
        <v>3015011</v>
      </c>
      <c r="G79" s="60">
        <f t="shared" si="23"/>
        <v>0</v>
      </c>
      <c r="H79" s="60">
        <f t="shared" si="23"/>
        <v>3015011</v>
      </c>
      <c r="I79" s="223">
        <f t="shared" si="22"/>
        <v>7.3112536436568726E-4</v>
      </c>
      <c r="J79" s="60">
        <f t="shared" si="23"/>
        <v>3015011</v>
      </c>
      <c r="K79" s="222">
        <f t="shared" si="7"/>
        <v>1</v>
      </c>
    </row>
    <row r="80" spans="1:11" ht="39" customHeight="1" x14ac:dyDescent="0.25">
      <c r="A80" s="39" t="s">
        <v>508</v>
      </c>
      <c r="B80" s="34" t="s">
        <v>37</v>
      </c>
      <c r="C80" s="34">
        <v>13</v>
      </c>
      <c r="D80" s="34" t="s">
        <v>38</v>
      </c>
      <c r="E80" s="40" t="s">
        <v>509</v>
      </c>
      <c r="F80" s="60">
        <f t="shared" ref="F80:J80" si="24">F81</f>
        <v>3015011</v>
      </c>
      <c r="G80" s="60">
        <f t="shared" si="24"/>
        <v>0</v>
      </c>
      <c r="H80" s="60">
        <f t="shared" si="24"/>
        <v>3015011</v>
      </c>
      <c r="I80" s="223">
        <f t="shared" si="22"/>
        <v>7.3112536436568726E-4</v>
      </c>
      <c r="J80" s="60">
        <f t="shared" si="24"/>
        <v>3015011</v>
      </c>
      <c r="K80" s="222">
        <f t="shared" si="7"/>
        <v>1</v>
      </c>
    </row>
    <row r="81" spans="1:11" ht="39" customHeight="1" x14ac:dyDescent="0.25">
      <c r="A81" s="39" t="s">
        <v>510</v>
      </c>
      <c r="B81" s="34" t="s">
        <v>37</v>
      </c>
      <c r="C81" s="34">
        <v>13</v>
      </c>
      <c r="D81" s="34" t="s">
        <v>38</v>
      </c>
      <c r="E81" s="40" t="s">
        <v>509</v>
      </c>
      <c r="F81" s="60">
        <f t="shared" ref="F81:J82" si="25">+F82</f>
        <v>3015011</v>
      </c>
      <c r="G81" s="60">
        <f t="shared" si="25"/>
        <v>0</v>
      </c>
      <c r="H81" s="60">
        <f t="shared" si="25"/>
        <v>3015011</v>
      </c>
      <c r="I81" s="223">
        <f t="shared" si="22"/>
        <v>7.3112536436568726E-4</v>
      </c>
      <c r="J81" s="60">
        <f t="shared" si="25"/>
        <v>3015011</v>
      </c>
      <c r="K81" s="222">
        <f t="shared" ref="K81:K100" si="26">+J81/H81</f>
        <v>1</v>
      </c>
    </row>
    <row r="82" spans="1:11" ht="39" customHeight="1" x14ac:dyDescent="0.25">
      <c r="A82" s="39" t="s">
        <v>511</v>
      </c>
      <c r="B82" s="34" t="s">
        <v>37</v>
      </c>
      <c r="C82" s="34">
        <v>13</v>
      </c>
      <c r="D82" s="34" t="s">
        <v>38</v>
      </c>
      <c r="E82" s="40" t="s">
        <v>393</v>
      </c>
      <c r="F82" s="60">
        <f t="shared" si="25"/>
        <v>3015011</v>
      </c>
      <c r="G82" s="60">
        <f t="shared" si="25"/>
        <v>0</v>
      </c>
      <c r="H82" s="60">
        <f t="shared" si="25"/>
        <v>3015011</v>
      </c>
      <c r="I82" s="223">
        <f t="shared" si="22"/>
        <v>7.3112536436568726E-4</v>
      </c>
      <c r="J82" s="60">
        <f t="shared" si="25"/>
        <v>3015011</v>
      </c>
      <c r="K82" s="222">
        <f t="shared" si="26"/>
        <v>1</v>
      </c>
    </row>
    <row r="83" spans="1:11" ht="39" customHeight="1" x14ac:dyDescent="0.25">
      <c r="A83" s="43" t="s">
        <v>512</v>
      </c>
      <c r="B83" s="44" t="s">
        <v>37</v>
      </c>
      <c r="C83" s="44">
        <v>13</v>
      </c>
      <c r="D83" s="44" t="s">
        <v>38</v>
      </c>
      <c r="E83" s="45" t="s">
        <v>258</v>
      </c>
      <c r="F83" s="46">
        <v>3015011</v>
      </c>
      <c r="G83" s="46">
        <v>0</v>
      </c>
      <c r="H83" s="48">
        <f>+F83-G83</f>
        <v>3015011</v>
      </c>
      <c r="I83" s="224">
        <f t="shared" si="22"/>
        <v>7.3112536436568726E-4</v>
      </c>
      <c r="J83" s="46">
        <v>3015011</v>
      </c>
      <c r="K83" s="225">
        <f t="shared" si="26"/>
        <v>1</v>
      </c>
    </row>
    <row r="84" spans="1:11" ht="39" customHeight="1" x14ac:dyDescent="0.25">
      <c r="A84" s="105" t="s">
        <v>441</v>
      </c>
      <c r="B84" s="100" t="s">
        <v>37</v>
      </c>
      <c r="C84" s="34">
        <v>13</v>
      </c>
      <c r="D84" s="34" t="s">
        <v>38</v>
      </c>
      <c r="E84" s="95" t="s">
        <v>442</v>
      </c>
      <c r="F84" s="66">
        <f>+F85</f>
        <v>750959932.33000004</v>
      </c>
      <c r="G84" s="66">
        <f t="shared" ref="G84:H84" si="27">+G85</f>
        <v>0</v>
      </c>
      <c r="H84" s="66">
        <f t="shared" si="27"/>
        <v>750959932.33000004</v>
      </c>
      <c r="I84" s="223">
        <f t="shared" si="22"/>
        <v>0.18210409651865389</v>
      </c>
      <c r="J84" s="66">
        <f>+J85</f>
        <v>750959932.33000004</v>
      </c>
      <c r="K84" s="222">
        <f t="shared" si="26"/>
        <v>1</v>
      </c>
    </row>
    <row r="85" spans="1:11" ht="39" customHeight="1" x14ac:dyDescent="0.25">
      <c r="A85" s="105" t="s">
        <v>443</v>
      </c>
      <c r="B85" s="100" t="s">
        <v>37</v>
      </c>
      <c r="C85" s="34">
        <v>13</v>
      </c>
      <c r="D85" s="34" t="s">
        <v>38</v>
      </c>
      <c r="E85" s="95" t="s">
        <v>251</v>
      </c>
      <c r="F85" s="66">
        <f>+F86+F90+F94+F98</f>
        <v>750959932.33000004</v>
      </c>
      <c r="G85" s="66">
        <f t="shared" ref="G85:H85" si="28">+G86+G90+G94+G98</f>
        <v>0</v>
      </c>
      <c r="H85" s="66">
        <f t="shared" si="28"/>
        <v>750959932.33000004</v>
      </c>
      <c r="I85" s="223">
        <f t="shared" si="22"/>
        <v>0.18210409651865389</v>
      </c>
      <c r="J85" s="66">
        <f>+J86+J90+J94+J98</f>
        <v>750959932.33000004</v>
      </c>
      <c r="K85" s="222">
        <f t="shared" si="26"/>
        <v>1</v>
      </c>
    </row>
    <row r="86" spans="1:11" ht="53.25" customHeight="1" x14ac:dyDescent="0.25">
      <c r="A86" s="96" t="s">
        <v>444</v>
      </c>
      <c r="B86" s="100" t="s">
        <v>37</v>
      </c>
      <c r="C86" s="34">
        <v>13</v>
      </c>
      <c r="D86" s="34" t="s">
        <v>38</v>
      </c>
      <c r="E86" s="95" t="s">
        <v>445</v>
      </c>
      <c r="F86" s="66">
        <f t="shared" ref="F86:J88" si="29">+F87</f>
        <v>15068634</v>
      </c>
      <c r="G86" s="66">
        <f t="shared" si="29"/>
        <v>0</v>
      </c>
      <c r="H86" s="66">
        <f t="shared" si="29"/>
        <v>15068634</v>
      </c>
      <c r="I86" s="223">
        <f t="shared" si="22"/>
        <v>3.6540697608543333E-3</v>
      </c>
      <c r="J86" s="66">
        <f t="shared" si="29"/>
        <v>15068634</v>
      </c>
      <c r="K86" s="222">
        <f t="shared" si="26"/>
        <v>1</v>
      </c>
    </row>
    <row r="87" spans="1:11" ht="53.25" customHeight="1" x14ac:dyDescent="0.25">
      <c r="A87" s="96" t="s">
        <v>446</v>
      </c>
      <c r="B87" s="100" t="s">
        <v>37</v>
      </c>
      <c r="C87" s="34">
        <v>13</v>
      </c>
      <c r="D87" s="34" t="s">
        <v>38</v>
      </c>
      <c r="E87" s="95" t="s">
        <v>445</v>
      </c>
      <c r="F87" s="66">
        <f t="shared" si="29"/>
        <v>15068634</v>
      </c>
      <c r="G87" s="66">
        <f t="shared" si="29"/>
        <v>0</v>
      </c>
      <c r="H87" s="66">
        <f t="shared" si="29"/>
        <v>15068634</v>
      </c>
      <c r="I87" s="223">
        <f t="shared" si="22"/>
        <v>3.6540697608543333E-3</v>
      </c>
      <c r="J87" s="66">
        <f t="shared" si="29"/>
        <v>15068634</v>
      </c>
      <c r="K87" s="222">
        <f t="shared" si="26"/>
        <v>1</v>
      </c>
    </row>
    <row r="88" spans="1:11" ht="39" customHeight="1" x14ac:dyDescent="0.25">
      <c r="A88" s="96" t="s">
        <v>447</v>
      </c>
      <c r="B88" s="100" t="s">
        <v>37</v>
      </c>
      <c r="C88" s="34">
        <v>13</v>
      </c>
      <c r="D88" s="34" t="s">
        <v>38</v>
      </c>
      <c r="E88" s="95" t="s">
        <v>448</v>
      </c>
      <c r="F88" s="66">
        <f t="shared" si="29"/>
        <v>15068634</v>
      </c>
      <c r="G88" s="66">
        <f t="shared" si="29"/>
        <v>0</v>
      </c>
      <c r="H88" s="66">
        <f t="shared" si="29"/>
        <v>15068634</v>
      </c>
      <c r="I88" s="223">
        <f t="shared" si="22"/>
        <v>3.6540697608543333E-3</v>
      </c>
      <c r="J88" s="66">
        <f t="shared" si="29"/>
        <v>15068634</v>
      </c>
      <c r="K88" s="222">
        <f t="shared" si="26"/>
        <v>1</v>
      </c>
    </row>
    <row r="89" spans="1:11" ht="39" customHeight="1" x14ac:dyDescent="0.25">
      <c r="A89" s="43" t="s">
        <v>449</v>
      </c>
      <c r="B89" s="103" t="s">
        <v>37</v>
      </c>
      <c r="C89" s="44">
        <v>13</v>
      </c>
      <c r="D89" s="44" t="s">
        <v>38</v>
      </c>
      <c r="E89" s="45" t="s">
        <v>258</v>
      </c>
      <c r="F89" s="46">
        <v>15068634</v>
      </c>
      <c r="G89" s="46">
        <v>0</v>
      </c>
      <c r="H89" s="48">
        <f>+F89-G89</f>
        <v>15068634</v>
      </c>
      <c r="I89" s="224">
        <f t="shared" si="22"/>
        <v>3.6540697608543333E-3</v>
      </c>
      <c r="J89" s="46">
        <v>15068634</v>
      </c>
      <c r="K89" s="225">
        <f t="shared" si="26"/>
        <v>1</v>
      </c>
    </row>
    <row r="90" spans="1:11" ht="56.25" customHeight="1" x14ac:dyDescent="0.25">
      <c r="A90" s="96" t="s">
        <v>450</v>
      </c>
      <c r="B90" s="107" t="s">
        <v>37</v>
      </c>
      <c r="C90" s="34">
        <v>13</v>
      </c>
      <c r="D90" s="34" t="s">
        <v>38</v>
      </c>
      <c r="E90" s="95" t="s">
        <v>451</v>
      </c>
      <c r="F90" s="60">
        <f t="shared" ref="F90:H90" si="30">+F91</f>
        <v>546882409.33000004</v>
      </c>
      <c r="G90" s="60">
        <f t="shared" si="30"/>
        <v>0</v>
      </c>
      <c r="H90" s="60">
        <f t="shared" si="30"/>
        <v>546882409.33000004</v>
      </c>
      <c r="I90" s="235">
        <f t="shared" si="22"/>
        <v>0.13261629917323062</v>
      </c>
      <c r="J90" s="60">
        <f t="shared" ref="J90" si="31">+J91</f>
        <v>546882409.33000004</v>
      </c>
      <c r="K90" s="222">
        <f t="shared" si="26"/>
        <v>1</v>
      </c>
    </row>
    <row r="91" spans="1:11" ht="56.25" customHeight="1" x14ac:dyDescent="0.25">
      <c r="A91" s="96" t="s">
        <v>452</v>
      </c>
      <c r="B91" s="107" t="s">
        <v>37</v>
      </c>
      <c r="C91" s="34">
        <v>13</v>
      </c>
      <c r="D91" s="34" t="s">
        <v>38</v>
      </c>
      <c r="E91" s="95" t="s">
        <v>451</v>
      </c>
      <c r="F91" s="66">
        <f>+F92</f>
        <v>546882409.33000004</v>
      </c>
      <c r="G91" s="66">
        <f>+G92</f>
        <v>0</v>
      </c>
      <c r="H91" s="66">
        <f>+H92</f>
        <v>546882409.33000004</v>
      </c>
      <c r="I91" s="235">
        <f t="shared" si="22"/>
        <v>0.13261629917323062</v>
      </c>
      <c r="J91" s="66">
        <f>+J92</f>
        <v>546882409.33000004</v>
      </c>
      <c r="K91" s="222">
        <f t="shared" si="26"/>
        <v>1</v>
      </c>
    </row>
    <row r="92" spans="1:11" ht="39" customHeight="1" x14ac:dyDescent="0.25">
      <c r="A92" s="96" t="s">
        <v>453</v>
      </c>
      <c r="B92" s="107" t="s">
        <v>37</v>
      </c>
      <c r="C92" s="34">
        <v>13</v>
      </c>
      <c r="D92" s="34" t="s">
        <v>38</v>
      </c>
      <c r="E92" s="95" t="s">
        <v>393</v>
      </c>
      <c r="F92" s="66">
        <f t="shared" ref="F92:H92" si="32">+F93</f>
        <v>546882409.33000004</v>
      </c>
      <c r="G92" s="66">
        <f t="shared" si="32"/>
        <v>0</v>
      </c>
      <c r="H92" s="66">
        <f t="shared" si="32"/>
        <v>546882409.33000004</v>
      </c>
      <c r="I92" s="235">
        <f t="shared" si="22"/>
        <v>0.13261629917323062</v>
      </c>
      <c r="J92" s="66">
        <f t="shared" ref="J92" si="33">+J93</f>
        <v>546882409.33000004</v>
      </c>
      <c r="K92" s="222">
        <f t="shared" si="26"/>
        <v>1</v>
      </c>
    </row>
    <row r="93" spans="1:11" ht="39" customHeight="1" x14ac:dyDescent="0.25">
      <c r="A93" s="43" t="s">
        <v>456</v>
      </c>
      <c r="B93" s="99" t="s">
        <v>37</v>
      </c>
      <c r="C93" s="44">
        <v>13</v>
      </c>
      <c r="D93" s="44" t="s">
        <v>38</v>
      </c>
      <c r="E93" s="108" t="s">
        <v>258</v>
      </c>
      <c r="F93" s="46">
        <v>546882409.33000004</v>
      </c>
      <c r="G93" s="46">
        <v>0</v>
      </c>
      <c r="H93" s="48">
        <f>+F93-G93</f>
        <v>546882409.33000004</v>
      </c>
      <c r="I93" s="225">
        <f t="shared" si="22"/>
        <v>0.13261629917323062</v>
      </c>
      <c r="J93" s="46">
        <v>546882409.33000004</v>
      </c>
      <c r="K93" s="225">
        <f t="shared" si="26"/>
        <v>1</v>
      </c>
    </row>
    <row r="94" spans="1:11" ht="59.25" customHeight="1" x14ac:dyDescent="0.25">
      <c r="A94" s="96" t="s">
        <v>458</v>
      </c>
      <c r="B94" s="100" t="s">
        <v>37</v>
      </c>
      <c r="C94" s="34">
        <v>13</v>
      </c>
      <c r="D94" s="34" t="s">
        <v>38</v>
      </c>
      <c r="E94" s="95" t="s">
        <v>459</v>
      </c>
      <c r="F94" s="66">
        <f t="shared" ref="F94:J96" si="34">+F95</f>
        <v>166580829</v>
      </c>
      <c r="G94" s="66">
        <f t="shared" si="34"/>
        <v>0</v>
      </c>
      <c r="H94" s="66">
        <f t="shared" si="34"/>
        <v>166580829</v>
      </c>
      <c r="I94" s="235">
        <f t="shared" si="22"/>
        <v>4.0395033152105665E-2</v>
      </c>
      <c r="J94" s="66">
        <f t="shared" si="34"/>
        <v>166580829</v>
      </c>
      <c r="K94" s="222">
        <f t="shared" si="26"/>
        <v>1</v>
      </c>
    </row>
    <row r="95" spans="1:11" ht="59.25" customHeight="1" x14ac:dyDescent="0.25">
      <c r="A95" s="96" t="s">
        <v>460</v>
      </c>
      <c r="B95" s="100" t="s">
        <v>37</v>
      </c>
      <c r="C95" s="34">
        <v>13</v>
      </c>
      <c r="D95" s="34" t="s">
        <v>38</v>
      </c>
      <c r="E95" s="95" t="s">
        <v>459</v>
      </c>
      <c r="F95" s="66">
        <f t="shared" si="34"/>
        <v>166580829</v>
      </c>
      <c r="G95" s="66">
        <f t="shared" si="34"/>
        <v>0</v>
      </c>
      <c r="H95" s="66">
        <f t="shared" si="34"/>
        <v>166580829</v>
      </c>
      <c r="I95" s="235">
        <f t="shared" si="22"/>
        <v>4.0395033152105665E-2</v>
      </c>
      <c r="J95" s="66">
        <f t="shared" si="34"/>
        <v>166580829</v>
      </c>
      <c r="K95" s="222">
        <f t="shared" si="26"/>
        <v>1</v>
      </c>
    </row>
    <row r="96" spans="1:11" ht="39" customHeight="1" x14ac:dyDescent="0.25">
      <c r="A96" s="96" t="s">
        <v>461</v>
      </c>
      <c r="B96" s="100" t="s">
        <v>37</v>
      </c>
      <c r="C96" s="34">
        <v>13</v>
      </c>
      <c r="D96" s="34" t="s">
        <v>38</v>
      </c>
      <c r="E96" s="95" t="s">
        <v>462</v>
      </c>
      <c r="F96" s="66">
        <f t="shared" si="34"/>
        <v>166580829</v>
      </c>
      <c r="G96" s="66">
        <f t="shared" si="34"/>
        <v>0</v>
      </c>
      <c r="H96" s="66">
        <f t="shared" si="34"/>
        <v>166580829</v>
      </c>
      <c r="I96" s="235">
        <f t="shared" si="22"/>
        <v>4.0395033152105665E-2</v>
      </c>
      <c r="J96" s="66">
        <f t="shared" si="34"/>
        <v>166580829</v>
      </c>
      <c r="K96" s="222">
        <f t="shared" si="26"/>
        <v>1</v>
      </c>
    </row>
    <row r="97" spans="1:11" ht="39" customHeight="1" x14ac:dyDescent="0.25">
      <c r="A97" s="43" t="s">
        <v>463</v>
      </c>
      <c r="B97" s="103" t="s">
        <v>37</v>
      </c>
      <c r="C97" s="44">
        <v>13</v>
      </c>
      <c r="D97" s="44" t="s">
        <v>38</v>
      </c>
      <c r="E97" s="108" t="s">
        <v>258</v>
      </c>
      <c r="F97" s="46">
        <v>166580829</v>
      </c>
      <c r="G97" s="46">
        <v>0</v>
      </c>
      <c r="H97" s="48">
        <f>+F97-G97</f>
        <v>166580829</v>
      </c>
      <c r="I97" s="225">
        <f t="shared" si="22"/>
        <v>4.0395033152105665E-2</v>
      </c>
      <c r="J97" s="46">
        <v>166580829</v>
      </c>
      <c r="K97" s="225">
        <f t="shared" si="26"/>
        <v>1</v>
      </c>
    </row>
    <row r="98" spans="1:11" ht="57" customHeight="1" x14ac:dyDescent="0.25">
      <c r="A98" s="96" t="s">
        <v>464</v>
      </c>
      <c r="B98" s="100" t="s">
        <v>37</v>
      </c>
      <c r="C98" s="34">
        <v>13</v>
      </c>
      <c r="D98" s="34" t="s">
        <v>38</v>
      </c>
      <c r="E98" s="95" t="s">
        <v>465</v>
      </c>
      <c r="F98" s="66">
        <f t="shared" ref="F98:J100" si="35">+F99</f>
        <v>22428060</v>
      </c>
      <c r="G98" s="66">
        <f t="shared" si="35"/>
        <v>0</v>
      </c>
      <c r="H98" s="66">
        <f t="shared" si="35"/>
        <v>22428060</v>
      </c>
      <c r="I98" s="223">
        <f t="shared" si="22"/>
        <v>5.438694432463264E-3</v>
      </c>
      <c r="J98" s="66">
        <f t="shared" si="35"/>
        <v>22428060</v>
      </c>
      <c r="K98" s="222">
        <f t="shared" si="26"/>
        <v>1</v>
      </c>
    </row>
    <row r="99" spans="1:11" ht="60" customHeight="1" x14ac:dyDescent="0.25">
      <c r="A99" s="96" t="s">
        <v>466</v>
      </c>
      <c r="B99" s="100" t="s">
        <v>37</v>
      </c>
      <c r="C99" s="34">
        <v>13</v>
      </c>
      <c r="D99" s="34" t="s">
        <v>38</v>
      </c>
      <c r="E99" s="95" t="s">
        <v>465</v>
      </c>
      <c r="F99" s="66">
        <f t="shared" si="35"/>
        <v>22428060</v>
      </c>
      <c r="G99" s="66">
        <f t="shared" si="35"/>
        <v>0</v>
      </c>
      <c r="H99" s="66">
        <f t="shared" si="35"/>
        <v>22428060</v>
      </c>
      <c r="I99" s="223">
        <f t="shared" si="22"/>
        <v>5.438694432463264E-3</v>
      </c>
      <c r="J99" s="66">
        <f t="shared" si="35"/>
        <v>22428060</v>
      </c>
      <c r="K99" s="222">
        <f t="shared" si="26"/>
        <v>1</v>
      </c>
    </row>
    <row r="100" spans="1:11" ht="39" customHeight="1" x14ac:dyDescent="0.25">
      <c r="A100" s="96" t="s">
        <v>467</v>
      </c>
      <c r="B100" s="100" t="s">
        <v>37</v>
      </c>
      <c r="C100" s="34">
        <v>13</v>
      </c>
      <c r="D100" s="34" t="s">
        <v>38</v>
      </c>
      <c r="E100" s="95" t="s">
        <v>468</v>
      </c>
      <c r="F100" s="66">
        <f t="shared" si="35"/>
        <v>22428060</v>
      </c>
      <c r="G100" s="66">
        <f t="shared" si="35"/>
        <v>0</v>
      </c>
      <c r="H100" s="66">
        <f t="shared" si="35"/>
        <v>22428060</v>
      </c>
      <c r="I100" s="223">
        <f t="shared" si="22"/>
        <v>5.438694432463264E-3</v>
      </c>
      <c r="J100" s="66">
        <f t="shared" si="35"/>
        <v>22428060</v>
      </c>
      <c r="K100" s="222">
        <f t="shared" si="26"/>
        <v>1</v>
      </c>
    </row>
    <row r="101" spans="1:11" ht="39" customHeight="1" thickBot="1" x14ac:dyDescent="0.3">
      <c r="A101" s="83" t="s">
        <v>469</v>
      </c>
      <c r="B101" s="194" t="s">
        <v>37</v>
      </c>
      <c r="C101" s="84">
        <v>13</v>
      </c>
      <c r="D101" s="84" t="s">
        <v>38</v>
      </c>
      <c r="E101" s="195" t="s">
        <v>258</v>
      </c>
      <c r="F101" s="86">
        <v>22428060</v>
      </c>
      <c r="G101" s="86">
        <v>0</v>
      </c>
      <c r="H101" s="88">
        <f>+F101-G101</f>
        <v>22428060</v>
      </c>
      <c r="I101" s="230">
        <f t="shared" si="22"/>
        <v>5.438694432463264E-3</v>
      </c>
      <c r="J101" s="86">
        <v>22428060</v>
      </c>
      <c r="K101" s="225">
        <f t="shared" ref="K101" si="36">+H101/J101</f>
        <v>1</v>
      </c>
    </row>
    <row r="102" spans="1:11" ht="31.5" customHeight="1" thickBot="1" x14ac:dyDescent="0.3">
      <c r="A102" s="335" t="s">
        <v>470</v>
      </c>
      <c r="B102" s="336"/>
      <c r="C102" s="336"/>
      <c r="D102" s="336"/>
      <c r="E102" s="336"/>
      <c r="F102" s="198">
        <f>+F49+F10+F9</f>
        <v>4123794833.21</v>
      </c>
      <c r="G102" s="198">
        <f>+G49+G10+G9</f>
        <v>0</v>
      </c>
      <c r="H102" s="198">
        <f>+F102-G102</f>
        <v>4123794833.21</v>
      </c>
      <c r="I102" s="236">
        <f>+I49+I9+I10</f>
        <v>1</v>
      </c>
      <c r="J102" s="198">
        <f>+J49+J10+J9</f>
        <v>4123794833.21</v>
      </c>
      <c r="K102" s="236">
        <f>+J102/H102</f>
        <v>1</v>
      </c>
    </row>
    <row r="103" spans="1:11" x14ac:dyDescent="0.25">
      <c r="A103" s="119" t="s">
        <v>542</v>
      </c>
      <c r="B103" s="237"/>
      <c r="C103" s="238"/>
      <c r="D103" s="120"/>
      <c r="E103" s="120"/>
      <c r="F103" s="239"/>
      <c r="G103" s="240"/>
      <c r="H103" s="240"/>
      <c r="I103" s="240"/>
      <c r="J103" s="120"/>
    </row>
    <row r="104" spans="1:11" x14ac:dyDescent="0.25">
      <c r="A104" s="119" t="s">
        <v>514</v>
      </c>
      <c r="B104" s="237"/>
      <c r="C104" s="238"/>
      <c r="D104" s="120"/>
      <c r="E104" s="120"/>
      <c r="F104" s="239"/>
      <c r="G104" s="240"/>
      <c r="H104" s="240"/>
      <c r="I104" s="240"/>
      <c r="J104" s="120"/>
    </row>
  </sheetData>
  <mergeCells count="15">
    <mergeCell ref="A102:E102"/>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5" scale="65"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95C19-F677-4B73-93AD-A8CC5CEABFCD}">
  <sheetPr>
    <tabColor theme="0"/>
  </sheetPr>
  <dimension ref="A1:K104"/>
  <sheetViews>
    <sheetView topLeftCell="A93" zoomScale="78" zoomScaleNormal="78" workbookViewId="0">
      <selection activeCell="F12" sqref="F12"/>
    </sheetView>
  </sheetViews>
  <sheetFormatPr baseColWidth="10" defaultRowHeight="15.75" x14ac:dyDescent="0.25"/>
  <cols>
    <col min="1" max="1" width="32.5703125" style="3" customWidth="1"/>
    <col min="2" max="2" width="16.140625" style="5" customWidth="1"/>
    <col min="3" max="3" width="11" style="190" customWidth="1"/>
    <col min="4" max="4" width="9.5703125" style="3" customWidth="1"/>
    <col min="5" max="5" width="49.28515625" style="8" customWidth="1"/>
    <col min="6" max="6" width="24.140625" style="16" customWidth="1"/>
    <col min="7" max="7" width="20.28515625" style="3" customWidth="1"/>
    <col min="8" max="8" width="22.140625" style="3" customWidth="1"/>
    <col min="9" max="9" width="17.85546875" style="3" customWidth="1"/>
    <col min="10" max="10" width="22.28515625" style="3" customWidth="1"/>
    <col min="11" max="11" width="15.85546875" style="3" customWidth="1"/>
    <col min="12" max="79" width="11.42578125" style="3"/>
    <col min="80" max="80" width="15.42578125" style="3" customWidth="1"/>
    <col min="81" max="81" width="9.5703125" style="3" customWidth="1"/>
    <col min="82" max="82" width="14.42578125" style="3" customWidth="1"/>
    <col min="83" max="83" width="49.85546875" style="3" customWidth="1"/>
    <col min="84" max="84" width="22.5703125" style="3" customWidth="1"/>
    <col min="85" max="85" width="23" style="3" customWidth="1"/>
    <col min="86" max="86" width="22.85546875" style="3" customWidth="1"/>
    <col min="87" max="87" width="23.42578125" style="3" customWidth="1"/>
    <col min="88" max="88" width="22.42578125" style="3" customWidth="1"/>
    <col min="89" max="89" width="13.85546875" style="3" customWidth="1"/>
    <col min="90" max="90" width="20.7109375" style="3" customWidth="1"/>
    <col min="91" max="91" width="18.140625" style="3" customWidth="1"/>
    <col min="92" max="92" width="14.85546875" style="3" bestFit="1" customWidth="1"/>
    <col min="93" max="93" width="11.42578125" style="3"/>
    <col min="94" max="94" width="17.42578125" style="3" customWidth="1"/>
    <col min="95" max="97" width="18.140625" style="3" customWidth="1"/>
    <col min="98" max="101" width="11.42578125" style="3"/>
    <col min="102" max="102" width="34" style="3" customWidth="1"/>
    <col min="103" max="103" width="9.5703125" style="3" customWidth="1"/>
    <col min="104" max="104" width="16.7109375" style="3" customWidth="1"/>
    <col min="105" max="105" width="55.140625" style="3" customWidth="1"/>
    <col min="106" max="106" width="22.5703125" style="3" customWidth="1"/>
    <col min="107" max="107" width="23" style="3" customWidth="1"/>
    <col min="108" max="108" width="22.85546875" style="3" customWidth="1"/>
    <col min="109" max="109" width="23.42578125" style="3" customWidth="1"/>
    <col min="110" max="110" width="28.7109375" style="3" customWidth="1"/>
    <col min="111" max="111" width="12.7109375" style="3" customWidth="1"/>
    <col min="112" max="112" width="11.42578125" style="3"/>
    <col min="113" max="113" width="25.28515625" style="3" customWidth="1"/>
    <col min="114" max="114" width="15.85546875" style="3" bestFit="1" customWidth="1"/>
    <col min="115" max="116" width="18" style="3" bestFit="1" customWidth="1"/>
    <col min="117" max="335" width="11.42578125" style="3"/>
    <col min="336" max="336" width="15.42578125" style="3" customWidth="1"/>
    <col min="337" max="337" width="9.5703125" style="3" customWidth="1"/>
    <col min="338" max="338" width="14.42578125" style="3" customWidth="1"/>
    <col min="339" max="339" width="49.85546875" style="3" customWidth="1"/>
    <col min="340" max="340" width="22.5703125" style="3" customWidth="1"/>
    <col min="341" max="341" width="23" style="3" customWidth="1"/>
    <col min="342" max="342" width="22.85546875" style="3" customWidth="1"/>
    <col min="343" max="343" width="23.42578125" style="3" customWidth="1"/>
    <col min="344" max="344" width="22.42578125" style="3" customWidth="1"/>
    <col min="345" max="345" width="13.85546875" style="3" customWidth="1"/>
    <col min="346" max="346" width="20.7109375" style="3" customWidth="1"/>
    <col min="347" max="347" width="18.140625" style="3" customWidth="1"/>
    <col min="348" max="348" width="14.85546875" style="3" bestFit="1" customWidth="1"/>
    <col min="349" max="349" width="11.42578125" style="3"/>
    <col min="350" max="350" width="17.42578125" style="3" customWidth="1"/>
    <col min="351" max="353" width="18.140625" style="3" customWidth="1"/>
    <col min="354" max="357" width="11.42578125" style="3"/>
    <col min="358" max="358" width="34" style="3" customWidth="1"/>
    <col min="359" max="359" width="9.5703125" style="3" customWidth="1"/>
    <col min="360" max="360" width="16.7109375" style="3" customWidth="1"/>
    <col min="361" max="361" width="55.140625" style="3" customWidth="1"/>
    <col min="362" max="362" width="22.5703125" style="3" customWidth="1"/>
    <col min="363" max="363" width="23" style="3" customWidth="1"/>
    <col min="364" max="364" width="22.85546875" style="3" customWidth="1"/>
    <col min="365" max="365" width="23.42578125" style="3" customWidth="1"/>
    <col min="366" max="366" width="28.7109375" style="3" customWidth="1"/>
    <col min="367" max="367" width="12.7109375" style="3" customWidth="1"/>
    <col min="368" max="368" width="11.42578125" style="3"/>
    <col min="369" max="369" width="25.28515625" style="3" customWidth="1"/>
    <col min="370" max="370" width="15.85546875" style="3" bestFit="1" customWidth="1"/>
    <col min="371" max="372" width="18" style="3" bestFit="1" customWidth="1"/>
    <col min="373" max="591" width="11.42578125" style="3"/>
    <col min="592" max="592" width="15.42578125" style="3" customWidth="1"/>
    <col min="593" max="593" width="9.5703125" style="3" customWidth="1"/>
    <col min="594" max="594" width="14.42578125" style="3" customWidth="1"/>
    <col min="595" max="595" width="49.85546875" style="3" customWidth="1"/>
    <col min="596" max="596" width="22.5703125" style="3" customWidth="1"/>
    <col min="597" max="597" width="23" style="3" customWidth="1"/>
    <col min="598" max="598" width="22.85546875" style="3" customWidth="1"/>
    <col min="599" max="599" width="23.42578125" style="3" customWidth="1"/>
    <col min="600" max="600" width="22.42578125" style="3" customWidth="1"/>
    <col min="601" max="601" width="13.85546875" style="3" customWidth="1"/>
    <col min="602" max="602" width="20.7109375" style="3" customWidth="1"/>
    <col min="603" max="603" width="18.140625" style="3" customWidth="1"/>
    <col min="604" max="604" width="14.85546875" style="3" bestFit="1" customWidth="1"/>
    <col min="605" max="605" width="11.42578125" style="3"/>
    <col min="606" max="606" width="17.42578125" style="3" customWidth="1"/>
    <col min="607" max="609" width="18.140625" style="3" customWidth="1"/>
    <col min="610" max="613" width="11.42578125" style="3"/>
    <col min="614" max="614" width="34" style="3" customWidth="1"/>
    <col min="615" max="615" width="9.5703125" style="3" customWidth="1"/>
    <col min="616" max="616" width="16.7109375" style="3" customWidth="1"/>
    <col min="617" max="617" width="55.140625" style="3" customWidth="1"/>
    <col min="618" max="618" width="22.5703125" style="3" customWidth="1"/>
    <col min="619" max="619" width="23" style="3" customWidth="1"/>
    <col min="620" max="620" width="22.85546875" style="3" customWidth="1"/>
    <col min="621" max="621" width="23.42578125" style="3" customWidth="1"/>
    <col min="622" max="622" width="28.7109375" style="3" customWidth="1"/>
    <col min="623" max="623" width="12.7109375" style="3" customWidth="1"/>
    <col min="624" max="624" width="11.42578125" style="3"/>
    <col min="625" max="625" width="25.28515625" style="3" customWidth="1"/>
    <col min="626" max="626" width="15.85546875" style="3" bestFit="1" customWidth="1"/>
    <col min="627" max="628" width="18" style="3" bestFit="1" customWidth="1"/>
    <col min="629" max="847" width="11.42578125" style="3"/>
    <col min="848" max="848" width="15.42578125" style="3" customWidth="1"/>
    <col min="849" max="849" width="9.5703125" style="3" customWidth="1"/>
    <col min="850" max="850" width="14.42578125" style="3" customWidth="1"/>
    <col min="851" max="851" width="49.85546875" style="3" customWidth="1"/>
    <col min="852" max="852" width="22.5703125" style="3" customWidth="1"/>
    <col min="853" max="853" width="23" style="3" customWidth="1"/>
    <col min="854" max="854" width="22.85546875" style="3" customWidth="1"/>
    <col min="855" max="855" width="23.42578125" style="3" customWidth="1"/>
    <col min="856" max="856" width="22.42578125" style="3" customWidth="1"/>
    <col min="857" max="857" width="13.85546875" style="3" customWidth="1"/>
    <col min="858" max="858" width="20.7109375" style="3" customWidth="1"/>
    <col min="859" max="859" width="18.140625" style="3" customWidth="1"/>
    <col min="860" max="860" width="14.85546875" style="3" bestFit="1" customWidth="1"/>
    <col min="861" max="861" width="11.42578125" style="3"/>
    <col min="862" max="862" width="17.42578125" style="3" customWidth="1"/>
    <col min="863" max="865" width="18.140625" style="3" customWidth="1"/>
    <col min="866" max="869" width="11.42578125" style="3"/>
    <col min="870" max="870" width="34" style="3" customWidth="1"/>
    <col min="871" max="871" width="9.5703125" style="3" customWidth="1"/>
    <col min="872" max="872" width="16.7109375" style="3" customWidth="1"/>
    <col min="873" max="873" width="55.140625" style="3" customWidth="1"/>
    <col min="874" max="874" width="22.5703125" style="3" customWidth="1"/>
    <col min="875" max="875" width="23" style="3" customWidth="1"/>
    <col min="876" max="876" width="22.85546875" style="3" customWidth="1"/>
    <col min="877" max="877" width="23.42578125" style="3" customWidth="1"/>
    <col min="878" max="878" width="28.7109375" style="3" customWidth="1"/>
    <col min="879" max="879" width="12.7109375" style="3" customWidth="1"/>
    <col min="880" max="880" width="11.42578125" style="3"/>
    <col min="881" max="881" width="25.28515625" style="3" customWidth="1"/>
    <col min="882" max="882" width="15.85546875" style="3" bestFit="1" customWidth="1"/>
    <col min="883" max="884" width="18" style="3" bestFit="1" customWidth="1"/>
    <col min="885" max="1103" width="11.42578125" style="3"/>
    <col min="1104" max="1104" width="15.42578125" style="3" customWidth="1"/>
    <col min="1105" max="1105" width="9.5703125" style="3" customWidth="1"/>
    <col min="1106" max="1106" width="14.42578125" style="3" customWidth="1"/>
    <col min="1107" max="1107" width="49.85546875" style="3" customWidth="1"/>
    <col min="1108" max="1108" width="22.5703125" style="3" customWidth="1"/>
    <col min="1109" max="1109" width="23" style="3" customWidth="1"/>
    <col min="1110" max="1110" width="22.85546875" style="3" customWidth="1"/>
    <col min="1111" max="1111" width="23.42578125" style="3" customWidth="1"/>
    <col min="1112" max="1112" width="22.42578125" style="3" customWidth="1"/>
    <col min="1113" max="1113" width="13.85546875" style="3" customWidth="1"/>
    <col min="1114" max="1114" width="20.7109375" style="3" customWidth="1"/>
    <col min="1115" max="1115" width="18.140625" style="3" customWidth="1"/>
    <col min="1116" max="1116" width="14.85546875" style="3" bestFit="1" customWidth="1"/>
    <col min="1117" max="1117" width="11.42578125" style="3"/>
    <col min="1118" max="1118" width="17.42578125" style="3" customWidth="1"/>
    <col min="1119" max="1121" width="18.140625" style="3" customWidth="1"/>
    <col min="1122" max="1125" width="11.42578125" style="3"/>
    <col min="1126" max="1126" width="34" style="3" customWidth="1"/>
    <col min="1127" max="1127" width="9.5703125" style="3" customWidth="1"/>
    <col min="1128" max="1128" width="16.7109375" style="3" customWidth="1"/>
    <col min="1129" max="1129" width="55.140625" style="3" customWidth="1"/>
    <col min="1130" max="1130" width="22.5703125" style="3" customWidth="1"/>
    <col min="1131" max="1131" width="23" style="3" customWidth="1"/>
    <col min="1132" max="1132" width="22.85546875" style="3" customWidth="1"/>
    <col min="1133" max="1133" width="23.42578125" style="3" customWidth="1"/>
    <col min="1134" max="1134" width="28.7109375" style="3" customWidth="1"/>
    <col min="1135" max="1135" width="12.7109375" style="3" customWidth="1"/>
    <col min="1136" max="1136" width="11.42578125" style="3"/>
    <col min="1137" max="1137" width="25.28515625" style="3" customWidth="1"/>
    <col min="1138" max="1138" width="15.85546875" style="3" bestFit="1" customWidth="1"/>
    <col min="1139" max="1140" width="18" style="3" bestFit="1" customWidth="1"/>
    <col min="1141" max="1359" width="11.42578125" style="3"/>
    <col min="1360" max="1360" width="15.42578125" style="3" customWidth="1"/>
    <col min="1361" max="1361" width="9.5703125" style="3" customWidth="1"/>
    <col min="1362" max="1362" width="14.42578125" style="3" customWidth="1"/>
    <col min="1363" max="1363" width="49.85546875" style="3" customWidth="1"/>
    <col min="1364" max="1364" width="22.5703125" style="3" customWidth="1"/>
    <col min="1365" max="1365" width="23" style="3" customWidth="1"/>
    <col min="1366" max="1366" width="22.85546875" style="3" customWidth="1"/>
    <col min="1367" max="1367" width="23.42578125" style="3" customWidth="1"/>
    <col min="1368" max="1368" width="22.42578125" style="3" customWidth="1"/>
    <col min="1369" max="1369" width="13.85546875" style="3" customWidth="1"/>
    <col min="1370" max="1370" width="20.7109375" style="3" customWidth="1"/>
    <col min="1371" max="1371" width="18.140625" style="3" customWidth="1"/>
    <col min="1372" max="1372" width="14.85546875" style="3" bestFit="1" customWidth="1"/>
    <col min="1373" max="1373" width="11.42578125" style="3"/>
    <col min="1374" max="1374" width="17.42578125" style="3" customWidth="1"/>
    <col min="1375" max="1377" width="18.140625" style="3" customWidth="1"/>
    <col min="1378" max="1381" width="11.42578125" style="3"/>
    <col min="1382" max="1382" width="34" style="3" customWidth="1"/>
    <col min="1383" max="1383" width="9.5703125" style="3" customWidth="1"/>
    <col min="1384" max="1384" width="16.7109375" style="3" customWidth="1"/>
    <col min="1385" max="1385" width="55.140625" style="3" customWidth="1"/>
    <col min="1386" max="1386" width="22.5703125" style="3" customWidth="1"/>
    <col min="1387" max="1387" width="23" style="3" customWidth="1"/>
    <col min="1388" max="1388" width="22.85546875" style="3" customWidth="1"/>
    <col min="1389" max="1389" width="23.42578125" style="3" customWidth="1"/>
    <col min="1390" max="1390" width="28.7109375" style="3" customWidth="1"/>
    <col min="1391" max="1391" width="12.7109375" style="3" customWidth="1"/>
    <col min="1392" max="1392" width="11.42578125" style="3"/>
    <col min="1393" max="1393" width="25.28515625" style="3" customWidth="1"/>
    <col min="1394" max="1394" width="15.85546875" style="3" bestFit="1" customWidth="1"/>
    <col min="1395" max="1396" width="18" style="3" bestFit="1" customWidth="1"/>
    <col min="1397" max="1615" width="11.42578125" style="3"/>
    <col min="1616" max="1616" width="15.42578125" style="3" customWidth="1"/>
    <col min="1617" max="1617" width="9.5703125" style="3" customWidth="1"/>
    <col min="1618" max="1618" width="14.42578125" style="3" customWidth="1"/>
    <col min="1619" max="1619" width="49.85546875" style="3" customWidth="1"/>
    <col min="1620" max="1620" width="22.5703125" style="3" customWidth="1"/>
    <col min="1621" max="1621" width="23" style="3" customWidth="1"/>
    <col min="1622" max="1622" width="22.85546875" style="3" customWidth="1"/>
    <col min="1623" max="1623" width="23.42578125" style="3" customWidth="1"/>
    <col min="1624" max="1624" width="22.42578125" style="3" customWidth="1"/>
    <col min="1625" max="1625" width="13.85546875" style="3" customWidth="1"/>
    <col min="1626" max="1626" width="20.7109375" style="3" customWidth="1"/>
    <col min="1627" max="1627" width="18.140625" style="3" customWidth="1"/>
    <col min="1628" max="1628" width="14.85546875" style="3" bestFit="1" customWidth="1"/>
    <col min="1629" max="1629" width="11.42578125" style="3"/>
    <col min="1630" max="1630" width="17.42578125" style="3" customWidth="1"/>
    <col min="1631" max="1633" width="18.140625" style="3" customWidth="1"/>
    <col min="1634" max="1637" width="11.42578125" style="3"/>
    <col min="1638" max="1638" width="34" style="3" customWidth="1"/>
    <col min="1639" max="1639" width="9.5703125" style="3" customWidth="1"/>
    <col min="1640" max="1640" width="16.7109375" style="3" customWidth="1"/>
    <col min="1641" max="1641" width="55.140625" style="3" customWidth="1"/>
    <col min="1642" max="1642" width="22.5703125" style="3" customWidth="1"/>
    <col min="1643" max="1643" width="23" style="3" customWidth="1"/>
    <col min="1644" max="1644" width="22.85546875" style="3" customWidth="1"/>
    <col min="1645" max="1645" width="23.42578125" style="3" customWidth="1"/>
    <col min="1646" max="1646" width="28.7109375" style="3" customWidth="1"/>
    <col min="1647" max="1647" width="12.7109375" style="3" customWidth="1"/>
    <col min="1648" max="1648" width="11.42578125" style="3"/>
    <col min="1649" max="1649" width="25.28515625" style="3" customWidth="1"/>
    <col min="1650" max="1650" width="15.85546875" style="3" bestFit="1" customWidth="1"/>
    <col min="1651" max="1652" width="18" style="3" bestFit="1" customWidth="1"/>
    <col min="1653" max="1871" width="11.42578125" style="3"/>
    <col min="1872" max="1872" width="15.42578125" style="3" customWidth="1"/>
    <col min="1873" max="1873" width="9.5703125" style="3" customWidth="1"/>
    <col min="1874" max="1874" width="14.42578125" style="3" customWidth="1"/>
    <col min="1875" max="1875" width="49.85546875" style="3" customWidth="1"/>
    <col min="1876" max="1876" width="22.5703125" style="3" customWidth="1"/>
    <col min="1877" max="1877" width="23" style="3" customWidth="1"/>
    <col min="1878" max="1878" width="22.85546875" style="3" customWidth="1"/>
    <col min="1879" max="1879" width="23.42578125" style="3" customWidth="1"/>
    <col min="1880" max="1880" width="22.42578125" style="3" customWidth="1"/>
    <col min="1881" max="1881" width="13.85546875" style="3" customWidth="1"/>
    <col min="1882" max="1882" width="20.7109375" style="3" customWidth="1"/>
    <col min="1883" max="1883" width="18.140625" style="3" customWidth="1"/>
    <col min="1884" max="1884" width="14.85546875" style="3" bestFit="1" customWidth="1"/>
    <col min="1885" max="1885" width="11.42578125" style="3"/>
    <col min="1886" max="1886" width="17.42578125" style="3" customWidth="1"/>
    <col min="1887" max="1889" width="18.140625" style="3" customWidth="1"/>
    <col min="1890" max="1893" width="11.42578125" style="3"/>
    <col min="1894" max="1894" width="34" style="3" customWidth="1"/>
    <col min="1895" max="1895" width="9.5703125" style="3" customWidth="1"/>
    <col min="1896" max="1896" width="16.7109375" style="3" customWidth="1"/>
    <col min="1897" max="1897" width="55.140625" style="3" customWidth="1"/>
    <col min="1898" max="1898" width="22.5703125" style="3" customWidth="1"/>
    <col min="1899" max="1899" width="23" style="3" customWidth="1"/>
    <col min="1900" max="1900" width="22.85546875" style="3" customWidth="1"/>
    <col min="1901" max="1901" width="23.42578125" style="3" customWidth="1"/>
    <col min="1902" max="1902" width="28.7109375" style="3" customWidth="1"/>
    <col min="1903" max="1903" width="12.7109375" style="3" customWidth="1"/>
    <col min="1904" max="1904" width="11.42578125" style="3"/>
    <col min="1905" max="1905" width="25.28515625" style="3" customWidth="1"/>
    <col min="1906" max="1906" width="15.85546875" style="3" bestFit="1" customWidth="1"/>
    <col min="1907" max="1908" width="18" style="3" bestFit="1" customWidth="1"/>
    <col min="1909" max="2127" width="11.42578125" style="3"/>
    <col min="2128" max="2128" width="15.42578125" style="3" customWidth="1"/>
    <col min="2129" max="2129" width="9.5703125" style="3" customWidth="1"/>
    <col min="2130" max="2130" width="14.42578125" style="3" customWidth="1"/>
    <col min="2131" max="2131" width="49.85546875" style="3" customWidth="1"/>
    <col min="2132" max="2132" width="22.5703125" style="3" customWidth="1"/>
    <col min="2133" max="2133" width="23" style="3" customWidth="1"/>
    <col min="2134" max="2134" width="22.85546875" style="3" customWidth="1"/>
    <col min="2135" max="2135" width="23.42578125" style="3" customWidth="1"/>
    <col min="2136" max="2136" width="22.42578125" style="3" customWidth="1"/>
    <col min="2137" max="2137" width="13.85546875" style="3" customWidth="1"/>
    <col min="2138" max="2138" width="20.7109375" style="3" customWidth="1"/>
    <col min="2139" max="2139" width="18.140625" style="3" customWidth="1"/>
    <col min="2140" max="2140" width="14.85546875" style="3" bestFit="1" customWidth="1"/>
    <col min="2141" max="2141" width="11.42578125" style="3"/>
    <col min="2142" max="2142" width="17.42578125" style="3" customWidth="1"/>
    <col min="2143" max="2145" width="18.140625" style="3" customWidth="1"/>
    <col min="2146" max="2149" width="11.42578125" style="3"/>
    <col min="2150" max="2150" width="34" style="3" customWidth="1"/>
    <col min="2151" max="2151" width="9.5703125" style="3" customWidth="1"/>
    <col min="2152" max="2152" width="16.7109375" style="3" customWidth="1"/>
    <col min="2153" max="2153" width="55.140625" style="3" customWidth="1"/>
    <col min="2154" max="2154" width="22.5703125" style="3" customWidth="1"/>
    <col min="2155" max="2155" width="23" style="3" customWidth="1"/>
    <col min="2156" max="2156" width="22.85546875" style="3" customWidth="1"/>
    <col min="2157" max="2157" width="23.42578125" style="3" customWidth="1"/>
    <col min="2158" max="2158" width="28.7109375" style="3" customWidth="1"/>
    <col min="2159" max="2159" width="12.7109375" style="3" customWidth="1"/>
    <col min="2160" max="2160" width="11.42578125" style="3"/>
    <col min="2161" max="2161" width="25.28515625" style="3" customWidth="1"/>
    <col min="2162" max="2162" width="15.85546875" style="3" bestFit="1" customWidth="1"/>
    <col min="2163" max="2164" width="18" style="3" bestFit="1" customWidth="1"/>
    <col min="2165" max="2383" width="11.42578125" style="3"/>
    <col min="2384" max="2384" width="15.42578125" style="3" customWidth="1"/>
    <col min="2385" max="2385" width="9.5703125" style="3" customWidth="1"/>
    <col min="2386" max="2386" width="14.42578125" style="3" customWidth="1"/>
    <col min="2387" max="2387" width="49.85546875" style="3" customWidth="1"/>
    <col min="2388" max="2388" width="22.5703125" style="3" customWidth="1"/>
    <col min="2389" max="2389" width="23" style="3" customWidth="1"/>
    <col min="2390" max="2390" width="22.85546875" style="3" customWidth="1"/>
    <col min="2391" max="2391" width="23.42578125" style="3" customWidth="1"/>
    <col min="2392" max="2392" width="22.42578125" style="3" customWidth="1"/>
    <col min="2393" max="2393" width="13.85546875" style="3" customWidth="1"/>
    <col min="2394" max="2394" width="20.7109375" style="3" customWidth="1"/>
    <col min="2395" max="2395" width="18.140625" style="3" customWidth="1"/>
    <col min="2396" max="2396" width="14.85546875" style="3" bestFit="1" customWidth="1"/>
    <col min="2397" max="2397" width="11.42578125" style="3"/>
    <col min="2398" max="2398" width="17.42578125" style="3" customWidth="1"/>
    <col min="2399" max="2401" width="18.140625" style="3" customWidth="1"/>
    <col min="2402" max="2405" width="11.42578125" style="3"/>
    <col min="2406" max="2406" width="34" style="3" customWidth="1"/>
    <col min="2407" max="2407" width="9.5703125" style="3" customWidth="1"/>
    <col min="2408" max="2408" width="16.7109375" style="3" customWidth="1"/>
    <col min="2409" max="2409" width="55.140625" style="3" customWidth="1"/>
    <col min="2410" max="2410" width="22.5703125" style="3" customWidth="1"/>
    <col min="2411" max="2411" width="23" style="3" customWidth="1"/>
    <col min="2412" max="2412" width="22.85546875" style="3" customWidth="1"/>
    <col min="2413" max="2413" width="23.42578125" style="3" customWidth="1"/>
    <col min="2414" max="2414" width="28.7109375" style="3" customWidth="1"/>
    <col min="2415" max="2415" width="12.7109375" style="3" customWidth="1"/>
    <col min="2416" max="2416" width="11.42578125" style="3"/>
    <col min="2417" max="2417" width="25.28515625" style="3" customWidth="1"/>
    <col min="2418" max="2418" width="15.85546875" style="3" bestFit="1" customWidth="1"/>
    <col min="2419" max="2420" width="18" style="3" bestFit="1" customWidth="1"/>
    <col min="2421" max="2639" width="11.42578125" style="3"/>
    <col min="2640" max="2640" width="15.42578125" style="3" customWidth="1"/>
    <col min="2641" max="2641" width="9.5703125" style="3" customWidth="1"/>
    <col min="2642" max="2642" width="14.42578125" style="3" customWidth="1"/>
    <col min="2643" max="2643" width="49.85546875" style="3" customWidth="1"/>
    <col min="2644" max="2644" width="22.5703125" style="3" customWidth="1"/>
    <col min="2645" max="2645" width="23" style="3" customWidth="1"/>
    <col min="2646" max="2646" width="22.85546875" style="3" customWidth="1"/>
    <col min="2647" max="2647" width="23.42578125" style="3" customWidth="1"/>
    <col min="2648" max="2648" width="22.42578125" style="3" customWidth="1"/>
    <col min="2649" max="2649" width="13.85546875" style="3" customWidth="1"/>
    <col min="2650" max="2650" width="20.7109375" style="3" customWidth="1"/>
    <col min="2651" max="2651" width="18.140625" style="3" customWidth="1"/>
    <col min="2652" max="2652" width="14.85546875" style="3" bestFit="1" customWidth="1"/>
    <col min="2653" max="2653" width="11.42578125" style="3"/>
    <col min="2654" max="2654" width="17.42578125" style="3" customWidth="1"/>
    <col min="2655" max="2657" width="18.140625" style="3" customWidth="1"/>
    <col min="2658" max="2661" width="11.42578125" style="3"/>
    <col min="2662" max="2662" width="34" style="3" customWidth="1"/>
    <col min="2663" max="2663" width="9.5703125" style="3" customWidth="1"/>
    <col min="2664" max="2664" width="16.7109375" style="3" customWidth="1"/>
    <col min="2665" max="2665" width="55.140625" style="3" customWidth="1"/>
    <col min="2666" max="2666" width="22.5703125" style="3" customWidth="1"/>
    <col min="2667" max="2667" width="23" style="3" customWidth="1"/>
    <col min="2668" max="2668" width="22.85546875" style="3" customWidth="1"/>
    <col min="2669" max="2669" width="23.42578125" style="3" customWidth="1"/>
    <col min="2670" max="2670" width="28.7109375" style="3" customWidth="1"/>
    <col min="2671" max="2671" width="12.7109375" style="3" customWidth="1"/>
    <col min="2672" max="2672" width="11.42578125" style="3"/>
    <col min="2673" max="2673" width="25.28515625" style="3" customWidth="1"/>
    <col min="2674" max="2674" width="15.85546875" style="3" bestFit="1" customWidth="1"/>
    <col min="2675" max="2676" width="18" style="3" bestFit="1" customWidth="1"/>
    <col min="2677" max="2895" width="11.42578125" style="3"/>
    <col min="2896" max="2896" width="15.42578125" style="3" customWidth="1"/>
    <col min="2897" max="2897" width="9.5703125" style="3" customWidth="1"/>
    <col min="2898" max="2898" width="14.42578125" style="3" customWidth="1"/>
    <col min="2899" max="2899" width="49.85546875" style="3" customWidth="1"/>
    <col min="2900" max="2900" width="22.5703125" style="3" customWidth="1"/>
    <col min="2901" max="2901" width="23" style="3" customWidth="1"/>
    <col min="2902" max="2902" width="22.85546875" style="3" customWidth="1"/>
    <col min="2903" max="2903" width="23.42578125" style="3" customWidth="1"/>
    <col min="2904" max="2904" width="22.42578125" style="3" customWidth="1"/>
    <col min="2905" max="2905" width="13.85546875" style="3" customWidth="1"/>
    <col min="2906" max="2906" width="20.7109375" style="3" customWidth="1"/>
    <col min="2907" max="2907" width="18.140625" style="3" customWidth="1"/>
    <col min="2908" max="2908" width="14.85546875" style="3" bestFit="1" customWidth="1"/>
    <col min="2909" max="2909" width="11.42578125" style="3"/>
    <col min="2910" max="2910" width="17.42578125" style="3" customWidth="1"/>
    <col min="2911" max="2913" width="18.140625" style="3" customWidth="1"/>
    <col min="2914" max="2917" width="11.42578125" style="3"/>
    <col min="2918" max="2918" width="34" style="3" customWidth="1"/>
    <col min="2919" max="2919" width="9.5703125" style="3" customWidth="1"/>
    <col min="2920" max="2920" width="16.7109375" style="3" customWidth="1"/>
    <col min="2921" max="2921" width="55.140625" style="3" customWidth="1"/>
    <col min="2922" max="2922" width="22.5703125" style="3" customWidth="1"/>
    <col min="2923" max="2923" width="23" style="3" customWidth="1"/>
    <col min="2924" max="2924" width="22.85546875" style="3" customWidth="1"/>
    <col min="2925" max="2925" width="23.42578125" style="3" customWidth="1"/>
    <col min="2926" max="2926" width="28.7109375" style="3" customWidth="1"/>
    <col min="2927" max="2927" width="12.7109375" style="3" customWidth="1"/>
    <col min="2928" max="2928" width="11.42578125" style="3"/>
    <col min="2929" max="2929" width="25.28515625" style="3" customWidth="1"/>
    <col min="2930" max="2930" width="15.85546875" style="3" bestFit="1" customWidth="1"/>
    <col min="2931" max="2932" width="18" style="3" bestFit="1" customWidth="1"/>
    <col min="2933" max="3151" width="11.42578125" style="3"/>
    <col min="3152" max="3152" width="15.42578125" style="3" customWidth="1"/>
    <col min="3153" max="3153" width="9.5703125" style="3" customWidth="1"/>
    <col min="3154" max="3154" width="14.42578125" style="3" customWidth="1"/>
    <col min="3155" max="3155" width="49.85546875" style="3" customWidth="1"/>
    <col min="3156" max="3156" width="22.5703125" style="3" customWidth="1"/>
    <col min="3157" max="3157" width="23" style="3" customWidth="1"/>
    <col min="3158" max="3158" width="22.85546875" style="3" customWidth="1"/>
    <col min="3159" max="3159" width="23.42578125" style="3" customWidth="1"/>
    <col min="3160" max="3160" width="22.42578125" style="3" customWidth="1"/>
    <col min="3161" max="3161" width="13.85546875" style="3" customWidth="1"/>
    <col min="3162" max="3162" width="20.7109375" style="3" customWidth="1"/>
    <col min="3163" max="3163" width="18.140625" style="3" customWidth="1"/>
    <col min="3164" max="3164" width="14.85546875" style="3" bestFit="1" customWidth="1"/>
    <col min="3165" max="3165" width="11.42578125" style="3"/>
    <col min="3166" max="3166" width="17.42578125" style="3" customWidth="1"/>
    <col min="3167" max="3169" width="18.140625" style="3" customWidth="1"/>
    <col min="3170" max="3173" width="11.42578125" style="3"/>
    <col min="3174" max="3174" width="34" style="3" customWidth="1"/>
    <col min="3175" max="3175" width="9.5703125" style="3" customWidth="1"/>
    <col min="3176" max="3176" width="16.7109375" style="3" customWidth="1"/>
    <col min="3177" max="3177" width="55.140625" style="3" customWidth="1"/>
    <col min="3178" max="3178" width="22.5703125" style="3" customWidth="1"/>
    <col min="3179" max="3179" width="23" style="3" customWidth="1"/>
    <col min="3180" max="3180" width="22.85546875" style="3" customWidth="1"/>
    <col min="3181" max="3181" width="23.42578125" style="3" customWidth="1"/>
    <col min="3182" max="3182" width="28.7109375" style="3" customWidth="1"/>
    <col min="3183" max="3183" width="12.7109375" style="3" customWidth="1"/>
    <col min="3184" max="3184" width="11.42578125" style="3"/>
    <col min="3185" max="3185" width="25.28515625" style="3" customWidth="1"/>
    <col min="3186" max="3186" width="15.85546875" style="3" bestFit="1" customWidth="1"/>
    <col min="3187" max="3188" width="18" style="3" bestFit="1" customWidth="1"/>
    <col min="3189" max="3407" width="11.42578125" style="3"/>
    <col min="3408" max="3408" width="15.42578125" style="3" customWidth="1"/>
    <col min="3409" max="3409" width="9.5703125" style="3" customWidth="1"/>
    <col min="3410" max="3410" width="14.42578125" style="3" customWidth="1"/>
    <col min="3411" max="3411" width="49.85546875" style="3" customWidth="1"/>
    <col min="3412" max="3412" width="22.5703125" style="3" customWidth="1"/>
    <col min="3413" max="3413" width="23" style="3" customWidth="1"/>
    <col min="3414" max="3414" width="22.85546875" style="3" customWidth="1"/>
    <col min="3415" max="3415" width="23.42578125" style="3" customWidth="1"/>
    <col min="3416" max="3416" width="22.42578125" style="3" customWidth="1"/>
    <col min="3417" max="3417" width="13.85546875" style="3" customWidth="1"/>
    <col min="3418" max="3418" width="20.7109375" style="3" customWidth="1"/>
    <col min="3419" max="3419" width="18.140625" style="3" customWidth="1"/>
    <col min="3420" max="3420" width="14.85546875" style="3" bestFit="1" customWidth="1"/>
    <col min="3421" max="3421" width="11.42578125" style="3"/>
    <col min="3422" max="3422" width="17.42578125" style="3" customWidth="1"/>
    <col min="3423" max="3425" width="18.140625" style="3" customWidth="1"/>
    <col min="3426" max="3429" width="11.42578125" style="3"/>
    <col min="3430" max="3430" width="34" style="3" customWidth="1"/>
    <col min="3431" max="3431" width="9.5703125" style="3" customWidth="1"/>
    <col min="3432" max="3432" width="16.7109375" style="3" customWidth="1"/>
    <col min="3433" max="3433" width="55.140625" style="3" customWidth="1"/>
    <col min="3434" max="3434" width="22.5703125" style="3" customWidth="1"/>
    <col min="3435" max="3435" width="23" style="3" customWidth="1"/>
    <col min="3436" max="3436" width="22.85546875" style="3" customWidth="1"/>
    <col min="3437" max="3437" width="23.42578125" style="3" customWidth="1"/>
    <col min="3438" max="3438" width="28.7109375" style="3" customWidth="1"/>
    <col min="3439" max="3439" width="12.7109375" style="3" customWidth="1"/>
    <col min="3440" max="3440" width="11.42578125" style="3"/>
    <col min="3441" max="3441" width="25.28515625" style="3" customWidth="1"/>
    <col min="3442" max="3442" width="15.85546875" style="3" bestFit="1" customWidth="1"/>
    <col min="3443" max="3444" width="18" style="3" bestFit="1" customWidth="1"/>
    <col min="3445" max="3663" width="11.42578125" style="3"/>
    <col min="3664" max="3664" width="15.42578125" style="3" customWidth="1"/>
    <col min="3665" max="3665" width="9.5703125" style="3" customWidth="1"/>
    <col min="3666" max="3666" width="14.42578125" style="3" customWidth="1"/>
    <col min="3667" max="3667" width="49.85546875" style="3" customWidth="1"/>
    <col min="3668" max="3668" width="22.5703125" style="3" customWidth="1"/>
    <col min="3669" max="3669" width="23" style="3" customWidth="1"/>
    <col min="3670" max="3670" width="22.85546875" style="3" customWidth="1"/>
    <col min="3671" max="3671" width="23.42578125" style="3" customWidth="1"/>
    <col min="3672" max="3672" width="22.42578125" style="3" customWidth="1"/>
    <col min="3673" max="3673" width="13.85546875" style="3" customWidth="1"/>
    <col min="3674" max="3674" width="20.7109375" style="3" customWidth="1"/>
    <col min="3675" max="3675" width="18.140625" style="3" customWidth="1"/>
    <col min="3676" max="3676" width="14.85546875" style="3" bestFit="1" customWidth="1"/>
    <col min="3677" max="3677" width="11.42578125" style="3"/>
    <col min="3678" max="3678" width="17.42578125" style="3" customWidth="1"/>
    <col min="3679" max="3681" width="18.140625" style="3" customWidth="1"/>
    <col min="3682" max="3685" width="11.42578125" style="3"/>
    <col min="3686" max="3686" width="34" style="3" customWidth="1"/>
    <col min="3687" max="3687" width="9.5703125" style="3" customWidth="1"/>
    <col min="3688" max="3688" width="16.7109375" style="3" customWidth="1"/>
    <col min="3689" max="3689" width="55.140625" style="3" customWidth="1"/>
    <col min="3690" max="3690" width="22.5703125" style="3" customWidth="1"/>
    <col min="3691" max="3691" width="23" style="3" customWidth="1"/>
    <col min="3692" max="3692" width="22.85546875" style="3" customWidth="1"/>
    <col min="3693" max="3693" width="23.42578125" style="3" customWidth="1"/>
    <col min="3694" max="3694" width="28.7109375" style="3" customWidth="1"/>
    <col min="3695" max="3695" width="12.7109375" style="3" customWidth="1"/>
    <col min="3696" max="3696" width="11.42578125" style="3"/>
    <col min="3697" max="3697" width="25.28515625" style="3" customWidth="1"/>
    <col min="3698" max="3698" width="15.85546875" style="3" bestFit="1" customWidth="1"/>
    <col min="3699" max="3700" width="18" style="3" bestFit="1" customWidth="1"/>
    <col min="3701" max="3919" width="11.42578125" style="3"/>
    <col min="3920" max="3920" width="15.42578125" style="3" customWidth="1"/>
    <col min="3921" max="3921" width="9.5703125" style="3" customWidth="1"/>
    <col min="3922" max="3922" width="14.42578125" style="3" customWidth="1"/>
    <col min="3923" max="3923" width="49.85546875" style="3" customWidth="1"/>
    <col min="3924" max="3924" width="22.5703125" style="3" customWidth="1"/>
    <col min="3925" max="3925" width="23" style="3" customWidth="1"/>
    <col min="3926" max="3926" width="22.85546875" style="3" customWidth="1"/>
    <col min="3927" max="3927" width="23.42578125" style="3" customWidth="1"/>
    <col min="3928" max="3928" width="22.42578125" style="3" customWidth="1"/>
    <col min="3929" max="3929" width="13.85546875" style="3" customWidth="1"/>
    <col min="3930" max="3930" width="20.7109375" style="3" customWidth="1"/>
    <col min="3931" max="3931" width="18.140625" style="3" customWidth="1"/>
    <col min="3932" max="3932" width="14.85546875" style="3" bestFit="1" customWidth="1"/>
    <col min="3933" max="3933" width="11.42578125" style="3"/>
    <col min="3934" max="3934" width="17.42578125" style="3" customWidth="1"/>
    <col min="3935" max="3937" width="18.140625" style="3" customWidth="1"/>
    <col min="3938" max="3941" width="11.42578125" style="3"/>
    <col min="3942" max="3942" width="34" style="3" customWidth="1"/>
    <col min="3943" max="3943" width="9.5703125" style="3" customWidth="1"/>
    <col min="3944" max="3944" width="16.7109375" style="3" customWidth="1"/>
    <col min="3945" max="3945" width="55.140625" style="3" customWidth="1"/>
    <col min="3946" max="3946" width="22.5703125" style="3" customWidth="1"/>
    <col min="3947" max="3947" width="23" style="3" customWidth="1"/>
    <col min="3948" max="3948" width="22.85546875" style="3" customWidth="1"/>
    <col min="3949" max="3949" width="23.42578125" style="3" customWidth="1"/>
    <col min="3950" max="3950" width="28.7109375" style="3" customWidth="1"/>
    <col min="3951" max="3951" width="12.7109375" style="3" customWidth="1"/>
    <col min="3952" max="3952" width="11.42578125" style="3"/>
    <col min="3953" max="3953" width="25.28515625" style="3" customWidth="1"/>
    <col min="3954" max="3954" width="15.85546875" style="3" bestFit="1" customWidth="1"/>
    <col min="3955" max="3956" width="18" style="3" bestFit="1" customWidth="1"/>
    <col min="3957" max="4175" width="11.42578125" style="3"/>
    <col min="4176" max="4176" width="15.42578125" style="3" customWidth="1"/>
    <col min="4177" max="4177" width="9.5703125" style="3" customWidth="1"/>
    <col min="4178" max="4178" width="14.42578125" style="3" customWidth="1"/>
    <col min="4179" max="4179" width="49.85546875" style="3" customWidth="1"/>
    <col min="4180" max="4180" width="22.5703125" style="3" customWidth="1"/>
    <col min="4181" max="4181" width="23" style="3" customWidth="1"/>
    <col min="4182" max="4182" width="22.85546875" style="3" customWidth="1"/>
    <col min="4183" max="4183" width="23.42578125" style="3" customWidth="1"/>
    <col min="4184" max="4184" width="22.42578125" style="3" customWidth="1"/>
    <col min="4185" max="4185" width="13.85546875" style="3" customWidth="1"/>
    <col min="4186" max="4186" width="20.7109375" style="3" customWidth="1"/>
    <col min="4187" max="4187" width="18.140625" style="3" customWidth="1"/>
    <col min="4188" max="4188" width="14.85546875" style="3" bestFit="1" customWidth="1"/>
    <col min="4189" max="4189" width="11.42578125" style="3"/>
    <col min="4190" max="4190" width="17.42578125" style="3" customWidth="1"/>
    <col min="4191" max="4193" width="18.140625" style="3" customWidth="1"/>
    <col min="4194" max="4197" width="11.42578125" style="3"/>
    <col min="4198" max="4198" width="34" style="3" customWidth="1"/>
    <col min="4199" max="4199" width="9.5703125" style="3" customWidth="1"/>
    <col min="4200" max="4200" width="16.7109375" style="3" customWidth="1"/>
    <col min="4201" max="4201" width="55.140625" style="3" customWidth="1"/>
    <col min="4202" max="4202" width="22.5703125" style="3" customWidth="1"/>
    <col min="4203" max="4203" width="23" style="3" customWidth="1"/>
    <col min="4204" max="4204" width="22.85546875" style="3" customWidth="1"/>
    <col min="4205" max="4205" width="23.42578125" style="3" customWidth="1"/>
    <col min="4206" max="4206" width="28.7109375" style="3" customWidth="1"/>
    <col min="4207" max="4207" width="12.7109375" style="3" customWidth="1"/>
    <col min="4208" max="4208" width="11.42578125" style="3"/>
    <col min="4209" max="4209" width="25.28515625" style="3" customWidth="1"/>
    <col min="4210" max="4210" width="15.85546875" style="3" bestFit="1" customWidth="1"/>
    <col min="4211" max="4212" width="18" style="3" bestFit="1" customWidth="1"/>
    <col min="4213" max="4431" width="11.42578125" style="3"/>
    <col min="4432" max="4432" width="15.42578125" style="3" customWidth="1"/>
    <col min="4433" max="4433" width="9.5703125" style="3" customWidth="1"/>
    <col min="4434" max="4434" width="14.42578125" style="3" customWidth="1"/>
    <col min="4435" max="4435" width="49.85546875" style="3" customWidth="1"/>
    <col min="4436" max="4436" width="22.5703125" style="3" customWidth="1"/>
    <col min="4437" max="4437" width="23" style="3" customWidth="1"/>
    <col min="4438" max="4438" width="22.85546875" style="3" customWidth="1"/>
    <col min="4439" max="4439" width="23.42578125" style="3" customWidth="1"/>
    <col min="4440" max="4440" width="22.42578125" style="3" customWidth="1"/>
    <col min="4441" max="4441" width="13.85546875" style="3" customWidth="1"/>
    <col min="4442" max="4442" width="20.7109375" style="3" customWidth="1"/>
    <col min="4443" max="4443" width="18.140625" style="3" customWidth="1"/>
    <col min="4444" max="4444" width="14.85546875" style="3" bestFit="1" customWidth="1"/>
    <col min="4445" max="4445" width="11.42578125" style="3"/>
    <col min="4446" max="4446" width="17.42578125" style="3" customWidth="1"/>
    <col min="4447" max="4449" width="18.140625" style="3" customWidth="1"/>
    <col min="4450" max="4453" width="11.42578125" style="3"/>
    <col min="4454" max="4454" width="34" style="3" customWidth="1"/>
    <col min="4455" max="4455" width="9.5703125" style="3" customWidth="1"/>
    <col min="4456" max="4456" width="16.7109375" style="3" customWidth="1"/>
    <col min="4457" max="4457" width="55.140625" style="3" customWidth="1"/>
    <col min="4458" max="4458" width="22.5703125" style="3" customWidth="1"/>
    <col min="4459" max="4459" width="23" style="3" customWidth="1"/>
    <col min="4460" max="4460" width="22.85546875" style="3" customWidth="1"/>
    <col min="4461" max="4461" width="23.42578125" style="3" customWidth="1"/>
    <col min="4462" max="4462" width="28.7109375" style="3" customWidth="1"/>
    <col min="4463" max="4463" width="12.7109375" style="3" customWidth="1"/>
    <col min="4464" max="4464" width="11.42578125" style="3"/>
    <col min="4465" max="4465" width="25.28515625" style="3" customWidth="1"/>
    <col min="4466" max="4466" width="15.85546875" style="3" bestFit="1" customWidth="1"/>
    <col min="4467" max="4468" width="18" style="3" bestFit="1" customWidth="1"/>
    <col min="4469" max="4687" width="11.42578125" style="3"/>
    <col min="4688" max="4688" width="15.42578125" style="3" customWidth="1"/>
    <col min="4689" max="4689" width="9.5703125" style="3" customWidth="1"/>
    <col min="4690" max="4690" width="14.42578125" style="3" customWidth="1"/>
    <col min="4691" max="4691" width="49.85546875" style="3" customWidth="1"/>
    <col min="4692" max="4692" width="22.5703125" style="3" customWidth="1"/>
    <col min="4693" max="4693" width="23" style="3" customWidth="1"/>
    <col min="4694" max="4694" width="22.85546875" style="3" customWidth="1"/>
    <col min="4695" max="4695" width="23.42578125" style="3" customWidth="1"/>
    <col min="4696" max="4696" width="22.42578125" style="3" customWidth="1"/>
    <col min="4697" max="4697" width="13.85546875" style="3" customWidth="1"/>
    <col min="4698" max="4698" width="20.7109375" style="3" customWidth="1"/>
    <col min="4699" max="4699" width="18.140625" style="3" customWidth="1"/>
    <col min="4700" max="4700" width="14.85546875" style="3" bestFit="1" customWidth="1"/>
    <col min="4701" max="4701" width="11.42578125" style="3"/>
    <col min="4702" max="4702" width="17.42578125" style="3" customWidth="1"/>
    <col min="4703" max="4705" width="18.140625" style="3" customWidth="1"/>
    <col min="4706" max="4709" width="11.42578125" style="3"/>
    <col min="4710" max="4710" width="34" style="3" customWidth="1"/>
    <col min="4711" max="4711" width="9.5703125" style="3" customWidth="1"/>
    <col min="4712" max="4712" width="16.7109375" style="3" customWidth="1"/>
    <col min="4713" max="4713" width="55.140625" style="3" customWidth="1"/>
    <col min="4714" max="4714" width="22.5703125" style="3" customWidth="1"/>
    <col min="4715" max="4715" width="23" style="3" customWidth="1"/>
    <col min="4716" max="4716" width="22.85546875" style="3" customWidth="1"/>
    <col min="4717" max="4717" width="23.42578125" style="3" customWidth="1"/>
    <col min="4718" max="4718" width="28.7109375" style="3" customWidth="1"/>
    <col min="4719" max="4719" width="12.7109375" style="3" customWidth="1"/>
    <col min="4720" max="4720" width="11.42578125" style="3"/>
    <col min="4721" max="4721" width="25.28515625" style="3" customWidth="1"/>
    <col min="4722" max="4722" width="15.85546875" style="3" bestFit="1" customWidth="1"/>
    <col min="4723" max="4724" width="18" style="3" bestFit="1" customWidth="1"/>
    <col min="4725" max="4943" width="11.42578125" style="3"/>
    <col min="4944" max="4944" width="15.42578125" style="3" customWidth="1"/>
    <col min="4945" max="4945" width="9.5703125" style="3" customWidth="1"/>
    <col min="4946" max="4946" width="14.42578125" style="3" customWidth="1"/>
    <col min="4947" max="4947" width="49.85546875" style="3" customWidth="1"/>
    <col min="4948" max="4948" width="22.5703125" style="3" customWidth="1"/>
    <col min="4949" max="4949" width="23" style="3" customWidth="1"/>
    <col min="4950" max="4950" width="22.85546875" style="3" customWidth="1"/>
    <col min="4951" max="4951" width="23.42578125" style="3" customWidth="1"/>
    <col min="4952" max="4952" width="22.42578125" style="3" customWidth="1"/>
    <col min="4953" max="4953" width="13.85546875" style="3" customWidth="1"/>
    <col min="4954" max="4954" width="20.7109375" style="3" customWidth="1"/>
    <col min="4955" max="4955" width="18.140625" style="3" customWidth="1"/>
    <col min="4956" max="4956" width="14.85546875" style="3" bestFit="1" customWidth="1"/>
    <col min="4957" max="4957" width="11.42578125" style="3"/>
    <col min="4958" max="4958" width="17.42578125" style="3" customWidth="1"/>
    <col min="4959" max="4961" width="18.140625" style="3" customWidth="1"/>
    <col min="4962" max="4965" width="11.42578125" style="3"/>
    <col min="4966" max="4966" width="34" style="3" customWidth="1"/>
    <col min="4967" max="4967" width="9.5703125" style="3" customWidth="1"/>
    <col min="4968" max="4968" width="16.7109375" style="3" customWidth="1"/>
    <col min="4969" max="4969" width="55.140625" style="3" customWidth="1"/>
    <col min="4970" max="4970" width="22.5703125" style="3" customWidth="1"/>
    <col min="4971" max="4971" width="23" style="3" customWidth="1"/>
    <col min="4972" max="4972" width="22.85546875" style="3" customWidth="1"/>
    <col min="4973" max="4973" width="23.42578125" style="3" customWidth="1"/>
    <col min="4974" max="4974" width="28.7109375" style="3" customWidth="1"/>
    <col min="4975" max="4975" width="12.7109375" style="3" customWidth="1"/>
    <col min="4976" max="4976" width="11.42578125" style="3"/>
    <col min="4977" max="4977" width="25.28515625" style="3" customWidth="1"/>
    <col min="4978" max="4978" width="15.85546875" style="3" bestFit="1" customWidth="1"/>
    <col min="4979" max="4980" width="18" style="3" bestFit="1" customWidth="1"/>
    <col min="4981" max="5199" width="11.42578125" style="3"/>
    <col min="5200" max="5200" width="15.42578125" style="3" customWidth="1"/>
    <col min="5201" max="5201" width="9.5703125" style="3" customWidth="1"/>
    <col min="5202" max="5202" width="14.42578125" style="3" customWidth="1"/>
    <col min="5203" max="5203" width="49.85546875" style="3" customWidth="1"/>
    <col min="5204" max="5204" width="22.5703125" style="3" customWidth="1"/>
    <col min="5205" max="5205" width="23" style="3" customWidth="1"/>
    <col min="5206" max="5206" width="22.85546875" style="3" customWidth="1"/>
    <col min="5207" max="5207" width="23.42578125" style="3" customWidth="1"/>
    <col min="5208" max="5208" width="22.42578125" style="3" customWidth="1"/>
    <col min="5209" max="5209" width="13.85546875" style="3" customWidth="1"/>
    <col min="5210" max="5210" width="20.7109375" style="3" customWidth="1"/>
    <col min="5211" max="5211" width="18.140625" style="3" customWidth="1"/>
    <col min="5212" max="5212" width="14.85546875" style="3" bestFit="1" customWidth="1"/>
    <col min="5213" max="5213" width="11.42578125" style="3"/>
    <col min="5214" max="5214" width="17.42578125" style="3" customWidth="1"/>
    <col min="5215" max="5217" width="18.140625" style="3" customWidth="1"/>
    <col min="5218" max="5221" width="11.42578125" style="3"/>
    <col min="5222" max="5222" width="34" style="3" customWidth="1"/>
    <col min="5223" max="5223" width="9.5703125" style="3" customWidth="1"/>
    <col min="5224" max="5224" width="16.7109375" style="3" customWidth="1"/>
    <col min="5225" max="5225" width="55.140625" style="3" customWidth="1"/>
    <col min="5226" max="5226" width="22.5703125" style="3" customWidth="1"/>
    <col min="5227" max="5227" width="23" style="3" customWidth="1"/>
    <col min="5228" max="5228" width="22.85546875" style="3" customWidth="1"/>
    <col min="5229" max="5229" width="23.42578125" style="3" customWidth="1"/>
    <col min="5230" max="5230" width="28.7109375" style="3" customWidth="1"/>
    <col min="5231" max="5231" width="12.7109375" style="3" customWidth="1"/>
    <col min="5232" max="5232" width="11.42578125" style="3"/>
    <col min="5233" max="5233" width="25.28515625" style="3" customWidth="1"/>
    <col min="5234" max="5234" width="15.85546875" style="3" bestFit="1" customWidth="1"/>
    <col min="5235" max="5236" width="18" style="3" bestFit="1" customWidth="1"/>
    <col min="5237" max="5455" width="11.42578125" style="3"/>
    <col min="5456" max="5456" width="15.42578125" style="3" customWidth="1"/>
    <col min="5457" max="5457" width="9.5703125" style="3" customWidth="1"/>
    <col min="5458" max="5458" width="14.42578125" style="3" customWidth="1"/>
    <col min="5459" max="5459" width="49.85546875" style="3" customWidth="1"/>
    <col min="5460" max="5460" width="22.5703125" style="3" customWidth="1"/>
    <col min="5461" max="5461" width="23" style="3" customWidth="1"/>
    <col min="5462" max="5462" width="22.85546875" style="3" customWidth="1"/>
    <col min="5463" max="5463" width="23.42578125" style="3" customWidth="1"/>
    <col min="5464" max="5464" width="22.42578125" style="3" customWidth="1"/>
    <col min="5465" max="5465" width="13.85546875" style="3" customWidth="1"/>
    <col min="5466" max="5466" width="20.7109375" style="3" customWidth="1"/>
    <col min="5467" max="5467" width="18.140625" style="3" customWidth="1"/>
    <col min="5468" max="5468" width="14.85546875" style="3" bestFit="1" customWidth="1"/>
    <col min="5469" max="5469" width="11.42578125" style="3"/>
    <col min="5470" max="5470" width="17.42578125" style="3" customWidth="1"/>
    <col min="5471" max="5473" width="18.140625" style="3" customWidth="1"/>
    <col min="5474" max="5477" width="11.42578125" style="3"/>
    <col min="5478" max="5478" width="34" style="3" customWidth="1"/>
    <col min="5479" max="5479" width="9.5703125" style="3" customWidth="1"/>
    <col min="5480" max="5480" width="16.7109375" style="3" customWidth="1"/>
    <col min="5481" max="5481" width="55.140625" style="3" customWidth="1"/>
    <col min="5482" max="5482" width="22.5703125" style="3" customWidth="1"/>
    <col min="5483" max="5483" width="23" style="3" customWidth="1"/>
    <col min="5484" max="5484" width="22.85546875" style="3" customWidth="1"/>
    <col min="5485" max="5485" width="23.42578125" style="3" customWidth="1"/>
    <col min="5486" max="5486" width="28.7109375" style="3" customWidth="1"/>
    <col min="5487" max="5487" width="12.7109375" style="3" customWidth="1"/>
    <col min="5488" max="5488" width="11.42578125" style="3"/>
    <col min="5489" max="5489" width="25.28515625" style="3" customWidth="1"/>
    <col min="5490" max="5490" width="15.85546875" style="3" bestFit="1" customWidth="1"/>
    <col min="5491" max="5492" width="18" style="3" bestFit="1" customWidth="1"/>
    <col min="5493" max="5711" width="11.42578125" style="3"/>
    <col min="5712" max="5712" width="15.42578125" style="3" customWidth="1"/>
    <col min="5713" max="5713" width="9.5703125" style="3" customWidth="1"/>
    <col min="5714" max="5714" width="14.42578125" style="3" customWidth="1"/>
    <col min="5715" max="5715" width="49.85546875" style="3" customWidth="1"/>
    <col min="5716" max="5716" width="22.5703125" style="3" customWidth="1"/>
    <col min="5717" max="5717" width="23" style="3" customWidth="1"/>
    <col min="5718" max="5718" width="22.85546875" style="3" customWidth="1"/>
    <col min="5719" max="5719" width="23.42578125" style="3" customWidth="1"/>
    <col min="5720" max="5720" width="22.42578125" style="3" customWidth="1"/>
    <col min="5721" max="5721" width="13.85546875" style="3" customWidth="1"/>
    <col min="5722" max="5722" width="20.7109375" style="3" customWidth="1"/>
    <col min="5723" max="5723" width="18.140625" style="3" customWidth="1"/>
    <col min="5724" max="5724" width="14.85546875" style="3" bestFit="1" customWidth="1"/>
    <col min="5725" max="5725" width="11.42578125" style="3"/>
    <col min="5726" max="5726" width="17.42578125" style="3" customWidth="1"/>
    <col min="5727" max="5729" width="18.140625" style="3" customWidth="1"/>
    <col min="5730" max="5733" width="11.42578125" style="3"/>
    <col min="5734" max="5734" width="34" style="3" customWidth="1"/>
    <col min="5735" max="5735" width="9.5703125" style="3" customWidth="1"/>
    <col min="5736" max="5736" width="16.7109375" style="3" customWidth="1"/>
    <col min="5737" max="5737" width="55.140625" style="3" customWidth="1"/>
    <col min="5738" max="5738" width="22.5703125" style="3" customWidth="1"/>
    <col min="5739" max="5739" width="23" style="3" customWidth="1"/>
    <col min="5740" max="5740" width="22.85546875" style="3" customWidth="1"/>
    <col min="5741" max="5741" width="23.42578125" style="3" customWidth="1"/>
    <col min="5742" max="5742" width="28.7109375" style="3" customWidth="1"/>
    <col min="5743" max="5743" width="12.7109375" style="3" customWidth="1"/>
    <col min="5744" max="5744" width="11.42578125" style="3"/>
    <col min="5745" max="5745" width="25.28515625" style="3" customWidth="1"/>
    <col min="5746" max="5746" width="15.85546875" style="3" bestFit="1" customWidth="1"/>
    <col min="5747" max="5748" width="18" style="3" bestFit="1" customWidth="1"/>
    <col min="5749" max="5967" width="11.42578125" style="3"/>
    <col min="5968" max="5968" width="15.42578125" style="3" customWidth="1"/>
    <col min="5969" max="5969" width="9.5703125" style="3" customWidth="1"/>
    <col min="5970" max="5970" width="14.42578125" style="3" customWidth="1"/>
    <col min="5971" max="5971" width="49.85546875" style="3" customWidth="1"/>
    <col min="5972" max="5972" width="22.5703125" style="3" customWidth="1"/>
    <col min="5973" max="5973" width="23" style="3" customWidth="1"/>
    <col min="5974" max="5974" width="22.85546875" style="3" customWidth="1"/>
    <col min="5975" max="5975" width="23.42578125" style="3" customWidth="1"/>
    <col min="5976" max="5976" width="22.42578125" style="3" customWidth="1"/>
    <col min="5977" max="5977" width="13.85546875" style="3" customWidth="1"/>
    <col min="5978" max="5978" width="20.7109375" style="3" customWidth="1"/>
    <col min="5979" max="5979" width="18.140625" style="3" customWidth="1"/>
    <col min="5980" max="5980" width="14.85546875" style="3" bestFit="1" customWidth="1"/>
    <col min="5981" max="5981" width="11.42578125" style="3"/>
    <col min="5982" max="5982" width="17.42578125" style="3" customWidth="1"/>
    <col min="5983" max="5985" width="18.140625" style="3" customWidth="1"/>
    <col min="5986" max="5989" width="11.42578125" style="3"/>
    <col min="5990" max="5990" width="34" style="3" customWidth="1"/>
    <col min="5991" max="5991" width="9.5703125" style="3" customWidth="1"/>
    <col min="5992" max="5992" width="16.7109375" style="3" customWidth="1"/>
    <col min="5993" max="5993" width="55.140625" style="3" customWidth="1"/>
    <col min="5994" max="5994" width="22.5703125" style="3" customWidth="1"/>
    <col min="5995" max="5995" width="23" style="3" customWidth="1"/>
    <col min="5996" max="5996" width="22.85546875" style="3" customWidth="1"/>
    <col min="5997" max="5997" width="23.42578125" style="3" customWidth="1"/>
    <col min="5998" max="5998" width="28.7109375" style="3" customWidth="1"/>
    <col min="5999" max="5999" width="12.7109375" style="3" customWidth="1"/>
    <col min="6000" max="6000" width="11.42578125" style="3"/>
    <col min="6001" max="6001" width="25.28515625" style="3" customWidth="1"/>
    <col min="6002" max="6002" width="15.85546875" style="3" bestFit="1" customWidth="1"/>
    <col min="6003" max="6004" width="18" style="3" bestFit="1" customWidth="1"/>
    <col min="6005" max="6223" width="11.42578125" style="3"/>
    <col min="6224" max="6224" width="15.42578125" style="3" customWidth="1"/>
    <col min="6225" max="6225" width="9.5703125" style="3" customWidth="1"/>
    <col min="6226" max="6226" width="14.42578125" style="3" customWidth="1"/>
    <col min="6227" max="6227" width="49.85546875" style="3" customWidth="1"/>
    <col min="6228" max="6228" width="22.5703125" style="3" customWidth="1"/>
    <col min="6229" max="6229" width="23" style="3" customWidth="1"/>
    <col min="6230" max="6230" width="22.85546875" style="3" customWidth="1"/>
    <col min="6231" max="6231" width="23.42578125" style="3" customWidth="1"/>
    <col min="6232" max="6232" width="22.42578125" style="3" customWidth="1"/>
    <col min="6233" max="6233" width="13.85546875" style="3" customWidth="1"/>
    <col min="6234" max="6234" width="20.7109375" style="3" customWidth="1"/>
    <col min="6235" max="6235" width="18.140625" style="3" customWidth="1"/>
    <col min="6236" max="6236" width="14.85546875" style="3" bestFit="1" customWidth="1"/>
    <col min="6237" max="6237" width="11.42578125" style="3"/>
    <col min="6238" max="6238" width="17.42578125" style="3" customWidth="1"/>
    <col min="6239" max="6241" width="18.140625" style="3" customWidth="1"/>
    <col min="6242" max="6245" width="11.42578125" style="3"/>
    <col min="6246" max="6246" width="34" style="3" customWidth="1"/>
    <col min="6247" max="6247" width="9.5703125" style="3" customWidth="1"/>
    <col min="6248" max="6248" width="16.7109375" style="3" customWidth="1"/>
    <col min="6249" max="6249" width="55.140625" style="3" customWidth="1"/>
    <col min="6250" max="6250" width="22.5703125" style="3" customWidth="1"/>
    <col min="6251" max="6251" width="23" style="3" customWidth="1"/>
    <col min="6252" max="6252" width="22.85546875" style="3" customWidth="1"/>
    <col min="6253" max="6253" width="23.42578125" style="3" customWidth="1"/>
    <col min="6254" max="6254" width="28.7109375" style="3" customWidth="1"/>
    <col min="6255" max="6255" width="12.7109375" style="3" customWidth="1"/>
    <col min="6256" max="6256" width="11.42578125" style="3"/>
    <col min="6257" max="6257" width="25.28515625" style="3" customWidth="1"/>
    <col min="6258" max="6258" width="15.85546875" style="3" bestFit="1" customWidth="1"/>
    <col min="6259" max="6260" width="18" style="3" bestFit="1" customWidth="1"/>
    <col min="6261" max="6479" width="11.42578125" style="3"/>
    <col min="6480" max="6480" width="15.42578125" style="3" customWidth="1"/>
    <col min="6481" max="6481" width="9.5703125" style="3" customWidth="1"/>
    <col min="6482" max="6482" width="14.42578125" style="3" customWidth="1"/>
    <col min="6483" max="6483" width="49.85546875" style="3" customWidth="1"/>
    <col min="6484" max="6484" width="22.5703125" style="3" customWidth="1"/>
    <col min="6485" max="6485" width="23" style="3" customWidth="1"/>
    <col min="6486" max="6486" width="22.85546875" style="3" customWidth="1"/>
    <col min="6487" max="6487" width="23.42578125" style="3" customWidth="1"/>
    <col min="6488" max="6488" width="22.42578125" style="3" customWidth="1"/>
    <col min="6489" max="6489" width="13.85546875" style="3" customWidth="1"/>
    <col min="6490" max="6490" width="20.7109375" style="3" customWidth="1"/>
    <col min="6491" max="6491" width="18.140625" style="3" customWidth="1"/>
    <col min="6492" max="6492" width="14.85546875" style="3" bestFit="1" customWidth="1"/>
    <col min="6493" max="6493" width="11.42578125" style="3"/>
    <col min="6494" max="6494" width="17.42578125" style="3" customWidth="1"/>
    <col min="6495" max="6497" width="18.140625" style="3" customWidth="1"/>
    <col min="6498" max="6501" width="11.42578125" style="3"/>
    <col min="6502" max="6502" width="34" style="3" customWidth="1"/>
    <col min="6503" max="6503" width="9.5703125" style="3" customWidth="1"/>
    <col min="6504" max="6504" width="16.7109375" style="3" customWidth="1"/>
    <col min="6505" max="6505" width="55.140625" style="3" customWidth="1"/>
    <col min="6506" max="6506" width="22.5703125" style="3" customWidth="1"/>
    <col min="6507" max="6507" width="23" style="3" customWidth="1"/>
    <col min="6508" max="6508" width="22.85546875" style="3" customWidth="1"/>
    <col min="6509" max="6509" width="23.42578125" style="3" customWidth="1"/>
    <col min="6510" max="6510" width="28.7109375" style="3" customWidth="1"/>
    <col min="6511" max="6511" width="12.7109375" style="3" customWidth="1"/>
    <col min="6512" max="6512" width="11.42578125" style="3"/>
    <col min="6513" max="6513" width="25.28515625" style="3" customWidth="1"/>
    <col min="6514" max="6514" width="15.85546875" style="3" bestFit="1" customWidth="1"/>
    <col min="6515" max="6516" width="18" style="3" bestFit="1" customWidth="1"/>
    <col min="6517" max="6735" width="11.42578125" style="3"/>
    <col min="6736" max="6736" width="15.42578125" style="3" customWidth="1"/>
    <col min="6737" max="6737" width="9.5703125" style="3" customWidth="1"/>
    <col min="6738" max="6738" width="14.42578125" style="3" customWidth="1"/>
    <col min="6739" max="6739" width="49.85546875" style="3" customWidth="1"/>
    <col min="6740" max="6740" width="22.5703125" style="3" customWidth="1"/>
    <col min="6741" max="6741" width="23" style="3" customWidth="1"/>
    <col min="6742" max="6742" width="22.85546875" style="3" customWidth="1"/>
    <col min="6743" max="6743" width="23.42578125" style="3" customWidth="1"/>
    <col min="6744" max="6744" width="22.42578125" style="3" customWidth="1"/>
    <col min="6745" max="6745" width="13.85546875" style="3" customWidth="1"/>
    <col min="6746" max="6746" width="20.7109375" style="3" customWidth="1"/>
    <col min="6747" max="6747" width="18.140625" style="3" customWidth="1"/>
    <col min="6748" max="6748" width="14.85546875" style="3" bestFit="1" customWidth="1"/>
    <col min="6749" max="6749" width="11.42578125" style="3"/>
    <col min="6750" max="6750" width="17.42578125" style="3" customWidth="1"/>
    <col min="6751" max="6753" width="18.140625" style="3" customWidth="1"/>
    <col min="6754" max="6757" width="11.42578125" style="3"/>
    <col min="6758" max="6758" width="34" style="3" customWidth="1"/>
    <col min="6759" max="6759" width="9.5703125" style="3" customWidth="1"/>
    <col min="6760" max="6760" width="16.7109375" style="3" customWidth="1"/>
    <col min="6761" max="6761" width="55.140625" style="3" customWidth="1"/>
    <col min="6762" max="6762" width="22.5703125" style="3" customWidth="1"/>
    <col min="6763" max="6763" width="23" style="3" customWidth="1"/>
    <col min="6764" max="6764" width="22.85546875" style="3" customWidth="1"/>
    <col min="6765" max="6765" width="23.42578125" style="3" customWidth="1"/>
    <col min="6766" max="6766" width="28.7109375" style="3" customWidth="1"/>
    <col min="6767" max="6767" width="12.7109375" style="3" customWidth="1"/>
    <col min="6768" max="6768" width="11.42578125" style="3"/>
    <col min="6769" max="6769" width="25.28515625" style="3" customWidth="1"/>
    <col min="6770" max="6770" width="15.85546875" style="3" bestFit="1" customWidth="1"/>
    <col min="6771" max="6772" width="18" style="3" bestFit="1" customWidth="1"/>
    <col min="6773" max="6991" width="11.42578125" style="3"/>
    <col min="6992" max="6992" width="15.42578125" style="3" customWidth="1"/>
    <col min="6993" max="6993" width="9.5703125" style="3" customWidth="1"/>
    <col min="6994" max="6994" width="14.42578125" style="3" customWidth="1"/>
    <col min="6995" max="6995" width="49.85546875" style="3" customWidth="1"/>
    <col min="6996" max="6996" width="22.5703125" style="3" customWidth="1"/>
    <col min="6997" max="6997" width="23" style="3" customWidth="1"/>
    <col min="6998" max="6998" width="22.85546875" style="3" customWidth="1"/>
    <col min="6999" max="6999" width="23.42578125" style="3" customWidth="1"/>
    <col min="7000" max="7000" width="22.42578125" style="3" customWidth="1"/>
    <col min="7001" max="7001" width="13.85546875" style="3" customWidth="1"/>
    <col min="7002" max="7002" width="20.7109375" style="3" customWidth="1"/>
    <col min="7003" max="7003" width="18.140625" style="3" customWidth="1"/>
    <col min="7004" max="7004" width="14.85546875" style="3" bestFit="1" customWidth="1"/>
    <col min="7005" max="7005" width="11.42578125" style="3"/>
    <col min="7006" max="7006" width="17.42578125" style="3" customWidth="1"/>
    <col min="7007" max="7009" width="18.140625" style="3" customWidth="1"/>
    <col min="7010" max="7013" width="11.42578125" style="3"/>
    <col min="7014" max="7014" width="34" style="3" customWidth="1"/>
    <col min="7015" max="7015" width="9.5703125" style="3" customWidth="1"/>
    <col min="7016" max="7016" width="16.7109375" style="3" customWidth="1"/>
    <col min="7017" max="7017" width="55.140625" style="3" customWidth="1"/>
    <col min="7018" max="7018" width="22.5703125" style="3" customWidth="1"/>
    <col min="7019" max="7019" width="23" style="3" customWidth="1"/>
    <col min="7020" max="7020" width="22.85546875" style="3" customWidth="1"/>
    <col min="7021" max="7021" width="23.42578125" style="3" customWidth="1"/>
    <col min="7022" max="7022" width="28.7109375" style="3" customWidth="1"/>
    <col min="7023" max="7023" width="12.7109375" style="3" customWidth="1"/>
    <col min="7024" max="7024" width="11.42578125" style="3"/>
    <col min="7025" max="7025" width="25.28515625" style="3" customWidth="1"/>
    <col min="7026" max="7026" width="15.85546875" style="3" bestFit="1" customWidth="1"/>
    <col min="7027" max="7028" width="18" style="3" bestFit="1" customWidth="1"/>
    <col min="7029" max="7247" width="11.42578125" style="3"/>
    <col min="7248" max="7248" width="15.42578125" style="3" customWidth="1"/>
    <col min="7249" max="7249" width="9.5703125" style="3" customWidth="1"/>
    <col min="7250" max="7250" width="14.42578125" style="3" customWidth="1"/>
    <col min="7251" max="7251" width="49.85546875" style="3" customWidth="1"/>
    <col min="7252" max="7252" width="22.5703125" style="3" customWidth="1"/>
    <col min="7253" max="7253" width="23" style="3" customWidth="1"/>
    <col min="7254" max="7254" width="22.85546875" style="3" customWidth="1"/>
    <col min="7255" max="7255" width="23.42578125" style="3" customWidth="1"/>
    <col min="7256" max="7256" width="22.42578125" style="3" customWidth="1"/>
    <col min="7257" max="7257" width="13.85546875" style="3" customWidth="1"/>
    <col min="7258" max="7258" width="20.7109375" style="3" customWidth="1"/>
    <col min="7259" max="7259" width="18.140625" style="3" customWidth="1"/>
    <col min="7260" max="7260" width="14.85546875" style="3" bestFit="1" customWidth="1"/>
    <col min="7261" max="7261" width="11.42578125" style="3"/>
    <col min="7262" max="7262" width="17.42578125" style="3" customWidth="1"/>
    <col min="7263" max="7265" width="18.140625" style="3" customWidth="1"/>
    <col min="7266" max="7269" width="11.42578125" style="3"/>
    <col min="7270" max="7270" width="34" style="3" customWidth="1"/>
    <col min="7271" max="7271" width="9.5703125" style="3" customWidth="1"/>
    <col min="7272" max="7272" width="16.7109375" style="3" customWidth="1"/>
    <col min="7273" max="7273" width="55.140625" style="3" customWidth="1"/>
    <col min="7274" max="7274" width="22.5703125" style="3" customWidth="1"/>
    <col min="7275" max="7275" width="23" style="3" customWidth="1"/>
    <col min="7276" max="7276" width="22.85546875" style="3" customWidth="1"/>
    <col min="7277" max="7277" width="23.42578125" style="3" customWidth="1"/>
    <col min="7278" max="7278" width="28.7109375" style="3" customWidth="1"/>
    <col min="7279" max="7279" width="12.7109375" style="3" customWidth="1"/>
    <col min="7280" max="7280" width="11.42578125" style="3"/>
    <col min="7281" max="7281" width="25.28515625" style="3" customWidth="1"/>
    <col min="7282" max="7282" width="15.85546875" style="3" bestFit="1" customWidth="1"/>
    <col min="7283" max="7284" width="18" style="3" bestFit="1" customWidth="1"/>
    <col min="7285" max="7503" width="11.42578125" style="3"/>
    <col min="7504" max="7504" width="15.42578125" style="3" customWidth="1"/>
    <col min="7505" max="7505" width="9.5703125" style="3" customWidth="1"/>
    <col min="7506" max="7506" width="14.42578125" style="3" customWidth="1"/>
    <col min="7507" max="7507" width="49.85546875" style="3" customWidth="1"/>
    <col min="7508" max="7508" width="22.5703125" style="3" customWidth="1"/>
    <col min="7509" max="7509" width="23" style="3" customWidth="1"/>
    <col min="7510" max="7510" width="22.85546875" style="3" customWidth="1"/>
    <col min="7511" max="7511" width="23.42578125" style="3" customWidth="1"/>
    <col min="7512" max="7512" width="22.42578125" style="3" customWidth="1"/>
    <col min="7513" max="7513" width="13.85546875" style="3" customWidth="1"/>
    <col min="7514" max="7514" width="20.7109375" style="3" customWidth="1"/>
    <col min="7515" max="7515" width="18.140625" style="3" customWidth="1"/>
    <col min="7516" max="7516" width="14.85546875" style="3" bestFit="1" customWidth="1"/>
    <col min="7517" max="7517" width="11.42578125" style="3"/>
    <col min="7518" max="7518" width="17.42578125" style="3" customWidth="1"/>
    <col min="7519" max="7521" width="18.140625" style="3" customWidth="1"/>
    <col min="7522" max="7525" width="11.42578125" style="3"/>
    <col min="7526" max="7526" width="34" style="3" customWidth="1"/>
    <col min="7527" max="7527" width="9.5703125" style="3" customWidth="1"/>
    <col min="7528" max="7528" width="16.7109375" style="3" customWidth="1"/>
    <col min="7529" max="7529" width="55.140625" style="3" customWidth="1"/>
    <col min="7530" max="7530" width="22.5703125" style="3" customWidth="1"/>
    <col min="7531" max="7531" width="23" style="3" customWidth="1"/>
    <col min="7532" max="7532" width="22.85546875" style="3" customWidth="1"/>
    <col min="7533" max="7533" width="23.42578125" style="3" customWidth="1"/>
    <col min="7534" max="7534" width="28.7109375" style="3" customWidth="1"/>
    <col min="7535" max="7535" width="12.7109375" style="3" customWidth="1"/>
    <col min="7536" max="7536" width="11.42578125" style="3"/>
    <col min="7537" max="7537" width="25.28515625" style="3" customWidth="1"/>
    <col min="7538" max="7538" width="15.85546875" style="3" bestFit="1" customWidth="1"/>
    <col min="7539" max="7540" width="18" style="3" bestFit="1" customWidth="1"/>
    <col min="7541" max="7759" width="11.42578125" style="3"/>
    <col min="7760" max="7760" width="15.42578125" style="3" customWidth="1"/>
    <col min="7761" max="7761" width="9.5703125" style="3" customWidth="1"/>
    <col min="7762" max="7762" width="14.42578125" style="3" customWidth="1"/>
    <col min="7763" max="7763" width="49.85546875" style="3" customWidth="1"/>
    <col min="7764" max="7764" width="22.5703125" style="3" customWidth="1"/>
    <col min="7765" max="7765" width="23" style="3" customWidth="1"/>
    <col min="7766" max="7766" width="22.85546875" style="3" customWidth="1"/>
    <col min="7767" max="7767" width="23.42578125" style="3" customWidth="1"/>
    <col min="7768" max="7768" width="22.42578125" style="3" customWidth="1"/>
    <col min="7769" max="7769" width="13.85546875" style="3" customWidth="1"/>
    <col min="7770" max="7770" width="20.7109375" style="3" customWidth="1"/>
    <col min="7771" max="7771" width="18.140625" style="3" customWidth="1"/>
    <col min="7772" max="7772" width="14.85546875" style="3" bestFit="1" customWidth="1"/>
    <col min="7773" max="7773" width="11.42578125" style="3"/>
    <col min="7774" max="7774" width="17.42578125" style="3" customWidth="1"/>
    <col min="7775" max="7777" width="18.140625" style="3" customWidth="1"/>
    <col min="7778" max="7781" width="11.42578125" style="3"/>
    <col min="7782" max="7782" width="34" style="3" customWidth="1"/>
    <col min="7783" max="7783" width="9.5703125" style="3" customWidth="1"/>
    <col min="7784" max="7784" width="16.7109375" style="3" customWidth="1"/>
    <col min="7785" max="7785" width="55.140625" style="3" customWidth="1"/>
    <col min="7786" max="7786" width="22.5703125" style="3" customWidth="1"/>
    <col min="7787" max="7787" width="23" style="3" customWidth="1"/>
    <col min="7788" max="7788" width="22.85546875" style="3" customWidth="1"/>
    <col min="7789" max="7789" width="23.42578125" style="3" customWidth="1"/>
    <col min="7790" max="7790" width="28.7109375" style="3" customWidth="1"/>
    <col min="7791" max="7791" width="12.7109375" style="3" customWidth="1"/>
    <col min="7792" max="7792" width="11.42578125" style="3"/>
    <col min="7793" max="7793" width="25.28515625" style="3" customWidth="1"/>
    <col min="7794" max="7794" width="15.85546875" style="3" bestFit="1" customWidth="1"/>
    <col min="7795" max="7796" width="18" style="3" bestFit="1" customWidth="1"/>
    <col min="7797" max="8015" width="11.42578125" style="3"/>
    <col min="8016" max="8016" width="15.42578125" style="3" customWidth="1"/>
    <col min="8017" max="8017" width="9.5703125" style="3" customWidth="1"/>
    <col min="8018" max="8018" width="14.42578125" style="3" customWidth="1"/>
    <col min="8019" max="8019" width="49.85546875" style="3" customWidth="1"/>
    <col min="8020" max="8020" width="22.5703125" style="3" customWidth="1"/>
    <col min="8021" max="8021" width="23" style="3" customWidth="1"/>
    <col min="8022" max="8022" width="22.85546875" style="3" customWidth="1"/>
    <col min="8023" max="8023" width="23.42578125" style="3" customWidth="1"/>
    <col min="8024" max="8024" width="22.42578125" style="3" customWidth="1"/>
    <col min="8025" max="8025" width="13.85546875" style="3" customWidth="1"/>
    <col min="8026" max="8026" width="20.7109375" style="3" customWidth="1"/>
    <col min="8027" max="8027" width="18.140625" style="3" customWidth="1"/>
    <col min="8028" max="8028" width="14.85546875" style="3" bestFit="1" customWidth="1"/>
    <col min="8029" max="8029" width="11.42578125" style="3"/>
    <col min="8030" max="8030" width="17.42578125" style="3" customWidth="1"/>
    <col min="8031" max="8033" width="18.140625" style="3" customWidth="1"/>
    <col min="8034" max="8037" width="11.42578125" style="3"/>
    <col min="8038" max="8038" width="34" style="3" customWidth="1"/>
    <col min="8039" max="8039" width="9.5703125" style="3" customWidth="1"/>
    <col min="8040" max="8040" width="16.7109375" style="3" customWidth="1"/>
    <col min="8041" max="8041" width="55.140625" style="3" customWidth="1"/>
    <col min="8042" max="8042" width="22.5703125" style="3" customWidth="1"/>
    <col min="8043" max="8043" width="23" style="3" customWidth="1"/>
    <col min="8044" max="8044" width="22.85546875" style="3" customWidth="1"/>
    <col min="8045" max="8045" width="23.42578125" style="3" customWidth="1"/>
    <col min="8046" max="8046" width="28.7109375" style="3" customWidth="1"/>
    <col min="8047" max="8047" width="12.7109375" style="3" customWidth="1"/>
    <col min="8048" max="8048" width="11.42578125" style="3"/>
    <col min="8049" max="8049" width="25.28515625" style="3" customWidth="1"/>
    <col min="8050" max="8050" width="15.85546875" style="3" bestFit="1" customWidth="1"/>
    <col min="8051" max="8052" width="18" style="3" bestFit="1" customWidth="1"/>
    <col min="8053" max="8271" width="11.42578125" style="3"/>
    <col min="8272" max="8272" width="15.42578125" style="3" customWidth="1"/>
    <col min="8273" max="8273" width="9.5703125" style="3" customWidth="1"/>
    <col min="8274" max="8274" width="14.42578125" style="3" customWidth="1"/>
    <col min="8275" max="8275" width="49.85546875" style="3" customWidth="1"/>
    <col min="8276" max="8276" width="22.5703125" style="3" customWidth="1"/>
    <col min="8277" max="8277" width="23" style="3" customWidth="1"/>
    <col min="8278" max="8278" width="22.85546875" style="3" customWidth="1"/>
    <col min="8279" max="8279" width="23.42578125" style="3" customWidth="1"/>
    <col min="8280" max="8280" width="22.42578125" style="3" customWidth="1"/>
    <col min="8281" max="8281" width="13.85546875" style="3" customWidth="1"/>
    <col min="8282" max="8282" width="20.7109375" style="3" customWidth="1"/>
    <col min="8283" max="8283" width="18.140625" style="3" customWidth="1"/>
    <col min="8284" max="8284" width="14.85546875" style="3" bestFit="1" customWidth="1"/>
    <col min="8285" max="8285" width="11.42578125" style="3"/>
    <col min="8286" max="8286" width="17.42578125" style="3" customWidth="1"/>
    <col min="8287" max="8289" width="18.140625" style="3" customWidth="1"/>
    <col min="8290" max="8293" width="11.42578125" style="3"/>
    <col min="8294" max="8294" width="34" style="3" customWidth="1"/>
    <col min="8295" max="8295" width="9.5703125" style="3" customWidth="1"/>
    <col min="8296" max="8296" width="16.7109375" style="3" customWidth="1"/>
    <col min="8297" max="8297" width="55.140625" style="3" customWidth="1"/>
    <col min="8298" max="8298" width="22.5703125" style="3" customWidth="1"/>
    <col min="8299" max="8299" width="23" style="3" customWidth="1"/>
    <col min="8300" max="8300" width="22.85546875" style="3" customWidth="1"/>
    <col min="8301" max="8301" width="23.42578125" style="3" customWidth="1"/>
    <col min="8302" max="8302" width="28.7109375" style="3" customWidth="1"/>
    <col min="8303" max="8303" width="12.7109375" style="3" customWidth="1"/>
    <col min="8304" max="8304" width="11.42578125" style="3"/>
    <col min="8305" max="8305" width="25.28515625" style="3" customWidth="1"/>
    <col min="8306" max="8306" width="15.85546875" style="3" bestFit="1" customWidth="1"/>
    <col min="8307" max="8308" width="18" style="3" bestFit="1" customWidth="1"/>
    <col min="8309" max="8527" width="11.42578125" style="3"/>
    <col min="8528" max="8528" width="15.42578125" style="3" customWidth="1"/>
    <col min="8529" max="8529" width="9.5703125" style="3" customWidth="1"/>
    <col min="8530" max="8530" width="14.42578125" style="3" customWidth="1"/>
    <col min="8531" max="8531" width="49.85546875" style="3" customWidth="1"/>
    <col min="8532" max="8532" width="22.5703125" style="3" customWidth="1"/>
    <col min="8533" max="8533" width="23" style="3" customWidth="1"/>
    <col min="8534" max="8534" width="22.85546875" style="3" customWidth="1"/>
    <col min="8535" max="8535" width="23.42578125" style="3" customWidth="1"/>
    <col min="8536" max="8536" width="22.42578125" style="3" customWidth="1"/>
    <col min="8537" max="8537" width="13.85546875" style="3" customWidth="1"/>
    <col min="8538" max="8538" width="20.7109375" style="3" customWidth="1"/>
    <col min="8539" max="8539" width="18.140625" style="3" customWidth="1"/>
    <col min="8540" max="8540" width="14.85546875" style="3" bestFit="1" customWidth="1"/>
    <col min="8541" max="8541" width="11.42578125" style="3"/>
    <col min="8542" max="8542" width="17.42578125" style="3" customWidth="1"/>
    <col min="8543" max="8545" width="18.140625" style="3" customWidth="1"/>
    <col min="8546" max="8549" width="11.42578125" style="3"/>
    <col min="8550" max="8550" width="34" style="3" customWidth="1"/>
    <col min="8551" max="8551" width="9.5703125" style="3" customWidth="1"/>
    <col min="8552" max="8552" width="16.7109375" style="3" customWidth="1"/>
    <col min="8553" max="8553" width="55.140625" style="3" customWidth="1"/>
    <col min="8554" max="8554" width="22.5703125" style="3" customWidth="1"/>
    <col min="8555" max="8555" width="23" style="3" customWidth="1"/>
    <col min="8556" max="8556" width="22.85546875" style="3" customWidth="1"/>
    <col min="8557" max="8557" width="23.42578125" style="3" customWidth="1"/>
    <col min="8558" max="8558" width="28.7109375" style="3" customWidth="1"/>
    <col min="8559" max="8559" width="12.7109375" style="3" customWidth="1"/>
    <col min="8560" max="8560" width="11.42578125" style="3"/>
    <col min="8561" max="8561" width="25.28515625" style="3" customWidth="1"/>
    <col min="8562" max="8562" width="15.85546875" style="3" bestFit="1" customWidth="1"/>
    <col min="8563" max="8564" width="18" style="3" bestFit="1" customWidth="1"/>
    <col min="8565" max="8783" width="11.42578125" style="3"/>
    <col min="8784" max="8784" width="15.42578125" style="3" customWidth="1"/>
    <col min="8785" max="8785" width="9.5703125" style="3" customWidth="1"/>
    <col min="8786" max="8786" width="14.42578125" style="3" customWidth="1"/>
    <col min="8787" max="8787" width="49.85546875" style="3" customWidth="1"/>
    <col min="8788" max="8788" width="22.5703125" style="3" customWidth="1"/>
    <col min="8789" max="8789" width="23" style="3" customWidth="1"/>
    <col min="8790" max="8790" width="22.85546875" style="3" customWidth="1"/>
    <col min="8791" max="8791" width="23.42578125" style="3" customWidth="1"/>
    <col min="8792" max="8792" width="22.42578125" style="3" customWidth="1"/>
    <col min="8793" max="8793" width="13.85546875" style="3" customWidth="1"/>
    <col min="8794" max="8794" width="20.7109375" style="3" customWidth="1"/>
    <col min="8795" max="8795" width="18.140625" style="3" customWidth="1"/>
    <col min="8796" max="8796" width="14.85546875" style="3" bestFit="1" customWidth="1"/>
    <col min="8797" max="8797" width="11.42578125" style="3"/>
    <col min="8798" max="8798" width="17.42578125" style="3" customWidth="1"/>
    <col min="8799" max="8801" width="18.140625" style="3" customWidth="1"/>
    <col min="8802" max="8805" width="11.42578125" style="3"/>
    <col min="8806" max="8806" width="34" style="3" customWidth="1"/>
    <col min="8807" max="8807" width="9.5703125" style="3" customWidth="1"/>
    <col min="8808" max="8808" width="16.7109375" style="3" customWidth="1"/>
    <col min="8809" max="8809" width="55.140625" style="3" customWidth="1"/>
    <col min="8810" max="8810" width="22.5703125" style="3" customWidth="1"/>
    <col min="8811" max="8811" width="23" style="3" customWidth="1"/>
    <col min="8812" max="8812" width="22.85546875" style="3" customWidth="1"/>
    <col min="8813" max="8813" width="23.42578125" style="3" customWidth="1"/>
    <col min="8814" max="8814" width="28.7109375" style="3" customWidth="1"/>
    <col min="8815" max="8815" width="12.7109375" style="3" customWidth="1"/>
    <col min="8816" max="8816" width="11.42578125" style="3"/>
    <col min="8817" max="8817" width="25.28515625" style="3" customWidth="1"/>
    <col min="8818" max="8818" width="15.85546875" style="3" bestFit="1" customWidth="1"/>
    <col min="8819" max="8820" width="18" style="3" bestFit="1" customWidth="1"/>
    <col min="8821" max="9039" width="11.42578125" style="3"/>
    <col min="9040" max="9040" width="15.42578125" style="3" customWidth="1"/>
    <col min="9041" max="9041" width="9.5703125" style="3" customWidth="1"/>
    <col min="9042" max="9042" width="14.42578125" style="3" customWidth="1"/>
    <col min="9043" max="9043" width="49.85546875" style="3" customWidth="1"/>
    <col min="9044" max="9044" width="22.5703125" style="3" customWidth="1"/>
    <col min="9045" max="9045" width="23" style="3" customWidth="1"/>
    <col min="9046" max="9046" width="22.85546875" style="3" customWidth="1"/>
    <col min="9047" max="9047" width="23.42578125" style="3" customWidth="1"/>
    <col min="9048" max="9048" width="22.42578125" style="3" customWidth="1"/>
    <col min="9049" max="9049" width="13.85546875" style="3" customWidth="1"/>
    <col min="9050" max="9050" width="20.7109375" style="3" customWidth="1"/>
    <col min="9051" max="9051" width="18.140625" style="3" customWidth="1"/>
    <col min="9052" max="9052" width="14.85546875" style="3" bestFit="1" customWidth="1"/>
    <col min="9053" max="9053" width="11.42578125" style="3"/>
    <col min="9054" max="9054" width="17.42578125" style="3" customWidth="1"/>
    <col min="9055" max="9057" width="18.140625" style="3" customWidth="1"/>
    <col min="9058" max="9061" width="11.42578125" style="3"/>
    <col min="9062" max="9062" width="34" style="3" customWidth="1"/>
    <col min="9063" max="9063" width="9.5703125" style="3" customWidth="1"/>
    <col min="9064" max="9064" width="16.7109375" style="3" customWidth="1"/>
    <col min="9065" max="9065" width="55.140625" style="3" customWidth="1"/>
    <col min="9066" max="9066" width="22.5703125" style="3" customWidth="1"/>
    <col min="9067" max="9067" width="23" style="3" customWidth="1"/>
    <col min="9068" max="9068" width="22.85546875" style="3" customWidth="1"/>
    <col min="9069" max="9069" width="23.42578125" style="3" customWidth="1"/>
    <col min="9070" max="9070" width="28.7109375" style="3" customWidth="1"/>
    <col min="9071" max="9071" width="12.7109375" style="3" customWidth="1"/>
    <col min="9072" max="9072" width="11.42578125" style="3"/>
    <col min="9073" max="9073" width="25.28515625" style="3" customWidth="1"/>
    <col min="9074" max="9074" width="15.85546875" style="3" bestFit="1" customWidth="1"/>
    <col min="9075" max="9076" width="18" style="3" bestFit="1" customWidth="1"/>
    <col min="9077" max="9295" width="11.42578125" style="3"/>
    <col min="9296" max="9296" width="15.42578125" style="3" customWidth="1"/>
    <col min="9297" max="9297" width="9.5703125" style="3" customWidth="1"/>
    <col min="9298" max="9298" width="14.42578125" style="3" customWidth="1"/>
    <col min="9299" max="9299" width="49.85546875" style="3" customWidth="1"/>
    <col min="9300" max="9300" width="22.5703125" style="3" customWidth="1"/>
    <col min="9301" max="9301" width="23" style="3" customWidth="1"/>
    <col min="9302" max="9302" width="22.85546875" style="3" customWidth="1"/>
    <col min="9303" max="9303" width="23.42578125" style="3" customWidth="1"/>
    <col min="9304" max="9304" width="22.42578125" style="3" customWidth="1"/>
    <col min="9305" max="9305" width="13.85546875" style="3" customWidth="1"/>
    <col min="9306" max="9306" width="20.7109375" style="3" customWidth="1"/>
    <col min="9307" max="9307" width="18.140625" style="3" customWidth="1"/>
    <col min="9308" max="9308" width="14.85546875" style="3" bestFit="1" customWidth="1"/>
    <col min="9309" max="9309" width="11.42578125" style="3"/>
    <col min="9310" max="9310" width="17.42578125" style="3" customWidth="1"/>
    <col min="9311" max="9313" width="18.140625" style="3" customWidth="1"/>
    <col min="9314" max="9317" width="11.42578125" style="3"/>
    <col min="9318" max="9318" width="34" style="3" customWidth="1"/>
    <col min="9319" max="9319" width="9.5703125" style="3" customWidth="1"/>
    <col min="9320" max="9320" width="16.7109375" style="3" customWidth="1"/>
    <col min="9321" max="9321" width="55.140625" style="3" customWidth="1"/>
    <col min="9322" max="9322" width="22.5703125" style="3" customWidth="1"/>
    <col min="9323" max="9323" width="23" style="3" customWidth="1"/>
    <col min="9324" max="9324" width="22.85546875" style="3" customWidth="1"/>
    <col min="9325" max="9325" width="23.42578125" style="3" customWidth="1"/>
    <col min="9326" max="9326" width="28.7109375" style="3" customWidth="1"/>
    <col min="9327" max="9327" width="12.7109375" style="3" customWidth="1"/>
    <col min="9328" max="9328" width="11.42578125" style="3"/>
    <col min="9329" max="9329" width="25.28515625" style="3" customWidth="1"/>
    <col min="9330" max="9330" width="15.85546875" style="3" bestFit="1" customWidth="1"/>
    <col min="9331" max="9332" width="18" style="3" bestFit="1" customWidth="1"/>
    <col min="9333" max="9551" width="11.42578125" style="3"/>
    <col min="9552" max="9552" width="15.42578125" style="3" customWidth="1"/>
    <col min="9553" max="9553" width="9.5703125" style="3" customWidth="1"/>
    <col min="9554" max="9554" width="14.42578125" style="3" customWidth="1"/>
    <col min="9555" max="9555" width="49.85546875" style="3" customWidth="1"/>
    <col min="9556" max="9556" width="22.5703125" style="3" customWidth="1"/>
    <col min="9557" max="9557" width="23" style="3" customWidth="1"/>
    <col min="9558" max="9558" width="22.85546875" style="3" customWidth="1"/>
    <col min="9559" max="9559" width="23.42578125" style="3" customWidth="1"/>
    <col min="9560" max="9560" width="22.42578125" style="3" customWidth="1"/>
    <col min="9561" max="9561" width="13.85546875" style="3" customWidth="1"/>
    <col min="9562" max="9562" width="20.7109375" style="3" customWidth="1"/>
    <col min="9563" max="9563" width="18.140625" style="3" customWidth="1"/>
    <col min="9564" max="9564" width="14.85546875" style="3" bestFit="1" customWidth="1"/>
    <col min="9565" max="9565" width="11.42578125" style="3"/>
    <col min="9566" max="9566" width="17.42578125" style="3" customWidth="1"/>
    <col min="9567" max="9569" width="18.140625" style="3" customWidth="1"/>
    <col min="9570" max="9573" width="11.42578125" style="3"/>
    <col min="9574" max="9574" width="34" style="3" customWidth="1"/>
    <col min="9575" max="9575" width="9.5703125" style="3" customWidth="1"/>
    <col min="9576" max="9576" width="16.7109375" style="3" customWidth="1"/>
    <col min="9577" max="9577" width="55.140625" style="3" customWidth="1"/>
    <col min="9578" max="9578" width="22.5703125" style="3" customWidth="1"/>
    <col min="9579" max="9579" width="23" style="3" customWidth="1"/>
    <col min="9580" max="9580" width="22.85546875" style="3" customWidth="1"/>
    <col min="9581" max="9581" width="23.42578125" style="3" customWidth="1"/>
    <col min="9582" max="9582" width="28.7109375" style="3" customWidth="1"/>
    <col min="9583" max="9583" width="12.7109375" style="3" customWidth="1"/>
    <col min="9584" max="9584" width="11.42578125" style="3"/>
    <col min="9585" max="9585" width="25.28515625" style="3" customWidth="1"/>
    <col min="9586" max="9586" width="15.85546875" style="3" bestFit="1" customWidth="1"/>
    <col min="9587" max="9588" width="18" style="3" bestFit="1" customWidth="1"/>
    <col min="9589" max="9807" width="11.42578125" style="3"/>
    <col min="9808" max="9808" width="15.42578125" style="3" customWidth="1"/>
    <col min="9809" max="9809" width="9.5703125" style="3" customWidth="1"/>
    <col min="9810" max="9810" width="14.42578125" style="3" customWidth="1"/>
    <col min="9811" max="9811" width="49.85546875" style="3" customWidth="1"/>
    <col min="9812" max="9812" width="22.5703125" style="3" customWidth="1"/>
    <col min="9813" max="9813" width="23" style="3" customWidth="1"/>
    <col min="9814" max="9814" width="22.85546875" style="3" customWidth="1"/>
    <col min="9815" max="9815" width="23.42578125" style="3" customWidth="1"/>
    <col min="9816" max="9816" width="22.42578125" style="3" customWidth="1"/>
    <col min="9817" max="9817" width="13.85546875" style="3" customWidth="1"/>
    <col min="9818" max="9818" width="20.7109375" style="3" customWidth="1"/>
    <col min="9819" max="9819" width="18.140625" style="3" customWidth="1"/>
    <col min="9820" max="9820" width="14.85546875" style="3" bestFit="1" customWidth="1"/>
    <col min="9821" max="9821" width="11.42578125" style="3"/>
    <col min="9822" max="9822" width="17.42578125" style="3" customWidth="1"/>
    <col min="9823" max="9825" width="18.140625" style="3" customWidth="1"/>
    <col min="9826" max="9829" width="11.42578125" style="3"/>
    <col min="9830" max="9830" width="34" style="3" customWidth="1"/>
    <col min="9831" max="9831" width="9.5703125" style="3" customWidth="1"/>
    <col min="9832" max="9832" width="16.7109375" style="3" customWidth="1"/>
    <col min="9833" max="9833" width="55.140625" style="3" customWidth="1"/>
    <col min="9834" max="9834" width="22.5703125" style="3" customWidth="1"/>
    <col min="9835" max="9835" width="23" style="3" customWidth="1"/>
    <col min="9836" max="9836" width="22.85546875" style="3" customWidth="1"/>
    <col min="9837" max="9837" width="23.42578125" style="3" customWidth="1"/>
    <col min="9838" max="9838" width="28.7109375" style="3" customWidth="1"/>
    <col min="9839" max="9839" width="12.7109375" style="3" customWidth="1"/>
    <col min="9840" max="9840" width="11.42578125" style="3"/>
    <col min="9841" max="9841" width="25.28515625" style="3" customWidth="1"/>
    <col min="9842" max="9842" width="15.85546875" style="3" bestFit="1" customWidth="1"/>
    <col min="9843" max="9844" width="18" style="3" bestFit="1" customWidth="1"/>
    <col min="9845" max="10063" width="11.42578125" style="3"/>
    <col min="10064" max="10064" width="15.42578125" style="3" customWidth="1"/>
    <col min="10065" max="10065" width="9.5703125" style="3" customWidth="1"/>
    <col min="10066" max="10066" width="14.42578125" style="3" customWidth="1"/>
    <col min="10067" max="10067" width="49.85546875" style="3" customWidth="1"/>
    <col min="10068" max="10068" width="22.5703125" style="3" customWidth="1"/>
    <col min="10069" max="10069" width="23" style="3" customWidth="1"/>
    <col min="10070" max="10070" width="22.85546875" style="3" customWidth="1"/>
    <col min="10071" max="10071" width="23.42578125" style="3" customWidth="1"/>
    <col min="10072" max="10072" width="22.42578125" style="3" customWidth="1"/>
    <col min="10073" max="10073" width="13.85546875" style="3" customWidth="1"/>
    <col min="10074" max="10074" width="20.7109375" style="3" customWidth="1"/>
    <col min="10075" max="10075" width="18.140625" style="3" customWidth="1"/>
    <col min="10076" max="10076" width="14.85546875" style="3" bestFit="1" customWidth="1"/>
    <col min="10077" max="10077" width="11.42578125" style="3"/>
    <col min="10078" max="10078" width="17.42578125" style="3" customWidth="1"/>
    <col min="10079" max="10081" width="18.140625" style="3" customWidth="1"/>
    <col min="10082" max="10085" width="11.42578125" style="3"/>
    <col min="10086" max="10086" width="34" style="3" customWidth="1"/>
    <col min="10087" max="10087" width="9.5703125" style="3" customWidth="1"/>
    <col min="10088" max="10088" width="16.7109375" style="3" customWidth="1"/>
    <col min="10089" max="10089" width="55.140625" style="3" customWidth="1"/>
    <col min="10090" max="10090" width="22.5703125" style="3" customWidth="1"/>
    <col min="10091" max="10091" width="23" style="3" customWidth="1"/>
    <col min="10092" max="10092" width="22.85546875" style="3" customWidth="1"/>
    <col min="10093" max="10093" width="23.42578125" style="3" customWidth="1"/>
    <col min="10094" max="10094" width="28.7109375" style="3" customWidth="1"/>
    <col min="10095" max="10095" width="12.7109375" style="3" customWidth="1"/>
    <col min="10096" max="10096" width="11.42578125" style="3"/>
    <col min="10097" max="10097" width="25.28515625" style="3" customWidth="1"/>
    <col min="10098" max="10098" width="15.85546875" style="3" bestFit="1" customWidth="1"/>
    <col min="10099" max="10100" width="18" style="3" bestFit="1" customWidth="1"/>
    <col min="10101" max="10319" width="11.42578125" style="3"/>
    <col min="10320" max="10320" width="15.42578125" style="3" customWidth="1"/>
    <col min="10321" max="10321" width="9.5703125" style="3" customWidth="1"/>
    <col min="10322" max="10322" width="14.42578125" style="3" customWidth="1"/>
    <col min="10323" max="10323" width="49.85546875" style="3" customWidth="1"/>
    <col min="10324" max="10324" width="22.5703125" style="3" customWidth="1"/>
    <col min="10325" max="10325" width="23" style="3" customWidth="1"/>
    <col min="10326" max="10326" width="22.85546875" style="3" customWidth="1"/>
    <col min="10327" max="10327" width="23.42578125" style="3" customWidth="1"/>
    <col min="10328" max="10328" width="22.42578125" style="3" customWidth="1"/>
    <col min="10329" max="10329" width="13.85546875" style="3" customWidth="1"/>
    <col min="10330" max="10330" width="20.7109375" style="3" customWidth="1"/>
    <col min="10331" max="10331" width="18.140625" style="3" customWidth="1"/>
    <col min="10332" max="10332" width="14.85546875" style="3" bestFit="1" customWidth="1"/>
    <col min="10333" max="10333" width="11.42578125" style="3"/>
    <col min="10334" max="10334" width="17.42578125" style="3" customWidth="1"/>
    <col min="10335" max="10337" width="18.140625" style="3" customWidth="1"/>
    <col min="10338" max="10341" width="11.42578125" style="3"/>
    <col min="10342" max="10342" width="34" style="3" customWidth="1"/>
    <col min="10343" max="10343" width="9.5703125" style="3" customWidth="1"/>
    <col min="10344" max="10344" width="16.7109375" style="3" customWidth="1"/>
    <col min="10345" max="10345" width="55.140625" style="3" customWidth="1"/>
    <col min="10346" max="10346" width="22.5703125" style="3" customWidth="1"/>
    <col min="10347" max="10347" width="23" style="3" customWidth="1"/>
    <col min="10348" max="10348" width="22.85546875" style="3" customWidth="1"/>
    <col min="10349" max="10349" width="23.42578125" style="3" customWidth="1"/>
    <col min="10350" max="10350" width="28.7109375" style="3" customWidth="1"/>
    <col min="10351" max="10351" width="12.7109375" style="3" customWidth="1"/>
    <col min="10352" max="10352" width="11.42578125" style="3"/>
    <col min="10353" max="10353" width="25.28515625" style="3" customWidth="1"/>
    <col min="10354" max="10354" width="15.85546875" style="3" bestFit="1" customWidth="1"/>
    <col min="10355" max="10356" width="18" style="3" bestFit="1" customWidth="1"/>
    <col min="10357" max="10575" width="11.42578125" style="3"/>
    <col min="10576" max="10576" width="15.42578125" style="3" customWidth="1"/>
    <col min="10577" max="10577" width="9.5703125" style="3" customWidth="1"/>
    <col min="10578" max="10578" width="14.42578125" style="3" customWidth="1"/>
    <col min="10579" max="10579" width="49.85546875" style="3" customWidth="1"/>
    <col min="10580" max="10580" width="22.5703125" style="3" customWidth="1"/>
    <col min="10581" max="10581" width="23" style="3" customWidth="1"/>
    <col min="10582" max="10582" width="22.85546875" style="3" customWidth="1"/>
    <col min="10583" max="10583" width="23.42578125" style="3" customWidth="1"/>
    <col min="10584" max="10584" width="22.42578125" style="3" customWidth="1"/>
    <col min="10585" max="10585" width="13.85546875" style="3" customWidth="1"/>
    <col min="10586" max="10586" width="20.7109375" style="3" customWidth="1"/>
    <col min="10587" max="10587" width="18.140625" style="3" customWidth="1"/>
    <col min="10588" max="10588" width="14.85546875" style="3" bestFit="1" customWidth="1"/>
    <col min="10589" max="10589" width="11.42578125" style="3"/>
    <col min="10590" max="10590" width="17.42578125" style="3" customWidth="1"/>
    <col min="10591" max="10593" width="18.140625" style="3" customWidth="1"/>
    <col min="10594" max="10597" width="11.42578125" style="3"/>
    <col min="10598" max="10598" width="34" style="3" customWidth="1"/>
    <col min="10599" max="10599" width="9.5703125" style="3" customWidth="1"/>
    <col min="10600" max="10600" width="16.7109375" style="3" customWidth="1"/>
    <col min="10601" max="10601" width="55.140625" style="3" customWidth="1"/>
    <col min="10602" max="10602" width="22.5703125" style="3" customWidth="1"/>
    <col min="10603" max="10603" width="23" style="3" customWidth="1"/>
    <col min="10604" max="10604" width="22.85546875" style="3" customWidth="1"/>
    <col min="10605" max="10605" width="23.42578125" style="3" customWidth="1"/>
    <col min="10606" max="10606" width="28.7109375" style="3" customWidth="1"/>
    <col min="10607" max="10607" width="12.7109375" style="3" customWidth="1"/>
    <col min="10608" max="10608" width="11.42578125" style="3"/>
    <col min="10609" max="10609" width="25.28515625" style="3" customWidth="1"/>
    <col min="10610" max="10610" width="15.85546875" style="3" bestFit="1" customWidth="1"/>
    <col min="10611" max="10612" width="18" style="3" bestFit="1" customWidth="1"/>
    <col min="10613" max="10831" width="11.42578125" style="3"/>
    <col min="10832" max="10832" width="15.42578125" style="3" customWidth="1"/>
    <col min="10833" max="10833" width="9.5703125" style="3" customWidth="1"/>
    <col min="10834" max="10834" width="14.42578125" style="3" customWidth="1"/>
    <col min="10835" max="10835" width="49.85546875" style="3" customWidth="1"/>
    <col min="10836" max="10836" width="22.5703125" style="3" customWidth="1"/>
    <col min="10837" max="10837" width="23" style="3" customWidth="1"/>
    <col min="10838" max="10838" width="22.85546875" style="3" customWidth="1"/>
    <col min="10839" max="10839" width="23.42578125" style="3" customWidth="1"/>
    <col min="10840" max="10840" width="22.42578125" style="3" customWidth="1"/>
    <col min="10841" max="10841" width="13.85546875" style="3" customWidth="1"/>
    <col min="10842" max="10842" width="20.7109375" style="3" customWidth="1"/>
    <col min="10843" max="10843" width="18.140625" style="3" customWidth="1"/>
    <col min="10844" max="10844" width="14.85546875" style="3" bestFit="1" customWidth="1"/>
    <col min="10845" max="10845" width="11.42578125" style="3"/>
    <col min="10846" max="10846" width="17.42578125" style="3" customWidth="1"/>
    <col min="10847" max="10849" width="18.140625" style="3" customWidth="1"/>
    <col min="10850" max="10853" width="11.42578125" style="3"/>
    <col min="10854" max="10854" width="34" style="3" customWidth="1"/>
    <col min="10855" max="10855" width="9.5703125" style="3" customWidth="1"/>
    <col min="10856" max="10856" width="16.7109375" style="3" customWidth="1"/>
    <col min="10857" max="10857" width="55.140625" style="3" customWidth="1"/>
    <col min="10858" max="10858" width="22.5703125" style="3" customWidth="1"/>
    <col min="10859" max="10859" width="23" style="3" customWidth="1"/>
    <col min="10860" max="10860" width="22.85546875" style="3" customWidth="1"/>
    <col min="10861" max="10861" width="23.42578125" style="3" customWidth="1"/>
    <col min="10862" max="10862" width="28.7109375" style="3" customWidth="1"/>
    <col min="10863" max="10863" width="12.7109375" style="3" customWidth="1"/>
    <col min="10864" max="10864" width="11.42578125" style="3"/>
    <col min="10865" max="10865" width="25.28515625" style="3" customWidth="1"/>
    <col min="10866" max="10866" width="15.85546875" style="3" bestFit="1" customWidth="1"/>
    <col min="10867" max="10868" width="18" style="3" bestFit="1" customWidth="1"/>
    <col min="10869" max="11087" width="11.42578125" style="3"/>
    <col min="11088" max="11088" width="15.42578125" style="3" customWidth="1"/>
    <col min="11089" max="11089" width="9.5703125" style="3" customWidth="1"/>
    <col min="11090" max="11090" width="14.42578125" style="3" customWidth="1"/>
    <col min="11091" max="11091" width="49.85546875" style="3" customWidth="1"/>
    <col min="11092" max="11092" width="22.5703125" style="3" customWidth="1"/>
    <col min="11093" max="11093" width="23" style="3" customWidth="1"/>
    <col min="11094" max="11094" width="22.85546875" style="3" customWidth="1"/>
    <col min="11095" max="11095" width="23.42578125" style="3" customWidth="1"/>
    <col min="11096" max="11096" width="22.42578125" style="3" customWidth="1"/>
    <col min="11097" max="11097" width="13.85546875" style="3" customWidth="1"/>
    <col min="11098" max="11098" width="20.7109375" style="3" customWidth="1"/>
    <col min="11099" max="11099" width="18.140625" style="3" customWidth="1"/>
    <col min="11100" max="11100" width="14.85546875" style="3" bestFit="1" customWidth="1"/>
    <col min="11101" max="11101" width="11.42578125" style="3"/>
    <col min="11102" max="11102" width="17.42578125" style="3" customWidth="1"/>
    <col min="11103" max="11105" width="18.140625" style="3" customWidth="1"/>
    <col min="11106" max="11109" width="11.42578125" style="3"/>
    <col min="11110" max="11110" width="34" style="3" customWidth="1"/>
    <col min="11111" max="11111" width="9.5703125" style="3" customWidth="1"/>
    <col min="11112" max="11112" width="16.7109375" style="3" customWidth="1"/>
    <col min="11113" max="11113" width="55.140625" style="3" customWidth="1"/>
    <col min="11114" max="11114" width="22.5703125" style="3" customWidth="1"/>
    <col min="11115" max="11115" width="23" style="3" customWidth="1"/>
    <col min="11116" max="11116" width="22.85546875" style="3" customWidth="1"/>
    <col min="11117" max="11117" width="23.42578125" style="3" customWidth="1"/>
    <col min="11118" max="11118" width="28.7109375" style="3" customWidth="1"/>
    <col min="11119" max="11119" width="12.7109375" style="3" customWidth="1"/>
    <col min="11120" max="11120" width="11.42578125" style="3"/>
    <col min="11121" max="11121" width="25.28515625" style="3" customWidth="1"/>
    <col min="11122" max="11122" width="15.85546875" style="3" bestFit="1" customWidth="1"/>
    <col min="11123" max="11124" width="18" style="3" bestFit="1" customWidth="1"/>
    <col min="11125" max="11343" width="11.42578125" style="3"/>
    <col min="11344" max="11344" width="15.42578125" style="3" customWidth="1"/>
    <col min="11345" max="11345" width="9.5703125" style="3" customWidth="1"/>
    <col min="11346" max="11346" width="14.42578125" style="3" customWidth="1"/>
    <col min="11347" max="11347" width="49.85546875" style="3" customWidth="1"/>
    <col min="11348" max="11348" width="22.5703125" style="3" customWidth="1"/>
    <col min="11349" max="11349" width="23" style="3" customWidth="1"/>
    <col min="11350" max="11350" width="22.85546875" style="3" customWidth="1"/>
    <col min="11351" max="11351" width="23.42578125" style="3" customWidth="1"/>
    <col min="11352" max="11352" width="22.42578125" style="3" customWidth="1"/>
    <col min="11353" max="11353" width="13.85546875" style="3" customWidth="1"/>
    <col min="11354" max="11354" width="20.7109375" style="3" customWidth="1"/>
    <col min="11355" max="11355" width="18.140625" style="3" customWidth="1"/>
    <col min="11356" max="11356" width="14.85546875" style="3" bestFit="1" customWidth="1"/>
    <col min="11357" max="11357" width="11.42578125" style="3"/>
    <col min="11358" max="11358" width="17.42578125" style="3" customWidth="1"/>
    <col min="11359" max="11361" width="18.140625" style="3" customWidth="1"/>
    <col min="11362" max="11365" width="11.42578125" style="3"/>
    <col min="11366" max="11366" width="34" style="3" customWidth="1"/>
    <col min="11367" max="11367" width="9.5703125" style="3" customWidth="1"/>
    <col min="11368" max="11368" width="16.7109375" style="3" customWidth="1"/>
    <col min="11369" max="11369" width="55.140625" style="3" customWidth="1"/>
    <col min="11370" max="11370" width="22.5703125" style="3" customWidth="1"/>
    <col min="11371" max="11371" width="23" style="3" customWidth="1"/>
    <col min="11372" max="11372" width="22.85546875" style="3" customWidth="1"/>
    <col min="11373" max="11373" width="23.42578125" style="3" customWidth="1"/>
    <col min="11374" max="11374" width="28.7109375" style="3" customWidth="1"/>
    <col min="11375" max="11375" width="12.7109375" style="3" customWidth="1"/>
    <col min="11376" max="11376" width="11.42578125" style="3"/>
    <col min="11377" max="11377" width="25.28515625" style="3" customWidth="1"/>
    <col min="11378" max="11378" width="15.85546875" style="3" bestFit="1" customWidth="1"/>
    <col min="11379" max="11380" width="18" style="3" bestFit="1" customWidth="1"/>
    <col min="11381" max="11599" width="11.42578125" style="3"/>
    <col min="11600" max="11600" width="15.42578125" style="3" customWidth="1"/>
    <col min="11601" max="11601" width="9.5703125" style="3" customWidth="1"/>
    <col min="11602" max="11602" width="14.42578125" style="3" customWidth="1"/>
    <col min="11603" max="11603" width="49.85546875" style="3" customWidth="1"/>
    <col min="11604" max="11604" width="22.5703125" style="3" customWidth="1"/>
    <col min="11605" max="11605" width="23" style="3" customWidth="1"/>
    <col min="11606" max="11606" width="22.85546875" style="3" customWidth="1"/>
    <col min="11607" max="11607" width="23.42578125" style="3" customWidth="1"/>
    <col min="11608" max="11608" width="22.42578125" style="3" customWidth="1"/>
    <col min="11609" max="11609" width="13.85546875" style="3" customWidth="1"/>
    <col min="11610" max="11610" width="20.7109375" style="3" customWidth="1"/>
    <col min="11611" max="11611" width="18.140625" style="3" customWidth="1"/>
    <col min="11612" max="11612" width="14.85546875" style="3" bestFit="1" customWidth="1"/>
    <col min="11613" max="11613" width="11.42578125" style="3"/>
    <col min="11614" max="11614" width="17.42578125" style="3" customWidth="1"/>
    <col min="11615" max="11617" width="18.140625" style="3" customWidth="1"/>
    <col min="11618" max="11621" width="11.42578125" style="3"/>
    <col min="11622" max="11622" width="34" style="3" customWidth="1"/>
    <col min="11623" max="11623" width="9.5703125" style="3" customWidth="1"/>
    <col min="11624" max="11624" width="16.7109375" style="3" customWidth="1"/>
    <col min="11625" max="11625" width="55.140625" style="3" customWidth="1"/>
    <col min="11626" max="11626" width="22.5703125" style="3" customWidth="1"/>
    <col min="11627" max="11627" width="23" style="3" customWidth="1"/>
    <col min="11628" max="11628" width="22.85546875" style="3" customWidth="1"/>
    <col min="11629" max="11629" width="23.42578125" style="3" customWidth="1"/>
    <col min="11630" max="11630" width="28.7109375" style="3" customWidth="1"/>
    <col min="11631" max="11631" width="12.7109375" style="3" customWidth="1"/>
    <col min="11632" max="11632" width="11.42578125" style="3"/>
    <col min="11633" max="11633" width="25.28515625" style="3" customWidth="1"/>
    <col min="11634" max="11634" width="15.85546875" style="3" bestFit="1" customWidth="1"/>
    <col min="11635" max="11636" width="18" style="3" bestFit="1" customWidth="1"/>
    <col min="11637" max="11855" width="11.42578125" style="3"/>
    <col min="11856" max="11856" width="15.42578125" style="3" customWidth="1"/>
    <col min="11857" max="11857" width="9.5703125" style="3" customWidth="1"/>
    <col min="11858" max="11858" width="14.42578125" style="3" customWidth="1"/>
    <col min="11859" max="11859" width="49.85546875" style="3" customWidth="1"/>
    <col min="11860" max="11860" width="22.5703125" style="3" customWidth="1"/>
    <col min="11861" max="11861" width="23" style="3" customWidth="1"/>
    <col min="11862" max="11862" width="22.85546875" style="3" customWidth="1"/>
    <col min="11863" max="11863" width="23.42578125" style="3" customWidth="1"/>
    <col min="11864" max="11864" width="22.42578125" style="3" customWidth="1"/>
    <col min="11865" max="11865" width="13.85546875" style="3" customWidth="1"/>
    <col min="11866" max="11866" width="20.7109375" style="3" customWidth="1"/>
    <col min="11867" max="11867" width="18.140625" style="3" customWidth="1"/>
    <col min="11868" max="11868" width="14.85546875" style="3" bestFit="1" customWidth="1"/>
    <col min="11869" max="11869" width="11.42578125" style="3"/>
    <col min="11870" max="11870" width="17.42578125" style="3" customWidth="1"/>
    <col min="11871" max="11873" width="18.140625" style="3" customWidth="1"/>
    <col min="11874" max="11877" width="11.42578125" style="3"/>
    <col min="11878" max="11878" width="34" style="3" customWidth="1"/>
    <col min="11879" max="11879" width="9.5703125" style="3" customWidth="1"/>
    <col min="11880" max="11880" width="16.7109375" style="3" customWidth="1"/>
    <col min="11881" max="11881" width="55.140625" style="3" customWidth="1"/>
    <col min="11882" max="11882" width="22.5703125" style="3" customWidth="1"/>
    <col min="11883" max="11883" width="23" style="3" customWidth="1"/>
    <col min="11884" max="11884" width="22.85546875" style="3" customWidth="1"/>
    <col min="11885" max="11885" width="23.42578125" style="3" customWidth="1"/>
    <col min="11886" max="11886" width="28.7109375" style="3" customWidth="1"/>
    <col min="11887" max="11887" width="12.7109375" style="3" customWidth="1"/>
    <col min="11888" max="11888" width="11.42578125" style="3"/>
    <col min="11889" max="11889" width="25.28515625" style="3" customWidth="1"/>
    <col min="11890" max="11890" width="15.85546875" style="3" bestFit="1" customWidth="1"/>
    <col min="11891" max="11892" width="18" style="3" bestFit="1" customWidth="1"/>
    <col min="11893" max="12111" width="11.42578125" style="3"/>
    <col min="12112" max="12112" width="15.42578125" style="3" customWidth="1"/>
    <col min="12113" max="12113" width="9.5703125" style="3" customWidth="1"/>
    <col min="12114" max="12114" width="14.42578125" style="3" customWidth="1"/>
    <col min="12115" max="12115" width="49.85546875" style="3" customWidth="1"/>
    <col min="12116" max="12116" width="22.5703125" style="3" customWidth="1"/>
    <col min="12117" max="12117" width="23" style="3" customWidth="1"/>
    <col min="12118" max="12118" width="22.85546875" style="3" customWidth="1"/>
    <col min="12119" max="12119" width="23.42578125" style="3" customWidth="1"/>
    <col min="12120" max="12120" width="22.42578125" style="3" customWidth="1"/>
    <col min="12121" max="12121" width="13.85546875" style="3" customWidth="1"/>
    <col min="12122" max="12122" width="20.7109375" style="3" customWidth="1"/>
    <col min="12123" max="12123" width="18.140625" style="3" customWidth="1"/>
    <col min="12124" max="12124" width="14.85546875" style="3" bestFit="1" customWidth="1"/>
    <col min="12125" max="12125" width="11.42578125" style="3"/>
    <col min="12126" max="12126" width="17.42578125" style="3" customWidth="1"/>
    <col min="12127" max="12129" width="18.140625" style="3" customWidth="1"/>
    <col min="12130" max="12133" width="11.42578125" style="3"/>
    <col min="12134" max="12134" width="34" style="3" customWidth="1"/>
    <col min="12135" max="12135" width="9.5703125" style="3" customWidth="1"/>
    <col min="12136" max="12136" width="16.7109375" style="3" customWidth="1"/>
    <col min="12137" max="12137" width="55.140625" style="3" customWidth="1"/>
    <col min="12138" max="12138" width="22.5703125" style="3" customWidth="1"/>
    <col min="12139" max="12139" width="23" style="3" customWidth="1"/>
    <col min="12140" max="12140" width="22.85546875" style="3" customWidth="1"/>
    <col min="12141" max="12141" width="23.42578125" style="3" customWidth="1"/>
    <col min="12142" max="12142" width="28.7109375" style="3" customWidth="1"/>
    <col min="12143" max="12143" width="12.7109375" style="3" customWidth="1"/>
    <col min="12144" max="12144" width="11.42578125" style="3"/>
    <col min="12145" max="12145" width="25.28515625" style="3" customWidth="1"/>
    <col min="12146" max="12146" width="15.85546875" style="3" bestFit="1" customWidth="1"/>
    <col min="12147" max="12148" width="18" style="3" bestFit="1" customWidth="1"/>
    <col min="12149" max="12367" width="11.42578125" style="3"/>
    <col min="12368" max="12368" width="15.42578125" style="3" customWidth="1"/>
    <col min="12369" max="12369" width="9.5703125" style="3" customWidth="1"/>
    <col min="12370" max="12370" width="14.42578125" style="3" customWidth="1"/>
    <col min="12371" max="12371" width="49.85546875" style="3" customWidth="1"/>
    <col min="12372" max="12372" width="22.5703125" style="3" customWidth="1"/>
    <col min="12373" max="12373" width="23" style="3" customWidth="1"/>
    <col min="12374" max="12374" width="22.85546875" style="3" customWidth="1"/>
    <col min="12375" max="12375" width="23.42578125" style="3" customWidth="1"/>
    <col min="12376" max="12376" width="22.42578125" style="3" customWidth="1"/>
    <col min="12377" max="12377" width="13.85546875" style="3" customWidth="1"/>
    <col min="12378" max="12378" width="20.7109375" style="3" customWidth="1"/>
    <col min="12379" max="12379" width="18.140625" style="3" customWidth="1"/>
    <col min="12380" max="12380" width="14.85546875" style="3" bestFit="1" customWidth="1"/>
    <col min="12381" max="12381" width="11.42578125" style="3"/>
    <col min="12382" max="12382" width="17.42578125" style="3" customWidth="1"/>
    <col min="12383" max="12385" width="18.140625" style="3" customWidth="1"/>
    <col min="12386" max="12389" width="11.42578125" style="3"/>
    <col min="12390" max="12390" width="34" style="3" customWidth="1"/>
    <col min="12391" max="12391" width="9.5703125" style="3" customWidth="1"/>
    <col min="12392" max="12392" width="16.7109375" style="3" customWidth="1"/>
    <col min="12393" max="12393" width="55.140625" style="3" customWidth="1"/>
    <col min="12394" max="12394" width="22.5703125" style="3" customWidth="1"/>
    <col min="12395" max="12395" width="23" style="3" customWidth="1"/>
    <col min="12396" max="12396" width="22.85546875" style="3" customWidth="1"/>
    <col min="12397" max="12397" width="23.42578125" style="3" customWidth="1"/>
    <col min="12398" max="12398" width="28.7109375" style="3" customWidth="1"/>
    <col min="12399" max="12399" width="12.7109375" style="3" customWidth="1"/>
    <col min="12400" max="12400" width="11.42578125" style="3"/>
    <col min="12401" max="12401" width="25.28515625" style="3" customWidth="1"/>
    <col min="12402" max="12402" width="15.85546875" style="3" bestFit="1" customWidth="1"/>
    <col min="12403" max="12404" width="18" style="3" bestFit="1" customWidth="1"/>
    <col min="12405" max="12623" width="11.42578125" style="3"/>
    <col min="12624" max="12624" width="15.42578125" style="3" customWidth="1"/>
    <col min="12625" max="12625" width="9.5703125" style="3" customWidth="1"/>
    <col min="12626" max="12626" width="14.42578125" style="3" customWidth="1"/>
    <col min="12627" max="12627" width="49.85546875" style="3" customWidth="1"/>
    <col min="12628" max="12628" width="22.5703125" style="3" customWidth="1"/>
    <col min="12629" max="12629" width="23" style="3" customWidth="1"/>
    <col min="12630" max="12630" width="22.85546875" style="3" customWidth="1"/>
    <col min="12631" max="12631" width="23.42578125" style="3" customWidth="1"/>
    <col min="12632" max="12632" width="22.42578125" style="3" customWidth="1"/>
    <col min="12633" max="12633" width="13.85546875" style="3" customWidth="1"/>
    <col min="12634" max="12634" width="20.7109375" style="3" customWidth="1"/>
    <col min="12635" max="12635" width="18.140625" style="3" customWidth="1"/>
    <col min="12636" max="12636" width="14.85546875" style="3" bestFit="1" customWidth="1"/>
    <col min="12637" max="12637" width="11.42578125" style="3"/>
    <col min="12638" max="12638" width="17.42578125" style="3" customWidth="1"/>
    <col min="12639" max="12641" width="18.140625" style="3" customWidth="1"/>
    <col min="12642" max="12645" width="11.42578125" style="3"/>
    <col min="12646" max="12646" width="34" style="3" customWidth="1"/>
    <col min="12647" max="12647" width="9.5703125" style="3" customWidth="1"/>
    <col min="12648" max="12648" width="16.7109375" style="3" customWidth="1"/>
    <col min="12649" max="12649" width="55.140625" style="3" customWidth="1"/>
    <col min="12650" max="12650" width="22.5703125" style="3" customWidth="1"/>
    <col min="12651" max="12651" width="23" style="3" customWidth="1"/>
    <col min="12652" max="12652" width="22.85546875" style="3" customWidth="1"/>
    <col min="12653" max="12653" width="23.42578125" style="3" customWidth="1"/>
    <col min="12654" max="12654" width="28.7109375" style="3" customWidth="1"/>
    <col min="12655" max="12655" width="12.7109375" style="3" customWidth="1"/>
    <col min="12656" max="12656" width="11.42578125" style="3"/>
    <col min="12657" max="12657" width="25.28515625" style="3" customWidth="1"/>
    <col min="12658" max="12658" width="15.85546875" style="3" bestFit="1" customWidth="1"/>
    <col min="12659" max="12660" width="18" style="3" bestFit="1" customWidth="1"/>
    <col min="12661" max="12879" width="11.42578125" style="3"/>
    <col min="12880" max="12880" width="15.42578125" style="3" customWidth="1"/>
    <col min="12881" max="12881" width="9.5703125" style="3" customWidth="1"/>
    <col min="12882" max="12882" width="14.42578125" style="3" customWidth="1"/>
    <col min="12883" max="12883" width="49.85546875" style="3" customWidth="1"/>
    <col min="12884" max="12884" width="22.5703125" style="3" customWidth="1"/>
    <col min="12885" max="12885" width="23" style="3" customWidth="1"/>
    <col min="12886" max="12886" width="22.85546875" style="3" customWidth="1"/>
    <col min="12887" max="12887" width="23.42578125" style="3" customWidth="1"/>
    <col min="12888" max="12888" width="22.42578125" style="3" customWidth="1"/>
    <col min="12889" max="12889" width="13.85546875" style="3" customWidth="1"/>
    <col min="12890" max="12890" width="20.7109375" style="3" customWidth="1"/>
    <col min="12891" max="12891" width="18.140625" style="3" customWidth="1"/>
    <col min="12892" max="12892" width="14.85546875" style="3" bestFit="1" customWidth="1"/>
    <col min="12893" max="12893" width="11.42578125" style="3"/>
    <col min="12894" max="12894" width="17.42578125" style="3" customWidth="1"/>
    <col min="12895" max="12897" width="18.140625" style="3" customWidth="1"/>
    <col min="12898" max="12901" width="11.42578125" style="3"/>
    <col min="12902" max="12902" width="34" style="3" customWidth="1"/>
    <col min="12903" max="12903" width="9.5703125" style="3" customWidth="1"/>
    <col min="12904" max="12904" width="16.7109375" style="3" customWidth="1"/>
    <col min="12905" max="12905" width="55.140625" style="3" customWidth="1"/>
    <col min="12906" max="12906" width="22.5703125" style="3" customWidth="1"/>
    <col min="12907" max="12907" width="23" style="3" customWidth="1"/>
    <col min="12908" max="12908" width="22.85546875" style="3" customWidth="1"/>
    <col min="12909" max="12909" width="23.42578125" style="3" customWidth="1"/>
    <col min="12910" max="12910" width="28.7109375" style="3" customWidth="1"/>
    <col min="12911" max="12911" width="12.7109375" style="3" customWidth="1"/>
    <col min="12912" max="12912" width="11.42578125" style="3"/>
    <col min="12913" max="12913" width="25.28515625" style="3" customWidth="1"/>
    <col min="12914" max="12914" width="15.85546875" style="3" bestFit="1" customWidth="1"/>
    <col min="12915" max="12916" width="18" style="3" bestFit="1" customWidth="1"/>
    <col min="12917" max="13135" width="11.42578125" style="3"/>
    <col min="13136" max="13136" width="15.42578125" style="3" customWidth="1"/>
    <col min="13137" max="13137" width="9.5703125" style="3" customWidth="1"/>
    <col min="13138" max="13138" width="14.42578125" style="3" customWidth="1"/>
    <col min="13139" max="13139" width="49.85546875" style="3" customWidth="1"/>
    <col min="13140" max="13140" width="22.5703125" style="3" customWidth="1"/>
    <col min="13141" max="13141" width="23" style="3" customWidth="1"/>
    <col min="13142" max="13142" width="22.85546875" style="3" customWidth="1"/>
    <col min="13143" max="13143" width="23.42578125" style="3" customWidth="1"/>
    <col min="13144" max="13144" width="22.42578125" style="3" customWidth="1"/>
    <col min="13145" max="13145" width="13.85546875" style="3" customWidth="1"/>
    <col min="13146" max="13146" width="20.7109375" style="3" customWidth="1"/>
    <col min="13147" max="13147" width="18.140625" style="3" customWidth="1"/>
    <col min="13148" max="13148" width="14.85546875" style="3" bestFit="1" customWidth="1"/>
    <col min="13149" max="13149" width="11.42578125" style="3"/>
    <col min="13150" max="13150" width="17.42578125" style="3" customWidth="1"/>
    <col min="13151" max="13153" width="18.140625" style="3" customWidth="1"/>
    <col min="13154" max="13157" width="11.42578125" style="3"/>
    <col min="13158" max="13158" width="34" style="3" customWidth="1"/>
    <col min="13159" max="13159" width="9.5703125" style="3" customWidth="1"/>
    <col min="13160" max="13160" width="16.7109375" style="3" customWidth="1"/>
    <col min="13161" max="13161" width="55.140625" style="3" customWidth="1"/>
    <col min="13162" max="13162" width="22.5703125" style="3" customWidth="1"/>
    <col min="13163" max="13163" width="23" style="3" customWidth="1"/>
    <col min="13164" max="13164" width="22.85546875" style="3" customWidth="1"/>
    <col min="13165" max="13165" width="23.42578125" style="3" customWidth="1"/>
    <col min="13166" max="13166" width="28.7109375" style="3" customWidth="1"/>
    <col min="13167" max="13167" width="12.7109375" style="3" customWidth="1"/>
    <col min="13168" max="13168" width="11.42578125" style="3"/>
    <col min="13169" max="13169" width="25.28515625" style="3" customWidth="1"/>
    <col min="13170" max="13170" width="15.85546875" style="3" bestFit="1" customWidth="1"/>
    <col min="13171" max="13172" width="18" style="3" bestFit="1" customWidth="1"/>
    <col min="13173" max="13391" width="11.42578125" style="3"/>
    <col min="13392" max="13392" width="15.42578125" style="3" customWidth="1"/>
    <col min="13393" max="13393" width="9.5703125" style="3" customWidth="1"/>
    <col min="13394" max="13394" width="14.42578125" style="3" customWidth="1"/>
    <col min="13395" max="13395" width="49.85546875" style="3" customWidth="1"/>
    <col min="13396" max="13396" width="22.5703125" style="3" customWidth="1"/>
    <col min="13397" max="13397" width="23" style="3" customWidth="1"/>
    <col min="13398" max="13398" width="22.85546875" style="3" customWidth="1"/>
    <col min="13399" max="13399" width="23.42578125" style="3" customWidth="1"/>
    <col min="13400" max="13400" width="22.42578125" style="3" customWidth="1"/>
    <col min="13401" max="13401" width="13.85546875" style="3" customWidth="1"/>
    <col min="13402" max="13402" width="20.7109375" style="3" customWidth="1"/>
    <col min="13403" max="13403" width="18.140625" style="3" customWidth="1"/>
    <col min="13404" max="13404" width="14.85546875" style="3" bestFit="1" customWidth="1"/>
    <col min="13405" max="13405" width="11.42578125" style="3"/>
    <col min="13406" max="13406" width="17.42578125" style="3" customWidth="1"/>
    <col min="13407" max="13409" width="18.140625" style="3" customWidth="1"/>
    <col min="13410" max="13413" width="11.42578125" style="3"/>
    <col min="13414" max="13414" width="34" style="3" customWidth="1"/>
    <col min="13415" max="13415" width="9.5703125" style="3" customWidth="1"/>
    <col min="13416" max="13416" width="16.7109375" style="3" customWidth="1"/>
    <col min="13417" max="13417" width="55.140625" style="3" customWidth="1"/>
    <col min="13418" max="13418" width="22.5703125" style="3" customWidth="1"/>
    <col min="13419" max="13419" width="23" style="3" customWidth="1"/>
    <col min="13420" max="13420" width="22.85546875" style="3" customWidth="1"/>
    <col min="13421" max="13421" width="23.42578125" style="3" customWidth="1"/>
    <col min="13422" max="13422" width="28.7109375" style="3" customWidth="1"/>
    <col min="13423" max="13423" width="12.7109375" style="3" customWidth="1"/>
    <col min="13424" max="13424" width="11.42578125" style="3"/>
    <col min="13425" max="13425" width="25.28515625" style="3" customWidth="1"/>
    <col min="13426" max="13426" width="15.85546875" style="3" bestFit="1" customWidth="1"/>
    <col min="13427" max="13428" width="18" style="3" bestFit="1" customWidth="1"/>
    <col min="13429" max="13647" width="11.42578125" style="3"/>
    <col min="13648" max="13648" width="15.42578125" style="3" customWidth="1"/>
    <col min="13649" max="13649" width="9.5703125" style="3" customWidth="1"/>
    <col min="13650" max="13650" width="14.42578125" style="3" customWidth="1"/>
    <col min="13651" max="13651" width="49.85546875" style="3" customWidth="1"/>
    <col min="13652" max="13652" width="22.5703125" style="3" customWidth="1"/>
    <col min="13653" max="13653" width="23" style="3" customWidth="1"/>
    <col min="13654" max="13654" width="22.85546875" style="3" customWidth="1"/>
    <col min="13655" max="13655" width="23.42578125" style="3" customWidth="1"/>
    <col min="13656" max="13656" width="22.42578125" style="3" customWidth="1"/>
    <col min="13657" max="13657" width="13.85546875" style="3" customWidth="1"/>
    <col min="13658" max="13658" width="20.7109375" style="3" customWidth="1"/>
    <col min="13659" max="13659" width="18.140625" style="3" customWidth="1"/>
    <col min="13660" max="13660" width="14.85546875" style="3" bestFit="1" customWidth="1"/>
    <col min="13661" max="13661" width="11.42578125" style="3"/>
    <col min="13662" max="13662" width="17.42578125" style="3" customWidth="1"/>
    <col min="13663" max="13665" width="18.140625" style="3" customWidth="1"/>
    <col min="13666" max="13669" width="11.42578125" style="3"/>
    <col min="13670" max="13670" width="34" style="3" customWidth="1"/>
    <col min="13671" max="13671" width="9.5703125" style="3" customWidth="1"/>
    <col min="13672" max="13672" width="16.7109375" style="3" customWidth="1"/>
    <col min="13673" max="13673" width="55.140625" style="3" customWidth="1"/>
    <col min="13674" max="13674" width="22.5703125" style="3" customWidth="1"/>
    <col min="13675" max="13675" width="23" style="3" customWidth="1"/>
    <col min="13676" max="13676" width="22.85546875" style="3" customWidth="1"/>
    <col min="13677" max="13677" width="23.42578125" style="3" customWidth="1"/>
    <col min="13678" max="13678" width="28.7109375" style="3" customWidth="1"/>
    <col min="13679" max="13679" width="12.7109375" style="3" customWidth="1"/>
    <col min="13680" max="13680" width="11.42578125" style="3"/>
    <col min="13681" max="13681" width="25.28515625" style="3" customWidth="1"/>
    <col min="13682" max="13682" width="15.85546875" style="3" bestFit="1" customWidth="1"/>
    <col min="13683" max="13684" width="18" style="3" bestFit="1" customWidth="1"/>
    <col min="13685" max="13903" width="11.42578125" style="3"/>
    <col min="13904" max="13904" width="15.42578125" style="3" customWidth="1"/>
    <col min="13905" max="13905" width="9.5703125" style="3" customWidth="1"/>
    <col min="13906" max="13906" width="14.42578125" style="3" customWidth="1"/>
    <col min="13907" max="13907" width="49.85546875" style="3" customWidth="1"/>
    <col min="13908" max="13908" width="22.5703125" style="3" customWidth="1"/>
    <col min="13909" max="13909" width="23" style="3" customWidth="1"/>
    <col min="13910" max="13910" width="22.85546875" style="3" customWidth="1"/>
    <col min="13911" max="13911" width="23.42578125" style="3" customWidth="1"/>
    <col min="13912" max="13912" width="22.42578125" style="3" customWidth="1"/>
    <col min="13913" max="13913" width="13.85546875" style="3" customWidth="1"/>
    <col min="13914" max="13914" width="20.7109375" style="3" customWidth="1"/>
    <col min="13915" max="13915" width="18.140625" style="3" customWidth="1"/>
    <col min="13916" max="13916" width="14.85546875" style="3" bestFit="1" customWidth="1"/>
    <col min="13917" max="13917" width="11.42578125" style="3"/>
    <col min="13918" max="13918" width="17.42578125" style="3" customWidth="1"/>
    <col min="13919" max="13921" width="18.140625" style="3" customWidth="1"/>
    <col min="13922" max="13925" width="11.42578125" style="3"/>
    <col min="13926" max="13926" width="34" style="3" customWidth="1"/>
    <col min="13927" max="13927" width="9.5703125" style="3" customWidth="1"/>
    <col min="13928" max="13928" width="16.7109375" style="3" customWidth="1"/>
    <col min="13929" max="13929" width="55.140625" style="3" customWidth="1"/>
    <col min="13930" max="13930" width="22.5703125" style="3" customWidth="1"/>
    <col min="13931" max="13931" width="23" style="3" customWidth="1"/>
    <col min="13932" max="13932" width="22.85546875" style="3" customWidth="1"/>
    <col min="13933" max="13933" width="23.42578125" style="3" customWidth="1"/>
    <col min="13934" max="13934" width="28.7109375" style="3" customWidth="1"/>
    <col min="13935" max="13935" width="12.7109375" style="3" customWidth="1"/>
    <col min="13936" max="13936" width="11.42578125" style="3"/>
    <col min="13937" max="13937" width="25.28515625" style="3" customWidth="1"/>
    <col min="13938" max="13938" width="15.85546875" style="3" bestFit="1" customWidth="1"/>
    <col min="13939" max="13940" width="18" style="3" bestFit="1" customWidth="1"/>
    <col min="13941" max="14159" width="11.42578125" style="3"/>
    <col min="14160" max="14160" width="15.42578125" style="3" customWidth="1"/>
    <col min="14161" max="14161" width="9.5703125" style="3" customWidth="1"/>
    <col min="14162" max="14162" width="14.42578125" style="3" customWidth="1"/>
    <col min="14163" max="14163" width="49.85546875" style="3" customWidth="1"/>
    <col min="14164" max="14164" width="22.5703125" style="3" customWidth="1"/>
    <col min="14165" max="14165" width="23" style="3" customWidth="1"/>
    <col min="14166" max="14166" width="22.85546875" style="3" customWidth="1"/>
    <col min="14167" max="14167" width="23.42578125" style="3" customWidth="1"/>
    <col min="14168" max="14168" width="22.42578125" style="3" customWidth="1"/>
    <col min="14169" max="14169" width="13.85546875" style="3" customWidth="1"/>
    <col min="14170" max="14170" width="20.7109375" style="3" customWidth="1"/>
    <col min="14171" max="14171" width="18.140625" style="3" customWidth="1"/>
    <col min="14172" max="14172" width="14.85546875" style="3" bestFit="1" customWidth="1"/>
    <col min="14173" max="14173" width="11.42578125" style="3"/>
    <col min="14174" max="14174" width="17.42578125" style="3" customWidth="1"/>
    <col min="14175" max="14177" width="18.140625" style="3" customWidth="1"/>
    <col min="14178" max="14181" width="11.42578125" style="3"/>
    <col min="14182" max="14182" width="34" style="3" customWidth="1"/>
    <col min="14183" max="14183" width="9.5703125" style="3" customWidth="1"/>
    <col min="14184" max="14184" width="16.7109375" style="3" customWidth="1"/>
    <col min="14185" max="14185" width="55.140625" style="3" customWidth="1"/>
    <col min="14186" max="14186" width="22.5703125" style="3" customWidth="1"/>
    <col min="14187" max="14187" width="23" style="3" customWidth="1"/>
    <col min="14188" max="14188" width="22.85546875" style="3" customWidth="1"/>
    <col min="14189" max="14189" width="23.42578125" style="3" customWidth="1"/>
    <col min="14190" max="14190" width="28.7109375" style="3" customWidth="1"/>
    <col min="14191" max="14191" width="12.7109375" style="3" customWidth="1"/>
    <col min="14192" max="14192" width="11.42578125" style="3"/>
    <col min="14193" max="14193" width="25.28515625" style="3" customWidth="1"/>
    <col min="14194" max="14194" width="15.85546875" style="3" bestFit="1" customWidth="1"/>
    <col min="14195" max="14196" width="18" style="3" bestFit="1" customWidth="1"/>
    <col min="14197" max="14415" width="11.42578125" style="3"/>
    <col min="14416" max="14416" width="15.42578125" style="3" customWidth="1"/>
    <col min="14417" max="14417" width="9.5703125" style="3" customWidth="1"/>
    <col min="14418" max="14418" width="14.42578125" style="3" customWidth="1"/>
    <col min="14419" max="14419" width="49.85546875" style="3" customWidth="1"/>
    <col min="14420" max="14420" width="22.5703125" style="3" customWidth="1"/>
    <col min="14421" max="14421" width="23" style="3" customWidth="1"/>
    <col min="14422" max="14422" width="22.85546875" style="3" customWidth="1"/>
    <col min="14423" max="14423" width="23.42578125" style="3" customWidth="1"/>
    <col min="14424" max="14424" width="22.42578125" style="3" customWidth="1"/>
    <col min="14425" max="14425" width="13.85546875" style="3" customWidth="1"/>
    <col min="14426" max="14426" width="20.7109375" style="3" customWidth="1"/>
    <col min="14427" max="14427" width="18.140625" style="3" customWidth="1"/>
    <col min="14428" max="14428" width="14.85546875" style="3" bestFit="1" customWidth="1"/>
    <col min="14429" max="14429" width="11.42578125" style="3"/>
    <col min="14430" max="14430" width="17.42578125" style="3" customWidth="1"/>
    <col min="14431" max="14433" width="18.140625" style="3" customWidth="1"/>
    <col min="14434" max="14437" width="11.42578125" style="3"/>
    <col min="14438" max="14438" width="34" style="3" customWidth="1"/>
    <col min="14439" max="14439" width="9.5703125" style="3" customWidth="1"/>
    <col min="14440" max="14440" width="16.7109375" style="3" customWidth="1"/>
    <col min="14441" max="14441" width="55.140625" style="3" customWidth="1"/>
    <col min="14442" max="14442" width="22.5703125" style="3" customWidth="1"/>
    <col min="14443" max="14443" width="23" style="3" customWidth="1"/>
    <col min="14444" max="14444" width="22.85546875" style="3" customWidth="1"/>
    <col min="14445" max="14445" width="23.42578125" style="3" customWidth="1"/>
    <col min="14446" max="14446" width="28.7109375" style="3" customWidth="1"/>
    <col min="14447" max="14447" width="12.7109375" style="3" customWidth="1"/>
    <col min="14448" max="14448" width="11.42578125" style="3"/>
    <col min="14449" max="14449" width="25.28515625" style="3" customWidth="1"/>
    <col min="14450" max="14450" width="15.85546875" style="3" bestFit="1" customWidth="1"/>
    <col min="14451" max="14452" width="18" style="3" bestFit="1" customWidth="1"/>
    <col min="14453" max="14671" width="11.42578125" style="3"/>
    <col min="14672" max="14672" width="15.42578125" style="3" customWidth="1"/>
    <col min="14673" max="14673" width="9.5703125" style="3" customWidth="1"/>
    <col min="14674" max="14674" width="14.42578125" style="3" customWidth="1"/>
    <col min="14675" max="14675" width="49.85546875" style="3" customWidth="1"/>
    <col min="14676" max="14676" width="22.5703125" style="3" customWidth="1"/>
    <col min="14677" max="14677" width="23" style="3" customWidth="1"/>
    <col min="14678" max="14678" width="22.85546875" style="3" customWidth="1"/>
    <col min="14679" max="14679" width="23.42578125" style="3" customWidth="1"/>
    <col min="14680" max="14680" width="22.42578125" style="3" customWidth="1"/>
    <col min="14681" max="14681" width="13.85546875" style="3" customWidth="1"/>
    <col min="14682" max="14682" width="20.7109375" style="3" customWidth="1"/>
    <col min="14683" max="14683" width="18.140625" style="3" customWidth="1"/>
    <col min="14684" max="14684" width="14.85546875" style="3" bestFit="1" customWidth="1"/>
    <col min="14685" max="14685" width="11.42578125" style="3"/>
    <col min="14686" max="14686" width="17.42578125" style="3" customWidth="1"/>
    <col min="14687" max="14689" width="18.140625" style="3" customWidth="1"/>
    <col min="14690" max="14693" width="11.42578125" style="3"/>
    <col min="14694" max="14694" width="34" style="3" customWidth="1"/>
    <col min="14695" max="14695" width="9.5703125" style="3" customWidth="1"/>
    <col min="14696" max="14696" width="16.7109375" style="3" customWidth="1"/>
    <col min="14697" max="14697" width="55.140625" style="3" customWidth="1"/>
    <col min="14698" max="14698" width="22.5703125" style="3" customWidth="1"/>
    <col min="14699" max="14699" width="23" style="3" customWidth="1"/>
    <col min="14700" max="14700" width="22.85546875" style="3" customWidth="1"/>
    <col min="14701" max="14701" width="23.42578125" style="3" customWidth="1"/>
    <col min="14702" max="14702" width="28.7109375" style="3" customWidth="1"/>
    <col min="14703" max="14703" width="12.7109375" style="3" customWidth="1"/>
    <col min="14704" max="14704" width="11.42578125" style="3"/>
    <col min="14705" max="14705" width="25.28515625" style="3" customWidth="1"/>
    <col min="14706" max="14706" width="15.85546875" style="3" bestFit="1" customWidth="1"/>
    <col min="14707" max="14708" width="18" style="3" bestFit="1" customWidth="1"/>
    <col min="14709" max="14927" width="11.42578125" style="3"/>
    <col min="14928" max="14928" width="15.42578125" style="3" customWidth="1"/>
    <col min="14929" max="14929" width="9.5703125" style="3" customWidth="1"/>
    <col min="14930" max="14930" width="14.42578125" style="3" customWidth="1"/>
    <col min="14931" max="14931" width="49.85546875" style="3" customWidth="1"/>
    <col min="14932" max="14932" width="22.5703125" style="3" customWidth="1"/>
    <col min="14933" max="14933" width="23" style="3" customWidth="1"/>
    <col min="14934" max="14934" width="22.85546875" style="3" customWidth="1"/>
    <col min="14935" max="14935" width="23.42578125" style="3" customWidth="1"/>
    <col min="14936" max="14936" width="22.42578125" style="3" customWidth="1"/>
    <col min="14937" max="14937" width="13.85546875" style="3" customWidth="1"/>
    <col min="14938" max="14938" width="20.7109375" style="3" customWidth="1"/>
    <col min="14939" max="14939" width="18.140625" style="3" customWidth="1"/>
    <col min="14940" max="14940" width="14.85546875" style="3" bestFit="1" customWidth="1"/>
    <col min="14941" max="14941" width="11.42578125" style="3"/>
    <col min="14942" max="14942" width="17.42578125" style="3" customWidth="1"/>
    <col min="14943" max="14945" width="18.140625" style="3" customWidth="1"/>
    <col min="14946" max="14949" width="11.42578125" style="3"/>
    <col min="14950" max="14950" width="34" style="3" customWidth="1"/>
    <col min="14951" max="14951" width="9.5703125" style="3" customWidth="1"/>
    <col min="14952" max="14952" width="16.7109375" style="3" customWidth="1"/>
    <col min="14953" max="14953" width="55.140625" style="3" customWidth="1"/>
    <col min="14954" max="14954" width="22.5703125" style="3" customWidth="1"/>
    <col min="14955" max="14955" width="23" style="3" customWidth="1"/>
    <col min="14956" max="14956" width="22.85546875" style="3" customWidth="1"/>
    <col min="14957" max="14957" width="23.42578125" style="3" customWidth="1"/>
    <col min="14958" max="14958" width="28.7109375" style="3" customWidth="1"/>
    <col min="14959" max="14959" width="12.7109375" style="3" customWidth="1"/>
    <col min="14960" max="14960" width="11.42578125" style="3"/>
    <col min="14961" max="14961" width="25.28515625" style="3" customWidth="1"/>
    <col min="14962" max="14962" width="15.85546875" style="3" bestFit="1" customWidth="1"/>
    <col min="14963" max="14964" width="18" style="3" bestFit="1" customWidth="1"/>
    <col min="14965" max="15183" width="11.42578125" style="3"/>
    <col min="15184" max="15184" width="15.42578125" style="3" customWidth="1"/>
    <col min="15185" max="15185" width="9.5703125" style="3" customWidth="1"/>
    <col min="15186" max="15186" width="14.42578125" style="3" customWidth="1"/>
    <col min="15187" max="15187" width="49.85546875" style="3" customWidth="1"/>
    <col min="15188" max="15188" width="22.5703125" style="3" customWidth="1"/>
    <col min="15189" max="15189" width="23" style="3" customWidth="1"/>
    <col min="15190" max="15190" width="22.85546875" style="3" customWidth="1"/>
    <col min="15191" max="15191" width="23.42578125" style="3" customWidth="1"/>
    <col min="15192" max="15192" width="22.42578125" style="3" customWidth="1"/>
    <col min="15193" max="15193" width="13.85546875" style="3" customWidth="1"/>
    <col min="15194" max="15194" width="20.7109375" style="3" customWidth="1"/>
    <col min="15195" max="15195" width="18.140625" style="3" customWidth="1"/>
    <col min="15196" max="15196" width="14.85546875" style="3" bestFit="1" customWidth="1"/>
    <col min="15197" max="15197" width="11.42578125" style="3"/>
    <col min="15198" max="15198" width="17.42578125" style="3" customWidth="1"/>
    <col min="15199" max="15201" width="18.140625" style="3" customWidth="1"/>
    <col min="15202" max="15205" width="11.42578125" style="3"/>
    <col min="15206" max="15206" width="34" style="3" customWidth="1"/>
    <col min="15207" max="15207" width="9.5703125" style="3" customWidth="1"/>
    <col min="15208" max="15208" width="16.7109375" style="3" customWidth="1"/>
    <col min="15209" max="15209" width="55.140625" style="3" customWidth="1"/>
    <col min="15210" max="15210" width="22.5703125" style="3" customWidth="1"/>
    <col min="15211" max="15211" width="23" style="3" customWidth="1"/>
    <col min="15212" max="15212" width="22.85546875" style="3" customWidth="1"/>
    <col min="15213" max="15213" width="23.42578125" style="3" customWidth="1"/>
    <col min="15214" max="15214" width="28.7109375" style="3" customWidth="1"/>
    <col min="15215" max="15215" width="12.7109375" style="3" customWidth="1"/>
    <col min="15216" max="15216" width="11.42578125" style="3"/>
    <col min="15217" max="15217" width="25.28515625" style="3" customWidth="1"/>
    <col min="15218" max="15218" width="15.85546875" style="3" bestFit="1" customWidth="1"/>
    <col min="15219" max="15220" width="18" style="3" bestFit="1" customWidth="1"/>
    <col min="15221" max="15439" width="11.42578125" style="3"/>
    <col min="15440" max="15440" width="15.42578125" style="3" customWidth="1"/>
    <col min="15441" max="15441" width="9.5703125" style="3" customWidth="1"/>
    <col min="15442" max="15442" width="14.42578125" style="3" customWidth="1"/>
    <col min="15443" max="15443" width="49.85546875" style="3" customWidth="1"/>
    <col min="15444" max="15444" width="22.5703125" style="3" customWidth="1"/>
    <col min="15445" max="15445" width="23" style="3" customWidth="1"/>
    <col min="15446" max="15446" width="22.85546875" style="3" customWidth="1"/>
    <col min="15447" max="15447" width="23.42578125" style="3" customWidth="1"/>
    <col min="15448" max="15448" width="22.42578125" style="3" customWidth="1"/>
    <col min="15449" max="15449" width="13.85546875" style="3" customWidth="1"/>
    <col min="15450" max="15450" width="20.7109375" style="3" customWidth="1"/>
    <col min="15451" max="15451" width="18.140625" style="3" customWidth="1"/>
    <col min="15452" max="15452" width="14.85546875" style="3" bestFit="1" customWidth="1"/>
    <col min="15453" max="15453" width="11.42578125" style="3"/>
    <col min="15454" max="15454" width="17.42578125" style="3" customWidth="1"/>
    <col min="15455" max="15457" width="18.140625" style="3" customWidth="1"/>
    <col min="15458" max="15461" width="11.42578125" style="3"/>
    <col min="15462" max="15462" width="34" style="3" customWidth="1"/>
    <col min="15463" max="15463" width="9.5703125" style="3" customWidth="1"/>
    <col min="15464" max="15464" width="16.7109375" style="3" customWidth="1"/>
    <col min="15465" max="15465" width="55.140625" style="3" customWidth="1"/>
    <col min="15466" max="15466" width="22.5703125" style="3" customWidth="1"/>
    <col min="15467" max="15467" width="23" style="3" customWidth="1"/>
    <col min="15468" max="15468" width="22.85546875" style="3" customWidth="1"/>
    <col min="15469" max="15469" width="23.42578125" style="3" customWidth="1"/>
    <col min="15470" max="15470" width="28.7109375" style="3" customWidth="1"/>
    <col min="15471" max="15471" width="12.7109375" style="3" customWidth="1"/>
    <col min="15472" max="15472" width="11.42578125" style="3"/>
    <col min="15473" max="15473" width="25.28515625" style="3" customWidth="1"/>
    <col min="15474" max="15474" width="15.85546875" style="3" bestFit="1" customWidth="1"/>
    <col min="15475" max="15476" width="18" style="3" bestFit="1" customWidth="1"/>
    <col min="15477" max="15695" width="11.42578125" style="3"/>
    <col min="15696" max="15696" width="15.42578125" style="3" customWidth="1"/>
    <col min="15697" max="15697" width="9.5703125" style="3" customWidth="1"/>
    <col min="15698" max="15698" width="14.42578125" style="3" customWidth="1"/>
    <col min="15699" max="15699" width="49.85546875" style="3" customWidth="1"/>
    <col min="15700" max="15700" width="22.5703125" style="3" customWidth="1"/>
    <col min="15701" max="15701" width="23" style="3" customWidth="1"/>
    <col min="15702" max="15702" width="22.85546875" style="3" customWidth="1"/>
    <col min="15703" max="15703" width="23.42578125" style="3" customWidth="1"/>
    <col min="15704" max="15704" width="22.42578125" style="3" customWidth="1"/>
    <col min="15705" max="15705" width="13.85546875" style="3" customWidth="1"/>
    <col min="15706" max="15706" width="20.7109375" style="3" customWidth="1"/>
    <col min="15707" max="15707" width="18.140625" style="3" customWidth="1"/>
    <col min="15708" max="15708" width="14.85546875" style="3" bestFit="1" customWidth="1"/>
    <col min="15709" max="15709" width="11.42578125" style="3"/>
    <col min="15710" max="15710" width="17.42578125" style="3" customWidth="1"/>
    <col min="15711" max="15713" width="18.140625" style="3" customWidth="1"/>
    <col min="15714" max="15717" width="11.42578125" style="3"/>
    <col min="15718" max="15718" width="34" style="3" customWidth="1"/>
    <col min="15719" max="15719" width="9.5703125" style="3" customWidth="1"/>
    <col min="15720" max="15720" width="16.7109375" style="3" customWidth="1"/>
    <col min="15721" max="15721" width="55.140625" style="3" customWidth="1"/>
    <col min="15722" max="15722" width="22.5703125" style="3" customWidth="1"/>
    <col min="15723" max="15723" width="23" style="3" customWidth="1"/>
    <col min="15724" max="15724" width="22.85546875" style="3" customWidth="1"/>
    <col min="15725" max="15725" width="23.42578125" style="3" customWidth="1"/>
    <col min="15726" max="15726" width="28.7109375" style="3" customWidth="1"/>
    <col min="15727" max="15727" width="12.7109375" style="3" customWidth="1"/>
    <col min="15728" max="15728" width="11.42578125" style="3"/>
    <col min="15729" max="15729" width="25.28515625" style="3" customWidth="1"/>
    <col min="15730" max="15730" width="15.85546875" style="3" bestFit="1" customWidth="1"/>
    <col min="15731" max="15732" width="18" style="3" bestFit="1" customWidth="1"/>
    <col min="15733" max="15951" width="11.42578125" style="3"/>
    <col min="15952" max="15952" width="15.42578125" style="3" customWidth="1"/>
    <col min="15953" max="15953" width="9.5703125" style="3" customWidth="1"/>
    <col min="15954" max="15954" width="14.42578125" style="3" customWidth="1"/>
    <col min="15955" max="15955" width="49.85546875" style="3" customWidth="1"/>
    <col min="15956" max="15956" width="22.5703125" style="3" customWidth="1"/>
    <col min="15957" max="15957" width="23" style="3" customWidth="1"/>
    <col min="15958" max="15958" width="22.85546875" style="3" customWidth="1"/>
    <col min="15959" max="15959" width="23.42578125" style="3" customWidth="1"/>
    <col min="15960" max="15960" width="22.42578125" style="3" customWidth="1"/>
    <col min="15961" max="15961" width="13.85546875" style="3" customWidth="1"/>
    <col min="15962" max="15962" width="20.7109375" style="3" customWidth="1"/>
    <col min="15963" max="15963" width="18.140625" style="3" customWidth="1"/>
    <col min="15964" max="15964" width="14.85546875" style="3" bestFit="1" customWidth="1"/>
    <col min="15965" max="15965" width="11.42578125" style="3"/>
    <col min="15966" max="15966" width="17.42578125" style="3" customWidth="1"/>
    <col min="15967" max="15969" width="18.140625" style="3" customWidth="1"/>
    <col min="15970" max="15973" width="11.42578125" style="3"/>
    <col min="15974" max="15974" width="34" style="3" customWidth="1"/>
    <col min="15975" max="15975" width="9.5703125" style="3" customWidth="1"/>
    <col min="15976" max="15976" width="16.7109375" style="3" customWidth="1"/>
    <col min="15977" max="15977" width="55.140625" style="3" customWidth="1"/>
    <col min="15978" max="15978" width="22.5703125" style="3" customWidth="1"/>
    <col min="15979" max="15979" width="23" style="3" customWidth="1"/>
    <col min="15980" max="15980" width="22.85546875" style="3" customWidth="1"/>
    <col min="15981" max="15981" width="23.42578125" style="3" customWidth="1"/>
    <col min="15982" max="15982" width="28.7109375" style="3" customWidth="1"/>
    <col min="15983" max="15983" width="12.7109375" style="3" customWidth="1"/>
    <col min="15984" max="15984" width="11.42578125" style="3"/>
    <col min="15985" max="15985" width="25.28515625" style="3" customWidth="1"/>
    <col min="15986" max="15986" width="15.85546875" style="3" bestFit="1" customWidth="1"/>
    <col min="15987" max="15988" width="18" style="3" bestFit="1" customWidth="1"/>
    <col min="15989" max="16207" width="11.42578125" style="3"/>
    <col min="16208" max="16208" width="15.42578125" style="3" customWidth="1"/>
    <col min="16209" max="16209" width="9.5703125" style="3" customWidth="1"/>
    <col min="16210" max="16210" width="14.42578125" style="3" customWidth="1"/>
    <col min="16211" max="16211" width="49.85546875" style="3" customWidth="1"/>
    <col min="16212" max="16212" width="22.5703125" style="3" customWidth="1"/>
    <col min="16213" max="16213" width="23" style="3" customWidth="1"/>
    <col min="16214" max="16214" width="22.85546875" style="3" customWidth="1"/>
    <col min="16215" max="16215" width="23.42578125" style="3" customWidth="1"/>
    <col min="16216" max="16216" width="22.42578125" style="3" customWidth="1"/>
    <col min="16217" max="16217" width="13.85546875" style="3" customWidth="1"/>
    <col min="16218" max="16218" width="20.7109375" style="3" customWidth="1"/>
    <col min="16219" max="16219" width="18.140625" style="3" customWidth="1"/>
    <col min="16220" max="16220" width="14.85546875" style="3" bestFit="1" customWidth="1"/>
    <col min="16221" max="16221" width="11.42578125" style="3"/>
    <col min="16222" max="16222" width="17.42578125" style="3" customWidth="1"/>
    <col min="16223" max="16225" width="18.140625" style="3" customWidth="1"/>
    <col min="16226" max="16384" width="11.42578125" style="3"/>
  </cols>
  <sheetData>
    <row r="1" spans="1:11" ht="24.75" customHeight="1" x14ac:dyDescent="0.25">
      <c r="A1" s="312" t="s">
        <v>515</v>
      </c>
      <c r="B1" s="312"/>
      <c r="C1" s="312"/>
      <c r="D1" s="312"/>
      <c r="E1" s="312"/>
      <c r="F1" s="312"/>
      <c r="G1" s="312"/>
      <c r="H1" s="312"/>
      <c r="I1" s="312"/>
      <c r="J1" s="312"/>
      <c r="K1" s="312"/>
    </row>
    <row r="2" spans="1:11" ht="24.95" customHeight="1" x14ac:dyDescent="0.25">
      <c r="A2" s="313" t="s">
        <v>516</v>
      </c>
      <c r="B2" s="313"/>
      <c r="C2" s="313"/>
      <c r="D2" s="313"/>
      <c r="E2" s="313"/>
      <c r="F2" s="313"/>
      <c r="G2" s="313"/>
      <c r="H2" s="313"/>
      <c r="I2" s="313"/>
      <c r="J2" s="313"/>
      <c r="K2" s="313"/>
    </row>
    <row r="3" spans="1:11" ht="24.95" customHeight="1" x14ac:dyDescent="0.25">
      <c r="A3" s="314" t="s">
        <v>547</v>
      </c>
      <c r="B3" s="314"/>
      <c r="C3" s="314"/>
      <c r="D3" s="314"/>
      <c r="E3" s="314"/>
      <c r="F3" s="314"/>
      <c r="G3" s="314"/>
      <c r="H3" s="314"/>
      <c r="I3" s="314"/>
      <c r="J3" s="314"/>
      <c r="K3" s="314"/>
    </row>
    <row r="4" spans="1:11" ht="15" customHeight="1" x14ac:dyDescent="0.25">
      <c r="A4" s="2"/>
      <c r="B4" s="2"/>
      <c r="C4" s="201"/>
      <c r="D4" s="2"/>
      <c r="E4" s="2"/>
      <c r="F4" s="2"/>
      <c r="G4" s="2"/>
      <c r="H4" s="2"/>
      <c r="I4" s="2"/>
      <c r="J4" s="2"/>
      <c r="K4" s="202"/>
    </row>
    <row r="5" spans="1:11" ht="15" customHeight="1" x14ac:dyDescent="0.25">
      <c r="B5" s="3"/>
      <c r="C5" s="203"/>
      <c r="D5" s="204"/>
      <c r="E5" s="3"/>
      <c r="F5" s="205"/>
      <c r="G5" s="4" t="s">
        <v>3</v>
      </c>
      <c r="H5" s="13" t="s">
        <v>4</v>
      </c>
      <c r="I5" s="13"/>
      <c r="J5" s="14" t="s">
        <v>5</v>
      </c>
      <c r="K5" s="202"/>
    </row>
    <row r="6" spans="1:11" ht="9" customHeight="1" thickBot="1" x14ac:dyDescent="0.3">
      <c r="A6" s="206"/>
      <c r="B6" s="206"/>
      <c r="C6" s="207"/>
      <c r="D6" s="208"/>
      <c r="E6" s="206"/>
      <c r="F6" s="209"/>
      <c r="G6" s="210"/>
      <c r="H6" s="211"/>
      <c r="I6" s="211"/>
      <c r="J6" s="212"/>
      <c r="K6" s="213"/>
    </row>
    <row r="7" spans="1:11" ht="29.25" customHeight="1" x14ac:dyDescent="0.25">
      <c r="A7" s="315" t="s">
        <v>6</v>
      </c>
      <c r="B7" s="317" t="s">
        <v>7</v>
      </c>
      <c r="C7" s="317" t="s">
        <v>8</v>
      </c>
      <c r="D7" s="317" t="s">
        <v>9</v>
      </c>
      <c r="E7" s="317" t="s">
        <v>10</v>
      </c>
      <c r="F7" s="306" t="s">
        <v>518</v>
      </c>
      <c r="G7" s="310" t="s">
        <v>519</v>
      </c>
      <c r="H7" s="306" t="s">
        <v>520</v>
      </c>
      <c r="I7" s="306" t="s">
        <v>14</v>
      </c>
      <c r="J7" s="351" t="s">
        <v>521</v>
      </c>
      <c r="K7" s="353" t="s">
        <v>522</v>
      </c>
    </row>
    <row r="8" spans="1:11" ht="84.75" customHeight="1" thickBot="1" x14ac:dyDescent="0.3">
      <c r="A8" s="316"/>
      <c r="B8" s="318"/>
      <c r="C8" s="318"/>
      <c r="D8" s="318"/>
      <c r="E8" s="318"/>
      <c r="F8" s="307"/>
      <c r="G8" s="311"/>
      <c r="H8" s="307"/>
      <c r="I8" s="307"/>
      <c r="J8" s="352"/>
      <c r="K8" s="354"/>
    </row>
    <row r="9" spans="1:11" s="4" customFormat="1" ht="27.75" customHeight="1" thickBot="1" x14ac:dyDescent="0.3">
      <c r="A9" s="21" t="s">
        <v>36</v>
      </c>
      <c r="B9" s="89" t="s">
        <v>37</v>
      </c>
      <c r="C9" s="214">
        <v>10</v>
      </c>
      <c r="D9" s="89" t="s">
        <v>38</v>
      </c>
      <c r="E9" s="23" t="s">
        <v>39</v>
      </c>
      <c r="F9" s="24">
        <f>+F41</f>
        <v>1451042370</v>
      </c>
      <c r="G9" s="24">
        <f t="shared" ref="G9:H9" si="0">+G41</f>
        <v>0</v>
      </c>
      <c r="H9" s="24">
        <f t="shared" si="0"/>
        <v>1451042370</v>
      </c>
      <c r="I9" s="215">
        <f t="shared" ref="I9:I72" si="1">+H9/$H$102</f>
        <v>0.35187065038114301</v>
      </c>
      <c r="J9" s="24">
        <f>+J41</f>
        <v>1451042370</v>
      </c>
      <c r="K9" s="216">
        <f>+J9/H9</f>
        <v>1</v>
      </c>
    </row>
    <row r="10" spans="1:11" s="4" customFormat="1" ht="27.75" customHeight="1" thickBot="1" x14ac:dyDescent="0.3">
      <c r="A10" s="175" t="s">
        <v>36</v>
      </c>
      <c r="B10" s="217" t="s">
        <v>41</v>
      </c>
      <c r="C10" s="218">
        <v>20</v>
      </c>
      <c r="D10" s="217" t="s">
        <v>38</v>
      </c>
      <c r="E10" s="177" t="s">
        <v>39</v>
      </c>
      <c r="F10" s="178">
        <f>+F11+F42</f>
        <v>1354611074.5</v>
      </c>
      <c r="G10" s="178">
        <f t="shared" ref="G10:H10" si="2">+G11+G42</f>
        <v>0</v>
      </c>
      <c r="H10" s="178">
        <f t="shared" si="2"/>
        <v>1354611074.5</v>
      </c>
      <c r="I10" s="219">
        <f t="shared" si="1"/>
        <v>0.32848653468183292</v>
      </c>
      <c r="J10" s="178">
        <f>+J11+J42</f>
        <v>1354611074.5</v>
      </c>
      <c r="K10" s="216">
        <f>+J10/H10</f>
        <v>1</v>
      </c>
    </row>
    <row r="11" spans="1:11" ht="33.75" customHeight="1" x14ac:dyDescent="0.25">
      <c r="A11" s="33" t="s">
        <v>100</v>
      </c>
      <c r="B11" s="92" t="s">
        <v>41</v>
      </c>
      <c r="C11" s="220">
        <v>20</v>
      </c>
      <c r="D11" s="92" t="s">
        <v>38</v>
      </c>
      <c r="E11" s="35" t="s">
        <v>101</v>
      </c>
      <c r="F11" s="93">
        <f>+F12+F17</f>
        <v>233320577.94</v>
      </c>
      <c r="G11" s="93">
        <f>+G12+G17</f>
        <v>0</v>
      </c>
      <c r="H11" s="93">
        <f>+H12+H17</f>
        <v>233320577.94</v>
      </c>
      <c r="I11" s="221">
        <f t="shared" si="1"/>
        <v>5.6579094590499084E-2</v>
      </c>
      <c r="J11" s="93">
        <f>+J12+J17</f>
        <v>233320577.94</v>
      </c>
      <c r="K11" s="222">
        <f>+J11/H11</f>
        <v>1</v>
      </c>
    </row>
    <row r="12" spans="1:11" ht="36" customHeight="1" x14ac:dyDescent="0.25">
      <c r="A12" s="39" t="s">
        <v>102</v>
      </c>
      <c r="B12" s="34" t="s">
        <v>41</v>
      </c>
      <c r="C12" s="34">
        <v>20</v>
      </c>
      <c r="D12" s="34" t="s">
        <v>38</v>
      </c>
      <c r="E12" s="40" t="s">
        <v>103</v>
      </c>
      <c r="F12" s="62">
        <f t="shared" ref="F12:J12" si="3">+F13</f>
        <v>6592600</v>
      </c>
      <c r="G12" s="62">
        <f t="shared" si="3"/>
        <v>0</v>
      </c>
      <c r="H12" s="62">
        <f t="shared" si="3"/>
        <v>6592600</v>
      </c>
      <c r="I12" s="223">
        <f t="shared" si="1"/>
        <v>1.5986731315796958E-3</v>
      </c>
      <c r="J12" s="62">
        <f t="shared" si="3"/>
        <v>6592600</v>
      </c>
      <c r="K12" s="222">
        <f t="shared" ref="K12:K14" si="4">+J12/H12</f>
        <v>1</v>
      </c>
    </row>
    <row r="13" spans="1:11" ht="43.5" customHeight="1" x14ac:dyDescent="0.25">
      <c r="A13" s="39" t="s">
        <v>104</v>
      </c>
      <c r="B13" s="34" t="s">
        <v>41</v>
      </c>
      <c r="C13" s="34">
        <v>20</v>
      </c>
      <c r="D13" s="34" t="s">
        <v>38</v>
      </c>
      <c r="E13" s="40" t="s">
        <v>105</v>
      </c>
      <c r="F13" s="62">
        <f>+F14</f>
        <v>6592600</v>
      </c>
      <c r="G13" s="62">
        <f>+G14</f>
        <v>0</v>
      </c>
      <c r="H13" s="62">
        <f>+H14</f>
        <v>6592600</v>
      </c>
      <c r="I13" s="223">
        <f t="shared" si="1"/>
        <v>1.5986731315796958E-3</v>
      </c>
      <c r="J13" s="62">
        <f>+J14</f>
        <v>6592600</v>
      </c>
      <c r="K13" s="222">
        <f t="shared" si="4"/>
        <v>1</v>
      </c>
    </row>
    <row r="14" spans="1:11" ht="24.75" customHeight="1" x14ac:dyDescent="0.25">
      <c r="A14" s="39" t="s">
        <v>110</v>
      </c>
      <c r="B14" s="34" t="s">
        <v>41</v>
      </c>
      <c r="C14" s="34">
        <v>20</v>
      </c>
      <c r="D14" s="34" t="s">
        <v>38</v>
      </c>
      <c r="E14" s="40" t="s">
        <v>111</v>
      </c>
      <c r="F14" s="62">
        <f>+F15+F16</f>
        <v>6592600</v>
      </c>
      <c r="G14" s="62">
        <f>+G15+G16</f>
        <v>0</v>
      </c>
      <c r="H14" s="62">
        <f t="shared" ref="H14" si="5">+H15+H16</f>
        <v>6592600</v>
      </c>
      <c r="I14" s="223">
        <f t="shared" si="1"/>
        <v>1.5986731315796958E-3</v>
      </c>
      <c r="J14" s="62">
        <f>+J15+J16</f>
        <v>6592600</v>
      </c>
      <c r="K14" s="222">
        <f t="shared" si="4"/>
        <v>1</v>
      </c>
    </row>
    <row r="15" spans="1:11" ht="37.5" customHeight="1" x14ac:dyDescent="0.25">
      <c r="A15" s="71" t="s">
        <v>523</v>
      </c>
      <c r="B15" s="44" t="s">
        <v>41</v>
      </c>
      <c r="C15" s="99">
        <v>20</v>
      </c>
      <c r="D15" s="44" t="s">
        <v>38</v>
      </c>
      <c r="E15" s="45" t="s">
        <v>143</v>
      </c>
      <c r="F15" s="48">
        <v>6110650</v>
      </c>
      <c r="G15" s="48">
        <v>0</v>
      </c>
      <c r="H15" s="48">
        <f>+F15-G15</f>
        <v>6110650</v>
      </c>
      <c r="I15" s="224">
        <f t="shared" si="1"/>
        <v>1.4818026228631295E-3</v>
      </c>
      <c r="J15" s="48">
        <v>6110650</v>
      </c>
      <c r="K15" s="225">
        <f>+J15/H15</f>
        <v>1</v>
      </c>
    </row>
    <row r="16" spans="1:11" ht="25.5" customHeight="1" x14ac:dyDescent="0.25">
      <c r="A16" s="71" t="s">
        <v>524</v>
      </c>
      <c r="B16" s="44" t="s">
        <v>41</v>
      </c>
      <c r="C16" s="99">
        <v>20</v>
      </c>
      <c r="D16" s="44" t="s">
        <v>38</v>
      </c>
      <c r="E16" s="45" t="s">
        <v>145</v>
      </c>
      <c r="F16" s="48">
        <v>481950</v>
      </c>
      <c r="G16" s="48">
        <v>0</v>
      </c>
      <c r="H16" s="48">
        <f>+F16-G16</f>
        <v>481950</v>
      </c>
      <c r="I16" s="226">
        <f t="shared" si="1"/>
        <v>1.1687050871656621E-4</v>
      </c>
      <c r="J16" s="48">
        <v>481950</v>
      </c>
      <c r="K16" s="225">
        <f>+J16/H16</f>
        <v>1</v>
      </c>
    </row>
    <row r="17" spans="1:11" ht="30" customHeight="1" x14ac:dyDescent="0.25">
      <c r="A17" s="39" t="s">
        <v>114</v>
      </c>
      <c r="B17" s="34" t="s">
        <v>41</v>
      </c>
      <c r="C17" s="107">
        <v>20</v>
      </c>
      <c r="D17" s="34" t="s">
        <v>38</v>
      </c>
      <c r="E17" s="40" t="s">
        <v>115</v>
      </c>
      <c r="F17" s="66">
        <f>+F18+F30</f>
        <v>226727977.94</v>
      </c>
      <c r="G17" s="66">
        <f t="shared" ref="G17:H17" si="6">+G18+G30</f>
        <v>0</v>
      </c>
      <c r="H17" s="66">
        <f t="shared" si="6"/>
        <v>226727977.94</v>
      </c>
      <c r="I17" s="227">
        <f t="shared" si="1"/>
        <v>5.498042145891939E-2</v>
      </c>
      <c r="J17" s="66">
        <f>+J18+J30</f>
        <v>226727977.94</v>
      </c>
      <c r="K17" s="222">
        <f t="shared" ref="K17:K80" si="7">+J17/H17</f>
        <v>1</v>
      </c>
    </row>
    <row r="18" spans="1:11" ht="24.75" customHeight="1" x14ac:dyDescent="0.25">
      <c r="A18" s="39" t="s">
        <v>116</v>
      </c>
      <c r="B18" s="34" t="s">
        <v>41</v>
      </c>
      <c r="C18" s="107">
        <v>20</v>
      </c>
      <c r="D18" s="34" t="s">
        <v>38</v>
      </c>
      <c r="E18" s="40" t="s">
        <v>117</v>
      </c>
      <c r="F18" s="66">
        <f>+F19+F21+F26</f>
        <v>88641516.379999995</v>
      </c>
      <c r="G18" s="66">
        <f t="shared" ref="G18:H18" si="8">+G19+G21+G26</f>
        <v>0</v>
      </c>
      <c r="H18" s="66">
        <f t="shared" si="8"/>
        <v>88641516.379999995</v>
      </c>
      <c r="I18" s="223">
        <f t="shared" si="1"/>
        <v>2.1495132509053709E-2</v>
      </c>
      <c r="J18" s="66">
        <f>+J19+J21+J26</f>
        <v>88641516.379999995</v>
      </c>
      <c r="K18" s="222">
        <f t="shared" si="7"/>
        <v>1</v>
      </c>
    </row>
    <row r="19" spans="1:11" ht="48" customHeight="1" x14ac:dyDescent="0.25">
      <c r="A19" s="39" t="s">
        <v>118</v>
      </c>
      <c r="B19" s="34" t="s">
        <v>41</v>
      </c>
      <c r="C19" s="34">
        <v>20</v>
      </c>
      <c r="D19" s="34" t="s">
        <v>38</v>
      </c>
      <c r="E19" s="40" t="s">
        <v>119</v>
      </c>
      <c r="F19" s="62">
        <f t="shared" ref="F19:H19" si="9">+F20</f>
        <v>4184400</v>
      </c>
      <c r="G19" s="62">
        <f t="shared" si="9"/>
        <v>0</v>
      </c>
      <c r="H19" s="62">
        <f t="shared" si="9"/>
        <v>4184400</v>
      </c>
      <c r="I19" s="223">
        <f t="shared" si="1"/>
        <v>1.0146964553866577E-3</v>
      </c>
      <c r="J19" s="62">
        <f>+J20</f>
        <v>4184400</v>
      </c>
      <c r="K19" s="222">
        <f t="shared" si="7"/>
        <v>1</v>
      </c>
    </row>
    <row r="20" spans="1:11" ht="48" customHeight="1" x14ac:dyDescent="0.25">
      <c r="A20" s="43" t="s">
        <v>122</v>
      </c>
      <c r="B20" s="44" t="s">
        <v>41</v>
      </c>
      <c r="C20" s="44">
        <v>20</v>
      </c>
      <c r="D20" s="44" t="s">
        <v>38</v>
      </c>
      <c r="E20" s="45" t="s">
        <v>123</v>
      </c>
      <c r="F20" s="48">
        <v>4184400</v>
      </c>
      <c r="G20" s="48">
        <v>0</v>
      </c>
      <c r="H20" s="48">
        <f>+F20-G20</f>
        <v>4184400</v>
      </c>
      <c r="I20" s="224">
        <f t="shared" si="1"/>
        <v>1.0146964553866577E-3</v>
      </c>
      <c r="J20" s="48">
        <v>4184400</v>
      </c>
      <c r="K20" s="225">
        <f>+J20/H20</f>
        <v>1</v>
      </c>
    </row>
    <row r="21" spans="1:11" ht="43.5" customHeight="1" x14ac:dyDescent="0.25">
      <c r="A21" s="70" t="s">
        <v>126</v>
      </c>
      <c r="B21" s="34" t="s">
        <v>41</v>
      </c>
      <c r="C21" s="107">
        <v>20</v>
      </c>
      <c r="D21" s="34" t="s">
        <v>38</v>
      </c>
      <c r="E21" s="40" t="s">
        <v>489</v>
      </c>
      <c r="F21" s="62">
        <f>+F22+F23+F24+F25</f>
        <v>82299192.379999995</v>
      </c>
      <c r="G21" s="62">
        <f t="shared" ref="G21:J21" si="10">+G22+G23+G24+G25</f>
        <v>0</v>
      </c>
      <c r="H21" s="62">
        <f t="shared" si="10"/>
        <v>82299192.379999995</v>
      </c>
      <c r="I21" s="223">
        <f t="shared" si="1"/>
        <v>1.9957150078666146E-2</v>
      </c>
      <c r="J21" s="62">
        <f t="shared" si="10"/>
        <v>82299192.379999995</v>
      </c>
      <c r="K21" s="222">
        <f t="shared" si="7"/>
        <v>1</v>
      </c>
    </row>
    <row r="22" spans="1:11" ht="43.5" customHeight="1" x14ac:dyDescent="0.25">
      <c r="A22" s="71" t="s">
        <v>128</v>
      </c>
      <c r="B22" s="44" t="s">
        <v>41</v>
      </c>
      <c r="C22" s="44">
        <v>20</v>
      </c>
      <c r="D22" s="44" t="s">
        <v>38</v>
      </c>
      <c r="E22" s="45" t="s">
        <v>129</v>
      </c>
      <c r="F22" s="48">
        <v>66343560</v>
      </c>
      <c r="G22" s="48">
        <v>0</v>
      </c>
      <c r="H22" s="48">
        <f t="shared" ref="H22:H24" si="11">+F22-G22</f>
        <v>66343560</v>
      </c>
      <c r="I22" s="224">
        <f t="shared" si="1"/>
        <v>1.6087987565656256E-2</v>
      </c>
      <c r="J22" s="48">
        <v>66343560</v>
      </c>
      <c r="K22" s="225">
        <f t="shared" si="7"/>
        <v>1</v>
      </c>
    </row>
    <row r="23" spans="1:11" ht="51" customHeight="1" x14ac:dyDescent="0.25">
      <c r="A23" s="71" t="s">
        <v>134</v>
      </c>
      <c r="B23" s="44" t="s">
        <v>41</v>
      </c>
      <c r="C23" s="44">
        <v>20</v>
      </c>
      <c r="D23" s="44" t="s">
        <v>38</v>
      </c>
      <c r="E23" s="45" t="s">
        <v>135</v>
      </c>
      <c r="F23" s="48">
        <v>1543637</v>
      </c>
      <c r="G23" s="48">
        <v>0</v>
      </c>
      <c r="H23" s="48">
        <f t="shared" si="11"/>
        <v>1543637</v>
      </c>
      <c r="I23" s="226">
        <f t="shared" si="1"/>
        <v>3.7432439353400583E-4</v>
      </c>
      <c r="J23" s="48">
        <v>1543637</v>
      </c>
      <c r="K23" s="225">
        <f t="shared" si="7"/>
        <v>1</v>
      </c>
    </row>
    <row r="24" spans="1:11" ht="43.5" customHeight="1" x14ac:dyDescent="0.25">
      <c r="A24" s="71" t="s">
        <v>136</v>
      </c>
      <c r="B24" s="44" t="s">
        <v>41</v>
      </c>
      <c r="C24" s="44">
        <v>20</v>
      </c>
      <c r="D24" s="44" t="s">
        <v>38</v>
      </c>
      <c r="E24" s="45" t="s">
        <v>137</v>
      </c>
      <c r="F24" s="48">
        <v>6139145</v>
      </c>
      <c r="G24" s="48">
        <v>0</v>
      </c>
      <c r="H24" s="48">
        <f t="shared" si="11"/>
        <v>6139145</v>
      </c>
      <c r="I24" s="224">
        <f t="shared" si="1"/>
        <v>1.4887125204580639E-3</v>
      </c>
      <c r="J24" s="48">
        <v>6139145</v>
      </c>
      <c r="K24" s="225">
        <f t="shared" si="7"/>
        <v>1</v>
      </c>
    </row>
    <row r="25" spans="1:11" ht="25.5" customHeight="1" x14ac:dyDescent="0.25">
      <c r="A25" s="71" t="s">
        <v>138</v>
      </c>
      <c r="B25" s="44" t="s">
        <v>41</v>
      </c>
      <c r="C25" s="99">
        <v>20</v>
      </c>
      <c r="D25" s="44" t="s">
        <v>38</v>
      </c>
      <c r="E25" s="45" t="s">
        <v>139</v>
      </c>
      <c r="F25" s="48">
        <v>8272850.3799999999</v>
      </c>
      <c r="G25" s="48">
        <v>0</v>
      </c>
      <c r="H25" s="48">
        <f>+F25-G25</f>
        <v>8272850.3799999999</v>
      </c>
      <c r="I25" s="224">
        <f t="shared" si="1"/>
        <v>2.0061255990178194E-3</v>
      </c>
      <c r="J25" s="48">
        <v>8272850.3799999999</v>
      </c>
      <c r="K25" s="225">
        <f t="shared" si="7"/>
        <v>1</v>
      </c>
    </row>
    <row r="26" spans="1:11" ht="42.75" customHeight="1" x14ac:dyDescent="0.25">
      <c r="A26" s="39" t="s">
        <v>140</v>
      </c>
      <c r="B26" s="34" t="s">
        <v>41</v>
      </c>
      <c r="C26" s="34">
        <v>20</v>
      </c>
      <c r="D26" s="34" t="s">
        <v>38</v>
      </c>
      <c r="E26" s="40" t="s">
        <v>141</v>
      </c>
      <c r="F26" s="62">
        <f>+F27+F28+F29</f>
        <v>2157924</v>
      </c>
      <c r="G26" s="62">
        <f>+G27+G28+G29</f>
        <v>0</v>
      </c>
      <c r="H26" s="62">
        <f>+H27+H28+H29</f>
        <v>2157924</v>
      </c>
      <c r="I26" s="223">
        <f t="shared" si="1"/>
        <v>5.2328597500090755E-4</v>
      </c>
      <c r="J26" s="62">
        <f>+J27+J28+J29</f>
        <v>2157924</v>
      </c>
      <c r="K26" s="222">
        <f t="shared" si="7"/>
        <v>1</v>
      </c>
    </row>
    <row r="27" spans="1:11" ht="36" customHeight="1" x14ac:dyDescent="0.25">
      <c r="A27" s="43" t="s">
        <v>525</v>
      </c>
      <c r="B27" s="44" t="s">
        <v>41</v>
      </c>
      <c r="C27" s="44">
        <v>20</v>
      </c>
      <c r="D27" s="44" t="s">
        <v>38</v>
      </c>
      <c r="E27" s="45" t="s">
        <v>526</v>
      </c>
      <c r="F27" s="48">
        <v>842790</v>
      </c>
      <c r="G27" s="48">
        <v>0</v>
      </c>
      <c r="H27" s="48">
        <f t="shared" ref="H27:H29" si="12">+F27-G27</f>
        <v>842790</v>
      </c>
      <c r="I27" s="226">
        <f t="shared" si="1"/>
        <v>2.0437243706034823E-4</v>
      </c>
      <c r="J27" s="48">
        <v>842790</v>
      </c>
      <c r="K27" s="225">
        <f t="shared" si="7"/>
        <v>1</v>
      </c>
    </row>
    <row r="28" spans="1:11" ht="36" customHeight="1" x14ac:dyDescent="0.25">
      <c r="A28" s="43" t="s">
        <v>144</v>
      </c>
      <c r="B28" s="44" t="s">
        <v>41</v>
      </c>
      <c r="C28" s="44">
        <v>20</v>
      </c>
      <c r="D28" s="44" t="s">
        <v>38</v>
      </c>
      <c r="E28" s="45" t="s">
        <v>145</v>
      </c>
      <c r="F28" s="48">
        <v>949784</v>
      </c>
      <c r="G28" s="48">
        <v>0</v>
      </c>
      <c r="H28" s="48">
        <f t="shared" si="12"/>
        <v>949784</v>
      </c>
      <c r="I28" s="226">
        <f t="shared" si="1"/>
        <v>2.3031795674002513E-4</v>
      </c>
      <c r="J28" s="48">
        <v>949784</v>
      </c>
      <c r="K28" s="225">
        <f t="shared" si="7"/>
        <v>1</v>
      </c>
    </row>
    <row r="29" spans="1:11" ht="40.5" customHeight="1" x14ac:dyDescent="0.25">
      <c r="A29" s="43" t="s">
        <v>527</v>
      </c>
      <c r="B29" s="44" t="s">
        <v>41</v>
      </c>
      <c r="C29" s="44">
        <v>20</v>
      </c>
      <c r="D29" s="44" t="s">
        <v>38</v>
      </c>
      <c r="E29" s="45" t="s">
        <v>528</v>
      </c>
      <c r="F29" s="48">
        <v>365350</v>
      </c>
      <c r="G29" s="48">
        <v>0</v>
      </c>
      <c r="H29" s="48">
        <f t="shared" si="12"/>
        <v>365350</v>
      </c>
      <c r="I29" s="226">
        <f t="shared" si="1"/>
        <v>8.8595581200534207E-5</v>
      </c>
      <c r="J29" s="48">
        <v>365350</v>
      </c>
      <c r="K29" s="225">
        <f t="shared" si="7"/>
        <v>1</v>
      </c>
    </row>
    <row r="30" spans="1:11" ht="29.25" customHeight="1" x14ac:dyDescent="0.25">
      <c r="A30" s="39" t="s">
        <v>148</v>
      </c>
      <c r="B30" s="34" t="s">
        <v>41</v>
      </c>
      <c r="C30" s="107">
        <v>20</v>
      </c>
      <c r="D30" s="34" t="s">
        <v>38</v>
      </c>
      <c r="E30" s="40" t="s">
        <v>149</v>
      </c>
      <c r="F30" s="62">
        <f>+F31+F33+F35+F39</f>
        <v>138086461.56</v>
      </c>
      <c r="G30" s="62">
        <f t="shared" ref="G30:J30" si="13">+G31+G33+G35+G39</f>
        <v>0</v>
      </c>
      <c r="H30" s="62">
        <f t="shared" si="13"/>
        <v>138086461.56</v>
      </c>
      <c r="I30" s="223">
        <f t="shared" si="1"/>
        <v>3.3485288949865681E-2</v>
      </c>
      <c r="J30" s="62">
        <f t="shared" si="13"/>
        <v>138086461.56</v>
      </c>
      <c r="K30" s="222">
        <f t="shared" si="7"/>
        <v>1</v>
      </c>
    </row>
    <row r="31" spans="1:11" ht="29.25" customHeight="1" x14ac:dyDescent="0.25">
      <c r="A31" s="39" t="s">
        <v>494</v>
      </c>
      <c r="B31" s="34" t="s">
        <v>41</v>
      </c>
      <c r="C31" s="34">
        <v>20</v>
      </c>
      <c r="D31" s="34" t="s">
        <v>38</v>
      </c>
      <c r="E31" s="40" t="s">
        <v>495</v>
      </c>
      <c r="F31" s="62">
        <f>+F32</f>
        <v>97215.75</v>
      </c>
      <c r="G31" s="62">
        <f>+G32</f>
        <v>0</v>
      </c>
      <c r="H31" s="62">
        <f>+H32</f>
        <v>97215.75</v>
      </c>
      <c r="I31" s="228">
        <f t="shared" si="1"/>
        <v>2.3574342064036769E-5</v>
      </c>
      <c r="J31" s="62">
        <f>+J32</f>
        <v>97215.75</v>
      </c>
      <c r="K31" s="222">
        <f t="shared" si="7"/>
        <v>1</v>
      </c>
    </row>
    <row r="32" spans="1:11" ht="29.25" customHeight="1" x14ac:dyDescent="0.25">
      <c r="A32" s="43" t="s">
        <v>496</v>
      </c>
      <c r="B32" s="44" t="s">
        <v>41</v>
      </c>
      <c r="C32" s="44">
        <v>20</v>
      </c>
      <c r="D32" s="44" t="s">
        <v>38</v>
      </c>
      <c r="E32" s="45" t="s">
        <v>497</v>
      </c>
      <c r="F32" s="48">
        <v>97215.75</v>
      </c>
      <c r="G32" s="48">
        <v>0</v>
      </c>
      <c r="H32" s="48">
        <f>+F32-G32</f>
        <v>97215.75</v>
      </c>
      <c r="I32" s="229">
        <f t="shared" si="1"/>
        <v>2.3574342064036769E-5</v>
      </c>
      <c r="J32" s="48">
        <v>97215.75</v>
      </c>
      <c r="K32" s="225">
        <f t="shared" si="7"/>
        <v>1</v>
      </c>
    </row>
    <row r="33" spans="1:11" ht="79.5" customHeight="1" x14ac:dyDescent="0.25">
      <c r="A33" s="39" t="s">
        <v>150</v>
      </c>
      <c r="B33" s="34" t="s">
        <v>41</v>
      </c>
      <c r="C33" s="107">
        <v>20</v>
      </c>
      <c r="D33" s="34" t="s">
        <v>38</v>
      </c>
      <c r="E33" s="40" t="s">
        <v>498</v>
      </c>
      <c r="F33" s="62">
        <f>+F34</f>
        <v>978773.33</v>
      </c>
      <c r="G33" s="62">
        <f>+G34</f>
        <v>0</v>
      </c>
      <c r="H33" s="62">
        <f>+H34</f>
        <v>978773.33</v>
      </c>
      <c r="I33" s="228">
        <f t="shared" si="1"/>
        <v>2.3734772693289246E-4</v>
      </c>
      <c r="J33" s="62">
        <f>+J34</f>
        <v>978773.33</v>
      </c>
      <c r="K33" s="222">
        <f t="shared" si="7"/>
        <v>1</v>
      </c>
    </row>
    <row r="34" spans="1:11" ht="36" customHeight="1" x14ac:dyDescent="0.25">
      <c r="A34" s="43" t="s">
        <v>156</v>
      </c>
      <c r="B34" s="44" t="s">
        <v>41</v>
      </c>
      <c r="C34" s="44">
        <v>20</v>
      </c>
      <c r="D34" s="44" t="s">
        <v>38</v>
      </c>
      <c r="E34" s="45" t="s">
        <v>157</v>
      </c>
      <c r="F34" s="48">
        <v>978773.33</v>
      </c>
      <c r="G34" s="48">
        <v>0</v>
      </c>
      <c r="H34" s="48">
        <f>+F34-G34</f>
        <v>978773.33</v>
      </c>
      <c r="I34" s="229">
        <f t="shared" si="1"/>
        <v>2.3734772693289246E-4</v>
      </c>
      <c r="J34" s="48">
        <v>978773.33</v>
      </c>
      <c r="K34" s="225">
        <f t="shared" si="7"/>
        <v>1</v>
      </c>
    </row>
    <row r="35" spans="1:11" ht="49.5" customHeight="1" x14ac:dyDescent="0.25">
      <c r="A35" s="39" t="s">
        <v>172</v>
      </c>
      <c r="B35" s="34" t="s">
        <v>41</v>
      </c>
      <c r="C35" s="107">
        <v>20</v>
      </c>
      <c r="D35" s="34" t="s">
        <v>38</v>
      </c>
      <c r="E35" s="40" t="s">
        <v>173</v>
      </c>
      <c r="F35" s="62">
        <f>SUM(F36:F38)</f>
        <v>133714366.47999999</v>
      </c>
      <c r="G35" s="62">
        <f t="shared" ref="G35:H35" si="14">SUM(G36:G38)</f>
        <v>0</v>
      </c>
      <c r="H35" s="62">
        <f t="shared" si="14"/>
        <v>133714366.47999999</v>
      </c>
      <c r="I35" s="223">
        <f t="shared" si="1"/>
        <v>3.2425077359126399E-2</v>
      </c>
      <c r="J35" s="62">
        <f>SUM(J36:J38)</f>
        <v>133714366.47999999</v>
      </c>
      <c r="K35" s="222">
        <f t="shared" si="7"/>
        <v>1</v>
      </c>
    </row>
    <row r="36" spans="1:11" ht="43.5" customHeight="1" x14ac:dyDescent="0.25">
      <c r="A36" s="43" t="s">
        <v>176</v>
      </c>
      <c r="B36" s="44" t="s">
        <v>41</v>
      </c>
      <c r="C36" s="99">
        <v>20</v>
      </c>
      <c r="D36" s="44" t="s">
        <v>38</v>
      </c>
      <c r="E36" s="45" t="s">
        <v>500</v>
      </c>
      <c r="F36" s="48">
        <v>22322143</v>
      </c>
      <c r="G36" s="48">
        <v>0</v>
      </c>
      <c r="H36" s="48">
        <f>+F36-G36</f>
        <v>22322143</v>
      </c>
      <c r="I36" s="224">
        <f t="shared" si="1"/>
        <v>5.4130100799957203E-3</v>
      </c>
      <c r="J36" s="48">
        <v>22322143</v>
      </c>
      <c r="K36" s="225">
        <f t="shared" si="7"/>
        <v>1</v>
      </c>
    </row>
    <row r="37" spans="1:11" ht="36.75" customHeight="1" x14ac:dyDescent="0.25">
      <c r="A37" s="43" t="s">
        <v>180</v>
      </c>
      <c r="B37" s="44" t="s">
        <v>41</v>
      </c>
      <c r="C37" s="99">
        <v>20</v>
      </c>
      <c r="D37" s="44" t="s">
        <v>38</v>
      </c>
      <c r="E37" s="45" t="s">
        <v>181</v>
      </c>
      <c r="F37" s="48">
        <v>49860362</v>
      </c>
      <c r="G37" s="48">
        <v>0</v>
      </c>
      <c r="H37" s="48">
        <f>+F37-G37</f>
        <v>49860362</v>
      </c>
      <c r="I37" s="224">
        <f t="shared" si="1"/>
        <v>1.2090892980043877E-2</v>
      </c>
      <c r="J37" s="48">
        <v>49860362</v>
      </c>
      <c r="K37" s="225">
        <f t="shared" si="7"/>
        <v>1</v>
      </c>
    </row>
    <row r="38" spans="1:11" ht="61.5" customHeight="1" x14ac:dyDescent="0.25">
      <c r="A38" s="43" t="s">
        <v>182</v>
      </c>
      <c r="B38" s="44" t="s">
        <v>41</v>
      </c>
      <c r="C38" s="99">
        <v>20</v>
      </c>
      <c r="D38" s="44" t="s">
        <v>38</v>
      </c>
      <c r="E38" s="45" t="s">
        <v>502</v>
      </c>
      <c r="F38" s="48">
        <v>61531861.479999997</v>
      </c>
      <c r="G38" s="48">
        <v>0</v>
      </c>
      <c r="H38" s="48">
        <f>+F38-G38</f>
        <v>61531861.479999997</v>
      </c>
      <c r="I38" s="224">
        <f t="shared" si="1"/>
        <v>1.4921174299086801E-2</v>
      </c>
      <c r="J38" s="48">
        <v>61531861.479999997</v>
      </c>
      <c r="K38" s="225">
        <f t="shared" si="7"/>
        <v>1</v>
      </c>
    </row>
    <row r="39" spans="1:11" ht="61.5" customHeight="1" x14ac:dyDescent="0.25">
      <c r="A39" s="39" t="s">
        <v>186</v>
      </c>
      <c r="B39" s="34" t="s">
        <v>41</v>
      </c>
      <c r="C39" s="34">
        <v>20</v>
      </c>
      <c r="D39" s="34" t="s">
        <v>38</v>
      </c>
      <c r="E39" s="40" t="s">
        <v>187</v>
      </c>
      <c r="F39" s="62">
        <f>+F40</f>
        <v>3296106</v>
      </c>
      <c r="G39" s="62">
        <f>+G40</f>
        <v>0</v>
      </c>
      <c r="H39" s="62">
        <f>+H40</f>
        <v>3296106</v>
      </c>
      <c r="I39" s="223">
        <f t="shared" si="1"/>
        <v>7.9928952174235126E-4</v>
      </c>
      <c r="J39" s="62">
        <f>+J40</f>
        <v>3296106</v>
      </c>
      <c r="K39" s="222">
        <f t="shared" si="7"/>
        <v>1</v>
      </c>
    </row>
    <row r="40" spans="1:11" ht="61.5" customHeight="1" x14ac:dyDescent="0.25">
      <c r="A40" s="43" t="s">
        <v>190</v>
      </c>
      <c r="B40" s="44" t="s">
        <v>41</v>
      </c>
      <c r="C40" s="44">
        <v>20</v>
      </c>
      <c r="D40" s="44" t="s">
        <v>38</v>
      </c>
      <c r="E40" s="45" t="s">
        <v>191</v>
      </c>
      <c r="F40" s="48">
        <v>3296106</v>
      </c>
      <c r="G40" s="48">
        <v>0</v>
      </c>
      <c r="H40" s="48">
        <f>+F40-G40</f>
        <v>3296106</v>
      </c>
      <c r="I40" s="224">
        <f t="shared" si="1"/>
        <v>7.9928952174235126E-4</v>
      </c>
      <c r="J40" s="48">
        <v>3296106</v>
      </c>
      <c r="K40" s="225">
        <f t="shared" si="7"/>
        <v>1</v>
      </c>
    </row>
    <row r="41" spans="1:11" ht="26.25" customHeight="1" x14ac:dyDescent="0.25">
      <c r="A41" s="39" t="s">
        <v>200</v>
      </c>
      <c r="B41" s="34" t="s">
        <v>37</v>
      </c>
      <c r="C41" s="34">
        <v>10</v>
      </c>
      <c r="D41" s="34" t="s">
        <v>38</v>
      </c>
      <c r="E41" s="40" t="s">
        <v>201</v>
      </c>
      <c r="F41" s="62">
        <f t="shared" ref="F41:H46" si="15">+F43</f>
        <v>1451042370</v>
      </c>
      <c r="G41" s="62">
        <f t="shared" si="15"/>
        <v>0</v>
      </c>
      <c r="H41" s="62">
        <f t="shared" si="15"/>
        <v>1451042370</v>
      </c>
      <c r="I41" s="223">
        <f t="shared" si="1"/>
        <v>0.35187065038114301</v>
      </c>
      <c r="J41" s="62">
        <f t="shared" ref="J41:J46" si="16">+J43</f>
        <v>1451042370</v>
      </c>
      <c r="K41" s="222">
        <f t="shared" si="7"/>
        <v>1</v>
      </c>
    </row>
    <row r="42" spans="1:11" ht="29.25" customHeight="1" x14ac:dyDescent="0.25">
      <c r="A42" s="39" t="s">
        <v>200</v>
      </c>
      <c r="B42" s="34" t="s">
        <v>41</v>
      </c>
      <c r="C42" s="34">
        <v>20</v>
      </c>
      <c r="D42" s="34" t="s">
        <v>38</v>
      </c>
      <c r="E42" s="40" t="s">
        <v>201</v>
      </c>
      <c r="F42" s="62">
        <f t="shared" si="15"/>
        <v>1121290496.5599999</v>
      </c>
      <c r="G42" s="62">
        <f t="shared" si="15"/>
        <v>0</v>
      </c>
      <c r="H42" s="62">
        <f t="shared" si="15"/>
        <v>1121290496.5599999</v>
      </c>
      <c r="I42" s="223">
        <f t="shared" si="1"/>
        <v>0.27190744009133377</v>
      </c>
      <c r="J42" s="62">
        <f t="shared" si="16"/>
        <v>1121290496.5599999</v>
      </c>
      <c r="K42" s="222">
        <f t="shared" si="7"/>
        <v>1</v>
      </c>
    </row>
    <row r="43" spans="1:11" ht="29.25" customHeight="1" x14ac:dyDescent="0.25">
      <c r="A43" s="39" t="s">
        <v>218</v>
      </c>
      <c r="B43" s="34" t="s">
        <v>37</v>
      </c>
      <c r="C43" s="34">
        <v>10</v>
      </c>
      <c r="D43" s="34" t="s">
        <v>38</v>
      </c>
      <c r="E43" s="40" t="s">
        <v>219</v>
      </c>
      <c r="F43" s="62">
        <f t="shared" si="15"/>
        <v>1451042370</v>
      </c>
      <c r="G43" s="62">
        <f t="shared" si="15"/>
        <v>0</v>
      </c>
      <c r="H43" s="62">
        <f t="shared" si="15"/>
        <v>1451042370</v>
      </c>
      <c r="I43" s="223">
        <f t="shared" si="1"/>
        <v>0.35187065038114301</v>
      </c>
      <c r="J43" s="62">
        <f t="shared" si="16"/>
        <v>1451042370</v>
      </c>
      <c r="K43" s="222">
        <f t="shared" si="7"/>
        <v>1</v>
      </c>
    </row>
    <row r="44" spans="1:11" ht="24.75" customHeight="1" x14ac:dyDescent="0.25">
      <c r="A44" s="39" t="s">
        <v>218</v>
      </c>
      <c r="B44" s="34" t="s">
        <v>41</v>
      </c>
      <c r="C44" s="34">
        <v>20</v>
      </c>
      <c r="D44" s="34" t="s">
        <v>38</v>
      </c>
      <c r="E44" s="40" t="s">
        <v>219</v>
      </c>
      <c r="F44" s="63">
        <f t="shared" si="15"/>
        <v>1121290496.5599999</v>
      </c>
      <c r="G44" s="63">
        <f t="shared" si="15"/>
        <v>0</v>
      </c>
      <c r="H44" s="63">
        <f t="shared" si="15"/>
        <v>1121290496.5599999</v>
      </c>
      <c r="I44" s="224">
        <f t="shared" si="1"/>
        <v>0.27190744009133377</v>
      </c>
      <c r="J44" s="63">
        <f t="shared" si="16"/>
        <v>1121290496.5599999</v>
      </c>
      <c r="K44" s="222">
        <f t="shared" si="7"/>
        <v>1</v>
      </c>
    </row>
    <row r="45" spans="1:11" ht="24.75" customHeight="1" x14ac:dyDescent="0.25">
      <c r="A45" s="39" t="s">
        <v>220</v>
      </c>
      <c r="B45" s="34" t="s">
        <v>37</v>
      </c>
      <c r="C45" s="34">
        <v>10</v>
      </c>
      <c r="D45" s="34" t="s">
        <v>38</v>
      </c>
      <c r="E45" s="40" t="s">
        <v>221</v>
      </c>
      <c r="F45" s="63">
        <f t="shared" si="15"/>
        <v>1451042370</v>
      </c>
      <c r="G45" s="63">
        <f t="shared" si="15"/>
        <v>0</v>
      </c>
      <c r="H45" s="63">
        <f t="shared" si="15"/>
        <v>1451042370</v>
      </c>
      <c r="I45" s="224">
        <f t="shared" si="1"/>
        <v>0.35187065038114301</v>
      </c>
      <c r="J45" s="63">
        <f t="shared" si="16"/>
        <v>1451042370</v>
      </c>
      <c r="K45" s="222">
        <f t="shared" si="7"/>
        <v>1</v>
      </c>
    </row>
    <row r="46" spans="1:11" ht="24.75" customHeight="1" x14ac:dyDescent="0.25">
      <c r="A46" s="39" t="s">
        <v>220</v>
      </c>
      <c r="B46" s="34" t="s">
        <v>41</v>
      </c>
      <c r="C46" s="34">
        <v>20</v>
      </c>
      <c r="D46" s="34" t="s">
        <v>38</v>
      </c>
      <c r="E46" s="40" t="s">
        <v>221</v>
      </c>
      <c r="F46" s="63">
        <f t="shared" si="15"/>
        <v>1121290496.5599999</v>
      </c>
      <c r="G46" s="63">
        <f t="shared" si="15"/>
        <v>0</v>
      </c>
      <c r="H46" s="63">
        <f t="shared" si="15"/>
        <v>1121290496.5599999</v>
      </c>
      <c r="I46" s="224">
        <f t="shared" si="1"/>
        <v>0.27190744009133377</v>
      </c>
      <c r="J46" s="63">
        <f t="shared" si="16"/>
        <v>1121290496.5599999</v>
      </c>
      <c r="K46" s="222">
        <f t="shared" si="7"/>
        <v>1</v>
      </c>
    </row>
    <row r="47" spans="1:11" ht="24.75" customHeight="1" x14ac:dyDescent="0.25">
      <c r="A47" s="43" t="s">
        <v>224</v>
      </c>
      <c r="B47" s="44" t="s">
        <v>37</v>
      </c>
      <c r="C47" s="44">
        <v>10</v>
      </c>
      <c r="D47" s="44" t="s">
        <v>38</v>
      </c>
      <c r="E47" s="45" t="s">
        <v>225</v>
      </c>
      <c r="F47" s="48">
        <v>1451042370</v>
      </c>
      <c r="G47" s="48">
        <v>0</v>
      </c>
      <c r="H47" s="48">
        <f t="shared" ref="H47:H48" si="17">+F47-G47</f>
        <v>1451042370</v>
      </c>
      <c r="I47" s="224">
        <f t="shared" si="1"/>
        <v>0.35187065038114301</v>
      </c>
      <c r="J47" s="48">
        <v>1451042370</v>
      </c>
      <c r="K47" s="225">
        <f t="shared" si="7"/>
        <v>1</v>
      </c>
    </row>
    <row r="48" spans="1:11" ht="24.75" customHeight="1" thickBot="1" x14ac:dyDescent="0.3">
      <c r="A48" s="83" t="s">
        <v>224</v>
      </c>
      <c r="B48" s="84" t="s">
        <v>41</v>
      </c>
      <c r="C48" s="84">
        <v>20</v>
      </c>
      <c r="D48" s="84" t="s">
        <v>38</v>
      </c>
      <c r="E48" s="85" t="s">
        <v>225</v>
      </c>
      <c r="F48" s="88">
        <v>1121290496.5599999</v>
      </c>
      <c r="G48" s="88">
        <v>0</v>
      </c>
      <c r="H48" s="88">
        <f t="shared" si="17"/>
        <v>1121290496.5599999</v>
      </c>
      <c r="I48" s="230">
        <f t="shared" si="1"/>
        <v>0.27190744009133377</v>
      </c>
      <c r="J48" s="88">
        <v>1121290496.5599999</v>
      </c>
      <c r="K48" s="231">
        <f t="shared" si="7"/>
        <v>1</v>
      </c>
    </row>
    <row r="49" spans="1:11" s="4" customFormat="1" ht="27.75" customHeight="1" thickBot="1" x14ac:dyDescent="0.3">
      <c r="A49" s="21" t="s">
        <v>246</v>
      </c>
      <c r="B49" s="141" t="s">
        <v>37</v>
      </c>
      <c r="C49" s="232" t="s">
        <v>505</v>
      </c>
      <c r="D49" s="141" t="s">
        <v>38</v>
      </c>
      <c r="E49" s="23" t="s">
        <v>247</v>
      </c>
      <c r="F49" s="24">
        <f>+F50+F56+F62+F68+F78+F84</f>
        <v>1318141388.71</v>
      </c>
      <c r="G49" s="24">
        <f>+G50+G56+G62+G68+G78+G84</f>
        <v>0</v>
      </c>
      <c r="H49" s="24">
        <f>+H50+H56+H62+H68+H78+H84</f>
        <v>1318141388.71</v>
      </c>
      <c r="I49" s="233">
        <f t="shared" si="1"/>
        <v>0.31964281493702407</v>
      </c>
      <c r="J49" s="24">
        <f>+J50+J56+J62+J68+J78+J84</f>
        <v>1318141388.71</v>
      </c>
      <c r="K49" s="233">
        <f t="shared" si="7"/>
        <v>1</v>
      </c>
    </row>
    <row r="50" spans="1:11" ht="24" customHeight="1" x14ac:dyDescent="0.25">
      <c r="A50" s="33" t="s">
        <v>248</v>
      </c>
      <c r="B50" s="182" t="s">
        <v>37</v>
      </c>
      <c r="C50" s="183" t="s">
        <v>505</v>
      </c>
      <c r="D50" s="182" t="s">
        <v>38</v>
      </c>
      <c r="E50" s="35" t="s">
        <v>249</v>
      </c>
      <c r="F50" s="93">
        <f t="shared" ref="F50:H54" si="18">+F51</f>
        <v>241083896.5</v>
      </c>
      <c r="G50" s="93">
        <f t="shared" si="18"/>
        <v>0</v>
      </c>
      <c r="H50" s="93">
        <f t="shared" si="18"/>
        <v>241083896.5</v>
      </c>
      <c r="I50" s="221">
        <f t="shared" si="1"/>
        <v>5.8461661224871862E-2</v>
      </c>
      <c r="J50" s="93">
        <f>+J51</f>
        <v>241083896.5</v>
      </c>
      <c r="K50" s="222">
        <f t="shared" si="7"/>
        <v>1</v>
      </c>
    </row>
    <row r="51" spans="1:11" ht="24" customHeight="1" x14ac:dyDescent="0.25">
      <c r="A51" s="39" t="s">
        <v>250</v>
      </c>
      <c r="B51" s="191" t="s">
        <v>37</v>
      </c>
      <c r="C51" s="186" t="s">
        <v>505</v>
      </c>
      <c r="D51" s="191" t="s">
        <v>38</v>
      </c>
      <c r="E51" s="40" t="s">
        <v>251</v>
      </c>
      <c r="F51" s="62">
        <f t="shared" si="18"/>
        <v>241083896.5</v>
      </c>
      <c r="G51" s="62">
        <f t="shared" si="18"/>
        <v>0</v>
      </c>
      <c r="H51" s="62">
        <f t="shared" si="18"/>
        <v>241083896.5</v>
      </c>
      <c r="I51" s="223">
        <f t="shared" si="1"/>
        <v>5.8461661224871862E-2</v>
      </c>
      <c r="J51" s="62">
        <f>+J52</f>
        <v>241083896.5</v>
      </c>
      <c r="K51" s="222">
        <f t="shared" si="7"/>
        <v>1</v>
      </c>
    </row>
    <row r="52" spans="1:11" ht="49.5" customHeight="1" x14ac:dyDescent="0.25">
      <c r="A52" s="96" t="s">
        <v>300</v>
      </c>
      <c r="B52" s="191" t="s">
        <v>37</v>
      </c>
      <c r="C52" s="186" t="s">
        <v>505</v>
      </c>
      <c r="D52" s="191" t="s">
        <v>38</v>
      </c>
      <c r="E52" s="40" t="s">
        <v>301</v>
      </c>
      <c r="F52" s="62">
        <f t="shared" si="18"/>
        <v>241083896.5</v>
      </c>
      <c r="G52" s="62">
        <f t="shared" si="18"/>
        <v>0</v>
      </c>
      <c r="H52" s="62">
        <f t="shared" si="18"/>
        <v>241083896.5</v>
      </c>
      <c r="I52" s="223">
        <f t="shared" si="1"/>
        <v>5.8461661224871862E-2</v>
      </c>
      <c r="J52" s="62">
        <f>+J53</f>
        <v>241083896.5</v>
      </c>
      <c r="K52" s="222">
        <f t="shared" si="7"/>
        <v>1</v>
      </c>
    </row>
    <row r="53" spans="1:11" ht="49.5" customHeight="1" x14ac:dyDescent="0.25">
      <c r="A53" s="39" t="s">
        <v>302</v>
      </c>
      <c r="B53" s="191" t="s">
        <v>37</v>
      </c>
      <c r="C53" s="186" t="s">
        <v>505</v>
      </c>
      <c r="D53" s="191" t="s">
        <v>38</v>
      </c>
      <c r="E53" s="40" t="s">
        <v>301</v>
      </c>
      <c r="F53" s="62">
        <f t="shared" si="18"/>
        <v>241083896.5</v>
      </c>
      <c r="G53" s="62">
        <f t="shared" si="18"/>
        <v>0</v>
      </c>
      <c r="H53" s="62">
        <f t="shared" si="18"/>
        <v>241083896.5</v>
      </c>
      <c r="I53" s="223">
        <f t="shared" si="1"/>
        <v>5.8461661224871862E-2</v>
      </c>
      <c r="J53" s="62">
        <f>+J54</f>
        <v>241083896.5</v>
      </c>
      <c r="K53" s="222">
        <f t="shared" si="7"/>
        <v>1</v>
      </c>
    </row>
    <row r="54" spans="1:11" ht="55.5" customHeight="1" x14ac:dyDescent="0.25">
      <c r="A54" s="39" t="s">
        <v>303</v>
      </c>
      <c r="B54" s="191" t="s">
        <v>37</v>
      </c>
      <c r="C54" s="186" t="s">
        <v>505</v>
      </c>
      <c r="D54" s="191" t="s">
        <v>38</v>
      </c>
      <c r="E54" s="40" t="s">
        <v>304</v>
      </c>
      <c r="F54" s="62">
        <f t="shared" si="18"/>
        <v>241083896.5</v>
      </c>
      <c r="G54" s="62">
        <f t="shared" si="18"/>
        <v>0</v>
      </c>
      <c r="H54" s="62">
        <f t="shared" si="18"/>
        <v>241083896.5</v>
      </c>
      <c r="I54" s="223">
        <f t="shared" si="1"/>
        <v>5.8461661224871862E-2</v>
      </c>
      <c r="J54" s="62">
        <f>+J55</f>
        <v>241083896.5</v>
      </c>
      <c r="K54" s="222">
        <f t="shared" si="7"/>
        <v>1</v>
      </c>
    </row>
    <row r="55" spans="1:11" ht="30" customHeight="1" x14ac:dyDescent="0.25">
      <c r="A55" s="43" t="s">
        <v>305</v>
      </c>
      <c r="B55" s="44" t="s">
        <v>37</v>
      </c>
      <c r="C55" s="99">
        <v>13</v>
      </c>
      <c r="D55" s="44" t="s">
        <v>38</v>
      </c>
      <c r="E55" s="45" t="s">
        <v>258</v>
      </c>
      <c r="F55" s="48">
        <v>241083896.5</v>
      </c>
      <c r="G55" s="48">
        <v>0</v>
      </c>
      <c r="H55" s="48">
        <f>+F55-G55</f>
        <v>241083896.5</v>
      </c>
      <c r="I55" s="224">
        <f t="shared" si="1"/>
        <v>5.8461661224871862E-2</v>
      </c>
      <c r="J55" s="48">
        <v>241083896.5</v>
      </c>
      <c r="K55" s="225">
        <f t="shared" si="7"/>
        <v>1</v>
      </c>
    </row>
    <row r="56" spans="1:11" ht="35.25" customHeight="1" x14ac:dyDescent="0.25">
      <c r="A56" s="39" t="s">
        <v>386</v>
      </c>
      <c r="B56" s="44" t="s">
        <v>37</v>
      </c>
      <c r="C56" s="107">
        <v>13</v>
      </c>
      <c r="D56" s="44" t="s">
        <v>38</v>
      </c>
      <c r="E56" s="95" t="s">
        <v>387</v>
      </c>
      <c r="F56" s="62">
        <f t="shared" ref="F56:J60" si="19">+F57</f>
        <v>52191294.5</v>
      </c>
      <c r="G56" s="62">
        <f t="shared" si="19"/>
        <v>0</v>
      </c>
      <c r="H56" s="62">
        <f t="shared" si="19"/>
        <v>52191294.5</v>
      </c>
      <c r="I56" s="223">
        <f t="shared" si="1"/>
        <v>1.265613266685574E-2</v>
      </c>
      <c r="J56" s="62">
        <f t="shared" si="19"/>
        <v>52191294.5</v>
      </c>
      <c r="K56" s="222">
        <f t="shared" si="7"/>
        <v>1</v>
      </c>
    </row>
    <row r="57" spans="1:11" ht="33" customHeight="1" x14ac:dyDescent="0.25">
      <c r="A57" s="39" t="s">
        <v>388</v>
      </c>
      <c r="B57" s="44" t="s">
        <v>37</v>
      </c>
      <c r="C57" s="107">
        <v>13</v>
      </c>
      <c r="D57" s="44" t="s">
        <v>38</v>
      </c>
      <c r="E57" s="40" t="s">
        <v>251</v>
      </c>
      <c r="F57" s="62">
        <f t="shared" si="19"/>
        <v>52191294.5</v>
      </c>
      <c r="G57" s="62">
        <f t="shared" si="19"/>
        <v>0</v>
      </c>
      <c r="H57" s="62">
        <f t="shared" si="19"/>
        <v>52191294.5</v>
      </c>
      <c r="I57" s="223">
        <f t="shared" si="1"/>
        <v>1.265613266685574E-2</v>
      </c>
      <c r="J57" s="62">
        <f t="shared" si="19"/>
        <v>52191294.5</v>
      </c>
      <c r="K57" s="222">
        <f t="shared" si="7"/>
        <v>1</v>
      </c>
    </row>
    <row r="58" spans="1:11" ht="51.75" customHeight="1" x14ac:dyDescent="0.25">
      <c r="A58" s="39" t="s">
        <v>389</v>
      </c>
      <c r="B58" s="44" t="s">
        <v>37</v>
      </c>
      <c r="C58" s="107">
        <v>13</v>
      </c>
      <c r="D58" s="44" t="s">
        <v>38</v>
      </c>
      <c r="E58" s="40" t="s">
        <v>390</v>
      </c>
      <c r="F58" s="62">
        <f t="shared" si="19"/>
        <v>52191294.5</v>
      </c>
      <c r="G58" s="62">
        <f t="shared" si="19"/>
        <v>0</v>
      </c>
      <c r="H58" s="62">
        <f t="shared" si="19"/>
        <v>52191294.5</v>
      </c>
      <c r="I58" s="223">
        <f t="shared" si="1"/>
        <v>1.265613266685574E-2</v>
      </c>
      <c r="J58" s="62">
        <f t="shared" si="19"/>
        <v>52191294.5</v>
      </c>
      <c r="K58" s="222">
        <f t="shared" si="7"/>
        <v>1</v>
      </c>
    </row>
    <row r="59" spans="1:11" ht="51.75" customHeight="1" x14ac:dyDescent="0.25">
      <c r="A59" s="39" t="s">
        <v>391</v>
      </c>
      <c r="B59" s="44" t="s">
        <v>37</v>
      </c>
      <c r="C59" s="107">
        <v>13</v>
      </c>
      <c r="D59" s="44" t="s">
        <v>38</v>
      </c>
      <c r="E59" s="40" t="s">
        <v>390</v>
      </c>
      <c r="F59" s="62">
        <f t="shared" si="19"/>
        <v>52191294.5</v>
      </c>
      <c r="G59" s="62">
        <f t="shared" si="19"/>
        <v>0</v>
      </c>
      <c r="H59" s="62">
        <f t="shared" si="19"/>
        <v>52191294.5</v>
      </c>
      <c r="I59" s="223">
        <f t="shared" si="1"/>
        <v>1.265613266685574E-2</v>
      </c>
      <c r="J59" s="62">
        <f t="shared" si="19"/>
        <v>52191294.5</v>
      </c>
      <c r="K59" s="222">
        <f t="shared" si="7"/>
        <v>1</v>
      </c>
    </row>
    <row r="60" spans="1:11" ht="29.25" customHeight="1" x14ac:dyDescent="0.25">
      <c r="A60" s="39" t="s">
        <v>392</v>
      </c>
      <c r="B60" s="44" t="s">
        <v>37</v>
      </c>
      <c r="C60" s="107">
        <v>13</v>
      </c>
      <c r="D60" s="44" t="s">
        <v>38</v>
      </c>
      <c r="E60" s="95" t="s">
        <v>393</v>
      </c>
      <c r="F60" s="62">
        <f t="shared" si="19"/>
        <v>52191294.5</v>
      </c>
      <c r="G60" s="62">
        <f t="shared" si="19"/>
        <v>0</v>
      </c>
      <c r="H60" s="62">
        <f t="shared" si="19"/>
        <v>52191294.5</v>
      </c>
      <c r="I60" s="223">
        <f t="shared" si="1"/>
        <v>1.265613266685574E-2</v>
      </c>
      <c r="J60" s="62">
        <f t="shared" si="19"/>
        <v>52191294.5</v>
      </c>
      <c r="K60" s="222">
        <f t="shared" si="7"/>
        <v>1</v>
      </c>
    </row>
    <row r="61" spans="1:11" ht="30" customHeight="1" x14ac:dyDescent="0.25">
      <c r="A61" s="43" t="s">
        <v>394</v>
      </c>
      <c r="B61" s="44" t="s">
        <v>37</v>
      </c>
      <c r="C61" s="99">
        <v>13</v>
      </c>
      <c r="D61" s="44" t="s">
        <v>38</v>
      </c>
      <c r="E61" s="45" t="s">
        <v>258</v>
      </c>
      <c r="F61" s="48">
        <v>52191294.5</v>
      </c>
      <c r="G61" s="48">
        <v>0</v>
      </c>
      <c r="H61" s="48">
        <f>+F61-G61</f>
        <v>52191294.5</v>
      </c>
      <c r="I61" s="224">
        <f t="shared" si="1"/>
        <v>1.265613266685574E-2</v>
      </c>
      <c r="J61" s="48">
        <v>52191294.5</v>
      </c>
      <c r="K61" s="225">
        <f t="shared" si="7"/>
        <v>1</v>
      </c>
    </row>
    <row r="62" spans="1:11" ht="33" customHeight="1" x14ac:dyDescent="0.25">
      <c r="A62" s="39" t="s">
        <v>401</v>
      </c>
      <c r="B62" s="34" t="s">
        <v>37</v>
      </c>
      <c r="C62" s="107">
        <v>13</v>
      </c>
      <c r="D62" s="34" t="s">
        <v>38</v>
      </c>
      <c r="E62" s="40" t="s">
        <v>402</v>
      </c>
      <c r="F62" s="62">
        <f t="shared" ref="F62:J66" si="20">+F63</f>
        <v>18086887</v>
      </c>
      <c r="G62" s="62">
        <f t="shared" si="20"/>
        <v>0</v>
      </c>
      <c r="H62" s="62">
        <f t="shared" si="20"/>
        <v>18086887</v>
      </c>
      <c r="I62" s="223">
        <f t="shared" si="1"/>
        <v>4.3859812943024129E-3</v>
      </c>
      <c r="J62" s="62">
        <f t="shared" si="20"/>
        <v>18086887</v>
      </c>
      <c r="K62" s="222">
        <f t="shared" si="7"/>
        <v>1</v>
      </c>
    </row>
    <row r="63" spans="1:11" ht="38.25" customHeight="1" x14ac:dyDescent="0.25">
      <c r="A63" s="39" t="s">
        <v>403</v>
      </c>
      <c r="B63" s="34" t="s">
        <v>37</v>
      </c>
      <c r="C63" s="107">
        <v>13</v>
      </c>
      <c r="D63" s="34" t="s">
        <v>38</v>
      </c>
      <c r="E63" s="40" t="s">
        <v>251</v>
      </c>
      <c r="F63" s="62">
        <f t="shared" si="20"/>
        <v>18086887</v>
      </c>
      <c r="G63" s="62">
        <f t="shared" si="20"/>
        <v>0</v>
      </c>
      <c r="H63" s="62">
        <f t="shared" si="20"/>
        <v>18086887</v>
      </c>
      <c r="I63" s="223">
        <f t="shared" si="1"/>
        <v>4.3859812943024129E-3</v>
      </c>
      <c r="J63" s="62">
        <f t="shared" si="20"/>
        <v>18086887</v>
      </c>
      <c r="K63" s="222">
        <f t="shared" si="7"/>
        <v>1</v>
      </c>
    </row>
    <row r="64" spans="1:11" ht="39" customHeight="1" x14ac:dyDescent="0.25">
      <c r="A64" s="39" t="s">
        <v>413</v>
      </c>
      <c r="B64" s="34" t="s">
        <v>37</v>
      </c>
      <c r="C64" s="107">
        <v>13</v>
      </c>
      <c r="D64" s="34" t="s">
        <v>38</v>
      </c>
      <c r="E64" s="40" t="s">
        <v>414</v>
      </c>
      <c r="F64" s="62">
        <f t="shared" si="20"/>
        <v>18086887</v>
      </c>
      <c r="G64" s="62">
        <f t="shared" si="20"/>
        <v>0</v>
      </c>
      <c r="H64" s="62">
        <f t="shared" si="20"/>
        <v>18086887</v>
      </c>
      <c r="I64" s="223">
        <f t="shared" si="1"/>
        <v>4.3859812943024129E-3</v>
      </c>
      <c r="J64" s="62">
        <f t="shared" si="20"/>
        <v>18086887</v>
      </c>
      <c r="K64" s="222">
        <f t="shared" si="7"/>
        <v>1</v>
      </c>
    </row>
    <row r="65" spans="1:11" ht="39" customHeight="1" x14ac:dyDescent="0.25">
      <c r="A65" s="39" t="s">
        <v>415</v>
      </c>
      <c r="B65" s="34" t="s">
        <v>37</v>
      </c>
      <c r="C65" s="107">
        <v>13</v>
      </c>
      <c r="D65" s="34" t="s">
        <v>38</v>
      </c>
      <c r="E65" s="40" t="s">
        <v>414</v>
      </c>
      <c r="F65" s="62">
        <f t="shared" si="20"/>
        <v>18086887</v>
      </c>
      <c r="G65" s="62">
        <f t="shared" si="20"/>
        <v>0</v>
      </c>
      <c r="H65" s="62">
        <f t="shared" si="20"/>
        <v>18086887</v>
      </c>
      <c r="I65" s="223">
        <f t="shared" si="1"/>
        <v>4.3859812943024129E-3</v>
      </c>
      <c r="J65" s="62">
        <f t="shared" si="20"/>
        <v>18086887</v>
      </c>
      <c r="K65" s="222">
        <f t="shared" si="7"/>
        <v>1</v>
      </c>
    </row>
    <row r="66" spans="1:11" ht="39" customHeight="1" x14ac:dyDescent="0.25">
      <c r="A66" s="39" t="s">
        <v>416</v>
      </c>
      <c r="B66" s="34" t="s">
        <v>37</v>
      </c>
      <c r="C66" s="107">
        <v>13</v>
      </c>
      <c r="D66" s="34" t="s">
        <v>38</v>
      </c>
      <c r="E66" s="40" t="s">
        <v>393</v>
      </c>
      <c r="F66" s="41">
        <f t="shared" si="20"/>
        <v>18086887</v>
      </c>
      <c r="G66" s="41">
        <f t="shared" si="20"/>
        <v>0</v>
      </c>
      <c r="H66" s="41">
        <f t="shared" si="20"/>
        <v>18086887</v>
      </c>
      <c r="I66" s="223">
        <f t="shared" si="1"/>
        <v>4.3859812943024129E-3</v>
      </c>
      <c r="J66" s="41">
        <f t="shared" si="20"/>
        <v>18086887</v>
      </c>
      <c r="K66" s="222">
        <f t="shared" si="7"/>
        <v>1</v>
      </c>
    </row>
    <row r="67" spans="1:11" ht="30" customHeight="1" x14ac:dyDescent="0.25">
      <c r="A67" s="43" t="s">
        <v>417</v>
      </c>
      <c r="B67" s="44" t="s">
        <v>37</v>
      </c>
      <c r="C67" s="99">
        <v>13</v>
      </c>
      <c r="D67" s="44" t="s">
        <v>38</v>
      </c>
      <c r="E67" s="45" t="s">
        <v>258</v>
      </c>
      <c r="F67" s="48">
        <v>18086887</v>
      </c>
      <c r="G67" s="48">
        <v>0</v>
      </c>
      <c r="H67" s="48">
        <f>+F67-G67</f>
        <v>18086887</v>
      </c>
      <c r="I67" s="224">
        <f t="shared" si="1"/>
        <v>4.3859812943024129E-3</v>
      </c>
      <c r="J67" s="48">
        <v>18086887</v>
      </c>
      <c r="K67" s="225">
        <f t="shared" si="7"/>
        <v>1</v>
      </c>
    </row>
    <row r="68" spans="1:11" ht="34.5" customHeight="1" x14ac:dyDescent="0.25">
      <c r="A68" s="39" t="s">
        <v>418</v>
      </c>
      <c r="B68" s="34" t="s">
        <v>37</v>
      </c>
      <c r="C68" s="107">
        <v>13</v>
      </c>
      <c r="D68" s="34" t="s">
        <v>38</v>
      </c>
      <c r="E68" s="40" t="s">
        <v>419</v>
      </c>
      <c r="F68" s="60">
        <f t="shared" ref="F68:J76" si="21">+F69</f>
        <v>252804367.38</v>
      </c>
      <c r="G68" s="60">
        <f t="shared" si="21"/>
        <v>0</v>
      </c>
      <c r="H68" s="60">
        <f t="shared" si="21"/>
        <v>252804367.38</v>
      </c>
      <c r="I68" s="223">
        <f t="shared" si="1"/>
        <v>6.1303817867974467E-2</v>
      </c>
      <c r="J68" s="60">
        <f t="shared" si="21"/>
        <v>252804367.38</v>
      </c>
      <c r="K68" s="222">
        <f t="shared" si="7"/>
        <v>1</v>
      </c>
    </row>
    <row r="69" spans="1:11" ht="34.5" customHeight="1" x14ac:dyDescent="0.25">
      <c r="A69" s="39" t="s">
        <v>420</v>
      </c>
      <c r="B69" s="34" t="s">
        <v>37</v>
      </c>
      <c r="C69" s="107">
        <v>13</v>
      </c>
      <c r="D69" s="34" t="s">
        <v>38</v>
      </c>
      <c r="E69" s="95" t="s">
        <v>251</v>
      </c>
      <c r="F69" s="60">
        <f>+F70+F74</f>
        <v>252804367.38</v>
      </c>
      <c r="G69" s="60">
        <f>+G74</f>
        <v>0</v>
      </c>
      <c r="H69" s="60">
        <f>+H70+H74</f>
        <v>252804367.38</v>
      </c>
      <c r="I69" s="223">
        <f t="shared" si="1"/>
        <v>6.1303817867974467E-2</v>
      </c>
      <c r="J69" s="60">
        <f>+J70+J74</f>
        <v>252804367.38</v>
      </c>
      <c r="K69" s="222">
        <f t="shared" si="7"/>
        <v>1</v>
      </c>
    </row>
    <row r="70" spans="1:11" ht="38.25" customHeight="1" x14ac:dyDescent="0.25">
      <c r="A70" s="39" t="s">
        <v>421</v>
      </c>
      <c r="B70" s="34" t="s">
        <v>37</v>
      </c>
      <c r="C70" s="34">
        <v>13</v>
      </c>
      <c r="D70" s="34" t="s">
        <v>38</v>
      </c>
      <c r="E70" s="40" t="s">
        <v>422</v>
      </c>
      <c r="F70" s="62">
        <f t="shared" si="21"/>
        <v>173925178.38</v>
      </c>
      <c r="G70" s="62">
        <f t="shared" si="21"/>
        <v>0</v>
      </c>
      <c r="H70" s="62">
        <f t="shared" si="21"/>
        <v>173925178.38</v>
      </c>
      <c r="I70" s="223">
        <f t="shared" si="1"/>
        <v>4.2176001817387947E-2</v>
      </c>
      <c r="J70" s="62">
        <f t="shared" si="21"/>
        <v>173925178.38</v>
      </c>
      <c r="K70" s="222">
        <f t="shared" si="7"/>
        <v>1</v>
      </c>
    </row>
    <row r="71" spans="1:11" ht="38.25" customHeight="1" x14ac:dyDescent="0.25">
      <c r="A71" s="39" t="s">
        <v>423</v>
      </c>
      <c r="B71" s="34" t="s">
        <v>37</v>
      </c>
      <c r="C71" s="34">
        <v>13</v>
      </c>
      <c r="D71" s="34" t="s">
        <v>38</v>
      </c>
      <c r="E71" s="40" t="s">
        <v>422</v>
      </c>
      <c r="F71" s="62">
        <f t="shared" si="21"/>
        <v>173925178.38</v>
      </c>
      <c r="G71" s="62">
        <f t="shared" si="21"/>
        <v>0</v>
      </c>
      <c r="H71" s="62">
        <f t="shared" si="21"/>
        <v>173925178.38</v>
      </c>
      <c r="I71" s="223">
        <f t="shared" si="1"/>
        <v>4.2176001817387947E-2</v>
      </c>
      <c r="J71" s="62">
        <f t="shared" si="21"/>
        <v>173925178.38</v>
      </c>
      <c r="K71" s="222">
        <f t="shared" si="7"/>
        <v>1</v>
      </c>
    </row>
    <row r="72" spans="1:11" ht="34.5" customHeight="1" x14ac:dyDescent="0.25">
      <c r="A72" s="39" t="s">
        <v>424</v>
      </c>
      <c r="B72" s="34" t="s">
        <v>37</v>
      </c>
      <c r="C72" s="34">
        <v>13</v>
      </c>
      <c r="D72" s="34" t="s">
        <v>38</v>
      </c>
      <c r="E72" s="40" t="s">
        <v>425</v>
      </c>
      <c r="F72" s="62">
        <f t="shared" si="21"/>
        <v>173925178.38</v>
      </c>
      <c r="G72" s="62">
        <f t="shared" si="21"/>
        <v>0</v>
      </c>
      <c r="H72" s="62">
        <f t="shared" si="21"/>
        <v>173925178.38</v>
      </c>
      <c r="I72" s="223">
        <f t="shared" si="1"/>
        <v>4.2176001817387947E-2</v>
      </c>
      <c r="J72" s="62">
        <f t="shared" si="21"/>
        <v>173925178.38</v>
      </c>
      <c r="K72" s="222">
        <f t="shared" si="7"/>
        <v>1</v>
      </c>
    </row>
    <row r="73" spans="1:11" ht="34.5" customHeight="1" x14ac:dyDescent="0.25">
      <c r="A73" s="43" t="s">
        <v>426</v>
      </c>
      <c r="B73" s="44" t="s">
        <v>37</v>
      </c>
      <c r="C73" s="44">
        <v>13</v>
      </c>
      <c r="D73" s="44" t="s">
        <v>38</v>
      </c>
      <c r="E73" s="45" t="s">
        <v>258</v>
      </c>
      <c r="F73" s="48">
        <v>173925178.38</v>
      </c>
      <c r="G73" s="48">
        <v>0</v>
      </c>
      <c r="H73" s="48">
        <f>+F73-G73</f>
        <v>173925178.38</v>
      </c>
      <c r="I73" s="224">
        <f t="shared" ref="I73:I101" si="22">+H73/$H$102</f>
        <v>4.2176001817387947E-2</v>
      </c>
      <c r="J73" s="48">
        <v>173925178.38</v>
      </c>
      <c r="K73" s="225">
        <f t="shared" si="7"/>
        <v>1</v>
      </c>
    </row>
    <row r="74" spans="1:11" ht="49.5" customHeight="1" x14ac:dyDescent="0.25">
      <c r="A74" s="39" t="s">
        <v>427</v>
      </c>
      <c r="B74" s="34" t="s">
        <v>37</v>
      </c>
      <c r="C74" s="107">
        <v>13</v>
      </c>
      <c r="D74" s="34" t="s">
        <v>38</v>
      </c>
      <c r="E74" s="40" t="s">
        <v>428</v>
      </c>
      <c r="F74" s="62">
        <f t="shared" si="21"/>
        <v>78879189</v>
      </c>
      <c r="G74" s="62">
        <f t="shared" si="21"/>
        <v>0</v>
      </c>
      <c r="H74" s="62">
        <f t="shared" si="21"/>
        <v>78879189</v>
      </c>
      <c r="I74" s="223">
        <f t="shared" si="22"/>
        <v>1.912781605058652E-2</v>
      </c>
      <c r="J74" s="62">
        <f t="shared" si="21"/>
        <v>78879189</v>
      </c>
      <c r="K74" s="222">
        <f t="shared" si="7"/>
        <v>1</v>
      </c>
    </row>
    <row r="75" spans="1:11" ht="49.5" customHeight="1" x14ac:dyDescent="0.25">
      <c r="A75" s="39" t="s">
        <v>429</v>
      </c>
      <c r="B75" s="34" t="s">
        <v>37</v>
      </c>
      <c r="C75" s="107">
        <v>13</v>
      </c>
      <c r="D75" s="34" t="s">
        <v>38</v>
      </c>
      <c r="E75" s="40" t="s">
        <v>428</v>
      </c>
      <c r="F75" s="62">
        <f t="shared" si="21"/>
        <v>78879189</v>
      </c>
      <c r="G75" s="62">
        <f t="shared" si="21"/>
        <v>0</v>
      </c>
      <c r="H75" s="62">
        <f t="shared" si="21"/>
        <v>78879189</v>
      </c>
      <c r="I75" s="223">
        <f t="shared" si="22"/>
        <v>1.912781605058652E-2</v>
      </c>
      <c r="J75" s="62">
        <f t="shared" si="21"/>
        <v>78879189</v>
      </c>
      <c r="K75" s="222">
        <f t="shared" si="7"/>
        <v>1</v>
      </c>
    </row>
    <row r="76" spans="1:11" ht="34.5" customHeight="1" x14ac:dyDescent="0.25">
      <c r="A76" s="39" t="s">
        <v>430</v>
      </c>
      <c r="B76" s="34" t="s">
        <v>37</v>
      </c>
      <c r="C76" s="107">
        <v>13</v>
      </c>
      <c r="D76" s="34" t="s">
        <v>38</v>
      </c>
      <c r="E76" s="40" t="s">
        <v>393</v>
      </c>
      <c r="F76" s="62">
        <f t="shared" si="21"/>
        <v>78879189</v>
      </c>
      <c r="G76" s="62">
        <f t="shared" si="21"/>
        <v>0</v>
      </c>
      <c r="H76" s="62">
        <f t="shared" si="21"/>
        <v>78879189</v>
      </c>
      <c r="I76" s="223">
        <f t="shared" si="22"/>
        <v>1.912781605058652E-2</v>
      </c>
      <c r="J76" s="62">
        <f t="shared" si="21"/>
        <v>78879189</v>
      </c>
      <c r="K76" s="222">
        <f t="shared" si="7"/>
        <v>1</v>
      </c>
    </row>
    <row r="77" spans="1:11" ht="30" customHeight="1" x14ac:dyDescent="0.25">
      <c r="A77" s="43" t="s">
        <v>431</v>
      </c>
      <c r="B77" s="44" t="s">
        <v>37</v>
      </c>
      <c r="C77" s="99">
        <v>13</v>
      </c>
      <c r="D77" s="44" t="s">
        <v>38</v>
      </c>
      <c r="E77" s="45" t="s">
        <v>258</v>
      </c>
      <c r="F77" s="48">
        <v>78879189</v>
      </c>
      <c r="G77" s="48">
        <v>0</v>
      </c>
      <c r="H77" s="48">
        <f>+F77-G77</f>
        <v>78879189</v>
      </c>
      <c r="I77" s="224">
        <f t="shared" si="22"/>
        <v>1.912781605058652E-2</v>
      </c>
      <c r="J77" s="48">
        <v>78879189</v>
      </c>
      <c r="K77" s="225">
        <f t="shared" si="7"/>
        <v>1</v>
      </c>
    </row>
    <row r="78" spans="1:11" ht="39" customHeight="1" x14ac:dyDescent="0.25">
      <c r="A78" s="39" t="s">
        <v>432</v>
      </c>
      <c r="B78" s="34" t="s">
        <v>37</v>
      </c>
      <c r="C78" s="34">
        <v>13</v>
      </c>
      <c r="D78" s="34" t="s">
        <v>38</v>
      </c>
      <c r="E78" s="40" t="s">
        <v>433</v>
      </c>
      <c r="F78" s="60">
        <f t="shared" ref="F78:J79" si="23">+F79</f>
        <v>3015011</v>
      </c>
      <c r="G78" s="60">
        <f t="shared" si="23"/>
        <v>0</v>
      </c>
      <c r="H78" s="60">
        <f t="shared" si="23"/>
        <v>3015011</v>
      </c>
      <c r="I78" s="223">
        <f t="shared" si="22"/>
        <v>7.3112536436568726E-4</v>
      </c>
      <c r="J78" s="60">
        <f t="shared" si="23"/>
        <v>3015011</v>
      </c>
      <c r="K78" s="222">
        <f t="shared" si="7"/>
        <v>1</v>
      </c>
    </row>
    <row r="79" spans="1:11" ht="39" customHeight="1" x14ac:dyDescent="0.25">
      <c r="A79" s="39" t="s">
        <v>434</v>
      </c>
      <c r="B79" s="34" t="s">
        <v>37</v>
      </c>
      <c r="C79" s="34">
        <v>13</v>
      </c>
      <c r="D79" s="34" t="s">
        <v>38</v>
      </c>
      <c r="E79" s="95" t="s">
        <v>251</v>
      </c>
      <c r="F79" s="60">
        <f t="shared" si="23"/>
        <v>3015011</v>
      </c>
      <c r="G79" s="60">
        <f t="shared" si="23"/>
        <v>0</v>
      </c>
      <c r="H79" s="60">
        <f t="shared" si="23"/>
        <v>3015011</v>
      </c>
      <c r="I79" s="223">
        <f t="shared" si="22"/>
        <v>7.3112536436568726E-4</v>
      </c>
      <c r="J79" s="60">
        <f t="shared" si="23"/>
        <v>3015011</v>
      </c>
      <c r="K79" s="222">
        <f t="shared" si="7"/>
        <v>1</v>
      </c>
    </row>
    <row r="80" spans="1:11" ht="39" customHeight="1" x14ac:dyDescent="0.25">
      <c r="A80" s="39" t="s">
        <v>508</v>
      </c>
      <c r="B80" s="34" t="s">
        <v>37</v>
      </c>
      <c r="C80" s="34">
        <v>13</v>
      </c>
      <c r="D80" s="34" t="s">
        <v>38</v>
      </c>
      <c r="E80" s="40" t="s">
        <v>509</v>
      </c>
      <c r="F80" s="60">
        <f t="shared" ref="F80:J80" si="24">F81</f>
        <v>3015011</v>
      </c>
      <c r="G80" s="60">
        <f t="shared" si="24"/>
        <v>0</v>
      </c>
      <c r="H80" s="60">
        <f t="shared" si="24"/>
        <v>3015011</v>
      </c>
      <c r="I80" s="223">
        <f t="shared" si="22"/>
        <v>7.3112536436568726E-4</v>
      </c>
      <c r="J80" s="60">
        <f t="shared" si="24"/>
        <v>3015011</v>
      </c>
      <c r="K80" s="222">
        <f t="shared" si="7"/>
        <v>1</v>
      </c>
    </row>
    <row r="81" spans="1:11" ht="39" customHeight="1" x14ac:dyDescent="0.25">
      <c r="A81" s="39" t="s">
        <v>510</v>
      </c>
      <c r="B81" s="34" t="s">
        <v>37</v>
      </c>
      <c r="C81" s="34">
        <v>13</v>
      </c>
      <c r="D81" s="34" t="s">
        <v>38</v>
      </c>
      <c r="E81" s="40" t="s">
        <v>509</v>
      </c>
      <c r="F81" s="60">
        <f t="shared" ref="F81:J82" si="25">+F82</f>
        <v>3015011</v>
      </c>
      <c r="G81" s="60">
        <f t="shared" si="25"/>
        <v>0</v>
      </c>
      <c r="H81" s="60">
        <f t="shared" si="25"/>
        <v>3015011</v>
      </c>
      <c r="I81" s="223">
        <f t="shared" si="22"/>
        <v>7.3112536436568726E-4</v>
      </c>
      <c r="J81" s="60">
        <f t="shared" si="25"/>
        <v>3015011</v>
      </c>
      <c r="K81" s="222">
        <f t="shared" ref="K81:K100" si="26">+J81/H81</f>
        <v>1</v>
      </c>
    </row>
    <row r="82" spans="1:11" ht="39" customHeight="1" x14ac:dyDescent="0.25">
      <c r="A82" s="39" t="s">
        <v>511</v>
      </c>
      <c r="B82" s="34" t="s">
        <v>37</v>
      </c>
      <c r="C82" s="34">
        <v>13</v>
      </c>
      <c r="D82" s="34" t="s">
        <v>38</v>
      </c>
      <c r="E82" s="40" t="s">
        <v>393</v>
      </c>
      <c r="F82" s="60">
        <f t="shared" si="25"/>
        <v>3015011</v>
      </c>
      <c r="G82" s="60">
        <f t="shared" si="25"/>
        <v>0</v>
      </c>
      <c r="H82" s="60">
        <f t="shared" si="25"/>
        <v>3015011</v>
      </c>
      <c r="I82" s="223">
        <f t="shared" si="22"/>
        <v>7.3112536436568726E-4</v>
      </c>
      <c r="J82" s="60">
        <f t="shared" si="25"/>
        <v>3015011</v>
      </c>
      <c r="K82" s="222">
        <f t="shared" si="26"/>
        <v>1</v>
      </c>
    </row>
    <row r="83" spans="1:11" ht="39" customHeight="1" x14ac:dyDescent="0.25">
      <c r="A83" s="43" t="s">
        <v>512</v>
      </c>
      <c r="B83" s="44" t="s">
        <v>37</v>
      </c>
      <c r="C83" s="44">
        <v>13</v>
      </c>
      <c r="D83" s="44" t="s">
        <v>38</v>
      </c>
      <c r="E83" s="45" t="s">
        <v>258</v>
      </c>
      <c r="F83" s="46">
        <v>3015011</v>
      </c>
      <c r="G83" s="46">
        <v>0</v>
      </c>
      <c r="H83" s="48">
        <f>+F83-G83</f>
        <v>3015011</v>
      </c>
      <c r="I83" s="224">
        <f t="shared" si="22"/>
        <v>7.3112536436568726E-4</v>
      </c>
      <c r="J83" s="46">
        <v>3015011</v>
      </c>
      <c r="K83" s="225">
        <f t="shared" si="26"/>
        <v>1</v>
      </c>
    </row>
    <row r="84" spans="1:11" ht="39" customHeight="1" x14ac:dyDescent="0.25">
      <c r="A84" s="105" t="s">
        <v>441</v>
      </c>
      <c r="B84" s="100" t="s">
        <v>37</v>
      </c>
      <c r="C84" s="34">
        <v>13</v>
      </c>
      <c r="D84" s="34" t="s">
        <v>38</v>
      </c>
      <c r="E84" s="95" t="s">
        <v>442</v>
      </c>
      <c r="F84" s="66">
        <f>+F85</f>
        <v>750959932.33000004</v>
      </c>
      <c r="G84" s="66">
        <f t="shared" ref="G84:H84" si="27">+G85</f>
        <v>0</v>
      </c>
      <c r="H84" s="66">
        <f t="shared" si="27"/>
        <v>750959932.33000004</v>
      </c>
      <c r="I84" s="223">
        <f t="shared" si="22"/>
        <v>0.18210409651865389</v>
      </c>
      <c r="J84" s="66">
        <f>+J85</f>
        <v>750959932.33000004</v>
      </c>
      <c r="K84" s="222">
        <f t="shared" si="26"/>
        <v>1</v>
      </c>
    </row>
    <row r="85" spans="1:11" ht="39" customHeight="1" x14ac:dyDescent="0.25">
      <c r="A85" s="105" t="s">
        <v>443</v>
      </c>
      <c r="B85" s="100" t="s">
        <v>37</v>
      </c>
      <c r="C85" s="34">
        <v>13</v>
      </c>
      <c r="D85" s="34" t="s">
        <v>38</v>
      </c>
      <c r="E85" s="95" t="s">
        <v>251</v>
      </c>
      <c r="F85" s="66">
        <f>+F86+F90+F94+F98</f>
        <v>750959932.33000004</v>
      </c>
      <c r="G85" s="66">
        <f t="shared" ref="G85:H85" si="28">+G86+G90+G94+G98</f>
        <v>0</v>
      </c>
      <c r="H85" s="66">
        <f t="shared" si="28"/>
        <v>750959932.33000004</v>
      </c>
      <c r="I85" s="223">
        <f t="shared" si="22"/>
        <v>0.18210409651865389</v>
      </c>
      <c r="J85" s="66">
        <f>+J86+J90+J94+J98</f>
        <v>750959932.33000004</v>
      </c>
      <c r="K85" s="222">
        <f t="shared" si="26"/>
        <v>1</v>
      </c>
    </row>
    <row r="86" spans="1:11" ht="53.25" customHeight="1" x14ac:dyDescent="0.25">
      <c r="A86" s="96" t="s">
        <v>444</v>
      </c>
      <c r="B86" s="100" t="s">
        <v>37</v>
      </c>
      <c r="C86" s="34">
        <v>13</v>
      </c>
      <c r="D86" s="34" t="s">
        <v>38</v>
      </c>
      <c r="E86" s="95" t="s">
        <v>445</v>
      </c>
      <c r="F86" s="66">
        <f t="shared" ref="F86:J88" si="29">+F87</f>
        <v>15068634</v>
      </c>
      <c r="G86" s="66">
        <f t="shared" si="29"/>
        <v>0</v>
      </c>
      <c r="H86" s="66">
        <f t="shared" si="29"/>
        <v>15068634</v>
      </c>
      <c r="I86" s="223">
        <f t="shared" si="22"/>
        <v>3.6540697608543333E-3</v>
      </c>
      <c r="J86" s="66">
        <f t="shared" si="29"/>
        <v>15068634</v>
      </c>
      <c r="K86" s="222">
        <f t="shared" si="26"/>
        <v>1</v>
      </c>
    </row>
    <row r="87" spans="1:11" ht="53.25" customHeight="1" x14ac:dyDescent="0.25">
      <c r="A87" s="96" t="s">
        <v>446</v>
      </c>
      <c r="B87" s="100" t="s">
        <v>37</v>
      </c>
      <c r="C87" s="34">
        <v>13</v>
      </c>
      <c r="D87" s="34" t="s">
        <v>38</v>
      </c>
      <c r="E87" s="95" t="s">
        <v>445</v>
      </c>
      <c r="F87" s="66">
        <f t="shared" si="29"/>
        <v>15068634</v>
      </c>
      <c r="G87" s="66">
        <f t="shared" si="29"/>
        <v>0</v>
      </c>
      <c r="H87" s="66">
        <f t="shared" si="29"/>
        <v>15068634</v>
      </c>
      <c r="I87" s="223">
        <f t="shared" si="22"/>
        <v>3.6540697608543333E-3</v>
      </c>
      <c r="J87" s="66">
        <f t="shared" si="29"/>
        <v>15068634</v>
      </c>
      <c r="K87" s="222">
        <f t="shared" si="26"/>
        <v>1</v>
      </c>
    </row>
    <row r="88" spans="1:11" ht="39" customHeight="1" x14ac:dyDescent="0.25">
      <c r="A88" s="96" t="s">
        <v>447</v>
      </c>
      <c r="B88" s="100" t="s">
        <v>37</v>
      </c>
      <c r="C88" s="34">
        <v>13</v>
      </c>
      <c r="D88" s="34" t="s">
        <v>38</v>
      </c>
      <c r="E88" s="95" t="s">
        <v>448</v>
      </c>
      <c r="F88" s="66">
        <f t="shared" si="29"/>
        <v>15068634</v>
      </c>
      <c r="G88" s="66">
        <f t="shared" si="29"/>
        <v>0</v>
      </c>
      <c r="H88" s="66">
        <f t="shared" si="29"/>
        <v>15068634</v>
      </c>
      <c r="I88" s="223">
        <f t="shared" si="22"/>
        <v>3.6540697608543333E-3</v>
      </c>
      <c r="J88" s="66">
        <f t="shared" si="29"/>
        <v>15068634</v>
      </c>
      <c r="K88" s="222">
        <f t="shared" si="26"/>
        <v>1</v>
      </c>
    </row>
    <row r="89" spans="1:11" ht="39" customHeight="1" x14ac:dyDescent="0.25">
      <c r="A89" s="43" t="s">
        <v>449</v>
      </c>
      <c r="B89" s="103" t="s">
        <v>37</v>
      </c>
      <c r="C89" s="44">
        <v>13</v>
      </c>
      <c r="D89" s="44" t="s">
        <v>38</v>
      </c>
      <c r="E89" s="45" t="s">
        <v>258</v>
      </c>
      <c r="F89" s="46">
        <v>15068634</v>
      </c>
      <c r="G89" s="46">
        <v>0</v>
      </c>
      <c r="H89" s="48">
        <f>+F89-G89</f>
        <v>15068634</v>
      </c>
      <c r="I89" s="224">
        <f t="shared" si="22"/>
        <v>3.6540697608543333E-3</v>
      </c>
      <c r="J89" s="46">
        <v>15068634</v>
      </c>
      <c r="K89" s="225">
        <f t="shared" si="26"/>
        <v>1</v>
      </c>
    </row>
    <row r="90" spans="1:11" ht="56.25" customHeight="1" x14ac:dyDescent="0.25">
      <c r="A90" s="96" t="s">
        <v>450</v>
      </c>
      <c r="B90" s="107" t="s">
        <v>37</v>
      </c>
      <c r="C90" s="34">
        <v>13</v>
      </c>
      <c r="D90" s="34" t="s">
        <v>38</v>
      </c>
      <c r="E90" s="95" t="s">
        <v>451</v>
      </c>
      <c r="F90" s="60">
        <f t="shared" ref="F90:H90" si="30">+F91</f>
        <v>546882409.33000004</v>
      </c>
      <c r="G90" s="60">
        <f t="shared" si="30"/>
        <v>0</v>
      </c>
      <c r="H90" s="60">
        <f t="shared" si="30"/>
        <v>546882409.33000004</v>
      </c>
      <c r="I90" s="235">
        <f t="shared" si="22"/>
        <v>0.13261629917323062</v>
      </c>
      <c r="J90" s="60">
        <f t="shared" ref="J90" si="31">+J91</f>
        <v>546882409.33000004</v>
      </c>
      <c r="K90" s="222">
        <f t="shared" si="26"/>
        <v>1</v>
      </c>
    </row>
    <row r="91" spans="1:11" ht="56.25" customHeight="1" x14ac:dyDescent="0.25">
      <c r="A91" s="96" t="s">
        <v>452</v>
      </c>
      <c r="B91" s="107" t="s">
        <v>37</v>
      </c>
      <c r="C91" s="34">
        <v>13</v>
      </c>
      <c r="D91" s="34" t="s">
        <v>38</v>
      </c>
      <c r="E91" s="95" t="s">
        <v>451</v>
      </c>
      <c r="F91" s="66">
        <f>+F92</f>
        <v>546882409.33000004</v>
      </c>
      <c r="G91" s="66">
        <f>+G92</f>
        <v>0</v>
      </c>
      <c r="H91" s="66">
        <f>+H92</f>
        <v>546882409.33000004</v>
      </c>
      <c r="I91" s="235">
        <f t="shared" si="22"/>
        <v>0.13261629917323062</v>
      </c>
      <c r="J91" s="66">
        <f>+J92</f>
        <v>546882409.33000004</v>
      </c>
      <c r="K91" s="222">
        <f t="shared" si="26"/>
        <v>1</v>
      </c>
    </row>
    <row r="92" spans="1:11" ht="39" customHeight="1" x14ac:dyDescent="0.25">
      <c r="A92" s="96" t="s">
        <v>453</v>
      </c>
      <c r="B92" s="107" t="s">
        <v>37</v>
      </c>
      <c r="C92" s="34">
        <v>13</v>
      </c>
      <c r="D92" s="34" t="s">
        <v>38</v>
      </c>
      <c r="E92" s="95" t="s">
        <v>393</v>
      </c>
      <c r="F92" s="66">
        <f t="shared" ref="F92:H92" si="32">+F93</f>
        <v>546882409.33000004</v>
      </c>
      <c r="G92" s="66">
        <f t="shared" si="32"/>
        <v>0</v>
      </c>
      <c r="H92" s="66">
        <f t="shared" si="32"/>
        <v>546882409.33000004</v>
      </c>
      <c r="I92" s="235">
        <f t="shared" si="22"/>
        <v>0.13261629917323062</v>
      </c>
      <c r="J92" s="66">
        <f t="shared" ref="J92" si="33">+J93</f>
        <v>546882409.33000004</v>
      </c>
      <c r="K92" s="222">
        <f t="shared" si="26"/>
        <v>1</v>
      </c>
    </row>
    <row r="93" spans="1:11" ht="39" customHeight="1" x14ac:dyDescent="0.25">
      <c r="A93" s="43" t="s">
        <v>456</v>
      </c>
      <c r="B93" s="99" t="s">
        <v>37</v>
      </c>
      <c r="C93" s="44">
        <v>13</v>
      </c>
      <c r="D93" s="44" t="s">
        <v>38</v>
      </c>
      <c r="E93" s="108" t="s">
        <v>258</v>
      </c>
      <c r="F93" s="46">
        <v>546882409.33000004</v>
      </c>
      <c r="G93" s="46">
        <v>0</v>
      </c>
      <c r="H93" s="48">
        <f>+F93-G93</f>
        <v>546882409.33000004</v>
      </c>
      <c r="I93" s="225">
        <f t="shared" si="22"/>
        <v>0.13261629917323062</v>
      </c>
      <c r="J93" s="46">
        <v>546882409.33000004</v>
      </c>
      <c r="K93" s="225">
        <f t="shared" si="26"/>
        <v>1</v>
      </c>
    </row>
    <row r="94" spans="1:11" ht="59.25" customHeight="1" x14ac:dyDescent="0.25">
      <c r="A94" s="96" t="s">
        <v>458</v>
      </c>
      <c r="B94" s="100" t="s">
        <v>37</v>
      </c>
      <c r="C94" s="34">
        <v>13</v>
      </c>
      <c r="D94" s="34" t="s">
        <v>38</v>
      </c>
      <c r="E94" s="95" t="s">
        <v>459</v>
      </c>
      <c r="F94" s="66">
        <f t="shared" ref="F94:J96" si="34">+F95</f>
        <v>166580829</v>
      </c>
      <c r="G94" s="66">
        <f t="shared" si="34"/>
        <v>0</v>
      </c>
      <c r="H94" s="66">
        <f t="shared" si="34"/>
        <v>166580829</v>
      </c>
      <c r="I94" s="235">
        <f t="shared" si="22"/>
        <v>4.0395033152105665E-2</v>
      </c>
      <c r="J94" s="66">
        <f t="shared" si="34"/>
        <v>166580829</v>
      </c>
      <c r="K94" s="222">
        <f t="shared" si="26"/>
        <v>1</v>
      </c>
    </row>
    <row r="95" spans="1:11" ht="59.25" customHeight="1" x14ac:dyDescent="0.25">
      <c r="A95" s="96" t="s">
        <v>460</v>
      </c>
      <c r="B95" s="100" t="s">
        <v>37</v>
      </c>
      <c r="C95" s="34">
        <v>13</v>
      </c>
      <c r="D95" s="34" t="s">
        <v>38</v>
      </c>
      <c r="E95" s="95" t="s">
        <v>459</v>
      </c>
      <c r="F95" s="66">
        <f t="shared" si="34"/>
        <v>166580829</v>
      </c>
      <c r="G95" s="66">
        <f t="shared" si="34"/>
        <v>0</v>
      </c>
      <c r="H95" s="66">
        <f t="shared" si="34"/>
        <v>166580829</v>
      </c>
      <c r="I95" s="235">
        <f t="shared" si="22"/>
        <v>4.0395033152105665E-2</v>
      </c>
      <c r="J95" s="66">
        <f t="shared" si="34"/>
        <v>166580829</v>
      </c>
      <c r="K95" s="222">
        <f t="shared" si="26"/>
        <v>1</v>
      </c>
    </row>
    <row r="96" spans="1:11" ht="39" customHeight="1" x14ac:dyDescent="0.25">
      <c r="A96" s="96" t="s">
        <v>461</v>
      </c>
      <c r="B96" s="100" t="s">
        <v>37</v>
      </c>
      <c r="C96" s="34">
        <v>13</v>
      </c>
      <c r="D96" s="34" t="s">
        <v>38</v>
      </c>
      <c r="E96" s="95" t="s">
        <v>462</v>
      </c>
      <c r="F96" s="66">
        <f t="shared" si="34"/>
        <v>166580829</v>
      </c>
      <c r="G96" s="66">
        <f t="shared" si="34"/>
        <v>0</v>
      </c>
      <c r="H96" s="66">
        <f t="shared" si="34"/>
        <v>166580829</v>
      </c>
      <c r="I96" s="235">
        <f t="shared" si="22"/>
        <v>4.0395033152105665E-2</v>
      </c>
      <c r="J96" s="66">
        <f t="shared" si="34"/>
        <v>166580829</v>
      </c>
      <c r="K96" s="222">
        <f t="shared" si="26"/>
        <v>1</v>
      </c>
    </row>
    <row r="97" spans="1:11" ht="39" customHeight="1" x14ac:dyDescent="0.25">
      <c r="A97" s="43" t="s">
        <v>463</v>
      </c>
      <c r="B97" s="103" t="s">
        <v>37</v>
      </c>
      <c r="C97" s="44">
        <v>13</v>
      </c>
      <c r="D97" s="44" t="s">
        <v>38</v>
      </c>
      <c r="E97" s="108" t="s">
        <v>258</v>
      </c>
      <c r="F97" s="46">
        <v>166580829</v>
      </c>
      <c r="G97" s="46">
        <v>0</v>
      </c>
      <c r="H97" s="48">
        <f>+F97-G97</f>
        <v>166580829</v>
      </c>
      <c r="I97" s="225">
        <f t="shared" si="22"/>
        <v>4.0395033152105665E-2</v>
      </c>
      <c r="J97" s="46">
        <v>166580829</v>
      </c>
      <c r="K97" s="225">
        <f t="shared" si="26"/>
        <v>1</v>
      </c>
    </row>
    <row r="98" spans="1:11" ht="57" customHeight="1" x14ac:dyDescent="0.25">
      <c r="A98" s="96" t="s">
        <v>464</v>
      </c>
      <c r="B98" s="100" t="s">
        <v>37</v>
      </c>
      <c r="C98" s="34">
        <v>13</v>
      </c>
      <c r="D98" s="34" t="s">
        <v>38</v>
      </c>
      <c r="E98" s="95" t="s">
        <v>465</v>
      </c>
      <c r="F98" s="66">
        <f t="shared" ref="F98:J100" si="35">+F99</f>
        <v>22428060</v>
      </c>
      <c r="G98" s="66">
        <f t="shared" si="35"/>
        <v>0</v>
      </c>
      <c r="H98" s="66">
        <f t="shared" si="35"/>
        <v>22428060</v>
      </c>
      <c r="I98" s="223">
        <f t="shared" si="22"/>
        <v>5.438694432463264E-3</v>
      </c>
      <c r="J98" s="66">
        <f t="shared" si="35"/>
        <v>22428060</v>
      </c>
      <c r="K98" s="222">
        <f t="shared" si="26"/>
        <v>1</v>
      </c>
    </row>
    <row r="99" spans="1:11" ht="60" customHeight="1" x14ac:dyDescent="0.25">
      <c r="A99" s="96" t="s">
        <v>466</v>
      </c>
      <c r="B99" s="100" t="s">
        <v>37</v>
      </c>
      <c r="C99" s="34">
        <v>13</v>
      </c>
      <c r="D99" s="34" t="s">
        <v>38</v>
      </c>
      <c r="E99" s="95" t="s">
        <v>465</v>
      </c>
      <c r="F99" s="66">
        <f t="shared" si="35"/>
        <v>22428060</v>
      </c>
      <c r="G99" s="66">
        <f t="shared" si="35"/>
        <v>0</v>
      </c>
      <c r="H99" s="66">
        <f t="shared" si="35"/>
        <v>22428060</v>
      </c>
      <c r="I99" s="223">
        <f t="shared" si="22"/>
        <v>5.438694432463264E-3</v>
      </c>
      <c r="J99" s="66">
        <f t="shared" si="35"/>
        <v>22428060</v>
      </c>
      <c r="K99" s="222">
        <f t="shared" si="26"/>
        <v>1</v>
      </c>
    </row>
    <row r="100" spans="1:11" ht="39" customHeight="1" x14ac:dyDescent="0.25">
      <c r="A100" s="96" t="s">
        <v>467</v>
      </c>
      <c r="B100" s="100" t="s">
        <v>37</v>
      </c>
      <c r="C100" s="34">
        <v>13</v>
      </c>
      <c r="D100" s="34" t="s">
        <v>38</v>
      </c>
      <c r="E100" s="95" t="s">
        <v>468</v>
      </c>
      <c r="F100" s="66">
        <f t="shared" si="35"/>
        <v>22428060</v>
      </c>
      <c r="G100" s="66">
        <f t="shared" si="35"/>
        <v>0</v>
      </c>
      <c r="H100" s="66">
        <f t="shared" si="35"/>
        <v>22428060</v>
      </c>
      <c r="I100" s="223">
        <f t="shared" si="22"/>
        <v>5.438694432463264E-3</v>
      </c>
      <c r="J100" s="66">
        <f t="shared" si="35"/>
        <v>22428060</v>
      </c>
      <c r="K100" s="222">
        <f t="shared" si="26"/>
        <v>1</v>
      </c>
    </row>
    <row r="101" spans="1:11" ht="39" customHeight="1" thickBot="1" x14ac:dyDescent="0.3">
      <c r="A101" s="83" t="s">
        <v>469</v>
      </c>
      <c r="B101" s="194" t="s">
        <v>37</v>
      </c>
      <c r="C101" s="84">
        <v>13</v>
      </c>
      <c r="D101" s="84" t="s">
        <v>38</v>
      </c>
      <c r="E101" s="195" t="s">
        <v>258</v>
      </c>
      <c r="F101" s="86">
        <v>22428060</v>
      </c>
      <c r="G101" s="86">
        <v>0</v>
      </c>
      <c r="H101" s="88">
        <f>+F101-G101</f>
        <v>22428060</v>
      </c>
      <c r="I101" s="230">
        <f t="shared" si="22"/>
        <v>5.438694432463264E-3</v>
      </c>
      <c r="J101" s="86">
        <v>22428060</v>
      </c>
      <c r="K101" s="225">
        <f t="shared" ref="K101" si="36">+H101/J101</f>
        <v>1</v>
      </c>
    </row>
    <row r="102" spans="1:11" ht="31.5" customHeight="1" thickBot="1" x14ac:dyDescent="0.3">
      <c r="A102" s="335" t="s">
        <v>470</v>
      </c>
      <c r="B102" s="336"/>
      <c r="C102" s="336"/>
      <c r="D102" s="336"/>
      <c r="E102" s="336"/>
      <c r="F102" s="198">
        <f>+F49+F10+F9</f>
        <v>4123794833.21</v>
      </c>
      <c r="G102" s="198">
        <f>+G49+G10+G9</f>
        <v>0</v>
      </c>
      <c r="H102" s="198">
        <f>+F102-G102</f>
        <v>4123794833.21</v>
      </c>
      <c r="I102" s="236">
        <f>+I49+I9+I10</f>
        <v>1</v>
      </c>
      <c r="J102" s="198">
        <f>+J49+J10+J9</f>
        <v>4123794833.21</v>
      </c>
      <c r="K102" s="236">
        <f>+J102/H102</f>
        <v>1</v>
      </c>
    </row>
    <row r="103" spans="1:11" x14ac:dyDescent="0.25">
      <c r="A103" s="119" t="s">
        <v>548</v>
      </c>
      <c r="B103" s="237"/>
      <c r="C103" s="238"/>
      <c r="D103" s="120"/>
      <c r="E103" s="120"/>
      <c r="F103" s="239"/>
      <c r="G103" s="240"/>
      <c r="H103" s="240"/>
      <c r="I103" s="240"/>
      <c r="J103" s="120"/>
    </row>
    <row r="104" spans="1:11" x14ac:dyDescent="0.25">
      <c r="A104" s="119" t="s">
        <v>514</v>
      </c>
      <c r="B104" s="237"/>
      <c r="C104" s="238"/>
      <c r="D104" s="120"/>
      <c r="E104" s="120"/>
      <c r="F104" s="239"/>
      <c r="G104" s="240"/>
      <c r="H104" s="240"/>
      <c r="I104" s="240"/>
      <c r="J104" s="120"/>
    </row>
  </sheetData>
  <mergeCells count="15">
    <mergeCell ref="A102:E102"/>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5" scale="65"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AF691-DCAC-4BB7-9826-AEA97340E751}">
  <sheetPr>
    <tabColor theme="0"/>
  </sheetPr>
  <dimension ref="A1:K104"/>
  <sheetViews>
    <sheetView topLeftCell="B1" zoomScale="78" zoomScaleNormal="78" workbookViewId="0">
      <selection activeCell="D13" sqref="D13"/>
    </sheetView>
  </sheetViews>
  <sheetFormatPr baseColWidth="10" defaultRowHeight="15.75" x14ac:dyDescent="0.25"/>
  <cols>
    <col min="1" max="1" width="32.5703125" style="3" customWidth="1"/>
    <col min="2" max="2" width="16.140625" style="5" customWidth="1"/>
    <col min="3" max="3" width="11" style="190" customWidth="1"/>
    <col min="4" max="4" width="9.5703125" style="3" customWidth="1"/>
    <col min="5" max="5" width="49.28515625" style="8" customWidth="1"/>
    <col min="6" max="6" width="24.140625" style="16" customWidth="1"/>
    <col min="7" max="7" width="20.28515625" style="3" customWidth="1"/>
    <col min="8" max="8" width="22.140625" style="3" customWidth="1"/>
    <col min="9" max="9" width="17.85546875" style="3" customWidth="1"/>
    <col min="10" max="10" width="22.28515625" style="3" customWidth="1"/>
    <col min="11" max="11" width="15.85546875" style="3" customWidth="1"/>
    <col min="12" max="80" width="11.42578125" style="3"/>
    <col min="81" max="81" width="15.42578125" style="3" customWidth="1"/>
    <col min="82" max="82" width="9.5703125" style="3" customWidth="1"/>
    <col min="83" max="83" width="14.42578125" style="3" customWidth="1"/>
    <col min="84" max="84" width="49.85546875" style="3" customWidth="1"/>
    <col min="85" max="85" width="22.5703125" style="3" customWidth="1"/>
    <col min="86" max="86" width="23" style="3" customWidth="1"/>
    <col min="87" max="87" width="22.85546875" style="3" customWidth="1"/>
    <col min="88" max="88" width="23.42578125" style="3" customWidth="1"/>
    <col min="89" max="89" width="22.42578125" style="3" customWidth="1"/>
    <col min="90" max="90" width="13.85546875" style="3" customWidth="1"/>
    <col min="91" max="91" width="20.7109375" style="3" customWidth="1"/>
    <col min="92" max="92" width="18.140625" style="3" customWidth="1"/>
    <col min="93" max="93" width="14.85546875" style="3" bestFit="1" customWidth="1"/>
    <col min="94" max="94" width="11.42578125" style="3"/>
    <col min="95" max="95" width="17.42578125" style="3" customWidth="1"/>
    <col min="96" max="98" width="18.140625" style="3" customWidth="1"/>
    <col min="99" max="102" width="11.42578125" style="3"/>
    <col min="103" max="103" width="34" style="3" customWidth="1"/>
    <col min="104" max="104" width="9.5703125" style="3" customWidth="1"/>
    <col min="105" max="105" width="16.7109375" style="3" customWidth="1"/>
    <col min="106" max="106" width="55.140625" style="3" customWidth="1"/>
    <col min="107" max="107" width="22.5703125" style="3" customWidth="1"/>
    <col min="108" max="108" width="23" style="3" customWidth="1"/>
    <col min="109" max="109" width="22.85546875" style="3" customWidth="1"/>
    <col min="110" max="110" width="23.42578125" style="3" customWidth="1"/>
    <col min="111" max="111" width="28.7109375" style="3" customWidth="1"/>
    <col min="112" max="112" width="12.7109375" style="3" customWidth="1"/>
    <col min="113" max="113" width="11.42578125" style="3"/>
    <col min="114" max="114" width="25.28515625" style="3" customWidth="1"/>
    <col min="115" max="115" width="15.85546875" style="3" bestFit="1" customWidth="1"/>
    <col min="116" max="117" width="18" style="3" bestFit="1" customWidth="1"/>
    <col min="118" max="336" width="11.42578125" style="3"/>
    <col min="337" max="337" width="15.42578125" style="3" customWidth="1"/>
    <col min="338" max="338" width="9.5703125" style="3" customWidth="1"/>
    <col min="339" max="339" width="14.42578125" style="3" customWidth="1"/>
    <col min="340" max="340" width="49.85546875" style="3" customWidth="1"/>
    <col min="341" max="341" width="22.5703125" style="3" customWidth="1"/>
    <col min="342" max="342" width="23" style="3" customWidth="1"/>
    <col min="343" max="343" width="22.85546875" style="3" customWidth="1"/>
    <col min="344" max="344" width="23.42578125" style="3" customWidth="1"/>
    <col min="345" max="345" width="22.42578125" style="3" customWidth="1"/>
    <col min="346" max="346" width="13.85546875" style="3" customWidth="1"/>
    <col min="347" max="347" width="20.7109375" style="3" customWidth="1"/>
    <col min="348" max="348" width="18.140625" style="3" customWidth="1"/>
    <col min="349" max="349" width="14.85546875" style="3" bestFit="1" customWidth="1"/>
    <col min="350" max="350" width="11.42578125" style="3"/>
    <col min="351" max="351" width="17.42578125" style="3" customWidth="1"/>
    <col min="352" max="354" width="18.140625" style="3" customWidth="1"/>
    <col min="355" max="358" width="11.42578125" style="3"/>
    <col min="359" max="359" width="34" style="3" customWidth="1"/>
    <col min="360" max="360" width="9.5703125" style="3" customWidth="1"/>
    <col min="361" max="361" width="16.7109375" style="3" customWidth="1"/>
    <col min="362" max="362" width="55.140625" style="3" customWidth="1"/>
    <col min="363" max="363" width="22.5703125" style="3" customWidth="1"/>
    <col min="364" max="364" width="23" style="3" customWidth="1"/>
    <col min="365" max="365" width="22.85546875" style="3" customWidth="1"/>
    <col min="366" max="366" width="23.42578125" style="3" customWidth="1"/>
    <col min="367" max="367" width="28.7109375" style="3" customWidth="1"/>
    <col min="368" max="368" width="12.7109375" style="3" customWidth="1"/>
    <col min="369" max="369" width="11.42578125" style="3"/>
    <col min="370" max="370" width="25.28515625" style="3" customWidth="1"/>
    <col min="371" max="371" width="15.85546875" style="3" bestFit="1" customWidth="1"/>
    <col min="372" max="373" width="18" style="3" bestFit="1" customWidth="1"/>
    <col min="374" max="592" width="11.42578125" style="3"/>
    <col min="593" max="593" width="15.42578125" style="3" customWidth="1"/>
    <col min="594" max="594" width="9.5703125" style="3" customWidth="1"/>
    <col min="595" max="595" width="14.42578125" style="3" customWidth="1"/>
    <col min="596" max="596" width="49.85546875" style="3" customWidth="1"/>
    <col min="597" max="597" width="22.5703125" style="3" customWidth="1"/>
    <col min="598" max="598" width="23" style="3" customWidth="1"/>
    <col min="599" max="599" width="22.85546875" style="3" customWidth="1"/>
    <col min="600" max="600" width="23.42578125" style="3" customWidth="1"/>
    <col min="601" max="601" width="22.42578125" style="3" customWidth="1"/>
    <col min="602" max="602" width="13.85546875" style="3" customWidth="1"/>
    <col min="603" max="603" width="20.7109375" style="3" customWidth="1"/>
    <col min="604" max="604" width="18.140625" style="3" customWidth="1"/>
    <col min="605" max="605" width="14.85546875" style="3" bestFit="1" customWidth="1"/>
    <col min="606" max="606" width="11.42578125" style="3"/>
    <col min="607" max="607" width="17.42578125" style="3" customWidth="1"/>
    <col min="608" max="610" width="18.140625" style="3" customWidth="1"/>
    <col min="611" max="614" width="11.42578125" style="3"/>
    <col min="615" max="615" width="34" style="3" customWidth="1"/>
    <col min="616" max="616" width="9.5703125" style="3" customWidth="1"/>
    <col min="617" max="617" width="16.7109375" style="3" customWidth="1"/>
    <col min="618" max="618" width="55.140625" style="3" customWidth="1"/>
    <col min="619" max="619" width="22.5703125" style="3" customWidth="1"/>
    <col min="620" max="620" width="23" style="3" customWidth="1"/>
    <col min="621" max="621" width="22.85546875" style="3" customWidth="1"/>
    <col min="622" max="622" width="23.42578125" style="3" customWidth="1"/>
    <col min="623" max="623" width="28.7109375" style="3" customWidth="1"/>
    <col min="624" max="624" width="12.7109375" style="3" customWidth="1"/>
    <col min="625" max="625" width="11.42578125" style="3"/>
    <col min="626" max="626" width="25.28515625" style="3" customWidth="1"/>
    <col min="627" max="627" width="15.85546875" style="3" bestFit="1" customWidth="1"/>
    <col min="628" max="629" width="18" style="3" bestFit="1" customWidth="1"/>
    <col min="630" max="848" width="11.42578125" style="3"/>
    <col min="849" max="849" width="15.42578125" style="3" customWidth="1"/>
    <col min="850" max="850" width="9.5703125" style="3" customWidth="1"/>
    <col min="851" max="851" width="14.42578125" style="3" customWidth="1"/>
    <col min="852" max="852" width="49.85546875" style="3" customWidth="1"/>
    <col min="853" max="853" width="22.5703125" style="3" customWidth="1"/>
    <col min="854" max="854" width="23" style="3" customWidth="1"/>
    <col min="855" max="855" width="22.85546875" style="3" customWidth="1"/>
    <col min="856" max="856" width="23.42578125" style="3" customWidth="1"/>
    <col min="857" max="857" width="22.42578125" style="3" customWidth="1"/>
    <col min="858" max="858" width="13.85546875" style="3" customWidth="1"/>
    <col min="859" max="859" width="20.7109375" style="3" customWidth="1"/>
    <col min="860" max="860" width="18.140625" style="3" customWidth="1"/>
    <col min="861" max="861" width="14.85546875" style="3" bestFit="1" customWidth="1"/>
    <col min="862" max="862" width="11.42578125" style="3"/>
    <col min="863" max="863" width="17.42578125" style="3" customWidth="1"/>
    <col min="864" max="866" width="18.140625" style="3" customWidth="1"/>
    <col min="867" max="870" width="11.42578125" style="3"/>
    <col min="871" max="871" width="34" style="3" customWidth="1"/>
    <col min="872" max="872" width="9.5703125" style="3" customWidth="1"/>
    <col min="873" max="873" width="16.7109375" style="3" customWidth="1"/>
    <col min="874" max="874" width="55.140625" style="3" customWidth="1"/>
    <col min="875" max="875" width="22.5703125" style="3" customWidth="1"/>
    <col min="876" max="876" width="23" style="3" customWidth="1"/>
    <col min="877" max="877" width="22.85546875" style="3" customWidth="1"/>
    <col min="878" max="878" width="23.42578125" style="3" customWidth="1"/>
    <col min="879" max="879" width="28.7109375" style="3" customWidth="1"/>
    <col min="880" max="880" width="12.7109375" style="3" customWidth="1"/>
    <col min="881" max="881" width="11.42578125" style="3"/>
    <col min="882" max="882" width="25.28515625" style="3" customWidth="1"/>
    <col min="883" max="883" width="15.85546875" style="3" bestFit="1" customWidth="1"/>
    <col min="884" max="885" width="18" style="3" bestFit="1" customWidth="1"/>
    <col min="886" max="1104" width="11.42578125" style="3"/>
    <col min="1105" max="1105" width="15.42578125" style="3" customWidth="1"/>
    <col min="1106" max="1106" width="9.5703125" style="3" customWidth="1"/>
    <col min="1107" max="1107" width="14.42578125" style="3" customWidth="1"/>
    <col min="1108" max="1108" width="49.85546875" style="3" customWidth="1"/>
    <col min="1109" max="1109" width="22.5703125" style="3" customWidth="1"/>
    <col min="1110" max="1110" width="23" style="3" customWidth="1"/>
    <col min="1111" max="1111" width="22.85546875" style="3" customWidth="1"/>
    <col min="1112" max="1112" width="23.42578125" style="3" customWidth="1"/>
    <col min="1113" max="1113" width="22.42578125" style="3" customWidth="1"/>
    <col min="1114" max="1114" width="13.85546875" style="3" customWidth="1"/>
    <col min="1115" max="1115" width="20.7109375" style="3" customWidth="1"/>
    <col min="1116" max="1116" width="18.140625" style="3" customWidth="1"/>
    <col min="1117" max="1117" width="14.85546875" style="3" bestFit="1" customWidth="1"/>
    <col min="1118" max="1118" width="11.42578125" style="3"/>
    <col min="1119" max="1119" width="17.42578125" style="3" customWidth="1"/>
    <col min="1120" max="1122" width="18.140625" style="3" customWidth="1"/>
    <col min="1123" max="1126" width="11.42578125" style="3"/>
    <col min="1127" max="1127" width="34" style="3" customWidth="1"/>
    <col min="1128" max="1128" width="9.5703125" style="3" customWidth="1"/>
    <col min="1129" max="1129" width="16.7109375" style="3" customWidth="1"/>
    <col min="1130" max="1130" width="55.140625" style="3" customWidth="1"/>
    <col min="1131" max="1131" width="22.5703125" style="3" customWidth="1"/>
    <col min="1132" max="1132" width="23" style="3" customWidth="1"/>
    <col min="1133" max="1133" width="22.85546875" style="3" customWidth="1"/>
    <col min="1134" max="1134" width="23.42578125" style="3" customWidth="1"/>
    <col min="1135" max="1135" width="28.7109375" style="3" customWidth="1"/>
    <col min="1136" max="1136" width="12.7109375" style="3" customWidth="1"/>
    <col min="1137" max="1137" width="11.42578125" style="3"/>
    <col min="1138" max="1138" width="25.28515625" style="3" customWidth="1"/>
    <col min="1139" max="1139" width="15.85546875" style="3" bestFit="1" customWidth="1"/>
    <col min="1140" max="1141" width="18" style="3" bestFit="1" customWidth="1"/>
    <col min="1142" max="1360" width="11.42578125" style="3"/>
    <col min="1361" max="1361" width="15.42578125" style="3" customWidth="1"/>
    <col min="1362" max="1362" width="9.5703125" style="3" customWidth="1"/>
    <col min="1363" max="1363" width="14.42578125" style="3" customWidth="1"/>
    <col min="1364" max="1364" width="49.85546875" style="3" customWidth="1"/>
    <col min="1365" max="1365" width="22.5703125" style="3" customWidth="1"/>
    <col min="1366" max="1366" width="23" style="3" customWidth="1"/>
    <col min="1367" max="1367" width="22.85546875" style="3" customWidth="1"/>
    <col min="1368" max="1368" width="23.42578125" style="3" customWidth="1"/>
    <col min="1369" max="1369" width="22.42578125" style="3" customWidth="1"/>
    <col min="1370" max="1370" width="13.85546875" style="3" customWidth="1"/>
    <col min="1371" max="1371" width="20.7109375" style="3" customWidth="1"/>
    <col min="1372" max="1372" width="18.140625" style="3" customWidth="1"/>
    <col min="1373" max="1373" width="14.85546875" style="3" bestFit="1" customWidth="1"/>
    <col min="1374" max="1374" width="11.42578125" style="3"/>
    <col min="1375" max="1375" width="17.42578125" style="3" customWidth="1"/>
    <col min="1376" max="1378" width="18.140625" style="3" customWidth="1"/>
    <col min="1379" max="1382" width="11.42578125" style="3"/>
    <col min="1383" max="1383" width="34" style="3" customWidth="1"/>
    <col min="1384" max="1384" width="9.5703125" style="3" customWidth="1"/>
    <col min="1385" max="1385" width="16.7109375" style="3" customWidth="1"/>
    <col min="1386" max="1386" width="55.140625" style="3" customWidth="1"/>
    <col min="1387" max="1387" width="22.5703125" style="3" customWidth="1"/>
    <col min="1388" max="1388" width="23" style="3" customWidth="1"/>
    <col min="1389" max="1389" width="22.85546875" style="3" customWidth="1"/>
    <col min="1390" max="1390" width="23.42578125" style="3" customWidth="1"/>
    <col min="1391" max="1391" width="28.7109375" style="3" customWidth="1"/>
    <col min="1392" max="1392" width="12.7109375" style="3" customWidth="1"/>
    <col min="1393" max="1393" width="11.42578125" style="3"/>
    <col min="1394" max="1394" width="25.28515625" style="3" customWidth="1"/>
    <col min="1395" max="1395" width="15.85546875" style="3" bestFit="1" customWidth="1"/>
    <col min="1396" max="1397" width="18" style="3" bestFit="1" customWidth="1"/>
    <col min="1398" max="1616" width="11.42578125" style="3"/>
    <col min="1617" max="1617" width="15.42578125" style="3" customWidth="1"/>
    <col min="1618" max="1618" width="9.5703125" style="3" customWidth="1"/>
    <col min="1619" max="1619" width="14.42578125" style="3" customWidth="1"/>
    <col min="1620" max="1620" width="49.85546875" style="3" customWidth="1"/>
    <col min="1621" max="1621" width="22.5703125" style="3" customWidth="1"/>
    <col min="1622" max="1622" width="23" style="3" customWidth="1"/>
    <col min="1623" max="1623" width="22.85546875" style="3" customWidth="1"/>
    <col min="1624" max="1624" width="23.42578125" style="3" customWidth="1"/>
    <col min="1625" max="1625" width="22.42578125" style="3" customWidth="1"/>
    <col min="1626" max="1626" width="13.85546875" style="3" customWidth="1"/>
    <col min="1627" max="1627" width="20.7109375" style="3" customWidth="1"/>
    <col min="1628" max="1628" width="18.140625" style="3" customWidth="1"/>
    <col min="1629" max="1629" width="14.85546875" style="3" bestFit="1" customWidth="1"/>
    <col min="1630" max="1630" width="11.42578125" style="3"/>
    <col min="1631" max="1631" width="17.42578125" style="3" customWidth="1"/>
    <col min="1632" max="1634" width="18.140625" style="3" customWidth="1"/>
    <col min="1635" max="1638" width="11.42578125" style="3"/>
    <col min="1639" max="1639" width="34" style="3" customWidth="1"/>
    <col min="1640" max="1640" width="9.5703125" style="3" customWidth="1"/>
    <col min="1641" max="1641" width="16.7109375" style="3" customWidth="1"/>
    <col min="1642" max="1642" width="55.140625" style="3" customWidth="1"/>
    <col min="1643" max="1643" width="22.5703125" style="3" customWidth="1"/>
    <col min="1644" max="1644" width="23" style="3" customWidth="1"/>
    <col min="1645" max="1645" width="22.85546875" style="3" customWidth="1"/>
    <col min="1646" max="1646" width="23.42578125" style="3" customWidth="1"/>
    <col min="1647" max="1647" width="28.7109375" style="3" customWidth="1"/>
    <col min="1648" max="1648" width="12.7109375" style="3" customWidth="1"/>
    <col min="1649" max="1649" width="11.42578125" style="3"/>
    <col min="1650" max="1650" width="25.28515625" style="3" customWidth="1"/>
    <col min="1651" max="1651" width="15.85546875" style="3" bestFit="1" customWidth="1"/>
    <col min="1652" max="1653" width="18" style="3" bestFit="1" customWidth="1"/>
    <col min="1654" max="1872" width="11.42578125" style="3"/>
    <col min="1873" max="1873" width="15.42578125" style="3" customWidth="1"/>
    <col min="1874" max="1874" width="9.5703125" style="3" customWidth="1"/>
    <col min="1875" max="1875" width="14.42578125" style="3" customWidth="1"/>
    <col min="1876" max="1876" width="49.85546875" style="3" customWidth="1"/>
    <col min="1877" max="1877" width="22.5703125" style="3" customWidth="1"/>
    <col min="1878" max="1878" width="23" style="3" customWidth="1"/>
    <col min="1879" max="1879" width="22.85546875" style="3" customWidth="1"/>
    <col min="1880" max="1880" width="23.42578125" style="3" customWidth="1"/>
    <col min="1881" max="1881" width="22.42578125" style="3" customWidth="1"/>
    <col min="1882" max="1882" width="13.85546875" style="3" customWidth="1"/>
    <col min="1883" max="1883" width="20.7109375" style="3" customWidth="1"/>
    <col min="1884" max="1884" width="18.140625" style="3" customWidth="1"/>
    <col min="1885" max="1885" width="14.85546875" style="3" bestFit="1" customWidth="1"/>
    <col min="1886" max="1886" width="11.42578125" style="3"/>
    <col min="1887" max="1887" width="17.42578125" style="3" customWidth="1"/>
    <col min="1888" max="1890" width="18.140625" style="3" customWidth="1"/>
    <col min="1891" max="1894" width="11.42578125" style="3"/>
    <col min="1895" max="1895" width="34" style="3" customWidth="1"/>
    <col min="1896" max="1896" width="9.5703125" style="3" customWidth="1"/>
    <col min="1897" max="1897" width="16.7109375" style="3" customWidth="1"/>
    <col min="1898" max="1898" width="55.140625" style="3" customWidth="1"/>
    <col min="1899" max="1899" width="22.5703125" style="3" customWidth="1"/>
    <col min="1900" max="1900" width="23" style="3" customWidth="1"/>
    <col min="1901" max="1901" width="22.85546875" style="3" customWidth="1"/>
    <col min="1902" max="1902" width="23.42578125" style="3" customWidth="1"/>
    <col min="1903" max="1903" width="28.7109375" style="3" customWidth="1"/>
    <col min="1904" max="1904" width="12.7109375" style="3" customWidth="1"/>
    <col min="1905" max="1905" width="11.42578125" style="3"/>
    <col min="1906" max="1906" width="25.28515625" style="3" customWidth="1"/>
    <col min="1907" max="1907" width="15.85546875" style="3" bestFit="1" customWidth="1"/>
    <col min="1908" max="1909" width="18" style="3" bestFit="1" customWidth="1"/>
    <col min="1910" max="2128" width="11.42578125" style="3"/>
    <col min="2129" max="2129" width="15.42578125" style="3" customWidth="1"/>
    <col min="2130" max="2130" width="9.5703125" style="3" customWidth="1"/>
    <col min="2131" max="2131" width="14.42578125" style="3" customWidth="1"/>
    <col min="2132" max="2132" width="49.85546875" style="3" customWidth="1"/>
    <col min="2133" max="2133" width="22.5703125" style="3" customWidth="1"/>
    <col min="2134" max="2134" width="23" style="3" customWidth="1"/>
    <col min="2135" max="2135" width="22.85546875" style="3" customWidth="1"/>
    <col min="2136" max="2136" width="23.42578125" style="3" customWidth="1"/>
    <col min="2137" max="2137" width="22.42578125" style="3" customWidth="1"/>
    <col min="2138" max="2138" width="13.85546875" style="3" customWidth="1"/>
    <col min="2139" max="2139" width="20.7109375" style="3" customWidth="1"/>
    <col min="2140" max="2140" width="18.140625" style="3" customWidth="1"/>
    <col min="2141" max="2141" width="14.85546875" style="3" bestFit="1" customWidth="1"/>
    <col min="2142" max="2142" width="11.42578125" style="3"/>
    <col min="2143" max="2143" width="17.42578125" style="3" customWidth="1"/>
    <col min="2144" max="2146" width="18.140625" style="3" customWidth="1"/>
    <col min="2147" max="2150" width="11.42578125" style="3"/>
    <col min="2151" max="2151" width="34" style="3" customWidth="1"/>
    <col min="2152" max="2152" width="9.5703125" style="3" customWidth="1"/>
    <col min="2153" max="2153" width="16.7109375" style="3" customWidth="1"/>
    <col min="2154" max="2154" width="55.140625" style="3" customWidth="1"/>
    <col min="2155" max="2155" width="22.5703125" style="3" customWidth="1"/>
    <col min="2156" max="2156" width="23" style="3" customWidth="1"/>
    <col min="2157" max="2157" width="22.85546875" style="3" customWidth="1"/>
    <col min="2158" max="2158" width="23.42578125" style="3" customWidth="1"/>
    <col min="2159" max="2159" width="28.7109375" style="3" customWidth="1"/>
    <col min="2160" max="2160" width="12.7109375" style="3" customWidth="1"/>
    <col min="2161" max="2161" width="11.42578125" style="3"/>
    <col min="2162" max="2162" width="25.28515625" style="3" customWidth="1"/>
    <col min="2163" max="2163" width="15.85546875" style="3" bestFit="1" customWidth="1"/>
    <col min="2164" max="2165" width="18" style="3" bestFit="1" customWidth="1"/>
    <col min="2166" max="2384" width="11.42578125" style="3"/>
    <col min="2385" max="2385" width="15.42578125" style="3" customWidth="1"/>
    <col min="2386" max="2386" width="9.5703125" style="3" customWidth="1"/>
    <col min="2387" max="2387" width="14.42578125" style="3" customWidth="1"/>
    <col min="2388" max="2388" width="49.85546875" style="3" customWidth="1"/>
    <col min="2389" max="2389" width="22.5703125" style="3" customWidth="1"/>
    <col min="2390" max="2390" width="23" style="3" customWidth="1"/>
    <col min="2391" max="2391" width="22.85546875" style="3" customWidth="1"/>
    <col min="2392" max="2392" width="23.42578125" style="3" customWidth="1"/>
    <col min="2393" max="2393" width="22.42578125" style="3" customWidth="1"/>
    <col min="2394" max="2394" width="13.85546875" style="3" customWidth="1"/>
    <col min="2395" max="2395" width="20.7109375" style="3" customWidth="1"/>
    <col min="2396" max="2396" width="18.140625" style="3" customWidth="1"/>
    <col min="2397" max="2397" width="14.85546875" style="3" bestFit="1" customWidth="1"/>
    <col min="2398" max="2398" width="11.42578125" style="3"/>
    <col min="2399" max="2399" width="17.42578125" style="3" customWidth="1"/>
    <col min="2400" max="2402" width="18.140625" style="3" customWidth="1"/>
    <col min="2403" max="2406" width="11.42578125" style="3"/>
    <col min="2407" max="2407" width="34" style="3" customWidth="1"/>
    <col min="2408" max="2408" width="9.5703125" style="3" customWidth="1"/>
    <col min="2409" max="2409" width="16.7109375" style="3" customWidth="1"/>
    <col min="2410" max="2410" width="55.140625" style="3" customWidth="1"/>
    <col min="2411" max="2411" width="22.5703125" style="3" customWidth="1"/>
    <col min="2412" max="2412" width="23" style="3" customWidth="1"/>
    <col min="2413" max="2413" width="22.85546875" style="3" customWidth="1"/>
    <col min="2414" max="2414" width="23.42578125" style="3" customWidth="1"/>
    <col min="2415" max="2415" width="28.7109375" style="3" customWidth="1"/>
    <col min="2416" max="2416" width="12.7109375" style="3" customWidth="1"/>
    <col min="2417" max="2417" width="11.42578125" style="3"/>
    <col min="2418" max="2418" width="25.28515625" style="3" customWidth="1"/>
    <col min="2419" max="2419" width="15.85546875" style="3" bestFit="1" customWidth="1"/>
    <col min="2420" max="2421" width="18" style="3" bestFit="1" customWidth="1"/>
    <col min="2422" max="2640" width="11.42578125" style="3"/>
    <col min="2641" max="2641" width="15.42578125" style="3" customWidth="1"/>
    <col min="2642" max="2642" width="9.5703125" style="3" customWidth="1"/>
    <col min="2643" max="2643" width="14.42578125" style="3" customWidth="1"/>
    <col min="2644" max="2644" width="49.85546875" style="3" customWidth="1"/>
    <col min="2645" max="2645" width="22.5703125" style="3" customWidth="1"/>
    <col min="2646" max="2646" width="23" style="3" customWidth="1"/>
    <col min="2647" max="2647" width="22.85546875" style="3" customWidth="1"/>
    <col min="2648" max="2648" width="23.42578125" style="3" customWidth="1"/>
    <col min="2649" max="2649" width="22.42578125" style="3" customWidth="1"/>
    <col min="2650" max="2650" width="13.85546875" style="3" customWidth="1"/>
    <col min="2651" max="2651" width="20.7109375" style="3" customWidth="1"/>
    <col min="2652" max="2652" width="18.140625" style="3" customWidth="1"/>
    <col min="2653" max="2653" width="14.85546875" style="3" bestFit="1" customWidth="1"/>
    <col min="2654" max="2654" width="11.42578125" style="3"/>
    <col min="2655" max="2655" width="17.42578125" style="3" customWidth="1"/>
    <col min="2656" max="2658" width="18.140625" style="3" customWidth="1"/>
    <col min="2659" max="2662" width="11.42578125" style="3"/>
    <col min="2663" max="2663" width="34" style="3" customWidth="1"/>
    <col min="2664" max="2664" width="9.5703125" style="3" customWidth="1"/>
    <col min="2665" max="2665" width="16.7109375" style="3" customWidth="1"/>
    <col min="2666" max="2666" width="55.140625" style="3" customWidth="1"/>
    <col min="2667" max="2667" width="22.5703125" style="3" customWidth="1"/>
    <col min="2668" max="2668" width="23" style="3" customWidth="1"/>
    <col min="2669" max="2669" width="22.85546875" style="3" customWidth="1"/>
    <col min="2670" max="2670" width="23.42578125" style="3" customWidth="1"/>
    <col min="2671" max="2671" width="28.7109375" style="3" customWidth="1"/>
    <col min="2672" max="2672" width="12.7109375" style="3" customWidth="1"/>
    <col min="2673" max="2673" width="11.42578125" style="3"/>
    <col min="2674" max="2674" width="25.28515625" style="3" customWidth="1"/>
    <col min="2675" max="2675" width="15.85546875" style="3" bestFit="1" customWidth="1"/>
    <col min="2676" max="2677" width="18" style="3" bestFit="1" customWidth="1"/>
    <col min="2678" max="2896" width="11.42578125" style="3"/>
    <col min="2897" max="2897" width="15.42578125" style="3" customWidth="1"/>
    <col min="2898" max="2898" width="9.5703125" style="3" customWidth="1"/>
    <col min="2899" max="2899" width="14.42578125" style="3" customWidth="1"/>
    <col min="2900" max="2900" width="49.85546875" style="3" customWidth="1"/>
    <col min="2901" max="2901" width="22.5703125" style="3" customWidth="1"/>
    <col min="2902" max="2902" width="23" style="3" customWidth="1"/>
    <col min="2903" max="2903" width="22.85546875" style="3" customWidth="1"/>
    <col min="2904" max="2904" width="23.42578125" style="3" customWidth="1"/>
    <col min="2905" max="2905" width="22.42578125" style="3" customWidth="1"/>
    <col min="2906" max="2906" width="13.85546875" style="3" customWidth="1"/>
    <col min="2907" max="2907" width="20.7109375" style="3" customWidth="1"/>
    <col min="2908" max="2908" width="18.140625" style="3" customWidth="1"/>
    <col min="2909" max="2909" width="14.85546875" style="3" bestFit="1" customWidth="1"/>
    <col min="2910" max="2910" width="11.42578125" style="3"/>
    <col min="2911" max="2911" width="17.42578125" style="3" customWidth="1"/>
    <col min="2912" max="2914" width="18.140625" style="3" customWidth="1"/>
    <col min="2915" max="2918" width="11.42578125" style="3"/>
    <col min="2919" max="2919" width="34" style="3" customWidth="1"/>
    <col min="2920" max="2920" width="9.5703125" style="3" customWidth="1"/>
    <col min="2921" max="2921" width="16.7109375" style="3" customWidth="1"/>
    <col min="2922" max="2922" width="55.140625" style="3" customWidth="1"/>
    <col min="2923" max="2923" width="22.5703125" style="3" customWidth="1"/>
    <col min="2924" max="2924" width="23" style="3" customWidth="1"/>
    <col min="2925" max="2925" width="22.85546875" style="3" customWidth="1"/>
    <col min="2926" max="2926" width="23.42578125" style="3" customWidth="1"/>
    <col min="2927" max="2927" width="28.7109375" style="3" customWidth="1"/>
    <col min="2928" max="2928" width="12.7109375" style="3" customWidth="1"/>
    <col min="2929" max="2929" width="11.42578125" style="3"/>
    <col min="2930" max="2930" width="25.28515625" style="3" customWidth="1"/>
    <col min="2931" max="2931" width="15.85546875" style="3" bestFit="1" customWidth="1"/>
    <col min="2932" max="2933" width="18" style="3" bestFit="1" customWidth="1"/>
    <col min="2934" max="3152" width="11.42578125" style="3"/>
    <col min="3153" max="3153" width="15.42578125" style="3" customWidth="1"/>
    <col min="3154" max="3154" width="9.5703125" style="3" customWidth="1"/>
    <col min="3155" max="3155" width="14.42578125" style="3" customWidth="1"/>
    <col min="3156" max="3156" width="49.85546875" style="3" customWidth="1"/>
    <col min="3157" max="3157" width="22.5703125" style="3" customWidth="1"/>
    <col min="3158" max="3158" width="23" style="3" customWidth="1"/>
    <col min="3159" max="3159" width="22.85546875" style="3" customWidth="1"/>
    <col min="3160" max="3160" width="23.42578125" style="3" customWidth="1"/>
    <col min="3161" max="3161" width="22.42578125" style="3" customWidth="1"/>
    <col min="3162" max="3162" width="13.85546875" style="3" customWidth="1"/>
    <col min="3163" max="3163" width="20.7109375" style="3" customWidth="1"/>
    <col min="3164" max="3164" width="18.140625" style="3" customWidth="1"/>
    <col min="3165" max="3165" width="14.85546875" style="3" bestFit="1" customWidth="1"/>
    <col min="3166" max="3166" width="11.42578125" style="3"/>
    <col min="3167" max="3167" width="17.42578125" style="3" customWidth="1"/>
    <col min="3168" max="3170" width="18.140625" style="3" customWidth="1"/>
    <col min="3171" max="3174" width="11.42578125" style="3"/>
    <col min="3175" max="3175" width="34" style="3" customWidth="1"/>
    <col min="3176" max="3176" width="9.5703125" style="3" customWidth="1"/>
    <col min="3177" max="3177" width="16.7109375" style="3" customWidth="1"/>
    <col min="3178" max="3178" width="55.140625" style="3" customWidth="1"/>
    <col min="3179" max="3179" width="22.5703125" style="3" customWidth="1"/>
    <col min="3180" max="3180" width="23" style="3" customWidth="1"/>
    <col min="3181" max="3181" width="22.85546875" style="3" customWidth="1"/>
    <col min="3182" max="3182" width="23.42578125" style="3" customWidth="1"/>
    <col min="3183" max="3183" width="28.7109375" style="3" customWidth="1"/>
    <col min="3184" max="3184" width="12.7109375" style="3" customWidth="1"/>
    <col min="3185" max="3185" width="11.42578125" style="3"/>
    <col min="3186" max="3186" width="25.28515625" style="3" customWidth="1"/>
    <col min="3187" max="3187" width="15.85546875" style="3" bestFit="1" customWidth="1"/>
    <col min="3188" max="3189" width="18" style="3" bestFit="1" customWidth="1"/>
    <col min="3190" max="3408" width="11.42578125" style="3"/>
    <col min="3409" max="3409" width="15.42578125" style="3" customWidth="1"/>
    <col min="3410" max="3410" width="9.5703125" style="3" customWidth="1"/>
    <col min="3411" max="3411" width="14.42578125" style="3" customWidth="1"/>
    <col min="3412" max="3412" width="49.85546875" style="3" customWidth="1"/>
    <col min="3413" max="3413" width="22.5703125" style="3" customWidth="1"/>
    <col min="3414" max="3414" width="23" style="3" customWidth="1"/>
    <col min="3415" max="3415" width="22.85546875" style="3" customWidth="1"/>
    <col min="3416" max="3416" width="23.42578125" style="3" customWidth="1"/>
    <col min="3417" max="3417" width="22.42578125" style="3" customWidth="1"/>
    <col min="3418" max="3418" width="13.85546875" style="3" customWidth="1"/>
    <col min="3419" max="3419" width="20.7109375" style="3" customWidth="1"/>
    <col min="3420" max="3420" width="18.140625" style="3" customWidth="1"/>
    <col min="3421" max="3421" width="14.85546875" style="3" bestFit="1" customWidth="1"/>
    <col min="3422" max="3422" width="11.42578125" style="3"/>
    <col min="3423" max="3423" width="17.42578125" style="3" customWidth="1"/>
    <col min="3424" max="3426" width="18.140625" style="3" customWidth="1"/>
    <col min="3427" max="3430" width="11.42578125" style="3"/>
    <col min="3431" max="3431" width="34" style="3" customWidth="1"/>
    <col min="3432" max="3432" width="9.5703125" style="3" customWidth="1"/>
    <col min="3433" max="3433" width="16.7109375" style="3" customWidth="1"/>
    <col min="3434" max="3434" width="55.140625" style="3" customWidth="1"/>
    <col min="3435" max="3435" width="22.5703125" style="3" customWidth="1"/>
    <col min="3436" max="3436" width="23" style="3" customWidth="1"/>
    <col min="3437" max="3437" width="22.85546875" style="3" customWidth="1"/>
    <col min="3438" max="3438" width="23.42578125" style="3" customWidth="1"/>
    <col min="3439" max="3439" width="28.7109375" style="3" customWidth="1"/>
    <col min="3440" max="3440" width="12.7109375" style="3" customWidth="1"/>
    <col min="3441" max="3441" width="11.42578125" style="3"/>
    <col min="3442" max="3442" width="25.28515625" style="3" customWidth="1"/>
    <col min="3443" max="3443" width="15.85546875" style="3" bestFit="1" customWidth="1"/>
    <col min="3444" max="3445" width="18" style="3" bestFit="1" customWidth="1"/>
    <col min="3446" max="3664" width="11.42578125" style="3"/>
    <col min="3665" max="3665" width="15.42578125" style="3" customWidth="1"/>
    <col min="3666" max="3666" width="9.5703125" style="3" customWidth="1"/>
    <col min="3667" max="3667" width="14.42578125" style="3" customWidth="1"/>
    <col min="3668" max="3668" width="49.85546875" style="3" customWidth="1"/>
    <col min="3669" max="3669" width="22.5703125" style="3" customWidth="1"/>
    <col min="3670" max="3670" width="23" style="3" customWidth="1"/>
    <col min="3671" max="3671" width="22.85546875" style="3" customWidth="1"/>
    <col min="3672" max="3672" width="23.42578125" style="3" customWidth="1"/>
    <col min="3673" max="3673" width="22.42578125" style="3" customWidth="1"/>
    <col min="3674" max="3674" width="13.85546875" style="3" customWidth="1"/>
    <col min="3675" max="3675" width="20.7109375" style="3" customWidth="1"/>
    <col min="3676" max="3676" width="18.140625" style="3" customWidth="1"/>
    <col min="3677" max="3677" width="14.85546875" style="3" bestFit="1" customWidth="1"/>
    <col min="3678" max="3678" width="11.42578125" style="3"/>
    <col min="3679" max="3679" width="17.42578125" style="3" customWidth="1"/>
    <col min="3680" max="3682" width="18.140625" style="3" customWidth="1"/>
    <col min="3683" max="3686" width="11.42578125" style="3"/>
    <col min="3687" max="3687" width="34" style="3" customWidth="1"/>
    <col min="3688" max="3688" width="9.5703125" style="3" customWidth="1"/>
    <col min="3689" max="3689" width="16.7109375" style="3" customWidth="1"/>
    <col min="3690" max="3690" width="55.140625" style="3" customWidth="1"/>
    <col min="3691" max="3691" width="22.5703125" style="3" customWidth="1"/>
    <col min="3692" max="3692" width="23" style="3" customWidth="1"/>
    <col min="3693" max="3693" width="22.85546875" style="3" customWidth="1"/>
    <col min="3694" max="3694" width="23.42578125" style="3" customWidth="1"/>
    <col min="3695" max="3695" width="28.7109375" style="3" customWidth="1"/>
    <col min="3696" max="3696" width="12.7109375" style="3" customWidth="1"/>
    <col min="3697" max="3697" width="11.42578125" style="3"/>
    <col min="3698" max="3698" width="25.28515625" style="3" customWidth="1"/>
    <col min="3699" max="3699" width="15.85546875" style="3" bestFit="1" customWidth="1"/>
    <col min="3700" max="3701" width="18" style="3" bestFit="1" customWidth="1"/>
    <col min="3702" max="3920" width="11.42578125" style="3"/>
    <col min="3921" max="3921" width="15.42578125" style="3" customWidth="1"/>
    <col min="3922" max="3922" width="9.5703125" style="3" customWidth="1"/>
    <col min="3923" max="3923" width="14.42578125" style="3" customWidth="1"/>
    <col min="3924" max="3924" width="49.85546875" style="3" customWidth="1"/>
    <col min="3925" max="3925" width="22.5703125" style="3" customWidth="1"/>
    <col min="3926" max="3926" width="23" style="3" customWidth="1"/>
    <col min="3927" max="3927" width="22.85546875" style="3" customWidth="1"/>
    <col min="3928" max="3928" width="23.42578125" style="3" customWidth="1"/>
    <col min="3929" max="3929" width="22.42578125" style="3" customWidth="1"/>
    <col min="3930" max="3930" width="13.85546875" style="3" customWidth="1"/>
    <col min="3931" max="3931" width="20.7109375" style="3" customWidth="1"/>
    <col min="3932" max="3932" width="18.140625" style="3" customWidth="1"/>
    <col min="3933" max="3933" width="14.85546875" style="3" bestFit="1" customWidth="1"/>
    <col min="3934" max="3934" width="11.42578125" style="3"/>
    <col min="3935" max="3935" width="17.42578125" style="3" customWidth="1"/>
    <col min="3936" max="3938" width="18.140625" style="3" customWidth="1"/>
    <col min="3939" max="3942" width="11.42578125" style="3"/>
    <col min="3943" max="3943" width="34" style="3" customWidth="1"/>
    <col min="3944" max="3944" width="9.5703125" style="3" customWidth="1"/>
    <col min="3945" max="3945" width="16.7109375" style="3" customWidth="1"/>
    <col min="3946" max="3946" width="55.140625" style="3" customWidth="1"/>
    <col min="3947" max="3947" width="22.5703125" style="3" customWidth="1"/>
    <col min="3948" max="3948" width="23" style="3" customWidth="1"/>
    <col min="3949" max="3949" width="22.85546875" style="3" customWidth="1"/>
    <col min="3950" max="3950" width="23.42578125" style="3" customWidth="1"/>
    <col min="3951" max="3951" width="28.7109375" style="3" customWidth="1"/>
    <col min="3952" max="3952" width="12.7109375" style="3" customWidth="1"/>
    <col min="3953" max="3953" width="11.42578125" style="3"/>
    <col min="3954" max="3954" width="25.28515625" style="3" customWidth="1"/>
    <col min="3955" max="3955" width="15.85546875" style="3" bestFit="1" customWidth="1"/>
    <col min="3956" max="3957" width="18" style="3" bestFit="1" customWidth="1"/>
    <col min="3958" max="4176" width="11.42578125" style="3"/>
    <col min="4177" max="4177" width="15.42578125" style="3" customWidth="1"/>
    <col min="4178" max="4178" width="9.5703125" style="3" customWidth="1"/>
    <col min="4179" max="4179" width="14.42578125" style="3" customWidth="1"/>
    <col min="4180" max="4180" width="49.85546875" style="3" customWidth="1"/>
    <col min="4181" max="4181" width="22.5703125" style="3" customWidth="1"/>
    <col min="4182" max="4182" width="23" style="3" customWidth="1"/>
    <col min="4183" max="4183" width="22.85546875" style="3" customWidth="1"/>
    <col min="4184" max="4184" width="23.42578125" style="3" customWidth="1"/>
    <col min="4185" max="4185" width="22.42578125" style="3" customWidth="1"/>
    <col min="4186" max="4186" width="13.85546875" style="3" customWidth="1"/>
    <col min="4187" max="4187" width="20.7109375" style="3" customWidth="1"/>
    <col min="4188" max="4188" width="18.140625" style="3" customWidth="1"/>
    <col min="4189" max="4189" width="14.85546875" style="3" bestFit="1" customWidth="1"/>
    <col min="4190" max="4190" width="11.42578125" style="3"/>
    <col min="4191" max="4191" width="17.42578125" style="3" customWidth="1"/>
    <col min="4192" max="4194" width="18.140625" style="3" customWidth="1"/>
    <col min="4195" max="4198" width="11.42578125" style="3"/>
    <col min="4199" max="4199" width="34" style="3" customWidth="1"/>
    <col min="4200" max="4200" width="9.5703125" style="3" customWidth="1"/>
    <col min="4201" max="4201" width="16.7109375" style="3" customWidth="1"/>
    <col min="4202" max="4202" width="55.140625" style="3" customWidth="1"/>
    <col min="4203" max="4203" width="22.5703125" style="3" customWidth="1"/>
    <col min="4204" max="4204" width="23" style="3" customWidth="1"/>
    <col min="4205" max="4205" width="22.85546875" style="3" customWidth="1"/>
    <col min="4206" max="4206" width="23.42578125" style="3" customWidth="1"/>
    <col min="4207" max="4207" width="28.7109375" style="3" customWidth="1"/>
    <col min="4208" max="4208" width="12.7109375" style="3" customWidth="1"/>
    <col min="4209" max="4209" width="11.42578125" style="3"/>
    <col min="4210" max="4210" width="25.28515625" style="3" customWidth="1"/>
    <col min="4211" max="4211" width="15.85546875" style="3" bestFit="1" customWidth="1"/>
    <col min="4212" max="4213" width="18" style="3" bestFit="1" customWidth="1"/>
    <col min="4214" max="4432" width="11.42578125" style="3"/>
    <col min="4433" max="4433" width="15.42578125" style="3" customWidth="1"/>
    <col min="4434" max="4434" width="9.5703125" style="3" customWidth="1"/>
    <col min="4435" max="4435" width="14.42578125" style="3" customWidth="1"/>
    <col min="4436" max="4436" width="49.85546875" style="3" customWidth="1"/>
    <col min="4437" max="4437" width="22.5703125" style="3" customWidth="1"/>
    <col min="4438" max="4438" width="23" style="3" customWidth="1"/>
    <col min="4439" max="4439" width="22.85546875" style="3" customWidth="1"/>
    <col min="4440" max="4440" width="23.42578125" style="3" customWidth="1"/>
    <col min="4441" max="4441" width="22.42578125" style="3" customWidth="1"/>
    <col min="4442" max="4442" width="13.85546875" style="3" customWidth="1"/>
    <col min="4443" max="4443" width="20.7109375" style="3" customWidth="1"/>
    <col min="4444" max="4444" width="18.140625" style="3" customWidth="1"/>
    <col min="4445" max="4445" width="14.85546875" style="3" bestFit="1" customWidth="1"/>
    <col min="4446" max="4446" width="11.42578125" style="3"/>
    <col min="4447" max="4447" width="17.42578125" style="3" customWidth="1"/>
    <col min="4448" max="4450" width="18.140625" style="3" customWidth="1"/>
    <col min="4451" max="4454" width="11.42578125" style="3"/>
    <col min="4455" max="4455" width="34" style="3" customWidth="1"/>
    <col min="4456" max="4456" width="9.5703125" style="3" customWidth="1"/>
    <col min="4457" max="4457" width="16.7109375" style="3" customWidth="1"/>
    <col min="4458" max="4458" width="55.140625" style="3" customWidth="1"/>
    <col min="4459" max="4459" width="22.5703125" style="3" customWidth="1"/>
    <col min="4460" max="4460" width="23" style="3" customWidth="1"/>
    <col min="4461" max="4461" width="22.85546875" style="3" customWidth="1"/>
    <col min="4462" max="4462" width="23.42578125" style="3" customWidth="1"/>
    <col min="4463" max="4463" width="28.7109375" style="3" customWidth="1"/>
    <col min="4464" max="4464" width="12.7109375" style="3" customWidth="1"/>
    <col min="4465" max="4465" width="11.42578125" style="3"/>
    <col min="4466" max="4466" width="25.28515625" style="3" customWidth="1"/>
    <col min="4467" max="4467" width="15.85546875" style="3" bestFit="1" customWidth="1"/>
    <col min="4468" max="4469" width="18" style="3" bestFit="1" customWidth="1"/>
    <col min="4470" max="4688" width="11.42578125" style="3"/>
    <col min="4689" max="4689" width="15.42578125" style="3" customWidth="1"/>
    <col min="4690" max="4690" width="9.5703125" style="3" customWidth="1"/>
    <col min="4691" max="4691" width="14.42578125" style="3" customWidth="1"/>
    <col min="4692" max="4692" width="49.85546875" style="3" customWidth="1"/>
    <col min="4693" max="4693" width="22.5703125" style="3" customWidth="1"/>
    <col min="4694" max="4694" width="23" style="3" customWidth="1"/>
    <col min="4695" max="4695" width="22.85546875" style="3" customWidth="1"/>
    <col min="4696" max="4696" width="23.42578125" style="3" customWidth="1"/>
    <col min="4697" max="4697" width="22.42578125" style="3" customWidth="1"/>
    <col min="4698" max="4698" width="13.85546875" style="3" customWidth="1"/>
    <col min="4699" max="4699" width="20.7109375" style="3" customWidth="1"/>
    <col min="4700" max="4700" width="18.140625" style="3" customWidth="1"/>
    <col min="4701" max="4701" width="14.85546875" style="3" bestFit="1" customWidth="1"/>
    <col min="4702" max="4702" width="11.42578125" style="3"/>
    <col min="4703" max="4703" width="17.42578125" style="3" customWidth="1"/>
    <col min="4704" max="4706" width="18.140625" style="3" customWidth="1"/>
    <col min="4707" max="4710" width="11.42578125" style="3"/>
    <col min="4711" max="4711" width="34" style="3" customWidth="1"/>
    <col min="4712" max="4712" width="9.5703125" style="3" customWidth="1"/>
    <col min="4713" max="4713" width="16.7109375" style="3" customWidth="1"/>
    <col min="4714" max="4714" width="55.140625" style="3" customWidth="1"/>
    <col min="4715" max="4715" width="22.5703125" style="3" customWidth="1"/>
    <col min="4716" max="4716" width="23" style="3" customWidth="1"/>
    <col min="4717" max="4717" width="22.85546875" style="3" customWidth="1"/>
    <col min="4718" max="4718" width="23.42578125" style="3" customWidth="1"/>
    <col min="4719" max="4719" width="28.7109375" style="3" customWidth="1"/>
    <col min="4720" max="4720" width="12.7109375" style="3" customWidth="1"/>
    <col min="4721" max="4721" width="11.42578125" style="3"/>
    <col min="4722" max="4722" width="25.28515625" style="3" customWidth="1"/>
    <col min="4723" max="4723" width="15.85546875" style="3" bestFit="1" customWidth="1"/>
    <col min="4724" max="4725" width="18" style="3" bestFit="1" customWidth="1"/>
    <col min="4726" max="4944" width="11.42578125" style="3"/>
    <col min="4945" max="4945" width="15.42578125" style="3" customWidth="1"/>
    <col min="4946" max="4946" width="9.5703125" style="3" customWidth="1"/>
    <col min="4947" max="4947" width="14.42578125" style="3" customWidth="1"/>
    <col min="4948" max="4948" width="49.85546875" style="3" customWidth="1"/>
    <col min="4949" max="4949" width="22.5703125" style="3" customWidth="1"/>
    <col min="4950" max="4950" width="23" style="3" customWidth="1"/>
    <col min="4951" max="4951" width="22.85546875" style="3" customWidth="1"/>
    <col min="4952" max="4952" width="23.42578125" style="3" customWidth="1"/>
    <col min="4953" max="4953" width="22.42578125" style="3" customWidth="1"/>
    <col min="4954" max="4954" width="13.85546875" style="3" customWidth="1"/>
    <col min="4955" max="4955" width="20.7109375" style="3" customWidth="1"/>
    <col min="4956" max="4956" width="18.140625" style="3" customWidth="1"/>
    <col min="4957" max="4957" width="14.85546875" style="3" bestFit="1" customWidth="1"/>
    <col min="4958" max="4958" width="11.42578125" style="3"/>
    <col min="4959" max="4959" width="17.42578125" style="3" customWidth="1"/>
    <col min="4960" max="4962" width="18.140625" style="3" customWidth="1"/>
    <col min="4963" max="4966" width="11.42578125" style="3"/>
    <col min="4967" max="4967" width="34" style="3" customWidth="1"/>
    <col min="4968" max="4968" width="9.5703125" style="3" customWidth="1"/>
    <col min="4969" max="4969" width="16.7109375" style="3" customWidth="1"/>
    <col min="4970" max="4970" width="55.140625" style="3" customWidth="1"/>
    <col min="4971" max="4971" width="22.5703125" style="3" customWidth="1"/>
    <col min="4972" max="4972" width="23" style="3" customWidth="1"/>
    <col min="4973" max="4973" width="22.85546875" style="3" customWidth="1"/>
    <col min="4974" max="4974" width="23.42578125" style="3" customWidth="1"/>
    <col min="4975" max="4975" width="28.7109375" style="3" customWidth="1"/>
    <col min="4976" max="4976" width="12.7109375" style="3" customWidth="1"/>
    <col min="4977" max="4977" width="11.42578125" style="3"/>
    <col min="4978" max="4978" width="25.28515625" style="3" customWidth="1"/>
    <col min="4979" max="4979" width="15.85546875" style="3" bestFit="1" customWidth="1"/>
    <col min="4980" max="4981" width="18" style="3" bestFit="1" customWidth="1"/>
    <col min="4982" max="5200" width="11.42578125" style="3"/>
    <col min="5201" max="5201" width="15.42578125" style="3" customWidth="1"/>
    <col min="5202" max="5202" width="9.5703125" style="3" customWidth="1"/>
    <col min="5203" max="5203" width="14.42578125" style="3" customWidth="1"/>
    <col min="5204" max="5204" width="49.85546875" style="3" customWidth="1"/>
    <col min="5205" max="5205" width="22.5703125" style="3" customWidth="1"/>
    <col min="5206" max="5206" width="23" style="3" customWidth="1"/>
    <col min="5207" max="5207" width="22.85546875" style="3" customWidth="1"/>
    <col min="5208" max="5208" width="23.42578125" style="3" customWidth="1"/>
    <col min="5209" max="5209" width="22.42578125" style="3" customWidth="1"/>
    <col min="5210" max="5210" width="13.85546875" style="3" customWidth="1"/>
    <col min="5211" max="5211" width="20.7109375" style="3" customWidth="1"/>
    <col min="5212" max="5212" width="18.140625" style="3" customWidth="1"/>
    <col min="5213" max="5213" width="14.85546875" style="3" bestFit="1" customWidth="1"/>
    <col min="5214" max="5214" width="11.42578125" style="3"/>
    <col min="5215" max="5215" width="17.42578125" style="3" customWidth="1"/>
    <col min="5216" max="5218" width="18.140625" style="3" customWidth="1"/>
    <col min="5219" max="5222" width="11.42578125" style="3"/>
    <col min="5223" max="5223" width="34" style="3" customWidth="1"/>
    <col min="5224" max="5224" width="9.5703125" style="3" customWidth="1"/>
    <col min="5225" max="5225" width="16.7109375" style="3" customWidth="1"/>
    <col min="5226" max="5226" width="55.140625" style="3" customWidth="1"/>
    <col min="5227" max="5227" width="22.5703125" style="3" customWidth="1"/>
    <col min="5228" max="5228" width="23" style="3" customWidth="1"/>
    <col min="5229" max="5229" width="22.85546875" style="3" customWidth="1"/>
    <col min="5230" max="5230" width="23.42578125" style="3" customWidth="1"/>
    <col min="5231" max="5231" width="28.7109375" style="3" customWidth="1"/>
    <col min="5232" max="5232" width="12.7109375" style="3" customWidth="1"/>
    <col min="5233" max="5233" width="11.42578125" style="3"/>
    <col min="5234" max="5234" width="25.28515625" style="3" customWidth="1"/>
    <col min="5235" max="5235" width="15.85546875" style="3" bestFit="1" customWidth="1"/>
    <col min="5236" max="5237" width="18" style="3" bestFit="1" customWidth="1"/>
    <col min="5238" max="5456" width="11.42578125" style="3"/>
    <col min="5457" max="5457" width="15.42578125" style="3" customWidth="1"/>
    <col min="5458" max="5458" width="9.5703125" style="3" customWidth="1"/>
    <col min="5459" max="5459" width="14.42578125" style="3" customWidth="1"/>
    <col min="5460" max="5460" width="49.85546875" style="3" customWidth="1"/>
    <col min="5461" max="5461" width="22.5703125" style="3" customWidth="1"/>
    <col min="5462" max="5462" width="23" style="3" customWidth="1"/>
    <col min="5463" max="5463" width="22.85546875" style="3" customWidth="1"/>
    <col min="5464" max="5464" width="23.42578125" style="3" customWidth="1"/>
    <col min="5465" max="5465" width="22.42578125" style="3" customWidth="1"/>
    <col min="5466" max="5466" width="13.85546875" style="3" customWidth="1"/>
    <col min="5467" max="5467" width="20.7109375" style="3" customWidth="1"/>
    <col min="5468" max="5468" width="18.140625" style="3" customWidth="1"/>
    <col min="5469" max="5469" width="14.85546875" style="3" bestFit="1" customWidth="1"/>
    <col min="5470" max="5470" width="11.42578125" style="3"/>
    <col min="5471" max="5471" width="17.42578125" style="3" customWidth="1"/>
    <col min="5472" max="5474" width="18.140625" style="3" customWidth="1"/>
    <col min="5475" max="5478" width="11.42578125" style="3"/>
    <col min="5479" max="5479" width="34" style="3" customWidth="1"/>
    <col min="5480" max="5480" width="9.5703125" style="3" customWidth="1"/>
    <col min="5481" max="5481" width="16.7109375" style="3" customWidth="1"/>
    <col min="5482" max="5482" width="55.140625" style="3" customWidth="1"/>
    <col min="5483" max="5483" width="22.5703125" style="3" customWidth="1"/>
    <col min="5484" max="5484" width="23" style="3" customWidth="1"/>
    <col min="5485" max="5485" width="22.85546875" style="3" customWidth="1"/>
    <col min="5486" max="5486" width="23.42578125" style="3" customWidth="1"/>
    <col min="5487" max="5487" width="28.7109375" style="3" customWidth="1"/>
    <col min="5488" max="5488" width="12.7109375" style="3" customWidth="1"/>
    <col min="5489" max="5489" width="11.42578125" style="3"/>
    <col min="5490" max="5490" width="25.28515625" style="3" customWidth="1"/>
    <col min="5491" max="5491" width="15.85546875" style="3" bestFit="1" customWidth="1"/>
    <col min="5492" max="5493" width="18" style="3" bestFit="1" customWidth="1"/>
    <col min="5494" max="5712" width="11.42578125" style="3"/>
    <col min="5713" max="5713" width="15.42578125" style="3" customWidth="1"/>
    <col min="5714" max="5714" width="9.5703125" style="3" customWidth="1"/>
    <col min="5715" max="5715" width="14.42578125" style="3" customWidth="1"/>
    <col min="5716" max="5716" width="49.85546875" style="3" customWidth="1"/>
    <col min="5717" max="5717" width="22.5703125" style="3" customWidth="1"/>
    <col min="5718" max="5718" width="23" style="3" customWidth="1"/>
    <col min="5719" max="5719" width="22.85546875" style="3" customWidth="1"/>
    <col min="5720" max="5720" width="23.42578125" style="3" customWidth="1"/>
    <col min="5721" max="5721" width="22.42578125" style="3" customWidth="1"/>
    <col min="5722" max="5722" width="13.85546875" style="3" customWidth="1"/>
    <col min="5723" max="5723" width="20.7109375" style="3" customWidth="1"/>
    <col min="5724" max="5724" width="18.140625" style="3" customWidth="1"/>
    <col min="5725" max="5725" width="14.85546875" style="3" bestFit="1" customWidth="1"/>
    <col min="5726" max="5726" width="11.42578125" style="3"/>
    <col min="5727" max="5727" width="17.42578125" style="3" customWidth="1"/>
    <col min="5728" max="5730" width="18.140625" style="3" customWidth="1"/>
    <col min="5731" max="5734" width="11.42578125" style="3"/>
    <col min="5735" max="5735" width="34" style="3" customWidth="1"/>
    <col min="5736" max="5736" width="9.5703125" style="3" customWidth="1"/>
    <col min="5737" max="5737" width="16.7109375" style="3" customWidth="1"/>
    <col min="5738" max="5738" width="55.140625" style="3" customWidth="1"/>
    <col min="5739" max="5739" width="22.5703125" style="3" customWidth="1"/>
    <col min="5740" max="5740" width="23" style="3" customWidth="1"/>
    <col min="5741" max="5741" width="22.85546875" style="3" customWidth="1"/>
    <col min="5742" max="5742" width="23.42578125" style="3" customWidth="1"/>
    <col min="5743" max="5743" width="28.7109375" style="3" customWidth="1"/>
    <col min="5744" max="5744" width="12.7109375" style="3" customWidth="1"/>
    <col min="5745" max="5745" width="11.42578125" style="3"/>
    <col min="5746" max="5746" width="25.28515625" style="3" customWidth="1"/>
    <col min="5747" max="5747" width="15.85546875" style="3" bestFit="1" customWidth="1"/>
    <col min="5748" max="5749" width="18" style="3" bestFit="1" customWidth="1"/>
    <col min="5750" max="5968" width="11.42578125" style="3"/>
    <col min="5969" max="5969" width="15.42578125" style="3" customWidth="1"/>
    <col min="5970" max="5970" width="9.5703125" style="3" customWidth="1"/>
    <col min="5971" max="5971" width="14.42578125" style="3" customWidth="1"/>
    <col min="5972" max="5972" width="49.85546875" style="3" customWidth="1"/>
    <col min="5973" max="5973" width="22.5703125" style="3" customWidth="1"/>
    <col min="5974" max="5974" width="23" style="3" customWidth="1"/>
    <col min="5975" max="5975" width="22.85546875" style="3" customWidth="1"/>
    <col min="5976" max="5976" width="23.42578125" style="3" customWidth="1"/>
    <col min="5977" max="5977" width="22.42578125" style="3" customWidth="1"/>
    <col min="5978" max="5978" width="13.85546875" style="3" customWidth="1"/>
    <col min="5979" max="5979" width="20.7109375" style="3" customWidth="1"/>
    <col min="5980" max="5980" width="18.140625" style="3" customWidth="1"/>
    <col min="5981" max="5981" width="14.85546875" style="3" bestFit="1" customWidth="1"/>
    <col min="5982" max="5982" width="11.42578125" style="3"/>
    <col min="5983" max="5983" width="17.42578125" style="3" customWidth="1"/>
    <col min="5984" max="5986" width="18.140625" style="3" customWidth="1"/>
    <col min="5987" max="5990" width="11.42578125" style="3"/>
    <col min="5991" max="5991" width="34" style="3" customWidth="1"/>
    <col min="5992" max="5992" width="9.5703125" style="3" customWidth="1"/>
    <col min="5993" max="5993" width="16.7109375" style="3" customWidth="1"/>
    <col min="5994" max="5994" width="55.140625" style="3" customWidth="1"/>
    <col min="5995" max="5995" width="22.5703125" style="3" customWidth="1"/>
    <col min="5996" max="5996" width="23" style="3" customWidth="1"/>
    <col min="5997" max="5997" width="22.85546875" style="3" customWidth="1"/>
    <col min="5998" max="5998" width="23.42578125" style="3" customWidth="1"/>
    <col min="5999" max="5999" width="28.7109375" style="3" customWidth="1"/>
    <col min="6000" max="6000" width="12.7109375" style="3" customWidth="1"/>
    <col min="6001" max="6001" width="11.42578125" style="3"/>
    <col min="6002" max="6002" width="25.28515625" style="3" customWidth="1"/>
    <col min="6003" max="6003" width="15.85546875" style="3" bestFit="1" customWidth="1"/>
    <col min="6004" max="6005" width="18" style="3" bestFit="1" customWidth="1"/>
    <col min="6006" max="6224" width="11.42578125" style="3"/>
    <col min="6225" max="6225" width="15.42578125" style="3" customWidth="1"/>
    <col min="6226" max="6226" width="9.5703125" style="3" customWidth="1"/>
    <col min="6227" max="6227" width="14.42578125" style="3" customWidth="1"/>
    <col min="6228" max="6228" width="49.85546875" style="3" customWidth="1"/>
    <col min="6229" max="6229" width="22.5703125" style="3" customWidth="1"/>
    <col min="6230" max="6230" width="23" style="3" customWidth="1"/>
    <col min="6231" max="6231" width="22.85546875" style="3" customWidth="1"/>
    <col min="6232" max="6232" width="23.42578125" style="3" customWidth="1"/>
    <col min="6233" max="6233" width="22.42578125" style="3" customWidth="1"/>
    <col min="6234" max="6234" width="13.85546875" style="3" customWidth="1"/>
    <col min="6235" max="6235" width="20.7109375" style="3" customWidth="1"/>
    <col min="6236" max="6236" width="18.140625" style="3" customWidth="1"/>
    <col min="6237" max="6237" width="14.85546875" style="3" bestFit="1" customWidth="1"/>
    <col min="6238" max="6238" width="11.42578125" style="3"/>
    <col min="6239" max="6239" width="17.42578125" style="3" customWidth="1"/>
    <col min="6240" max="6242" width="18.140625" style="3" customWidth="1"/>
    <col min="6243" max="6246" width="11.42578125" style="3"/>
    <col min="6247" max="6247" width="34" style="3" customWidth="1"/>
    <col min="6248" max="6248" width="9.5703125" style="3" customWidth="1"/>
    <col min="6249" max="6249" width="16.7109375" style="3" customWidth="1"/>
    <col min="6250" max="6250" width="55.140625" style="3" customWidth="1"/>
    <col min="6251" max="6251" width="22.5703125" style="3" customWidth="1"/>
    <col min="6252" max="6252" width="23" style="3" customWidth="1"/>
    <col min="6253" max="6253" width="22.85546875" style="3" customWidth="1"/>
    <col min="6254" max="6254" width="23.42578125" style="3" customWidth="1"/>
    <col min="6255" max="6255" width="28.7109375" style="3" customWidth="1"/>
    <col min="6256" max="6256" width="12.7109375" style="3" customWidth="1"/>
    <col min="6257" max="6257" width="11.42578125" style="3"/>
    <col min="6258" max="6258" width="25.28515625" style="3" customWidth="1"/>
    <col min="6259" max="6259" width="15.85546875" style="3" bestFit="1" customWidth="1"/>
    <col min="6260" max="6261" width="18" style="3" bestFit="1" customWidth="1"/>
    <col min="6262" max="6480" width="11.42578125" style="3"/>
    <col min="6481" max="6481" width="15.42578125" style="3" customWidth="1"/>
    <col min="6482" max="6482" width="9.5703125" style="3" customWidth="1"/>
    <col min="6483" max="6483" width="14.42578125" style="3" customWidth="1"/>
    <col min="6484" max="6484" width="49.85546875" style="3" customWidth="1"/>
    <col min="6485" max="6485" width="22.5703125" style="3" customWidth="1"/>
    <col min="6486" max="6486" width="23" style="3" customWidth="1"/>
    <col min="6487" max="6487" width="22.85546875" style="3" customWidth="1"/>
    <col min="6488" max="6488" width="23.42578125" style="3" customWidth="1"/>
    <col min="6489" max="6489" width="22.42578125" style="3" customWidth="1"/>
    <col min="6490" max="6490" width="13.85546875" style="3" customWidth="1"/>
    <col min="6491" max="6491" width="20.7109375" style="3" customWidth="1"/>
    <col min="6492" max="6492" width="18.140625" style="3" customWidth="1"/>
    <col min="6493" max="6493" width="14.85546875" style="3" bestFit="1" customWidth="1"/>
    <col min="6494" max="6494" width="11.42578125" style="3"/>
    <col min="6495" max="6495" width="17.42578125" style="3" customWidth="1"/>
    <col min="6496" max="6498" width="18.140625" style="3" customWidth="1"/>
    <col min="6499" max="6502" width="11.42578125" style="3"/>
    <col min="6503" max="6503" width="34" style="3" customWidth="1"/>
    <col min="6504" max="6504" width="9.5703125" style="3" customWidth="1"/>
    <col min="6505" max="6505" width="16.7109375" style="3" customWidth="1"/>
    <col min="6506" max="6506" width="55.140625" style="3" customWidth="1"/>
    <col min="6507" max="6507" width="22.5703125" style="3" customWidth="1"/>
    <col min="6508" max="6508" width="23" style="3" customWidth="1"/>
    <col min="6509" max="6509" width="22.85546875" style="3" customWidth="1"/>
    <col min="6510" max="6510" width="23.42578125" style="3" customWidth="1"/>
    <col min="6511" max="6511" width="28.7109375" style="3" customWidth="1"/>
    <col min="6512" max="6512" width="12.7109375" style="3" customWidth="1"/>
    <col min="6513" max="6513" width="11.42578125" style="3"/>
    <col min="6514" max="6514" width="25.28515625" style="3" customWidth="1"/>
    <col min="6515" max="6515" width="15.85546875" style="3" bestFit="1" customWidth="1"/>
    <col min="6516" max="6517" width="18" style="3" bestFit="1" customWidth="1"/>
    <col min="6518" max="6736" width="11.42578125" style="3"/>
    <col min="6737" max="6737" width="15.42578125" style="3" customWidth="1"/>
    <col min="6738" max="6738" width="9.5703125" style="3" customWidth="1"/>
    <col min="6739" max="6739" width="14.42578125" style="3" customWidth="1"/>
    <col min="6740" max="6740" width="49.85546875" style="3" customWidth="1"/>
    <col min="6741" max="6741" width="22.5703125" style="3" customWidth="1"/>
    <col min="6742" max="6742" width="23" style="3" customWidth="1"/>
    <col min="6743" max="6743" width="22.85546875" style="3" customWidth="1"/>
    <col min="6744" max="6744" width="23.42578125" style="3" customWidth="1"/>
    <col min="6745" max="6745" width="22.42578125" style="3" customWidth="1"/>
    <col min="6746" max="6746" width="13.85546875" style="3" customWidth="1"/>
    <col min="6747" max="6747" width="20.7109375" style="3" customWidth="1"/>
    <col min="6748" max="6748" width="18.140625" style="3" customWidth="1"/>
    <col min="6749" max="6749" width="14.85546875" style="3" bestFit="1" customWidth="1"/>
    <col min="6750" max="6750" width="11.42578125" style="3"/>
    <col min="6751" max="6751" width="17.42578125" style="3" customWidth="1"/>
    <col min="6752" max="6754" width="18.140625" style="3" customWidth="1"/>
    <col min="6755" max="6758" width="11.42578125" style="3"/>
    <col min="6759" max="6759" width="34" style="3" customWidth="1"/>
    <col min="6760" max="6760" width="9.5703125" style="3" customWidth="1"/>
    <col min="6761" max="6761" width="16.7109375" style="3" customWidth="1"/>
    <col min="6762" max="6762" width="55.140625" style="3" customWidth="1"/>
    <col min="6763" max="6763" width="22.5703125" style="3" customWidth="1"/>
    <col min="6764" max="6764" width="23" style="3" customWidth="1"/>
    <col min="6765" max="6765" width="22.85546875" style="3" customWidth="1"/>
    <col min="6766" max="6766" width="23.42578125" style="3" customWidth="1"/>
    <col min="6767" max="6767" width="28.7109375" style="3" customWidth="1"/>
    <col min="6768" max="6768" width="12.7109375" style="3" customWidth="1"/>
    <col min="6769" max="6769" width="11.42578125" style="3"/>
    <col min="6770" max="6770" width="25.28515625" style="3" customWidth="1"/>
    <col min="6771" max="6771" width="15.85546875" style="3" bestFit="1" customWidth="1"/>
    <col min="6772" max="6773" width="18" style="3" bestFit="1" customWidth="1"/>
    <col min="6774" max="6992" width="11.42578125" style="3"/>
    <col min="6993" max="6993" width="15.42578125" style="3" customWidth="1"/>
    <col min="6994" max="6994" width="9.5703125" style="3" customWidth="1"/>
    <col min="6995" max="6995" width="14.42578125" style="3" customWidth="1"/>
    <col min="6996" max="6996" width="49.85546875" style="3" customWidth="1"/>
    <col min="6997" max="6997" width="22.5703125" style="3" customWidth="1"/>
    <col min="6998" max="6998" width="23" style="3" customWidth="1"/>
    <col min="6999" max="6999" width="22.85546875" style="3" customWidth="1"/>
    <col min="7000" max="7000" width="23.42578125" style="3" customWidth="1"/>
    <col min="7001" max="7001" width="22.42578125" style="3" customWidth="1"/>
    <col min="7002" max="7002" width="13.85546875" style="3" customWidth="1"/>
    <col min="7003" max="7003" width="20.7109375" style="3" customWidth="1"/>
    <col min="7004" max="7004" width="18.140625" style="3" customWidth="1"/>
    <col min="7005" max="7005" width="14.85546875" style="3" bestFit="1" customWidth="1"/>
    <col min="7006" max="7006" width="11.42578125" style="3"/>
    <col min="7007" max="7007" width="17.42578125" style="3" customWidth="1"/>
    <col min="7008" max="7010" width="18.140625" style="3" customWidth="1"/>
    <col min="7011" max="7014" width="11.42578125" style="3"/>
    <col min="7015" max="7015" width="34" style="3" customWidth="1"/>
    <col min="7016" max="7016" width="9.5703125" style="3" customWidth="1"/>
    <col min="7017" max="7017" width="16.7109375" style="3" customWidth="1"/>
    <col min="7018" max="7018" width="55.140625" style="3" customWidth="1"/>
    <col min="7019" max="7019" width="22.5703125" style="3" customWidth="1"/>
    <col min="7020" max="7020" width="23" style="3" customWidth="1"/>
    <col min="7021" max="7021" width="22.85546875" style="3" customWidth="1"/>
    <col min="7022" max="7022" width="23.42578125" style="3" customWidth="1"/>
    <col min="7023" max="7023" width="28.7109375" style="3" customWidth="1"/>
    <col min="7024" max="7024" width="12.7109375" style="3" customWidth="1"/>
    <col min="7025" max="7025" width="11.42578125" style="3"/>
    <col min="7026" max="7026" width="25.28515625" style="3" customWidth="1"/>
    <col min="7027" max="7027" width="15.85546875" style="3" bestFit="1" customWidth="1"/>
    <col min="7028" max="7029" width="18" style="3" bestFit="1" customWidth="1"/>
    <col min="7030" max="7248" width="11.42578125" style="3"/>
    <col min="7249" max="7249" width="15.42578125" style="3" customWidth="1"/>
    <col min="7250" max="7250" width="9.5703125" style="3" customWidth="1"/>
    <col min="7251" max="7251" width="14.42578125" style="3" customWidth="1"/>
    <col min="7252" max="7252" width="49.85546875" style="3" customWidth="1"/>
    <col min="7253" max="7253" width="22.5703125" style="3" customWidth="1"/>
    <col min="7254" max="7254" width="23" style="3" customWidth="1"/>
    <col min="7255" max="7255" width="22.85546875" style="3" customWidth="1"/>
    <col min="7256" max="7256" width="23.42578125" style="3" customWidth="1"/>
    <col min="7257" max="7257" width="22.42578125" style="3" customWidth="1"/>
    <col min="7258" max="7258" width="13.85546875" style="3" customWidth="1"/>
    <col min="7259" max="7259" width="20.7109375" style="3" customWidth="1"/>
    <col min="7260" max="7260" width="18.140625" style="3" customWidth="1"/>
    <col min="7261" max="7261" width="14.85546875" style="3" bestFit="1" customWidth="1"/>
    <col min="7262" max="7262" width="11.42578125" style="3"/>
    <col min="7263" max="7263" width="17.42578125" style="3" customWidth="1"/>
    <col min="7264" max="7266" width="18.140625" style="3" customWidth="1"/>
    <col min="7267" max="7270" width="11.42578125" style="3"/>
    <col min="7271" max="7271" width="34" style="3" customWidth="1"/>
    <col min="7272" max="7272" width="9.5703125" style="3" customWidth="1"/>
    <col min="7273" max="7273" width="16.7109375" style="3" customWidth="1"/>
    <col min="7274" max="7274" width="55.140625" style="3" customWidth="1"/>
    <col min="7275" max="7275" width="22.5703125" style="3" customWidth="1"/>
    <col min="7276" max="7276" width="23" style="3" customWidth="1"/>
    <col min="7277" max="7277" width="22.85546875" style="3" customWidth="1"/>
    <col min="7278" max="7278" width="23.42578125" style="3" customWidth="1"/>
    <col min="7279" max="7279" width="28.7109375" style="3" customWidth="1"/>
    <col min="7280" max="7280" width="12.7109375" style="3" customWidth="1"/>
    <col min="7281" max="7281" width="11.42578125" style="3"/>
    <col min="7282" max="7282" width="25.28515625" style="3" customWidth="1"/>
    <col min="7283" max="7283" width="15.85546875" style="3" bestFit="1" customWidth="1"/>
    <col min="7284" max="7285" width="18" style="3" bestFit="1" customWidth="1"/>
    <col min="7286" max="7504" width="11.42578125" style="3"/>
    <col min="7505" max="7505" width="15.42578125" style="3" customWidth="1"/>
    <col min="7506" max="7506" width="9.5703125" style="3" customWidth="1"/>
    <col min="7507" max="7507" width="14.42578125" style="3" customWidth="1"/>
    <col min="7508" max="7508" width="49.85546875" style="3" customWidth="1"/>
    <col min="7509" max="7509" width="22.5703125" style="3" customWidth="1"/>
    <col min="7510" max="7510" width="23" style="3" customWidth="1"/>
    <col min="7511" max="7511" width="22.85546875" style="3" customWidth="1"/>
    <col min="7512" max="7512" width="23.42578125" style="3" customWidth="1"/>
    <col min="7513" max="7513" width="22.42578125" style="3" customWidth="1"/>
    <col min="7514" max="7514" width="13.85546875" style="3" customWidth="1"/>
    <col min="7515" max="7515" width="20.7109375" style="3" customWidth="1"/>
    <col min="7516" max="7516" width="18.140625" style="3" customWidth="1"/>
    <col min="7517" max="7517" width="14.85546875" style="3" bestFit="1" customWidth="1"/>
    <col min="7518" max="7518" width="11.42578125" style="3"/>
    <col min="7519" max="7519" width="17.42578125" style="3" customWidth="1"/>
    <col min="7520" max="7522" width="18.140625" style="3" customWidth="1"/>
    <col min="7523" max="7526" width="11.42578125" style="3"/>
    <col min="7527" max="7527" width="34" style="3" customWidth="1"/>
    <col min="7528" max="7528" width="9.5703125" style="3" customWidth="1"/>
    <col min="7529" max="7529" width="16.7109375" style="3" customWidth="1"/>
    <col min="7530" max="7530" width="55.140625" style="3" customWidth="1"/>
    <col min="7531" max="7531" width="22.5703125" style="3" customWidth="1"/>
    <col min="7532" max="7532" width="23" style="3" customWidth="1"/>
    <col min="7533" max="7533" width="22.85546875" style="3" customWidth="1"/>
    <col min="7534" max="7534" width="23.42578125" style="3" customWidth="1"/>
    <col min="7535" max="7535" width="28.7109375" style="3" customWidth="1"/>
    <col min="7536" max="7536" width="12.7109375" style="3" customWidth="1"/>
    <col min="7537" max="7537" width="11.42578125" style="3"/>
    <col min="7538" max="7538" width="25.28515625" style="3" customWidth="1"/>
    <col min="7539" max="7539" width="15.85546875" style="3" bestFit="1" customWidth="1"/>
    <col min="7540" max="7541" width="18" style="3" bestFit="1" customWidth="1"/>
    <col min="7542" max="7760" width="11.42578125" style="3"/>
    <col min="7761" max="7761" width="15.42578125" style="3" customWidth="1"/>
    <col min="7762" max="7762" width="9.5703125" style="3" customWidth="1"/>
    <col min="7763" max="7763" width="14.42578125" style="3" customWidth="1"/>
    <col min="7764" max="7764" width="49.85546875" style="3" customWidth="1"/>
    <col min="7765" max="7765" width="22.5703125" style="3" customWidth="1"/>
    <col min="7766" max="7766" width="23" style="3" customWidth="1"/>
    <col min="7767" max="7767" width="22.85546875" style="3" customWidth="1"/>
    <col min="7768" max="7768" width="23.42578125" style="3" customWidth="1"/>
    <col min="7769" max="7769" width="22.42578125" style="3" customWidth="1"/>
    <col min="7770" max="7770" width="13.85546875" style="3" customWidth="1"/>
    <col min="7771" max="7771" width="20.7109375" style="3" customWidth="1"/>
    <col min="7772" max="7772" width="18.140625" style="3" customWidth="1"/>
    <col min="7773" max="7773" width="14.85546875" style="3" bestFit="1" customWidth="1"/>
    <col min="7774" max="7774" width="11.42578125" style="3"/>
    <col min="7775" max="7775" width="17.42578125" style="3" customWidth="1"/>
    <col min="7776" max="7778" width="18.140625" style="3" customWidth="1"/>
    <col min="7779" max="7782" width="11.42578125" style="3"/>
    <col min="7783" max="7783" width="34" style="3" customWidth="1"/>
    <col min="7784" max="7784" width="9.5703125" style="3" customWidth="1"/>
    <col min="7785" max="7785" width="16.7109375" style="3" customWidth="1"/>
    <col min="7786" max="7786" width="55.140625" style="3" customWidth="1"/>
    <col min="7787" max="7787" width="22.5703125" style="3" customWidth="1"/>
    <col min="7788" max="7788" width="23" style="3" customWidth="1"/>
    <col min="7789" max="7789" width="22.85546875" style="3" customWidth="1"/>
    <col min="7790" max="7790" width="23.42578125" style="3" customWidth="1"/>
    <col min="7791" max="7791" width="28.7109375" style="3" customWidth="1"/>
    <col min="7792" max="7792" width="12.7109375" style="3" customWidth="1"/>
    <col min="7793" max="7793" width="11.42578125" style="3"/>
    <col min="7794" max="7794" width="25.28515625" style="3" customWidth="1"/>
    <col min="7795" max="7795" width="15.85546875" style="3" bestFit="1" customWidth="1"/>
    <col min="7796" max="7797" width="18" style="3" bestFit="1" customWidth="1"/>
    <col min="7798" max="8016" width="11.42578125" style="3"/>
    <col min="8017" max="8017" width="15.42578125" style="3" customWidth="1"/>
    <col min="8018" max="8018" width="9.5703125" style="3" customWidth="1"/>
    <col min="8019" max="8019" width="14.42578125" style="3" customWidth="1"/>
    <col min="8020" max="8020" width="49.85546875" style="3" customWidth="1"/>
    <col min="8021" max="8021" width="22.5703125" style="3" customWidth="1"/>
    <col min="8022" max="8022" width="23" style="3" customWidth="1"/>
    <col min="8023" max="8023" width="22.85546875" style="3" customWidth="1"/>
    <col min="8024" max="8024" width="23.42578125" style="3" customWidth="1"/>
    <col min="8025" max="8025" width="22.42578125" style="3" customWidth="1"/>
    <col min="8026" max="8026" width="13.85546875" style="3" customWidth="1"/>
    <col min="8027" max="8027" width="20.7109375" style="3" customWidth="1"/>
    <col min="8028" max="8028" width="18.140625" style="3" customWidth="1"/>
    <col min="8029" max="8029" width="14.85546875" style="3" bestFit="1" customWidth="1"/>
    <col min="8030" max="8030" width="11.42578125" style="3"/>
    <col min="8031" max="8031" width="17.42578125" style="3" customWidth="1"/>
    <col min="8032" max="8034" width="18.140625" style="3" customWidth="1"/>
    <col min="8035" max="8038" width="11.42578125" style="3"/>
    <col min="8039" max="8039" width="34" style="3" customWidth="1"/>
    <col min="8040" max="8040" width="9.5703125" style="3" customWidth="1"/>
    <col min="8041" max="8041" width="16.7109375" style="3" customWidth="1"/>
    <col min="8042" max="8042" width="55.140625" style="3" customWidth="1"/>
    <col min="8043" max="8043" width="22.5703125" style="3" customWidth="1"/>
    <col min="8044" max="8044" width="23" style="3" customWidth="1"/>
    <col min="8045" max="8045" width="22.85546875" style="3" customWidth="1"/>
    <col min="8046" max="8046" width="23.42578125" style="3" customWidth="1"/>
    <col min="8047" max="8047" width="28.7109375" style="3" customWidth="1"/>
    <col min="8048" max="8048" width="12.7109375" style="3" customWidth="1"/>
    <col min="8049" max="8049" width="11.42578125" style="3"/>
    <col min="8050" max="8050" width="25.28515625" style="3" customWidth="1"/>
    <col min="8051" max="8051" width="15.85546875" style="3" bestFit="1" customWidth="1"/>
    <col min="8052" max="8053" width="18" style="3" bestFit="1" customWidth="1"/>
    <col min="8054" max="8272" width="11.42578125" style="3"/>
    <col min="8273" max="8273" width="15.42578125" style="3" customWidth="1"/>
    <col min="8274" max="8274" width="9.5703125" style="3" customWidth="1"/>
    <col min="8275" max="8275" width="14.42578125" style="3" customWidth="1"/>
    <col min="8276" max="8276" width="49.85546875" style="3" customWidth="1"/>
    <col min="8277" max="8277" width="22.5703125" style="3" customWidth="1"/>
    <col min="8278" max="8278" width="23" style="3" customWidth="1"/>
    <col min="8279" max="8279" width="22.85546875" style="3" customWidth="1"/>
    <col min="8280" max="8280" width="23.42578125" style="3" customWidth="1"/>
    <col min="8281" max="8281" width="22.42578125" style="3" customWidth="1"/>
    <col min="8282" max="8282" width="13.85546875" style="3" customWidth="1"/>
    <col min="8283" max="8283" width="20.7109375" style="3" customWidth="1"/>
    <col min="8284" max="8284" width="18.140625" style="3" customWidth="1"/>
    <col min="8285" max="8285" width="14.85546875" style="3" bestFit="1" customWidth="1"/>
    <col min="8286" max="8286" width="11.42578125" style="3"/>
    <col min="8287" max="8287" width="17.42578125" style="3" customWidth="1"/>
    <col min="8288" max="8290" width="18.140625" style="3" customWidth="1"/>
    <col min="8291" max="8294" width="11.42578125" style="3"/>
    <col min="8295" max="8295" width="34" style="3" customWidth="1"/>
    <col min="8296" max="8296" width="9.5703125" style="3" customWidth="1"/>
    <col min="8297" max="8297" width="16.7109375" style="3" customWidth="1"/>
    <col min="8298" max="8298" width="55.140625" style="3" customWidth="1"/>
    <col min="8299" max="8299" width="22.5703125" style="3" customWidth="1"/>
    <col min="8300" max="8300" width="23" style="3" customWidth="1"/>
    <col min="8301" max="8301" width="22.85546875" style="3" customWidth="1"/>
    <col min="8302" max="8302" width="23.42578125" style="3" customWidth="1"/>
    <col min="8303" max="8303" width="28.7109375" style="3" customWidth="1"/>
    <col min="8304" max="8304" width="12.7109375" style="3" customWidth="1"/>
    <col min="8305" max="8305" width="11.42578125" style="3"/>
    <col min="8306" max="8306" width="25.28515625" style="3" customWidth="1"/>
    <col min="8307" max="8307" width="15.85546875" style="3" bestFit="1" customWidth="1"/>
    <col min="8308" max="8309" width="18" style="3" bestFit="1" customWidth="1"/>
    <col min="8310" max="8528" width="11.42578125" style="3"/>
    <col min="8529" max="8529" width="15.42578125" style="3" customWidth="1"/>
    <col min="8530" max="8530" width="9.5703125" style="3" customWidth="1"/>
    <col min="8531" max="8531" width="14.42578125" style="3" customWidth="1"/>
    <col min="8532" max="8532" width="49.85546875" style="3" customWidth="1"/>
    <col min="8533" max="8533" width="22.5703125" style="3" customWidth="1"/>
    <col min="8534" max="8534" width="23" style="3" customWidth="1"/>
    <col min="8535" max="8535" width="22.85546875" style="3" customWidth="1"/>
    <col min="8536" max="8536" width="23.42578125" style="3" customWidth="1"/>
    <col min="8537" max="8537" width="22.42578125" style="3" customWidth="1"/>
    <col min="8538" max="8538" width="13.85546875" style="3" customWidth="1"/>
    <col min="8539" max="8539" width="20.7109375" style="3" customWidth="1"/>
    <col min="8540" max="8540" width="18.140625" style="3" customWidth="1"/>
    <col min="8541" max="8541" width="14.85546875" style="3" bestFit="1" customWidth="1"/>
    <col min="8542" max="8542" width="11.42578125" style="3"/>
    <col min="8543" max="8543" width="17.42578125" style="3" customWidth="1"/>
    <col min="8544" max="8546" width="18.140625" style="3" customWidth="1"/>
    <col min="8547" max="8550" width="11.42578125" style="3"/>
    <col min="8551" max="8551" width="34" style="3" customWidth="1"/>
    <col min="8552" max="8552" width="9.5703125" style="3" customWidth="1"/>
    <col min="8553" max="8553" width="16.7109375" style="3" customWidth="1"/>
    <col min="8554" max="8554" width="55.140625" style="3" customWidth="1"/>
    <col min="8555" max="8555" width="22.5703125" style="3" customWidth="1"/>
    <col min="8556" max="8556" width="23" style="3" customWidth="1"/>
    <col min="8557" max="8557" width="22.85546875" style="3" customWidth="1"/>
    <col min="8558" max="8558" width="23.42578125" style="3" customWidth="1"/>
    <col min="8559" max="8559" width="28.7109375" style="3" customWidth="1"/>
    <col min="8560" max="8560" width="12.7109375" style="3" customWidth="1"/>
    <col min="8561" max="8561" width="11.42578125" style="3"/>
    <col min="8562" max="8562" width="25.28515625" style="3" customWidth="1"/>
    <col min="8563" max="8563" width="15.85546875" style="3" bestFit="1" customWidth="1"/>
    <col min="8564" max="8565" width="18" style="3" bestFit="1" customWidth="1"/>
    <col min="8566" max="8784" width="11.42578125" style="3"/>
    <col min="8785" max="8785" width="15.42578125" style="3" customWidth="1"/>
    <col min="8786" max="8786" width="9.5703125" style="3" customWidth="1"/>
    <col min="8787" max="8787" width="14.42578125" style="3" customWidth="1"/>
    <col min="8788" max="8788" width="49.85546875" style="3" customWidth="1"/>
    <col min="8789" max="8789" width="22.5703125" style="3" customWidth="1"/>
    <col min="8790" max="8790" width="23" style="3" customWidth="1"/>
    <col min="8791" max="8791" width="22.85546875" style="3" customWidth="1"/>
    <col min="8792" max="8792" width="23.42578125" style="3" customWidth="1"/>
    <col min="8793" max="8793" width="22.42578125" style="3" customWidth="1"/>
    <col min="8794" max="8794" width="13.85546875" style="3" customWidth="1"/>
    <col min="8795" max="8795" width="20.7109375" style="3" customWidth="1"/>
    <col min="8796" max="8796" width="18.140625" style="3" customWidth="1"/>
    <col min="8797" max="8797" width="14.85546875" style="3" bestFit="1" customWidth="1"/>
    <col min="8798" max="8798" width="11.42578125" style="3"/>
    <col min="8799" max="8799" width="17.42578125" style="3" customWidth="1"/>
    <col min="8800" max="8802" width="18.140625" style="3" customWidth="1"/>
    <col min="8803" max="8806" width="11.42578125" style="3"/>
    <col min="8807" max="8807" width="34" style="3" customWidth="1"/>
    <col min="8808" max="8808" width="9.5703125" style="3" customWidth="1"/>
    <col min="8809" max="8809" width="16.7109375" style="3" customWidth="1"/>
    <col min="8810" max="8810" width="55.140625" style="3" customWidth="1"/>
    <col min="8811" max="8811" width="22.5703125" style="3" customWidth="1"/>
    <col min="8812" max="8812" width="23" style="3" customWidth="1"/>
    <col min="8813" max="8813" width="22.85546875" style="3" customWidth="1"/>
    <col min="8814" max="8814" width="23.42578125" style="3" customWidth="1"/>
    <col min="8815" max="8815" width="28.7109375" style="3" customWidth="1"/>
    <col min="8816" max="8816" width="12.7109375" style="3" customWidth="1"/>
    <col min="8817" max="8817" width="11.42578125" style="3"/>
    <col min="8818" max="8818" width="25.28515625" style="3" customWidth="1"/>
    <col min="8819" max="8819" width="15.85546875" style="3" bestFit="1" customWidth="1"/>
    <col min="8820" max="8821" width="18" style="3" bestFit="1" customWidth="1"/>
    <col min="8822" max="9040" width="11.42578125" style="3"/>
    <col min="9041" max="9041" width="15.42578125" style="3" customWidth="1"/>
    <col min="9042" max="9042" width="9.5703125" style="3" customWidth="1"/>
    <col min="9043" max="9043" width="14.42578125" style="3" customWidth="1"/>
    <col min="9044" max="9044" width="49.85546875" style="3" customWidth="1"/>
    <col min="9045" max="9045" width="22.5703125" style="3" customWidth="1"/>
    <col min="9046" max="9046" width="23" style="3" customWidth="1"/>
    <col min="9047" max="9047" width="22.85546875" style="3" customWidth="1"/>
    <col min="9048" max="9048" width="23.42578125" style="3" customWidth="1"/>
    <col min="9049" max="9049" width="22.42578125" style="3" customWidth="1"/>
    <col min="9050" max="9050" width="13.85546875" style="3" customWidth="1"/>
    <col min="9051" max="9051" width="20.7109375" style="3" customWidth="1"/>
    <col min="9052" max="9052" width="18.140625" style="3" customWidth="1"/>
    <col min="9053" max="9053" width="14.85546875" style="3" bestFit="1" customWidth="1"/>
    <col min="9054" max="9054" width="11.42578125" style="3"/>
    <col min="9055" max="9055" width="17.42578125" style="3" customWidth="1"/>
    <col min="9056" max="9058" width="18.140625" style="3" customWidth="1"/>
    <col min="9059" max="9062" width="11.42578125" style="3"/>
    <col min="9063" max="9063" width="34" style="3" customWidth="1"/>
    <col min="9064" max="9064" width="9.5703125" style="3" customWidth="1"/>
    <col min="9065" max="9065" width="16.7109375" style="3" customWidth="1"/>
    <col min="9066" max="9066" width="55.140625" style="3" customWidth="1"/>
    <col min="9067" max="9067" width="22.5703125" style="3" customWidth="1"/>
    <col min="9068" max="9068" width="23" style="3" customWidth="1"/>
    <col min="9069" max="9069" width="22.85546875" style="3" customWidth="1"/>
    <col min="9070" max="9070" width="23.42578125" style="3" customWidth="1"/>
    <col min="9071" max="9071" width="28.7109375" style="3" customWidth="1"/>
    <col min="9072" max="9072" width="12.7109375" style="3" customWidth="1"/>
    <col min="9073" max="9073" width="11.42578125" style="3"/>
    <col min="9074" max="9074" width="25.28515625" style="3" customWidth="1"/>
    <col min="9075" max="9075" width="15.85546875" style="3" bestFit="1" customWidth="1"/>
    <col min="9076" max="9077" width="18" style="3" bestFit="1" customWidth="1"/>
    <col min="9078" max="9296" width="11.42578125" style="3"/>
    <col min="9297" max="9297" width="15.42578125" style="3" customWidth="1"/>
    <col min="9298" max="9298" width="9.5703125" style="3" customWidth="1"/>
    <col min="9299" max="9299" width="14.42578125" style="3" customWidth="1"/>
    <col min="9300" max="9300" width="49.85546875" style="3" customWidth="1"/>
    <col min="9301" max="9301" width="22.5703125" style="3" customWidth="1"/>
    <col min="9302" max="9302" width="23" style="3" customWidth="1"/>
    <col min="9303" max="9303" width="22.85546875" style="3" customWidth="1"/>
    <col min="9304" max="9304" width="23.42578125" style="3" customWidth="1"/>
    <col min="9305" max="9305" width="22.42578125" style="3" customWidth="1"/>
    <col min="9306" max="9306" width="13.85546875" style="3" customWidth="1"/>
    <col min="9307" max="9307" width="20.7109375" style="3" customWidth="1"/>
    <col min="9308" max="9308" width="18.140625" style="3" customWidth="1"/>
    <col min="9309" max="9309" width="14.85546875" style="3" bestFit="1" customWidth="1"/>
    <col min="9310" max="9310" width="11.42578125" style="3"/>
    <col min="9311" max="9311" width="17.42578125" style="3" customWidth="1"/>
    <col min="9312" max="9314" width="18.140625" style="3" customWidth="1"/>
    <col min="9315" max="9318" width="11.42578125" style="3"/>
    <col min="9319" max="9319" width="34" style="3" customWidth="1"/>
    <col min="9320" max="9320" width="9.5703125" style="3" customWidth="1"/>
    <col min="9321" max="9321" width="16.7109375" style="3" customWidth="1"/>
    <col min="9322" max="9322" width="55.140625" style="3" customWidth="1"/>
    <col min="9323" max="9323" width="22.5703125" style="3" customWidth="1"/>
    <col min="9324" max="9324" width="23" style="3" customWidth="1"/>
    <col min="9325" max="9325" width="22.85546875" style="3" customWidth="1"/>
    <col min="9326" max="9326" width="23.42578125" style="3" customWidth="1"/>
    <col min="9327" max="9327" width="28.7109375" style="3" customWidth="1"/>
    <col min="9328" max="9328" width="12.7109375" style="3" customWidth="1"/>
    <col min="9329" max="9329" width="11.42578125" style="3"/>
    <col min="9330" max="9330" width="25.28515625" style="3" customWidth="1"/>
    <col min="9331" max="9331" width="15.85546875" style="3" bestFit="1" customWidth="1"/>
    <col min="9332" max="9333" width="18" style="3" bestFit="1" customWidth="1"/>
    <col min="9334" max="9552" width="11.42578125" style="3"/>
    <col min="9553" max="9553" width="15.42578125" style="3" customWidth="1"/>
    <col min="9554" max="9554" width="9.5703125" style="3" customWidth="1"/>
    <col min="9555" max="9555" width="14.42578125" style="3" customWidth="1"/>
    <col min="9556" max="9556" width="49.85546875" style="3" customWidth="1"/>
    <col min="9557" max="9557" width="22.5703125" style="3" customWidth="1"/>
    <col min="9558" max="9558" width="23" style="3" customWidth="1"/>
    <col min="9559" max="9559" width="22.85546875" style="3" customWidth="1"/>
    <col min="9560" max="9560" width="23.42578125" style="3" customWidth="1"/>
    <col min="9561" max="9561" width="22.42578125" style="3" customWidth="1"/>
    <col min="9562" max="9562" width="13.85546875" style="3" customWidth="1"/>
    <col min="9563" max="9563" width="20.7109375" style="3" customWidth="1"/>
    <col min="9564" max="9564" width="18.140625" style="3" customWidth="1"/>
    <col min="9565" max="9565" width="14.85546875" style="3" bestFit="1" customWidth="1"/>
    <col min="9566" max="9566" width="11.42578125" style="3"/>
    <col min="9567" max="9567" width="17.42578125" style="3" customWidth="1"/>
    <col min="9568" max="9570" width="18.140625" style="3" customWidth="1"/>
    <col min="9571" max="9574" width="11.42578125" style="3"/>
    <col min="9575" max="9575" width="34" style="3" customWidth="1"/>
    <col min="9576" max="9576" width="9.5703125" style="3" customWidth="1"/>
    <col min="9577" max="9577" width="16.7109375" style="3" customWidth="1"/>
    <col min="9578" max="9578" width="55.140625" style="3" customWidth="1"/>
    <col min="9579" max="9579" width="22.5703125" style="3" customWidth="1"/>
    <col min="9580" max="9580" width="23" style="3" customWidth="1"/>
    <col min="9581" max="9581" width="22.85546875" style="3" customWidth="1"/>
    <col min="9582" max="9582" width="23.42578125" style="3" customWidth="1"/>
    <col min="9583" max="9583" width="28.7109375" style="3" customWidth="1"/>
    <col min="9584" max="9584" width="12.7109375" style="3" customWidth="1"/>
    <col min="9585" max="9585" width="11.42578125" style="3"/>
    <col min="9586" max="9586" width="25.28515625" style="3" customWidth="1"/>
    <col min="9587" max="9587" width="15.85546875" style="3" bestFit="1" customWidth="1"/>
    <col min="9588" max="9589" width="18" style="3" bestFit="1" customWidth="1"/>
    <col min="9590" max="9808" width="11.42578125" style="3"/>
    <col min="9809" max="9809" width="15.42578125" style="3" customWidth="1"/>
    <col min="9810" max="9810" width="9.5703125" style="3" customWidth="1"/>
    <col min="9811" max="9811" width="14.42578125" style="3" customWidth="1"/>
    <col min="9812" max="9812" width="49.85546875" style="3" customWidth="1"/>
    <col min="9813" max="9813" width="22.5703125" style="3" customWidth="1"/>
    <col min="9814" max="9814" width="23" style="3" customWidth="1"/>
    <col min="9815" max="9815" width="22.85546875" style="3" customWidth="1"/>
    <col min="9816" max="9816" width="23.42578125" style="3" customWidth="1"/>
    <col min="9817" max="9817" width="22.42578125" style="3" customWidth="1"/>
    <col min="9818" max="9818" width="13.85546875" style="3" customWidth="1"/>
    <col min="9819" max="9819" width="20.7109375" style="3" customWidth="1"/>
    <col min="9820" max="9820" width="18.140625" style="3" customWidth="1"/>
    <col min="9821" max="9821" width="14.85546875" style="3" bestFit="1" customWidth="1"/>
    <col min="9822" max="9822" width="11.42578125" style="3"/>
    <col min="9823" max="9823" width="17.42578125" style="3" customWidth="1"/>
    <col min="9824" max="9826" width="18.140625" style="3" customWidth="1"/>
    <col min="9827" max="9830" width="11.42578125" style="3"/>
    <col min="9831" max="9831" width="34" style="3" customWidth="1"/>
    <col min="9832" max="9832" width="9.5703125" style="3" customWidth="1"/>
    <col min="9833" max="9833" width="16.7109375" style="3" customWidth="1"/>
    <col min="9834" max="9834" width="55.140625" style="3" customWidth="1"/>
    <col min="9835" max="9835" width="22.5703125" style="3" customWidth="1"/>
    <col min="9836" max="9836" width="23" style="3" customWidth="1"/>
    <col min="9837" max="9837" width="22.85546875" style="3" customWidth="1"/>
    <col min="9838" max="9838" width="23.42578125" style="3" customWidth="1"/>
    <col min="9839" max="9839" width="28.7109375" style="3" customWidth="1"/>
    <col min="9840" max="9840" width="12.7109375" style="3" customWidth="1"/>
    <col min="9841" max="9841" width="11.42578125" style="3"/>
    <col min="9842" max="9842" width="25.28515625" style="3" customWidth="1"/>
    <col min="9843" max="9843" width="15.85546875" style="3" bestFit="1" customWidth="1"/>
    <col min="9844" max="9845" width="18" style="3" bestFit="1" customWidth="1"/>
    <col min="9846" max="10064" width="11.42578125" style="3"/>
    <col min="10065" max="10065" width="15.42578125" style="3" customWidth="1"/>
    <col min="10066" max="10066" width="9.5703125" style="3" customWidth="1"/>
    <col min="10067" max="10067" width="14.42578125" style="3" customWidth="1"/>
    <col min="10068" max="10068" width="49.85546875" style="3" customWidth="1"/>
    <col min="10069" max="10069" width="22.5703125" style="3" customWidth="1"/>
    <col min="10070" max="10070" width="23" style="3" customWidth="1"/>
    <col min="10071" max="10071" width="22.85546875" style="3" customWidth="1"/>
    <col min="10072" max="10072" width="23.42578125" style="3" customWidth="1"/>
    <col min="10073" max="10073" width="22.42578125" style="3" customWidth="1"/>
    <col min="10074" max="10074" width="13.85546875" style="3" customWidth="1"/>
    <col min="10075" max="10075" width="20.7109375" style="3" customWidth="1"/>
    <col min="10076" max="10076" width="18.140625" style="3" customWidth="1"/>
    <col min="10077" max="10077" width="14.85546875" style="3" bestFit="1" customWidth="1"/>
    <col min="10078" max="10078" width="11.42578125" style="3"/>
    <col min="10079" max="10079" width="17.42578125" style="3" customWidth="1"/>
    <col min="10080" max="10082" width="18.140625" style="3" customWidth="1"/>
    <col min="10083" max="10086" width="11.42578125" style="3"/>
    <col min="10087" max="10087" width="34" style="3" customWidth="1"/>
    <col min="10088" max="10088" width="9.5703125" style="3" customWidth="1"/>
    <col min="10089" max="10089" width="16.7109375" style="3" customWidth="1"/>
    <col min="10090" max="10090" width="55.140625" style="3" customWidth="1"/>
    <col min="10091" max="10091" width="22.5703125" style="3" customWidth="1"/>
    <col min="10092" max="10092" width="23" style="3" customWidth="1"/>
    <col min="10093" max="10093" width="22.85546875" style="3" customWidth="1"/>
    <col min="10094" max="10094" width="23.42578125" style="3" customWidth="1"/>
    <col min="10095" max="10095" width="28.7109375" style="3" customWidth="1"/>
    <col min="10096" max="10096" width="12.7109375" style="3" customWidth="1"/>
    <col min="10097" max="10097" width="11.42578125" style="3"/>
    <col min="10098" max="10098" width="25.28515625" style="3" customWidth="1"/>
    <col min="10099" max="10099" width="15.85546875" style="3" bestFit="1" customWidth="1"/>
    <col min="10100" max="10101" width="18" style="3" bestFit="1" customWidth="1"/>
    <col min="10102" max="10320" width="11.42578125" style="3"/>
    <col min="10321" max="10321" width="15.42578125" style="3" customWidth="1"/>
    <col min="10322" max="10322" width="9.5703125" style="3" customWidth="1"/>
    <col min="10323" max="10323" width="14.42578125" style="3" customWidth="1"/>
    <col min="10324" max="10324" width="49.85546875" style="3" customWidth="1"/>
    <col min="10325" max="10325" width="22.5703125" style="3" customWidth="1"/>
    <col min="10326" max="10326" width="23" style="3" customWidth="1"/>
    <col min="10327" max="10327" width="22.85546875" style="3" customWidth="1"/>
    <col min="10328" max="10328" width="23.42578125" style="3" customWidth="1"/>
    <col min="10329" max="10329" width="22.42578125" style="3" customWidth="1"/>
    <col min="10330" max="10330" width="13.85546875" style="3" customWidth="1"/>
    <col min="10331" max="10331" width="20.7109375" style="3" customWidth="1"/>
    <col min="10332" max="10332" width="18.140625" style="3" customWidth="1"/>
    <col min="10333" max="10333" width="14.85546875" style="3" bestFit="1" customWidth="1"/>
    <col min="10334" max="10334" width="11.42578125" style="3"/>
    <col min="10335" max="10335" width="17.42578125" style="3" customWidth="1"/>
    <col min="10336" max="10338" width="18.140625" style="3" customWidth="1"/>
    <col min="10339" max="10342" width="11.42578125" style="3"/>
    <col min="10343" max="10343" width="34" style="3" customWidth="1"/>
    <col min="10344" max="10344" width="9.5703125" style="3" customWidth="1"/>
    <col min="10345" max="10345" width="16.7109375" style="3" customWidth="1"/>
    <col min="10346" max="10346" width="55.140625" style="3" customWidth="1"/>
    <col min="10347" max="10347" width="22.5703125" style="3" customWidth="1"/>
    <col min="10348" max="10348" width="23" style="3" customWidth="1"/>
    <col min="10349" max="10349" width="22.85546875" style="3" customWidth="1"/>
    <col min="10350" max="10350" width="23.42578125" style="3" customWidth="1"/>
    <col min="10351" max="10351" width="28.7109375" style="3" customWidth="1"/>
    <col min="10352" max="10352" width="12.7109375" style="3" customWidth="1"/>
    <col min="10353" max="10353" width="11.42578125" style="3"/>
    <col min="10354" max="10354" width="25.28515625" style="3" customWidth="1"/>
    <col min="10355" max="10355" width="15.85546875" style="3" bestFit="1" customWidth="1"/>
    <col min="10356" max="10357" width="18" style="3" bestFit="1" customWidth="1"/>
    <col min="10358" max="10576" width="11.42578125" style="3"/>
    <col min="10577" max="10577" width="15.42578125" style="3" customWidth="1"/>
    <col min="10578" max="10578" width="9.5703125" style="3" customWidth="1"/>
    <col min="10579" max="10579" width="14.42578125" style="3" customWidth="1"/>
    <col min="10580" max="10580" width="49.85546875" style="3" customWidth="1"/>
    <col min="10581" max="10581" width="22.5703125" style="3" customWidth="1"/>
    <col min="10582" max="10582" width="23" style="3" customWidth="1"/>
    <col min="10583" max="10583" width="22.85546875" style="3" customWidth="1"/>
    <col min="10584" max="10584" width="23.42578125" style="3" customWidth="1"/>
    <col min="10585" max="10585" width="22.42578125" style="3" customWidth="1"/>
    <col min="10586" max="10586" width="13.85546875" style="3" customWidth="1"/>
    <col min="10587" max="10587" width="20.7109375" style="3" customWidth="1"/>
    <col min="10588" max="10588" width="18.140625" style="3" customWidth="1"/>
    <col min="10589" max="10589" width="14.85546875" style="3" bestFit="1" customWidth="1"/>
    <col min="10590" max="10590" width="11.42578125" style="3"/>
    <col min="10591" max="10591" width="17.42578125" style="3" customWidth="1"/>
    <col min="10592" max="10594" width="18.140625" style="3" customWidth="1"/>
    <col min="10595" max="10598" width="11.42578125" style="3"/>
    <col min="10599" max="10599" width="34" style="3" customWidth="1"/>
    <col min="10600" max="10600" width="9.5703125" style="3" customWidth="1"/>
    <col min="10601" max="10601" width="16.7109375" style="3" customWidth="1"/>
    <col min="10602" max="10602" width="55.140625" style="3" customWidth="1"/>
    <col min="10603" max="10603" width="22.5703125" style="3" customWidth="1"/>
    <col min="10604" max="10604" width="23" style="3" customWidth="1"/>
    <col min="10605" max="10605" width="22.85546875" style="3" customWidth="1"/>
    <col min="10606" max="10606" width="23.42578125" style="3" customWidth="1"/>
    <col min="10607" max="10607" width="28.7109375" style="3" customWidth="1"/>
    <col min="10608" max="10608" width="12.7109375" style="3" customWidth="1"/>
    <col min="10609" max="10609" width="11.42578125" style="3"/>
    <col min="10610" max="10610" width="25.28515625" style="3" customWidth="1"/>
    <col min="10611" max="10611" width="15.85546875" style="3" bestFit="1" customWidth="1"/>
    <col min="10612" max="10613" width="18" style="3" bestFit="1" customWidth="1"/>
    <col min="10614" max="10832" width="11.42578125" style="3"/>
    <col min="10833" max="10833" width="15.42578125" style="3" customWidth="1"/>
    <col min="10834" max="10834" width="9.5703125" style="3" customWidth="1"/>
    <col min="10835" max="10835" width="14.42578125" style="3" customWidth="1"/>
    <col min="10836" max="10836" width="49.85546875" style="3" customWidth="1"/>
    <col min="10837" max="10837" width="22.5703125" style="3" customWidth="1"/>
    <col min="10838" max="10838" width="23" style="3" customWidth="1"/>
    <col min="10839" max="10839" width="22.85546875" style="3" customWidth="1"/>
    <col min="10840" max="10840" width="23.42578125" style="3" customWidth="1"/>
    <col min="10841" max="10841" width="22.42578125" style="3" customWidth="1"/>
    <col min="10842" max="10842" width="13.85546875" style="3" customWidth="1"/>
    <col min="10843" max="10843" width="20.7109375" style="3" customWidth="1"/>
    <col min="10844" max="10844" width="18.140625" style="3" customWidth="1"/>
    <col min="10845" max="10845" width="14.85546875" style="3" bestFit="1" customWidth="1"/>
    <col min="10846" max="10846" width="11.42578125" style="3"/>
    <col min="10847" max="10847" width="17.42578125" style="3" customWidth="1"/>
    <col min="10848" max="10850" width="18.140625" style="3" customWidth="1"/>
    <col min="10851" max="10854" width="11.42578125" style="3"/>
    <col min="10855" max="10855" width="34" style="3" customWidth="1"/>
    <col min="10856" max="10856" width="9.5703125" style="3" customWidth="1"/>
    <col min="10857" max="10857" width="16.7109375" style="3" customWidth="1"/>
    <col min="10858" max="10858" width="55.140625" style="3" customWidth="1"/>
    <col min="10859" max="10859" width="22.5703125" style="3" customWidth="1"/>
    <col min="10860" max="10860" width="23" style="3" customWidth="1"/>
    <col min="10861" max="10861" width="22.85546875" style="3" customWidth="1"/>
    <col min="10862" max="10862" width="23.42578125" style="3" customWidth="1"/>
    <col min="10863" max="10863" width="28.7109375" style="3" customWidth="1"/>
    <col min="10864" max="10864" width="12.7109375" style="3" customWidth="1"/>
    <col min="10865" max="10865" width="11.42578125" style="3"/>
    <col min="10866" max="10866" width="25.28515625" style="3" customWidth="1"/>
    <col min="10867" max="10867" width="15.85546875" style="3" bestFit="1" customWidth="1"/>
    <col min="10868" max="10869" width="18" style="3" bestFit="1" customWidth="1"/>
    <col min="10870" max="11088" width="11.42578125" style="3"/>
    <col min="11089" max="11089" width="15.42578125" style="3" customWidth="1"/>
    <col min="11090" max="11090" width="9.5703125" style="3" customWidth="1"/>
    <col min="11091" max="11091" width="14.42578125" style="3" customWidth="1"/>
    <col min="11092" max="11092" width="49.85546875" style="3" customWidth="1"/>
    <col min="11093" max="11093" width="22.5703125" style="3" customWidth="1"/>
    <col min="11094" max="11094" width="23" style="3" customWidth="1"/>
    <col min="11095" max="11095" width="22.85546875" style="3" customWidth="1"/>
    <col min="11096" max="11096" width="23.42578125" style="3" customWidth="1"/>
    <col min="11097" max="11097" width="22.42578125" style="3" customWidth="1"/>
    <col min="11098" max="11098" width="13.85546875" style="3" customWidth="1"/>
    <col min="11099" max="11099" width="20.7109375" style="3" customWidth="1"/>
    <col min="11100" max="11100" width="18.140625" style="3" customWidth="1"/>
    <col min="11101" max="11101" width="14.85546875" style="3" bestFit="1" customWidth="1"/>
    <col min="11102" max="11102" width="11.42578125" style="3"/>
    <col min="11103" max="11103" width="17.42578125" style="3" customWidth="1"/>
    <col min="11104" max="11106" width="18.140625" style="3" customWidth="1"/>
    <col min="11107" max="11110" width="11.42578125" style="3"/>
    <col min="11111" max="11111" width="34" style="3" customWidth="1"/>
    <col min="11112" max="11112" width="9.5703125" style="3" customWidth="1"/>
    <col min="11113" max="11113" width="16.7109375" style="3" customWidth="1"/>
    <col min="11114" max="11114" width="55.140625" style="3" customWidth="1"/>
    <col min="11115" max="11115" width="22.5703125" style="3" customWidth="1"/>
    <col min="11116" max="11116" width="23" style="3" customWidth="1"/>
    <col min="11117" max="11117" width="22.85546875" style="3" customWidth="1"/>
    <col min="11118" max="11118" width="23.42578125" style="3" customWidth="1"/>
    <col min="11119" max="11119" width="28.7109375" style="3" customWidth="1"/>
    <col min="11120" max="11120" width="12.7109375" style="3" customWidth="1"/>
    <col min="11121" max="11121" width="11.42578125" style="3"/>
    <col min="11122" max="11122" width="25.28515625" style="3" customWidth="1"/>
    <col min="11123" max="11123" width="15.85546875" style="3" bestFit="1" customWidth="1"/>
    <col min="11124" max="11125" width="18" style="3" bestFit="1" customWidth="1"/>
    <col min="11126" max="11344" width="11.42578125" style="3"/>
    <col min="11345" max="11345" width="15.42578125" style="3" customWidth="1"/>
    <col min="11346" max="11346" width="9.5703125" style="3" customWidth="1"/>
    <col min="11347" max="11347" width="14.42578125" style="3" customWidth="1"/>
    <col min="11348" max="11348" width="49.85546875" style="3" customWidth="1"/>
    <col min="11349" max="11349" width="22.5703125" style="3" customWidth="1"/>
    <col min="11350" max="11350" width="23" style="3" customWidth="1"/>
    <col min="11351" max="11351" width="22.85546875" style="3" customWidth="1"/>
    <col min="11352" max="11352" width="23.42578125" style="3" customWidth="1"/>
    <col min="11353" max="11353" width="22.42578125" style="3" customWidth="1"/>
    <col min="11354" max="11354" width="13.85546875" style="3" customWidth="1"/>
    <col min="11355" max="11355" width="20.7109375" style="3" customWidth="1"/>
    <col min="11356" max="11356" width="18.140625" style="3" customWidth="1"/>
    <col min="11357" max="11357" width="14.85546875" style="3" bestFit="1" customWidth="1"/>
    <col min="11358" max="11358" width="11.42578125" style="3"/>
    <col min="11359" max="11359" width="17.42578125" style="3" customWidth="1"/>
    <col min="11360" max="11362" width="18.140625" style="3" customWidth="1"/>
    <col min="11363" max="11366" width="11.42578125" style="3"/>
    <col min="11367" max="11367" width="34" style="3" customWidth="1"/>
    <col min="11368" max="11368" width="9.5703125" style="3" customWidth="1"/>
    <col min="11369" max="11369" width="16.7109375" style="3" customWidth="1"/>
    <col min="11370" max="11370" width="55.140625" style="3" customWidth="1"/>
    <col min="11371" max="11371" width="22.5703125" style="3" customWidth="1"/>
    <col min="11372" max="11372" width="23" style="3" customWidth="1"/>
    <col min="11373" max="11373" width="22.85546875" style="3" customWidth="1"/>
    <col min="11374" max="11374" width="23.42578125" style="3" customWidth="1"/>
    <col min="11375" max="11375" width="28.7109375" style="3" customWidth="1"/>
    <col min="11376" max="11376" width="12.7109375" style="3" customWidth="1"/>
    <col min="11377" max="11377" width="11.42578125" style="3"/>
    <col min="11378" max="11378" width="25.28515625" style="3" customWidth="1"/>
    <col min="11379" max="11379" width="15.85546875" style="3" bestFit="1" customWidth="1"/>
    <col min="11380" max="11381" width="18" style="3" bestFit="1" customWidth="1"/>
    <col min="11382" max="11600" width="11.42578125" style="3"/>
    <col min="11601" max="11601" width="15.42578125" style="3" customWidth="1"/>
    <col min="11602" max="11602" width="9.5703125" style="3" customWidth="1"/>
    <col min="11603" max="11603" width="14.42578125" style="3" customWidth="1"/>
    <col min="11604" max="11604" width="49.85546875" style="3" customWidth="1"/>
    <col min="11605" max="11605" width="22.5703125" style="3" customWidth="1"/>
    <col min="11606" max="11606" width="23" style="3" customWidth="1"/>
    <col min="11607" max="11607" width="22.85546875" style="3" customWidth="1"/>
    <col min="11608" max="11608" width="23.42578125" style="3" customWidth="1"/>
    <col min="11609" max="11609" width="22.42578125" style="3" customWidth="1"/>
    <col min="11610" max="11610" width="13.85546875" style="3" customWidth="1"/>
    <col min="11611" max="11611" width="20.7109375" style="3" customWidth="1"/>
    <col min="11612" max="11612" width="18.140625" style="3" customWidth="1"/>
    <col min="11613" max="11613" width="14.85546875" style="3" bestFit="1" customWidth="1"/>
    <col min="11614" max="11614" width="11.42578125" style="3"/>
    <col min="11615" max="11615" width="17.42578125" style="3" customWidth="1"/>
    <col min="11616" max="11618" width="18.140625" style="3" customWidth="1"/>
    <col min="11619" max="11622" width="11.42578125" style="3"/>
    <col min="11623" max="11623" width="34" style="3" customWidth="1"/>
    <col min="11624" max="11624" width="9.5703125" style="3" customWidth="1"/>
    <col min="11625" max="11625" width="16.7109375" style="3" customWidth="1"/>
    <col min="11626" max="11626" width="55.140625" style="3" customWidth="1"/>
    <col min="11627" max="11627" width="22.5703125" style="3" customWidth="1"/>
    <col min="11628" max="11628" width="23" style="3" customWidth="1"/>
    <col min="11629" max="11629" width="22.85546875" style="3" customWidth="1"/>
    <col min="11630" max="11630" width="23.42578125" style="3" customWidth="1"/>
    <col min="11631" max="11631" width="28.7109375" style="3" customWidth="1"/>
    <col min="11632" max="11632" width="12.7109375" style="3" customWidth="1"/>
    <col min="11633" max="11633" width="11.42578125" style="3"/>
    <col min="11634" max="11634" width="25.28515625" style="3" customWidth="1"/>
    <col min="11635" max="11635" width="15.85546875" style="3" bestFit="1" customWidth="1"/>
    <col min="11636" max="11637" width="18" style="3" bestFit="1" customWidth="1"/>
    <col min="11638" max="11856" width="11.42578125" style="3"/>
    <col min="11857" max="11857" width="15.42578125" style="3" customWidth="1"/>
    <col min="11858" max="11858" width="9.5703125" style="3" customWidth="1"/>
    <col min="11859" max="11859" width="14.42578125" style="3" customWidth="1"/>
    <col min="11860" max="11860" width="49.85546875" style="3" customWidth="1"/>
    <col min="11861" max="11861" width="22.5703125" style="3" customWidth="1"/>
    <col min="11862" max="11862" width="23" style="3" customWidth="1"/>
    <col min="11863" max="11863" width="22.85546875" style="3" customWidth="1"/>
    <col min="11864" max="11864" width="23.42578125" style="3" customWidth="1"/>
    <col min="11865" max="11865" width="22.42578125" style="3" customWidth="1"/>
    <col min="11866" max="11866" width="13.85546875" style="3" customWidth="1"/>
    <col min="11867" max="11867" width="20.7109375" style="3" customWidth="1"/>
    <col min="11868" max="11868" width="18.140625" style="3" customWidth="1"/>
    <col min="11869" max="11869" width="14.85546875" style="3" bestFit="1" customWidth="1"/>
    <col min="11870" max="11870" width="11.42578125" style="3"/>
    <col min="11871" max="11871" width="17.42578125" style="3" customWidth="1"/>
    <col min="11872" max="11874" width="18.140625" style="3" customWidth="1"/>
    <col min="11875" max="11878" width="11.42578125" style="3"/>
    <col min="11879" max="11879" width="34" style="3" customWidth="1"/>
    <col min="11880" max="11880" width="9.5703125" style="3" customWidth="1"/>
    <col min="11881" max="11881" width="16.7109375" style="3" customWidth="1"/>
    <col min="11882" max="11882" width="55.140625" style="3" customWidth="1"/>
    <col min="11883" max="11883" width="22.5703125" style="3" customWidth="1"/>
    <col min="11884" max="11884" width="23" style="3" customWidth="1"/>
    <col min="11885" max="11885" width="22.85546875" style="3" customWidth="1"/>
    <col min="11886" max="11886" width="23.42578125" style="3" customWidth="1"/>
    <col min="11887" max="11887" width="28.7109375" style="3" customWidth="1"/>
    <col min="11888" max="11888" width="12.7109375" style="3" customWidth="1"/>
    <col min="11889" max="11889" width="11.42578125" style="3"/>
    <col min="11890" max="11890" width="25.28515625" style="3" customWidth="1"/>
    <col min="11891" max="11891" width="15.85546875" style="3" bestFit="1" customWidth="1"/>
    <col min="11892" max="11893" width="18" style="3" bestFit="1" customWidth="1"/>
    <col min="11894" max="12112" width="11.42578125" style="3"/>
    <col min="12113" max="12113" width="15.42578125" style="3" customWidth="1"/>
    <col min="12114" max="12114" width="9.5703125" style="3" customWidth="1"/>
    <col min="12115" max="12115" width="14.42578125" style="3" customWidth="1"/>
    <col min="12116" max="12116" width="49.85546875" style="3" customWidth="1"/>
    <col min="12117" max="12117" width="22.5703125" style="3" customWidth="1"/>
    <col min="12118" max="12118" width="23" style="3" customWidth="1"/>
    <col min="12119" max="12119" width="22.85546875" style="3" customWidth="1"/>
    <col min="12120" max="12120" width="23.42578125" style="3" customWidth="1"/>
    <col min="12121" max="12121" width="22.42578125" style="3" customWidth="1"/>
    <col min="12122" max="12122" width="13.85546875" style="3" customWidth="1"/>
    <col min="12123" max="12123" width="20.7109375" style="3" customWidth="1"/>
    <col min="12124" max="12124" width="18.140625" style="3" customWidth="1"/>
    <col min="12125" max="12125" width="14.85546875" style="3" bestFit="1" customWidth="1"/>
    <col min="12126" max="12126" width="11.42578125" style="3"/>
    <col min="12127" max="12127" width="17.42578125" style="3" customWidth="1"/>
    <col min="12128" max="12130" width="18.140625" style="3" customWidth="1"/>
    <col min="12131" max="12134" width="11.42578125" style="3"/>
    <col min="12135" max="12135" width="34" style="3" customWidth="1"/>
    <col min="12136" max="12136" width="9.5703125" style="3" customWidth="1"/>
    <col min="12137" max="12137" width="16.7109375" style="3" customWidth="1"/>
    <col min="12138" max="12138" width="55.140625" style="3" customWidth="1"/>
    <col min="12139" max="12139" width="22.5703125" style="3" customWidth="1"/>
    <col min="12140" max="12140" width="23" style="3" customWidth="1"/>
    <col min="12141" max="12141" width="22.85546875" style="3" customWidth="1"/>
    <col min="12142" max="12142" width="23.42578125" style="3" customWidth="1"/>
    <col min="12143" max="12143" width="28.7109375" style="3" customWidth="1"/>
    <col min="12144" max="12144" width="12.7109375" style="3" customWidth="1"/>
    <col min="12145" max="12145" width="11.42578125" style="3"/>
    <col min="12146" max="12146" width="25.28515625" style="3" customWidth="1"/>
    <col min="12147" max="12147" width="15.85546875" style="3" bestFit="1" customWidth="1"/>
    <col min="12148" max="12149" width="18" style="3" bestFit="1" customWidth="1"/>
    <col min="12150" max="12368" width="11.42578125" style="3"/>
    <col min="12369" max="12369" width="15.42578125" style="3" customWidth="1"/>
    <col min="12370" max="12370" width="9.5703125" style="3" customWidth="1"/>
    <col min="12371" max="12371" width="14.42578125" style="3" customWidth="1"/>
    <col min="12372" max="12372" width="49.85546875" style="3" customWidth="1"/>
    <col min="12373" max="12373" width="22.5703125" style="3" customWidth="1"/>
    <col min="12374" max="12374" width="23" style="3" customWidth="1"/>
    <col min="12375" max="12375" width="22.85546875" style="3" customWidth="1"/>
    <col min="12376" max="12376" width="23.42578125" style="3" customWidth="1"/>
    <col min="12377" max="12377" width="22.42578125" style="3" customWidth="1"/>
    <col min="12378" max="12378" width="13.85546875" style="3" customWidth="1"/>
    <col min="12379" max="12379" width="20.7109375" style="3" customWidth="1"/>
    <col min="12380" max="12380" width="18.140625" style="3" customWidth="1"/>
    <col min="12381" max="12381" width="14.85546875" style="3" bestFit="1" customWidth="1"/>
    <col min="12382" max="12382" width="11.42578125" style="3"/>
    <col min="12383" max="12383" width="17.42578125" style="3" customWidth="1"/>
    <col min="12384" max="12386" width="18.140625" style="3" customWidth="1"/>
    <col min="12387" max="12390" width="11.42578125" style="3"/>
    <col min="12391" max="12391" width="34" style="3" customWidth="1"/>
    <col min="12392" max="12392" width="9.5703125" style="3" customWidth="1"/>
    <col min="12393" max="12393" width="16.7109375" style="3" customWidth="1"/>
    <col min="12394" max="12394" width="55.140625" style="3" customWidth="1"/>
    <col min="12395" max="12395" width="22.5703125" style="3" customWidth="1"/>
    <col min="12396" max="12396" width="23" style="3" customWidth="1"/>
    <col min="12397" max="12397" width="22.85546875" style="3" customWidth="1"/>
    <col min="12398" max="12398" width="23.42578125" style="3" customWidth="1"/>
    <col min="12399" max="12399" width="28.7109375" style="3" customWidth="1"/>
    <col min="12400" max="12400" width="12.7109375" style="3" customWidth="1"/>
    <col min="12401" max="12401" width="11.42578125" style="3"/>
    <col min="12402" max="12402" width="25.28515625" style="3" customWidth="1"/>
    <col min="12403" max="12403" width="15.85546875" style="3" bestFit="1" customWidth="1"/>
    <col min="12404" max="12405" width="18" style="3" bestFit="1" customWidth="1"/>
    <col min="12406" max="12624" width="11.42578125" style="3"/>
    <col min="12625" max="12625" width="15.42578125" style="3" customWidth="1"/>
    <col min="12626" max="12626" width="9.5703125" style="3" customWidth="1"/>
    <col min="12627" max="12627" width="14.42578125" style="3" customWidth="1"/>
    <col min="12628" max="12628" width="49.85546875" style="3" customWidth="1"/>
    <col min="12629" max="12629" width="22.5703125" style="3" customWidth="1"/>
    <col min="12630" max="12630" width="23" style="3" customWidth="1"/>
    <col min="12631" max="12631" width="22.85546875" style="3" customWidth="1"/>
    <col min="12632" max="12632" width="23.42578125" style="3" customWidth="1"/>
    <col min="12633" max="12633" width="22.42578125" style="3" customWidth="1"/>
    <col min="12634" max="12634" width="13.85546875" style="3" customWidth="1"/>
    <col min="12635" max="12635" width="20.7109375" style="3" customWidth="1"/>
    <col min="12636" max="12636" width="18.140625" style="3" customWidth="1"/>
    <col min="12637" max="12637" width="14.85546875" style="3" bestFit="1" customWidth="1"/>
    <col min="12638" max="12638" width="11.42578125" style="3"/>
    <col min="12639" max="12639" width="17.42578125" style="3" customWidth="1"/>
    <col min="12640" max="12642" width="18.140625" style="3" customWidth="1"/>
    <col min="12643" max="12646" width="11.42578125" style="3"/>
    <col min="12647" max="12647" width="34" style="3" customWidth="1"/>
    <col min="12648" max="12648" width="9.5703125" style="3" customWidth="1"/>
    <col min="12649" max="12649" width="16.7109375" style="3" customWidth="1"/>
    <col min="12650" max="12650" width="55.140625" style="3" customWidth="1"/>
    <col min="12651" max="12651" width="22.5703125" style="3" customWidth="1"/>
    <col min="12652" max="12652" width="23" style="3" customWidth="1"/>
    <col min="12653" max="12653" width="22.85546875" style="3" customWidth="1"/>
    <col min="12654" max="12654" width="23.42578125" style="3" customWidth="1"/>
    <col min="12655" max="12655" width="28.7109375" style="3" customWidth="1"/>
    <col min="12656" max="12656" width="12.7109375" style="3" customWidth="1"/>
    <col min="12657" max="12657" width="11.42578125" style="3"/>
    <col min="12658" max="12658" width="25.28515625" style="3" customWidth="1"/>
    <col min="12659" max="12659" width="15.85546875" style="3" bestFit="1" customWidth="1"/>
    <col min="12660" max="12661" width="18" style="3" bestFit="1" customWidth="1"/>
    <col min="12662" max="12880" width="11.42578125" style="3"/>
    <col min="12881" max="12881" width="15.42578125" style="3" customWidth="1"/>
    <col min="12882" max="12882" width="9.5703125" style="3" customWidth="1"/>
    <col min="12883" max="12883" width="14.42578125" style="3" customWidth="1"/>
    <col min="12884" max="12884" width="49.85546875" style="3" customWidth="1"/>
    <col min="12885" max="12885" width="22.5703125" style="3" customWidth="1"/>
    <col min="12886" max="12886" width="23" style="3" customWidth="1"/>
    <col min="12887" max="12887" width="22.85546875" style="3" customWidth="1"/>
    <col min="12888" max="12888" width="23.42578125" style="3" customWidth="1"/>
    <col min="12889" max="12889" width="22.42578125" style="3" customWidth="1"/>
    <col min="12890" max="12890" width="13.85546875" style="3" customWidth="1"/>
    <col min="12891" max="12891" width="20.7109375" style="3" customWidth="1"/>
    <col min="12892" max="12892" width="18.140625" style="3" customWidth="1"/>
    <col min="12893" max="12893" width="14.85546875" style="3" bestFit="1" customWidth="1"/>
    <col min="12894" max="12894" width="11.42578125" style="3"/>
    <col min="12895" max="12895" width="17.42578125" style="3" customWidth="1"/>
    <col min="12896" max="12898" width="18.140625" style="3" customWidth="1"/>
    <col min="12899" max="12902" width="11.42578125" style="3"/>
    <col min="12903" max="12903" width="34" style="3" customWidth="1"/>
    <col min="12904" max="12904" width="9.5703125" style="3" customWidth="1"/>
    <col min="12905" max="12905" width="16.7109375" style="3" customWidth="1"/>
    <col min="12906" max="12906" width="55.140625" style="3" customWidth="1"/>
    <col min="12907" max="12907" width="22.5703125" style="3" customWidth="1"/>
    <col min="12908" max="12908" width="23" style="3" customWidth="1"/>
    <col min="12909" max="12909" width="22.85546875" style="3" customWidth="1"/>
    <col min="12910" max="12910" width="23.42578125" style="3" customWidth="1"/>
    <col min="12911" max="12911" width="28.7109375" style="3" customWidth="1"/>
    <col min="12912" max="12912" width="12.7109375" style="3" customWidth="1"/>
    <col min="12913" max="12913" width="11.42578125" style="3"/>
    <col min="12914" max="12914" width="25.28515625" style="3" customWidth="1"/>
    <col min="12915" max="12915" width="15.85546875" style="3" bestFit="1" customWidth="1"/>
    <col min="12916" max="12917" width="18" style="3" bestFit="1" customWidth="1"/>
    <col min="12918" max="13136" width="11.42578125" style="3"/>
    <col min="13137" max="13137" width="15.42578125" style="3" customWidth="1"/>
    <col min="13138" max="13138" width="9.5703125" style="3" customWidth="1"/>
    <col min="13139" max="13139" width="14.42578125" style="3" customWidth="1"/>
    <col min="13140" max="13140" width="49.85546875" style="3" customWidth="1"/>
    <col min="13141" max="13141" width="22.5703125" style="3" customWidth="1"/>
    <col min="13142" max="13142" width="23" style="3" customWidth="1"/>
    <col min="13143" max="13143" width="22.85546875" style="3" customWidth="1"/>
    <col min="13144" max="13144" width="23.42578125" style="3" customWidth="1"/>
    <col min="13145" max="13145" width="22.42578125" style="3" customWidth="1"/>
    <col min="13146" max="13146" width="13.85546875" style="3" customWidth="1"/>
    <col min="13147" max="13147" width="20.7109375" style="3" customWidth="1"/>
    <col min="13148" max="13148" width="18.140625" style="3" customWidth="1"/>
    <col min="13149" max="13149" width="14.85546875" style="3" bestFit="1" customWidth="1"/>
    <col min="13150" max="13150" width="11.42578125" style="3"/>
    <col min="13151" max="13151" width="17.42578125" style="3" customWidth="1"/>
    <col min="13152" max="13154" width="18.140625" style="3" customWidth="1"/>
    <col min="13155" max="13158" width="11.42578125" style="3"/>
    <col min="13159" max="13159" width="34" style="3" customWidth="1"/>
    <col min="13160" max="13160" width="9.5703125" style="3" customWidth="1"/>
    <col min="13161" max="13161" width="16.7109375" style="3" customWidth="1"/>
    <col min="13162" max="13162" width="55.140625" style="3" customWidth="1"/>
    <col min="13163" max="13163" width="22.5703125" style="3" customWidth="1"/>
    <col min="13164" max="13164" width="23" style="3" customWidth="1"/>
    <col min="13165" max="13165" width="22.85546875" style="3" customWidth="1"/>
    <col min="13166" max="13166" width="23.42578125" style="3" customWidth="1"/>
    <col min="13167" max="13167" width="28.7109375" style="3" customWidth="1"/>
    <col min="13168" max="13168" width="12.7109375" style="3" customWidth="1"/>
    <col min="13169" max="13169" width="11.42578125" style="3"/>
    <col min="13170" max="13170" width="25.28515625" style="3" customWidth="1"/>
    <col min="13171" max="13171" width="15.85546875" style="3" bestFit="1" customWidth="1"/>
    <col min="13172" max="13173" width="18" style="3" bestFit="1" customWidth="1"/>
    <col min="13174" max="13392" width="11.42578125" style="3"/>
    <col min="13393" max="13393" width="15.42578125" style="3" customWidth="1"/>
    <col min="13394" max="13394" width="9.5703125" style="3" customWidth="1"/>
    <col min="13395" max="13395" width="14.42578125" style="3" customWidth="1"/>
    <col min="13396" max="13396" width="49.85546875" style="3" customWidth="1"/>
    <col min="13397" max="13397" width="22.5703125" style="3" customWidth="1"/>
    <col min="13398" max="13398" width="23" style="3" customWidth="1"/>
    <col min="13399" max="13399" width="22.85546875" style="3" customWidth="1"/>
    <col min="13400" max="13400" width="23.42578125" style="3" customWidth="1"/>
    <col min="13401" max="13401" width="22.42578125" style="3" customWidth="1"/>
    <col min="13402" max="13402" width="13.85546875" style="3" customWidth="1"/>
    <col min="13403" max="13403" width="20.7109375" style="3" customWidth="1"/>
    <col min="13404" max="13404" width="18.140625" style="3" customWidth="1"/>
    <col min="13405" max="13405" width="14.85546875" style="3" bestFit="1" customWidth="1"/>
    <col min="13406" max="13406" width="11.42578125" style="3"/>
    <col min="13407" max="13407" width="17.42578125" style="3" customWidth="1"/>
    <col min="13408" max="13410" width="18.140625" style="3" customWidth="1"/>
    <col min="13411" max="13414" width="11.42578125" style="3"/>
    <col min="13415" max="13415" width="34" style="3" customWidth="1"/>
    <col min="13416" max="13416" width="9.5703125" style="3" customWidth="1"/>
    <col min="13417" max="13417" width="16.7109375" style="3" customWidth="1"/>
    <col min="13418" max="13418" width="55.140625" style="3" customWidth="1"/>
    <col min="13419" max="13419" width="22.5703125" style="3" customWidth="1"/>
    <col min="13420" max="13420" width="23" style="3" customWidth="1"/>
    <col min="13421" max="13421" width="22.85546875" style="3" customWidth="1"/>
    <col min="13422" max="13422" width="23.42578125" style="3" customWidth="1"/>
    <col min="13423" max="13423" width="28.7109375" style="3" customWidth="1"/>
    <col min="13424" max="13424" width="12.7109375" style="3" customWidth="1"/>
    <col min="13425" max="13425" width="11.42578125" style="3"/>
    <col min="13426" max="13426" width="25.28515625" style="3" customWidth="1"/>
    <col min="13427" max="13427" width="15.85546875" style="3" bestFit="1" customWidth="1"/>
    <col min="13428" max="13429" width="18" style="3" bestFit="1" customWidth="1"/>
    <col min="13430" max="13648" width="11.42578125" style="3"/>
    <col min="13649" max="13649" width="15.42578125" style="3" customWidth="1"/>
    <col min="13650" max="13650" width="9.5703125" style="3" customWidth="1"/>
    <col min="13651" max="13651" width="14.42578125" style="3" customWidth="1"/>
    <col min="13652" max="13652" width="49.85546875" style="3" customWidth="1"/>
    <col min="13653" max="13653" width="22.5703125" style="3" customWidth="1"/>
    <col min="13654" max="13654" width="23" style="3" customWidth="1"/>
    <col min="13655" max="13655" width="22.85546875" style="3" customWidth="1"/>
    <col min="13656" max="13656" width="23.42578125" style="3" customWidth="1"/>
    <col min="13657" max="13657" width="22.42578125" style="3" customWidth="1"/>
    <col min="13658" max="13658" width="13.85546875" style="3" customWidth="1"/>
    <col min="13659" max="13659" width="20.7109375" style="3" customWidth="1"/>
    <col min="13660" max="13660" width="18.140625" style="3" customWidth="1"/>
    <col min="13661" max="13661" width="14.85546875" style="3" bestFit="1" customWidth="1"/>
    <col min="13662" max="13662" width="11.42578125" style="3"/>
    <col min="13663" max="13663" width="17.42578125" style="3" customWidth="1"/>
    <col min="13664" max="13666" width="18.140625" style="3" customWidth="1"/>
    <col min="13667" max="13670" width="11.42578125" style="3"/>
    <col min="13671" max="13671" width="34" style="3" customWidth="1"/>
    <col min="13672" max="13672" width="9.5703125" style="3" customWidth="1"/>
    <col min="13673" max="13673" width="16.7109375" style="3" customWidth="1"/>
    <col min="13674" max="13674" width="55.140625" style="3" customWidth="1"/>
    <col min="13675" max="13675" width="22.5703125" style="3" customWidth="1"/>
    <col min="13676" max="13676" width="23" style="3" customWidth="1"/>
    <col min="13677" max="13677" width="22.85546875" style="3" customWidth="1"/>
    <col min="13678" max="13678" width="23.42578125" style="3" customWidth="1"/>
    <col min="13679" max="13679" width="28.7109375" style="3" customWidth="1"/>
    <col min="13680" max="13680" width="12.7109375" style="3" customWidth="1"/>
    <col min="13681" max="13681" width="11.42578125" style="3"/>
    <col min="13682" max="13682" width="25.28515625" style="3" customWidth="1"/>
    <col min="13683" max="13683" width="15.85546875" style="3" bestFit="1" customWidth="1"/>
    <col min="13684" max="13685" width="18" style="3" bestFit="1" customWidth="1"/>
    <col min="13686" max="13904" width="11.42578125" style="3"/>
    <col min="13905" max="13905" width="15.42578125" style="3" customWidth="1"/>
    <col min="13906" max="13906" width="9.5703125" style="3" customWidth="1"/>
    <col min="13907" max="13907" width="14.42578125" style="3" customWidth="1"/>
    <col min="13908" max="13908" width="49.85546875" style="3" customWidth="1"/>
    <col min="13909" max="13909" width="22.5703125" style="3" customWidth="1"/>
    <col min="13910" max="13910" width="23" style="3" customWidth="1"/>
    <col min="13911" max="13911" width="22.85546875" style="3" customWidth="1"/>
    <col min="13912" max="13912" width="23.42578125" style="3" customWidth="1"/>
    <col min="13913" max="13913" width="22.42578125" style="3" customWidth="1"/>
    <col min="13914" max="13914" width="13.85546875" style="3" customWidth="1"/>
    <col min="13915" max="13915" width="20.7109375" style="3" customWidth="1"/>
    <col min="13916" max="13916" width="18.140625" style="3" customWidth="1"/>
    <col min="13917" max="13917" width="14.85546875" style="3" bestFit="1" customWidth="1"/>
    <col min="13918" max="13918" width="11.42578125" style="3"/>
    <col min="13919" max="13919" width="17.42578125" style="3" customWidth="1"/>
    <col min="13920" max="13922" width="18.140625" style="3" customWidth="1"/>
    <col min="13923" max="13926" width="11.42578125" style="3"/>
    <col min="13927" max="13927" width="34" style="3" customWidth="1"/>
    <col min="13928" max="13928" width="9.5703125" style="3" customWidth="1"/>
    <col min="13929" max="13929" width="16.7109375" style="3" customWidth="1"/>
    <col min="13930" max="13930" width="55.140625" style="3" customWidth="1"/>
    <col min="13931" max="13931" width="22.5703125" style="3" customWidth="1"/>
    <col min="13932" max="13932" width="23" style="3" customWidth="1"/>
    <col min="13933" max="13933" width="22.85546875" style="3" customWidth="1"/>
    <col min="13934" max="13934" width="23.42578125" style="3" customWidth="1"/>
    <col min="13935" max="13935" width="28.7109375" style="3" customWidth="1"/>
    <col min="13936" max="13936" width="12.7109375" style="3" customWidth="1"/>
    <col min="13937" max="13937" width="11.42578125" style="3"/>
    <col min="13938" max="13938" width="25.28515625" style="3" customWidth="1"/>
    <col min="13939" max="13939" width="15.85546875" style="3" bestFit="1" customWidth="1"/>
    <col min="13940" max="13941" width="18" style="3" bestFit="1" customWidth="1"/>
    <col min="13942" max="14160" width="11.42578125" style="3"/>
    <col min="14161" max="14161" width="15.42578125" style="3" customWidth="1"/>
    <col min="14162" max="14162" width="9.5703125" style="3" customWidth="1"/>
    <col min="14163" max="14163" width="14.42578125" style="3" customWidth="1"/>
    <col min="14164" max="14164" width="49.85546875" style="3" customWidth="1"/>
    <col min="14165" max="14165" width="22.5703125" style="3" customWidth="1"/>
    <col min="14166" max="14166" width="23" style="3" customWidth="1"/>
    <col min="14167" max="14167" width="22.85546875" style="3" customWidth="1"/>
    <col min="14168" max="14168" width="23.42578125" style="3" customWidth="1"/>
    <col min="14169" max="14169" width="22.42578125" style="3" customWidth="1"/>
    <col min="14170" max="14170" width="13.85546875" style="3" customWidth="1"/>
    <col min="14171" max="14171" width="20.7109375" style="3" customWidth="1"/>
    <col min="14172" max="14172" width="18.140625" style="3" customWidth="1"/>
    <col min="14173" max="14173" width="14.85546875" style="3" bestFit="1" customWidth="1"/>
    <col min="14174" max="14174" width="11.42578125" style="3"/>
    <col min="14175" max="14175" width="17.42578125" style="3" customWidth="1"/>
    <col min="14176" max="14178" width="18.140625" style="3" customWidth="1"/>
    <col min="14179" max="14182" width="11.42578125" style="3"/>
    <col min="14183" max="14183" width="34" style="3" customWidth="1"/>
    <col min="14184" max="14184" width="9.5703125" style="3" customWidth="1"/>
    <col min="14185" max="14185" width="16.7109375" style="3" customWidth="1"/>
    <col min="14186" max="14186" width="55.140625" style="3" customWidth="1"/>
    <col min="14187" max="14187" width="22.5703125" style="3" customWidth="1"/>
    <col min="14188" max="14188" width="23" style="3" customWidth="1"/>
    <col min="14189" max="14189" width="22.85546875" style="3" customWidth="1"/>
    <col min="14190" max="14190" width="23.42578125" style="3" customWidth="1"/>
    <col min="14191" max="14191" width="28.7109375" style="3" customWidth="1"/>
    <col min="14192" max="14192" width="12.7109375" style="3" customWidth="1"/>
    <col min="14193" max="14193" width="11.42578125" style="3"/>
    <col min="14194" max="14194" width="25.28515625" style="3" customWidth="1"/>
    <col min="14195" max="14195" width="15.85546875" style="3" bestFit="1" customWidth="1"/>
    <col min="14196" max="14197" width="18" style="3" bestFit="1" customWidth="1"/>
    <col min="14198" max="14416" width="11.42578125" style="3"/>
    <col min="14417" max="14417" width="15.42578125" style="3" customWidth="1"/>
    <col min="14418" max="14418" width="9.5703125" style="3" customWidth="1"/>
    <col min="14419" max="14419" width="14.42578125" style="3" customWidth="1"/>
    <col min="14420" max="14420" width="49.85546875" style="3" customWidth="1"/>
    <col min="14421" max="14421" width="22.5703125" style="3" customWidth="1"/>
    <col min="14422" max="14422" width="23" style="3" customWidth="1"/>
    <col min="14423" max="14423" width="22.85546875" style="3" customWidth="1"/>
    <col min="14424" max="14424" width="23.42578125" style="3" customWidth="1"/>
    <col min="14425" max="14425" width="22.42578125" style="3" customWidth="1"/>
    <col min="14426" max="14426" width="13.85546875" style="3" customWidth="1"/>
    <col min="14427" max="14427" width="20.7109375" style="3" customWidth="1"/>
    <col min="14428" max="14428" width="18.140625" style="3" customWidth="1"/>
    <col min="14429" max="14429" width="14.85546875" style="3" bestFit="1" customWidth="1"/>
    <col min="14430" max="14430" width="11.42578125" style="3"/>
    <col min="14431" max="14431" width="17.42578125" style="3" customWidth="1"/>
    <col min="14432" max="14434" width="18.140625" style="3" customWidth="1"/>
    <col min="14435" max="14438" width="11.42578125" style="3"/>
    <col min="14439" max="14439" width="34" style="3" customWidth="1"/>
    <col min="14440" max="14440" width="9.5703125" style="3" customWidth="1"/>
    <col min="14441" max="14441" width="16.7109375" style="3" customWidth="1"/>
    <col min="14442" max="14442" width="55.140625" style="3" customWidth="1"/>
    <col min="14443" max="14443" width="22.5703125" style="3" customWidth="1"/>
    <col min="14444" max="14444" width="23" style="3" customWidth="1"/>
    <col min="14445" max="14445" width="22.85546875" style="3" customWidth="1"/>
    <col min="14446" max="14446" width="23.42578125" style="3" customWidth="1"/>
    <col min="14447" max="14447" width="28.7109375" style="3" customWidth="1"/>
    <col min="14448" max="14448" width="12.7109375" style="3" customWidth="1"/>
    <col min="14449" max="14449" width="11.42578125" style="3"/>
    <col min="14450" max="14450" width="25.28515625" style="3" customWidth="1"/>
    <col min="14451" max="14451" width="15.85546875" style="3" bestFit="1" customWidth="1"/>
    <col min="14452" max="14453" width="18" style="3" bestFit="1" customWidth="1"/>
    <col min="14454" max="14672" width="11.42578125" style="3"/>
    <col min="14673" max="14673" width="15.42578125" style="3" customWidth="1"/>
    <col min="14674" max="14674" width="9.5703125" style="3" customWidth="1"/>
    <col min="14675" max="14675" width="14.42578125" style="3" customWidth="1"/>
    <col min="14676" max="14676" width="49.85546875" style="3" customWidth="1"/>
    <col min="14677" max="14677" width="22.5703125" style="3" customWidth="1"/>
    <col min="14678" max="14678" width="23" style="3" customWidth="1"/>
    <col min="14679" max="14679" width="22.85546875" style="3" customWidth="1"/>
    <col min="14680" max="14680" width="23.42578125" style="3" customWidth="1"/>
    <col min="14681" max="14681" width="22.42578125" style="3" customWidth="1"/>
    <col min="14682" max="14682" width="13.85546875" style="3" customWidth="1"/>
    <col min="14683" max="14683" width="20.7109375" style="3" customWidth="1"/>
    <col min="14684" max="14684" width="18.140625" style="3" customWidth="1"/>
    <col min="14685" max="14685" width="14.85546875" style="3" bestFit="1" customWidth="1"/>
    <col min="14686" max="14686" width="11.42578125" style="3"/>
    <col min="14687" max="14687" width="17.42578125" style="3" customWidth="1"/>
    <col min="14688" max="14690" width="18.140625" style="3" customWidth="1"/>
    <col min="14691" max="14694" width="11.42578125" style="3"/>
    <col min="14695" max="14695" width="34" style="3" customWidth="1"/>
    <col min="14696" max="14696" width="9.5703125" style="3" customWidth="1"/>
    <col min="14697" max="14697" width="16.7109375" style="3" customWidth="1"/>
    <col min="14698" max="14698" width="55.140625" style="3" customWidth="1"/>
    <col min="14699" max="14699" width="22.5703125" style="3" customWidth="1"/>
    <col min="14700" max="14700" width="23" style="3" customWidth="1"/>
    <col min="14701" max="14701" width="22.85546875" style="3" customWidth="1"/>
    <col min="14702" max="14702" width="23.42578125" style="3" customWidth="1"/>
    <col min="14703" max="14703" width="28.7109375" style="3" customWidth="1"/>
    <col min="14704" max="14704" width="12.7109375" style="3" customWidth="1"/>
    <col min="14705" max="14705" width="11.42578125" style="3"/>
    <col min="14706" max="14706" width="25.28515625" style="3" customWidth="1"/>
    <col min="14707" max="14707" width="15.85546875" style="3" bestFit="1" customWidth="1"/>
    <col min="14708" max="14709" width="18" style="3" bestFit="1" customWidth="1"/>
    <col min="14710" max="14928" width="11.42578125" style="3"/>
    <col min="14929" max="14929" width="15.42578125" style="3" customWidth="1"/>
    <col min="14930" max="14930" width="9.5703125" style="3" customWidth="1"/>
    <col min="14931" max="14931" width="14.42578125" style="3" customWidth="1"/>
    <col min="14932" max="14932" width="49.85546875" style="3" customWidth="1"/>
    <col min="14933" max="14933" width="22.5703125" style="3" customWidth="1"/>
    <col min="14934" max="14934" width="23" style="3" customWidth="1"/>
    <col min="14935" max="14935" width="22.85546875" style="3" customWidth="1"/>
    <col min="14936" max="14936" width="23.42578125" style="3" customWidth="1"/>
    <col min="14937" max="14937" width="22.42578125" style="3" customWidth="1"/>
    <col min="14938" max="14938" width="13.85546875" style="3" customWidth="1"/>
    <col min="14939" max="14939" width="20.7109375" style="3" customWidth="1"/>
    <col min="14940" max="14940" width="18.140625" style="3" customWidth="1"/>
    <col min="14941" max="14941" width="14.85546875" style="3" bestFit="1" customWidth="1"/>
    <col min="14942" max="14942" width="11.42578125" style="3"/>
    <col min="14943" max="14943" width="17.42578125" style="3" customWidth="1"/>
    <col min="14944" max="14946" width="18.140625" style="3" customWidth="1"/>
    <col min="14947" max="14950" width="11.42578125" style="3"/>
    <col min="14951" max="14951" width="34" style="3" customWidth="1"/>
    <col min="14952" max="14952" width="9.5703125" style="3" customWidth="1"/>
    <col min="14953" max="14953" width="16.7109375" style="3" customWidth="1"/>
    <col min="14954" max="14954" width="55.140625" style="3" customWidth="1"/>
    <col min="14955" max="14955" width="22.5703125" style="3" customWidth="1"/>
    <col min="14956" max="14956" width="23" style="3" customWidth="1"/>
    <col min="14957" max="14957" width="22.85546875" style="3" customWidth="1"/>
    <col min="14958" max="14958" width="23.42578125" style="3" customWidth="1"/>
    <col min="14959" max="14959" width="28.7109375" style="3" customWidth="1"/>
    <col min="14960" max="14960" width="12.7109375" style="3" customWidth="1"/>
    <col min="14961" max="14961" width="11.42578125" style="3"/>
    <col min="14962" max="14962" width="25.28515625" style="3" customWidth="1"/>
    <col min="14963" max="14963" width="15.85546875" style="3" bestFit="1" customWidth="1"/>
    <col min="14964" max="14965" width="18" style="3" bestFit="1" customWidth="1"/>
    <col min="14966" max="15184" width="11.42578125" style="3"/>
    <col min="15185" max="15185" width="15.42578125" style="3" customWidth="1"/>
    <col min="15186" max="15186" width="9.5703125" style="3" customWidth="1"/>
    <col min="15187" max="15187" width="14.42578125" style="3" customWidth="1"/>
    <col min="15188" max="15188" width="49.85546875" style="3" customWidth="1"/>
    <col min="15189" max="15189" width="22.5703125" style="3" customWidth="1"/>
    <col min="15190" max="15190" width="23" style="3" customWidth="1"/>
    <col min="15191" max="15191" width="22.85546875" style="3" customWidth="1"/>
    <col min="15192" max="15192" width="23.42578125" style="3" customWidth="1"/>
    <col min="15193" max="15193" width="22.42578125" style="3" customWidth="1"/>
    <col min="15194" max="15194" width="13.85546875" style="3" customWidth="1"/>
    <col min="15195" max="15195" width="20.7109375" style="3" customWidth="1"/>
    <col min="15196" max="15196" width="18.140625" style="3" customWidth="1"/>
    <col min="15197" max="15197" width="14.85546875" style="3" bestFit="1" customWidth="1"/>
    <col min="15198" max="15198" width="11.42578125" style="3"/>
    <col min="15199" max="15199" width="17.42578125" style="3" customWidth="1"/>
    <col min="15200" max="15202" width="18.140625" style="3" customWidth="1"/>
    <col min="15203" max="15206" width="11.42578125" style="3"/>
    <col min="15207" max="15207" width="34" style="3" customWidth="1"/>
    <col min="15208" max="15208" width="9.5703125" style="3" customWidth="1"/>
    <col min="15209" max="15209" width="16.7109375" style="3" customWidth="1"/>
    <col min="15210" max="15210" width="55.140625" style="3" customWidth="1"/>
    <col min="15211" max="15211" width="22.5703125" style="3" customWidth="1"/>
    <col min="15212" max="15212" width="23" style="3" customWidth="1"/>
    <col min="15213" max="15213" width="22.85546875" style="3" customWidth="1"/>
    <col min="15214" max="15214" width="23.42578125" style="3" customWidth="1"/>
    <col min="15215" max="15215" width="28.7109375" style="3" customWidth="1"/>
    <col min="15216" max="15216" width="12.7109375" style="3" customWidth="1"/>
    <col min="15217" max="15217" width="11.42578125" style="3"/>
    <col min="15218" max="15218" width="25.28515625" style="3" customWidth="1"/>
    <col min="15219" max="15219" width="15.85546875" style="3" bestFit="1" customWidth="1"/>
    <col min="15220" max="15221" width="18" style="3" bestFit="1" customWidth="1"/>
    <col min="15222" max="15440" width="11.42578125" style="3"/>
    <col min="15441" max="15441" width="15.42578125" style="3" customWidth="1"/>
    <col min="15442" max="15442" width="9.5703125" style="3" customWidth="1"/>
    <col min="15443" max="15443" width="14.42578125" style="3" customWidth="1"/>
    <col min="15444" max="15444" width="49.85546875" style="3" customWidth="1"/>
    <col min="15445" max="15445" width="22.5703125" style="3" customWidth="1"/>
    <col min="15446" max="15446" width="23" style="3" customWidth="1"/>
    <col min="15447" max="15447" width="22.85546875" style="3" customWidth="1"/>
    <col min="15448" max="15448" width="23.42578125" style="3" customWidth="1"/>
    <col min="15449" max="15449" width="22.42578125" style="3" customWidth="1"/>
    <col min="15450" max="15450" width="13.85546875" style="3" customWidth="1"/>
    <col min="15451" max="15451" width="20.7109375" style="3" customWidth="1"/>
    <col min="15452" max="15452" width="18.140625" style="3" customWidth="1"/>
    <col min="15453" max="15453" width="14.85546875" style="3" bestFit="1" customWidth="1"/>
    <col min="15454" max="15454" width="11.42578125" style="3"/>
    <col min="15455" max="15455" width="17.42578125" style="3" customWidth="1"/>
    <col min="15456" max="15458" width="18.140625" style="3" customWidth="1"/>
    <col min="15459" max="15462" width="11.42578125" style="3"/>
    <col min="15463" max="15463" width="34" style="3" customWidth="1"/>
    <col min="15464" max="15464" width="9.5703125" style="3" customWidth="1"/>
    <col min="15465" max="15465" width="16.7109375" style="3" customWidth="1"/>
    <col min="15466" max="15466" width="55.140625" style="3" customWidth="1"/>
    <col min="15467" max="15467" width="22.5703125" style="3" customWidth="1"/>
    <col min="15468" max="15468" width="23" style="3" customWidth="1"/>
    <col min="15469" max="15469" width="22.85546875" style="3" customWidth="1"/>
    <col min="15470" max="15470" width="23.42578125" style="3" customWidth="1"/>
    <col min="15471" max="15471" width="28.7109375" style="3" customWidth="1"/>
    <col min="15472" max="15472" width="12.7109375" style="3" customWidth="1"/>
    <col min="15473" max="15473" width="11.42578125" style="3"/>
    <col min="15474" max="15474" width="25.28515625" style="3" customWidth="1"/>
    <col min="15475" max="15475" width="15.85546875" style="3" bestFit="1" customWidth="1"/>
    <col min="15476" max="15477" width="18" style="3" bestFit="1" customWidth="1"/>
    <col min="15478" max="15696" width="11.42578125" style="3"/>
    <col min="15697" max="15697" width="15.42578125" style="3" customWidth="1"/>
    <col min="15698" max="15698" width="9.5703125" style="3" customWidth="1"/>
    <col min="15699" max="15699" width="14.42578125" style="3" customWidth="1"/>
    <col min="15700" max="15700" width="49.85546875" style="3" customWidth="1"/>
    <col min="15701" max="15701" width="22.5703125" style="3" customWidth="1"/>
    <col min="15702" max="15702" width="23" style="3" customWidth="1"/>
    <col min="15703" max="15703" width="22.85546875" style="3" customWidth="1"/>
    <col min="15704" max="15704" width="23.42578125" style="3" customWidth="1"/>
    <col min="15705" max="15705" width="22.42578125" style="3" customWidth="1"/>
    <col min="15706" max="15706" width="13.85546875" style="3" customWidth="1"/>
    <col min="15707" max="15707" width="20.7109375" style="3" customWidth="1"/>
    <col min="15708" max="15708" width="18.140625" style="3" customWidth="1"/>
    <col min="15709" max="15709" width="14.85546875" style="3" bestFit="1" customWidth="1"/>
    <col min="15710" max="15710" width="11.42578125" style="3"/>
    <col min="15711" max="15711" width="17.42578125" style="3" customWidth="1"/>
    <col min="15712" max="15714" width="18.140625" style="3" customWidth="1"/>
    <col min="15715" max="15718" width="11.42578125" style="3"/>
    <col min="15719" max="15719" width="34" style="3" customWidth="1"/>
    <col min="15720" max="15720" width="9.5703125" style="3" customWidth="1"/>
    <col min="15721" max="15721" width="16.7109375" style="3" customWidth="1"/>
    <col min="15722" max="15722" width="55.140625" style="3" customWidth="1"/>
    <col min="15723" max="15723" width="22.5703125" style="3" customWidth="1"/>
    <col min="15724" max="15724" width="23" style="3" customWidth="1"/>
    <col min="15725" max="15725" width="22.85546875" style="3" customWidth="1"/>
    <col min="15726" max="15726" width="23.42578125" style="3" customWidth="1"/>
    <col min="15727" max="15727" width="28.7109375" style="3" customWidth="1"/>
    <col min="15728" max="15728" width="12.7109375" style="3" customWidth="1"/>
    <col min="15729" max="15729" width="11.42578125" style="3"/>
    <col min="15730" max="15730" width="25.28515625" style="3" customWidth="1"/>
    <col min="15731" max="15731" width="15.85546875" style="3" bestFit="1" customWidth="1"/>
    <col min="15732" max="15733" width="18" style="3" bestFit="1" customWidth="1"/>
    <col min="15734" max="15952" width="11.42578125" style="3"/>
    <col min="15953" max="15953" width="15.42578125" style="3" customWidth="1"/>
    <col min="15954" max="15954" width="9.5703125" style="3" customWidth="1"/>
    <col min="15955" max="15955" width="14.42578125" style="3" customWidth="1"/>
    <col min="15956" max="15956" width="49.85546875" style="3" customWidth="1"/>
    <col min="15957" max="15957" width="22.5703125" style="3" customWidth="1"/>
    <col min="15958" max="15958" width="23" style="3" customWidth="1"/>
    <col min="15959" max="15959" width="22.85546875" style="3" customWidth="1"/>
    <col min="15960" max="15960" width="23.42578125" style="3" customWidth="1"/>
    <col min="15961" max="15961" width="22.42578125" style="3" customWidth="1"/>
    <col min="15962" max="15962" width="13.85546875" style="3" customWidth="1"/>
    <col min="15963" max="15963" width="20.7109375" style="3" customWidth="1"/>
    <col min="15964" max="15964" width="18.140625" style="3" customWidth="1"/>
    <col min="15965" max="15965" width="14.85546875" style="3" bestFit="1" customWidth="1"/>
    <col min="15966" max="15966" width="11.42578125" style="3"/>
    <col min="15967" max="15967" width="17.42578125" style="3" customWidth="1"/>
    <col min="15968" max="15970" width="18.140625" style="3" customWidth="1"/>
    <col min="15971" max="15974" width="11.42578125" style="3"/>
    <col min="15975" max="15975" width="34" style="3" customWidth="1"/>
    <col min="15976" max="15976" width="9.5703125" style="3" customWidth="1"/>
    <col min="15977" max="15977" width="16.7109375" style="3" customWidth="1"/>
    <col min="15978" max="15978" width="55.140625" style="3" customWidth="1"/>
    <col min="15979" max="15979" width="22.5703125" style="3" customWidth="1"/>
    <col min="15980" max="15980" width="23" style="3" customWidth="1"/>
    <col min="15981" max="15981" width="22.85546875" style="3" customWidth="1"/>
    <col min="15982" max="15982" width="23.42578125" style="3" customWidth="1"/>
    <col min="15983" max="15983" width="28.7109375" style="3" customWidth="1"/>
    <col min="15984" max="15984" width="12.7109375" style="3" customWidth="1"/>
    <col min="15985" max="15985" width="11.42578125" style="3"/>
    <col min="15986" max="15986" width="25.28515625" style="3" customWidth="1"/>
    <col min="15987" max="15987" width="15.85546875" style="3" bestFit="1" customWidth="1"/>
    <col min="15988" max="15989" width="18" style="3" bestFit="1" customWidth="1"/>
    <col min="15990" max="16208" width="11.42578125" style="3"/>
    <col min="16209" max="16209" width="15.42578125" style="3" customWidth="1"/>
    <col min="16210" max="16210" width="9.5703125" style="3" customWidth="1"/>
    <col min="16211" max="16211" width="14.42578125" style="3" customWidth="1"/>
    <col min="16212" max="16212" width="49.85546875" style="3" customWidth="1"/>
    <col min="16213" max="16213" width="22.5703125" style="3" customWidth="1"/>
    <col min="16214" max="16214" width="23" style="3" customWidth="1"/>
    <col min="16215" max="16215" width="22.85546875" style="3" customWidth="1"/>
    <col min="16216" max="16216" width="23.42578125" style="3" customWidth="1"/>
    <col min="16217" max="16217" width="22.42578125" style="3" customWidth="1"/>
    <col min="16218" max="16218" width="13.85546875" style="3" customWidth="1"/>
    <col min="16219" max="16219" width="20.7109375" style="3" customWidth="1"/>
    <col min="16220" max="16220" width="18.140625" style="3" customWidth="1"/>
    <col min="16221" max="16221" width="14.85546875" style="3" bestFit="1" customWidth="1"/>
    <col min="16222" max="16222" width="11.42578125" style="3"/>
    <col min="16223" max="16223" width="17.42578125" style="3" customWidth="1"/>
    <col min="16224" max="16226" width="18.140625" style="3" customWidth="1"/>
    <col min="16227" max="16384" width="11.42578125" style="3"/>
  </cols>
  <sheetData>
    <row r="1" spans="1:11" ht="24.75" customHeight="1" x14ac:dyDescent="0.25">
      <c r="A1" s="312" t="s">
        <v>515</v>
      </c>
      <c r="B1" s="312"/>
      <c r="C1" s="312"/>
      <c r="D1" s="312"/>
      <c r="E1" s="312"/>
      <c r="F1" s="312"/>
      <c r="G1" s="312"/>
      <c r="H1" s="312"/>
      <c r="I1" s="312"/>
      <c r="J1" s="312"/>
      <c r="K1" s="312"/>
    </row>
    <row r="2" spans="1:11" ht="24.95" customHeight="1" x14ac:dyDescent="0.25">
      <c r="A2" s="313" t="s">
        <v>516</v>
      </c>
      <c r="B2" s="313"/>
      <c r="C2" s="313"/>
      <c r="D2" s="313"/>
      <c r="E2" s="313"/>
      <c r="F2" s="313"/>
      <c r="G2" s="313"/>
      <c r="H2" s="313"/>
      <c r="I2" s="313"/>
      <c r="J2" s="313"/>
      <c r="K2" s="313"/>
    </row>
    <row r="3" spans="1:11" ht="24.95" customHeight="1" x14ac:dyDescent="0.25">
      <c r="A3" s="314" t="s">
        <v>551</v>
      </c>
      <c r="B3" s="314"/>
      <c r="C3" s="314"/>
      <c r="D3" s="314"/>
      <c r="E3" s="314"/>
      <c r="F3" s="314"/>
      <c r="G3" s="314"/>
      <c r="H3" s="314"/>
      <c r="I3" s="314"/>
      <c r="J3" s="314"/>
      <c r="K3" s="314"/>
    </row>
    <row r="4" spans="1:11" ht="15" customHeight="1" x14ac:dyDescent="0.25">
      <c r="A4" s="2"/>
      <c r="B4" s="2"/>
      <c r="C4" s="201"/>
      <c r="D4" s="2"/>
      <c r="E4" s="2"/>
      <c r="F4" s="2"/>
      <c r="G4" s="2"/>
      <c r="H4" s="2"/>
      <c r="I4" s="2"/>
      <c r="J4" s="2"/>
      <c r="K4" s="202"/>
    </row>
    <row r="5" spans="1:11" ht="15" customHeight="1" x14ac:dyDescent="0.25">
      <c r="B5" s="3"/>
      <c r="C5" s="203"/>
      <c r="D5" s="204"/>
      <c r="E5" s="3"/>
      <c r="F5" s="205"/>
      <c r="G5" s="4" t="s">
        <v>3</v>
      </c>
      <c r="H5" s="13" t="s">
        <v>4</v>
      </c>
      <c r="I5" s="13"/>
      <c r="J5" s="14" t="s">
        <v>5</v>
      </c>
      <c r="K5" s="202"/>
    </row>
    <row r="6" spans="1:11" ht="9" customHeight="1" thickBot="1" x14ac:dyDescent="0.3">
      <c r="A6" s="206"/>
      <c r="B6" s="206"/>
      <c r="C6" s="207"/>
      <c r="D6" s="208"/>
      <c r="E6" s="206"/>
      <c r="F6" s="209"/>
      <c r="G6" s="210"/>
      <c r="H6" s="211"/>
      <c r="I6" s="211"/>
      <c r="J6" s="212"/>
      <c r="K6" s="213"/>
    </row>
    <row r="7" spans="1:11" ht="29.25" customHeight="1" x14ac:dyDescent="0.25">
      <c r="A7" s="315" t="s">
        <v>6</v>
      </c>
      <c r="B7" s="317" t="s">
        <v>7</v>
      </c>
      <c r="C7" s="317" t="s">
        <v>8</v>
      </c>
      <c r="D7" s="317" t="s">
        <v>9</v>
      </c>
      <c r="E7" s="317" t="s">
        <v>10</v>
      </c>
      <c r="F7" s="306" t="s">
        <v>518</v>
      </c>
      <c r="G7" s="310" t="s">
        <v>519</v>
      </c>
      <c r="H7" s="306" t="s">
        <v>520</v>
      </c>
      <c r="I7" s="306" t="s">
        <v>14</v>
      </c>
      <c r="J7" s="351" t="s">
        <v>521</v>
      </c>
      <c r="K7" s="353" t="s">
        <v>522</v>
      </c>
    </row>
    <row r="8" spans="1:11" ht="84.75" customHeight="1" thickBot="1" x14ac:dyDescent="0.3">
      <c r="A8" s="316"/>
      <c r="B8" s="318"/>
      <c r="C8" s="318"/>
      <c r="D8" s="318"/>
      <c r="E8" s="318"/>
      <c r="F8" s="307"/>
      <c r="G8" s="311"/>
      <c r="H8" s="307"/>
      <c r="I8" s="307"/>
      <c r="J8" s="352"/>
      <c r="K8" s="354"/>
    </row>
    <row r="9" spans="1:11" s="4" customFormat="1" ht="27.75" customHeight="1" thickBot="1" x14ac:dyDescent="0.3">
      <c r="A9" s="21" t="s">
        <v>36</v>
      </c>
      <c r="B9" s="89" t="s">
        <v>37</v>
      </c>
      <c r="C9" s="214">
        <v>10</v>
      </c>
      <c r="D9" s="89" t="s">
        <v>38</v>
      </c>
      <c r="E9" s="23" t="s">
        <v>39</v>
      </c>
      <c r="F9" s="24">
        <f>+F41</f>
        <v>1451042370</v>
      </c>
      <c r="G9" s="24">
        <f t="shared" ref="G9:H9" si="0">+G41</f>
        <v>0</v>
      </c>
      <c r="H9" s="24">
        <f t="shared" si="0"/>
        <v>1451042370</v>
      </c>
      <c r="I9" s="215">
        <f t="shared" ref="I9:I72" si="1">+H9/$H$102</f>
        <v>0.35187065038114301</v>
      </c>
      <c r="J9" s="24">
        <f>+J41</f>
        <v>1451042370</v>
      </c>
      <c r="K9" s="216">
        <f>+J9/H9</f>
        <v>1</v>
      </c>
    </row>
    <row r="10" spans="1:11" s="4" customFormat="1" ht="27.75" customHeight="1" thickBot="1" x14ac:dyDescent="0.3">
      <c r="A10" s="175" t="s">
        <v>36</v>
      </c>
      <c r="B10" s="217" t="s">
        <v>41</v>
      </c>
      <c r="C10" s="218">
        <v>20</v>
      </c>
      <c r="D10" s="217" t="s">
        <v>38</v>
      </c>
      <c r="E10" s="177" t="s">
        <v>39</v>
      </c>
      <c r="F10" s="178">
        <f>+F11+F42</f>
        <v>1354611074.5</v>
      </c>
      <c r="G10" s="178">
        <f t="shared" ref="G10:H10" si="2">+G11+G42</f>
        <v>0</v>
      </c>
      <c r="H10" s="178">
        <f t="shared" si="2"/>
        <v>1354611074.5</v>
      </c>
      <c r="I10" s="219">
        <f t="shared" si="1"/>
        <v>0.32848653468183292</v>
      </c>
      <c r="J10" s="178">
        <f>+J11+J42</f>
        <v>1354611074.5</v>
      </c>
      <c r="K10" s="216">
        <f>+J10/H10</f>
        <v>1</v>
      </c>
    </row>
    <row r="11" spans="1:11" ht="33.75" customHeight="1" x14ac:dyDescent="0.25">
      <c r="A11" s="145" t="s">
        <v>100</v>
      </c>
      <c r="B11" s="92" t="s">
        <v>41</v>
      </c>
      <c r="C11" s="220">
        <v>20</v>
      </c>
      <c r="D11" s="92" t="s">
        <v>38</v>
      </c>
      <c r="E11" s="35" t="s">
        <v>101</v>
      </c>
      <c r="F11" s="93">
        <f>+F12+F17</f>
        <v>233320577.94</v>
      </c>
      <c r="G11" s="93">
        <f>+G12+G17</f>
        <v>0</v>
      </c>
      <c r="H11" s="93">
        <f>+H12+H17</f>
        <v>233320577.94</v>
      </c>
      <c r="I11" s="221">
        <f t="shared" si="1"/>
        <v>5.6579094590499084E-2</v>
      </c>
      <c r="J11" s="93">
        <f>+J12+J17</f>
        <v>233320577.94</v>
      </c>
      <c r="K11" s="270">
        <f>+J11/H11</f>
        <v>1</v>
      </c>
    </row>
    <row r="12" spans="1:11" ht="36" customHeight="1" x14ac:dyDescent="0.25">
      <c r="A12" s="149" t="s">
        <v>102</v>
      </c>
      <c r="B12" s="34" t="s">
        <v>41</v>
      </c>
      <c r="C12" s="34">
        <v>20</v>
      </c>
      <c r="D12" s="34" t="s">
        <v>38</v>
      </c>
      <c r="E12" s="40" t="s">
        <v>103</v>
      </c>
      <c r="F12" s="62">
        <f t="shared" ref="F12:J12" si="3">+F13</f>
        <v>6592600</v>
      </c>
      <c r="G12" s="62">
        <f t="shared" si="3"/>
        <v>0</v>
      </c>
      <c r="H12" s="62">
        <f t="shared" si="3"/>
        <v>6592600</v>
      </c>
      <c r="I12" s="223">
        <f t="shared" si="1"/>
        <v>1.5986731315796958E-3</v>
      </c>
      <c r="J12" s="62">
        <f t="shared" si="3"/>
        <v>6592600</v>
      </c>
      <c r="K12" s="270">
        <f t="shared" ref="K12:K14" si="4">+J12/H12</f>
        <v>1</v>
      </c>
    </row>
    <row r="13" spans="1:11" ht="43.5" customHeight="1" x14ac:dyDescent="0.25">
      <c r="A13" s="149" t="s">
        <v>104</v>
      </c>
      <c r="B13" s="34" t="s">
        <v>41</v>
      </c>
      <c r="C13" s="34">
        <v>20</v>
      </c>
      <c r="D13" s="34" t="s">
        <v>38</v>
      </c>
      <c r="E13" s="40" t="s">
        <v>105</v>
      </c>
      <c r="F13" s="62">
        <f>+F14</f>
        <v>6592600</v>
      </c>
      <c r="G13" s="62">
        <f>+G14</f>
        <v>0</v>
      </c>
      <c r="H13" s="62">
        <f>+H14</f>
        <v>6592600</v>
      </c>
      <c r="I13" s="223">
        <f t="shared" si="1"/>
        <v>1.5986731315796958E-3</v>
      </c>
      <c r="J13" s="62">
        <f>+J14</f>
        <v>6592600</v>
      </c>
      <c r="K13" s="270">
        <f t="shared" si="4"/>
        <v>1</v>
      </c>
    </row>
    <row r="14" spans="1:11" ht="24.75" customHeight="1" x14ac:dyDescent="0.25">
      <c r="A14" s="149" t="s">
        <v>110</v>
      </c>
      <c r="B14" s="34" t="s">
        <v>41</v>
      </c>
      <c r="C14" s="34">
        <v>20</v>
      </c>
      <c r="D14" s="34" t="s">
        <v>38</v>
      </c>
      <c r="E14" s="40" t="s">
        <v>111</v>
      </c>
      <c r="F14" s="62">
        <f>+F15+F16</f>
        <v>6592600</v>
      </c>
      <c r="G14" s="62">
        <f>+G15+G16</f>
        <v>0</v>
      </c>
      <c r="H14" s="62">
        <f t="shared" ref="H14" si="5">+H15+H16</f>
        <v>6592600</v>
      </c>
      <c r="I14" s="223">
        <f t="shared" si="1"/>
        <v>1.5986731315796958E-3</v>
      </c>
      <c r="J14" s="62">
        <f>+J15+J16</f>
        <v>6592600</v>
      </c>
      <c r="K14" s="270">
        <f t="shared" si="4"/>
        <v>1</v>
      </c>
    </row>
    <row r="15" spans="1:11" ht="37.5" customHeight="1" x14ac:dyDescent="0.25">
      <c r="A15" s="158" t="s">
        <v>523</v>
      </c>
      <c r="B15" s="44" t="s">
        <v>41</v>
      </c>
      <c r="C15" s="99">
        <v>20</v>
      </c>
      <c r="D15" s="44" t="s">
        <v>38</v>
      </c>
      <c r="E15" s="45" t="s">
        <v>143</v>
      </c>
      <c r="F15" s="48">
        <v>6110650</v>
      </c>
      <c r="G15" s="48">
        <v>0</v>
      </c>
      <c r="H15" s="48">
        <f>+F15-G15</f>
        <v>6110650</v>
      </c>
      <c r="I15" s="224">
        <f t="shared" si="1"/>
        <v>1.4818026228631295E-3</v>
      </c>
      <c r="J15" s="48">
        <v>6110650</v>
      </c>
      <c r="K15" s="271">
        <f>+J15/H15</f>
        <v>1</v>
      </c>
    </row>
    <row r="16" spans="1:11" ht="25.5" customHeight="1" x14ac:dyDescent="0.25">
      <c r="A16" s="158" t="s">
        <v>524</v>
      </c>
      <c r="B16" s="44" t="s">
        <v>41</v>
      </c>
      <c r="C16" s="99">
        <v>20</v>
      </c>
      <c r="D16" s="44" t="s">
        <v>38</v>
      </c>
      <c r="E16" s="45" t="s">
        <v>145</v>
      </c>
      <c r="F16" s="48">
        <v>481950</v>
      </c>
      <c r="G16" s="48">
        <v>0</v>
      </c>
      <c r="H16" s="48">
        <f>+F16-G16</f>
        <v>481950</v>
      </c>
      <c r="I16" s="226">
        <f t="shared" si="1"/>
        <v>1.1687050871656621E-4</v>
      </c>
      <c r="J16" s="48">
        <v>481950</v>
      </c>
      <c r="K16" s="271">
        <f>+J16/H16</f>
        <v>1</v>
      </c>
    </row>
    <row r="17" spans="1:11" ht="30" customHeight="1" x14ac:dyDescent="0.25">
      <c r="A17" s="149" t="s">
        <v>114</v>
      </c>
      <c r="B17" s="34" t="s">
        <v>41</v>
      </c>
      <c r="C17" s="107">
        <v>20</v>
      </c>
      <c r="D17" s="34" t="s">
        <v>38</v>
      </c>
      <c r="E17" s="40" t="s">
        <v>115</v>
      </c>
      <c r="F17" s="66">
        <f>+F18+F30</f>
        <v>226727977.94</v>
      </c>
      <c r="G17" s="66">
        <f t="shared" ref="G17:H17" si="6">+G18+G30</f>
        <v>0</v>
      </c>
      <c r="H17" s="66">
        <f t="shared" si="6"/>
        <v>226727977.94</v>
      </c>
      <c r="I17" s="227">
        <f t="shared" si="1"/>
        <v>5.498042145891939E-2</v>
      </c>
      <c r="J17" s="66">
        <f>+J18+J30</f>
        <v>226727977.94</v>
      </c>
      <c r="K17" s="270">
        <f t="shared" ref="K17:K80" si="7">+J17/H17</f>
        <v>1</v>
      </c>
    </row>
    <row r="18" spans="1:11" ht="24.75" customHeight="1" x14ac:dyDescent="0.25">
      <c r="A18" s="149" t="s">
        <v>116</v>
      </c>
      <c r="B18" s="34" t="s">
        <v>41</v>
      </c>
      <c r="C18" s="107">
        <v>20</v>
      </c>
      <c r="D18" s="34" t="s">
        <v>38</v>
      </c>
      <c r="E18" s="40" t="s">
        <v>117</v>
      </c>
      <c r="F18" s="66">
        <f>+F19+F21+F26</f>
        <v>88641516.379999995</v>
      </c>
      <c r="G18" s="66">
        <f t="shared" ref="G18:H18" si="8">+G19+G21+G26</f>
        <v>0</v>
      </c>
      <c r="H18" s="66">
        <f t="shared" si="8"/>
        <v>88641516.379999995</v>
      </c>
      <c r="I18" s="223">
        <f t="shared" si="1"/>
        <v>2.1495132509053709E-2</v>
      </c>
      <c r="J18" s="66">
        <f>+J19+J21+J26</f>
        <v>88641516.379999995</v>
      </c>
      <c r="K18" s="270">
        <f t="shared" si="7"/>
        <v>1</v>
      </c>
    </row>
    <row r="19" spans="1:11" ht="48" customHeight="1" x14ac:dyDescent="0.25">
      <c r="A19" s="149" t="s">
        <v>118</v>
      </c>
      <c r="B19" s="34" t="s">
        <v>41</v>
      </c>
      <c r="C19" s="34">
        <v>20</v>
      </c>
      <c r="D19" s="34" t="s">
        <v>38</v>
      </c>
      <c r="E19" s="40" t="s">
        <v>119</v>
      </c>
      <c r="F19" s="62">
        <f t="shared" ref="F19:H19" si="9">+F20</f>
        <v>4184400</v>
      </c>
      <c r="G19" s="62">
        <f t="shared" si="9"/>
        <v>0</v>
      </c>
      <c r="H19" s="62">
        <f t="shared" si="9"/>
        <v>4184400</v>
      </c>
      <c r="I19" s="223">
        <f t="shared" si="1"/>
        <v>1.0146964553866577E-3</v>
      </c>
      <c r="J19" s="62">
        <f>+J20</f>
        <v>4184400</v>
      </c>
      <c r="K19" s="270">
        <f t="shared" si="7"/>
        <v>1</v>
      </c>
    </row>
    <row r="20" spans="1:11" ht="48" customHeight="1" x14ac:dyDescent="0.25">
      <c r="A20" s="152" t="s">
        <v>122</v>
      </c>
      <c r="B20" s="44" t="s">
        <v>41</v>
      </c>
      <c r="C20" s="44">
        <v>20</v>
      </c>
      <c r="D20" s="44" t="s">
        <v>38</v>
      </c>
      <c r="E20" s="45" t="s">
        <v>123</v>
      </c>
      <c r="F20" s="48">
        <v>4184400</v>
      </c>
      <c r="G20" s="48">
        <v>0</v>
      </c>
      <c r="H20" s="48">
        <f>+F20-G20</f>
        <v>4184400</v>
      </c>
      <c r="I20" s="224">
        <f t="shared" si="1"/>
        <v>1.0146964553866577E-3</v>
      </c>
      <c r="J20" s="48">
        <v>4184400</v>
      </c>
      <c r="K20" s="271">
        <f>+J20/H20</f>
        <v>1</v>
      </c>
    </row>
    <row r="21" spans="1:11" ht="43.5" customHeight="1" x14ac:dyDescent="0.25">
      <c r="A21" s="156" t="s">
        <v>126</v>
      </c>
      <c r="B21" s="34" t="s">
        <v>41</v>
      </c>
      <c r="C21" s="107">
        <v>20</v>
      </c>
      <c r="D21" s="34" t="s">
        <v>38</v>
      </c>
      <c r="E21" s="40" t="s">
        <v>489</v>
      </c>
      <c r="F21" s="62">
        <f>+F22+F23+F24+F25</f>
        <v>82299192.379999995</v>
      </c>
      <c r="G21" s="62">
        <f t="shared" ref="G21:J21" si="10">+G22+G23+G24+G25</f>
        <v>0</v>
      </c>
      <c r="H21" s="62">
        <f t="shared" si="10"/>
        <v>82299192.379999995</v>
      </c>
      <c r="I21" s="223">
        <f t="shared" si="1"/>
        <v>1.9957150078666146E-2</v>
      </c>
      <c r="J21" s="62">
        <f t="shared" si="10"/>
        <v>82299192.379999995</v>
      </c>
      <c r="K21" s="270">
        <f t="shared" si="7"/>
        <v>1</v>
      </c>
    </row>
    <row r="22" spans="1:11" ht="43.5" customHeight="1" x14ac:dyDescent="0.25">
      <c r="A22" s="158" t="s">
        <v>128</v>
      </c>
      <c r="B22" s="44" t="s">
        <v>41</v>
      </c>
      <c r="C22" s="44">
        <v>20</v>
      </c>
      <c r="D22" s="44" t="s">
        <v>38</v>
      </c>
      <c r="E22" s="45" t="s">
        <v>129</v>
      </c>
      <c r="F22" s="48">
        <v>66343560</v>
      </c>
      <c r="G22" s="48">
        <v>0</v>
      </c>
      <c r="H22" s="48">
        <f t="shared" ref="H22:H24" si="11">+F22-G22</f>
        <v>66343560</v>
      </c>
      <c r="I22" s="224">
        <f t="shared" si="1"/>
        <v>1.6087987565656256E-2</v>
      </c>
      <c r="J22" s="48">
        <v>66343560</v>
      </c>
      <c r="K22" s="271">
        <f t="shared" si="7"/>
        <v>1</v>
      </c>
    </row>
    <row r="23" spans="1:11" ht="51" customHeight="1" x14ac:dyDescent="0.25">
      <c r="A23" s="158" t="s">
        <v>134</v>
      </c>
      <c r="B23" s="44" t="s">
        <v>41</v>
      </c>
      <c r="C23" s="44">
        <v>20</v>
      </c>
      <c r="D23" s="44" t="s">
        <v>38</v>
      </c>
      <c r="E23" s="45" t="s">
        <v>135</v>
      </c>
      <c r="F23" s="48">
        <v>1543637</v>
      </c>
      <c r="G23" s="48">
        <v>0</v>
      </c>
      <c r="H23" s="48">
        <f t="shared" si="11"/>
        <v>1543637</v>
      </c>
      <c r="I23" s="226">
        <f t="shared" si="1"/>
        <v>3.7432439353400583E-4</v>
      </c>
      <c r="J23" s="48">
        <v>1543637</v>
      </c>
      <c r="K23" s="271">
        <f t="shared" si="7"/>
        <v>1</v>
      </c>
    </row>
    <row r="24" spans="1:11" ht="43.5" customHeight="1" x14ac:dyDescent="0.25">
      <c r="A24" s="158" t="s">
        <v>136</v>
      </c>
      <c r="B24" s="44" t="s">
        <v>41</v>
      </c>
      <c r="C24" s="44">
        <v>20</v>
      </c>
      <c r="D24" s="44" t="s">
        <v>38</v>
      </c>
      <c r="E24" s="45" t="s">
        <v>137</v>
      </c>
      <c r="F24" s="48">
        <v>6139145</v>
      </c>
      <c r="G24" s="48">
        <v>0</v>
      </c>
      <c r="H24" s="48">
        <f t="shared" si="11"/>
        <v>6139145</v>
      </c>
      <c r="I24" s="224">
        <f t="shared" si="1"/>
        <v>1.4887125204580639E-3</v>
      </c>
      <c r="J24" s="48">
        <v>6139145</v>
      </c>
      <c r="K24" s="271">
        <f t="shared" si="7"/>
        <v>1</v>
      </c>
    </row>
    <row r="25" spans="1:11" ht="25.5" customHeight="1" x14ac:dyDescent="0.25">
      <c r="A25" s="158" t="s">
        <v>138</v>
      </c>
      <c r="B25" s="44" t="s">
        <v>41</v>
      </c>
      <c r="C25" s="99">
        <v>20</v>
      </c>
      <c r="D25" s="44" t="s">
        <v>38</v>
      </c>
      <c r="E25" s="45" t="s">
        <v>139</v>
      </c>
      <c r="F25" s="48">
        <v>8272850.3799999999</v>
      </c>
      <c r="G25" s="48">
        <v>0</v>
      </c>
      <c r="H25" s="48">
        <f>+F25-G25</f>
        <v>8272850.3799999999</v>
      </c>
      <c r="I25" s="224">
        <f t="shared" si="1"/>
        <v>2.0061255990178194E-3</v>
      </c>
      <c r="J25" s="48">
        <v>8272850.3799999999</v>
      </c>
      <c r="K25" s="271">
        <f t="shared" si="7"/>
        <v>1</v>
      </c>
    </row>
    <row r="26" spans="1:11" ht="42.75" customHeight="1" x14ac:dyDescent="0.25">
      <c r="A26" s="149" t="s">
        <v>140</v>
      </c>
      <c r="B26" s="34" t="s">
        <v>41</v>
      </c>
      <c r="C26" s="34">
        <v>20</v>
      </c>
      <c r="D26" s="34" t="s">
        <v>38</v>
      </c>
      <c r="E26" s="40" t="s">
        <v>141</v>
      </c>
      <c r="F26" s="62">
        <f>+F27+F28+F29</f>
        <v>2157924</v>
      </c>
      <c r="G26" s="62">
        <f>+G27+G28+G29</f>
        <v>0</v>
      </c>
      <c r="H26" s="62">
        <f>+H27+H28+H29</f>
        <v>2157924</v>
      </c>
      <c r="I26" s="223">
        <f t="shared" si="1"/>
        <v>5.2328597500090755E-4</v>
      </c>
      <c r="J26" s="62">
        <f>+J27+J28+J29</f>
        <v>2157924</v>
      </c>
      <c r="K26" s="270">
        <f t="shared" si="7"/>
        <v>1</v>
      </c>
    </row>
    <row r="27" spans="1:11" ht="36" customHeight="1" x14ac:dyDescent="0.25">
      <c r="A27" s="152" t="s">
        <v>525</v>
      </c>
      <c r="B27" s="44" t="s">
        <v>41</v>
      </c>
      <c r="C27" s="44">
        <v>20</v>
      </c>
      <c r="D27" s="44" t="s">
        <v>38</v>
      </c>
      <c r="E27" s="45" t="s">
        <v>526</v>
      </c>
      <c r="F27" s="48">
        <v>842790</v>
      </c>
      <c r="G27" s="48">
        <v>0</v>
      </c>
      <c r="H27" s="48">
        <f t="shared" ref="H27:H29" si="12">+F27-G27</f>
        <v>842790</v>
      </c>
      <c r="I27" s="226">
        <f t="shared" si="1"/>
        <v>2.0437243706034823E-4</v>
      </c>
      <c r="J27" s="48">
        <v>842790</v>
      </c>
      <c r="K27" s="271">
        <f t="shared" si="7"/>
        <v>1</v>
      </c>
    </row>
    <row r="28" spans="1:11" ht="36" customHeight="1" x14ac:dyDescent="0.25">
      <c r="A28" s="152" t="s">
        <v>144</v>
      </c>
      <c r="B28" s="44" t="s">
        <v>41</v>
      </c>
      <c r="C28" s="44">
        <v>20</v>
      </c>
      <c r="D28" s="44" t="s">
        <v>38</v>
      </c>
      <c r="E28" s="45" t="s">
        <v>145</v>
      </c>
      <c r="F28" s="48">
        <v>949784</v>
      </c>
      <c r="G28" s="48">
        <v>0</v>
      </c>
      <c r="H28" s="48">
        <f t="shared" si="12"/>
        <v>949784</v>
      </c>
      <c r="I28" s="226">
        <f t="shared" si="1"/>
        <v>2.3031795674002513E-4</v>
      </c>
      <c r="J28" s="48">
        <v>949784</v>
      </c>
      <c r="K28" s="271">
        <f t="shared" si="7"/>
        <v>1</v>
      </c>
    </row>
    <row r="29" spans="1:11" ht="40.5" customHeight="1" x14ac:dyDescent="0.25">
      <c r="A29" s="152" t="s">
        <v>527</v>
      </c>
      <c r="B29" s="44" t="s">
        <v>41</v>
      </c>
      <c r="C29" s="44">
        <v>20</v>
      </c>
      <c r="D29" s="44" t="s">
        <v>38</v>
      </c>
      <c r="E29" s="45" t="s">
        <v>528</v>
      </c>
      <c r="F29" s="48">
        <v>365350</v>
      </c>
      <c r="G29" s="48">
        <v>0</v>
      </c>
      <c r="H29" s="48">
        <f t="shared" si="12"/>
        <v>365350</v>
      </c>
      <c r="I29" s="226">
        <f t="shared" si="1"/>
        <v>8.8595581200534207E-5</v>
      </c>
      <c r="J29" s="48">
        <v>365350</v>
      </c>
      <c r="K29" s="271">
        <f t="shared" si="7"/>
        <v>1</v>
      </c>
    </row>
    <row r="30" spans="1:11" ht="29.25" customHeight="1" x14ac:dyDescent="0.25">
      <c r="A30" s="149" t="s">
        <v>148</v>
      </c>
      <c r="B30" s="34" t="s">
        <v>41</v>
      </c>
      <c r="C30" s="107">
        <v>20</v>
      </c>
      <c r="D30" s="34" t="s">
        <v>38</v>
      </c>
      <c r="E30" s="40" t="s">
        <v>149</v>
      </c>
      <c r="F30" s="62">
        <f>+F31+F33+F35+F39</f>
        <v>138086461.56</v>
      </c>
      <c r="G30" s="62">
        <f t="shared" ref="G30:J30" si="13">+G31+G33+G35+G39</f>
        <v>0</v>
      </c>
      <c r="H30" s="62">
        <f t="shared" si="13"/>
        <v>138086461.56</v>
      </c>
      <c r="I30" s="223">
        <f t="shared" si="1"/>
        <v>3.3485288949865681E-2</v>
      </c>
      <c r="J30" s="62">
        <f t="shared" si="13"/>
        <v>138086461.56</v>
      </c>
      <c r="K30" s="270">
        <f t="shared" si="7"/>
        <v>1</v>
      </c>
    </row>
    <row r="31" spans="1:11" ht="29.25" customHeight="1" x14ac:dyDescent="0.25">
      <c r="A31" s="149" t="s">
        <v>494</v>
      </c>
      <c r="B31" s="34" t="s">
        <v>41</v>
      </c>
      <c r="C31" s="34">
        <v>20</v>
      </c>
      <c r="D31" s="34" t="s">
        <v>38</v>
      </c>
      <c r="E31" s="40" t="s">
        <v>495</v>
      </c>
      <c r="F31" s="62">
        <f>+F32</f>
        <v>97215.75</v>
      </c>
      <c r="G31" s="62">
        <f>+G32</f>
        <v>0</v>
      </c>
      <c r="H31" s="62">
        <f>+H32</f>
        <v>97215.75</v>
      </c>
      <c r="I31" s="228">
        <f t="shared" si="1"/>
        <v>2.3574342064036769E-5</v>
      </c>
      <c r="J31" s="62">
        <f>+J32</f>
        <v>97215.75</v>
      </c>
      <c r="K31" s="270">
        <f t="shared" si="7"/>
        <v>1</v>
      </c>
    </row>
    <row r="32" spans="1:11" ht="29.25" customHeight="1" x14ac:dyDescent="0.25">
      <c r="A32" s="152" t="s">
        <v>496</v>
      </c>
      <c r="B32" s="44" t="s">
        <v>41</v>
      </c>
      <c r="C32" s="44">
        <v>20</v>
      </c>
      <c r="D32" s="44" t="s">
        <v>38</v>
      </c>
      <c r="E32" s="45" t="s">
        <v>497</v>
      </c>
      <c r="F32" s="48">
        <v>97215.75</v>
      </c>
      <c r="G32" s="48">
        <v>0</v>
      </c>
      <c r="H32" s="48">
        <f>+F32-G32</f>
        <v>97215.75</v>
      </c>
      <c r="I32" s="229">
        <f t="shared" si="1"/>
        <v>2.3574342064036769E-5</v>
      </c>
      <c r="J32" s="48">
        <v>97215.75</v>
      </c>
      <c r="K32" s="271">
        <f t="shared" si="7"/>
        <v>1</v>
      </c>
    </row>
    <row r="33" spans="1:11" ht="79.5" customHeight="1" x14ac:dyDescent="0.25">
      <c r="A33" s="149" t="s">
        <v>150</v>
      </c>
      <c r="B33" s="34" t="s">
        <v>41</v>
      </c>
      <c r="C33" s="107">
        <v>20</v>
      </c>
      <c r="D33" s="34" t="s">
        <v>38</v>
      </c>
      <c r="E33" s="40" t="s">
        <v>498</v>
      </c>
      <c r="F33" s="62">
        <f>+F34</f>
        <v>978773.33</v>
      </c>
      <c r="G33" s="62">
        <f>+G34</f>
        <v>0</v>
      </c>
      <c r="H33" s="62">
        <f>+H34</f>
        <v>978773.33</v>
      </c>
      <c r="I33" s="228">
        <f t="shared" si="1"/>
        <v>2.3734772693289246E-4</v>
      </c>
      <c r="J33" s="62">
        <f>+J34</f>
        <v>978773.33</v>
      </c>
      <c r="K33" s="270">
        <f t="shared" si="7"/>
        <v>1</v>
      </c>
    </row>
    <row r="34" spans="1:11" ht="36" customHeight="1" x14ac:dyDescent="0.25">
      <c r="A34" s="152" t="s">
        <v>156</v>
      </c>
      <c r="B34" s="44" t="s">
        <v>41</v>
      </c>
      <c r="C34" s="44">
        <v>20</v>
      </c>
      <c r="D34" s="44" t="s">
        <v>38</v>
      </c>
      <c r="E34" s="45" t="s">
        <v>157</v>
      </c>
      <c r="F34" s="48">
        <v>978773.33</v>
      </c>
      <c r="G34" s="48">
        <v>0</v>
      </c>
      <c r="H34" s="48">
        <f>+F34-G34</f>
        <v>978773.33</v>
      </c>
      <c r="I34" s="229">
        <f t="shared" si="1"/>
        <v>2.3734772693289246E-4</v>
      </c>
      <c r="J34" s="48">
        <v>978773.33</v>
      </c>
      <c r="K34" s="271">
        <f t="shared" si="7"/>
        <v>1</v>
      </c>
    </row>
    <row r="35" spans="1:11" ht="49.5" customHeight="1" x14ac:dyDescent="0.25">
      <c r="A35" s="149" t="s">
        <v>172</v>
      </c>
      <c r="B35" s="34" t="s">
        <v>41</v>
      </c>
      <c r="C35" s="107">
        <v>20</v>
      </c>
      <c r="D35" s="34" t="s">
        <v>38</v>
      </c>
      <c r="E35" s="40" t="s">
        <v>173</v>
      </c>
      <c r="F35" s="62">
        <f>SUM(F36:F38)</f>
        <v>133714366.47999999</v>
      </c>
      <c r="G35" s="62">
        <f t="shared" ref="G35:H35" si="14">SUM(G36:G38)</f>
        <v>0</v>
      </c>
      <c r="H35" s="62">
        <f t="shared" si="14"/>
        <v>133714366.47999999</v>
      </c>
      <c r="I35" s="223">
        <f t="shared" si="1"/>
        <v>3.2425077359126399E-2</v>
      </c>
      <c r="J35" s="62">
        <f>SUM(J36:J38)</f>
        <v>133714366.47999999</v>
      </c>
      <c r="K35" s="270">
        <f t="shared" si="7"/>
        <v>1</v>
      </c>
    </row>
    <row r="36" spans="1:11" ht="43.5" customHeight="1" x14ac:dyDescent="0.25">
      <c r="A36" s="152" t="s">
        <v>176</v>
      </c>
      <c r="B36" s="44" t="s">
        <v>41</v>
      </c>
      <c r="C36" s="99">
        <v>20</v>
      </c>
      <c r="D36" s="44" t="s">
        <v>38</v>
      </c>
      <c r="E36" s="45" t="s">
        <v>500</v>
      </c>
      <c r="F36" s="48">
        <v>22322143</v>
      </c>
      <c r="G36" s="48">
        <v>0</v>
      </c>
      <c r="H36" s="48">
        <f>+F36-G36</f>
        <v>22322143</v>
      </c>
      <c r="I36" s="224">
        <f t="shared" si="1"/>
        <v>5.4130100799957203E-3</v>
      </c>
      <c r="J36" s="48">
        <v>22322143</v>
      </c>
      <c r="K36" s="271">
        <f t="shared" si="7"/>
        <v>1</v>
      </c>
    </row>
    <row r="37" spans="1:11" ht="36.75" customHeight="1" x14ac:dyDescent="0.25">
      <c r="A37" s="152" t="s">
        <v>180</v>
      </c>
      <c r="B37" s="44" t="s">
        <v>41</v>
      </c>
      <c r="C37" s="99">
        <v>20</v>
      </c>
      <c r="D37" s="44" t="s">
        <v>38</v>
      </c>
      <c r="E37" s="45" t="s">
        <v>181</v>
      </c>
      <c r="F37" s="48">
        <v>49860362</v>
      </c>
      <c r="G37" s="48">
        <v>0</v>
      </c>
      <c r="H37" s="48">
        <f>+F37-G37</f>
        <v>49860362</v>
      </c>
      <c r="I37" s="224">
        <f t="shared" si="1"/>
        <v>1.2090892980043877E-2</v>
      </c>
      <c r="J37" s="48">
        <v>49860362</v>
      </c>
      <c r="K37" s="271">
        <f t="shared" si="7"/>
        <v>1</v>
      </c>
    </row>
    <row r="38" spans="1:11" ht="61.5" customHeight="1" x14ac:dyDescent="0.25">
      <c r="A38" s="152" t="s">
        <v>182</v>
      </c>
      <c r="B38" s="44" t="s">
        <v>41</v>
      </c>
      <c r="C38" s="99">
        <v>20</v>
      </c>
      <c r="D38" s="44" t="s">
        <v>38</v>
      </c>
      <c r="E38" s="45" t="s">
        <v>502</v>
      </c>
      <c r="F38" s="48">
        <v>61531861.479999997</v>
      </c>
      <c r="G38" s="48">
        <v>0</v>
      </c>
      <c r="H38" s="48">
        <f>+F38-G38</f>
        <v>61531861.479999997</v>
      </c>
      <c r="I38" s="224">
        <f t="shared" si="1"/>
        <v>1.4921174299086801E-2</v>
      </c>
      <c r="J38" s="48">
        <v>61531861.479999997</v>
      </c>
      <c r="K38" s="271">
        <f t="shared" si="7"/>
        <v>1</v>
      </c>
    </row>
    <row r="39" spans="1:11" ht="61.5" customHeight="1" x14ac:dyDescent="0.25">
      <c r="A39" s="149" t="s">
        <v>186</v>
      </c>
      <c r="B39" s="34" t="s">
        <v>41</v>
      </c>
      <c r="C39" s="34">
        <v>20</v>
      </c>
      <c r="D39" s="34" t="s">
        <v>38</v>
      </c>
      <c r="E39" s="40" t="s">
        <v>187</v>
      </c>
      <c r="F39" s="62">
        <f>+F40</f>
        <v>3296106</v>
      </c>
      <c r="G39" s="62">
        <f>+G40</f>
        <v>0</v>
      </c>
      <c r="H39" s="62">
        <f>+H40</f>
        <v>3296106</v>
      </c>
      <c r="I39" s="223">
        <f t="shared" si="1"/>
        <v>7.9928952174235126E-4</v>
      </c>
      <c r="J39" s="62">
        <f>+J40</f>
        <v>3296106</v>
      </c>
      <c r="K39" s="270">
        <f t="shared" si="7"/>
        <v>1</v>
      </c>
    </row>
    <row r="40" spans="1:11" ht="61.5" customHeight="1" x14ac:dyDescent="0.25">
      <c r="A40" s="152" t="s">
        <v>190</v>
      </c>
      <c r="B40" s="44" t="s">
        <v>41</v>
      </c>
      <c r="C40" s="44">
        <v>20</v>
      </c>
      <c r="D40" s="44" t="s">
        <v>38</v>
      </c>
      <c r="E40" s="45" t="s">
        <v>191</v>
      </c>
      <c r="F40" s="48">
        <v>3296106</v>
      </c>
      <c r="G40" s="48">
        <v>0</v>
      </c>
      <c r="H40" s="48">
        <f>+F40-G40</f>
        <v>3296106</v>
      </c>
      <c r="I40" s="224">
        <f t="shared" si="1"/>
        <v>7.9928952174235126E-4</v>
      </c>
      <c r="J40" s="48">
        <v>3296106</v>
      </c>
      <c r="K40" s="271">
        <f t="shared" si="7"/>
        <v>1</v>
      </c>
    </row>
    <row r="41" spans="1:11" ht="26.25" customHeight="1" x14ac:dyDescent="0.25">
      <c r="A41" s="149" t="s">
        <v>200</v>
      </c>
      <c r="B41" s="34" t="s">
        <v>37</v>
      </c>
      <c r="C41" s="34">
        <v>10</v>
      </c>
      <c r="D41" s="34" t="s">
        <v>38</v>
      </c>
      <c r="E41" s="40" t="s">
        <v>201</v>
      </c>
      <c r="F41" s="62">
        <f t="shared" ref="F41:H46" si="15">+F43</f>
        <v>1451042370</v>
      </c>
      <c r="G41" s="62">
        <f t="shared" si="15"/>
        <v>0</v>
      </c>
      <c r="H41" s="62">
        <f t="shared" si="15"/>
        <v>1451042370</v>
      </c>
      <c r="I41" s="223">
        <f t="shared" si="1"/>
        <v>0.35187065038114301</v>
      </c>
      <c r="J41" s="62">
        <f t="shared" ref="J41:J46" si="16">+J43</f>
        <v>1451042370</v>
      </c>
      <c r="K41" s="270">
        <f t="shared" si="7"/>
        <v>1</v>
      </c>
    </row>
    <row r="42" spans="1:11" ht="29.25" customHeight="1" x14ac:dyDescent="0.25">
      <c r="A42" s="149" t="s">
        <v>200</v>
      </c>
      <c r="B42" s="34" t="s">
        <v>41</v>
      </c>
      <c r="C42" s="34">
        <v>20</v>
      </c>
      <c r="D42" s="34" t="s">
        <v>38</v>
      </c>
      <c r="E42" s="40" t="s">
        <v>201</v>
      </c>
      <c r="F42" s="62">
        <f t="shared" si="15"/>
        <v>1121290496.5599999</v>
      </c>
      <c r="G42" s="62">
        <f t="shared" si="15"/>
        <v>0</v>
      </c>
      <c r="H42" s="62">
        <f t="shared" si="15"/>
        <v>1121290496.5599999</v>
      </c>
      <c r="I42" s="223">
        <f t="shared" si="1"/>
        <v>0.27190744009133377</v>
      </c>
      <c r="J42" s="62">
        <f t="shared" si="16"/>
        <v>1121290496.5599999</v>
      </c>
      <c r="K42" s="270">
        <f t="shared" si="7"/>
        <v>1</v>
      </c>
    </row>
    <row r="43" spans="1:11" ht="29.25" customHeight="1" x14ac:dyDescent="0.25">
      <c r="A43" s="149" t="s">
        <v>218</v>
      </c>
      <c r="B43" s="34" t="s">
        <v>37</v>
      </c>
      <c r="C43" s="34">
        <v>10</v>
      </c>
      <c r="D43" s="34" t="s">
        <v>38</v>
      </c>
      <c r="E43" s="40" t="s">
        <v>219</v>
      </c>
      <c r="F43" s="62">
        <f t="shared" si="15"/>
        <v>1451042370</v>
      </c>
      <c r="G43" s="62">
        <f t="shared" si="15"/>
        <v>0</v>
      </c>
      <c r="H43" s="62">
        <f t="shared" si="15"/>
        <v>1451042370</v>
      </c>
      <c r="I43" s="223">
        <f t="shared" si="1"/>
        <v>0.35187065038114301</v>
      </c>
      <c r="J43" s="62">
        <f t="shared" si="16"/>
        <v>1451042370</v>
      </c>
      <c r="K43" s="270">
        <f t="shared" si="7"/>
        <v>1</v>
      </c>
    </row>
    <row r="44" spans="1:11" ht="24.75" customHeight="1" x14ac:dyDescent="0.25">
      <c r="A44" s="149" t="s">
        <v>218</v>
      </c>
      <c r="B44" s="34" t="s">
        <v>41</v>
      </c>
      <c r="C44" s="34">
        <v>20</v>
      </c>
      <c r="D44" s="34" t="s">
        <v>38</v>
      </c>
      <c r="E44" s="40" t="s">
        <v>219</v>
      </c>
      <c r="F44" s="63">
        <f t="shared" si="15"/>
        <v>1121290496.5599999</v>
      </c>
      <c r="G44" s="63">
        <f t="shared" si="15"/>
        <v>0</v>
      </c>
      <c r="H44" s="63">
        <f t="shared" si="15"/>
        <v>1121290496.5599999</v>
      </c>
      <c r="I44" s="224">
        <f t="shared" si="1"/>
        <v>0.27190744009133377</v>
      </c>
      <c r="J44" s="63">
        <f t="shared" si="16"/>
        <v>1121290496.5599999</v>
      </c>
      <c r="K44" s="270">
        <f t="shared" si="7"/>
        <v>1</v>
      </c>
    </row>
    <row r="45" spans="1:11" ht="24.75" customHeight="1" x14ac:dyDescent="0.25">
      <c r="A45" s="149" t="s">
        <v>220</v>
      </c>
      <c r="B45" s="34" t="s">
        <v>37</v>
      </c>
      <c r="C45" s="34">
        <v>10</v>
      </c>
      <c r="D45" s="34" t="s">
        <v>38</v>
      </c>
      <c r="E45" s="40" t="s">
        <v>221</v>
      </c>
      <c r="F45" s="63">
        <f t="shared" si="15"/>
        <v>1451042370</v>
      </c>
      <c r="G45" s="63">
        <f t="shared" si="15"/>
        <v>0</v>
      </c>
      <c r="H45" s="63">
        <f t="shared" si="15"/>
        <v>1451042370</v>
      </c>
      <c r="I45" s="224">
        <f t="shared" si="1"/>
        <v>0.35187065038114301</v>
      </c>
      <c r="J45" s="63">
        <f t="shared" si="16"/>
        <v>1451042370</v>
      </c>
      <c r="K45" s="270">
        <f t="shared" si="7"/>
        <v>1</v>
      </c>
    </row>
    <row r="46" spans="1:11" ht="24.75" customHeight="1" x14ac:dyDescent="0.25">
      <c r="A46" s="149" t="s">
        <v>220</v>
      </c>
      <c r="B46" s="34" t="s">
        <v>41</v>
      </c>
      <c r="C46" s="34">
        <v>20</v>
      </c>
      <c r="D46" s="34" t="s">
        <v>38</v>
      </c>
      <c r="E46" s="40" t="s">
        <v>221</v>
      </c>
      <c r="F46" s="63">
        <f t="shared" si="15"/>
        <v>1121290496.5599999</v>
      </c>
      <c r="G46" s="63">
        <f t="shared" si="15"/>
        <v>0</v>
      </c>
      <c r="H46" s="63">
        <f t="shared" si="15"/>
        <v>1121290496.5599999</v>
      </c>
      <c r="I46" s="224">
        <f t="shared" si="1"/>
        <v>0.27190744009133377</v>
      </c>
      <c r="J46" s="63">
        <f t="shared" si="16"/>
        <v>1121290496.5599999</v>
      </c>
      <c r="K46" s="270">
        <f t="shared" si="7"/>
        <v>1</v>
      </c>
    </row>
    <row r="47" spans="1:11" ht="24.75" customHeight="1" x14ac:dyDescent="0.25">
      <c r="A47" s="152" t="s">
        <v>224</v>
      </c>
      <c r="B47" s="44" t="s">
        <v>37</v>
      </c>
      <c r="C47" s="44">
        <v>10</v>
      </c>
      <c r="D47" s="44" t="s">
        <v>38</v>
      </c>
      <c r="E47" s="45" t="s">
        <v>225</v>
      </c>
      <c r="F47" s="48">
        <v>1451042370</v>
      </c>
      <c r="G47" s="48">
        <v>0</v>
      </c>
      <c r="H47" s="48">
        <f t="shared" ref="H47:H48" si="17">+F47-G47</f>
        <v>1451042370</v>
      </c>
      <c r="I47" s="224">
        <f t="shared" si="1"/>
        <v>0.35187065038114301</v>
      </c>
      <c r="J47" s="48">
        <v>1451042370</v>
      </c>
      <c r="K47" s="271">
        <f t="shared" si="7"/>
        <v>1</v>
      </c>
    </row>
    <row r="48" spans="1:11" ht="24.75" customHeight="1" thickBot="1" x14ac:dyDescent="0.3">
      <c r="A48" s="164" t="s">
        <v>224</v>
      </c>
      <c r="B48" s="84" t="s">
        <v>41</v>
      </c>
      <c r="C48" s="84">
        <v>20</v>
      </c>
      <c r="D48" s="84" t="s">
        <v>38</v>
      </c>
      <c r="E48" s="85" t="s">
        <v>225</v>
      </c>
      <c r="F48" s="88">
        <v>1121290496.5599999</v>
      </c>
      <c r="G48" s="88">
        <v>0</v>
      </c>
      <c r="H48" s="88">
        <f t="shared" si="17"/>
        <v>1121290496.5599999</v>
      </c>
      <c r="I48" s="230">
        <f t="shared" si="1"/>
        <v>0.27190744009133377</v>
      </c>
      <c r="J48" s="88">
        <v>1121290496.5599999</v>
      </c>
      <c r="K48" s="272">
        <f t="shared" si="7"/>
        <v>1</v>
      </c>
    </row>
    <row r="49" spans="1:11" s="4" customFormat="1" ht="27.75" customHeight="1" thickBot="1" x14ac:dyDescent="0.3">
      <c r="A49" s="21" t="s">
        <v>246</v>
      </c>
      <c r="B49" s="141" t="s">
        <v>37</v>
      </c>
      <c r="C49" s="232" t="s">
        <v>505</v>
      </c>
      <c r="D49" s="141" t="s">
        <v>38</v>
      </c>
      <c r="E49" s="23" t="s">
        <v>247</v>
      </c>
      <c r="F49" s="24">
        <f>+F50+F56+F62+F68+F78+F84</f>
        <v>1318141388.71</v>
      </c>
      <c r="G49" s="24">
        <f>+G50+G56+G62+G68+G78+G84</f>
        <v>0</v>
      </c>
      <c r="H49" s="24">
        <f>+H50+H56+H62+H68+H78+H84</f>
        <v>1318141388.71</v>
      </c>
      <c r="I49" s="233">
        <f t="shared" si="1"/>
        <v>0.31964281493702407</v>
      </c>
      <c r="J49" s="24">
        <f>+J50+J56+J62+J68+J78+J84</f>
        <v>1318141388.71</v>
      </c>
      <c r="K49" s="215">
        <f t="shared" si="7"/>
        <v>1</v>
      </c>
    </row>
    <row r="50" spans="1:11" ht="24" customHeight="1" x14ac:dyDescent="0.25">
      <c r="A50" s="145" t="s">
        <v>248</v>
      </c>
      <c r="B50" s="182" t="s">
        <v>37</v>
      </c>
      <c r="C50" s="183" t="s">
        <v>505</v>
      </c>
      <c r="D50" s="182" t="s">
        <v>38</v>
      </c>
      <c r="E50" s="35" t="s">
        <v>249</v>
      </c>
      <c r="F50" s="93">
        <f t="shared" ref="F50:H54" si="18">+F51</f>
        <v>241083896.5</v>
      </c>
      <c r="G50" s="93">
        <f t="shared" si="18"/>
        <v>0</v>
      </c>
      <c r="H50" s="93">
        <f t="shared" si="18"/>
        <v>241083896.5</v>
      </c>
      <c r="I50" s="221">
        <f t="shared" si="1"/>
        <v>5.8461661224871862E-2</v>
      </c>
      <c r="J50" s="93">
        <f>+J51</f>
        <v>241083896.5</v>
      </c>
      <c r="K50" s="270">
        <f t="shared" si="7"/>
        <v>1</v>
      </c>
    </row>
    <row r="51" spans="1:11" ht="24" customHeight="1" x14ac:dyDescent="0.25">
      <c r="A51" s="149" t="s">
        <v>250</v>
      </c>
      <c r="B51" s="191" t="s">
        <v>37</v>
      </c>
      <c r="C51" s="186" t="s">
        <v>505</v>
      </c>
      <c r="D51" s="191" t="s">
        <v>38</v>
      </c>
      <c r="E51" s="40" t="s">
        <v>251</v>
      </c>
      <c r="F51" s="62">
        <f t="shared" si="18"/>
        <v>241083896.5</v>
      </c>
      <c r="G51" s="62">
        <f t="shared" si="18"/>
        <v>0</v>
      </c>
      <c r="H51" s="62">
        <f t="shared" si="18"/>
        <v>241083896.5</v>
      </c>
      <c r="I51" s="223">
        <f t="shared" si="1"/>
        <v>5.8461661224871862E-2</v>
      </c>
      <c r="J51" s="62">
        <f>+J52</f>
        <v>241083896.5</v>
      </c>
      <c r="K51" s="270">
        <f t="shared" si="7"/>
        <v>1</v>
      </c>
    </row>
    <row r="52" spans="1:11" ht="49.5" customHeight="1" x14ac:dyDescent="0.25">
      <c r="A52" s="185" t="s">
        <v>300</v>
      </c>
      <c r="B52" s="191" t="s">
        <v>37</v>
      </c>
      <c r="C52" s="186" t="s">
        <v>505</v>
      </c>
      <c r="D52" s="191" t="s">
        <v>38</v>
      </c>
      <c r="E52" s="40" t="s">
        <v>301</v>
      </c>
      <c r="F52" s="62">
        <f t="shared" si="18"/>
        <v>241083896.5</v>
      </c>
      <c r="G52" s="62">
        <f t="shared" si="18"/>
        <v>0</v>
      </c>
      <c r="H52" s="62">
        <f t="shared" si="18"/>
        <v>241083896.5</v>
      </c>
      <c r="I52" s="223">
        <f t="shared" si="1"/>
        <v>5.8461661224871862E-2</v>
      </c>
      <c r="J52" s="62">
        <f>+J53</f>
        <v>241083896.5</v>
      </c>
      <c r="K52" s="270">
        <f t="shared" si="7"/>
        <v>1</v>
      </c>
    </row>
    <row r="53" spans="1:11" ht="49.5" customHeight="1" x14ac:dyDescent="0.25">
      <c r="A53" s="149" t="s">
        <v>302</v>
      </c>
      <c r="B53" s="191" t="s">
        <v>37</v>
      </c>
      <c r="C53" s="186" t="s">
        <v>505</v>
      </c>
      <c r="D53" s="191" t="s">
        <v>38</v>
      </c>
      <c r="E53" s="40" t="s">
        <v>301</v>
      </c>
      <c r="F53" s="62">
        <f t="shared" si="18"/>
        <v>241083896.5</v>
      </c>
      <c r="G53" s="62">
        <f t="shared" si="18"/>
        <v>0</v>
      </c>
      <c r="H53" s="62">
        <f t="shared" si="18"/>
        <v>241083896.5</v>
      </c>
      <c r="I53" s="223">
        <f t="shared" si="1"/>
        <v>5.8461661224871862E-2</v>
      </c>
      <c r="J53" s="62">
        <f>+J54</f>
        <v>241083896.5</v>
      </c>
      <c r="K53" s="270">
        <f t="shared" si="7"/>
        <v>1</v>
      </c>
    </row>
    <row r="54" spans="1:11" ht="55.5" customHeight="1" x14ac:dyDescent="0.25">
      <c r="A54" s="149" t="s">
        <v>303</v>
      </c>
      <c r="B54" s="191" t="s">
        <v>37</v>
      </c>
      <c r="C54" s="186" t="s">
        <v>505</v>
      </c>
      <c r="D54" s="191" t="s">
        <v>38</v>
      </c>
      <c r="E54" s="40" t="s">
        <v>304</v>
      </c>
      <c r="F54" s="62">
        <f t="shared" si="18"/>
        <v>241083896.5</v>
      </c>
      <c r="G54" s="62">
        <f t="shared" si="18"/>
        <v>0</v>
      </c>
      <c r="H54" s="62">
        <f t="shared" si="18"/>
        <v>241083896.5</v>
      </c>
      <c r="I54" s="223">
        <f t="shared" si="1"/>
        <v>5.8461661224871862E-2</v>
      </c>
      <c r="J54" s="62">
        <f>+J55</f>
        <v>241083896.5</v>
      </c>
      <c r="K54" s="270">
        <f t="shared" si="7"/>
        <v>1</v>
      </c>
    </row>
    <row r="55" spans="1:11" ht="30" customHeight="1" x14ac:dyDescent="0.25">
      <c r="A55" s="152" t="s">
        <v>305</v>
      </c>
      <c r="B55" s="44" t="s">
        <v>37</v>
      </c>
      <c r="C55" s="99">
        <v>13</v>
      </c>
      <c r="D55" s="44" t="s">
        <v>38</v>
      </c>
      <c r="E55" s="45" t="s">
        <v>258</v>
      </c>
      <c r="F55" s="48">
        <v>241083896.5</v>
      </c>
      <c r="G55" s="48">
        <v>0</v>
      </c>
      <c r="H55" s="48">
        <f>+F55-G55</f>
        <v>241083896.5</v>
      </c>
      <c r="I55" s="224">
        <f t="shared" si="1"/>
        <v>5.8461661224871862E-2</v>
      </c>
      <c r="J55" s="48">
        <v>241083896.5</v>
      </c>
      <c r="K55" s="271">
        <f t="shared" si="7"/>
        <v>1</v>
      </c>
    </row>
    <row r="56" spans="1:11" ht="35.25" customHeight="1" x14ac:dyDescent="0.25">
      <c r="A56" s="149" t="s">
        <v>386</v>
      </c>
      <c r="B56" s="44" t="s">
        <v>37</v>
      </c>
      <c r="C56" s="107">
        <v>13</v>
      </c>
      <c r="D56" s="44" t="s">
        <v>38</v>
      </c>
      <c r="E56" s="95" t="s">
        <v>387</v>
      </c>
      <c r="F56" s="62">
        <f t="shared" ref="F56:J60" si="19">+F57</f>
        <v>52191294.5</v>
      </c>
      <c r="G56" s="62">
        <f t="shared" si="19"/>
        <v>0</v>
      </c>
      <c r="H56" s="62">
        <f t="shared" si="19"/>
        <v>52191294.5</v>
      </c>
      <c r="I56" s="223">
        <f t="shared" si="1"/>
        <v>1.265613266685574E-2</v>
      </c>
      <c r="J56" s="62">
        <f t="shared" si="19"/>
        <v>52191294.5</v>
      </c>
      <c r="K56" s="270">
        <f t="shared" si="7"/>
        <v>1</v>
      </c>
    </row>
    <row r="57" spans="1:11" ht="33" customHeight="1" x14ac:dyDescent="0.25">
      <c r="A57" s="149" t="s">
        <v>388</v>
      </c>
      <c r="B57" s="44" t="s">
        <v>37</v>
      </c>
      <c r="C57" s="107">
        <v>13</v>
      </c>
      <c r="D57" s="44" t="s">
        <v>38</v>
      </c>
      <c r="E57" s="40" t="s">
        <v>251</v>
      </c>
      <c r="F57" s="62">
        <f t="shared" si="19"/>
        <v>52191294.5</v>
      </c>
      <c r="G57" s="62">
        <f t="shared" si="19"/>
        <v>0</v>
      </c>
      <c r="H57" s="62">
        <f t="shared" si="19"/>
        <v>52191294.5</v>
      </c>
      <c r="I57" s="223">
        <f t="shared" si="1"/>
        <v>1.265613266685574E-2</v>
      </c>
      <c r="J57" s="62">
        <f t="shared" si="19"/>
        <v>52191294.5</v>
      </c>
      <c r="K57" s="270">
        <f t="shared" si="7"/>
        <v>1</v>
      </c>
    </row>
    <row r="58" spans="1:11" ht="51.75" customHeight="1" x14ac:dyDescent="0.25">
      <c r="A58" s="149" t="s">
        <v>389</v>
      </c>
      <c r="B58" s="44" t="s">
        <v>37</v>
      </c>
      <c r="C58" s="107">
        <v>13</v>
      </c>
      <c r="D58" s="44" t="s">
        <v>38</v>
      </c>
      <c r="E58" s="40" t="s">
        <v>390</v>
      </c>
      <c r="F58" s="62">
        <f t="shared" si="19"/>
        <v>52191294.5</v>
      </c>
      <c r="G58" s="62">
        <f t="shared" si="19"/>
        <v>0</v>
      </c>
      <c r="H58" s="62">
        <f t="shared" si="19"/>
        <v>52191294.5</v>
      </c>
      <c r="I58" s="223">
        <f t="shared" si="1"/>
        <v>1.265613266685574E-2</v>
      </c>
      <c r="J58" s="62">
        <f t="shared" si="19"/>
        <v>52191294.5</v>
      </c>
      <c r="K58" s="270">
        <f t="shared" si="7"/>
        <v>1</v>
      </c>
    </row>
    <row r="59" spans="1:11" ht="51.75" customHeight="1" x14ac:dyDescent="0.25">
      <c r="A59" s="149" t="s">
        <v>391</v>
      </c>
      <c r="B59" s="44" t="s">
        <v>37</v>
      </c>
      <c r="C59" s="107">
        <v>13</v>
      </c>
      <c r="D59" s="44" t="s">
        <v>38</v>
      </c>
      <c r="E59" s="40" t="s">
        <v>390</v>
      </c>
      <c r="F59" s="62">
        <f t="shared" si="19"/>
        <v>52191294.5</v>
      </c>
      <c r="G59" s="62">
        <f t="shared" si="19"/>
        <v>0</v>
      </c>
      <c r="H59" s="62">
        <f t="shared" si="19"/>
        <v>52191294.5</v>
      </c>
      <c r="I59" s="223">
        <f t="shared" si="1"/>
        <v>1.265613266685574E-2</v>
      </c>
      <c r="J59" s="62">
        <f t="shared" si="19"/>
        <v>52191294.5</v>
      </c>
      <c r="K59" s="270">
        <f t="shared" si="7"/>
        <v>1</v>
      </c>
    </row>
    <row r="60" spans="1:11" ht="29.25" customHeight="1" x14ac:dyDescent="0.25">
      <c r="A60" s="149" t="s">
        <v>392</v>
      </c>
      <c r="B60" s="44" t="s">
        <v>37</v>
      </c>
      <c r="C60" s="107">
        <v>13</v>
      </c>
      <c r="D60" s="44" t="s">
        <v>38</v>
      </c>
      <c r="E60" s="95" t="s">
        <v>393</v>
      </c>
      <c r="F60" s="62">
        <f t="shared" si="19"/>
        <v>52191294.5</v>
      </c>
      <c r="G60" s="62">
        <f t="shared" si="19"/>
        <v>0</v>
      </c>
      <c r="H60" s="62">
        <f t="shared" si="19"/>
        <v>52191294.5</v>
      </c>
      <c r="I60" s="223">
        <f t="shared" si="1"/>
        <v>1.265613266685574E-2</v>
      </c>
      <c r="J60" s="62">
        <f t="shared" si="19"/>
        <v>52191294.5</v>
      </c>
      <c r="K60" s="270">
        <f t="shared" si="7"/>
        <v>1</v>
      </c>
    </row>
    <row r="61" spans="1:11" ht="30" customHeight="1" x14ac:dyDescent="0.25">
      <c r="A61" s="152" t="s">
        <v>394</v>
      </c>
      <c r="B61" s="44" t="s">
        <v>37</v>
      </c>
      <c r="C61" s="99">
        <v>13</v>
      </c>
      <c r="D61" s="44" t="s">
        <v>38</v>
      </c>
      <c r="E61" s="45" t="s">
        <v>258</v>
      </c>
      <c r="F61" s="48">
        <v>52191294.5</v>
      </c>
      <c r="G61" s="48">
        <v>0</v>
      </c>
      <c r="H61" s="48">
        <f>+F61-G61</f>
        <v>52191294.5</v>
      </c>
      <c r="I61" s="224">
        <f t="shared" si="1"/>
        <v>1.265613266685574E-2</v>
      </c>
      <c r="J61" s="48">
        <v>52191294.5</v>
      </c>
      <c r="K61" s="271">
        <f t="shared" si="7"/>
        <v>1</v>
      </c>
    </row>
    <row r="62" spans="1:11" ht="33" customHeight="1" x14ac:dyDescent="0.25">
      <c r="A62" s="149" t="s">
        <v>401</v>
      </c>
      <c r="B62" s="34" t="s">
        <v>37</v>
      </c>
      <c r="C62" s="107">
        <v>13</v>
      </c>
      <c r="D62" s="34" t="s">
        <v>38</v>
      </c>
      <c r="E62" s="40" t="s">
        <v>402</v>
      </c>
      <c r="F62" s="62">
        <f t="shared" ref="F62:J66" si="20">+F63</f>
        <v>18086887</v>
      </c>
      <c r="G62" s="62">
        <f t="shared" si="20"/>
        <v>0</v>
      </c>
      <c r="H62" s="62">
        <f t="shared" si="20"/>
        <v>18086887</v>
      </c>
      <c r="I62" s="223">
        <f t="shared" si="1"/>
        <v>4.3859812943024129E-3</v>
      </c>
      <c r="J62" s="62">
        <f t="shared" si="20"/>
        <v>18086887</v>
      </c>
      <c r="K62" s="270">
        <f t="shared" si="7"/>
        <v>1</v>
      </c>
    </row>
    <row r="63" spans="1:11" ht="38.25" customHeight="1" x14ac:dyDescent="0.25">
      <c r="A63" s="149" t="s">
        <v>403</v>
      </c>
      <c r="B63" s="34" t="s">
        <v>37</v>
      </c>
      <c r="C63" s="107">
        <v>13</v>
      </c>
      <c r="D63" s="34" t="s">
        <v>38</v>
      </c>
      <c r="E63" s="40" t="s">
        <v>251</v>
      </c>
      <c r="F63" s="62">
        <f t="shared" si="20"/>
        <v>18086887</v>
      </c>
      <c r="G63" s="62">
        <f t="shared" si="20"/>
        <v>0</v>
      </c>
      <c r="H63" s="62">
        <f t="shared" si="20"/>
        <v>18086887</v>
      </c>
      <c r="I63" s="223">
        <f t="shared" si="1"/>
        <v>4.3859812943024129E-3</v>
      </c>
      <c r="J63" s="62">
        <f t="shared" si="20"/>
        <v>18086887</v>
      </c>
      <c r="K63" s="270">
        <f t="shared" si="7"/>
        <v>1</v>
      </c>
    </row>
    <row r="64" spans="1:11" ht="39" customHeight="1" x14ac:dyDescent="0.25">
      <c r="A64" s="149" t="s">
        <v>413</v>
      </c>
      <c r="B64" s="34" t="s">
        <v>37</v>
      </c>
      <c r="C64" s="107">
        <v>13</v>
      </c>
      <c r="D64" s="34" t="s">
        <v>38</v>
      </c>
      <c r="E64" s="40" t="s">
        <v>414</v>
      </c>
      <c r="F64" s="62">
        <f t="shared" si="20"/>
        <v>18086887</v>
      </c>
      <c r="G64" s="62">
        <f t="shared" si="20"/>
        <v>0</v>
      </c>
      <c r="H64" s="62">
        <f t="shared" si="20"/>
        <v>18086887</v>
      </c>
      <c r="I64" s="223">
        <f t="shared" si="1"/>
        <v>4.3859812943024129E-3</v>
      </c>
      <c r="J64" s="62">
        <f t="shared" si="20"/>
        <v>18086887</v>
      </c>
      <c r="K64" s="270">
        <f t="shared" si="7"/>
        <v>1</v>
      </c>
    </row>
    <row r="65" spans="1:11" ht="39" customHeight="1" x14ac:dyDescent="0.25">
      <c r="A65" s="149" t="s">
        <v>415</v>
      </c>
      <c r="B65" s="34" t="s">
        <v>37</v>
      </c>
      <c r="C65" s="107">
        <v>13</v>
      </c>
      <c r="D65" s="34" t="s">
        <v>38</v>
      </c>
      <c r="E65" s="40" t="s">
        <v>414</v>
      </c>
      <c r="F65" s="62">
        <f t="shared" si="20"/>
        <v>18086887</v>
      </c>
      <c r="G65" s="62">
        <f t="shared" si="20"/>
        <v>0</v>
      </c>
      <c r="H65" s="62">
        <f t="shared" si="20"/>
        <v>18086887</v>
      </c>
      <c r="I65" s="223">
        <f t="shared" si="1"/>
        <v>4.3859812943024129E-3</v>
      </c>
      <c r="J65" s="62">
        <f t="shared" si="20"/>
        <v>18086887</v>
      </c>
      <c r="K65" s="270">
        <f t="shared" si="7"/>
        <v>1</v>
      </c>
    </row>
    <row r="66" spans="1:11" ht="39" customHeight="1" x14ac:dyDescent="0.25">
      <c r="A66" s="149" t="s">
        <v>416</v>
      </c>
      <c r="B66" s="34" t="s">
        <v>37</v>
      </c>
      <c r="C66" s="107">
        <v>13</v>
      </c>
      <c r="D66" s="34" t="s">
        <v>38</v>
      </c>
      <c r="E66" s="40" t="s">
        <v>393</v>
      </c>
      <c r="F66" s="41">
        <f t="shared" si="20"/>
        <v>18086887</v>
      </c>
      <c r="G66" s="41">
        <f t="shared" si="20"/>
        <v>0</v>
      </c>
      <c r="H66" s="41">
        <f t="shared" si="20"/>
        <v>18086887</v>
      </c>
      <c r="I66" s="223">
        <f t="shared" si="1"/>
        <v>4.3859812943024129E-3</v>
      </c>
      <c r="J66" s="41">
        <f t="shared" si="20"/>
        <v>18086887</v>
      </c>
      <c r="K66" s="270">
        <f t="shared" si="7"/>
        <v>1</v>
      </c>
    </row>
    <row r="67" spans="1:11" ht="30" customHeight="1" x14ac:dyDescent="0.25">
      <c r="A67" s="152" t="s">
        <v>417</v>
      </c>
      <c r="B67" s="44" t="s">
        <v>37</v>
      </c>
      <c r="C67" s="99">
        <v>13</v>
      </c>
      <c r="D67" s="44" t="s">
        <v>38</v>
      </c>
      <c r="E67" s="45" t="s">
        <v>258</v>
      </c>
      <c r="F67" s="48">
        <v>18086887</v>
      </c>
      <c r="G67" s="48">
        <v>0</v>
      </c>
      <c r="H67" s="48">
        <f>+F67-G67</f>
        <v>18086887</v>
      </c>
      <c r="I67" s="224">
        <f t="shared" si="1"/>
        <v>4.3859812943024129E-3</v>
      </c>
      <c r="J67" s="48">
        <v>18086887</v>
      </c>
      <c r="K67" s="271">
        <f t="shared" si="7"/>
        <v>1</v>
      </c>
    </row>
    <row r="68" spans="1:11" ht="34.5" customHeight="1" x14ac:dyDescent="0.25">
      <c r="A68" s="149" t="s">
        <v>418</v>
      </c>
      <c r="B68" s="34" t="s">
        <v>37</v>
      </c>
      <c r="C68" s="107">
        <v>13</v>
      </c>
      <c r="D68" s="34" t="s">
        <v>38</v>
      </c>
      <c r="E68" s="40" t="s">
        <v>419</v>
      </c>
      <c r="F68" s="60">
        <f t="shared" ref="F68:J76" si="21">+F69</f>
        <v>252804367.38</v>
      </c>
      <c r="G68" s="60">
        <f t="shared" si="21"/>
        <v>0</v>
      </c>
      <c r="H68" s="60">
        <f t="shared" si="21"/>
        <v>252804367.38</v>
      </c>
      <c r="I68" s="223">
        <f t="shared" si="1"/>
        <v>6.1303817867974467E-2</v>
      </c>
      <c r="J68" s="60">
        <f t="shared" si="21"/>
        <v>252804367.38</v>
      </c>
      <c r="K68" s="270">
        <f t="shared" si="7"/>
        <v>1</v>
      </c>
    </row>
    <row r="69" spans="1:11" ht="34.5" customHeight="1" x14ac:dyDescent="0.25">
      <c r="A69" s="149" t="s">
        <v>420</v>
      </c>
      <c r="B69" s="34" t="s">
        <v>37</v>
      </c>
      <c r="C69" s="107">
        <v>13</v>
      </c>
      <c r="D69" s="34" t="s">
        <v>38</v>
      </c>
      <c r="E69" s="95" t="s">
        <v>251</v>
      </c>
      <c r="F69" s="60">
        <f>+F70+F74</f>
        <v>252804367.38</v>
      </c>
      <c r="G69" s="60">
        <f>+G74</f>
        <v>0</v>
      </c>
      <c r="H69" s="60">
        <f>+H70+H74</f>
        <v>252804367.38</v>
      </c>
      <c r="I69" s="223">
        <f t="shared" si="1"/>
        <v>6.1303817867974467E-2</v>
      </c>
      <c r="J69" s="60">
        <f>+J70+J74</f>
        <v>252804367.38</v>
      </c>
      <c r="K69" s="270">
        <f t="shared" si="7"/>
        <v>1</v>
      </c>
    </row>
    <row r="70" spans="1:11" ht="38.25" customHeight="1" x14ac:dyDescent="0.25">
      <c r="A70" s="149" t="s">
        <v>421</v>
      </c>
      <c r="B70" s="34" t="s">
        <v>37</v>
      </c>
      <c r="C70" s="34">
        <v>13</v>
      </c>
      <c r="D70" s="34" t="s">
        <v>38</v>
      </c>
      <c r="E70" s="40" t="s">
        <v>422</v>
      </c>
      <c r="F70" s="62">
        <f t="shared" si="21"/>
        <v>173925178.38</v>
      </c>
      <c r="G70" s="62">
        <f t="shared" si="21"/>
        <v>0</v>
      </c>
      <c r="H70" s="62">
        <f t="shared" si="21"/>
        <v>173925178.38</v>
      </c>
      <c r="I70" s="223">
        <f t="shared" si="1"/>
        <v>4.2176001817387947E-2</v>
      </c>
      <c r="J70" s="62">
        <f t="shared" si="21"/>
        <v>173925178.38</v>
      </c>
      <c r="K70" s="270">
        <f t="shared" si="7"/>
        <v>1</v>
      </c>
    </row>
    <row r="71" spans="1:11" ht="38.25" customHeight="1" x14ac:dyDescent="0.25">
      <c r="A71" s="149" t="s">
        <v>423</v>
      </c>
      <c r="B71" s="34" t="s">
        <v>37</v>
      </c>
      <c r="C71" s="34">
        <v>13</v>
      </c>
      <c r="D71" s="34" t="s">
        <v>38</v>
      </c>
      <c r="E71" s="40" t="s">
        <v>422</v>
      </c>
      <c r="F71" s="62">
        <f t="shared" si="21"/>
        <v>173925178.38</v>
      </c>
      <c r="G71" s="62">
        <f t="shared" si="21"/>
        <v>0</v>
      </c>
      <c r="H71" s="62">
        <f t="shared" si="21"/>
        <v>173925178.38</v>
      </c>
      <c r="I71" s="223">
        <f t="shared" si="1"/>
        <v>4.2176001817387947E-2</v>
      </c>
      <c r="J71" s="62">
        <f t="shared" si="21"/>
        <v>173925178.38</v>
      </c>
      <c r="K71" s="270">
        <f t="shared" si="7"/>
        <v>1</v>
      </c>
    </row>
    <row r="72" spans="1:11" ht="34.5" customHeight="1" x14ac:dyDescent="0.25">
      <c r="A72" s="149" t="s">
        <v>424</v>
      </c>
      <c r="B72" s="34" t="s">
        <v>37</v>
      </c>
      <c r="C72" s="34">
        <v>13</v>
      </c>
      <c r="D72" s="34" t="s">
        <v>38</v>
      </c>
      <c r="E72" s="40" t="s">
        <v>425</v>
      </c>
      <c r="F72" s="62">
        <f t="shared" si="21"/>
        <v>173925178.38</v>
      </c>
      <c r="G72" s="62">
        <f t="shared" si="21"/>
        <v>0</v>
      </c>
      <c r="H72" s="62">
        <f t="shared" si="21"/>
        <v>173925178.38</v>
      </c>
      <c r="I72" s="223">
        <f t="shared" si="1"/>
        <v>4.2176001817387947E-2</v>
      </c>
      <c r="J72" s="62">
        <f t="shared" si="21"/>
        <v>173925178.38</v>
      </c>
      <c r="K72" s="270">
        <f t="shared" si="7"/>
        <v>1</v>
      </c>
    </row>
    <row r="73" spans="1:11" ht="34.5" customHeight="1" x14ac:dyDescent="0.25">
      <c r="A73" s="152" t="s">
        <v>426</v>
      </c>
      <c r="B73" s="44" t="s">
        <v>37</v>
      </c>
      <c r="C73" s="44">
        <v>13</v>
      </c>
      <c r="D73" s="44" t="s">
        <v>38</v>
      </c>
      <c r="E73" s="45" t="s">
        <v>258</v>
      </c>
      <c r="F73" s="48">
        <v>173925178.38</v>
      </c>
      <c r="G73" s="48">
        <v>0</v>
      </c>
      <c r="H73" s="48">
        <f>+F73-G73</f>
        <v>173925178.38</v>
      </c>
      <c r="I73" s="224">
        <f t="shared" ref="I73:I101" si="22">+H73/$H$102</f>
        <v>4.2176001817387947E-2</v>
      </c>
      <c r="J73" s="48">
        <v>173925178.38</v>
      </c>
      <c r="K73" s="271">
        <f t="shared" si="7"/>
        <v>1</v>
      </c>
    </row>
    <row r="74" spans="1:11" ht="49.5" customHeight="1" x14ac:dyDescent="0.25">
      <c r="A74" s="149" t="s">
        <v>427</v>
      </c>
      <c r="B74" s="34" t="s">
        <v>37</v>
      </c>
      <c r="C74" s="107">
        <v>13</v>
      </c>
      <c r="D74" s="34" t="s">
        <v>38</v>
      </c>
      <c r="E74" s="40" t="s">
        <v>428</v>
      </c>
      <c r="F74" s="62">
        <f t="shared" si="21"/>
        <v>78879189</v>
      </c>
      <c r="G74" s="62">
        <f t="shared" si="21"/>
        <v>0</v>
      </c>
      <c r="H74" s="62">
        <f t="shared" si="21"/>
        <v>78879189</v>
      </c>
      <c r="I74" s="223">
        <f t="shared" si="22"/>
        <v>1.912781605058652E-2</v>
      </c>
      <c r="J74" s="62">
        <f t="shared" si="21"/>
        <v>78879189</v>
      </c>
      <c r="K74" s="270">
        <f t="shared" si="7"/>
        <v>1</v>
      </c>
    </row>
    <row r="75" spans="1:11" ht="49.5" customHeight="1" x14ac:dyDescent="0.25">
      <c r="A75" s="149" t="s">
        <v>429</v>
      </c>
      <c r="B75" s="34" t="s">
        <v>37</v>
      </c>
      <c r="C75" s="107">
        <v>13</v>
      </c>
      <c r="D75" s="34" t="s">
        <v>38</v>
      </c>
      <c r="E75" s="40" t="s">
        <v>428</v>
      </c>
      <c r="F75" s="62">
        <f t="shared" si="21"/>
        <v>78879189</v>
      </c>
      <c r="G75" s="62">
        <f t="shared" si="21"/>
        <v>0</v>
      </c>
      <c r="H75" s="62">
        <f t="shared" si="21"/>
        <v>78879189</v>
      </c>
      <c r="I75" s="223">
        <f t="shared" si="22"/>
        <v>1.912781605058652E-2</v>
      </c>
      <c r="J75" s="62">
        <f t="shared" si="21"/>
        <v>78879189</v>
      </c>
      <c r="K75" s="270">
        <f t="shared" si="7"/>
        <v>1</v>
      </c>
    </row>
    <row r="76" spans="1:11" ht="34.5" customHeight="1" x14ac:dyDescent="0.25">
      <c r="A76" s="149" t="s">
        <v>430</v>
      </c>
      <c r="B76" s="34" t="s">
        <v>37</v>
      </c>
      <c r="C76" s="107">
        <v>13</v>
      </c>
      <c r="D76" s="34" t="s">
        <v>38</v>
      </c>
      <c r="E76" s="40" t="s">
        <v>393</v>
      </c>
      <c r="F76" s="62">
        <f t="shared" si="21"/>
        <v>78879189</v>
      </c>
      <c r="G76" s="62">
        <f t="shared" si="21"/>
        <v>0</v>
      </c>
      <c r="H76" s="62">
        <f t="shared" si="21"/>
        <v>78879189</v>
      </c>
      <c r="I76" s="223">
        <f t="shared" si="22"/>
        <v>1.912781605058652E-2</v>
      </c>
      <c r="J76" s="62">
        <f t="shared" si="21"/>
        <v>78879189</v>
      </c>
      <c r="K76" s="270">
        <f t="shared" si="7"/>
        <v>1</v>
      </c>
    </row>
    <row r="77" spans="1:11" ht="30" customHeight="1" x14ac:dyDescent="0.25">
      <c r="A77" s="152" t="s">
        <v>431</v>
      </c>
      <c r="B77" s="44" t="s">
        <v>37</v>
      </c>
      <c r="C77" s="99">
        <v>13</v>
      </c>
      <c r="D77" s="44" t="s">
        <v>38</v>
      </c>
      <c r="E77" s="45" t="s">
        <v>258</v>
      </c>
      <c r="F77" s="48">
        <v>78879189</v>
      </c>
      <c r="G77" s="48">
        <v>0</v>
      </c>
      <c r="H77" s="48">
        <f>+F77-G77</f>
        <v>78879189</v>
      </c>
      <c r="I77" s="224">
        <f t="shared" si="22"/>
        <v>1.912781605058652E-2</v>
      </c>
      <c r="J77" s="48">
        <v>78879189</v>
      </c>
      <c r="K77" s="271">
        <f t="shared" si="7"/>
        <v>1</v>
      </c>
    </row>
    <row r="78" spans="1:11" ht="39" customHeight="1" x14ac:dyDescent="0.25">
      <c r="A78" s="149" t="s">
        <v>432</v>
      </c>
      <c r="B78" s="34" t="s">
        <v>37</v>
      </c>
      <c r="C78" s="34">
        <v>13</v>
      </c>
      <c r="D78" s="34" t="s">
        <v>38</v>
      </c>
      <c r="E78" s="40" t="s">
        <v>433</v>
      </c>
      <c r="F78" s="60">
        <f t="shared" ref="F78:J79" si="23">+F79</f>
        <v>3015011</v>
      </c>
      <c r="G78" s="60">
        <f t="shared" si="23"/>
        <v>0</v>
      </c>
      <c r="H78" s="60">
        <f t="shared" si="23"/>
        <v>3015011</v>
      </c>
      <c r="I78" s="223">
        <f t="shared" si="22"/>
        <v>7.3112536436568726E-4</v>
      </c>
      <c r="J78" s="60">
        <f t="shared" si="23"/>
        <v>3015011</v>
      </c>
      <c r="K78" s="270">
        <f t="shared" si="7"/>
        <v>1</v>
      </c>
    </row>
    <row r="79" spans="1:11" ht="39" customHeight="1" x14ac:dyDescent="0.25">
      <c r="A79" s="149" t="s">
        <v>434</v>
      </c>
      <c r="B79" s="34" t="s">
        <v>37</v>
      </c>
      <c r="C79" s="34">
        <v>13</v>
      </c>
      <c r="D79" s="34" t="s">
        <v>38</v>
      </c>
      <c r="E79" s="95" t="s">
        <v>251</v>
      </c>
      <c r="F79" s="60">
        <f t="shared" si="23"/>
        <v>3015011</v>
      </c>
      <c r="G79" s="60">
        <f t="shared" si="23"/>
        <v>0</v>
      </c>
      <c r="H79" s="60">
        <f t="shared" si="23"/>
        <v>3015011</v>
      </c>
      <c r="I79" s="223">
        <f t="shared" si="22"/>
        <v>7.3112536436568726E-4</v>
      </c>
      <c r="J79" s="60">
        <f t="shared" si="23"/>
        <v>3015011</v>
      </c>
      <c r="K79" s="270">
        <f t="shared" si="7"/>
        <v>1</v>
      </c>
    </row>
    <row r="80" spans="1:11" ht="39" customHeight="1" x14ac:dyDescent="0.25">
      <c r="A80" s="149" t="s">
        <v>508</v>
      </c>
      <c r="B80" s="34" t="s">
        <v>37</v>
      </c>
      <c r="C80" s="34">
        <v>13</v>
      </c>
      <c r="D80" s="34" t="s">
        <v>38</v>
      </c>
      <c r="E80" s="40" t="s">
        <v>509</v>
      </c>
      <c r="F80" s="60">
        <f t="shared" ref="F80:J80" si="24">F81</f>
        <v>3015011</v>
      </c>
      <c r="G80" s="60">
        <f t="shared" si="24"/>
        <v>0</v>
      </c>
      <c r="H80" s="60">
        <f t="shared" si="24"/>
        <v>3015011</v>
      </c>
      <c r="I80" s="223">
        <f t="shared" si="22"/>
        <v>7.3112536436568726E-4</v>
      </c>
      <c r="J80" s="60">
        <f t="shared" si="24"/>
        <v>3015011</v>
      </c>
      <c r="K80" s="270">
        <f t="shared" si="7"/>
        <v>1</v>
      </c>
    </row>
    <row r="81" spans="1:11" ht="39" customHeight="1" x14ac:dyDescent="0.25">
      <c r="A81" s="149" t="s">
        <v>510</v>
      </c>
      <c r="B81" s="34" t="s">
        <v>37</v>
      </c>
      <c r="C81" s="34">
        <v>13</v>
      </c>
      <c r="D81" s="34" t="s">
        <v>38</v>
      </c>
      <c r="E81" s="40" t="s">
        <v>509</v>
      </c>
      <c r="F81" s="60">
        <f t="shared" ref="F81:J82" si="25">+F82</f>
        <v>3015011</v>
      </c>
      <c r="G81" s="60">
        <f t="shared" si="25"/>
        <v>0</v>
      </c>
      <c r="H81" s="60">
        <f t="shared" si="25"/>
        <v>3015011</v>
      </c>
      <c r="I81" s="223">
        <f t="shared" si="22"/>
        <v>7.3112536436568726E-4</v>
      </c>
      <c r="J81" s="60">
        <f t="shared" si="25"/>
        <v>3015011</v>
      </c>
      <c r="K81" s="270">
        <f t="shared" ref="K81:K100" si="26">+J81/H81</f>
        <v>1</v>
      </c>
    </row>
    <row r="82" spans="1:11" ht="39" customHeight="1" x14ac:dyDescent="0.25">
      <c r="A82" s="149" t="s">
        <v>511</v>
      </c>
      <c r="B82" s="34" t="s">
        <v>37</v>
      </c>
      <c r="C82" s="34">
        <v>13</v>
      </c>
      <c r="D82" s="34" t="s">
        <v>38</v>
      </c>
      <c r="E82" s="40" t="s">
        <v>393</v>
      </c>
      <c r="F82" s="60">
        <f t="shared" si="25"/>
        <v>3015011</v>
      </c>
      <c r="G82" s="60">
        <f t="shared" si="25"/>
        <v>0</v>
      </c>
      <c r="H82" s="60">
        <f t="shared" si="25"/>
        <v>3015011</v>
      </c>
      <c r="I82" s="223">
        <f t="shared" si="22"/>
        <v>7.3112536436568726E-4</v>
      </c>
      <c r="J82" s="60">
        <f t="shared" si="25"/>
        <v>3015011</v>
      </c>
      <c r="K82" s="270">
        <f t="shared" si="26"/>
        <v>1</v>
      </c>
    </row>
    <row r="83" spans="1:11" ht="39" customHeight="1" x14ac:dyDescent="0.25">
      <c r="A83" s="152" t="s">
        <v>512</v>
      </c>
      <c r="B83" s="44" t="s">
        <v>37</v>
      </c>
      <c r="C83" s="44">
        <v>13</v>
      </c>
      <c r="D83" s="44" t="s">
        <v>38</v>
      </c>
      <c r="E83" s="45" t="s">
        <v>258</v>
      </c>
      <c r="F83" s="46">
        <v>3015011</v>
      </c>
      <c r="G83" s="46">
        <v>0</v>
      </c>
      <c r="H83" s="48">
        <f>+F83-G83</f>
        <v>3015011</v>
      </c>
      <c r="I83" s="224">
        <f t="shared" si="22"/>
        <v>7.3112536436568726E-4</v>
      </c>
      <c r="J83" s="46">
        <v>3015011</v>
      </c>
      <c r="K83" s="271">
        <f t="shared" si="26"/>
        <v>1</v>
      </c>
    </row>
    <row r="84" spans="1:11" ht="39" customHeight="1" x14ac:dyDescent="0.25">
      <c r="A84" s="193" t="s">
        <v>441</v>
      </c>
      <c r="B84" s="100" t="s">
        <v>37</v>
      </c>
      <c r="C84" s="34">
        <v>13</v>
      </c>
      <c r="D84" s="34" t="s">
        <v>38</v>
      </c>
      <c r="E84" s="95" t="s">
        <v>442</v>
      </c>
      <c r="F84" s="66">
        <f>+F85</f>
        <v>750959932.33000004</v>
      </c>
      <c r="G84" s="66">
        <f t="shared" ref="G84:H84" si="27">+G85</f>
        <v>0</v>
      </c>
      <c r="H84" s="66">
        <f t="shared" si="27"/>
        <v>750959932.33000004</v>
      </c>
      <c r="I84" s="223">
        <f t="shared" si="22"/>
        <v>0.18210409651865389</v>
      </c>
      <c r="J84" s="66">
        <f>+J85</f>
        <v>750959932.33000004</v>
      </c>
      <c r="K84" s="270">
        <f t="shared" si="26"/>
        <v>1</v>
      </c>
    </row>
    <row r="85" spans="1:11" ht="39" customHeight="1" x14ac:dyDescent="0.25">
      <c r="A85" s="193" t="s">
        <v>443</v>
      </c>
      <c r="B85" s="100" t="s">
        <v>37</v>
      </c>
      <c r="C85" s="34">
        <v>13</v>
      </c>
      <c r="D85" s="34" t="s">
        <v>38</v>
      </c>
      <c r="E85" s="95" t="s">
        <v>251</v>
      </c>
      <c r="F85" s="66">
        <f>+F86+F90+F94+F98</f>
        <v>750959932.33000004</v>
      </c>
      <c r="G85" s="66">
        <f t="shared" ref="G85:H85" si="28">+G86+G90+G94+G98</f>
        <v>0</v>
      </c>
      <c r="H85" s="66">
        <f t="shared" si="28"/>
        <v>750959932.33000004</v>
      </c>
      <c r="I85" s="223">
        <f t="shared" si="22"/>
        <v>0.18210409651865389</v>
      </c>
      <c r="J85" s="66">
        <f>+J86+J90+J94+J98</f>
        <v>750959932.33000004</v>
      </c>
      <c r="K85" s="270">
        <f t="shared" si="26"/>
        <v>1</v>
      </c>
    </row>
    <row r="86" spans="1:11" ht="53.25" customHeight="1" x14ac:dyDescent="0.25">
      <c r="A86" s="185" t="s">
        <v>444</v>
      </c>
      <c r="B86" s="100" t="s">
        <v>37</v>
      </c>
      <c r="C86" s="34">
        <v>13</v>
      </c>
      <c r="D86" s="34" t="s">
        <v>38</v>
      </c>
      <c r="E86" s="95" t="s">
        <v>445</v>
      </c>
      <c r="F86" s="66">
        <f t="shared" ref="F86:J88" si="29">+F87</f>
        <v>15068634</v>
      </c>
      <c r="G86" s="66">
        <f t="shared" si="29"/>
        <v>0</v>
      </c>
      <c r="H86" s="66">
        <f t="shared" si="29"/>
        <v>15068634</v>
      </c>
      <c r="I86" s="223">
        <f t="shared" si="22"/>
        <v>3.6540697608543333E-3</v>
      </c>
      <c r="J86" s="66">
        <f t="shared" si="29"/>
        <v>15068634</v>
      </c>
      <c r="K86" s="270">
        <f t="shared" si="26"/>
        <v>1</v>
      </c>
    </row>
    <row r="87" spans="1:11" ht="53.25" customHeight="1" x14ac:dyDescent="0.25">
      <c r="A87" s="185" t="s">
        <v>446</v>
      </c>
      <c r="B87" s="100" t="s">
        <v>37</v>
      </c>
      <c r="C87" s="34">
        <v>13</v>
      </c>
      <c r="D87" s="34" t="s">
        <v>38</v>
      </c>
      <c r="E87" s="95" t="s">
        <v>445</v>
      </c>
      <c r="F87" s="66">
        <f t="shared" si="29"/>
        <v>15068634</v>
      </c>
      <c r="G87" s="66">
        <f t="shared" si="29"/>
        <v>0</v>
      </c>
      <c r="H87" s="66">
        <f t="shared" si="29"/>
        <v>15068634</v>
      </c>
      <c r="I87" s="223">
        <f t="shared" si="22"/>
        <v>3.6540697608543333E-3</v>
      </c>
      <c r="J87" s="66">
        <f t="shared" si="29"/>
        <v>15068634</v>
      </c>
      <c r="K87" s="270">
        <f t="shared" si="26"/>
        <v>1</v>
      </c>
    </row>
    <row r="88" spans="1:11" ht="39" customHeight="1" x14ac:dyDescent="0.25">
      <c r="A88" s="185" t="s">
        <v>447</v>
      </c>
      <c r="B88" s="100" t="s">
        <v>37</v>
      </c>
      <c r="C88" s="34">
        <v>13</v>
      </c>
      <c r="D88" s="34" t="s">
        <v>38</v>
      </c>
      <c r="E88" s="95" t="s">
        <v>448</v>
      </c>
      <c r="F88" s="66">
        <f t="shared" si="29"/>
        <v>15068634</v>
      </c>
      <c r="G88" s="66">
        <f t="shared" si="29"/>
        <v>0</v>
      </c>
      <c r="H88" s="66">
        <f t="shared" si="29"/>
        <v>15068634</v>
      </c>
      <c r="I88" s="223">
        <f t="shared" si="22"/>
        <v>3.6540697608543333E-3</v>
      </c>
      <c r="J88" s="66">
        <f t="shared" si="29"/>
        <v>15068634</v>
      </c>
      <c r="K88" s="270">
        <f t="shared" si="26"/>
        <v>1</v>
      </c>
    </row>
    <row r="89" spans="1:11" ht="39" customHeight="1" x14ac:dyDescent="0.25">
      <c r="A89" s="152" t="s">
        <v>449</v>
      </c>
      <c r="B89" s="103" t="s">
        <v>37</v>
      </c>
      <c r="C89" s="44">
        <v>13</v>
      </c>
      <c r="D89" s="44" t="s">
        <v>38</v>
      </c>
      <c r="E89" s="45" t="s">
        <v>258</v>
      </c>
      <c r="F89" s="46">
        <v>15068634</v>
      </c>
      <c r="G89" s="46">
        <v>0</v>
      </c>
      <c r="H89" s="48">
        <f>+F89-G89</f>
        <v>15068634</v>
      </c>
      <c r="I89" s="224">
        <f t="shared" si="22"/>
        <v>3.6540697608543333E-3</v>
      </c>
      <c r="J89" s="46">
        <v>15068634</v>
      </c>
      <c r="K89" s="271">
        <f t="shared" si="26"/>
        <v>1</v>
      </c>
    </row>
    <row r="90" spans="1:11" ht="56.25" customHeight="1" x14ac:dyDescent="0.25">
      <c r="A90" s="185" t="s">
        <v>450</v>
      </c>
      <c r="B90" s="107" t="s">
        <v>37</v>
      </c>
      <c r="C90" s="34">
        <v>13</v>
      </c>
      <c r="D90" s="34" t="s">
        <v>38</v>
      </c>
      <c r="E90" s="95" t="s">
        <v>451</v>
      </c>
      <c r="F90" s="60">
        <f t="shared" ref="F90:H90" si="30">+F91</f>
        <v>546882409.33000004</v>
      </c>
      <c r="G90" s="60">
        <f t="shared" si="30"/>
        <v>0</v>
      </c>
      <c r="H90" s="60">
        <f t="shared" si="30"/>
        <v>546882409.33000004</v>
      </c>
      <c r="I90" s="235">
        <f t="shared" si="22"/>
        <v>0.13261629917323062</v>
      </c>
      <c r="J90" s="60">
        <f t="shared" ref="J90" si="31">+J91</f>
        <v>546882409.33000004</v>
      </c>
      <c r="K90" s="270">
        <f t="shared" si="26"/>
        <v>1</v>
      </c>
    </row>
    <row r="91" spans="1:11" ht="56.25" customHeight="1" x14ac:dyDescent="0.25">
      <c r="A91" s="185" t="s">
        <v>452</v>
      </c>
      <c r="B91" s="107" t="s">
        <v>37</v>
      </c>
      <c r="C91" s="34">
        <v>13</v>
      </c>
      <c r="D91" s="34" t="s">
        <v>38</v>
      </c>
      <c r="E91" s="95" t="s">
        <v>451</v>
      </c>
      <c r="F91" s="66">
        <f>+F92</f>
        <v>546882409.33000004</v>
      </c>
      <c r="G91" s="66">
        <f>+G92</f>
        <v>0</v>
      </c>
      <c r="H91" s="66">
        <f>+H92</f>
        <v>546882409.33000004</v>
      </c>
      <c r="I91" s="235">
        <f t="shared" si="22"/>
        <v>0.13261629917323062</v>
      </c>
      <c r="J91" s="66">
        <f>+J92</f>
        <v>546882409.33000004</v>
      </c>
      <c r="K91" s="270">
        <f t="shared" si="26"/>
        <v>1</v>
      </c>
    </row>
    <row r="92" spans="1:11" ht="39" customHeight="1" x14ac:dyDescent="0.25">
      <c r="A92" s="185" t="s">
        <v>453</v>
      </c>
      <c r="B92" s="107" t="s">
        <v>37</v>
      </c>
      <c r="C92" s="34">
        <v>13</v>
      </c>
      <c r="D92" s="34" t="s">
        <v>38</v>
      </c>
      <c r="E92" s="95" t="s">
        <v>393</v>
      </c>
      <c r="F92" s="66">
        <f t="shared" ref="F92:H92" si="32">+F93</f>
        <v>546882409.33000004</v>
      </c>
      <c r="G92" s="66">
        <f t="shared" si="32"/>
        <v>0</v>
      </c>
      <c r="H92" s="66">
        <f t="shared" si="32"/>
        <v>546882409.33000004</v>
      </c>
      <c r="I92" s="235">
        <f t="shared" si="22"/>
        <v>0.13261629917323062</v>
      </c>
      <c r="J92" s="66">
        <f t="shared" ref="J92" si="33">+J93</f>
        <v>546882409.33000004</v>
      </c>
      <c r="K92" s="270">
        <f t="shared" si="26"/>
        <v>1</v>
      </c>
    </row>
    <row r="93" spans="1:11" ht="39" customHeight="1" x14ac:dyDescent="0.25">
      <c r="A93" s="152" t="s">
        <v>456</v>
      </c>
      <c r="B93" s="99" t="s">
        <v>37</v>
      </c>
      <c r="C93" s="44">
        <v>13</v>
      </c>
      <c r="D93" s="44" t="s">
        <v>38</v>
      </c>
      <c r="E93" s="108" t="s">
        <v>258</v>
      </c>
      <c r="F93" s="46">
        <v>546882409.33000004</v>
      </c>
      <c r="G93" s="46">
        <v>0</v>
      </c>
      <c r="H93" s="48">
        <f>+F93-G93</f>
        <v>546882409.33000004</v>
      </c>
      <c r="I93" s="225">
        <f t="shared" si="22"/>
        <v>0.13261629917323062</v>
      </c>
      <c r="J93" s="46">
        <v>546882409.33000004</v>
      </c>
      <c r="K93" s="271">
        <f t="shared" si="26"/>
        <v>1</v>
      </c>
    </row>
    <row r="94" spans="1:11" ht="59.25" customHeight="1" x14ac:dyDescent="0.25">
      <c r="A94" s="185" t="s">
        <v>458</v>
      </c>
      <c r="B94" s="100" t="s">
        <v>37</v>
      </c>
      <c r="C94" s="34">
        <v>13</v>
      </c>
      <c r="D94" s="34" t="s">
        <v>38</v>
      </c>
      <c r="E94" s="95" t="s">
        <v>459</v>
      </c>
      <c r="F94" s="66">
        <f t="shared" ref="F94:J96" si="34">+F95</f>
        <v>166580829</v>
      </c>
      <c r="G94" s="66">
        <f t="shared" si="34"/>
        <v>0</v>
      </c>
      <c r="H94" s="66">
        <f t="shared" si="34"/>
        <v>166580829</v>
      </c>
      <c r="I94" s="235">
        <f t="shared" si="22"/>
        <v>4.0395033152105665E-2</v>
      </c>
      <c r="J94" s="66">
        <f t="shared" si="34"/>
        <v>166580829</v>
      </c>
      <c r="K94" s="270">
        <f t="shared" si="26"/>
        <v>1</v>
      </c>
    </row>
    <row r="95" spans="1:11" ht="59.25" customHeight="1" x14ac:dyDescent="0.25">
      <c r="A95" s="185" t="s">
        <v>460</v>
      </c>
      <c r="B95" s="100" t="s">
        <v>37</v>
      </c>
      <c r="C95" s="34">
        <v>13</v>
      </c>
      <c r="D95" s="34" t="s">
        <v>38</v>
      </c>
      <c r="E95" s="95" t="s">
        <v>459</v>
      </c>
      <c r="F95" s="66">
        <f t="shared" si="34"/>
        <v>166580829</v>
      </c>
      <c r="G95" s="66">
        <f t="shared" si="34"/>
        <v>0</v>
      </c>
      <c r="H95" s="66">
        <f t="shared" si="34"/>
        <v>166580829</v>
      </c>
      <c r="I95" s="235">
        <f t="shared" si="22"/>
        <v>4.0395033152105665E-2</v>
      </c>
      <c r="J95" s="66">
        <f t="shared" si="34"/>
        <v>166580829</v>
      </c>
      <c r="K95" s="270">
        <f t="shared" si="26"/>
        <v>1</v>
      </c>
    </row>
    <row r="96" spans="1:11" ht="39" customHeight="1" x14ac:dyDescent="0.25">
      <c r="A96" s="185" t="s">
        <v>461</v>
      </c>
      <c r="B96" s="100" t="s">
        <v>37</v>
      </c>
      <c r="C96" s="34">
        <v>13</v>
      </c>
      <c r="D96" s="34" t="s">
        <v>38</v>
      </c>
      <c r="E96" s="95" t="s">
        <v>462</v>
      </c>
      <c r="F96" s="66">
        <f t="shared" si="34"/>
        <v>166580829</v>
      </c>
      <c r="G96" s="66">
        <f t="shared" si="34"/>
        <v>0</v>
      </c>
      <c r="H96" s="66">
        <f t="shared" si="34"/>
        <v>166580829</v>
      </c>
      <c r="I96" s="235">
        <f t="shared" si="22"/>
        <v>4.0395033152105665E-2</v>
      </c>
      <c r="J96" s="66">
        <f t="shared" si="34"/>
        <v>166580829</v>
      </c>
      <c r="K96" s="270">
        <f t="shared" si="26"/>
        <v>1</v>
      </c>
    </row>
    <row r="97" spans="1:11" ht="39" customHeight="1" x14ac:dyDescent="0.25">
      <c r="A97" s="152" t="s">
        <v>463</v>
      </c>
      <c r="B97" s="103" t="s">
        <v>37</v>
      </c>
      <c r="C97" s="44">
        <v>13</v>
      </c>
      <c r="D97" s="44" t="s">
        <v>38</v>
      </c>
      <c r="E97" s="108" t="s">
        <v>258</v>
      </c>
      <c r="F97" s="46">
        <v>166580829</v>
      </c>
      <c r="G97" s="46">
        <v>0</v>
      </c>
      <c r="H97" s="48">
        <f>+F97-G97</f>
        <v>166580829</v>
      </c>
      <c r="I97" s="225">
        <f t="shared" si="22"/>
        <v>4.0395033152105665E-2</v>
      </c>
      <c r="J97" s="46">
        <v>166580829</v>
      </c>
      <c r="K97" s="271">
        <f t="shared" si="26"/>
        <v>1</v>
      </c>
    </row>
    <row r="98" spans="1:11" ht="57" customHeight="1" x14ac:dyDescent="0.25">
      <c r="A98" s="185" t="s">
        <v>464</v>
      </c>
      <c r="B98" s="100" t="s">
        <v>37</v>
      </c>
      <c r="C98" s="34">
        <v>13</v>
      </c>
      <c r="D98" s="34" t="s">
        <v>38</v>
      </c>
      <c r="E98" s="95" t="s">
        <v>465</v>
      </c>
      <c r="F98" s="66">
        <f t="shared" ref="F98:J100" si="35">+F99</f>
        <v>22428060</v>
      </c>
      <c r="G98" s="66">
        <f t="shared" si="35"/>
        <v>0</v>
      </c>
      <c r="H98" s="66">
        <f t="shared" si="35"/>
        <v>22428060</v>
      </c>
      <c r="I98" s="223">
        <f t="shared" si="22"/>
        <v>5.438694432463264E-3</v>
      </c>
      <c r="J98" s="66">
        <f t="shared" si="35"/>
        <v>22428060</v>
      </c>
      <c r="K98" s="270">
        <f t="shared" si="26"/>
        <v>1</v>
      </c>
    </row>
    <row r="99" spans="1:11" ht="60" customHeight="1" x14ac:dyDescent="0.25">
      <c r="A99" s="185" t="s">
        <v>466</v>
      </c>
      <c r="B99" s="100" t="s">
        <v>37</v>
      </c>
      <c r="C99" s="34">
        <v>13</v>
      </c>
      <c r="D99" s="34" t="s">
        <v>38</v>
      </c>
      <c r="E99" s="95" t="s">
        <v>465</v>
      </c>
      <c r="F99" s="66">
        <f t="shared" si="35"/>
        <v>22428060</v>
      </c>
      <c r="G99" s="66">
        <f t="shared" si="35"/>
        <v>0</v>
      </c>
      <c r="H99" s="66">
        <f t="shared" si="35"/>
        <v>22428060</v>
      </c>
      <c r="I99" s="223">
        <f t="shared" si="22"/>
        <v>5.438694432463264E-3</v>
      </c>
      <c r="J99" s="66">
        <f t="shared" si="35"/>
        <v>22428060</v>
      </c>
      <c r="K99" s="270">
        <f t="shared" si="26"/>
        <v>1</v>
      </c>
    </row>
    <row r="100" spans="1:11" ht="39" customHeight="1" x14ac:dyDescent="0.25">
      <c r="A100" s="185" t="s">
        <v>467</v>
      </c>
      <c r="B100" s="100" t="s">
        <v>37</v>
      </c>
      <c r="C100" s="34">
        <v>13</v>
      </c>
      <c r="D100" s="34" t="s">
        <v>38</v>
      </c>
      <c r="E100" s="95" t="s">
        <v>468</v>
      </c>
      <c r="F100" s="66">
        <f t="shared" si="35"/>
        <v>22428060</v>
      </c>
      <c r="G100" s="66">
        <f t="shared" si="35"/>
        <v>0</v>
      </c>
      <c r="H100" s="66">
        <f t="shared" si="35"/>
        <v>22428060</v>
      </c>
      <c r="I100" s="223">
        <f t="shared" si="22"/>
        <v>5.438694432463264E-3</v>
      </c>
      <c r="J100" s="66">
        <f t="shared" si="35"/>
        <v>22428060</v>
      </c>
      <c r="K100" s="270">
        <f t="shared" si="26"/>
        <v>1</v>
      </c>
    </row>
    <row r="101" spans="1:11" ht="39" customHeight="1" thickBot="1" x14ac:dyDescent="0.3">
      <c r="A101" s="164" t="s">
        <v>469</v>
      </c>
      <c r="B101" s="194" t="s">
        <v>37</v>
      </c>
      <c r="C101" s="84">
        <v>13</v>
      </c>
      <c r="D101" s="84" t="s">
        <v>38</v>
      </c>
      <c r="E101" s="195" t="s">
        <v>258</v>
      </c>
      <c r="F101" s="86">
        <v>22428060</v>
      </c>
      <c r="G101" s="86">
        <v>0</v>
      </c>
      <c r="H101" s="88">
        <f>+F101-G101</f>
        <v>22428060</v>
      </c>
      <c r="I101" s="230">
        <f t="shared" si="22"/>
        <v>5.438694432463264E-3</v>
      </c>
      <c r="J101" s="86">
        <v>22428060</v>
      </c>
      <c r="K101" s="271">
        <f t="shared" ref="K101" si="36">+H101/J101</f>
        <v>1</v>
      </c>
    </row>
    <row r="102" spans="1:11" ht="31.5" customHeight="1" thickBot="1" x14ac:dyDescent="0.3">
      <c r="A102" s="335" t="s">
        <v>470</v>
      </c>
      <c r="B102" s="336"/>
      <c r="C102" s="336"/>
      <c r="D102" s="336"/>
      <c r="E102" s="336"/>
      <c r="F102" s="198">
        <f>+F49+F10+F9</f>
        <v>4123794833.21</v>
      </c>
      <c r="G102" s="198">
        <f>+G49+G10+G9</f>
        <v>0</v>
      </c>
      <c r="H102" s="198">
        <f>+F102-G102</f>
        <v>4123794833.21</v>
      </c>
      <c r="I102" s="236">
        <f>+I49+I9+I10</f>
        <v>1</v>
      </c>
      <c r="J102" s="198">
        <f>+J49+J10+J9</f>
        <v>4123794833.21</v>
      </c>
      <c r="K102" s="273">
        <f>+J102/H102</f>
        <v>1</v>
      </c>
    </row>
    <row r="103" spans="1:11" x14ac:dyDescent="0.25">
      <c r="A103" s="274" t="s">
        <v>552</v>
      </c>
      <c r="B103" s="237"/>
      <c r="C103" s="238"/>
      <c r="D103" s="120"/>
      <c r="E103" s="120"/>
      <c r="F103" s="239"/>
      <c r="G103" s="275"/>
      <c r="H103" s="275"/>
      <c r="I103" s="275"/>
      <c r="J103" s="120"/>
    </row>
    <row r="104" spans="1:11" x14ac:dyDescent="0.25">
      <c r="A104" s="274" t="s">
        <v>514</v>
      </c>
      <c r="B104" s="237"/>
      <c r="C104" s="238"/>
      <c r="D104" s="120"/>
      <c r="E104" s="120"/>
      <c r="F104" s="239"/>
      <c r="G104" s="275"/>
      <c r="H104" s="275"/>
      <c r="I104" s="275"/>
      <c r="J104" s="120"/>
    </row>
  </sheetData>
  <mergeCells count="15">
    <mergeCell ref="A102:E102"/>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5" scale="65"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9879C-94A1-47AD-8899-62B874A359C6}">
  <sheetPr>
    <tabColor theme="0"/>
  </sheetPr>
  <dimension ref="A1:K104"/>
  <sheetViews>
    <sheetView topLeftCell="B94" zoomScale="78" zoomScaleNormal="78" workbookViewId="0">
      <selection activeCell="E100" sqref="E100"/>
    </sheetView>
  </sheetViews>
  <sheetFormatPr baseColWidth="10" defaultRowHeight="15.75" x14ac:dyDescent="0.25"/>
  <cols>
    <col min="1" max="1" width="32.5703125" style="3" customWidth="1"/>
    <col min="2" max="2" width="16.140625" style="5" customWidth="1"/>
    <col min="3" max="3" width="11" style="190" customWidth="1"/>
    <col min="4" max="4" width="9.5703125" style="3" customWidth="1"/>
    <col min="5" max="5" width="49.28515625" style="8" customWidth="1"/>
    <col min="6" max="6" width="24.140625" style="16" customWidth="1"/>
    <col min="7" max="7" width="20.28515625" style="3" customWidth="1"/>
    <col min="8" max="8" width="22.140625" style="3" customWidth="1"/>
    <col min="9" max="9" width="17.85546875" style="3" customWidth="1"/>
    <col min="10" max="10" width="22.28515625" style="3" customWidth="1"/>
    <col min="11" max="11" width="15.85546875" style="3" customWidth="1"/>
    <col min="12" max="80" width="11.42578125" style="3"/>
    <col min="81" max="81" width="15.42578125" style="3" customWidth="1"/>
    <col min="82" max="82" width="9.5703125" style="3" customWidth="1"/>
    <col min="83" max="83" width="14.42578125" style="3" customWidth="1"/>
    <col min="84" max="84" width="49.85546875" style="3" customWidth="1"/>
    <col min="85" max="85" width="22.5703125" style="3" customWidth="1"/>
    <col min="86" max="86" width="23" style="3" customWidth="1"/>
    <col min="87" max="87" width="22.85546875" style="3" customWidth="1"/>
    <col min="88" max="88" width="23.42578125" style="3" customWidth="1"/>
    <col min="89" max="89" width="22.42578125" style="3" customWidth="1"/>
    <col min="90" max="90" width="13.85546875" style="3" customWidth="1"/>
    <col min="91" max="91" width="20.7109375" style="3" customWidth="1"/>
    <col min="92" max="92" width="18.140625" style="3" customWidth="1"/>
    <col min="93" max="93" width="14.85546875" style="3" bestFit="1" customWidth="1"/>
    <col min="94" max="94" width="11.42578125" style="3"/>
    <col min="95" max="95" width="17.42578125" style="3" customWidth="1"/>
    <col min="96" max="98" width="18.140625" style="3" customWidth="1"/>
    <col min="99" max="102" width="11.42578125" style="3"/>
    <col min="103" max="103" width="34" style="3" customWidth="1"/>
    <col min="104" max="104" width="9.5703125" style="3" customWidth="1"/>
    <col min="105" max="105" width="16.7109375" style="3" customWidth="1"/>
    <col min="106" max="106" width="55.140625" style="3" customWidth="1"/>
    <col min="107" max="107" width="22.5703125" style="3" customWidth="1"/>
    <col min="108" max="108" width="23" style="3" customWidth="1"/>
    <col min="109" max="109" width="22.85546875" style="3" customWidth="1"/>
    <col min="110" max="110" width="23.42578125" style="3" customWidth="1"/>
    <col min="111" max="111" width="28.7109375" style="3" customWidth="1"/>
    <col min="112" max="112" width="12.7109375" style="3" customWidth="1"/>
    <col min="113" max="113" width="11.42578125" style="3"/>
    <col min="114" max="114" width="25.28515625" style="3" customWidth="1"/>
    <col min="115" max="115" width="15.85546875" style="3" bestFit="1" customWidth="1"/>
    <col min="116" max="117" width="18" style="3" bestFit="1" customWidth="1"/>
    <col min="118" max="336" width="11.42578125" style="3"/>
    <col min="337" max="337" width="15.42578125" style="3" customWidth="1"/>
    <col min="338" max="338" width="9.5703125" style="3" customWidth="1"/>
    <col min="339" max="339" width="14.42578125" style="3" customWidth="1"/>
    <col min="340" max="340" width="49.85546875" style="3" customWidth="1"/>
    <col min="341" max="341" width="22.5703125" style="3" customWidth="1"/>
    <col min="342" max="342" width="23" style="3" customWidth="1"/>
    <col min="343" max="343" width="22.85546875" style="3" customWidth="1"/>
    <col min="344" max="344" width="23.42578125" style="3" customWidth="1"/>
    <col min="345" max="345" width="22.42578125" style="3" customWidth="1"/>
    <col min="346" max="346" width="13.85546875" style="3" customWidth="1"/>
    <col min="347" max="347" width="20.7109375" style="3" customWidth="1"/>
    <col min="348" max="348" width="18.140625" style="3" customWidth="1"/>
    <col min="349" max="349" width="14.85546875" style="3" bestFit="1" customWidth="1"/>
    <col min="350" max="350" width="11.42578125" style="3"/>
    <col min="351" max="351" width="17.42578125" style="3" customWidth="1"/>
    <col min="352" max="354" width="18.140625" style="3" customWidth="1"/>
    <col min="355" max="358" width="11.42578125" style="3"/>
    <col min="359" max="359" width="34" style="3" customWidth="1"/>
    <col min="360" max="360" width="9.5703125" style="3" customWidth="1"/>
    <col min="361" max="361" width="16.7109375" style="3" customWidth="1"/>
    <col min="362" max="362" width="55.140625" style="3" customWidth="1"/>
    <col min="363" max="363" width="22.5703125" style="3" customWidth="1"/>
    <col min="364" max="364" width="23" style="3" customWidth="1"/>
    <col min="365" max="365" width="22.85546875" style="3" customWidth="1"/>
    <col min="366" max="366" width="23.42578125" style="3" customWidth="1"/>
    <col min="367" max="367" width="28.7109375" style="3" customWidth="1"/>
    <col min="368" max="368" width="12.7109375" style="3" customWidth="1"/>
    <col min="369" max="369" width="11.42578125" style="3"/>
    <col min="370" max="370" width="25.28515625" style="3" customWidth="1"/>
    <col min="371" max="371" width="15.85546875" style="3" bestFit="1" customWidth="1"/>
    <col min="372" max="373" width="18" style="3" bestFit="1" customWidth="1"/>
    <col min="374" max="592" width="11.42578125" style="3"/>
    <col min="593" max="593" width="15.42578125" style="3" customWidth="1"/>
    <col min="594" max="594" width="9.5703125" style="3" customWidth="1"/>
    <col min="595" max="595" width="14.42578125" style="3" customWidth="1"/>
    <col min="596" max="596" width="49.85546875" style="3" customWidth="1"/>
    <col min="597" max="597" width="22.5703125" style="3" customWidth="1"/>
    <col min="598" max="598" width="23" style="3" customWidth="1"/>
    <col min="599" max="599" width="22.85546875" style="3" customWidth="1"/>
    <col min="600" max="600" width="23.42578125" style="3" customWidth="1"/>
    <col min="601" max="601" width="22.42578125" style="3" customWidth="1"/>
    <col min="602" max="602" width="13.85546875" style="3" customWidth="1"/>
    <col min="603" max="603" width="20.7109375" style="3" customWidth="1"/>
    <col min="604" max="604" width="18.140625" style="3" customWidth="1"/>
    <col min="605" max="605" width="14.85546875" style="3" bestFit="1" customWidth="1"/>
    <col min="606" max="606" width="11.42578125" style="3"/>
    <col min="607" max="607" width="17.42578125" style="3" customWidth="1"/>
    <col min="608" max="610" width="18.140625" style="3" customWidth="1"/>
    <col min="611" max="614" width="11.42578125" style="3"/>
    <col min="615" max="615" width="34" style="3" customWidth="1"/>
    <col min="616" max="616" width="9.5703125" style="3" customWidth="1"/>
    <col min="617" max="617" width="16.7109375" style="3" customWidth="1"/>
    <col min="618" max="618" width="55.140625" style="3" customWidth="1"/>
    <col min="619" max="619" width="22.5703125" style="3" customWidth="1"/>
    <col min="620" max="620" width="23" style="3" customWidth="1"/>
    <col min="621" max="621" width="22.85546875" style="3" customWidth="1"/>
    <col min="622" max="622" width="23.42578125" style="3" customWidth="1"/>
    <col min="623" max="623" width="28.7109375" style="3" customWidth="1"/>
    <col min="624" max="624" width="12.7109375" style="3" customWidth="1"/>
    <col min="625" max="625" width="11.42578125" style="3"/>
    <col min="626" max="626" width="25.28515625" style="3" customWidth="1"/>
    <col min="627" max="627" width="15.85546875" style="3" bestFit="1" customWidth="1"/>
    <col min="628" max="629" width="18" style="3" bestFit="1" customWidth="1"/>
    <col min="630" max="848" width="11.42578125" style="3"/>
    <col min="849" max="849" width="15.42578125" style="3" customWidth="1"/>
    <col min="850" max="850" width="9.5703125" style="3" customWidth="1"/>
    <col min="851" max="851" width="14.42578125" style="3" customWidth="1"/>
    <col min="852" max="852" width="49.85546875" style="3" customWidth="1"/>
    <col min="853" max="853" width="22.5703125" style="3" customWidth="1"/>
    <col min="854" max="854" width="23" style="3" customWidth="1"/>
    <col min="855" max="855" width="22.85546875" style="3" customWidth="1"/>
    <col min="856" max="856" width="23.42578125" style="3" customWidth="1"/>
    <col min="857" max="857" width="22.42578125" style="3" customWidth="1"/>
    <col min="858" max="858" width="13.85546875" style="3" customWidth="1"/>
    <col min="859" max="859" width="20.7109375" style="3" customWidth="1"/>
    <col min="860" max="860" width="18.140625" style="3" customWidth="1"/>
    <col min="861" max="861" width="14.85546875" style="3" bestFit="1" customWidth="1"/>
    <col min="862" max="862" width="11.42578125" style="3"/>
    <col min="863" max="863" width="17.42578125" style="3" customWidth="1"/>
    <col min="864" max="866" width="18.140625" style="3" customWidth="1"/>
    <col min="867" max="870" width="11.42578125" style="3"/>
    <col min="871" max="871" width="34" style="3" customWidth="1"/>
    <col min="872" max="872" width="9.5703125" style="3" customWidth="1"/>
    <col min="873" max="873" width="16.7109375" style="3" customWidth="1"/>
    <col min="874" max="874" width="55.140625" style="3" customWidth="1"/>
    <col min="875" max="875" width="22.5703125" style="3" customWidth="1"/>
    <col min="876" max="876" width="23" style="3" customWidth="1"/>
    <col min="877" max="877" width="22.85546875" style="3" customWidth="1"/>
    <col min="878" max="878" width="23.42578125" style="3" customWidth="1"/>
    <col min="879" max="879" width="28.7109375" style="3" customWidth="1"/>
    <col min="880" max="880" width="12.7109375" style="3" customWidth="1"/>
    <col min="881" max="881" width="11.42578125" style="3"/>
    <col min="882" max="882" width="25.28515625" style="3" customWidth="1"/>
    <col min="883" max="883" width="15.85546875" style="3" bestFit="1" customWidth="1"/>
    <col min="884" max="885" width="18" style="3" bestFit="1" customWidth="1"/>
    <col min="886" max="1104" width="11.42578125" style="3"/>
    <col min="1105" max="1105" width="15.42578125" style="3" customWidth="1"/>
    <col min="1106" max="1106" width="9.5703125" style="3" customWidth="1"/>
    <col min="1107" max="1107" width="14.42578125" style="3" customWidth="1"/>
    <col min="1108" max="1108" width="49.85546875" style="3" customWidth="1"/>
    <col min="1109" max="1109" width="22.5703125" style="3" customWidth="1"/>
    <col min="1110" max="1110" width="23" style="3" customWidth="1"/>
    <col min="1111" max="1111" width="22.85546875" style="3" customWidth="1"/>
    <col min="1112" max="1112" width="23.42578125" style="3" customWidth="1"/>
    <col min="1113" max="1113" width="22.42578125" style="3" customWidth="1"/>
    <col min="1114" max="1114" width="13.85546875" style="3" customWidth="1"/>
    <col min="1115" max="1115" width="20.7109375" style="3" customWidth="1"/>
    <col min="1116" max="1116" width="18.140625" style="3" customWidth="1"/>
    <col min="1117" max="1117" width="14.85546875" style="3" bestFit="1" customWidth="1"/>
    <col min="1118" max="1118" width="11.42578125" style="3"/>
    <col min="1119" max="1119" width="17.42578125" style="3" customWidth="1"/>
    <col min="1120" max="1122" width="18.140625" style="3" customWidth="1"/>
    <col min="1123" max="1126" width="11.42578125" style="3"/>
    <col min="1127" max="1127" width="34" style="3" customWidth="1"/>
    <col min="1128" max="1128" width="9.5703125" style="3" customWidth="1"/>
    <col min="1129" max="1129" width="16.7109375" style="3" customWidth="1"/>
    <col min="1130" max="1130" width="55.140625" style="3" customWidth="1"/>
    <col min="1131" max="1131" width="22.5703125" style="3" customWidth="1"/>
    <col min="1132" max="1132" width="23" style="3" customWidth="1"/>
    <col min="1133" max="1133" width="22.85546875" style="3" customWidth="1"/>
    <col min="1134" max="1134" width="23.42578125" style="3" customWidth="1"/>
    <col min="1135" max="1135" width="28.7109375" style="3" customWidth="1"/>
    <col min="1136" max="1136" width="12.7109375" style="3" customWidth="1"/>
    <col min="1137" max="1137" width="11.42578125" style="3"/>
    <col min="1138" max="1138" width="25.28515625" style="3" customWidth="1"/>
    <col min="1139" max="1139" width="15.85546875" style="3" bestFit="1" customWidth="1"/>
    <col min="1140" max="1141" width="18" style="3" bestFit="1" customWidth="1"/>
    <col min="1142" max="1360" width="11.42578125" style="3"/>
    <col min="1361" max="1361" width="15.42578125" style="3" customWidth="1"/>
    <col min="1362" max="1362" width="9.5703125" style="3" customWidth="1"/>
    <col min="1363" max="1363" width="14.42578125" style="3" customWidth="1"/>
    <col min="1364" max="1364" width="49.85546875" style="3" customWidth="1"/>
    <col min="1365" max="1365" width="22.5703125" style="3" customWidth="1"/>
    <col min="1366" max="1366" width="23" style="3" customWidth="1"/>
    <col min="1367" max="1367" width="22.85546875" style="3" customWidth="1"/>
    <col min="1368" max="1368" width="23.42578125" style="3" customWidth="1"/>
    <col min="1369" max="1369" width="22.42578125" style="3" customWidth="1"/>
    <col min="1370" max="1370" width="13.85546875" style="3" customWidth="1"/>
    <col min="1371" max="1371" width="20.7109375" style="3" customWidth="1"/>
    <col min="1372" max="1372" width="18.140625" style="3" customWidth="1"/>
    <col min="1373" max="1373" width="14.85546875" style="3" bestFit="1" customWidth="1"/>
    <col min="1374" max="1374" width="11.42578125" style="3"/>
    <col min="1375" max="1375" width="17.42578125" style="3" customWidth="1"/>
    <col min="1376" max="1378" width="18.140625" style="3" customWidth="1"/>
    <col min="1379" max="1382" width="11.42578125" style="3"/>
    <col min="1383" max="1383" width="34" style="3" customWidth="1"/>
    <col min="1384" max="1384" width="9.5703125" style="3" customWidth="1"/>
    <col min="1385" max="1385" width="16.7109375" style="3" customWidth="1"/>
    <col min="1386" max="1386" width="55.140625" style="3" customWidth="1"/>
    <col min="1387" max="1387" width="22.5703125" style="3" customWidth="1"/>
    <col min="1388" max="1388" width="23" style="3" customWidth="1"/>
    <col min="1389" max="1389" width="22.85546875" style="3" customWidth="1"/>
    <col min="1390" max="1390" width="23.42578125" style="3" customWidth="1"/>
    <col min="1391" max="1391" width="28.7109375" style="3" customWidth="1"/>
    <col min="1392" max="1392" width="12.7109375" style="3" customWidth="1"/>
    <col min="1393" max="1393" width="11.42578125" style="3"/>
    <col min="1394" max="1394" width="25.28515625" style="3" customWidth="1"/>
    <col min="1395" max="1395" width="15.85546875" style="3" bestFit="1" customWidth="1"/>
    <col min="1396" max="1397" width="18" style="3" bestFit="1" customWidth="1"/>
    <col min="1398" max="1616" width="11.42578125" style="3"/>
    <col min="1617" max="1617" width="15.42578125" style="3" customWidth="1"/>
    <col min="1618" max="1618" width="9.5703125" style="3" customWidth="1"/>
    <col min="1619" max="1619" width="14.42578125" style="3" customWidth="1"/>
    <col min="1620" max="1620" width="49.85546875" style="3" customWidth="1"/>
    <col min="1621" max="1621" width="22.5703125" style="3" customWidth="1"/>
    <col min="1622" max="1622" width="23" style="3" customWidth="1"/>
    <col min="1623" max="1623" width="22.85546875" style="3" customWidth="1"/>
    <col min="1624" max="1624" width="23.42578125" style="3" customWidth="1"/>
    <col min="1625" max="1625" width="22.42578125" style="3" customWidth="1"/>
    <col min="1626" max="1626" width="13.85546875" style="3" customWidth="1"/>
    <col min="1627" max="1627" width="20.7109375" style="3" customWidth="1"/>
    <col min="1628" max="1628" width="18.140625" style="3" customWidth="1"/>
    <col min="1629" max="1629" width="14.85546875" style="3" bestFit="1" customWidth="1"/>
    <col min="1630" max="1630" width="11.42578125" style="3"/>
    <col min="1631" max="1631" width="17.42578125" style="3" customWidth="1"/>
    <col min="1632" max="1634" width="18.140625" style="3" customWidth="1"/>
    <col min="1635" max="1638" width="11.42578125" style="3"/>
    <col min="1639" max="1639" width="34" style="3" customWidth="1"/>
    <col min="1640" max="1640" width="9.5703125" style="3" customWidth="1"/>
    <col min="1641" max="1641" width="16.7109375" style="3" customWidth="1"/>
    <col min="1642" max="1642" width="55.140625" style="3" customWidth="1"/>
    <col min="1643" max="1643" width="22.5703125" style="3" customWidth="1"/>
    <col min="1644" max="1644" width="23" style="3" customWidth="1"/>
    <col min="1645" max="1645" width="22.85546875" style="3" customWidth="1"/>
    <col min="1646" max="1646" width="23.42578125" style="3" customWidth="1"/>
    <col min="1647" max="1647" width="28.7109375" style="3" customWidth="1"/>
    <col min="1648" max="1648" width="12.7109375" style="3" customWidth="1"/>
    <col min="1649" max="1649" width="11.42578125" style="3"/>
    <col min="1650" max="1650" width="25.28515625" style="3" customWidth="1"/>
    <col min="1651" max="1651" width="15.85546875" style="3" bestFit="1" customWidth="1"/>
    <col min="1652" max="1653" width="18" style="3" bestFit="1" customWidth="1"/>
    <col min="1654" max="1872" width="11.42578125" style="3"/>
    <col min="1873" max="1873" width="15.42578125" style="3" customWidth="1"/>
    <col min="1874" max="1874" width="9.5703125" style="3" customWidth="1"/>
    <col min="1875" max="1875" width="14.42578125" style="3" customWidth="1"/>
    <col min="1876" max="1876" width="49.85546875" style="3" customWidth="1"/>
    <col min="1877" max="1877" width="22.5703125" style="3" customWidth="1"/>
    <col min="1878" max="1878" width="23" style="3" customWidth="1"/>
    <col min="1879" max="1879" width="22.85546875" style="3" customWidth="1"/>
    <col min="1880" max="1880" width="23.42578125" style="3" customWidth="1"/>
    <col min="1881" max="1881" width="22.42578125" style="3" customWidth="1"/>
    <col min="1882" max="1882" width="13.85546875" style="3" customWidth="1"/>
    <col min="1883" max="1883" width="20.7109375" style="3" customWidth="1"/>
    <col min="1884" max="1884" width="18.140625" style="3" customWidth="1"/>
    <col min="1885" max="1885" width="14.85546875" style="3" bestFit="1" customWidth="1"/>
    <col min="1886" max="1886" width="11.42578125" style="3"/>
    <col min="1887" max="1887" width="17.42578125" style="3" customWidth="1"/>
    <col min="1888" max="1890" width="18.140625" style="3" customWidth="1"/>
    <col min="1891" max="1894" width="11.42578125" style="3"/>
    <col min="1895" max="1895" width="34" style="3" customWidth="1"/>
    <col min="1896" max="1896" width="9.5703125" style="3" customWidth="1"/>
    <col min="1897" max="1897" width="16.7109375" style="3" customWidth="1"/>
    <col min="1898" max="1898" width="55.140625" style="3" customWidth="1"/>
    <col min="1899" max="1899" width="22.5703125" style="3" customWidth="1"/>
    <col min="1900" max="1900" width="23" style="3" customWidth="1"/>
    <col min="1901" max="1901" width="22.85546875" style="3" customWidth="1"/>
    <col min="1902" max="1902" width="23.42578125" style="3" customWidth="1"/>
    <col min="1903" max="1903" width="28.7109375" style="3" customWidth="1"/>
    <col min="1904" max="1904" width="12.7109375" style="3" customWidth="1"/>
    <col min="1905" max="1905" width="11.42578125" style="3"/>
    <col min="1906" max="1906" width="25.28515625" style="3" customWidth="1"/>
    <col min="1907" max="1907" width="15.85546875" style="3" bestFit="1" customWidth="1"/>
    <col min="1908" max="1909" width="18" style="3" bestFit="1" customWidth="1"/>
    <col min="1910" max="2128" width="11.42578125" style="3"/>
    <col min="2129" max="2129" width="15.42578125" style="3" customWidth="1"/>
    <col min="2130" max="2130" width="9.5703125" style="3" customWidth="1"/>
    <col min="2131" max="2131" width="14.42578125" style="3" customWidth="1"/>
    <col min="2132" max="2132" width="49.85546875" style="3" customWidth="1"/>
    <col min="2133" max="2133" width="22.5703125" style="3" customWidth="1"/>
    <col min="2134" max="2134" width="23" style="3" customWidth="1"/>
    <col min="2135" max="2135" width="22.85546875" style="3" customWidth="1"/>
    <col min="2136" max="2136" width="23.42578125" style="3" customWidth="1"/>
    <col min="2137" max="2137" width="22.42578125" style="3" customWidth="1"/>
    <col min="2138" max="2138" width="13.85546875" style="3" customWidth="1"/>
    <col min="2139" max="2139" width="20.7109375" style="3" customWidth="1"/>
    <col min="2140" max="2140" width="18.140625" style="3" customWidth="1"/>
    <col min="2141" max="2141" width="14.85546875" style="3" bestFit="1" customWidth="1"/>
    <col min="2142" max="2142" width="11.42578125" style="3"/>
    <col min="2143" max="2143" width="17.42578125" style="3" customWidth="1"/>
    <col min="2144" max="2146" width="18.140625" style="3" customWidth="1"/>
    <col min="2147" max="2150" width="11.42578125" style="3"/>
    <col min="2151" max="2151" width="34" style="3" customWidth="1"/>
    <col min="2152" max="2152" width="9.5703125" style="3" customWidth="1"/>
    <col min="2153" max="2153" width="16.7109375" style="3" customWidth="1"/>
    <col min="2154" max="2154" width="55.140625" style="3" customWidth="1"/>
    <col min="2155" max="2155" width="22.5703125" style="3" customWidth="1"/>
    <col min="2156" max="2156" width="23" style="3" customWidth="1"/>
    <col min="2157" max="2157" width="22.85546875" style="3" customWidth="1"/>
    <col min="2158" max="2158" width="23.42578125" style="3" customWidth="1"/>
    <col min="2159" max="2159" width="28.7109375" style="3" customWidth="1"/>
    <col min="2160" max="2160" width="12.7109375" style="3" customWidth="1"/>
    <col min="2161" max="2161" width="11.42578125" style="3"/>
    <col min="2162" max="2162" width="25.28515625" style="3" customWidth="1"/>
    <col min="2163" max="2163" width="15.85546875" style="3" bestFit="1" customWidth="1"/>
    <col min="2164" max="2165" width="18" style="3" bestFit="1" customWidth="1"/>
    <col min="2166" max="2384" width="11.42578125" style="3"/>
    <col min="2385" max="2385" width="15.42578125" style="3" customWidth="1"/>
    <col min="2386" max="2386" width="9.5703125" style="3" customWidth="1"/>
    <col min="2387" max="2387" width="14.42578125" style="3" customWidth="1"/>
    <col min="2388" max="2388" width="49.85546875" style="3" customWidth="1"/>
    <col min="2389" max="2389" width="22.5703125" style="3" customWidth="1"/>
    <col min="2390" max="2390" width="23" style="3" customWidth="1"/>
    <col min="2391" max="2391" width="22.85546875" style="3" customWidth="1"/>
    <col min="2392" max="2392" width="23.42578125" style="3" customWidth="1"/>
    <col min="2393" max="2393" width="22.42578125" style="3" customWidth="1"/>
    <col min="2394" max="2394" width="13.85546875" style="3" customWidth="1"/>
    <col min="2395" max="2395" width="20.7109375" style="3" customWidth="1"/>
    <col min="2396" max="2396" width="18.140625" style="3" customWidth="1"/>
    <col min="2397" max="2397" width="14.85546875" style="3" bestFit="1" customWidth="1"/>
    <col min="2398" max="2398" width="11.42578125" style="3"/>
    <col min="2399" max="2399" width="17.42578125" style="3" customWidth="1"/>
    <col min="2400" max="2402" width="18.140625" style="3" customWidth="1"/>
    <col min="2403" max="2406" width="11.42578125" style="3"/>
    <col min="2407" max="2407" width="34" style="3" customWidth="1"/>
    <col min="2408" max="2408" width="9.5703125" style="3" customWidth="1"/>
    <col min="2409" max="2409" width="16.7109375" style="3" customWidth="1"/>
    <col min="2410" max="2410" width="55.140625" style="3" customWidth="1"/>
    <col min="2411" max="2411" width="22.5703125" style="3" customWidth="1"/>
    <col min="2412" max="2412" width="23" style="3" customWidth="1"/>
    <col min="2413" max="2413" width="22.85546875" style="3" customWidth="1"/>
    <col min="2414" max="2414" width="23.42578125" style="3" customWidth="1"/>
    <col min="2415" max="2415" width="28.7109375" style="3" customWidth="1"/>
    <col min="2416" max="2416" width="12.7109375" style="3" customWidth="1"/>
    <col min="2417" max="2417" width="11.42578125" style="3"/>
    <col min="2418" max="2418" width="25.28515625" style="3" customWidth="1"/>
    <col min="2419" max="2419" width="15.85546875" style="3" bestFit="1" customWidth="1"/>
    <col min="2420" max="2421" width="18" style="3" bestFit="1" customWidth="1"/>
    <col min="2422" max="2640" width="11.42578125" style="3"/>
    <col min="2641" max="2641" width="15.42578125" style="3" customWidth="1"/>
    <col min="2642" max="2642" width="9.5703125" style="3" customWidth="1"/>
    <col min="2643" max="2643" width="14.42578125" style="3" customWidth="1"/>
    <col min="2644" max="2644" width="49.85546875" style="3" customWidth="1"/>
    <col min="2645" max="2645" width="22.5703125" style="3" customWidth="1"/>
    <col min="2646" max="2646" width="23" style="3" customWidth="1"/>
    <col min="2647" max="2647" width="22.85546875" style="3" customWidth="1"/>
    <col min="2648" max="2648" width="23.42578125" style="3" customWidth="1"/>
    <col min="2649" max="2649" width="22.42578125" style="3" customWidth="1"/>
    <col min="2650" max="2650" width="13.85546875" style="3" customWidth="1"/>
    <col min="2651" max="2651" width="20.7109375" style="3" customWidth="1"/>
    <col min="2652" max="2652" width="18.140625" style="3" customWidth="1"/>
    <col min="2653" max="2653" width="14.85546875" style="3" bestFit="1" customWidth="1"/>
    <col min="2654" max="2654" width="11.42578125" style="3"/>
    <col min="2655" max="2655" width="17.42578125" style="3" customWidth="1"/>
    <col min="2656" max="2658" width="18.140625" style="3" customWidth="1"/>
    <col min="2659" max="2662" width="11.42578125" style="3"/>
    <col min="2663" max="2663" width="34" style="3" customWidth="1"/>
    <col min="2664" max="2664" width="9.5703125" style="3" customWidth="1"/>
    <col min="2665" max="2665" width="16.7109375" style="3" customWidth="1"/>
    <col min="2666" max="2666" width="55.140625" style="3" customWidth="1"/>
    <col min="2667" max="2667" width="22.5703125" style="3" customWidth="1"/>
    <col min="2668" max="2668" width="23" style="3" customWidth="1"/>
    <col min="2669" max="2669" width="22.85546875" style="3" customWidth="1"/>
    <col min="2670" max="2670" width="23.42578125" style="3" customWidth="1"/>
    <col min="2671" max="2671" width="28.7109375" style="3" customWidth="1"/>
    <col min="2672" max="2672" width="12.7109375" style="3" customWidth="1"/>
    <col min="2673" max="2673" width="11.42578125" style="3"/>
    <col min="2674" max="2674" width="25.28515625" style="3" customWidth="1"/>
    <col min="2675" max="2675" width="15.85546875" style="3" bestFit="1" customWidth="1"/>
    <col min="2676" max="2677" width="18" style="3" bestFit="1" customWidth="1"/>
    <col min="2678" max="2896" width="11.42578125" style="3"/>
    <col min="2897" max="2897" width="15.42578125" style="3" customWidth="1"/>
    <col min="2898" max="2898" width="9.5703125" style="3" customWidth="1"/>
    <col min="2899" max="2899" width="14.42578125" style="3" customWidth="1"/>
    <col min="2900" max="2900" width="49.85546875" style="3" customWidth="1"/>
    <col min="2901" max="2901" width="22.5703125" style="3" customWidth="1"/>
    <col min="2902" max="2902" width="23" style="3" customWidth="1"/>
    <col min="2903" max="2903" width="22.85546875" style="3" customWidth="1"/>
    <col min="2904" max="2904" width="23.42578125" style="3" customWidth="1"/>
    <col min="2905" max="2905" width="22.42578125" style="3" customWidth="1"/>
    <col min="2906" max="2906" width="13.85546875" style="3" customWidth="1"/>
    <col min="2907" max="2907" width="20.7109375" style="3" customWidth="1"/>
    <col min="2908" max="2908" width="18.140625" style="3" customWidth="1"/>
    <col min="2909" max="2909" width="14.85546875" style="3" bestFit="1" customWidth="1"/>
    <col min="2910" max="2910" width="11.42578125" style="3"/>
    <col min="2911" max="2911" width="17.42578125" style="3" customWidth="1"/>
    <col min="2912" max="2914" width="18.140625" style="3" customWidth="1"/>
    <col min="2915" max="2918" width="11.42578125" style="3"/>
    <col min="2919" max="2919" width="34" style="3" customWidth="1"/>
    <col min="2920" max="2920" width="9.5703125" style="3" customWidth="1"/>
    <col min="2921" max="2921" width="16.7109375" style="3" customWidth="1"/>
    <col min="2922" max="2922" width="55.140625" style="3" customWidth="1"/>
    <col min="2923" max="2923" width="22.5703125" style="3" customWidth="1"/>
    <col min="2924" max="2924" width="23" style="3" customWidth="1"/>
    <col min="2925" max="2925" width="22.85546875" style="3" customWidth="1"/>
    <col min="2926" max="2926" width="23.42578125" style="3" customWidth="1"/>
    <col min="2927" max="2927" width="28.7109375" style="3" customWidth="1"/>
    <col min="2928" max="2928" width="12.7109375" style="3" customWidth="1"/>
    <col min="2929" max="2929" width="11.42578125" style="3"/>
    <col min="2930" max="2930" width="25.28515625" style="3" customWidth="1"/>
    <col min="2931" max="2931" width="15.85546875" style="3" bestFit="1" customWidth="1"/>
    <col min="2932" max="2933" width="18" style="3" bestFit="1" customWidth="1"/>
    <col min="2934" max="3152" width="11.42578125" style="3"/>
    <col min="3153" max="3153" width="15.42578125" style="3" customWidth="1"/>
    <col min="3154" max="3154" width="9.5703125" style="3" customWidth="1"/>
    <col min="3155" max="3155" width="14.42578125" style="3" customWidth="1"/>
    <col min="3156" max="3156" width="49.85546875" style="3" customWidth="1"/>
    <col min="3157" max="3157" width="22.5703125" style="3" customWidth="1"/>
    <col min="3158" max="3158" width="23" style="3" customWidth="1"/>
    <col min="3159" max="3159" width="22.85546875" style="3" customWidth="1"/>
    <col min="3160" max="3160" width="23.42578125" style="3" customWidth="1"/>
    <col min="3161" max="3161" width="22.42578125" style="3" customWidth="1"/>
    <col min="3162" max="3162" width="13.85546875" style="3" customWidth="1"/>
    <col min="3163" max="3163" width="20.7109375" style="3" customWidth="1"/>
    <col min="3164" max="3164" width="18.140625" style="3" customWidth="1"/>
    <col min="3165" max="3165" width="14.85546875" style="3" bestFit="1" customWidth="1"/>
    <col min="3166" max="3166" width="11.42578125" style="3"/>
    <col min="3167" max="3167" width="17.42578125" style="3" customWidth="1"/>
    <col min="3168" max="3170" width="18.140625" style="3" customWidth="1"/>
    <col min="3171" max="3174" width="11.42578125" style="3"/>
    <col min="3175" max="3175" width="34" style="3" customWidth="1"/>
    <col min="3176" max="3176" width="9.5703125" style="3" customWidth="1"/>
    <col min="3177" max="3177" width="16.7109375" style="3" customWidth="1"/>
    <col min="3178" max="3178" width="55.140625" style="3" customWidth="1"/>
    <col min="3179" max="3179" width="22.5703125" style="3" customWidth="1"/>
    <col min="3180" max="3180" width="23" style="3" customWidth="1"/>
    <col min="3181" max="3181" width="22.85546875" style="3" customWidth="1"/>
    <col min="3182" max="3182" width="23.42578125" style="3" customWidth="1"/>
    <col min="3183" max="3183" width="28.7109375" style="3" customWidth="1"/>
    <col min="3184" max="3184" width="12.7109375" style="3" customWidth="1"/>
    <col min="3185" max="3185" width="11.42578125" style="3"/>
    <col min="3186" max="3186" width="25.28515625" style="3" customWidth="1"/>
    <col min="3187" max="3187" width="15.85546875" style="3" bestFit="1" customWidth="1"/>
    <col min="3188" max="3189" width="18" style="3" bestFit="1" customWidth="1"/>
    <col min="3190" max="3408" width="11.42578125" style="3"/>
    <col min="3409" max="3409" width="15.42578125" style="3" customWidth="1"/>
    <col min="3410" max="3410" width="9.5703125" style="3" customWidth="1"/>
    <col min="3411" max="3411" width="14.42578125" style="3" customWidth="1"/>
    <col min="3412" max="3412" width="49.85546875" style="3" customWidth="1"/>
    <col min="3413" max="3413" width="22.5703125" style="3" customWidth="1"/>
    <col min="3414" max="3414" width="23" style="3" customWidth="1"/>
    <col min="3415" max="3415" width="22.85546875" style="3" customWidth="1"/>
    <col min="3416" max="3416" width="23.42578125" style="3" customWidth="1"/>
    <col min="3417" max="3417" width="22.42578125" style="3" customWidth="1"/>
    <col min="3418" max="3418" width="13.85546875" style="3" customWidth="1"/>
    <col min="3419" max="3419" width="20.7109375" style="3" customWidth="1"/>
    <col min="3420" max="3420" width="18.140625" style="3" customWidth="1"/>
    <col min="3421" max="3421" width="14.85546875" style="3" bestFit="1" customWidth="1"/>
    <col min="3422" max="3422" width="11.42578125" style="3"/>
    <col min="3423" max="3423" width="17.42578125" style="3" customWidth="1"/>
    <col min="3424" max="3426" width="18.140625" style="3" customWidth="1"/>
    <col min="3427" max="3430" width="11.42578125" style="3"/>
    <col min="3431" max="3431" width="34" style="3" customWidth="1"/>
    <col min="3432" max="3432" width="9.5703125" style="3" customWidth="1"/>
    <col min="3433" max="3433" width="16.7109375" style="3" customWidth="1"/>
    <col min="3434" max="3434" width="55.140625" style="3" customWidth="1"/>
    <col min="3435" max="3435" width="22.5703125" style="3" customWidth="1"/>
    <col min="3436" max="3436" width="23" style="3" customWidth="1"/>
    <col min="3437" max="3437" width="22.85546875" style="3" customWidth="1"/>
    <col min="3438" max="3438" width="23.42578125" style="3" customWidth="1"/>
    <col min="3439" max="3439" width="28.7109375" style="3" customWidth="1"/>
    <col min="3440" max="3440" width="12.7109375" style="3" customWidth="1"/>
    <col min="3441" max="3441" width="11.42578125" style="3"/>
    <col min="3442" max="3442" width="25.28515625" style="3" customWidth="1"/>
    <col min="3443" max="3443" width="15.85546875" style="3" bestFit="1" customWidth="1"/>
    <col min="3444" max="3445" width="18" style="3" bestFit="1" customWidth="1"/>
    <col min="3446" max="3664" width="11.42578125" style="3"/>
    <col min="3665" max="3665" width="15.42578125" style="3" customWidth="1"/>
    <col min="3666" max="3666" width="9.5703125" style="3" customWidth="1"/>
    <col min="3667" max="3667" width="14.42578125" style="3" customWidth="1"/>
    <col min="3668" max="3668" width="49.85546875" style="3" customWidth="1"/>
    <col min="3669" max="3669" width="22.5703125" style="3" customWidth="1"/>
    <col min="3670" max="3670" width="23" style="3" customWidth="1"/>
    <col min="3671" max="3671" width="22.85546875" style="3" customWidth="1"/>
    <col min="3672" max="3672" width="23.42578125" style="3" customWidth="1"/>
    <col min="3673" max="3673" width="22.42578125" style="3" customWidth="1"/>
    <col min="3674" max="3674" width="13.85546875" style="3" customWidth="1"/>
    <col min="3675" max="3675" width="20.7109375" style="3" customWidth="1"/>
    <col min="3676" max="3676" width="18.140625" style="3" customWidth="1"/>
    <col min="3677" max="3677" width="14.85546875" style="3" bestFit="1" customWidth="1"/>
    <col min="3678" max="3678" width="11.42578125" style="3"/>
    <col min="3679" max="3679" width="17.42578125" style="3" customWidth="1"/>
    <col min="3680" max="3682" width="18.140625" style="3" customWidth="1"/>
    <col min="3683" max="3686" width="11.42578125" style="3"/>
    <col min="3687" max="3687" width="34" style="3" customWidth="1"/>
    <col min="3688" max="3688" width="9.5703125" style="3" customWidth="1"/>
    <col min="3689" max="3689" width="16.7109375" style="3" customWidth="1"/>
    <col min="3690" max="3690" width="55.140625" style="3" customWidth="1"/>
    <col min="3691" max="3691" width="22.5703125" style="3" customWidth="1"/>
    <col min="3692" max="3692" width="23" style="3" customWidth="1"/>
    <col min="3693" max="3693" width="22.85546875" style="3" customWidth="1"/>
    <col min="3694" max="3694" width="23.42578125" style="3" customWidth="1"/>
    <col min="3695" max="3695" width="28.7109375" style="3" customWidth="1"/>
    <col min="3696" max="3696" width="12.7109375" style="3" customWidth="1"/>
    <col min="3697" max="3697" width="11.42578125" style="3"/>
    <col min="3698" max="3698" width="25.28515625" style="3" customWidth="1"/>
    <col min="3699" max="3699" width="15.85546875" style="3" bestFit="1" customWidth="1"/>
    <col min="3700" max="3701" width="18" style="3" bestFit="1" customWidth="1"/>
    <col min="3702" max="3920" width="11.42578125" style="3"/>
    <col min="3921" max="3921" width="15.42578125" style="3" customWidth="1"/>
    <col min="3922" max="3922" width="9.5703125" style="3" customWidth="1"/>
    <col min="3923" max="3923" width="14.42578125" style="3" customWidth="1"/>
    <col min="3924" max="3924" width="49.85546875" style="3" customWidth="1"/>
    <col min="3925" max="3925" width="22.5703125" style="3" customWidth="1"/>
    <col min="3926" max="3926" width="23" style="3" customWidth="1"/>
    <col min="3927" max="3927" width="22.85546875" style="3" customWidth="1"/>
    <col min="3928" max="3928" width="23.42578125" style="3" customWidth="1"/>
    <col min="3929" max="3929" width="22.42578125" style="3" customWidth="1"/>
    <col min="3930" max="3930" width="13.85546875" style="3" customWidth="1"/>
    <col min="3931" max="3931" width="20.7109375" style="3" customWidth="1"/>
    <col min="3932" max="3932" width="18.140625" style="3" customWidth="1"/>
    <col min="3933" max="3933" width="14.85546875" style="3" bestFit="1" customWidth="1"/>
    <col min="3934" max="3934" width="11.42578125" style="3"/>
    <col min="3935" max="3935" width="17.42578125" style="3" customWidth="1"/>
    <col min="3936" max="3938" width="18.140625" style="3" customWidth="1"/>
    <col min="3939" max="3942" width="11.42578125" style="3"/>
    <col min="3943" max="3943" width="34" style="3" customWidth="1"/>
    <col min="3944" max="3944" width="9.5703125" style="3" customWidth="1"/>
    <col min="3945" max="3945" width="16.7109375" style="3" customWidth="1"/>
    <col min="3946" max="3946" width="55.140625" style="3" customWidth="1"/>
    <col min="3947" max="3947" width="22.5703125" style="3" customWidth="1"/>
    <col min="3948" max="3948" width="23" style="3" customWidth="1"/>
    <col min="3949" max="3949" width="22.85546875" style="3" customWidth="1"/>
    <col min="3950" max="3950" width="23.42578125" style="3" customWidth="1"/>
    <col min="3951" max="3951" width="28.7109375" style="3" customWidth="1"/>
    <col min="3952" max="3952" width="12.7109375" style="3" customWidth="1"/>
    <col min="3953" max="3953" width="11.42578125" style="3"/>
    <col min="3954" max="3954" width="25.28515625" style="3" customWidth="1"/>
    <col min="3955" max="3955" width="15.85546875" style="3" bestFit="1" customWidth="1"/>
    <col min="3956" max="3957" width="18" style="3" bestFit="1" customWidth="1"/>
    <col min="3958" max="4176" width="11.42578125" style="3"/>
    <col min="4177" max="4177" width="15.42578125" style="3" customWidth="1"/>
    <col min="4178" max="4178" width="9.5703125" style="3" customWidth="1"/>
    <col min="4179" max="4179" width="14.42578125" style="3" customWidth="1"/>
    <col min="4180" max="4180" width="49.85546875" style="3" customWidth="1"/>
    <col min="4181" max="4181" width="22.5703125" style="3" customWidth="1"/>
    <col min="4182" max="4182" width="23" style="3" customWidth="1"/>
    <col min="4183" max="4183" width="22.85546875" style="3" customWidth="1"/>
    <col min="4184" max="4184" width="23.42578125" style="3" customWidth="1"/>
    <col min="4185" max="4185" width="22.42578125" style="3" customWidth="1"/>
    <col min="4186" max="4186" width="13.85546875" style="3" customWidth="1"/>
    <col min="4187" max="4187" width="20.7109375" style="3" customWidth="1"/>
    <col min="4188" max="4188" width="18.140625" style="3" customWidth="1"/>
    <col min="4189" max="4189" width="14.85546875" style="3" bestFit="1" customWidth="1"/>
    <col min="4190" max="4190" width="11.42578125" style="3"/>
    <col min="4191" max="4191" width="17.42578125" style="3" customWidth="1"/>
    <col min="4192" max="4194" width="18.140625" style="3" customWidth="1"/>
    <col min="4195" max="4198" width="11.42578125" style="3"/>
    <col min="4199" max="4199" width="34" style="3" customWidth="1"/>
    <col min="4200" max="4200" width="9.5703125" style="3" customWidth="1"/>
    <col min="4201" max="4201" width="16.7109375" style="3" customWidth="1"/>
    <col min="4202" max="4202" width="55.140625" style="3" customWidth="1"/>
    <col min="4203" max="4203" width="22.5703125" style="3" customWidth="1"/>
    <col min="4204" max="4204" width="23" style="3" customWidth="1"/>
    <col min="4205" max="4205" width="22.85546875" style="3" customWidth="1"/>
    <col min="4206" max="4206" width="23.42578125" style="3" customWidth="1"/>
    <col min="4207" max="4207" width="28.7109375" style="3" customWidth="1"/>
    <col min="4208" max="4208" width="12.7109375" style="3" customWidth="1"/>
    <col min="4209" max="4209" width="11.42578125" style="3"/>
    <col min="4210" max="4210" width="25.28515625" style="3" customWidth="1"/>
    <col min="4211" max="4211" width="15.85546875" style="3" bestFit="1" customWidth="1"/>
    <col min="4212" max="4213" width="18" style="3" bestFit="1" customWidth="1"/>
    <col min="4214" max="4432" width="11.42578125" style="3"/>
    <col min="4433" max="4433" width="15.42578125" style="3" customWidth="1"/>
    <col min="4434" max="4434" width="9.5703125" style="3" customWidth="1"/>
    <col min="4435" max="4435" width="14.42578125" style="3" customWidth="1"/>
    <col min="4436" max="4436" width="49.85546875" style="3" customWidth="1"/>
    <col min="4437" max="4437" width="22.5703125" style="3" customWidth="1"/>
    <col min="4438" max="4438" width="23" style="3" customWidth="1"/>
    <col min="4439" max="4439" width="22.85546875" style="3" customWidth="1"/>
    <col min="4440" max="4440" width="23.42578125" style="3" customWidth="1"/>
    <col min="4441" max="4441" width="22.42578125" style="3" customWidth="1"/>
    <col min="4442" max="4442" width="13.85546875" style="3" customWidth="1"/>
    <col min="4443" max="4443" width="20.7109375" style="3" customWidth="1"/>
    <col min="4444" max="4444" width="18.140625" style="3" customWidth="1"/>
    <col min="4445" max="4445" width="14.85546875" style="3" bestFit="1" customWidth="1"/>
    <col min="4446" max="4446" width="11.42578125" style="3"/>
    <col min="4447" max="4447" width="17.42578125" style="3" customWidth="1"/>
    <col min="4448" max="4450" width="18.140625" style="3" customWidth="1"/>
    <col min="4451" max="4454" width="11.42578125" style="3"/>
    <col min="4455" max="4455" width="34" style="3" customWidth="1"/>
    <col min="4456" max="4456" width="9.5703125" style="3" customWidth="1"/>
    <col min="4457" max="4457" width="16.7109375" style="3" customWidth="1"/>
    <col min="4458" max="4458" width="55.140625" style="3" customWidth="1"/>
    <col min="4459" max="4459" width="22.5703125" style="3" customWidth="1"/>
    <col min="4460" max="4460" width="23" style="3" customWidth="1"/>
    <col min="4461" max="4461" width="22.85546875" style="3" customWidth="1"/>
    <col min="4462" max="4462" width="23.42578125" style="3" customWidth="1"/>
    <col min="4463" max="4463" width="28.7109375" style="3" customWidth="1"/>
    <col min="4464" max="4464" width="12.7109375" style="3" customWidth="1"/>
    <col min="4465" max="4465" width="11.42578125" style="3"/>
    <col min="4466" max="4466" width="25.28515625" style="3" customWidth="1"/>
    <col min="4467" max="4467" width="15.85546875" style="3" bestFit="1" customWidth="1"/>
    <col min="4468" max="4469" width="18" style="3" bestFit="1" customWidth="1"/>
    <col min="4470" max="4688" width="11.42578125" style="3"/>
    <col min="4689" max="4689" width="15.42578125" style="3" customWidth="1"/>
    <col min="4690" max="4690" width="9.5703125" style="3" customWidth="1"/>
    <col min="4691" max="4691" width="14.42578125" style="3" customWidth="1"/>
    <col min="4692" max="4692" width="49.85546875" style="3" customWidth="1"/>
    <col min="4693" max="4693" width="22.5703125" style="3" customWidth="1"/>
    <col min="4694" max="4694" width="23" style="3" customWidth="1"/>
    <col min="4695" max="4695" width="22.85546875" style="3" customWidth="1"/>
    <col min="4696" max="4696" width="23.42578125" style="3" customWidth="1"/>
    <col min="4697" max="4697" width="22.42578125" style="3" customWidth="1"/>
    <col min="4698" max="4698" width="13.85546875" style="3" customWidth="1"/>
    <col min="4699" max="4699" width="20.7109375" style="3" customWidth="1"/>
    <col min="4700" max="4700" width="18.140625" style="3" customWidth="1"/>
    <col min="4701" max="4701" width="14.85546875" style="3" bestFit="1" customWidth="1"/>
    <col min="4702" max="4702" width="11.42578125" style="3"/>
    <col min="4703" max="4703" width="17.42578125" style="3" customWidth="1"/>
    <col min="4704" max="4706" width="18.140625" style="3" customWidth="1"/>
    <col min="4707" max="4710" width="11.42578125" style="3"/>
    <col min="4711" max="4711" width="34" style="3" customWidth="1"/>
    <col min="4712" max="4712" width="9.5703125" style="3" customWidth="1"/>
    <col min="4713" max="4713" width="16.7109375" style="3" customWidth="1"/>
    <col min="4714" max="4714" width="55.140625" style="3" customWidth="1"/>
    <col min="4715" max="4715" width="22.5703125" style="3" customWidth="1"/>
    <col min="4716" max="4716" width="23" style="3" customWidth="1"/>
    <col min="4717" max="4717" width="22.85546875" style="3" customWidth="1"/>
    <col min="4718" max="4718" width="23.42578125" style="3" customWidth="1"/>
    <col min="4719" max="4719" width="28.7109375" style="3" customWidth="1"/>
    <col min="4720" max="4720" width="12.7109375" style="3" customWidth="1"/>
    <col min="4721" max="4721" width="11.42578125" style="3"/>
    <col min="4722" max="4722" width="25.28515625" style="3" customWidth="1"/>
    <col min="4723" max="4723" width="15.85546875" style="3" bestFit="1" customWidth="1"/>
    <col min="4724" max="4725" width="18" style="3" bestFit="1" customWidth="1"/>
    <col min="4726" max="4944" width="11.42578125" style="3"/>
    <col min="4945" max="4945" width="15.42578125" style="3" customWidth="1"/>
    <col min="4946" max="4946" width="9.5703125" style="3" customWidth="1"/>
    <col min="4947" max="4947" width="14.42578125" style="3" customWidth="1"/>
    <col min="4948" max="4948" width="49.85546875" style="3" customWidth="1"/>
    <col min="4949" max="4949" width="22.5703125" style="3" customWidth="1"/>
    <col min="4950" max="4950" width="23" style="3" customWidth="1"/>
    <col min="4951" max="4951" width="22.85546875" style="3" customWidth="1"/>
    <col min="4952" max="4952" width="23.42578125" style="3" customWidth="1"/>
    <col min="4953" max="4953" width="22.42578125" style="3" customWidth="1"/>
    <col min="4954" max="4954" width="13.85546875" style="3" customWidth="1"/>
    <col min="4955" max="4955" width="20.7109375" style="3" customWidth="1"/>
    <col min="4956" max="4956" width="18.140625" style="3" customWidth="1"/>
    <col min="4957" max="4957" width="14.85546875" style="3" bestFit="1" customWidth="1"/>
    <col min="4958" max="4958" width="11.42578125" style="3"/>
    <col min="4959" max="4959" width="17.42578125" style="3" customWidth="1"/>
    <col min="4960" max="4962" width="18.140625" style="3" customWidth="1"/>
    <col min="4963" max="4966" width="11.42578125" style="3"/>
    <col min="4967" max="4967" width="34" style="3" customWidth="1"/>
    <col min="4968" max="4968" width="9.5703125" style="3" customWidth="1"/>
    <col min="4969" max="4969" width="16.7109375" style="3" customWidth="1"/>
    <col min="4970" max="4970" width="55.140625" style="3" customWidth="1"/>
    <col min="4971" max="4971" width="22.5703125" style="3" customWidth="1"/>
    <col min="4972" max="4972" width="23" style="3" customWidth="1"/>
    <col min="4973" max="4973" width="22.85546875" style="3" customWidth="1"/>
    <col min="4974" max="4974" width="23.42578125" style="3" customWidth="1"/>
    <col min="4975" max="4975" width="28.7109375" style="3" customWidth="1"/>
    <col min="4976" max="4976" width="12.7109375" style="3" customWidth="1"/>
    <col min="4977" max="4977" width="11.42578125" style="3"/>
    <col min="4978" max="4978" width="25.28515625" style="3" customWidth="1"/>
    <col min="4979" max="4979" width="15.85546875" style="3" bestFit="1" customWidth="1"/>
    <col min="4980" max="4981" width="18" style="3" bestFit="1" customWidth="1"/>
    <col min="4982" max="5200" width="11.42578125" style="3"/>
    <col min="5201" max="5201" width="15.42578125" style="3" customWidth="1"/>
    <col min="5202" max="5202" width="9.5703125" style="3" customWidth="1"/>
    <col min="5203" max="5203" width="14.42578125" style="3" customWidth="1"/>
    <col min="5204" max="5204" width="49.85546875" style="3" customWidth="1"/>
    <col min="5205" max="5205" width="22.5703125" style="3" customWidth="1"/>
    <col min="5206" max="5206" width="23" style="3" customWidth="1"/>
    <col min="5207" max="5207" width="22.85546875" style="3" customWidth="1"/>
    <col min="5208" max="5208" width="23.42578125" style="3" customWidth="1"/>
    <col min="5209" max="5209" width="22.42578125" style="3" customWidth="1"/>
    <col min="5210" max="5210" width="13.85546875" style="3" customWidth="1"/>
    <col min="5211" max="5211" width="20.7109375" style="3" customWidth="1"/>
    <col min="5212" max="5212" width="18.140625" style="3" customWidth="1"/>
    <col min="5213" max="5213" width="14.85546875" style="3" bestFit="1" customWidth="1"/>
    <col min="5214" max="5214" width="11.42578125" style="3"/>
    <col min="5215" max="5215" width="17.42578125" style="3" customWidth="1"/>
    <col min="5216" max="5218" width="18.140625" style="3" customWidth="1"/>
    <col min="5219" max="5222" width="11.42578125" style="3"/>
    <col min="5223" max="5223" width="34" style="3" customWidth="1"/>
    <col min="5224" max="5224" width="9.5703125" style="3" customWidth="1"/>
    <col min="5225" max="5225" width="16.7109375" style="3" customWidth="1"/>
    <col min="5226" max="5226" width="55.140625" style="3" customWidth="1"/>
    <col min="5227" max="5227" width="22.5703125" style="3" customWidth="1"/>
    <col min="5228" max="5228" width="23" style="3" customWidth="1"/>
    <col min="5229" max="5229" width="22.85546875" style="3" customWidth="1"/>
    <col min="5230" max="5230" width="23.42578125" style="3" customWidth="1"/>
    <col min="5231" max="5231" width="28.7109375" style="3" customWidth="1"/>
    <col min="5232" max="5232" width="12.7109375" style="3" customWidth="1"/>
    <col min="5233" max="5233" width="11.42578125" style="3"/>
    <col min="5234" max="5234" width="25.28515625" style="3" customWidth="1"/>
    <col min="5235" max="5235" width="15.85546875" style="3" bestFit="1" customWidth="1"/>
    <col min="5236" max="5237" width="18" style="3" bestFit="1" customWidth="1"/>
    <col min="5238" max="5456" width="11.42578125" style="3"/>
    <col min="5457" max="5457" width="15.42578125" style="3" customWidth="1"/>
    <col min="5458" max="5458" width="9.5703125" style="3" customWidth="1"/>
    <col min="5459" max="5459" width="14.42578125" style="3" customWidth="1"/>
    <col min="5460" max="5460" width="49.85546875" style="3" customWidth="1"/>
    <col min="5461" max="5461" width="22.5703125" style="3" customWidth="1"/>
    <col min="5462" max="5462" width="23" style="3" customWidth="1"/>
    <col min="5463" max="5463" width="22.85546875" style="3" customWidth="1"/>
    <col min="5464" max="5464" width="23.42578125" style="3" customWidth="1"/>
    <col min="5465" max="5465" width="22.42578125" style="3" customWidth="1"/>
    <col min="5466" max="5466" width="13.85546875" style="3" customWidth="1"/>
    <col min="5467" max="5467" width="20.7109375" style="3" customWidth="1"/>
    <col min="5468" max="5468" width="18.140625" style="3" customWidth="1"/>
    <col min="5469" max="5469" width="14.85546875" style="3" bestFit="1" customWidth="1"/>
    <col min="5470" max="5470" width="11.42578125" style="3"/>
    <col min="5471" max="5471" width="17.42578125" style="3" customWidth="1"/>
    <col min="5472" max="5474" width="18.140625" style="3" customWidth="1"/>
    <col min="5475" max="5478" width="11.42578125" style="3"/>
    <col min="5479" max="5479" width="34" style="3" customWidth="1"/>
    <col min="5480" max="5480" width="9.5703125" style="3" customWidth="1"/>
    <col min="5481" max="5481" width="16.7109375" style="3" customWidth="1"/>
    <col min="5482" max="5482" width="55.140625" style="3" customWidth="1"/>
    <col min="5483" max="5483" width="22.5703125" style="3" customWidth="1"/>
    <col min="5484" max="5484" width="23" style="3" customWidth="1"/>
    <col min="5485" max="5485" width="22.85546875" style="3" customWidth="1"/>
    <col min="5486" max="5486" width="23.42578125" style="3" customWidth="1"/>
    <col min="5487" max="5487" width="28.7109375" style="3" customWidth="1"/>
    <col min="5488" max="5488" width="12.7109375" style="3" customWidth="1"/>
    <col min="5489" max="5489" width="11.42578125" style="3"/>
    <col min="5490" max="5490" width="25.28515625" style="3" customWidth="1"/>
    <col min="5491" max="5491" width="15.85546875" style="3" bestFit="1" customWidth="1"/>
    <col min="5492" max="5493" width="18" style="3" bestFit="1" customWidth="1"/>
    <col min="5494" max="5712" width="11.42578125" style="3"/>
    <col min="5713" max="5713" width="15.42578125" style="3" customWidth="1"/>
    <col min="5714" max="5714" width="9.5703125" style="3" customWidth="1"/>
    <col min="5715" max="5715" width="14.42578125" style="3" customWidth="1"/>
    <col min="5716" max="5716" width="49.85546875" style="3" customWidth="1"/>
    <col min="5717" max="5717" width="22.5703125" style="3" customWidth="1"/>
    <col min="5718" max="5718" width="23" style="3" customWidth="1"/>
    <col min="5719" max="5719" width="22.85546875" style="3" customWidth="1"/>
    <col min="5720" max="5720" width="23.42578125" style="3" customWidth="1"/>
    <col min="5721" max="5721" width="22.42578125" style="3" customWidth="1"/>
    <col min="5722" max="5722" width="13.85546875" style="3" customWidth="1"/>
    <col min="5723" max="5723" width="20.7109375" style="3" customWidth="1"/>
    <col min="5724" max="5724" width="18.140625" style="3" customWidth="1"/>
    <col min="5725" max="5725" width="14.85546875" style="3" bestFit="1" customWidth="1"/>
    <col min="5726" max="5726" width="11.42578125" style="3"/>
    <col min="5727" max="5727" width="17.42578125" style="3" customWidth="1"/>
    <col min="5728" max="5730" width="18.140625" style="3" customWidth="1"/>
    <col min="5731" max="5734" width="11.42578125" style="3"/>
    <col min="5735" max="5735" width="34" style="3" customWidth="1"/>
    <col min="5736" max="5736" width="9.5703125" style="3" customWidth="1"/>
    <col min="5737" max="5737" width="16.7109375" style="3" customWidth="1"/>
    <col min="5738" max="5738" width="55.140625" style="3" customWidth="1"/>
    <col min="5739" max="5739" width="22.5703125" style="3" customWidth="1"/>
    <col min="5740" max="5740" width="23" style="3" customWidth="1"/>
    <col min="5741" max="5741" width="22.85546875" style="3" customWidth="1"/>
    <col min="5742" max="5742" width="23.42578125" style="3" customWidth="1"/>
    <col min="5743" max="5743" width="28.7109375" style="3" customWidth="1"/>
    <col min="5744" max="5744" width="12.7109375" style="3" customWidth="1"/>
    <col min="5745" max="5745" width="11.42578125" style="3"/>
    <col min="5746" max="5746" width="25.28515625" style="3" customWidth="1"/>
    <col min="5747" max="5747" width="15.85546875" style="3" bestFit="1" customWidth="1"/>
    <col min="5748" max="5749" width="18" style="3" bestFit="1" customWidth="1"/>
    <col min="5750" max="5968" width="11.42578125" style="3"/>
    <col min="5969" max="5969" width="15.42578125" style="3" customWidth="1"/>
    <col min="5970" max="5970" width="9.5703125" style="3" customWidth="1"/>
    <col min="5971" max="5971" width="14.42578125" style="3" customWidth="1"/>
    <col min="5972" max="5972" width="49.85546875" style="3" customWidth="1"/>
    <col min="5973" max="5973" width="22.5703125" style="3" customWidth="1"/>
    <col min="5974" max="5974" width="23" style="3" customWidth="1"/>
    <col min="5975" max="5975" width="22.85546875" style="3" customWidth="1"/>
    <col min="5976" max="5976" width="23.42578125" style="3" customWidth="1"/>
    <col min="5977" max="5977" width="22.42578125" style="3" customWidth="1"/>
    <col min="5978" max="5978" width="13.85546875" style="3" customWidth="1"/>
    <col min="5979" max="5979" width="20.7109375" style="3" customWidth="1"/>
    <col min="5980" max="5980" width="18.140625" style="3" customWidth="1"/>
    <col min="5981" max="5981" width="14.85546875" style="3" bestFit="1" customWidth="1"/>
    <col min="5982" max="5982" width="11.42578125" style="3"/>
    <col min="5983" max="5983" width="17.42578125" style="3" customWidth="1"/>
    <col min="5984" max="5986" width="18.140625" style="3" customWidth="1"/>
    <col min="5987" max="5990" width="11.42578125" style="3"/>
    <col min="5991" max="5991" width="34" style="3" customWidth="1"/>
    <col min="5992" max="5992" width="9.5703125" style="3" customWidth="1"/>
    <col min="5993" max="5993" width="16.7109375" style="3" customWidth="1"/>
    <col min="5994" max="5994" width="55.140625" style="3" customWidth="1"/>
    <col min="5995" max="5995" width="22.5703125" style="3" customWidth="1"/>
    <col min="5996" max="5996" width="23" style="3" customWidth="1"/>
    <col min="5997" max="5997" width="22.85546875" style="3" customWidth="1"/>
    <col min="5998" max="5998" width="23.42578125" style="3" customWidth="1"/>
    <col min="5999" max="5999" width="28.7109375" style="3" customWidth="1"/>
    <col min="6000" max="6000" width="12.7109375" style="3" customWidth="1"/>
    <col min="6001" max="6001" width="11.42578125" style="3"/>
    <col min="6002" max="6002" width="25.28515625" style="3" customWidth="1"/>
    <col min="6003" max="6003" width="15.85546875" style="3" bestFit="1" customWidth="1"/>
    <col min="6004" max="6005" width="18" style="3" bestFit="1" customWidth="1"/>
    <col min="6006" max="6224" width="11.42578125" style="3"/>
    <col min="6225" max="6225" width="15.42578125" style="3" customWidth="1"/>
    <col min="6226" max="6226" width="9.5703125" style="3" customWidth="1"/>
    <col min="6227" max="6227" width="14.42578125" style="3" customWidth="1"/>
    <col min="6228" max="6228" width="49.85546875" style="3" customWidth="1"/>
    <col min="6229" max="6229" width="22.5703125" style="3" customWidth="1"/>
    <col min="6230" max="6230" width="23" style="3" customWidth="1"/>
    <col min="6231" max="6231" width="22.85546875" style="3" customWidth="1"/>
    <col min="6232" max="6232" width="23.42578125" style="3" customWidth="1"/>
    <col min="6233" max="6233" width="22.42578125" style="3" customWidth="1"/>
    <col min="6234" max="6234" width="13.85546875" style="3" customWidth="1"/>
    <col min="6235" max="6235" width="20.7109375" style="3" customWidth="1"/>
    <col min="6236" max="6236" width="18.140625" style="3" customWidth="1"/>
    <col min="6237" max="6237" width="14.85546875" style="3" bestFit="1" customWidth="1"/>
    <col min="6238" max="6238" width="11.42578125" style="3"/>
    <col min="6239" max="6239" width="17.42578125" style="3" customWidth="1"/>
    <col min="6240" max="6242" width="18.140625" style="3" customWidth="1"/>
    <col min="6243" max="6246" width="11.42578125" style="3"/>
    <col min="6247" max="6247" width="34" style="3" customWidth="1"/>
    <col min="6248" max="6248" width="9.5703125" style="3" customWidth="1"/>
    <col min="6249" max="6249" width="16.7109375" style="3" customWidth="1"/>
    <col min="6250" max="6250" width="55.140625" style="3" customWidth="1"/>
    <col min="6251" max="6251" width="22.5703125" style="3" customWidth="1"/>
    <col min="6252" max="6252" width="23" style="3" customWidth="1"/>
    <col min="6253" max="6253" width="22.85546875" style="3" customWidth="1"/>
    <col min="6254" max="6254" width="23.42578125" style="3" customWidth="1"/>
    <col min="6255" max="6255" width="28.7109375" style="3" customWidth="1"/>
    <col min="6256" max="6256" width="12.7109375" style="3" customWidth="1"/>
    <col min="6257" max="6257" width="11.42578125" style="3"/>
    <col min="6258" max="6258" width="25.28515625" style="3" customWidth="1"/>
    <col min="6259" max="6259" width="15.85546875" style="3" bestFit="1" customWidth="1"/>
    <col min="6260" max="6261" width="18" style="3" bestFit="1" customWidth="1"/>
    <col min="6262" max="6480" width="11.42578125" style="3"/>
    <col min="6481" max="6481" width="15.42578125" style="3" customWidth="1"/>
    <col min="6482" max="6482" width="9.5703125" style="3" customWidth="1"/>
    <col min="6483" max="6483" width="14.42578125" style="3" customWidth="1"/>
    <col min="6484" max="6484" width="49.85546875" style="3" customWidth="1"/>
    <col min="6485" max="6485" width="22.5703125" style="3" customWidth="1"/>
    <col min="6486" max="6486" width="23" style="3" customWidth="1"/>
    <col min="6487" max="6487" width="22.85546875" style="3" customWidth="1"/>
    <col min="6488" max="6488" width="23.42578125" style="3" customWidth="1"/>
    <col min="6489" max="6489" width="22.42578125" style="3" customWidth="1"/>
    <col min="6490" max="6490" width="13.85546875" style="3" customWidth="1"/>
    <col min="6491" max="6491" width="20.7109375" style="3" customWidth="1"/>
    <col min="6492" max="6492" width="18.140625" style="3" customWidth="1"/>
    <col min="6493" max="6493" width="14.85546875" style="3" bestFit="1" customWidth="1"/>
    <col min="6494" max="6494" width="11.42578125" style="3"/>
    <col min="6495" max="6495" width="17.42578125" style="3" customWidth="1"/>
    <col min="6496" max="6498" width="18.140625" style="3" customWidth="1"/>
    <col min="6499" max="6502" width="11.42578125" style="3"/>
    <col min="6503" max="6503" width="34" style="3" customWidth="1"/>
    <col min="6504" max="6504" width="9.5703125" style="3" customWidth="1"/>
    <col min="6505" max="6505" width="16.7109375" style="3" customWidth="1"/>
    <col min="6506" max="6506" width="55.140625" style="3" customWidth="1"/>
    <col min="6507" max="6507" width="22.5703125" style="3" customWidth="1"/>
    <col min="6508" max="6508" width="23" style="3" customWidth="1"/>
    <col min="6509" max="6509" width="22.85546875" style="3" customWidth="1"/>
    <col min="6510" max="6510" width="23.42578125" style="3" customWidth="1"/>
    <col min="6511" max="6511" width="28.7109375" style="3" customWidth="1"/>
    <col min="6512" max="6512" width="12.7109375" style="3" customWidth="1"/>
    <col min="6513" max="6513" width="11.42578125" style="3"/>
    <col min="6514" max="6514" width="25.28515625" style="3" customWidth="1"/>
    <col min="6515" max="6515" width="15.85546875" style="3" bestFit="1" customWidth="1"/>
    <col min="6516" max="6517" width="18" style="3" bestFit="1" customWidth="1"/>
    <col min="6518" max="6736" width="11.42578125" style="3"/>
    <col min="6737" max="6737" width="15.42578125" style="3" customWidth="1"/>
    <col min="6738" max="6738" width="9.5703125" style="3" customWidth="1"/>
    <col min="6739" max="6739" width="14.42578125" style="3" customWidth="1"/>
    <col min="6740" max="6740" width="49.85546875" style="3" customWidth="1"/>
    <col min="6741" max="6741" width="22.5703125" style="3" customWidth="1"/>
    <col min="6742" max="6742" width="23" style="3" customWidth="1"/>
    <col min="6743" max="6743" width="22.85546875" style="3" customWidth="1"/>
    <col min="6744" max="6744" width="23.42578125" style="3" customWidth="1"/>
    <col min="6745" max="6745" width="22.42578125" style="3" customWidth="1"/>
    <col min="6746" max="6746" width="13.85546875" style="3" customWidth="1"/>
    <col min="6747" max="6747" width="20.7109375" style="3" customWidth="1"/>
    <col min="6748" max="6748" width="18.140625" style="3" customWidth="1"/>
    <col min="6749" max="6749" width="14.85546875" style="3" bestFit="1" customWidth="1"/>
    <col min="6750" max="6750" width="11.42578125" style="3"/>
    <col min="6751" max="6751" width="17.42578125" style="3" customWidth="1"/>
    <col min="6752" max="6754" width="18.140625" style="3" customWidth="1"/>
    <col min="6755" max="6758" width="11.42578125" style="3"/>
    <col min="6759" max="6759" width="34" style="3" customWidth="1"/>
    <col min="6760" max="6760" width="9.5703125" style="3" customWidth="1"/>
    <col min="6761" max="6761" width="16.7109375" style="3" customWidth="1"/>
    <col min="6762" max="6762" width="55.140625" style="3" customWidth="1"/>
    <col min="6763" max="6763" width="22.5703125" style="3" customWidth="1"/>
    <col min="6764" max="6764" width="23" style="3" customWidth="1"/>
    <col min="6765" max="6765" width="22.85546875" style="3" customWidth="1"/>
    <col min="6766" max="6766" width="23.42578125" style="3" customWidth="1"/>
    <col min="6767" max="6767" width="28.7109375" style="3" customWidth="1"/>
    <col min="6768" max="6768" width="12.7109375" style="3" customWidth="1"/>
    <col min="6769" max="6769" width="11.42578125" style="3"/>
    <col min="6770" max="6770" width="25.28515625" style="3" customWidth="1"/>
    <col min="6771" max="6771" width="15.85546875" style="3" bestFit="1" customWidth="1"/>
    <col min="6772" max="6773" width="18" style="3" bestFit="1" customWidth="1"/>
    <col min="6774" max="6992" width="11.42578125" style="3"/>
    <col min="6993" max="6993" width="15.42578125" style="3" customWidth="1"/>
    <col min="6994" max="6994" width="9.5703125" style="3" customWidth="1"/>
    <col min="6995" max="6995" width="14.42578125" style="3" customWidth="1"/>
    <col min="6996" max="6996" width="49.85546875" style="3" customWidth="1"/>
    <col min="6997" max="6997" width="22.5703125" style="3" customWidth="1"/>
    <col min="6998" max="6998" width="23" style="3" customWidth="1"/>
    <col min="6999" max="6999" width="22.85546875" style="3" customWidth="1"/>
    <col min="7000" max="7000" width="23.42578125" style="3" customWidth="1"/>
    <col min="7001" max="7001" width="22.42578125" style="3" customWidth="1"/>
    <col min="7002" max="7002" width="13.85546875" style="3" customWidth="1"/>
    <col min="7003" max="7003" width="20.7109375" style="3" customWidth="1"/>
    <col min="7004" max="7004" width="18.140625" style="3" customWidth="1"/>
    <col min="7005" max="7005" width="14.85546875" style="3" bestFit="1" customWidth="1"/>
    <col min="7006" max="7006" width="11.42578125" style="3"/>
    <col min="7007" max="7007" width="17.42578125" style="3" customWidth="1"/>
    <col min="7008" max="7010" width="18.140625" style="3" customWidth="1"/>
    <col min="7011" max="7014" width="11.42578125" style="3"/>
    <col min="7015" max="7015" width="34" style="3" customWidth="1"/>
    <col min="7016" max="7016" width="9.5703125" style="3" customWidth="1"/>
    <col min="7017" max="7017" width="16.7109375" style="3" customWidth="1"/>
    <col min="7018" max="7018" width="55.140625" style="3" customWidth="1"/>
    <col min="7019" max="7019" width="22.5703125" style="3" customWidth="1"/>
    <col min="7020" max="7020" width="23" style="3" customWidth="1"/>
    <col min="7021" max="7021" width="22.85546875" style="3" customWidth="1"/>
    <col min="7022" max="7022" width="23.42578125" style="3" customWidth="1"/>
    <col min="7023" max="7023" width="28.7109375" style="3" customWidth="1"/>
    <col min="7024" max="7024" width="12.7109375" style="3" customWidth="1"/>
    <col min="7025" max="7025" width="11.42578125" style="3"/>
    <col min="7026" max="7026" width="25.28515625" style="3" customWidth="1"/>
    <col min="7027" max="7027" width="15.85546875" style="3" bestFit="1" customWidth="1"/>
    <col min="7028" max="7029" width="18" style="3" bestFit="1" customWidth="1"/>
    <col min="7030" max="7248" width="11.42578125" style="3"/>
    <col min="7249" max="7249" width="15.42578125" style="3" customWidth="1"/>
    <col min="7250" max="7250" width="9.5703125" style="3" customWidth="1"/>
    <col min="7251" max="7251" width="14.42578125" style="3" customWidth="1"/>
    <col min="7252" max="7252" width="49.85546875" style="3" customWidth="1"/>
    <col min="7253" max="7253" width="22.5703125" style="3" customWidth="1"/>
    <col min="7254" max="7254" width="23" style="3" customWidth="1"/>
    <col min="7255" max="7255" width="22.85546875" style="3" customWidth="1"/>
    <col min="7256" max="7256" width="23.42578125" style="3" customWidth="1"/>
    <col min="7257" max="7257" width="22.42578125" style="3" customWidth="1"/>
    <col min="7258" max="7258" width="13.85546875" style="3" customWidth="1"/>
    <col min="7259" max="7259" width="20.7109375" style="3" customWidth="1"/>
    <col min="7260" max="7260" width="18.140625" style="3" customWidth="1"/>
    <col min="7261" max="7261" width="14.85546875" style="3" bestFit="1" customWidth="1"/>
    <col min="7262" max="7262" width="11.42578125" style="3"/>
    <col min="7263" max="7263" width="17.42578125" style="3" customWidth="1"/>
    <col min="7264" max="7266" width="18.140625" style="3" customWidth="1"/>
    <col min="7267" max="7270" width="11.42578125" style="3"/>
    <col min="7271" max="7271" width="34" style="3" customWidth="1"/>
    <col min="7272" max="7272" width="9.5703125" style="3" customWidth="1"/>
    <col min="7273" max="7273" width="16.7109375" style="3" customWidth="1"/>
    <col min="7274" max="7274" width="55.140625" style="3" customWidth="1"/>
    <col min="7275" max="7275" width="22.5703125" style="3" customWidth="1"/>
    <col min="7276" max="7276" width="23" style="3" customWidth="1"/>
    <col min="7277" max="7277" width="22.85546875" style="3" customWidth="1"/>
    <col min="7278" max="7278" width="23.42578125" style="3" customWidth="1"/>
    <col min="7279" max="7279" width="28.7109375" style="3" customWidth="1"/>
    <col min="7280" max="7280" width="12.7109375" style="3" customWidth="1"/>
    <col min="7281" max="7281" width="11.42578125" style="3"/>
    <col min="7282" max="7282" width="25.28515625" style="3" customWidth="1"/>
    <col min="7283" max="7283" width="15.85546875" style="3" bestFit="1" customWidth="1"/>
    <col min="7284" max="7285" width="18" style="3" bestFit="1" customWidth="1"/>
    <col min="7286" max="7504" width="11.42578125" style="3"/>
    <col min="7505" max="7505" width="15.42578125" style="3" customWidth="1"/>
    <col min="7506" max="7506" width="9.5703125" style="3" customWidth="1"/>
    <col min="7507" max="7507" width="14.42578125" style="3" customWidth="1"/>
    <col min="7508" max="7508" width="49.85546875" style="3" customWidth="1"/>
    <col min="7509" max="7509" width="22.5703125" style="3" customWidth="1"/>
    <col min="7510" max="7510" width="23" style="3" customWidth="1"/>
    <col min="7511" max="7511" width="22.85546875" style="3" customWidth="1"/>
    <col min="7512" max="7512" width="23.42578125" style="3" customWidth="1"/>
    <col min="7513" max="7513" width="22.42578125" style="3" customWidth="1"/>
    <col min="7514" max="7514" width="13.85546875" style="3" customWidth="1"/>
    <col min="7515" max="7515" width="20.7109375" style="3" customWidth="1"/>
    <col min="7516" max="7516" width="18.140625" style="3" customWidth="1"/>
    <col min="7517" max="7517" width="14.85546875" style="3" bestFit="1" customWidth="1"/>
    <col min="7518" max="7518" width="11.42578125" style="3"/>
    <col min="7519" max="7519" width="17.42578125" style="3" customWidth="1"/>
    <col min="7520" max="7522" width="18.140625" style="3" customWidth="1"/>
    <col min="7523" max="7526" width="11.42578125" style="3"/>
    <col min="7527" max="7527" width="34" style="3" customWidth="1"/>
    <col min="7528" max="7528" width="9.5703125" style="3" customWidth="1"/>
    <col min="7529" max="7529" width="16.7109375" style="3" customWidth="1"/>
    <col min="7530" max="7530" width="55.140625" style="3" customWidth="1"/>
    <col min="7531" max="7531" width="22.5703125" style="3" customWidth="1"/>
    <col min="7532" max="7532" width="23" style="3" customWidth="1"/>
    <col min="7533" max="7533" width="22.85546875" style="3" customWidth="1"/>
    <col min="7534" max="7534" width="23.42578125" style="3" customWidth="1"/>
    <col min="7535" max="7535" width="28.7109375" style="3" customWidth="1"/>
    <col min="7536" max="7536" width="12.7109375" style="3" customWidth="1"/>
    <col min="7537" max="7537" width="11.42578125" style="3"/>
    <col min="7538" max="7538" width="25.28515625" style="3" customWidth="1"/>
    <col min="7539" max="7539" width="15.85546875" style="3" bestFit="1" customWidth="1"/>
    <col min="7540" max="7541" width="18" style="3" bestFit="1" customWidth="1"/>
    <col min="7542" max="7760" width="11.42578125" style="3"/>
    <col min="7761" max="7761" width="15.42578125" style="3" customWidth="1"/>
    <col min="7762" max="7762" width="9.5703125" style="3" customWidth="1"/>
    <col min="7763" max="7763" width="14.42578125" style="3" customWidth="1"/>
    <col min="7764" max="7764" width="49.85546875" style="3" customWidth="1"/>
    <col min="7765" max="7765" width="22.5703125" style="3" customWidth="1"/>
    <col min="7766" max="7766" width="23" style="3" customWidth="1"/>
    <col min="7767" max="7767" width="22.85546875" style="3" customWidth="1"/>
    <col min="7768" max="7768" width="23.42578125" style="3" customWidth="1"/>
    <col min="7769" max="7769" width="22.42578125" style="3" customWidth="1"/>
    <col min="7770" max="7770" width="13.85546875" style="3" customWidth="1"/>
    <col min="7771" max="7771" width="20.7109375" style="3" customWidth="1"/>
    <col min="7772" max="7772" width="18.140625" style="3" customWidth="1"/>
    <col min="7773" max="7773" width="14.85546875" style="3" bestFit="1" customWidth="1"/>
    <col min="7774" max="7774" width="11.42578125" style="3"/>
    <col min="7775" max="7775" width="17.42578125" style="3" customWidth="1"/>
    <col min="7776" max="7778" width="18.140625" style="3" customWidth="1"/>
    <col min="7779" max="7782" width="11.42578125" style="3"/>
    <col min="7783" max="7783" width="34" style="3" customWidth="1"/>
    <col min="7784" max="7784" width="9.5703125" style="3" customWidth="1"/>
    <col min="7785" max="7785" width="16.7109375" style="3" customWidth="1"/>
    <col min="7786" max="7786" width="55.140625" style="3" customWidth="1"/>
    <col min="7787" max="7787" width="22.5703125" style="3" customWidth="1"/>
    <col min="7788" max="7788" width="23" style="3" customWidth="1"/>
    <col min="7789" max="7789" width="22.85546875" style="3" customWidth="1"/>
    <col min="7790" max="7790" width="23.42578125" style="3" customWidth="1"/>
    <col min="7791" max="7791" width="28.7109375" style="3" customWidth="1"/>
    <col min="7792" max="7792" width="12.7109375" style="3" customWidth="1"/>
    <col min="7793" max="7793" width="11.42578125" style="3"/>
    <col min="7794" max="7794" width="25.28515625" style="3" customWidth="1"/>
    <col min="7795" max="7795" width="15.85546875" style="3" bestFit="1" customWidth="1"/>
    <col min="7796" max="7797" width="18" style="3" bestFit="1" customWidth="1"/>
    <col min="7798" max="8016" width="11.42578125" style="3"/>
    <col min="8017" max="8017" width="15.42578125" style="3" customWidth="1"/>
    <col min="8018" max="8018" width="9.5703125" style="3" customWidth="1"/>
    <col min="8019" max="8019" width="14.42578125" style="3" customWidth="1"/>
    <col min="8020" max="8020" width="49.85546875" style="3" customWidth="1"/>
    <col min="8021" max="8021" width="22.5703125" style="3" customWidth="1"/>
    <col min="8022" max="8022" width="23" style="3" customWidth="1"/>
    <col min="8023" max="8023" width="22.85546875" style="3" customWidth="1"/>
    <col min="8024" max="8024" width="23.42578125" style="3" customWidth="1"/>
    <col min="8025" max="8025" width="22.42578125" style="3" customWidth="1"/>
    <col min="8026" max="8026" width="13.85546875" style="3" customWidth="1"/>
    <col min="8027" max="8027" width="20.7109375" style="3" customWidth="1"/>
    <col min="8028" max="8028" width="18.140625" style="3" customWidth="1"/>
    <col min="8029" max="8029" width="14.85546875" style="3" bestFit="1" customWidth="1"/>
    <col min="8030" max="8030" width="11.42578125" style="3"/>
    <col min="8031" max="8031" width="17.42578125" style="3" customWidth="1"/>
    <col min="8032" max="8034" width="18.140625" style="3" customWidth="1"/>
    <col min="8035" max="8038" width="11.42578125" style="3"/>
    <col min="8039" max="8039" width="34" style="3" customWidth="1"/>
    <col min="8040" max="8040" width="9.5703125" style="3" customWidth="1"/>
    <col min="8041" max="8041" width="16.7109375" style="3" customWidth="1"/>
    <col min="8042" max="8042" width="55.140625" style="3" customWidth="1"/>
    <col min="8043" max="8043" width="22.5703125" style="3" customWidth="1"/>
    <col min="8044" max="8044" width="23" style="3" customWidth="1"/>
    <col min="8045" max="8045" width="22.85546875" style="3" customWidth="1"/>
    <col min="8046" max="8046" width="23.42578125" style="3" customWidth="1"/>
    <col min="8047" max="8047" width="28.7109375" style="3" customWidth="1"/>
    <col min="8048" max="8048" width="12.7109375" style="3" customWidth="1"/>
    <col min="8049" max="8049" width="11.42578125" style="3"/>
    <col min="8050" max="8050" width="25.28515625" style="3" customWidth="1"/>
    <col min="8051" max="8051" width="15.85546875" style="3" bestFit="1" customWidth="1"/>
    <col min="8052" max="8053" width="18" style="3" bestFit="1" customWidth="1"/>
    <col min="8054" max="8272" width="11.42578125" style="3"/>
    <col min="8273" max="8273" width="15.42578125" style="3" customWidth="1"/>
    <col min="8274" max="8274" width="9.5703125" style="3" customWidth="1"/>
    <col min="8275" max="8275" width="14.42578125" style="3" customWidth="1"/>
    <col min="8276" max="8276" width="49.85546875" style="3" customWidth="1"/>
    <col min="8277" max="8277" width="22.5703125" style="3" customWidth="1"/>
    <col min="8278" max="8278" width="23" style="3" customWidth="1"/>
    <col min="8279" max="8279" width="22.85546875" style="3" customWidth="1"/>
    <col min="8280" max="8280" width="23.42578125" style="3" customWidth="1"/>
    <col min="8281" max="8281" width="22.42578125" style="3" customWidth="1"/>
    <col min="8282" max="8282" width="13.85546875" style="3" customWidth="1"/>
    <col min="8283" max="8283" width="20.7109375" style="3" customWidth="1"/>
    <col min="8284" max="8284" width="18.140625" style="3" customWidth="1"/>
    <col min="8285" max="8285" width="14.85546875" style="3" bestFit="1" customWidth="1"/>
    <col min="8286" max="8286" width="11.42578125" style="3"/>
    <col min="8287" max="8287" width="17.42578125" style="3" customWidth="1"/>
    <col min="8288" max="8290" width="18.140625" style="3" customWidth="1"/>
    <col min="8291" max="8294" width="11.42578125" style="3"/>
    <col min="8295" max="8295" width="34" style="3" customWidth="1"/>
    <col min="8296" max="8296" width="9.5703125" style="3" customWidth="1"/>
    <col min="8297" max="8297" width="16.7109375" style="3" customWidth="1"/>
    <col min="8298" max="8298" width="55.140625" style="3" customWidth="1"/>
    <col min="8299" max="8299" width="22.5703125" style="3" customWidth="1"/>
    <col min="8300" max="8300" width="23" style="3" customWidth="1"/>
    <col min="8301" max="8301" width="22.85546875" style="3" customWidth="1"/>
    <col min="8302" max="8302" width="23.42578125" style="3" customWidth="1"/>
    <col min="8303" max="8303" width="28.7109375" style="3" customWidth="1"/>
    <col min="8304" max="8304" width="12.7109375" style="3" customWidth="1"/>
    <col min="8305" max="8305" width="11.42578125" style="3"/>
    <col min="8306" max="8306" width="25.28515625" style="3" customWidth="1"/>
    <col min="8307" max="8307" width="15.85546875" style="3" bestFit="1" customWidth="1"/>
    <col min="8308" max="8309" width="18" style="3" bestFit="1" customWidth="1"/>
    <col min="8310" max="8528" width="11.42578125" style="3"/>
    <col min="8529" max="8529" width="15.42578125" style="3" customWidth="1"/>
    <col min="8530" max="8530" width="9.5703125" style="3" customWidth="1"/>
    <col min="8531" max="8531" width="14.42578125" style="3" customWidth="1"/>
    <col min="8532" max="8532" width="49.85546875" style="3" customWidth="1"/>
    <col min="8533" max="8533" width="22.5703125" style="3" customWidth="1"/>
    <col min="8534" max="8534" width="23" style="3" customWidth="1"/>
    <col min="8535" max="8535" width="22.85546875" style="3" customWidth="1"/>
    <col min="8536" max="8536" width="23.42578125" style="3" customWidth="1"/>
    <col min="8537" max="8537" width="22.42578125" style="3" customWidth="1"/>
    <col min="8538" max="8538" width="13.85546875" style="3" customWidth="1"/>
    <col min="8539" max="8539" width="20.7109375" style="3" customWidth="1"/>
    <col min="8540" max="8540" width="18.140625" style="3" customWidth="1"/>
    <col min="8541" max="8541" width="14.85546875" style="3" bestFit="1" customWidth="1"/>
    <col min="8542" max="8542" width="11.42578125" style="3"/>
    <col min="8543" max="8543" width="17.42578125" style="3" customWidth="1"/>
    <col min="8544" max="8546" width="18.140625" style="3" customWidth="1"/>
    <col min="8547" max="8550" width="11.42578125" style="3"/>
    <col min="8551" max="8551" width="34" style="3" customWidth="1"/>
    <col min="8552" max="8552" width="9.5703125" style="3" customWidth="1"/>
    <col min="8553" max="8553" width="16.7109375" style="3" customWidth="1"/>
    <col min="8554" max="8554" width="55.140625" style="3" customWidth="1"/>
    <col min="8555" max="8555" width="22.5703125" style="3" customWidth="1"/>
    <col min="8556" max="8556" width="23" style="3" customWidth="1"/>
    <col min="8557" max="8557" width="22.85546875" style="3" customWidth="1"/>
    <col min="8558" max="8558" width="23.42578125" style="3" customWidth="1"/>
    <col min="8559" max="8559" width="28.7109375" style="3" customWidth="1"/>
    <col min="8560" max="8560" width="12.7109375" style="3" customWidth="1"/>
    <col min="8561" max="8561" width="11.42578125" style="3"/>
    <col min="8562" max="8562" width="25.28515625" style="3" customWidth="1"/>
    <col min="8563" max="8563" width="15.85546875" style="3" bestFit="1" customWidth="1"/>
    <col min="8564" max="8565" width="18" style="3" bestFit="1" customWidth="1"/>
    <col min="8566" max="8784" width="11.42578125" style="3"/>
    <col min="8785" max="8785" width="15.42578125" style="3" customWidth="1"/>
    <col min="8786" max="8786" width="9.5703125" style="3" customWidth="1"/>
    <col min="8787" max="8787" width="14.42578125" style="3" customWidth="1"/>
    <col min="8788" max="8788" width="49.85546875" style="3" customWidth="1"/>
    <col min="8789" max="8789" width="22.5703125" style="3" customWidth="1"/>
    <col min="8790" max="8790" width="23" style="3" customWidth="1"/>
    <col min="8791" max="8791" width="22.85546875" style="3" customWidth="1"/>
    <col min="8792" max="8792" width="23.42578125" style="3" customWidth="1"/>
    <col min="8793" max="8793" width="22.42578125" style="3" customWidth="1"/>
    <col min="8794" max="8794" width="13.85546875" style="3" customWidth="1"/>
    <col min="8795" max="8795" width="20.7109375" style="3" customWidth="1"/>
    <col min="8796" max="8796" width="18.140625" style="3" customWidth="1"/>
    <col min="8797" max="8797" width="14.85546875" style="3" bestFit="1" customWidth="1"/>
    <col min="8798" max="8798" width="11.42578125" style="3"/>
    <col min="8799" max="8799" width="17.42578125" style="3" customWidth="1"/>
    <col min="8800" max="8802" width="18.140625" style="3" customWidth="1"/>
    <col min="8803" max="8806" width="11.42578125" style="3"/>
    <col min="8807" max="8807" width="34" style="3" customWidth="1"/>
    <col min="8808" max="8808" width="9.5703125" style="3" customWidth="1"/>
    <col min="8809" max="8809" width="16.7109375" style="3" customWidth="1"/>
    <col min="8810" max="8810" width="55.140625" style="3" customWidth="1"/>
    <col min="8811" max="8811" width="22.5703125" style="3" customWidth="1"/>
    <col min="8812" max="8812" width="23" style="3" customWidth="1"/>
    <col min="8813" max="8813" width="22.85546875" style="3" customWidth="1"/>
    <col min="8814" max="8814" width="23.42578125" style="3" customWidth="1"/>
    <col min="8815" max="8815" width="28.7109375" style="3" customWidth="1"/>
    <col min="8816" max="8816" width="12.7109375" style="3" customWidth="1"/>
    <col min="8817" max="8817" width="11.42578125" style="3"/>
    <col min="8818" max="8818" width="25.28515625" style="3" customWidth="1"/>
    <col min="8819" max="8819" width="15.85546875" style="3" bestFit="1" customWidth="1"/>
    <col min="8820" max="8821" width="18" style="3" bestFit="1" customWidth="1"/>
    <col min="8822" max="9040" width="11.42578125" style="3"/>
    <col min="9041" max="9041" width="15.42578125" style="3" customWidth="1"/>
    <col min="9042" max="9042" width="9.5703125" style="3" customWidth="1"/>
    <col min="9043" max="9043" width="14.42578125" style="3" customWidth="1"/>
    <col min="9044" max="9044" width="49.85546875" style="3" customWidth="1"/>
    <col min="9045" max="9045" width="22.5703125" style="3" customWidth="1"/>
    <col min="9046" max="9046" width="23" style="3" customWidth="1"/>
    <col min="9047" max="9047" width="22.85546875" style="3" customWidth="1"/>
    <col min="9048" max="9048" width="23.42578125" style="3" customWidth="1"/>
    <col min="9049" max="9049" width="22.42578125" style="3" customWidth="1"/>
    <col min="9050" max="9050" width="13.85546875" style="3" customWidth="1"/>
    <col min="9051" max="9051" width="20.7109375" style="3" customWidth="1"/>
    <col min="9052" max="9052" width="18.140625" style="3" customWidth="1"/>
    <col min="9053" max="9053" width="14.85546875" style="3" bestFit="1" customWidth="1"/>
    <col min="9054" max="9054" width="11.42578125" style="3"/>
    <col min="9055" max="9055" width="17.42578125" style="3" customWidth="1"/>
    <col min="9056" max="9058" width="18.140625" style="3" customWidth="1"/>
    <col min="9059" max="9062" width="11.42578125" style="3"/>
    <col min="9063" max="9063" width="34" style="3" customWidth="1"/>
    <col min="9064" max="9064" width="9.5703125" style="3" customWidth="1"/>
    <col min="9065" max="9065" width="16.7109375" style="3" customWidth="1"/>
    <col min="9066" max="9066" width="55.140625" style="3" customWidth="1"/>
    <col min="9067" max="9067" width="22.5703125" style="3" customWidth="1"/>
    <col min="9068" max="9068" width="23" style="3" customWidth="1"/>
    <col min="9069" max="9069" width="22.85546875" style="3" customWidth="1"/>
    <col min="9070" max="9070" width="23.42578125" style="3" customWidth="1"/>
    <col min="9071" max="9071" width="28.7109375" style="3" customWidth="1"/>
    <col min="9072" max="9072" width="12.7109375" style="3" customWidth="1"/>
    <col min="9073" max="9073" width="11.42578125" style="3"/>
    <col min="9074" max="9074" width="25.28515625" style="3" customWidth="1"/>
    <col min="9075" max="9075" width="15.85546875" style="3" bestFit="1" customWidth="1"/>
    <col min="9076" max="9077" width="18" style="3" bestFit="1" customWidth="1"/>
    <col min="9078" max="9296" width="11.42578125" style="3"/>
    <col min="9297" max="9297" width="15.42578125" style="3" customWidth="1"/>
    <col min="9298" max="9298" width="9.5703125" style="3" customWidth="1"/>
    <col min="9299" max="9299" width="14.42578125" style="3" customWidth="1"/>
    <col min="9300" max="9300" width="49.85546875" style="3" customWidth="1"/>
    <col min="9301" max="9301" width="22.5703125" style="3" customWidth="1"/>
    <col min="9302" max="9302" width="23" style="3" customWidth="1"/>
    <col min="9303" max="9303" width="22.85546875" style="3" customWidth="1"/>
    <col min="9304" max="9304" width="23.42578125" style="3" customWidth="1"/>
    <col min="9305" max="9305" width="22.42578125" style="3" customWidth="1"/>
    <col min="9306" max="9306" width="13.85546875" style="3" customWidth="1"/>
    <col min="9307" max="9307" width="20.7109375" style="3" customWidth="1"/>
    <col min="9308" max="9308" width="18.140625" style="3" customWidth="1"/>
    <col min="9309" max="9309" width="14.85546875" style="3" bestFit="1" customWidth="1"/>
    <col min="9310" max="9310" width="11.42578125" style="3"/>
    <col min="9311" max="9311" width="17.42578125" style="3" customWidth="1"/>
    <col min="9312" max="9314" width="18.140625" style="3" customWidth="1"/>
    <col min="9315" max="9318" width="11.42578125" style="3"/>
    <col min="9319" max="9319" width="34" style="3" customWidth="1"/>
    <col min="9320" max="9320" width="9.5703125" style="3" customWidth="1"/>
    <col min="9321" max="9321" width="16.7109375" style="3" customWidth="1"/>
    <col min="9322" max="9322" width="55.140625" style="3" customWidth="1"/>
    <col min="9323" max="9323" width="22.5703125" style="3" customWidth="1"/>
    <col min="9324" max="9324" width="23" style="3" customWidth="1"/>
    <col min="9325" max="9325" width="22.85546875" style="3" customWidth="1"/>
    <col min="9326" max="9326" width="23.42578125" style="3" customWidth="1"/>
    <col min="9327" max="9327" width="28.7109375" style="3" customWidth="1"/>
    <col min="9328" max="9328" width="12.7109375" style="3" customWidth="1"/>
    <col min="9329" max="9329" width="11.42578125" style="3"/>
    <col min="9330" max="9330" width="25.28515625" style="3" customWidth="1"/>
    <col min="9331" max="9331" width="15.85546875" style="3" bestFit="1" customWidth="1"/>
    <col min="9332" max="9333" width="18" style="3" bestFit="1" customWidth="1"/>
    <col min="9334" max="9552" width="11.42578125" style="3"/>
    <col min="9553" max="9553" width="15.42578125" style="3" customWidth="1"/>
    <col min="9554" max="9554" width="9.5703125" style="3" customWidth="1"/>
    <col min="9555" max="9555" width="14.42578125" style="3" customWidth="1"/>
    <col min="9556" max="9556" width="49.85546875" style="3" customWidth="1"/>
    <col min="9557" max="9557" width="22.5703125" style="3" customWidth="1"/>
    <col min="9558" max="9558" width="23" style="3" customWidth="1"/>
    <col min="9559" max="9559" width="22.85546875" style="3" customWidth="1"/>
    <col min="9560" max="9560" width="23.42578125" style="3" customWidth="1"/>
    <col min="9561" max="9561" width="22.42578125" style="3" customWidth="1"/>
    <col min="9562" max="9562" width="13.85546875" style="3" customWidth="1"/>
    <col min="9563" max="9563" width="20.7109375" style="3" customWidth="1"/>
    <col min="9564" max="9564" width="18.140625" style="3" customWidth="1"/>
    <col min="9565" max="9565" width="14.85546875" style="3" bestFit="1" customWidth="1"/>
    <col min="9566" max="9566" width="11.42578125" style="3"/>
    <col min="9567" max="9567" width="17.42578125" style="3" customWidth="1"/>
    <col min="9568" max="9570" width="18.140625" style="3" customWidth="1"/>
    <col min="9571" max="9574" width="11.42578125" style="3"/>
    <col min="9575" max="9575" width="34" style="3" customWidth="1"/>
    <col min="9576" max="9576" width="9.5703125" style="3" customWidth="1"/>
    <col min="9577" max="9577" width="16.7109375" style="3" customWidth="1"/>
    <col min="9578" max="9578" width="55.140625" style="3" customWidth="1"/>
    <col min="9579" max="9579" width="22.5703125" style="3" customWidth="1"/>
    <col min="9580" max="9580" width="23" style="3" customWidth="1"/>
    <col min="9581" max="9581" width="22.85546875" style="3" customWidth="1"/>
    <col min="9582" max="9582" width="23.42578125" style="3" customWidth="1"/>
    <col min="9583" max="9583" width="28.7109375" style="3" customWidth="1"/>
    <col min="9584" max="9584" width="12.7109375" style="3" customWidth="1"/>
    <col min="9585" max="9585" width="11.42578125" style="3"/>
    <col min="9586" max="9586" width="25.28515625" style="3" customWidth="1"/>
    <col min="9587" max="9587" width="15.85546875" style="3" bestFit="1" customWidth="1"/>
    <col min="9588" max="9589" width="18" style="3" bestFit="1" customWidth="1"/>
    <col min="9590" max="9808" width="11.42578125" style="3"/>
    <col min="9809" max="9809" width="15.42578125" style="3" customWidth="1"/>
    <col min="9810" max="9810" width="9.5703125" style="3" customWidth="1"/>
    <col min="9811" max="9811" width="14.42578125" style="3" customWidth="1"/>
    <col min="9812" max="9812" width="49.85546875" style="3" customWidth="1"/>
    <col min="9813" max="9813" width="22.5703125" style="3" customWidth="1"/>
    <col min="9814" max="9814" width="23" style="3" customWidth="1"/>
    <col min="9815" max="9815" width="22.85546875" style="3" customWidth="1"/>
    <col min="9816" max="9816" width="23.42578125" style="3" customWidth="1"/>
    <col min="9817" max="9817" width="22.42578125" style="3" customWidth="1"/>
    <col min="9818" max="9818" width="13.85546875" style="3" customWidth="1"/>
    <col min="9819" max="9819" width="20.7109375" style="3" customWidth="1"/>
    <col min="9820" max="9820" width="18.140625" style="3" customWidth="1"/>
    <col min="9821" max="9821" width="14.85546875" style="3" bestFit="1" customWidth="1"/>
    <col min="9822" max="9822" width="11.42578125" style="3"/>
    <col min="9823" max="9823" width="17.42578125" style="3" customWidth="1"/>
    <col min="9824" max="9826" width="18.140625" style="3" customWidth="1"/>
    <col min="9827" max="9830" width="11.42578125" style="3"/>
    <col min="9831" max="9831" width="34" style="3" customWidth="1"/>
    <col min="9832" max="9832" width="9.5703125" style="3" customWidth="1"/>
    <col min="9833" max="9833" width="16.7109375" style="3" customWidth="1"/>
    <col min="9834" max="9834" width="55.140625" style="3" customWidth="1"/>
    <col min="9835" max="9835" width="22.5703125" style="3" customWidth="1"/>
    <col min="9836" max="9836" width="23" style="3" customWidth="1"/>
    <col min="9837" max="9837" width="22.85546875" style="3" customWidth="1"/>
    <col min="9838" max="9838" width="23.42578125" style="3" customWidth="1"/>
    <col min="9839" max="9839" width="28.7109375" style="3" customWidth="1"/>
    <col min="9840" max="9840" width="12.7109375" style="3" customWidth="1"/>
    <col min="9841" max="9841" width="11.42578125" style="3"/>
    <col min="9842" max="9842" width="25.28515625" style="3" customWidth="1"/>
    <col min="9843" max="9843" width="15.85546875" style="3" bestFit="1" customWidth="1"/>
    <col min="9844" max="9845" width="18" style="3" bestFit="1" customWidth="1"/>
    <col min="9846" max="10064" width="11.42578125" style="3"/>
    <col min="10065" max="10065" width="15.42578125" style="3" customWidth="1"/>
    <col min="10066" max="10066" width="9.5703125" style="3" customWidth="1"/>
    <col min="10067" max="10067" width="14.42578125" style="3" customWidth="1"/>
    <col min="10068" max="10068" width="49.85546875" style="3" customWidth="1"/>
    <col min="10069" max="10069" width="22.5703125" style="3" customWidth="1"/>
    <col min="10070" max="10070" width="23" style="3" customWidth="1"/>
    <col min="10071" max="10071" width="22.85546875" style="3" customWidth="1"/>
    <col min="10072" max="10072" width="23.42578125" style="3" customWidth="1"/>
    <col min="10073" max="10073" width="22.42578125" style="3" customWidth="1"/>
    <col min="10074" max="10074" width="13.85546875" style="3" customWidth="1"/>
    <col min="10075" max="10075" width="20.7109375" style="3" customWidth="1"/>
    <col min="10076" max="10076" width="18.140625" style="3" customWidth="1"/>
    <col min="10077" max="10077" width="14.85546875" style="3" bestFit="1" customWidth="1"/>
    <col min="10078" max="10078" width="11.42578125" style="3"/>
    <col min="10079" max="10079" width="17.42578125" style="3" customWidth="1"/>
    <col min="10080" max="10082" width="18.140625" style="3" customWidth="1"/>
    <col min="10083" max="10086" width="11.42578125" style="3"/>
    <col min="10087" max="10087" width="34" style="3" customWidth="1"/>
    <col min="10088" max="10088" width="9.5703125" style="3" customWidth="1"/>
    <col min="10089" max="10089" width="16.7109375" style="3" customWidth="1"/>
    <col min="10090" max="10090" width="55.140625" style="3" customWidth="1"/>
    <col min="10091" max="10091" width="22.5703125" style="3" customWidth="1"/>
    <col min="10092" max="10092" width="23" style="3" customWidth="1"/>
    <col min="10093" max="10093" width="22.85546875" style="3" customWidth="1"/>
    <col min="10094" max="10094" width="23.42578125" style="3" customWidth="1"/>
    <col min="10095" max="10095" width="28.7109375" style="3" customWidth="1"/>
    <col min="10096" max="10096" width="12.7109375" style="3" customWidth="1"/>
    <col min="10097" max="10097" width="11.42578125" style="3"/>
    <col min="10098" max="10098" width="25.28515625" style="3" customWidth="1"/>
    <col min="10099" max="10099" width="15.85546875" style="3" bestFit="1" customWidth="1"/>
    <col min="10100" max="10101" width="18" style="3" bestFit="1" customWidth="1"/>
    <col min="10102" max="10320" width="11.42578125" style="3"/>
    <col min="10321" max="10321" width="15.42578125" style="3" customWidth="1"/>
    <col min="10322" max="10322" width="9.5703125" style="3" customWidth="1"/>
    <col min="10323" max="10323" width="14.42578125" style="3" customWidth="1"/>
    <col min="10324" max="10324" width="49.85546875" style="3" customWidth="1"/>
    <col min="10325" max="10325" width="22.5703125" style="3" customWidth="1"/>
    <col min="10326" max="10326" width="23" style="3" customWidth="1"/>
    <col min="10327" max="10327" width="22.85546875" style="3" customWidth="1"/>
    <col min="10328" max="10328" width="23.42578125" style="3" customWidth="1"/>
    <col min="10329" max="10329" width="22.42578125" style="3" customWidth="1"/>
    <col min="10330" max="10330" width="13.85546875" style="3" customWidth="1"/>
    <col min="10331" max="10331" width="20.7109375" style="3" customWidth="1"/>
    <col min="10332" max="10332" width="18.140625" style="3" customWidth="1"/>
    <col min="10333" max="10333" width="14.85546875" style="3" bestFit="1" customWidth="1"/>
    <col min="10334" max="10334" width="11.42578125" style="3"/>
    <col min="10335" max="10335" width="17.42578125" style="3" customWidth="1"/>
    <col min="10336" max="10338" width="18.140625" style="3" customWidth="1"/>
    <col min="10339" max="10342" width="11.42578125" style="3"/>
    <col min="10343" max="10343" width="34" style="3" customWidth="1"/>
    <col min="10344" max="10344" width="9.5703125" style="3" customWidth="1"/>
    <col min="10345" max="10345" width="16.7109375" style="3" customWidth="1"/>
    <col min="10346" max="10346" width="55.140625" style="3" customWidth="1"/>
    <col min="10347" max="10347" width="22.5703125" style="3" customWidth="1"/>
    <col min="10348" max="10348" width="23" style="3" customWidth="1"/>
    <col min="10349" max="10349" width="22.85546875" style="3" customWidth="1"/>
    <col min="10350" max="10350" width="23.42578125" style="3" customWidth="1"/>
    <col min="10351" max="10351" width="28.7109375" style="3" customWidth="1"/>
    <col min="10352" max="10352" width="12.7109375" style="3" customWidth="1"/>
    <col min="10353" max="10353" width="11.42578125" style="3"/>
    <col min="10354" max="10354" width="25.28515625" style="3" customWidth="1"/>
    <col min="10355" max="10355" width="15.85546875" style="3" bestFit="1" customWidth="1"/>
    <col min="10356" max="10357" width="18" style="3" bestFit="1" customWidth="1"/>
    <col min="10358" max="10576" width="11.42578125" style="3"/>
    <col min="10577" max="10577" width="15.42578125" style="3" customWidth="1"/>
    <col min="10578" max="10578" width="9.5703125" style="3" customWidth="1"/>
    <col min="10579" max="10579" width="14.42578125" style="3" customWidth="1"/>
    <col min="10580" max="10580" width="49.85546875" style="3" customWidth="1"/>
    <col min="10581" max="10581" width="22.5703125" style="3" customWidth="1"/>
    <col min="10582" max="10582" width="23" style="3" customWidth="1"/>
    <col min="10583" max="10583" width="22.85546875" style="3" customWidth="1"/>
    <col min="10584" max="10584" width="23.42578125" style="3" customWidth="1"/>
    <col min="10585" max="10585" width="22.42578125" style="3" customWidth="1"/>
    <col min="10586" max="10586" width="13.85546875" style="3" customWidth="1"/>
    <col min="10587" max="10587" width="20.7109375" style="3" customWidth="1"/>
    <col min="10588" max="10588" width="18.140625" style="3" customWidth="1"/>
    <col min="10589" max="10589" width="14.85546875" style="3" bestFit="1" customWidth="1"/>
    <col min="10590" max="10590" width="11.42578125" style="3"/>
    <col min="10591" max="10591" width="17.42578125" style="3" customWidth="1"/>
    <col min="10592" max="10594" width="18.140625" style="3" customWidth="1"/>
    <col min="10595" max="10598" width="11.42578125" style="3"/>
    <col min="10599" max="10599" width="34" style="3" customWidth="1"/>
    <col min="10600" max="10600" width="9.5703125" style="3" customWidth="1"/>
    <col min="10601" max="10601" width="16.7109375" style="3" customWidth="1"/>
    <col min="10602" max="10602" width="55.140625" style="3" customWidth="1"/>
    <col min="10603" max="10603" width="22.5703125" style="3" customWidth="1"/>
    <col min="10604" max="10604" width="23" style="3" customWidth="1"/>
    <col min="10605" max="10605" width="22.85546875" style="3" customWidth="1"/>
    <col min="10606" max="10606" width="23.42578125" style="3" customWidth="1"/>
    <col min="10607" max="10607" width="28.7109375" style="3" customWidth="1"/>
    <col min="10608" max="10608" width="12.7109375" style="3" customWidth="1"/>
    <col min="10609" max="10609" width="11.42578125" style="3"/>
    <col min="10610" max="10610" width="25.28515625" style="3" customWidth="1"/>
    <col min="10611" max="10611" width="15.85546875" style="3" bestFit="1" customWidth="1"/>
    <col min="10612" max="10613" width="18" style="3" bestFit="1" customWidth="1"/>
    <col min="10614" max="10832" width="11.42578125" style="3"/>
    <col min="10833" max="10833" width="15.42578125" style="3" customWidth="1"/>
    <col min="10834" max="10834" width="9.5703125" style="3" customWidth="1"/>
    <col min="10835" max="10835" width="14.42578125" style="3" customWidth="1"/>
    <col min="10836" max="10836" width="49.85546875" style="3" customWidth="1"/>
    <col min="10837" max="10837" width="22.5703125" style="3" customWidth="1"/>
    <col min="10838" max="10838" width="23" style="3" customWidth="1"/>
    <col min="10839" max="10839" width="22.85546875" style="3" customWidth="1"/>
    <col min="10840" max="10840" width="23.42578125" style="3" customWidth="1"/>
    <col min="10841" max="10841" width="22.42578125" style="3" customWidth="1"/>
    <col min="10842" max="10842" width="13.85546875" style="3" customWidth="1"/>
    <col min="10843" max="10843" width="20.7109375" style="3" customWidth="1"/>
    <col min="10844" max="10844" width="18.140625" style="3" customWidth="1"/>
    <col min="10845" max="10845" width="14.85546875" style="3" bestFit="1" customWidth="1"/>
    <col min="10846" max="10846" width="11.42578125" style="3"/>
    <col min="10847" max="10847" width="17.42578125" style="3" customWidth="1"/>
    <col min="10848" max="10850" width="18.140625" style="3" customWidth="1"/>
    <col min="10851" max="10854" width="11.42578125" style="3"/>
    <col min="10855" max="10855" width="34" style="3" customWidth="1"/>
    <col min="10856" max="10856" width="9.5703125" style="3" customWidth="1"/>
    <col min="10857" max="10857" width="16.7109375" style="3" customWidth="1"/>
    <col min="10858" max="10858" width="55.140625" style="3" customWidth="1"/>
    <col min="10859" max="10859" width="22.5703125" style="3" customWidth="1"/>
    <col min="10860" max="10860" width="23" style="3" customWidth="1"/>
    <col min="10861" max="10861" width="22.85546875" style="3" customWidth="1"/>
    <col min="10862" max="10862" width="23.42578125" style="3" customWidth="1"/>
    <col min="10863" max="10863" width="28.7109375" style="3" customWidth="1"/>
    <col min="10864" max="10864" width="12.7109375" style="3" customWidth="1"/>
    <col min="10865" max="10865" width="11.42578125" style="3"/>
    <col min="10866" max="10866" width="25.28515625" style="3" customWidth="1"/>
    <col min="10867" max="10867" width="15.85546875" style="3" bestFit="1" customWidth="1"/>
    <col min="10868" max="10869" width="18" style="3" bestFit="1" customWidth="1"/>
    <col min="10870" max="11088" width="11.42578125" style="3"/>
    <col min="11089" max="11089" width="15.42578125" style="3" customWidth="1"/>
    <col min="11090" max="11090" width="9.5703125" style="3" customWidth="1"/>
    <col min="11091" max="11091" width="14.42578125" style="3" customWidth="1"/>
    <col min="11092" max="11092" width="49.85546875" style="3" customWidth="1"/>
    <col min="11093" max="11093" width="22.5703125" style="3" customWidth="1"/>
    <col min="11094" max="11094" width="23" style="3" customWidth="1"/>
    <col min="11095" max="11095" width="22.85546875" style="3" customWidth="1"/>
    <col min="11096" max="11096" width="23.42578125" style="3" customWidth="1"/>
    <col min="11097" max="11097" width="22.42578125" style="3" customWidth="1"/>
    <col min="11098" max="11098" width="13.85546875" style="3" customWidth="1"/>
    <col min="11099" max="11099" width="20.7109375" style="3" customWidth="1"/>
    <col min="11100" max="11100" width="18.140625" style="3" customWidth="1"/>
    <col min="11101" max="11101" width="14.85546875" style="3" bestFit="1" customWidth="1"/>
    <col min="11102" max="11102" width="11.42578125" style="3"/>
    <col min="11103" max="11103" width="17.42578125" style="3" customWidth="1"/>
    <col min="11104" max="11106" width="18.140625" style="3" customWidth="1"/>
    <col min="11107" max="11110" width="11.42578125" style="3"/>
    <col min="11111" max="11111" width="34" style="3" customWidth="1"/>
    <col min="11112" max="11112" width="9.5703125" style="3" customWidth="1"/>
    <col min="11113" max="11113" width="16.7109375" style="3" customWidth="1"/>
    <col min="11114" max="11114" width="55.140625" style="3" customWidth="1"/>
    <col min="11115" max="11115" width="22.5703125" style="3" customWidth="1"/>
    <col min="11116" max="11116" width="23" style="3" customWidth="1"/>
    <col min="11117" max="11117" width="22.85546875" style="3" customWidth="1"/>
    <col min="11118" max="11118" width="23.42578125" style="3" customWidth="1"/>
    <col min="11119" max="11119" width="28.7109375" style="3" customWidth="1"/>
    <col min="11120" max="11120" width="12.7109375" style="3" customWidth="1"/>
    <col min="11121" max="11121" width="11.42578125" style="3"/>
    <col min="11122" max="11122" width="25.28515625" style="3" customWidth="1"/>
    <col min="11123" max="11123" width="15.85546875" style="3" bestFit="1" customWidth="1"/>
    <col min="11124" max="11125" width="18" style="3" bestFit="1" customWidth="1"/>
    <col min="11126" max="11344" width="11.42578125" style="3"/>
    <col min="11345" max="11345" width="15.42578125" style="3" customWidth="1"/>
    <col min="11346" max="11346" width="9.5703125" style="3" customWidth="1"/>
    <col min="11347" max="11347" width="14.42578125" style="3" customWidth="1"/>
    <col min="11348" max="11348" width="49.85546875" style="3" customWidth="1"/>
    <col min="11349" max="11349" width="22.5703125" style="3" customWidth="1"/>
    <col min="11350" max="11350" width="23" style="3" customWidth="1"/>
    <col min="11351" max="11351" width="22.85546875" style="3" customWidth="1"/>
    <col min="11352" max="11352" width="23.42578125" style="3" customWidth="1"/>
    <col min="11353" max="11353" width="22.42578125" style="3" customWidth="1"/>
    <col min="11354" max="11354" width="13.85546875" style="3" customWidth="1"/>
    <col min="11355" max="11355" width="20.7109375" style="3" customWidth="1"/>
    <col min="11356" max="11356" width="18.140625" style="3" customWidth="1"/>
    <col min="11357" max="11357" width="14.85546875" style="3" bestFit="1" customWidth="1"/>
    <col min="11358" max="11358" width="11.42578125" style="3"/>
    <col min="11359" max="11359" width="17.42578125" style="3" customWidth="1"/>
    <col min="11360" max="11362" width="18.140625" style="3" customWidth="1"/>
    <col min="11363" max="11366" width="11.42578125" style="3"/>
    <col min="11367" max="11367" width="34" style="3" customWidth="1"/>
    <col min="11368" max="11368" width="9.5703125" style="3" customWidth="1"/>
    <col min="11369" max="11369" width="16.7109375" style="3" customWidth="1"/>
    <col min="11370" max="11370" width="55.140625" style="3" customWidth="1"/>
    <col min="11371" max="11371" width="22.5703125" style="3" customWidth="1"/>
    <col min="11372" max="11372" width="23" style="3" customWidth="1"/>
    <col min="11373" max="11373" width="22.85546875" style="3" customWidth="1"/>
    <col min="11374" max="11374" width="23.42578125" style="3" customWidth="1"/>
    <col min="11375" max="11375" width="28.7109375" style="3" customWidth="1"/>
    <col min="11376" max="11376" width="12.7109375" style="3" customWidth="1"/>
    <col min="11377" max="11377" width="11.42578125" style="3"/>
    <col min="11378" max="11378" width="25.28515625" style="3" customWidth="1"/>
    <col min="11379" max="11379" width="15.85546875" style="3" bestFit="1" customWidth="1"/>
    <col min="11380" max="11381" width="18" style="3" bestFit="1" customWidth="1"/>
    <col min="11382" max="11600" width="11.42578125" style="3"/>
    <col min="11601" max="11601" width="15.42578125" style="3" customWidth="1"/>
    <col min="11602" max="11602" width="9.5703125" style="3" customWidth="1"/>
    <col min="11603" max="11603" width="14.42578125" style="3" customWidth="1"/>
    <col min="11604" max="11604" width="49.85546875" style="3" customWidth="1"/>
    <col min="11605" max="11605" width="22.5703125" style="3" customWidth="1"/>
    <col min="11606" max="11606" width="23" style="3" customWidth="1"/>
    <col min="11607" max="11607" width="22.85546875" style="3" customWidth="1"/>
    <col min="11608" max="11608" width="23.42578125" style="3" customWidth="1"/>
    <col min="11609" max="11609" width="22.42578125" style="3" customWidth="1"/>
    <col min="11610" max="11610" width="13.85546875" style="3" customWidth="1"/>
    <col min="11611" max="11611" width="20.7109375" style="3" customWidth="1"/>
    <col min="11612" max="11612" width="18.140625" style="3" customWidth="1"/>
    <col min="11613" max="11613" width="14.85546875" style="3" bestFit="1" customWidth="1"/>
    <col min="11614" max="11614" width="11.42578125" style="3"/>
    <col min="11615" max="11615" width="17.42578125" style="3" customWidth="1"/>
    <col min="11616" max="11618" width="18.140625" style="3" customWidth="1"/>
    <col min="11619" max="11622" width="11.42578125" style="3"/>
    <col min="11623" max="11623" width="34" style="3" customWidth="1"/>
    <col min="11624" max="11624" width="9.5703125" style="3" customWidth="1"/>
    <col min="11625" max="11625" width="16.7109375" style="3" customWidth="1"/>
    <col min="11626" max="11626" width="55.140625" style="3" customWidth="1"/>
    <col min="11627" max="11627" width="22.5703125" style="3" customWidth="1"/>
    <col min="11628" max="11628" width="23" style="3" customWidth="1"/>
    <col min="11629" max="11629" width="22.85546875" style="3" customWidth="1"/>
    <col min="11630" max="11630" width="23.42578125" style="3" customWidth="1"/>
    <col min="11631" max="11631" width="28.7109375" style="3" customWidth="1"/>
    <col min="11632" max="11632" width="12.7109375" style="3" customWidth="1"/>
    <col min="11633" max="11633" width="11.42578125" style="3"/>
    <col min="11634" max="11634" width="25.28515625" style="3" customWidth="1"/>
    <col min="11635" max="11635" width="15.85546875" style="3" bestFit="1" customWidth="1"/>
    <col min="11636" max="11637" width="18" style="3" bestFit="1" customWidth="1"/>
    <col min="11638" max="11856" width="11.42578125" style="3"/>
    <col min="11857" max="11857" width="15.42578125" style="3" customWidth="1"/>
    <col min="11858" max="11858" width="9.5703125" style="3" customWidth="1"/>
    <col min="11859" max="11859" width="14.42578125" style="3" customWidth="1"/>
    <col min="11860" max="11860" width="49.85546875" style="3" customWidth="1"/>
    <col min="11861" max="11861" width="22.5703125" style="3" customWidth="1"/>
    <col min="11862" max="11862" width="23" style="3" customWidth="1"/>
    <col min="11863" max="11863" width="22.85546875" style="3" customWidth="1"/>
    <col min="11864" max="11864" width="23.42578125" style="3" customWidth="1"/>
    <col min="11865" max="11865" width="22.42578125" style="3" customWidth="1"/>
    <col min="11866" max="11866" width="13.85546875" style="3" customWidth="1"/>
    <col min="11867" max="11867" width="20.7109375" style="3" customWidth="1"/>
    <col min="11868" max="11868" width="18.140625" style="3" customWidth="1"/>
    <col min="11869" max="11869" width="14.85546875" style="3" bestFit="1" customWidth="1"/>
    <col min="11870" max="11870" width="11.42578125" style="3"/>
    <col min="11871" max="11871" width="17.42578125" style="3" customWidth="1"/>
    <col min="11872" max="11874" width="18.140625" style="3" customWidth="1"/>
    <col min="11875" max="11878" width="11.42578125" style="3"/>
    <col min="11879" max="11879" width="34" style="3" customWidth="1"/>
    <col min="11880" max="11880" width="9.5703125" style="3" customWidth="1"/>
    <col min="11881" max="11881" width="16.7109375" style="3" customWidth="1"/>
    <col min="11882" max="11882" width="55.140625" style="3" customWidth="1"/>
    <col min="11883" max="11883" width="22.5703125" style="3" customWidth="1"/>
    <col min="11884" max="11884" width="23" style="3" customWidth="1"/>
    <col min="11885" max="11885" width="22.85546875" style="3" customWidth="1"/>
    <col min="11886" max="11886" width="23.42578125" style="3" customWidth="1"/>
    <col min="11887" max="11887" width="28.7109375" style="3" customWidth="1"/>
    <col min="11888" max="11888" width="12.7109375" style="3" customWidth="1"/>
    <col min="11889" max="11889" width="11.42578125" style="3"/>
    <col min="11890" max="11890" width="25.28515625" style="3" customWidth="1"/>
    <col min="11891" max="11891" width="15.85546875" style="3" bestFit="1" customWidth="1"/>
    <col min="11892" max="11893" width="18" style="3" bestFit="1" customWidth="1"/>
    <col min="11894" max="12112" width="11.42578125" style="3"/>
    <col min="12113" max="12113" width="15.42578125" style="3" customWidth="1"/>
    <col min="12114" max="12114" width="9.5703125" style="3" customWidth="1"/>
    <col min="12115" max="12115" width="14.42578125" style="3" customWidth="1"/>
    <col min="12116" max="12116" width="49.85546875" style="3" customWidth="1"/>
    <col min="12117" max="12117" width="22.5703125" style="3" customWidth="1"/>
    <col min="12118" max="12118" width="23" style="3" customWidth="1"/>
    <col min="12119" max="12119" width="22.85546875" style="3" customWidth="1"/>
    <col min="12120" max="12120" width="23.42578125" style="3" customWidth="1"/>
    <col min="12121" max="12121" width="22.42578125" style="3" customWidth="1"/>
    <col min="12122" max="12122" width="13.85546875" style="3" customWidth="1"/>
    <col min="12123" max="12123" width="20.7109375" style="3" customWidth="1"/>
    <col min="12124" max="12124" width="18.140625" style="3" customWidth="1"/>
    <col min="12125" max="12125" width="14.85546875" style="3" bestFit="1" customWidth="1"/>
    <col min="12126" max="12126" width="11.42578125" style="3"/>
    <col min="12127" max="12127" width="17.42578125" style="3" customWidth="1"/>
    <col min="12128" max="12130" width="18.140625" style="3" customWidth="1"/>
    <col min="12131" max="12134" width="11.42578125" style="3"/>
    <col min="12135" max="12135" width="34" style="3" customWidth="1"/>
    <col min="12136" max="12136" width="9.5703125" style="3" customWidth="1"/>
    <col min="12137" max="12137" width="16.7109375" style="3" customWidth="1"/>
    <col min="12138" max="12138" width="55.140625" style="3" customWidth="1"/>
    <col min="12139" max="12139" width="22.5703125" style="3" customWidth="1"/>
    <col min="12140" max="12140" width="23" style="3" customWidth="1"/>
    <col min="12141" max="12141" width="22.85546875" style="3" customWidth="1"/>
    <col min="12142" max="12142" width="23.42578125" style="3" customWidth="1"/>
    <col min="12143" max="12143" width="28.7109375" style="3" customWidth="1"/>
    <col min="12144" max="12144" width="12.7109375" style="3" customWidth="1"/>
    <col min="12145" max="12145" width="11.42578125" style="3"/>
    <col min="12146" max="12146" width="25.28515625" style="3" customWidth="1"/>
    <col min="12147" max="12147" width="15.85546875" style="3" bestFit="1" customWidth="1"/>
    <col min="12148" max="12149" width="18" style="3" bestFit="1" customWidth="1"/>
    <col min="12150" max="12368" width="11.42578125" style="3"/>
    <col min="12369" max="12369" width="15.42578125" style="3" customWidth="1"/>
    <col min="12370" max="12370" width="9.5703125" style="3" customWidth="1"/>
    <col min="12371" max="12371" width="14.42578125" style="3" customWidth="1"/>
    <col min="12372" max="12372" width="49.85546875" style="3" customWidth="1"/>
    <col min="12373" max="12373" width="22.5703125" style="3" customWidth="1"/>
    <col min="12374" max="12374" width="23" style="3" customWidth="1"/>
    <col min="12375" max="12375" width="22.85546875" style="3" customWidth="1"/>
    <col min="12376" max="12376" width="23.42578125" style="3" customWidth="1"/>
    <col min="12377" max="12377" width="22.42578125" style="3" customWidth="1"/>
    <col min="12378" max="12378" width="13.85546875" style="3" customWidth="1"/>
    <col min="12379" max="12379" width="20.7109375" style="3" customWidth="1"/>
    <col min="12380" max="12380" width="18.140625" style="3" customWidth="1"/>
    <col min="12381" max="12381" width="14.85546875" style="3" bestFit="1" customWidth="1"/>
    <col min="12382" max="12382" width="11.42578125" style="3"/>
    <col min="12383" max="12383" width="17.42578125" style="3" customWidth="1"/>
    <col min="12384" max="12386" width="18.140625" style="3" customWidth="1"/>
    <col min="12387" max="12390" width="11.42578125" style="3"/>
    <col min="12391" max="12391" width="34" style="3" customWidth="1"/>
    <col min="12392" max="12392" width="9.5703125" style="3" customWidth="1"/>
    <col min="12393" max="12393" width="16.7109375" style="3" customWidth="1"/>
    <col min="12394" max="12394" width="55.140625" style="3" customWidth="1"/>
    <col min="12395" max="12395" width="22.5703125" style="3" customWidth="1"/>
    <col min="12396" max="12396" width="23" style="3" customWidth="1"/>
    <col min="12397" max="12397" width="22.85546875" style="3" customWidth="1"/>
    <col min="12398" max="12398" width="23.42578125" style="3" customWidth="1"/>
    <col min="12399" max="12399" width="28.7109375" style="3" customWidth="1"/>
    <col min="12400" max="12400" width="12.7109375" style="3" customWidth="1"/>
    <col min="12401" max="12401" width="11.42578125" style="3"/>
    <col min="12402" max="12402" width="25.28515625" style="3" customWidth="1"/>
    <col min="12403" max="12403" width="15.85546875" style="3" bestFit="1" customWidth="1"/>
    <col min="12404" max="12405" width="18" style="3" bestFit="1" customWidth="1"/>
    <col min="12406" max="12624" width="11.42578125" style="3"/>
    <col min="12625" max="12625" width="15.42578125" style="3" customWidth="1"/>
    <col min="12626" max="12626" width="9.5703125" style="3" customWidth="1"/>
    <col min="12627" max="12627" width="14.42578125" style="3" customWidth="1"/>
    <col min="12628" max="12628" width="49.85546875" style="3" customWidth="1"/>
    <col min="12629" max="12629" width="22.5703125" style="3" customWidth="1"/>
    <col min="12630" max="12630" width="23" style="3" customWidth="1"/>
    <col min="12631" max="12631" width="22.85546875" style="3" customWidth="1"/>
    <col min="12632" max="12632" width="23.42578125" style="3" customWidth="1"/>
    <col min="12633" max="12633" width="22.42578125" style="3" customWidth="1"/>
    <col min="12634" max="12634" width="13.85546875" style="3" customWidth="1"/>
    <col min="12635" max="12635" width="20.7109375" style="3" customWidth="1"/>
    <col min="12636" max="12636" width="18.140625" style="3" customWidth="1"/>
    <col min="12637" max="12637" width="14.85546875" style="3" bestFit="1" customWidth="1"/>
    <col min="12638" max="12638" width="11.42578125" style="3"/>
    <col min="12639" max="12639" width="17.42578125" style="3" customWidth="1"/>
    <col min="12640" max="12642" width="18.140625" style="3" customWidth="1"/>
    <col min="12643" max="12646" width="11.42578125" style="3"/>
    <col min="12647" max="12647" width="34" style="3" customWidth="1"/>
    <col min="12648" max="12648" width="9.5703125" style="3" customWidth="1"/>
    <col min="12649" max="12649" width="16.7109375" style="3" customWidth="1"/>
    <col min="12650" max="12650" width="55.140625" style="3" customWidth="1"/>
    <col min="12651" max="12651" width="22.5703125" style="3" customWidth="1"/>
    <col min="12652" max="12652" width="23" style="3" customWidth="1"/>
    <col min="12653" max="12653" width="22.85546875" style="3" customWidth="1"/>
    <col min="12654" max="12654" width="23.42578125" style="3" customWidth="1"/>
    <col min="12655" max="12655" width="28.7109375" style="3" customWidth="1"/>
    <col min="12656" max="12656" width="12.7109375" style="3" customWidth="1"/>
    <col min="12657" max="12657" width="11.42578125" style="3"/>
    <col min="12658" max="12658" width="25.28515625" style="3" customWidth="1"/>
    <col min="12659" max="12659" width="15.85546875" style="3" bestFit="1" customWidth="1"/>
    <col min="12660" max="12661" width="18" style="3" bestFit="1" customWidth="1"/>
    <col min="12662" max="12880" width="11.42578125" style="3"/>
    <col min="12881" max="12881" width="15.42578125" style="3" customWidth="1"/>
    <col min="12882" max="12882" width="9.5703125" style="3" customWidth="1"/>
    <col min="12883" max="12883" width="14.42578125" style="3" customWidth="1"/>
    <col min="12884" max="12884" width="49.85546875" style="3" customWidth="1"/>
    <col min="12885" max="12885" width="22.5703125" style="3" customWidth="1"/>
    <col min="12886" max="12886" width="23" style="3" customWidth="1"/>
    <col min="12887" max="12887" width="22.85546875" style="3" customWidth="1"/>
    <col min="12888" max="12888" width="23.42578125" style="3" customWidth="1"/>
    <col min="12889" max="12889" width="22.42578125" style="3" customWidth="1"/>
    <col min="12890" max="12890" width="13.85546875" style="3" customWidth="1"/>
    <col min="12891" max="12891" width="20.7109375" style="3" customWidth="1"/>
    <col min="12892" max="12892" width="18.140625" style="3" customWidth="1"/>
    <col min="12893" max="12893" width="14.85546875" style="3" bestFit="1" customWidth="1"/>
    <col min="12894" max="12894" width="11.42578125" style="3"/>
    <col min="12895" max="12895" width="17.42578125" style="3" customWidth="1"/>
    <col min="12896" max="12898" width="18.140625" style="3" customWidth="1"/>
    <col min="12899" max="12902" width="11.42578125" style="3"/>
    <col min="12903" max="12903" width="34" style="3" customWidth="1"/>
    <col min="12904" max="12904" width="9.5703125" style="3" customWidth="1"/>
    <col min="12905" max="12905" width="16.7109375" style="3" customWidth="1"/>
    <col min="12906" max="12906" width="55.140625" style="3" customWidth="1"/>
    <col min="12907" max="12907" width="22.5703125" style="3" customWidth="1"/>
    <col min="12908" max="12908" width="23" style="3" customWidth="1"/>
    <col min="12909" max="12909" width="22.85546875" style="3" customWidth="1"/>
    <col min="12910" max="12910" width="23.42578125" style="3" customWidth="1"/>
    <col min="12911" max="12911" width="28.7109375" style="3" customWidth="1"/>
    <col min="12912" max="12912" width="12.7109375" style="3" customWidth="1"/>
    <col min="12913" max="12913" width="11.42578125" style="3"/>
    <col min="12914" max="12914" width="25.28515625" style="3" customWidth="1"/>
    <col min="12915" max="12915" width="15.85546875" style="3" bestFit="1" customWidth="1"/>
    <col min="12916" max="12917" width="18" style="3" bestFit="1" customWidth="1"/>
    <col min="12918" max="13136" width="11.42578125" style="3"/>
    <col min="13137" max="13137" width="15.42578125" style="3" customWidth="1"/>
    <col min="13138" max="13138" width="9.5703125" style="3" customWidth="1"/>
    <col min="13139" max="13139" width="14.42578125" style="3" customWidth="1"/>
    <col min="13140" max="13140" width="49.85546875" style="3" customWidth="1"/>
    <col min="13141" max="13141" width="22.5703125" style="3" customWidth="1"/>
    <col min="13142" max="13142" width="23" style="3" customWidth="1"/>
    <col min="13143" max="13143" width="22.85546875" style="3" customWidth="1"/>
    <col min="13144" max="13144" width="23.42578125" style="3" customWidth="1"/>
    <col min="13145" max="13145" width="22.42578125" style="3" customWidth="1"/>
    <col min="13146" max="13146" width="13.85546875" style="3" customWidth="1"/>
    <col min="13147" max="13147" width="20.7109375" style="3" customWidth="1"/>
    <col min="13148" max="13148" width="18.140625" style="3" customWidth="1"/>
    <col min="13149" max="13149" width="14.85546875" style="3" bestFit="1" customWidth="1"/>
    <col min="13150" max="13150" width="11.42578125" style="3"/>
    <col min="13151" max="13151" width="17.42578125" style="3" customWidth="1"/>
    <col min="13152" max="13154" width="18.140625" style="3" customWidth="1"/>
    <col min="13155" max="13158" width="11.42578125" style="3"/>
    <col min="13159" max="13159" width="34" style="3" customWidth="1"/>
    <col min="13160" max="13160" width="9.5703125" style="3" customWidth="1"/>
    <col min="13161" max="13161" width="16.7109375" style="3" customWidth="1"/>
    <col min="13162" max="13162" width="55.140625" style="3" customWidth="1"/>
    <col min="13163" max="13163" width="22.5703125" style="3" customWidth="1"/>
    <col min="13164" max="13164" width="23" style="3" customWidth="1"/>
    <col min="13165" max="13165" width="22.85546875" style="3" customWidth="1"/>
    <col min="13166" max="13166" width="23.42578125" style="3" customWidth="1"/>
    <col min="13167" max="13167" width="28.7109375" style="3" customWidth="1"/>
    <col min="13168" max="13168" width="12.7109375" style="3" customWidth="1"/>
    <col min="13169" max="13169" width="11.42578125" style="3"/>
    <col min="13170" max="13170" width="25.28515625" style="3" customWidth="1"/>
    <col min="13171" max="13171" width="15.85546875" style="3" bestFit="1" customWidth="1"/>
    <col min="13172" max="13173" width="18" style="3" bestFit="1" customWidth="1"/>
    <col min="13174" max="13392" width="11.42578125" style="3"/>
    <col min="13393" max="13393" width="15.42578125" style="3" customWidth="1"/>
    <col min="13394" max="13394" width="9.5703125" style="3" customWidth="1"/>
    <col min="13395" max="13395" width="14.42578125" style="3" customWidth="1"/>
    <col min="13396" max="13396" width="49.85546875" style="3" customWidth="1"/>
    <col min="13397" max="13397" width="22.5703125" style="3" customWidth="1"/>
    <col min="13398" max="13398" width="23" style="3" customWidth="1"/>
    <col min="13399" max="13399" width="22.85546875" style="3" customWidth="1"/>
    <col min="13400" max="13400" width="23.42578125" style="3" customWidth="1"/>
    <col min="13401" max="13401" width="22.42578125" style="3" customWidth="1"/>
    <col min="13402" max="13402" width="13.85546875" style="3" customWidth="1"/>
    <col min="13403" max="13403" width="20.7109375" style="3" customWidth="1"/>
    <col min="13404" max="13404" width="18.140625" style="3" customWidth="1"/>
    <col min="13405" max="13405" width="14.85546875" style="3" bestFit="1" customWidth="1"/>
    <col min="13406" max="13406" width="11.42578125" style="3"/>
    <col min="13407" max="13407" width="17.42578125" style="3" customWidth="1"/>
    <col min="13408" max="13410" width="18.140625" style="3" customWidth="1"/>
    <col min="13411" max="13414" width="11.42578125" style="3"/>
    <col min="13415" max="13415" width="34" style="3" customWidth="1"/>
    <col min="13416" max="13416" width="9.5703125" style="3" customWidth="1"/>
    <col min="13417" max="13417" width="16.7109375" style="3" customWidth="1"/>
    <col min="13418" max="13418" width="55.140625" style="3" customWidth="1"/>
    <col min="13419" max="13419" width="22.5703125" style="3" customWidth="1"/>
    <col min="13420" max="13420" width="23" style="3" customWidth="1"/>
    <col min="13421" max="13421" width="22.85546875" style="3" customWidth="1"/>
    <col min="13422" max="13422" width="23.42578125" style="3" customWidth="1"/>
    <col min="13423" max="13423" width="28.7109375" style="3" customWidth="1"/>
    <col min="13424" max="13424" width="12.7109375" style="3" customWidth="1"/>
    <col min="13425" max="13425" width="11.42578125" style="3"/>
    <col min="13426" max="13426" width="25.28515625" style="3" customWidth="1"/>
    <col min="13427" max="13427" width="15.85546875" style="3" bestFit="1" customWidth="1"/>
    <col min="13428" max="13429" width="18" style="3" bestFit="1" customWidth="1"/>
    <col min="13430" max="13648" width="11.42578125" style="3"/>
    <col min="13649" max="13649" width="15.42578125" style="3" customWidth="1"/>
    <col min="13650" max="13650" width="9.5703125" style="3" customWidth="1"/>
    <col min="13651" max="13651" width="14.42578125" style="3" customWidth="1"/>
    <col min="13652" max="13652" width="49.85546875" style="3" customWidth="1"/>
    <col min="13653" max="13653" width="22.5703125" style="3" customWidth="1"/>
    <col min="13654" max="13654" width="23" style="3" customWidth="1"/>
    <col min="13655" max="13655" width="22.85546875" style="3" customWidth="1"/>
    <col min="13656" max="13656" width="23.42578125" style="3" customWidth="1"/>
    <col min="13657" max="13657" width="22.42578125" style="3" customWidth="1"/>
    <col min="13658" max="13658" width="13.85546875" style="3" customWidth="1"/>
    <col min="13659" max="13659" width="20.7109375" style="3" customWidth="1"/>
    <col min="13660" max="13660" width="18.140625" style="3" customWidth="1"/>
    <col min="13661" max="13661" width="14.85546875" style="3" bestFit="1" customWidth="1"/>
    <col min="13662" max="13662" width="11.42578125" style="3"/>
    <col min="13663" max="13663" width="17.42578125" style="3" customWidth="1"/>
    <col min="13664" max="13666" width="18.140625" style="3" customWidth="1"/>
    <col min="13667" max="13670" width="11.42578125" style="3"/>
    <col min="13671" max="13671" width="34" style="3" customWidth="1"/>
    <col min="13672" max="13672" width="9.5703125" style="3" customWidth="1"/>
    <col min="13673" max="13673" width="16.7109375" style="3" customWidth="1"/>
    <col min="13674" max="13674" width="55.140625" style="3" customWidth="1"/>
    <col min="13675" max="13675" width="22.5703125" style="3" customWidth="1"/>
    <col min="13676" max="13676" width="23" style="3" customWidth="1"/>
    <col min="13677" max="13677" width="22.85546875" style="3" customWidth="1"/>
    <col min="13678" max="13678" width="23.42578125" style="3" customWidth="1"/>
    <col min="13679" max="13679" width="28.7109375" style="3" customWidth="1"/>
    <col min="13680" max="13680" width="12.7109375" style="3" customWidth="1"/>
    <col min="13681" max="13681" width="11.42578125" style="3"/>
    <col min="13682" max="13682" width="25.28515625" style="3" customWidth="1"/>
    <col min="13683" max="13683" width="15.85546875" style="3" bestFit="1" customWidth="1"/>
    <col min="13684" max="13685" width="18" style="3" bestFit="1" customWidth="1"/>
    <col min="13686" max="13904" width="11.42578125" style="3"/>
    <col min="13905" max="13905" width="15.42578125" style="3" customWidth="1"/>
    <col min="13906" max="13906" width="9.5703125" style="3" customWidth="1"/>
    <col min="13907" max="13907" width="14.42578125" style="3" customWidth="1"/>
    <col min="13908" max="13908" width="49.85546875" style="3" customWidth="1"/>
    <col min="13909" max="13909" width="22.5703125" style="3" customWidth="1"/>
    <col min="13910" max="13910" width="23" style="3" customWidth="1"/>
    <col min="13911" max="13911" width="22.85546875" style="3" customWidth="1"/>
    <col min="13912" max="13912" width="23.42578125" style="3" customWidth="1"/>
    <col min="13913" max="13913" width="22.42578125" style="3" customWidth="1"/>
    <col min="13914" max="13914" width="13.85546875" style="3" customWidth="1"/>
    <col min="13915" max="13915" width="20.7109375" style="3" customWidth="1"/>
    <col min="13916" max="13916" width="18.140625" style="3" customWidth="1"/>
    <col min="13917" max="13917" width="14.85546875" style="3" bestFit="1" customWidth="1"/>
    <col min="13918" max="13918" width="11.42578125" style="3"/>
    <col min="13919" max="13919" width="17.42578125" style="3" customWidth="1"/>
    <col min="13920" max="13922" width="18.140625" style="3" customWidth="1"/>
    <col min="13923" max="13926" width="11.42578125" style="3"/>
    <col min="13927" max="13927" width="34" style="3" customWidth="1"/>
    <col min="13928" max="13928" width="9.5703125" style="3" customWidth="1"/>
    <col min="13929" max="13929" width="16.7109375" style="3" customWidth="1"/>
    <col min="13930" max="13930" width="55.140625" style="3" customWidth="1"/>
    <col min="13931" max="13931" width="22.5703125" style="3" customWidth="1"/>
    <col min="13932" max="13932" width="23" style="3" customWidth="1"/>
    <col min="13933" max="13933" width="22.85546875" style="3" customWidth="1"/>
    <col min="13934" max="13934" width="23.42578125" style="3" customWidth="1"/>
    <col min="13935" max="13935" width="28.7109375" style="3" customWidth="1"/>
    <col min="13936" max="13936" width="12.7109375" style="3" customWidth="1"/>
    <col min="13937" max="13937" width="11.42578125" style="3"/>
    <col min="13938" max="13938" width="25.28515625" style="3" customWidth="1"/>
    <col min="13939" max="13939" width="15.85546875" style="3" bestFit="1" customWidth="1"/>
    <col min="13940" max="13941" width="18" style="3" bestFit="1" customWidth="1"/>
    <col min="13942" max="14160" width="11.42578125" style="3"/>
    <col min="14161" max="14161" width="15.42578125" style="3" customWidth="1"/>
    <col min="14162" max="14162" width="9.5703125" style="3" customWidth="1"/>
    <col min="14163" max="14163" width="14.42578125" style="3" customWidth="1"/>
    <col min="14164" max="14164" width="49.85546875" style="3" customWidth="1"/>
    <col min="14165" max="14165" width="22.5703125" style="3" customWidth="1"/>
    <col min="14166" max="14166" width="23" style="3" customWidth="1"/>
    <col min="14167" max="14167" width="22.85546875" style="3" customWidth="1"/>
    <col min="14168" max="14168" width="23.42578125" style="3" customWidth="1"/>
    <col min="14169" max="14169" width="22.42578125" style="3" customWidth="1"/>
    <col min="14170" max="14170" width="13.85546875" style="3" customWidth="1"/>
    <col min="14171" max="14171" width="20.7109375" style="3" customWidth="1"/>
    <col min="14172" max="14172" width="18.140625" style="3" customWidth="1"/>
    <col min="14173" max="14173" width="14.85546875" style="3" bestFit="1" customWidth="1"/>
    <col min="14174" max="14174" width="11.42578125" style="3"/>
    <col min="14175" max="14175" width="17.42578125" style="3" customWidth="1"/>
    <col min="14176" max="14178" width="18.140625" style="3" customWidth="1"/>
    <col min="14179" max="14182" width="11.42578125" style="3"/>
    <col min="14183" max="14183" width="34" style="3" customWidth="1"/>
    <col min="14184" max="14184" width="9.5703125" style="3" customWidth="1"/>
    <col min="14185" max="14185" width="16.7109375" style="3" customWidth="1"/>
    <col min="14186" max="14186" width="55.140625" style="3" customWidth="1"/>
    <col min="14187" max="14187" width="22.5703125" style="3" customWidth="1"/>
    <col min="14188" max="14188" width="23" style="3" customWidth="1"/>
    <col min="14189" max="14189" width="22.85546875" style="3" customWidth="1"/>
    <col min="14190" max="14190" width="23.42578125" style="3" customWidth="1"/>
    <col min="14191" max="14191" width="28.7109375" style="3" customWidth="1"/>
    <col min="14192" max="14192" width="12.7109375" style="3" customWidth="1"/>
    <col min="14193" max="14193" width="11.42578125" style="3"/>
    <col min="14194" max="14194" width="25.28515625" style="3" customWidth="1"/>
    <col min="14195" max="14195" width="15.85546875" style="3" bestFit="1" customWidth="1"/>
    <col min="14196" max="14197" width="18" style="3" bestFit="1" customWidth="1"/>
    <col min="14198" max="14416" width="11.42578125" style="3"/>
    <col min="14417" max="14417" width="15.42578125" style="3" customWidth="1"/>
    <col min="14418" max="14418" width="9.5703125" style="3" customWidth="1"/>
    <col min="14419" max="14419" width="14.42578125" style="3" customWidth="1"/>
    <col min="14420" max="14420" width="49.85546875" style="3" customWidth="1"/>
    <col min="14421" max="14421" width="22.5703125" style="3" customWidth="1"/>
    <col min="14422" max="14422" width="23" style="3" customWidth="1"/>
    <col min="14423" max="14423" width="22.85546875" style="3" customWidth="1"/>
    <col min="14424" max="14424" width="23.42578125" style="3" customWidth="1"/>
    <col min="14425" max="14425" width="22.42578125" style="3" customWidth="1"/>
    <col min="14426" max="14426" width="13.85546875" style="3" customWidth="1"/>
    <col min="14427" max="14427" width="20.7109375" style="3" customWidth="1"/>
    <col min="14428" max="14428" width="18.140625" style="3" customWidth="1"/>
    <col min="14429" max="14429" width="14.85546875" style="3" bestFit="1" customWidth="1"/>
    <col min="14430" max="14430" width="11.42578125" style="3"/>
    <col min="14431" max="14431" width="17.42578125" style="3" customWidth="1"/>
    <col min="14432" max="14434" width="18.140625" style="3" customWidth="1"/>
    <col min="14435" max="14438" width="11.42578125" style="3"/>
    <col min="14439" max="14439" width="34" style="3" customWidth="1"/>
    <col min="14440" max="14440" width="9.5703125" style="3" customWidth="1"/>
    <col min="14441" max="14441" width="16.7109375" style="3" customWidth="1"/>
    <col min="14442" max="14442" width="55.140625" style="3" customWidth="1"/>
    <col min="14443" max="14443" width="22.5703125" style="3" customWidth="1"/>
    <col min="14444" max="14444" width="23" style="3" customWidth="1"/>
    <col min="14445" max="14445" width="22.85546875" style="3" customWidth="1"/>
    <col min="14446" max="14446" width="23.42578125" style="3" customWidth="1"/>
    <col min="14447" max="14447" width="28.7109375" style="3" customWidth="1"/>
    <col min="14448" max="14448" width="12.7109375" style="3" customWidth="1"/>
    <col min="14449" max="14449" width="11.42578125" style="3"/>
    <col min="14450" max="14450" width="25.28515625" style="3" customWidth="1"/>
    <col min="14451" max="14451" width="15.85546875" style="3" bestFit="1" customWidth="1"/>
    <col min="14452" max="14453" width="18" style="3" bestFit="1" customWidth="1"/>
    <col min="14454" max="14672" width="11.42578125" style="3"/>
    <col min="14673" max="14673" width="15.42578125" style="3" customWidth="1"/>
    <col min="14674" max="14674" width="9.5703125" style="3" customWidth="1"/>
    <col min="14675" max="14675" width="14.42578125" style="3" customWidth="1"/>
    <col min="14676" max="14676" width="49.85546875" style="3" customWidth="1"/>
    <col min="14677" max="14677" width="22.5703125" style="3" customWidth="1"/>
    <col min="14678" max="14678" width="23" style="3" customWidth="1"/>
    <col min="14679" max="14679" width="22.85546875" style="3" customWidth="1"/>
    <col min="14680" max="14680" width="23.42578125" style="3" customWidth="1"/>
    <col min="14681" max="14681" width="22.42578125" style="3" customWidth="1"/>
    <col min="14682" max="14682" width="13.85546875" style="3" customWidth="1"/>
    <col min="14683" max="14683" width="20.7109375" style="3" customWidth="1"/>
    <col min="14684" max="14684" width="18.140625" style="3" customWidth="1"/>
    <col min="14685" max="14685" width="14.85546875" style="3" bestFit="1" customWidth="1"/>
    <col min="14686" max="14686" width="11.42578125" style="3"/>
    <col min="14687" max="14687" width="17.42578125" style="3" customWidth="1"/>
    <col min="14688" max="14690" width="18.140625" style="3" customWidth="1"/>
    <col min="14691" max="14694" width="11.42578125" style="3"/>
    <col min="14695" max="14695" width="34" style="3" customWidth="1"/>
    <col min="14696" max="14696" width="9.5703125" style="3" customWidth="1"/>
    <col min="14697" max="14697" width="16.7109375" style="3" customWidth="1"/>
    <col min="14698" max="14698" width="55.140625" style="3" customWidth="1"/>
    <col min="14699" max="14699" width="22.5703125" style="3" customWidth="1"/>
    <col min="14700" max="14700" width="23" style="3" customWidth="1"/>
    <col min="14701" max="14701" width="22.85546875" style="3" customWidth="1"/>
    <col min="14702" max="14702" width="23.42578125" style="3" customWidth="1"/>
    <col min="14703" max="14703" width="28.7109375" style="3" customWidth="1"/>
    <col min="14704" max="14704" width="12.7109375" style="3" customWidth="1"/>
    <col min="14705" max="14705" width="11.42578125" style="3"/>
    <col min="14706" max="14706" width="25.28515625" style="3" customWidth="1"/>
    <col min="14707" max="14707" width="15.85546875" style="3" bestFit="1" customWidth="1"/>
    <col min="14708" max="14709" width="18" style="3" bestFit="1" customWidth="1"/>
    <col min="14710" max="14928" width="11.42578125" style="3"/>
    <col min="14929" max="14929" width="15.42578125" style="3" customWidth="1"/>
    <col min="14930" max="14930" width="9.5703125" style="3" customWidth="1"/>
    <col min="14931" max="14931" width="14.42578125" style="3" customWidth="1"/>
    <col min="14932" max="14932" width="49.85546875" style="3" customWidth="1"/>
    <col min="14933" max="14933" width="22.5703125" style="3" customWidth="1"/>
    <col min="14934" max="14934" width="23" style="3" customWidth="1"/>
    <col min="14935" max="14935" width="22.85546875" style="3" customWidth="1"/>
    <col min="14936" max="14936" width="23.42578125" style="3" customWidth="1"/>
    <col min="14937" max="14937" width="22.42578125" style="3" customWidth="1"/>
    <col min="14938" max="14938" width="13.85546875" style="3" customWidth="1"/>
    <col min="14939" max="14939" width="20.7109375" style="3" customWidth="1"/>
    <col min="14940" max="14940" width="18.140625" style="3" customWidth="1"/>
    <col min="14941" max="14941" width="14.85546875" style="3" bestFit="1" customWidth="1"/>
    <col min="14942" max="14942" width="11.42578125" style="3"/>
    <col min="14943" max="14943" width="17.42578125" style="3" customWidth="1"/>
    <col min="14944" max="14946" width="18.140625" style="3" customWidth="1"/>
    <col min="14947" max="14950" width="11.42578125" style="3"/>
    <col min="14951" max="14951" width="34" style="3" customWidth="1"/>
    <col min="14952" max="14952" width="9.5703125" style="3" customWidth="1"/>
    <col min="14953" max="14953" width="16.7109375" style="3" customWidth="1"/>
    <col min="14954" max="14954" width="55.140625" style="3" customWidth="1"/>
    <col min="14955" max="14955" width="22.5703125" style="3" customWidth="1"/>
    <col min="14956" max="14956" width="23" style="3" customWidth="1"/>
    <col min="14957" max="14957" width="22.85546875" style="3" customWidth="1"/>
    <col min="14958" max="14958" width="23.42578125" style="3" customWidth="1"/>
    <col min="14959" max="14959" width="28.7109375" style="3" customWidth="1"/>
    <col min="14960" max="14960" width="12.7109375" style="3" customWidth="1"/>
    <col min="14961" max="14961" width="11.42578125" style="3"/>
    <col min="14962" max="14962" width="25.28515625" style="3" customWidth="1"/>
    <col min="14963" max="14963" width="15.85546875" style="3" bestFit="1" customWidth="1"/>
    <col min="14964" max="14965" width="18" style="3" bestFit="1" customWidth="1"/>
    <col min="14966" max="15184" width="11.42578125" style="3"/>
    <col min="15185" max="15185" width="15.42578125" style="3" customWidth="1"/>
    <col min="15186" max="15186" width="9.5703125" style="3" customWidth="1"/>
    <col min="15187" max="15187" width="14.42578125" style="3" customWidth="1"/>
    <col min="15188" max="15188" width="49.85546875" style="3" customWidth="1"/>
    <col min="15189" max="15189" width="22.5703125" style="3" customWidth="1"/>
    <col min="15190" max="15190" width="23" style="3" customWidth="1"/>
    <col min="15191" max="15191" width="22.85546875" style="3" customWidth="1"/>
    <col min="15192" max="15192" width="23.42578125" style="3" customWidth="1"/>
    <col min="15193" max="15193" width="22.42578125" style="3" customWidth="1"/>
    <col min="15194" max="15194" width="13.85546875" style="3" customWidth="1"/>
    <col min="15195" max="15195" width="20.7109375" style="3" customWidth="1"/>
    <col min="15196" max="15196" width="18.140625" style="3" customWidth="1"/>
    <col min="15197" max="15197" width="14.85546875" style="3" bestFit="1" customWidth="1"/>
    <col min="15198" max="15198" width="11.42578125" style="3"/>
    <col min="15199" max="15199" width="17.42578125" style="3" customWidth="1"/>
    <col min="15200" max="15202" width="18.140625" style="3" customWidth="1"/>
    <col min="15203" max="15206" width="11.42578125" style="3"/>
    <col min="15207" max="15207" width="34" style="3" customWidth="1"/>
    <col min="15208" max="15208" width="9.5703125" style="3" customWidth="1"/>
    <col min="15209" max="15209" width="16.7109375" style="3" customWidth="1"/>
    <col min="15210" max="15210" width="55.140625" style="3" customWidth="1"/>
    <col min="15211" max="15211" width="22.5703125" style="3" customWidth="1"/>
    <col min="15212" max="15212" width="23" style="3" customWidth="1"/>
    <col min="15213" max="15213" width="22.85546875" style="3" customWidth="1"/>
    <col min="15214" max="15214" width="23.42578125" style="3" customWidth="1"/>
    <col min="15215" max="15215" width="28.7109375" style="3" customWidth="1"/>
    <col min="15216" max="15216" width="12.7109375" style="3" customWidth="1"/>
    <col min="15217" max="15217" width="11.42578125" style="3"/>
    <col min="15218" max="15218" width="25.28515625" style="3" customWidth="1"/>
    <col min="15219" max="15219" width="15.85546875" style="3" bestFit="1" customWidth="1"/>
    <col min="15220" max="15221" width="18" style="3" bestFit="1" customWidth="1"/>
    <col min="15222" max="15440" width="11.42578125" style="3"/>
    <col min="15441" max="15441" width="15.42578125" style="3" customWidth="1"/>
    <col min="15442" max="15442" width="9.5703125" style="3" customWidth="1"/>
    <col min="15443" max="15443" width="14.42578125" style="3" customWidth="1"/>
    <col min="15444" max="15444" width="49.85546875" style="3" customWidth="1"/>
    <col min="15445" max="15445" width="22.5703125" style="3" customWidth="1"/>
    <col min="15446" max="15446" width="23" style="3" customWidth="1"/>
    <col min="15447" max="15447" width="22.85546875" style="3" customWidth="1"/>
    <col min="15448" max="15448" width="23.42578125" style="3" customWidth="1"/>
    <col min="15449" max="15449" width="22.42578125" style="3" customWidth="1"/>
    <col min="15450" max="15450" width="13.85546875" style="3" customWidth="1"/>
    <col min="15451" max="15451" width="20.7109375" style="3" customWidth="1"/>
    <col min="15452" max="15452" width="18.140625" style="3" customWidth="1"/>
    <col min="15453" max="15453" width="14.85546875" style="3" bestFit="1" customWidth="1"/>
    <col min="15454" max="15454" width="11.42578125" style="3"/>
    <col min="15455" max="15455" width="17.42578125" style="3" customWidth="1"/>
    <col min="15456" max="15458" width="18.140625" style="3" customWidth="1"/>
    <col min="15459" max="15462" width="11.42578125" style="3"/>
    <col min="15463" max="15463" width="34" style="3" customWidth="1"/>
    <col min="15464" max="15464" width="9.5703125" style="3" customWidth="1"/>
    <col min="15465" max="15465" width="16.7109375" style="3" customWidth="1"/>
    <col min="15466" max="15466" width="55.140625" style="3" customWidth="1"/>
    <col min="15467" max="15467" width="22.5703125" style="3" customWidth="1"/>
    <col min="15468" max="15468" width="23" style="3" customWidth="1"/>
    <col min="15469" max="15469" width="22.85546875" style="3" customWidth="1"/>
    <col min="15470" max="15470" width="23.42578125" style="3" customWidth="1"/>
    <col min="15471" max="15471" width="28.7109375" style="3" customWidth="1"/>
    <col min="15472" max="15472" width="12.7109375" style="3" customWidth="1"/>
    <col min="15473" max="15473" width="11.42578125" style="3"/>
    <col min="15474" max="15474" width="25.28515625" style="3" customWidth="1"/>
    <col min="15475" max="15475" width="15.85546875" style="3" bestFit="1" customWidth="1"/>
    <col min="15476" max="15477" width="18" style="3" bestFit="1" customWidth="1"/>
    <col min="15478" max="15696" width="11.42578125" style="3"/>
    <col min="15697" max="15697" width="15.42578125" style="3" customWidth="1"/>
    <col min="15698" max="15698" width="9.5703125" style="3" customWidth="1"/>
    <col min="15699" max="15699" width="14.42578125" style="3" customWidth="1"/>
    <col min="15700" max="15700" width="49.85546875" style="3" customWidth="1"/>
    <col min="15701" max="15701" width="22.5703125" style="3" customWidth="1"/>
    <col min="15702" max="15702" width="23" style="3" customWidth="1"/>
    <col min="15703" max="15703" width="22.85546875" style="3" customWidth="1"/>
    <col min="15704" max="15704" width="23.42578125" style="3" customWidth="1"/>
    <col min="15705" max="15705" width="22.42578125" style="3" customWidth="1"/>
    <col min="15706" max="15706" width="13.85546875" style="3" customWidth="1"/>
    <col min="15707" max="15707" width="20.7109375" style="3" customWidth="1"/>
    <col min="15708" max="15708" width="18.140625" style="3" customWidth="1"/>
    <col min="15709" max="15709" width="14.85546875" style="3" bestFit="1" customWidth="1"/>
    <col min="15710" max="15710" width="11.42578125" style="3"/>
    <col min="15711" max="15711" width="17.42578125" style="3" customWidth="1"/>
    <col min="15712" max="15714" width="18.140625" style="3" customWidth="1"/>
    <col min="15715" max="15718" width="11.42578125" style="3"/>
    <col min="15719" max="15719" width="34" style="3" customWidth="1"/>
    <col min="15720" max="15720" width="9.5703125" style="3" customWidth="1"/>
    <col min="15721" max="15721" width="16.7109375" style="3" customWidth="1"/>
    <col min="15722" max="15722" width="55.140625" style="3" customWidth="1"/>
    <col min="15723" max="15723" width="22.5703125" style="3" customWidth="1"/>
    <col min="15724" max="15724" width="23" style="3" customWidth="1"/>
    <col min="15725" max="15725" width="22.85546875" style="3" customWidth="1"/>
    <col min="15726" max="15726" width="23.42578125" style="3" customWidth="1"/>
    <col min="15727" max="15727" width="28.7109375" style="3" customWidth="1"/>
    <col min="15728" max="15728" width="12.7109375" style="3" customWidth="1"/>
    <col min="15729" max="15729" width="11.42578125" style="3"/>
    <col min="15730" max="15730" width="25.28515625" style="3" customWidth="1"/>
    <col min="15731" max="15731" width="15.85546875" style="3" bestFit="1" customWidth="1"/>
    <col min="15732" max="15733" width="18" style="3" bestFit="1" customWidth="1"/>
    <col min="15734" max="15952" width="11.42578125" style="3"/>
    <col min="15953" max="15953" width="15.42578125" style="3" customWidth="1"/>
    <col min="15954" max="15954" width="9.5703125" style="3" customWidth="1"/>
    <col min="15955" max="15955" width="14.42578125" style="3" customWidth="1"/>
    <col min="15956" max="15956" width="49.85546875" style="3" customWidth="1"/>
    <col min="15957" max="15957" width="22.5703125" style="3" customWidth="1"/>
    <col min="15958" max="15958" width="23" style="3" customWidth="1"/>
    <col min="15959" max="15959" width="22.85546875" style="3" customWidth="1"/>
    <col min="15960" max="15960" width="23.42578125" style="3" customWidth="1"/>
    <col min="15961" max="15961" width="22.42578125" style="3" customWidth="1"/>
    <col min="15962" max="15962" width="13.85546875" style="3" customWidth="1"/>
    <col min="15963" max="15963" width="20.7109375" style="3" customWidth="1"/>
    <col min="15964" max="15964" width="18.140625" style="3" customWidth="1"/>
    <col min="15965" max="15965" width="14.85546875" style="3" bestFit="1" customWidth="1"/>
    <col min="15966" max="15966" width="11.42578125" style="3"/>
    <col min="15967" max="15967" width="17.42578125" style="3" customWidth="1"/>
    <col min="15968" max="15970" width="18.140625" style="3" customWidth="1"/>
    <col min="15971" max="15974" width="11.42578125" style="3"/>
    <col min="15975" max="15975" width="34" style="3" customWidth="1"/>
    <col min="15976" max="15976" width="9.5703125" style="3" customWidth="1"/>
    <col min="15977" max="15977" width="16.7109375" style="3" customWidth="1"/>
    <col min="15978" max="15978" width="55.140625" style="3" customWidth="1"/>
    <col min="15979" max="15979" width="22.5703125" style="3" customWidth="1"/>
    <col min="15980" max="15980" width="23" style="3" customWidth="1"/>
    <col min="15981" max="15981" width="22.85546875" style="3" customWidth="1"/>
    <col min="15982" max="15982" width="23.42578125" style="3" customWidth="1"/>
    <col min="15983" max="15983" width="28.7109375" style="3" customWidth="1"/>
    <col min="15984" max="15984" width="12.7109375" style="3" customWidth="1"/>
    <col min="15985" max="15985" width="11.42578125" style="3"/>
    <col min="15986" max="15986" width="25.28515625" style="3" customWidth="1"/>
    <col min="15987" max="15987" width="15.85546875" style="3" bestFit="1" customWidth="1"/>
    <col min="15988" max="15989" width="18" style="3" bestFit="1" customWidth="1"/>
    <col min="15990" max="16208" width="11.42578125" style="3"/>
    <col min="16209" max="16209" width="15.42578125" style="3" customWidth="1"/>
    <col min="16210" max="16210" width="9.5703125" style="3" customWidth="1"/>
    <col min="16211" max="16211" width="14.42578125" style="3" customWidth="1"/>
    <col min="16212" max="16212" width="49.85546875" style="3" customWidth="1"/>
    <col min="16213" max="16213" width="22.5703125" style="3" customWidth="1"/>
    <col min="16214" max="16214" width="23" style="3" customWidth="1"/>
    <col min="16215" max="16215" width="22.85546875" style="3" customWidth="1"/>
    <col min="16216" max="16216" width="23.42578125" style="3" customWidth="1"/>
    <col min="16217" max="16217" width="22.42578125" style="3" customWidth="1"/>
    <col min="16218" max="16218" width="13.85546875" style="3" customWidth="1"/>
    <col min="16219" max="16219" width="20.7109375" style="3" customWidth="1"/>
    <col min="16220" max="16220" width="18.140625" style="3" customWidth="1"/>
    <col min="16221" max="16221" width="14.85546875" style="3" bestFit="1" customWidth="1"/>
    <col min="16222" max="16222" width="11.42578125" style="3"/>
    <col min="16223" max="16223" width="17.42578125" style="3" customWidth="1"/>
    <col min="16224" max="16226" width="18.140625" style="3" customWidth="1"/>
    <col min="16227" max="16384" width="11.42578125" style="3"/>
  </cols>
  <sheetData>
    <row r="1" spans="1:11" ht="24.75" customHeight="1" x14ac:dyDescent="0.25">
      <c r="A1" s="312" t="s">
        <v>515</v>
      </c>
      <c r="B1" s="312"/>
      <c r="C1" s="312"/>
      <c r="D1" s="312"/>
      <c r="E1" s="312"/>
      <c r="F1" s="312"/>
      <c r="G1" s="312"/>
      <c r="H1" s="312"/>
      <c r="I1" s="312"/>
      <c r="J1" s="312"/>
      <c r="K1" s="312"/>
    </row>
    <row r="2" spans="1:11" ht="24.95" customHeight="1" x14ac:dyDescent="0.25">
      <c r="A2" s="313" t="s">
        <v>516</v>
      </c>
      <c r="B2" s="313"/>
      <c r="C2" s="313"/>
      <c r="D2" s="313"/>
      <c r="E2" s="313"/>
      <c r="F2" s="313"/>
      <c r="G2" s="313"/>
      <c r="H2" s="313"/>
      <c r="I2" s="313"/>
      <c r="J2" s="313"/>
      <c r="K2" s="313"/>
    </row>
    <row r="3" spans="1:11" ht="24.95" customHeight="1" x14ac:dyDescent="0.25">
      <c r="A3" s="314" t="s">
        <v>559</v>
      </c>
      <c r="B3" s="314"/>
      <c r="C3" s="314"/>
      <c r="D3" s="314"/>
      <c r="E3" s="314"/>
      <c r="F3" s="314"/>
      <c r="G3" s="314"/>
      <c r="H3" s="314"/>
      <c r="I3" s="314"/>
      <c r="J3" s="314"/>
      <c r="K3" s="314"/>
    </row>
    <row r="4" spans="1:11" ht="15" customHeight="1" x14ac:dyDescent="0.25">
      <c r="A4" s="2"/>
      <c r="B4" s="2"/>
      <c r="C4" s="201"/>
      <c r="D4" s="2"/>
      <c r="E4" s="2"/>
      <c r="F4" s="2"/>
      <c r="G4" s="2"/>
      <c r="H4" s="2"/>
      <c r="I4" s="2"/>
      <c r="J4" s="2"/>
      <c r="K4" s="202"/>
    </row>
    <row r="5" spans="1:11" ht="15" customHeight="1" x14ac:dyDescent="0.25">
      <c r="B5" s="3"/>
      <c r="C5" s="203"/>
      <c r="D5" s="204"/>
      <c r="E5" s="3"/>
      <c r="F5" s="205"/>
      <c r="G5" s="4" t="s">
        <v>3</v>
      </c>
      <c r="H5" s="13" t="s">
        <v>4</v>
      </c>
      <c r="I5" s="13"/>
      <c r="J5" s="14" t="s">
        <v>5</v>
      </c>
      <c r="K5" s="202"/>
    </row>
    <row r="6" spans="1:11" ht="9" customHeight="1" thickBot="1" x14ac:dyDescent="0.3">
      <c r="A6" s="206"/>
      <c r="B6" s="206"/>
      <c r="C6" s="207"/>
      <c r="D6" s="208"/>
      <c r="E6" s="206"/>
      <c r="F6" s="209"/>
      <c r="G6" s="210"/>
      <c r="H6" s="211"/>
      <c r="I6" s="211"/>
      <c r="J6" s="212"/>
      <c r="K6" s="213"/>
    </row>
    <row r="7" spans="1:11" ht="29.25" customHeight="1" x14ac:dyDescent="0.25">
      <c r="A7" s="315" t="s">
        <v>6</v>
      </c>
      <c r="B7" s="317" t="s">
        <v>7</v>
      </c>
      <c r="C7" s="317" t="s">
        <v>8</v>
      </c>
      <c r="D7" s="317" t="s">
        <v>9</v>
      </c>
      <c r="E7" s="317" t="s">
        <v>10</v>
      </c>
      <c r="F7" s="306" t="s">
        <v>518</v>
      </c>
      <c r="G7" s="310" t="s">
        <v>519</v>
      </c>
      <c r="H7" s="306" t="s">
        <v>520</v>
      </c>
      <c r="I7" s="306" t="s">
        <v>14</v>
      </c>
      <c r="J7" s="351" t="s">
        <v>521</v>
      </c>
      <c r="K7" s="353" t="s">
        <v>522</v>
      </c>
    </row>
    <row r="8" spans="1:11" ht="84.75" customHeight="1" thickBot="1" x14ac:dyDescent="0.3">
      <c r="A8" s="316"/>
      <c r="B8" s="318"/>
      <c r="C8" s="318"/>
      <c r="D8" s="318"/>
      <c r="E8" s="318"/>
      <c r="F8" s="307"/>
      <c r="G8" s="311"/>
      <c r="H8" s="307"/>
      <c r="I8" s="307"/>
      <c r="J8" s="352"/>
      <c r="K8" s="354"/>
    </row>
    <row r="9" spans="1:11" s="4" customFormat="1" ht="27.75" customHeight="1" thickBot="1" x14ac:dyDescent="0.3">
      <c r="A9" s="21" t="s">
        <v>36</v>
      </c>
      <c r="B9" s="89" t="s">
        <v>37</v>
      </c>
      <c r="C9" s="214">
        <v>10</v>
      </c>
      <c r="D9" s="89" t="s">
        <v>38</v>
      </c>
      <c r="E9" s="23" t="s">
        <v>39</v>
      </c>
      <c r="F9" s="24">
        <f>+F41</f>
        <v>1451042370</v>
      </c>
      <c r="G9" s="24">
        <f t="shared" ref="G9:H9" si="0">+G41</f>
        <v>0</v>
      </c>
      <c r="H9" s="24">
        <f t="shared" si="0"/>
        <v>1451042370</v>
      </c>
      <c r="I9" s="215">
        <f t="shared" ref="I9:I72" si="1">+H9/$H$102</f>
        <v>0.35187065038114301</v>
      </c>
      <c r="J9" s="24">
        <f>+J41</f>
        <v>1451042370</v>
      </c>
      <c r="K9" s="216">
        <f>+J9/H9</f>
        <v>1</v>
      </c>
    </row>
    <row r="10" spans="1:11" s="4" customFormat="1" ht="27.75" customHeight="1" thickBot="1" x14ac:dyDescent="0.3">
      <c r="A10" s="175" t="s">
        <v>36</v>
      </c>
      <c r="B10" s="217" t="s">
        <v>41</v>
      </c>
      <c r="C10" s="218">
        <v>20</v>
      </c>
      <c r="D10" s="217" t="s">
        <v>38</v>
      </c>
      <c r="E10" s="177" t="s">
        <v>39</v>
      </c>
      <c r="F10" s="178">
        <f>+F11+F42</f>
        <v>1354611074.5</v>
      </c>
      <c r="G10" s="178">
        <f t="shared" ref="G10:H10" si="2">+G11+G42</f>
        <v>0</v>
      </c>
      <c r="H10" s="178">
        <f t="shared" si="2"/>
        <v>1354611074.5</v>
      </c>
      <c r="I10" s="219">
        <f t="shared" si="1"/>
        <v>0.32848653468183292</v>
      </c>
      <c r="J10" s="178">
        <f>+J11+J42</f>
        <v>1354611074.5</v>
      </c>
      <c r="K10" s="216">
        <f>+J10/H10</f>
        <v>1</v>
      </c>
    </row>
    <row r="11" spans="1:11" ht="33.75" customHeight="1" x14ac:dyDescent="0.25">
      <c r="A11" s="145" t="s">
        <v>100</v>
      </c>
      <c r="B11" s="92" t="s">
        <v>41</v>
      </c>
      <c r="C11" s="220">
        <v>20</v>
      </c>
      <c r="D11" s="92" t="s">
        <v>38</v>
      </c>
      <c r="E11" s="35" t="s">
        <v>101</v>
      </c>
      <c r="F11" s="93">
        <f>+F12+F17</f>
        <v>233320577.94</v>
      </c>
      <c r="G11" s="93">
        <f>+G12+G17</f>
        <v>0</v>
      </c>
      <c r="H11" s="93">
        <f>+H12+H17</f>
        <v>233320577.94</v>
      </c>
      <c r="I11" s="221">
        <f t="shared" si="1"/>
        <v>5.6579094590499084E-2</v>
      </c>
      <c r="J11" s="93">
        <f>+J12+J17</f>
        <v>233320577.94</v>
      </c>
      <c r="K11" s="270">
        <f>+J11/H11</f>
        <v>1</v>
      </c>
    </row>
    <row r="12" spans="1:11" ht="36" customHeight="1" x14ac:dyDescent="0.25">
      <c r="A12" s="149" t="s">
        <v>102</v>
      </c>
      <c r="B12" s="34" t="s">
        <v>41</v>
      </c>
      <c r="C12" s="34">
        <v>20</v>
      </c>
      <c r="D12" s="34" t="s">
        <v>38</v>
      </c>
      <c r="E12" s="40" t="s">
        <v>103</v>
      </c>
      <c r="F12" s="62">
        <f t="shared" ref="F12:J12" si="3">+F13</f>
        <v>6592600</v>
      </c>
      <c r="G12" s="62">
        <f t="shared" si="3"/>
        <v>0</v>
      </c>
      <c r="H12" s="62">
        <f t="shared" si="3"/>
        <v>6592600</v>
      </c>
      <c r="I12" s="223">
        <f t="shared" si="1"/>
        <v>1.5986731315796958E-3</v>
      </c>
      <c r="J12" s="62">
        <f t="shared" si="3"/>
        <v>6592600</v>
      </c>
      <c r="K12" s="270">
        <f t="shared" ref="K12:K14" si="4">+J12/H12</f>
        <v>1</v>
      </c>
    </row>
    <row r="13" spans="1:11" ht="43.5" customHeight="1" x14ac:dyDescent="0.25">
      <c r="A13" s="149" t="s">
        <v>104</v>
      </c>
      <c r="B13" s="34" t="s">
        <v>41</v>
      </c>
      <c r="C13" s="34">
        <v>20</v>
      </c>
      <c r="D13" s="34" t="s">
        <v>38</v>
      </c>
      <c r="E13" s="40" t="s">
        <v>105</v>
      </c>
      <c r="F13" s="62">
        <f>+F14</f>
        <v>6592600</v>
      </c>
      <c r="G13" s="62">
        <f>+G14</f>
        <v>0</v>
      </c>
      <c r="H13" s="62">
        <f>+H14</f>
        <v>6592600</v>
      </c>
      <c r="I13" s="223">
        <f t="shared" si="1"/>
        <v>1.5986731315796958E-3</v>
      </c>
      <c r="J13" s="62">
        <f>+J14</f>
        <v>6592600</v>
      </c>
      <c r="K13" s="270">
        <f t="shared" si="4"/>
        <v>1</v>
      </c>
    </row>
    <row r="14" spans="1:11" ht="24.75" customHeight="1" x14ac:dyDescent="0.25">
      <c r="A14" s="149" t="s">
        <v>110</v>
      </c>
      <c r="B14" s="34" t="s">
        <v>41</v>
      </c>
      <c r="C14" s="34">
        <v>20</v>
      </c>
      <c r="D14" s="34" t="s">
        <v>38</v>
      </c>
      <c r="E14" s="40" t="s">
        <v>111</v>
      </c>
      <c r="F14" s="62">
        <f>+F15+F16</f>
        <v>6592600</v>
      </c>
      <c r="G14" s="62">
        <f>+G15+G16</f>
        <v>0</v>
      </c>
      <c r="H14" s="62">
        <f t="shared" ref="H14" si="5">+H15+H16</f>
        <v>6592600</v>
      </c>
      <c r="I14" s="223">
        <f t="shared" si="1"/>
        <v>1.5986731315796958E-3</v>
      </c>
      <c r="J14" s="62">
        <f>+J15+J16</f>
        <v>6592600</v>
      </c>
      <c r="K14" s="270">
        <f t="shared" si="4"/>
        <v>1</v>
      </c>
    </row>
    <row r="15" spans="1:11" ht="37.5" customHeight="1" x14ac:dyDescent="0.25">
      <c r="A15" s="158" t="s">
        <v>523</v>
      </c>
      <c r="B15" s="44" t="s">
        <v>41</v>
      </c>
      <c r="C15" s="99">
        <v>20</v>
      </c>
      <c r="D15" s="44" t="s">
        <v>38</v>
      </c>
      <c r="E15" s="45" t="s">
        <v>143</v>
      </c>
      <c r="F15" s="48">
        <v>6110650</v>
      </c>
      <c r="G15" s="48">
        <v>0</v>
      </c>
      <c r="H15" s="48">
        <f>+F15-G15</f>
        <v>6110650</v>
      </c>
      <c r="I15" s="224">
        <f t="shared" si="1"/>
        <v>1.4818026228631295E-3</v>
      </c>
      <c r="J15" s="48">
        <v>6110650</v>
      </c>
      <c r="K15" s="271">
        <f>+J15/H15</f>
        <v>1</v>
      </c>
    </row>
    <row r="16" spans="1:11" ht="25.5" customHeight="1" x14ac:dyDescent="0.25">
      <c r="A16" s="158" t="s">
        <v>524</v>
      </c>
      <c r="B16" s="44" t="s">
        <v>41</v>
      </c>
      <c r="C16" s="99">
        <v>20</v>
      </c>
      <c r="D16" s="44" t="s">
        <v>38</v>
      </c>
      <c r="E16" s="45" t="s">
        <v>145</v>
      </c>
      <c r="F16" s="48">
        <v>481950</v>
      </c>
      <c r="G16" s="48">
        <v>0</v>
      </c>
      <c r="H16" s="48">
        <f>+F16-G16</f>
        <v>481950</v>
      </c>
      <c r="I16" s="226">
        <f t="shared" si="1"/>
        <v>1.1687050871656621E-4</v>
      </c>
      <c r="J16" s="48">
        <v>481950</v>
      </c>
      <c r="K16" s="271">
        <f>+J16/H16</f>
        <v>1</v>
      </c>
    </row>
    <row r="17" spans="1:11" ht="30" customHeight="1" x14ac:dyDescent="0.25">
      <c r="A17" s="149" t="s">
        <v>114</v>
      </c>
      <c r="B17" s="34" t="s">
        <v>41</v>
      </c>
      <c r="C17" s="107">
        <v>20</v>
      </c>
      <c r="D17" s="34" t="s">
        <v>38</v>
      </c>
      <c r="E17" s="40" t="s">
        <v>115</v>
      </c>
      <c r="F17" s="66">
        <f>+F18+F30</f>
        <v>226727977.94</v>
      </c>
      <c r="G17" s="66">
        <f t="shared" ref="G17:H17" si="6">+G18+G30</f>
        <v>0</v>
      </c>
      <c r="H17" s="66">
        <f t="shared" si="6"/>
        <v>226727977.94</v>
      </c>
      <c r="I17" s="227">
        <f t="shared" si="1"/>
        <v>5.498042145891939E-2</v>
      </c>
      <c r="J17" s="66">
        <f>+J18+J30</f>
        <v>226727977.94</v>
      </c>
      <c r="K17" s="270">
        <f t="shared" ref="K17:K80" si="7">+J17/H17</f>
        <v>1</v>
      </c>
    </row>
    <row r="18" spans="1:11" ht="24.75" customHeight="1" x14ac:dyDescent="0.25">
      <c r="A18" s="149" t="s">
        <v>116</v>
      </c>
      <c r="B18" s="34" t="s">
        <v>41</v>
      </c>
      <c r="C18" s="107">
        <v>20</v>
      </c>
      <c r="D18" s="34" t="s">
        <v>38</v>
      </c>
      <c r="E18" s="40" t="s">
        <v>117</v>
      </c>
      <c r="F18" s="66">
        <f>+F19+F21+F26</f>
        <v>88641516.379999995</v>
      </c>
      <c r="G18" s="66">
        <f t="shared" ref="G18:H18" si="8">+G19+G21+G26</f>
        <v>0</v>
      </c>
      <c r="H18" s="66">
        <f t="shared" si="8"/>
        <v>88641516.379999995</v>
      </c>
      <c r="I18" s="223">
        <f t="shared" si="1"/>
        <v>2.1495132509053709E-2</v>
      </c>
      <c r="J18" s="66">
        <f>+J19+J21+J26</f>
        <v>88641516.379999995</v>
      </c>
      <c r="K18" s="270">
        <f t="shared" si="7"/>
        <v>1</v>
      </c>
    </row>
    <row r="19" spans="1:11" ht="48" customHeight="1" x14ac:dyDescent="0.25">
      <c r="A19" s="149" t="s">
        <v>118</v>
      </c>
      <c r="B19" s="34" t="s">
        <v>41</v>
      </c>
      <c r="C19" s="34">
        <v>20</v>
      </c>
      <c r="D19" s="34" t="s">
        <v>38</v>
      </c>
      <c r="E19" s="40" t="s">
        <v>119</v>
      </c>
      <c r="F19" s="62">
        <f t="shared" ref="F19:H19" si="9">+F20</f>
        <v>4184400</v>
      </c>
      <c r="G19" s="62">
        <f t="shared" si="9"/>
        <v>0</v>
      </c>
      <c r="H19" s="62">
        <f t="shared" si="9"/>
        <v>4184400</v>
      </c>
      <c r="I19" s="223">
        <f t="shared" si="1"/>
        <v>1.0146964553866577E-3</v>
      </c>
      <c r="J19" s="62">
        <f>+J20</f>
        <v>4184400</v>
      </c>
      <c r="K19" s="270">
        <f t="shared" si="7"/>
        <v>1</v>
      </c>
    </row>
    <row r="20" spans="1:11" ht="48" customHeight="1" x14ac:dyDescent="0.25">
      <c r="A20" s="152" t="s">
        <v>122</v>
      </c>
      <c r="B20" s="44" t="s">
        <v>41</v>
      </c>
      <c r="C20" s="44">
        <v>20</v>
      </c>
      <c r="D20" s="44" t="s">
        <v>38</v>
      </c>
      <c r="E20" s="45" t="s">
        <v>123</v>
      </c>
      <c r="F20" s="48">
        <v>4184400</v>
      </c>
      <c r="G20" s="48">
        <v>0</v>
      </c>
      <c r="H20" s="48">
        <f>+F20-G20</f>
        <v>4184400</v>
      </c>
      <c r="I20" s="224">
        <f t="shared" si="1"/>
        <v>1.0146964553866577E-3</v>
      </c>
      <c r="J20" s="48">
        <v>4184400</v>
      </c>
      <c r="K20" s="271">
        <f>+J20/H20</f>
        <v>1</v>
      </c>
    </row>
    <row r="21" spans="1:11" ht="43.5" customHeight="1" x14ac:dyDescent="0.25">
      <c r="A21" s="156" t="s">
        <v>126</v>
      </c>
      <c r="B21" s="34" t="s">
        <v>41</v>
      </c>
      <c r="C21" s="107">
        <v>20</v>
      </c>
      <c r="D21" s="34" t="s">
        <v>38</v>
      </c>
      <c r="E21" s="40" t="s">
        <v>489</v>
      </c>
      <c r="F21" s="62">
        <f>+F22+F23+F24+F25</f>
        <v>82299192.379999995</v>
      </c>
      <c r="G21" s="62">
        <f t="shared" ref="G21:J21" si="10">+G22+G23+G24+G25</f>
        <v>0</v>
      </c>
      <c r="H21" s="62">
        <f t="shared" si="10"/>
        <v>82299192.379999995</v>
      </c>
      <c r="I21" s="223">
        <f t="shared" si="1"/>
        <v>1.9957150078666146E-2</v>
      </c>
      <c r="J21" s="62">
        <f t="shared" si="10"/>
        <v>82299192.379999995</v>
      </c>
      <c r="K21" s="270">
        <f t="shared" si="7"/>
        <v>1</v>
      </c>
    </row>
    <row r="22" spans="1:11" ht="43.5" customHeight="1" x14ac:dyDescent="0.25">
      <c r="A22" s="158" t="s">
        <v>128</v>
      </c>
      <c r="B22" s="44" t="s">
        <v>41</v>
      </c>
      <c r="C22" s="44">
        <v>20</v>
      </c>
      <c r="D22" s="44" t="s">
        <v>38</v>
      </c>
      <c r="E22" s="45" t="s">
        <v>129</v>
      </c>
      <c r="F22" s="48">
        <v>66343560</v>
      </c>
      <c r="G22" s="48">
        <v>0</v>
      </c>
      <c r="H22" s="48">
        <f t="shared" ref="H22:H24" si="11">+F22-G22</f>
        <v>66343560</v>
      </c>
      <c r="I22" s="224">
        <f t="shared" si="1"/>
        <v>1.6087987565656256E-2</v>
      </c>
      <c r="J22" s="48">
        <v>66343560</v>
      </c>
      <c r="K22" s="271">
        <f t="shared" si="7"/>
        <v>1</v>
      </c>
    </row>
    <row r="23" spans="1:11" ht="51" customHeight="1" x14ac:dyDescent="0.25">
      <c r="A23" s="158" t="s">
        <v>134</v>
      </c>
      <c r="B23" s="44" t="s">
        <v>41</v>
      </c>
      <c r="C23" s="44">
        <v>20</v>
      </c>
      <c r="D23" s="44" t="s">
        <v>38</v>
      </c>
      <c r="E23" s="45" t="s">
        <v>135</v>
      </c>
      <c r="F23" s="48">
        <v>1543637</v>
      </c>
      <c r="G23" s="48">
        <v>0</v>
      </c>
      <c r="H23" s="48">
        <f t="shared" si="11"/>
        <v>1543637</v>
      </c>
      <c r="I23" s="226">
        <f t="shared" si="1"/>
        <v>3.7432439353400583E-4</v>
      </c>
      <c r="J23" s="48">
        <v>1543637</v>
      </c>
      <c r="K23" s="271">
        <f t="shared" si="7"/>
        <v>1</v>
      </c>
    </row>
    <row r="24" spans="1:11" ht="43.5" customHeight="1" x14ac:dyDescent="0.25">
      <c r="A24" s="158" t="s">
        <v>136</v>
      </c>
      <c r="B24" s="44" t="s">
        <v>41</v>
      </c>
      <c r="C24" s="44">
        <v>20</v>
      </c>
      <c r="D24" s="44" t="s">
        <v>38</v>
      </c>
      <c r="E24" s="45" t="s">
        <v>137</v>
      </c>
      <c r="F24" s="48">
        <v>6139145</v>
      </c>
      <c r="G24" s="48">
        <v>0</v>
      </c>
      <c r="H24" s="48">
        <f t="shared" si="11"/>
        <v>6139145</v>
      </c>
      <c r="I24" s="224">
        <f t="shared" si="1"/>
        <v>1.4887125204580639E-3</v>
      </c>
      <c r="J24" s="48">
        <v>6139145</v>
      </c>
      <c r="K24" s="271">
        <f t="shared" si="7"/>
        <v>1</v>
      </c>
    </row>
    <row r="25" spans="1:11" ht="25.5" customHeight="1" x14ac:dyDescent="0.25">
      <c r="A25" s="158" t="s">
        <v>138</v>
      </c>
      <c r="B25" s="44" t="s">
        <v>41</v>
      </c>
      <c r="C25" s="99">
        <v>20</v>
      </c>
      <c r="D25" s="44" t="s">
        <v>38</v>
      </c>
      <c r="E25" s="45" t="s">
        <v>139</v>
      </c>
      <c r="F25" s="48">
        <v>8272850.3799999999</v>
      </c>
      <c r="G25" s="48">
        <v>0</v>
      </c>
      <c r="H25" s="48">
        <f>+F25-G25</f>
        <v>8272850.3799999999</v>
      </c>
      <c r="I25" s="224">
        <f t="shared" si="1"/>
        <v>2.0061255990178194E-3</v>
      </c>
      <c r="J25" s="48">
        <v>8272850.3799999999</v>
      </c>
      <c r="K25" s="271">
        <f t="shared" si="7"/>
        <v>1</v>
      </c>
    </row>
    <row r="26" spans="1:11" ht="42.75" customHeight="1" x14ac:dyDescent="0.25">
      <c r="A26" s="149" t="s">
        <v>140</v>
      </c>
      <c r="B26" s="34" t="s">
        <v>41</v>
      </c>
      <c r="C26" s="34">
        <v>20</v>
      </c>
      <c r="D26" s="34" t="s">
        <v>38</v>
      </c>
      <c r="E26" s="40" t="s">
        <v>141</v>
      </c>
      <c r="F26" s="62">
        <f>+F27+F28+F29</f>
        <v>2157924</v>
      </c>
      <c r="G26" s="62">
        <f>+G27+G28+G29</f>
        <v>0</v>
      </c>
      <c r="H26" s="62">
        <f>+H27+H28+H29</f>
        <v>2157924</v>
      </c>
      <c r="I26" s="223">
        <f t="shared" si="1"/>
        <v>5.2328597500090755E-4</v>
      </c>
      <c r="J26" s="62">
        <f>+J27+J28+J29</f>
        <v>2157924</v>
      </c>
      <c r="K26" s="270">
        <f t="shared" si="7"/>
        <v>1</v>
      </c>
    </row>
    <row r="27" spans="1:11" ht="36" customHeight="1" x14ac:dyDescent="0.25">
      <c r="A27" s="152" t="s">
        <v>525</v>
      </c>
      <c r="B27" s="44" t="s">
        <v>41</v>
      </c>
      <c r="C27" s="44">
        <v>20</v>
      </c>
      <c r="D27" s="44" t="s">
        <v>38</v>
      </c>
      <c r="E27" s="45" t="s">
        <v>526</v>
      </c>
      <c r="F27" s="48">
        <v>842790</v>
      </c>
      <c r="G27" s="48">
        <v>0</v>
      </c>
      <c r="H27" s="48">
        <f t="shared" ref="H27:H29" si="12">+F27-G27</f>
        <v>842790</v>
      </c>
      <c r="I27" s="226">
        <f t="shared" si="1"/>
        <v>2.0437243706034823E-4</v>
      </c>
      <c r="J27" s="48">
        <v>842790</v>
      </c>
      <c r="K27" s="271">
        <f t="shared" si="7"/>
        <v>1</v>
      </c>
    </row>
    <row r="28" spans="1:11" ht="36" customHeight="1" x14ac:dyDescent="0.25">
      <c r="A28" s="152" t="s">
        <v>144</v>
      </c>
      <c r="B28" s="44" t="s">
        <v>41</v>
      </c>
      <c r="C28" s="44">
        <v>20</v>
      </c>
      <c r="D28" s="44" t="s">
        <v>38</v>
      </c>
      <c r="E28" s="45" t="s">
        <v>145</v>
      </c>
      <c r="F28" s="48">
        <v>949784</v>
      </c>
      <c r="G28" s="48">
        <v>0</v>
      </c>
      <c r="H28" s="48">
        <f t="shared" si="12"/>
        <v>949784</v>
      </c>
      <c r="I28" s="226">
        <f t="shared" si="1"/>
        <v>2.3031795674002513E-4</v>
      </c>
      <c r="J28" s="48">
        <v>949784</v>
      </c>
      <c r="K28" s="271">
        <f t="shared" si="7"/>
        <v>1</v>
      </c>
    </row>
    <row r="29" spans="1:11" ht="40.5" customHeight="1" x14ac:dyDescent="0.25">
      <c r="A29" s="152" t="s">
        <v>527</v>
      </c>
      <c r="B29" s="44" t="s">
        <v>41</v>
      </c>
      <c r="C29" s="44">
        <v>20</v>
      </c>
      <c r="D29" s="44" t="s">
        <v>38</v>
      </c>
      <c r="E29" s="45" t="s">
        <v>528</v>
      </c>
      <c r="F29" s="48">
        <v>365350</v>
      </c>
      <c r="G29" s="48">
        <v>0</v>
      </c>
      <c r="H29" s="48">
        <f t="shared" si="12"/>
        <v>365350</v>
      </c>
      <c r="I29" s="226">
        <f t="shared" si="1"/>
        <v>8.8595581200534207E-5</v>
      </c>
      <c r="J29" s="48">
        <v>365350</v>
      </c>
      <c r="K29" s="271">
        <f t="shared" si="7"/>
        <v>1</v>
      </c>
    </row>
    <row r="30" spans="1:11" ht="29.25" customHeight="1" x14ac:dyDescent="0.25">
      <c r="A30" s="149" t="s">
        <v>148</v>
      </c>
      <c r="B30" s="34" t="s">
        <v>41</v>
      </c>
      <c r="C30" s="107">
        <v>20</v>
      </c>
      <c r="D30" s="34" t="s">
        <v>38</v>
      </c>
      <c r="E30" s="40" t="s">
        <v>149</v>
      </c>
      <c r="F30" s="62">
        <f>+F31+F33+F35+F39</f>
        <v>138086461.56</v>
      </c>
      <c r="G30" s="62">
        <f t="shared" ref="G30:J30" si="13">+G31+G33+G35+G39</f>
        <v>0</v>
      </c>
      <c r="H30" s="62">
        <f t="shared" si="13"/>
        <v>138086461.56</v>
      </c>
      <c r="I30" s="223">
        <f t="shared" si="1"/>
        <v>3.3485288949865681E-2</v>
      </c>
      <c r="J30" s="62">
        <f t="shared" si="13"/>
        <v>138086461.56</v>
      </c>
      <c r="K30" s="270">
        <f t="shared" si="7"/>
        <v>1</v>
      </c>
    </row>
    <row r="31" spans="1:11" ht="29.25" customHeight="1" x14ac:dyDescent="0.25">
      <c r="A31" s="149" t="s">
        <v>494</v>
      </c>
      <c r="B31" s="34" t="s">
        <v>41</v>
      </c>
      <c r="C31" s="34">
        <v>20</v>
      </c>
      <c r="D31" s="34" t="s">
        <v>38</v>
      </c>
      <c r="E31" s="40" t="s">
        <v>495</v>
      </c>
      <c r="F31" s="62">
        <f>+F32</f>
        <v>97215.75</v>
      </c>
      <c r="G31" s="62">
        <f>+G32</f>
        <v>0</v>
      </c>
      <c r="H31" s="62">
        <f>+H32</f>
        <v>97215.75</v>
      </c>
      <c r="I31" s="228">
        <f t="shared" si="1"/>
        <v>2.3574342064036769E-5</v>
      </c>
      <c r="J31" s="62">
        <f>+J32</f>
        <v>97215.75</v>
      </c>
      <c r="K31" s="270">
        <f t="shared" si="7"/>
        <v>1</v>
      </c>
    </row>
    <row r="32" spans="1:11" ht="29.25" customHeight="1" x14ac:dyDescent="0.25">
      <c r="A32" s="152" t="s">
        <v>496</v>
      </c>
      <c r="B32" s="44" t="s">
        <v>41</v>
      </c>
      <c r="C32" s="44">
        <v>20</v>
      </c>
      <c r="D32" s="44" t="s">
        <v>38</v>
      </c>
      <c r="E32" s="45" t="s">
        <v>497</v>
      </c>
      <c r="F32" s="48">
        <v>97215.75</v>
      </c>
      <c r="G32" s="48">
        <v>0</v>
      </c>
      <c r="H32" s="48">
        <f>+F32-G32</f>
        <v>97215.75</v>
      </c>
      <c r="I32" s="229">
        <f t="shared" si="1"/>
        <v>2.3574342064036769E-5</v>
      </c>
      <c r="J32" s="48">
        <v>97215.75</v>
      </c>
      <c r="K32" s="271">
        <f t="shared" si="7"/>
        <v>1</v>
      </c>
    </row>
    <row r="33" spans="1:11" ht="79.5" customHeight="1" x14ac:dyDescent="0.25">
      <c r="A33" s="149" t="s">
        <v>150</v>
      </c>
      <c r="B33" s="34" t="s">
        <v>41</v>
      </c>
      <c r="C33" s="107">
        <v>20</v>
      </c>
      <c r="D33" s="34" t="s">
        <v>38</v>
      </c>
      <c r="E33" s="40" t="s">
        <v>498</v>
      </c>
      <c r="F33" s="62">
        <f>+F34</f>
        <v>978773.33</v>
      </c>
      <c r="G33" s="62">
        <f>+G34</f>
        <v>0</v>
      </c>
      <c r="H33" s="62">
        <f>+H34</f>
        <v>978773.33</v>
      </c>
      <c r="I33" s="228">
        <f t="shared" si="1"/>
        <v>2.3734772693289246E-4</v>
      </c>
      <c r="J33" s="62">
        <f>+J34</f>
        <v>978773.33</v>
      </c>
      <c r="K33" s="270">
        <f t="shared" si="7"/>
        <v>1</v>
      </c>
    </row>
    <row r="34" spans="1:11" ht="36" customHeight="1" x14ac:dyDescent="0.25">
      <c r="A34" s="152" t="s">
        <v>156</v>
      </c>
      <c r="B34" s="44" t="s">
        <v>41</v>
      </c>
      <c r="C34" s="44">
        <v>20</v>
      </c>
      <c r="D34" s="44" t="s">
        <v>38</v>
      </c>
      <c r="E34" s="45" t="s">
        <v>157</v>
      </c>
      <c r="F34" s="48">
        <v>978773.33</v>
      </c>
      <c r="G34" s="48">
        <v>0</v>
      </c>
      <c r="H34" s="48">
        <f>+F34-G34</f>
        <v>978773.33</v>
      </c>
      <c r="I34" s="229">
        <f t="shared" si="1"/>
        <v>2.3734772693289246E-4</v>
      </c>
      <c r="J34" s="48">
        <v>978773.33</v>
      </c>
      <c r="K34" s="271">
        <f t="shared" si="7"/>
        <v>1</v>
      </c>
    </row>
    <row r="35" spans="1:11" ht="49.5" customHeight="1" x14ac:dyDescent="0.25">
      <c r="A35" s="149" t="s">
        <v>172</v>
      </c>
      <c r="B35" s="34" t="s">
        <v>41</v>
      </c>
      <c r="C35" s="107">
        <v>20</v>
      </c>
      <c r="D35" s="34" t="s">
        <v>38</v>
      </c>
      <c r="E35" s="40" t="s">
        <v>173</v>
      </c>
      <c r="F35" s="62">
        <f>SUM(F36:F38)</f>
        <v>133714366.47999999</v>
      </c>
      <c r="G35" s="62">
        <f t="shared" ref="G35:H35" si="14">SUM(G36:G38)</f>
        <v>0</v>
      </c>
      <c r="H35" s="62">
        <f t="shared" si="14"/>
        <v>133714366.47999999</v>
      </c>
      <c r="I35" s="223">
        <f t="shared" si="1"/>
        <v>3.2425077359126399E-2</v>
      </c>
      <c r="J35" s="62">
        <f>SUM(J36:J38)</f>
        <v>133714366.47999999</v>
      </c>
      <c r="K35" s="270">
        <f t="shared" si="7"/>
        <v>1</v>
      </c>
    </row>
    <row r="36" spans="1:11" ht="43.5" customHeight="1" x14ac:dyDescent="0.25">
      <c r="A36" s="152" t="s">
        <v>176</v>
      </c>
      <c r="B36" s="44" t="s">
        <v>41</v>
      </c>
      <c r="C36" s="99">
        <v>20</v>
      </c>
      <c r="D36" s="44" t="s">
        <v>38</v>
      </c>
      <c r="E36" s="45" t="s">
        <v>500</v>
      </c>
      <c r="F36" s="48">
        <v>22322143</v>
      </c>
      <c r="G36" s="48">
        <v>0</v>
      </c>
      <c r="H36" s="48">
        <f>+F36-G36</f>
        <v>22322143</v>
      </c>
      <c r="I36" s="224">
        <f t="shared" si="1"/>
        <v>5.4130100799957203E-3</v>
      </c>
      <c r="J36" s="48">
        <v>22322143</v>
      </c>
      <c r="K36" s="271">
        <f t="shared" si="7"/>
        <v>1</v>
      </c>
    </row>
    <row r="37" spans="1:11" ht="36.75" customHeight="1" x14ac:dyDescent="0.25">
      <c r="A37" s="152" t="s">
        <v>180</v>
      </c>
      <c r="B37" s="44" t="s">
        <v>41</v>
      </c>
      <c r="C37" s="99">
        <v>20</v>
      </c>
      <c r="D37" s="44" t="s">
        <v>38</v>
      </c>
      <c r="E37" s="45" t="s">
        <v>181</v>
      </c>
      <c r="F37" s="48">
        <v>49860362</v>
      </c>
      <c r="G37" s="48">
        <v>0</v>
      </c>
      <c r="H37" s="48">
        <f>+F37-G37</f>
        <v>49860362</v>
      </c>
      <c r="I37" s="224">
        <f t="shared" si="1"/>
        <v>1.2090892980043877E-2</v>
      </c>
      <c r="J37" s="48">
        <v>49860362</v>
      </c>
      <c r="K37" s="271">
        <f t="shared" si="7"/>
        <v>1</v>
      </c>
    </row>
    <row r="38" spans="1:11" ht="61.5" customHeight="1" x14ac:dyDescent="0.25">
      <c r="A38" s="152" t="s">
        <v>182</v>
      </c>
      <c r="B38" s="44" t="s">
        <v>41</v>
      </c>
      <c r="C38" s="99">
        <v>20</v>
      </c>
      <c r="D38" s="44" t="s">
        <v>38</v>
      </c>
      <c r="E38" s="45" t="s">
        <v>502</v>
      </c>
      <c r="F38" s="48">
        <v>61531861.479999997</v>
      </c>
      <c r="G38" s="48">
        <v>0</v>
      </c>
      <c r="H38" s="48">
        <f>+F38-G38</f>
        <v>61531861.479999997</v>
      </c>
      <c r="I38" s="224">
        <f t="shared" si="1"/>
        <v>1.4921174299086801E-2</v>
      </c>
      <c r="J38" s="48">
        <v>61531861.479999997</v>
      </c>
      <c r="K38" s="271">
        <f t="shared" si="7"/>
        <v>1</v>
      </c>
    </row>
    <row r="39" spans="1:11" ht="61.5" customHeight="1" x14ac:dyDescent="0.25">
      <c r="A39" s="149" t="s">
        <v>186</v>
      </c>
      <c r="B39" s="34" t="s">
        <v>41</v>
      </c>
      <c r="C39" s="34">
        <v>20</v>
      </c>
      <c r="D39" s="34" t="s">
        <v>38</v>
      </c>
      <c r="E39" s="40" t="s">
        <v>187</v>
      </c>
      <c r="F39" s="62">
        <f>+F40</f>
        <v>3296106</v>
      </c>
      <c r="G39" s="62">
        <f>+G40</f>
        <v>0</v>
      </c>
      <c r="H39" s="62">
        <f>+H40</f>
        <v>3296106</v>
      </c>
      <c r="I39" s="223">
        <f t="shared" si="1"/>
        <v>7.9928952174235126E-4</v>
      </c>
      <c r="J39" s="62">
        <f>+J40</f>
        <v>3296106</v>
      </c>
      <c r="K39" s="270">
        <f t="shared" si="7"/>
        <v>1</v>
      </c>
    </row>
    <row r="40" spans="1:11" ht="61.5" customHeight="1" x14ac:dyDescent="0.25">
      <c r="A40" s="152" t="s">
        <v>190</v>
      </c>
      <c r="B40" s="44" t="s">
        <v>41</v>
      </c>
      <c r="C40" s="44">
        <v>20</v>
      </c>
      <c r="D40" s="44" t="s">
        <v>38</v>
      </c>
      <c r="E40" s="45" t="s">
        <v>191</v>
      </c>
      <c r="F40" s="48">
        <v>3296106</v>
      </c>
      <c r="G40" s="48">
        <v>0</v>
      </c>
      <c r="H40" s="48">
        <f>+F40-G40</f>
        <v>3296106</v>
      </c>
      <c r="I40" s="224">
        <f t="shared" si="1"/>
        <v>7.9928952174235126E-4</v>
      </c>
      <c r="J40" s="48">
        <v>3296106</v>
      </c>
      <c r="K40" s="271">
        <f t="shared" si="7"/>
        <v>1</v>
      </c>
    </row>
    <row r="41" spans="1:11" ht="26.25" customHeight="1" x14ac:dyDescent="0.25">
      <c r="A41" s="149" t="s">
        <v>200</v>
      </c>
      <c r="B41" s="34" t="s">
        <v>37</v>
      </c>
      <c r="C41" s="34">
        <v>10</v>
      </c>
      <c r="D41" s="34" t="s">
        <v>38</v>
      </c>
      <c r="E41" s="40" t="s">
        <v>201</v>
      </c>
      <c r="F41" s="62">
        <f t="shared" ref="F41:H46" si="15">+F43</f>
        <v>1451042370</v>
      </c>
      <c r="G41" s="62">
        <f t="shared" si="15"/>
        <v>0</v>
      </c>
      <c r="H41" s="62">
        <f t="shared" si="15"/>
        <v>1451042370</v>
      </c>
      <c r="I41" s="223">
        <f t="shared" si="1"/>
        <v>0.35187065038114301</v>
      </c>
      <c r="J41" s="62">
        <f t="shared" ref="J41:J46" si="16">+J43</f>
        <v>1451042370</v>
      </c>
      <c r="K41" s="270">
        <f t="shared" si="7"/>
        <v>1</v>
      </c>
    </row>
    <row r="42" spans="1:11" ht="29.25" customHeight="1" x14ac:dyDescent="0.25">
      <c r="A42" s="149" t="s">
        <v>200</v>
      </c>
      <c r="B42" s="34" t="s">
        <v>41</v>
      </c>
      <c r="C42" s="34">
        <v>20</v>
      </c>
      <c r="D42" s="34" t="s">
        <v>38</v>
      </c>
      <c r="E42" s="40" t="s">
        <v>201</v>
      </c>
      <c r="F42" s="62">
        <f t="shared" si="15"/>
        <v>1121290496.5599999</v>
      </c>
      <c r="G42" s="62">
        <f t="shared" si="15"/>
        <v>0</v>
      </c>
      <c r="H42" s="62">
        <f t="shared" si="15"/>
        <v>1121290496.5599999</v>
      </c>
      <c r="I42" s="223">
        <f t="shared" si="1"/>
        <v>0.27190744009133377</v>
      </c>
      <c r="J42" s="62">
        <f t="shared" si="16"/>
        <v>1121290496.5599999</v>
      </c>
      <c r="K42" s="270">
        <f t="shared" si="7"/>
        <v>1</v>
      </c>
    </row>
    <row r="43" spans="1:11" ht="29.25" customHeight="1" x14ac:dyDescent="0.25">
      <c r="A43" s="149" t="s">
        <v>218</v>
      </c>
      <c r="B43" s="34" t="s">
        <v>37</v>
      </c>
      <c r="C43" s="34">
        <v>10</v>
      </c>
      <c r="D43" s="34" t="s">
        <v>38</v>
      </c>
      <c r="E43" s="40" t="s">
        <v>219</v>
      </c>
      <c r="F43" s="62">
        <f t="shared" si="15"/>
        <v>1451042370</v>
      </c>
      <c r="G43" s="62">
        <f t="shared" si="15"/>
        <v>0</v>
      </c>
      <c r="H43" s="62">
        <f t="shared" si="15"/>
        <v>1451042370</v>
      </c>
      <c r="I43" s="223">
        <f t="shared" si="1"/>
        <v>0.35187065038114301</v>
      </c>
      <c r="J43" s="62">
        <f t="shared" si="16"/>
        <v>1451042370</v>
      </c>
      <c r="K43" s="270">
        <f t="shared" si="7"/>
        <v>1</v>
      </c>
    </row>
    <row r="44" spans="1:11" ht="24.75" customHeight="1" x14ac:dyDescent="0.25">
      <c r="A44" s="149" t="s">
        <v>218</v>
      </c>
      <c r="B44" s="34" t="s">
        <v>41</v>
      </c>
      <c r="C44" s="34">
        <v>20</v>
      </c>
      <c r="D44" s="34" t="s">
        <v>38</v>
      </c>
      <c r="E44" s="40" t="s">
        <v>219</v>
      </c>
      <c r="F44" s="63">
        <f t="shared" si="15"/>
        <v>1121290496.5599999</v>
      </c>
      <c r="G44" s="63">
        <f t="shared" si="15"/>
        <v>0</v>
      </c>
      <c r="H44" s="63">
        <f t="shared" si="15"/>
        <v>1121290496.5599999</v>
      </c>
      <c r="I44" s="224">
        <f t="shared" si="1"/>
        <v>0.27190744009133377</v>
      </c>
      <c r="J44" s="63">
        <f t="shared" si="16"/>
        <v>1121290496.5599999</v>
      </c>
      <c r="K44" s="270">
        <f t="shared" si="7"/>
        <v>1</v>
      </c>
    </row>
    <row r="45" spans="1:11" ht="24.75" customHeight="1" x14ac:dyDescent="0.25">
      <c r="A45" s="149" t="s">
        <v>220</v>
      </c>
      <c r="B45" s="34" t="s">
        <v>37</v>
      </c>
      <c r="C45" s="34">
        <v>10</v>
      </c>
      <c r="D45" s="34" t="s">
        <v>38</v>
      </c>
      <c r="E45" s="40" t="s">
        <v>221</v>
      </c>
      <c r="F45" s="63">
        <f t="shared" si="15"/>
        <v>1451042370</v>
      </c>
      <c r="G45" s="63">
        <f t="shared" si="15"/>
        <v>0</v>
      </c>
      <c r="H45" s="63">
        <f t="shared" si="15"/>
        <v>1451042370</v>
      </c>
      <c r="I45" s="224">
        <f t="shared" si="1"/>
        <v>0.35187065038114301</v>
      </c>
      <c r="J45" s="63">
        <f t="shared" si="16"/>
        <v>1451042370</v>
      </c>
      <c r="K45" s="270">
        <f t="shared" si="7"/>
        <v>1</v>
      </c>
    </row>
    <row r="46" spans="1:11" ht="24.75" customHeight="1" x14ac:dyDescent="0.25">
      <c r="A46" s="149" t="s">
        <v>220</v>
      </c>
      <c r="B46" s="34" t="s">
        <v>41</v>
      </c>
      <c r="C46" s="34">
        <v>20</v>
      </c>
      <c r="D46" s="34" t="s">
        <v>38</v>
      </c>
      <c r="E46" s="40" t="s">
        <v>221</v>
      </c>
      <c r="F46" s="63">
        <f t="shared" si="15"/>
        <v>1121290496.5599999</v>
      </c>
      <c r="G46" s="63">
        <f t="shared" si="15"/>
        <v>0</v>
      </c>
      <c r="H46" s="63">
        <f t="shared" si="15"/>
        <v>1121290496.5599999</v>
      </c>
      <c r="I46" s="224">
        <f t="shared" si="1"/>
        <v>0.27190744009133377</v>
      </c>
      <c r="J46" s="63">
        <f t="shared" si="16"/>
        <v>1121290496.5599999</v>
      </c>
      <c r="K46" s="270">
        <f t="shared" si="7"/>
        <v>1</v>
      </c>
    </row>
    <row r="47" spans="1:11" ht="24.75" customHeight="1" x14ac:dyDescent="0.25">
      <c r="A47" s="152" t="s">
        <v>224</v>
      </c>
      <c r="B47" s="44" t="s">
        <v>37</v>
      </c>
      <c r="C47" s="44">
        <v>10</v>
      </c>
      <c r="D47" s="44" t="s">
        <v>38</v>
      </c>
      <c r="E47" s="45" t="s">
        <v>225</v>
      </c>
      <c r="F47" s="48">
        <v>1451042370</v>
      </c>
      <c r="G47" s="48">
        <v>0</v>
      </c>
      <c r="H47" s="48">
        <f t="shared" ref="H47:H48" si="17">+F47-G47</f>
        <v>1451042370</v>
      </c>
      <c r="I47" s="224">
        <f t="shared" si="1"/>
        <v>0.35187065038114301</v>
      </c>
      <c r="J47" s="48">
        <v>1451042370</v>
      </c>
      <c r="K47" s="271">
        <f t="shared" si="7"/>
        <v>1</v>
      </c>
    </row>
    <row r="48" spans="1:11" ht="24.75" customHeight="1" thickBot="1" x14ac:dyDescent="0.3">
      <c r="A48" s="164" t="s">
        <v>224</v>
      </c>
      <c r="B48" s="84" t="s">
        <v>41</v>
      </c>
      <c r="C48" s="84">
        <v>20</v>
      </c>
      <c r="D48" s="84" t="s">
        <v>38</v>
      </c>
      <c r="E48" s="85" t="s">
        <v>225</v>
      </c>
      <c r="F48" s="88">
        <v>1121290496.5599999</v>
      </c>
      <c r="G48" s="88">
        <v>0</v>
      </c>
      <c r="H48" s="88">
        <f t="shared" si="17"/>
        <v>1121290496.5599999</v>
      </c>
      <c r="I48" s="230">
        <f t="shared" si="1"/>
        <v>0.27190744009133377</v>
      </c>
      <c r="J48" s="88">
        <v>1121290496.5599999</v>
      </c>
      <c r="K48" s="272">
        <f t="shared" si="7"/>
        <v>1</v>
      </c>
    </row>
    <row r="49" spans="1:11" s="4" customFormat="1" ht="27.75" customHeight="1" thickBot="1" x14ac:dyDescent="0.3">
      <c r="A49" s="21" t="s">
        <v>246</v>
      </c>
      <c r="B49" s="141" t="s">
        <v>37</v>
      </c>
      <c r="C49" s="232" t="s">
        <v>505</v>
      </c>
      <c r="D49" s="141" t="s">
        <v>38</v>
      </c>
      <c r="E49" s="23" t="s">
        <v>247</v>
      </c>
      <c r="F49" s="24">
        <f>+F50+F56+F62+F68+F78+F84</f>
        <v>1318141388.71</v>
      </c>
      <c r="G49" s="24">
        <f>+G50+G56+G62+G68+G78+G84</f>
        <v>0</v>
      </c>
      <c r="H49" s="24">
        <f>+H50+H56+H62+H68+H78+H84</f>
        <v>1318141388.71</v>
      </c>
      <c r="I49" s="233">
        <f t="shared" si="1"/>
        <v>0.31964281493702407</v>
      </c>
      <c r="J49" s="24">
        <f>+J50+J56+J62+J68+J78+J84</f>
        <v>1318141388.71</v>
      </c>
      <c r="K49" s="215">
        <f t="shared" si="7"/>
        <v>1</v>
      </c>
    </row>
    <row r="50" spans="1:11" ht="24" customHeight="1" x14ac:dyDescent="0.25">
      <c r="A50" s="145" t="s">
        <v>248</v>
      </c>
      <c r="B50" s="182" t="s">
        <v>37</v>
      </c>
      <c r="C50" s="183" t="s">
        <v>505</v>
      </c>
      <c r="D50" s="182" t="s">
        <v>38</v>
      </c>
      <c r="E50" s="35" t="s">
        <v>249</v>
      </c>
      <c r="F50" s="93">
        <f t="shared" ref="F50:H54" si="18">+F51</f>
        <v>241083896.5</v>
      </c>
      <c r="G50" s="93">
        <f t="shared" si="18"/>
        <v>0</v>
      </c>
      <c r="H50" s="93">
        <f t="shared" si="18"/>
        <v>241083896.5</v>
      </c>
      <c r="I50" s="221">
        <f t="shared" si="1"/>
        <v>5.8461661224871862E-2</v>
      </c>
      <c r="J50" s="93">
        <f>+J51</f>
        <v>241083896.5</v>
      </c>
      <c r="K50" s="270">
        <f t="shared" si="7"/>
        <v>1</v>
      </c>
    </row>
    <row r="51" spans="1:11" ht="24" customHeight="1" x14ac:dyDescent="0.25">
      <c r="A51" s="149" t="s">
        <v>250</v>
      </c>
      <c r="B51" s="191" t="s">
        <v>37</v>
      </c>
      <c r="C51" s="186" t="s">
        <v>505</v>
      </c>
      <c r="D51" s="191" t="s">
        <v>38</v>
      </c>
      <c r="E51" s="40" t="s">
        <v>251</v>
      </c>
      <c r="F51" s="62">
        <f t="shared" si="18"/>
        <v>241083896.5</v>
      </c>
      <c r="G51" s="62">
        <f t="shared" si="18"/>
        <v>0</v>
      </c>
      <c r="H51" s="62">
        <f t="shared" si="18"/>
        <v>241083896.5</v>
      </c>
      <c r="I51" s="223">
        <f t="shared" si="1"/>
        <v>5.8461661224871862E-2</v>
      </c>
      <c r="J51" s="62">
        <f>+J52</f>
        <v>241083896.5</v>
      </c>
      <c r="K51" s="270">
        <f t="shared" si="7"/>
        <v>1</v>
      </c>
    </row>
    <row r="52" spans="1:11" ht="49.5" customHeight="1" x14ac:dyDescent="0.25">
      <c r="A52" s="185" t="s">
        <v>300</v>
      </c>
      <c r="B52" s="191" t="s">
        <v>37</v>
      </c>
      <c r="C52" s="186" t="s">
        <v>505</v>
      </c>
      <c r="D52" s="191" t="s">
        <v>38</v>
      </c>
      <c r="E52" s="40" t="s">
        <v>301</v>
      </c>
      <c r="F52" s="62">
        <f t="shared" si="18"/>
        <v>241083896.5</v>
      </c>
      <c r="G52" s="62">
        <f t="shared" si="18"/>
        <v>0</v>
      </c>
      <c r="H52" s="62">
        <f t="shared" si="18"/>
        <v>241083896.5</v>
      </c>
      <c r="I52" s="223">
        <f t="shared" si="1"/>
        <v>5.8461661224871862E-2</v>
      </c>
      <c r="J52" s="62">
        <f>+J53</f>
        <v>241083896.5</v>
      </c>
      <c r="K52" s="270">
        <f t="shared" si="7"/>
        <v>1</v>
      </c>
    </row>
    <row r="53" spans="1:11" ht="49.5" customHeight="1" x14ac:dyDescent="0.25">
      <c r="A53" s="149" t="s">
        <v>302</v>
      </c>
      <c r="B53" s="191" t="s">
        <v>37</v>
      </c>
      <c r="C53" s="186" t="s">
        <v>505</v>
      </c>
      <c r="D53" s="191" t="s">
        <v>38</v>
      </c>
      <c r="E53" s="40" t="s">
        <v>301</v>
      </c>
      <c r="F53" s="62">
        <f t="shared" si="18"/>
        <v>241083896.5</v>
      </c>
      <c r="G53" s="62">
        <f t="shared" si="18"/>
        <v>0</v>
      </c>
      <c r="H53" s="62">
        <f t="shared" si="18"/>
        <v>241083896.5</v>
      </c>
      <c r="I53" s="223">
        <f t="shared" si="1"/>
        <v>5.8461661224871862E-2</v>
      </c>
      <c r="J53" s="62">
        <f>+J54</f>
        <v>241083896.5</v>
      </c>
      <c r="K53" s="270">
        <f t="shared" si="7"/>
        <v>1</v>
      </c>
    </row>
    <row r="54" spans="1:11" ht="55.5" customHeight="1" x14ac:dyDescent="0.25">
      <c r="A54" s="149" t="s">
        <v>303</v>
      </c>
      <c r="B54" s="191" t="s">
        <v>37</v>
      </c>
      <c r="C54" s="186" t="s">
        <v>505</v>
      </c>
      <c r="D54" s="191" t="s">
        <v>38</v>
      </c>
      <c r="E54" s="40" t="s">
        <v>304</v>
      </c>
      <c r="F54" s="62">
        <f t="shared" si="18"/>
        <v>241083896.5</v>
      </c>
      <c r="G54" s="62">
        <f t="shared" si="18"/>
        <v>0</v>
      </c>
      <c r="H54" s="62">
        <f t="shared" si="18"/>
        <v>241083896.5</v>
      </c>
      <c r="I54" s="223">
        <f t="shared" si="1"/>
        <v>5.8461661224871862E-2</v>
      </c>
      <c r="J54" s="62">
        <f>+J55</f>
        <v>241083896.5</v>
      </c>
      <c r="K54" s="270">
        <f t="shared" si="7"/>
        <v>1</v>
      </c>
    </row>
    <row r="55" spans="1:11" ht="30" customHeight="1" x14ac:dyDescent="0.25">
      <c r="A55" s="152" t="s">
        <v>305</v>
      </c>
      <c r="B55" s="44" t="s">
        <v>37</v>
      </c>
      <c r="C55" s="99">
        <v>13</v>
      </c>
      <c r="D55" s="44" t="s">
        <v>38</v>
      </c>
      <c r="E55" s="45" t="s">
        <v>258</v>
      </c>
      <c r="F55" s="48">
        <v>241083896.5</v>
      </c>
      <c r="G55" s="48">
        <v>0</v>
      </c>
      <c r="H55" s="48">
        <f>+F55-G55</f>
        <v>241083896.5</v>
      </c>
      <c r="I55" s="224">
        <f t="shared" si="1"/>
        <v>5.8461661224871862E-2</v>
      </c>
      <c r="J55" s="48">
        <v>241083896.5</v>
      </c>
      <c r="K55" s="271">
        <f t="shared" si="7"/>
        <v>1</v>
      </c>
    </row>
    <row r="56" spans="1:11" ht="35.25" customHeight="1" x14ac:dyDescent="0.25">
      <c r="A56" s="149" t="s">
        <v>386</v>
      </c>
      <c r="B56" s="44" t="s">
        <v>37</v>
      </c>
      <c r="C56" s="107">
        <v>13</v>
      </c>
      <c r="D56" s="44" t="s">
        <v>38</v>
      </c>
      <c r="E56" s="95" t="s">
        <v>387</v>
      </c>
      <c r="F56" s="62">
        <f t="shared" ref="F56:J60" si="19">+F57</f>
        <v>52191294.5</v>
      </c>
      <c r="G56" s="62">
        <f t="shared" si="19"/>
        <v>0</v>
      </c>
      <c r="H56" s="62">
        <f t="shared" si="19"/>
        <v>52191294.5</v>
      </c>
      <c r="I56" s="223">
        <f t="shared" si="1"/>
        <v>1.265613266685574E-2</v>
      </c>
      <c r="J56" s="62">
        <f t="shared" si="19"/>
        <v>52191294.5</v>
      </c>
      <c r="K56" s="270">
        <f t="shared" si="7"/>
        <v>1</v>
      </c>
    </row>
    <row r="57" spans="1:11" ht="33" customHeight="1" x14ac:dyDescent="0.25">
      <c r="A57" s="149" t="s">
        <v>388</v>
      </c>
      <c r="B57" s="44" t="s">
        <v>37</v>
      </c>
      <c r="C57" s="107">
        <v>13</v>
      </c>
      <c r="D57" s="44" t="s">
        <v>38</v>
      </c>
      <c r="E57" s="40" t="s">
        <v>251</v>
      </c>
      <c r="F57" s="62">
        <f t="shared" si="19"/>
        <v>52191294.5</v>
      </c>
      <c r="G57" s="62">
        <f t="shared" si="19"/>
        <v>0</v>
      </c>
      <c r="H57" s="62">
        <f t="shared" si="19"/>
        <v>52191294.5</v>
      </c>
      <c r="I57" s="223">
        <f t="shared" si="1"/>
        <v>1.265613266685574E-2</v>
      </c>
      <c r="J57" s="62">
        <f t="shared" si="19"/>
        <v>52191294.5</v>
      </c>
      <c r="K57" s="270">
        <f t="shared" si="7"/>
        <v>1</v>
      </c>
    </row>
    <row r="58" spans="1:11" ht="51.75" customHeight="1" x14ac:dyDescent="0.25">
      <c r="A58" s="149" t="s">
        <v>389</v>
      </c>
      <c r="B58" s="44" t="s">
        <v>37</v>
      </c>
      <c r="C58" s="107">
        <v>13</v>
      </c>
      <c r="D58" s="44" t="s">
        <v>38</v>
      </c>
      <c r="E58" s="40" t="s">
        <v>390</v>
      </c>
      <c r="F58" s="62">
        <f t="shared" si="19"/>
        <v>52191294.5</v>
      </c>
      <c r="G58" s="62">
        <f t="shared" si="19"/>
        <v>0</v>
      </c>
      <c r="H58" s="62">
        <f t="shared" si="19"/>
        <v>52191294.5</v>
      </c>
      <c r="I58" s="223">
        <f t="shared" si="1"/>
        <v>1.265613266685574E-2</v>
      </c>
      <c r="J58" s="62">
        <f t="shared" si="19"/>
        <v>52191294.5</v>
      </c>
      <c r="K58" s="270">
        <f t="shared" si="7"/>
        <v>1</v>
      </c>
    </row>
    <row r="59" spans="1:11" ht="51.75" customHeight="1" x14ac:dyDescent="0.25">
      <c r="A59" s="149" t="s">
        <v>391</v>
      </c>
      <c r="B59" s="44" t="s">
        <v>37</v>
      </c>
      <c r="C59" s="107">
        <v>13</v>
      </c>
      <c r="D59" s="44" t="s">
        <v>38</v>
      </c>
      <c r="E59" s="40" t="s">
        <v>390</v>
      </c>
      <c r="F59" s="62">
        <f t="shared" si="19"/>
        <v>52191294.5</v>
      </c>
      <c r="G59" s="62">
        <f t="shared" si="19"/>
        <v>0</v>
      </c>
      <c r="H59" s="62">
        <f t="shared" si="19"/>
        <v>52191294.5</v>
      </c>
      <c r="I59" s="223">
        <f t="shared" si="1"/>
        <v>1.265613266685574E-2</v>
      </c>
      <c r="J59" s="62">
        <f t="shared" si="19"/>
        <v>52191294.5</v>
      </c>
      <c r="K59" s="270">
        <f t="shared" si="7"/>
        <v>1</v>
      </c>
    </row>
    <row r="60" spans="1:11" ht="29.25" customHeight="1" x14ac:dyDescent="0.25">
      <c r="A60" s="149" t="s">
        <v>392</v>
      </c>
      <c r="B60" s="44" t="s">
        <v>37</v>
      </c>
      <c r="C60" s="107">
        <v>13</v>
      </c>
      <c r="D60" s="44" t="s">
        <v>38</v>
      </c>
      <c r="E60" s="95" t="s">
        <v>393</v>
      </c>
      <c r="F60" s="62">
        <f t="shared" si="19"/>
        <v>52191294.5</v>
      </c>
      <c r="G60" s="62">
        <f t="shared" si="19"/>
        <v>0</v>
      </c>
      <c r="H60" s="62">
        <f t="shared" si="19"/>
        <v>52191294.5</v>
      </c>
      <c r="I60" s="223">
        <f t="shared" si="1"/>
        <v>1.265613266685574E-2</v>
      </c>
      <c r="J60" s="62">
        <f t="shared" si="19"/>
        <v>52191294.5</v>
      </c>
      <c r="K60" s="270">
        <f t="shared" si="7"/>
        <v>1</v>
      </c>
    </row>
    <row r="61" spans="1:11" ht="30" customHeight="1" x14ac:dyDescent="0.25">
      <c r="A61" s="152" t="s">
        <v>394</v>
      </c>
      <c r="B61" s="44" t="s">
        <v>37</v>
      </c>
      <c r="C61" s="99">
        <v>13</v>
      </c>
      <c r="D61" s="44" t="s">
        <v>38</v>
      </c>
      <c r="E61" s="45" t="s">
        <v>258</v>
      </c>
      <c r="F61" s="48">
        <v>52191294.5</v>
      </c>
      <c r="G61" s="48">
        <v>0</v>
      </c>
      <c r="H61" s="48">
        <f>+F61-G61</f>
        <v>52191294.5</v>
      </c>
      <c r="I61" s="224">
        <f t="shared" si="1"/>
        <v>1.265613266685574E-2</v>
      </c>
      <c r="J61" s="48">
        <v>52191294.5</v>
      </c>
      <c r="K61" s="271">
        <f t="shared" si="7"/>
        <v>1</v>
      </c>
    </row>
    <row r="62" spans="1:11" ht="33" customHeight="1" x14ac:dyDescent="0.25">
      <c r="A62" s="149" t="s">
        <v>401</v>
      </c>
      <c r="B62" s="34" t="s">
        <v>37</v>
      </c>
      <c r="C62" s="107">
        <v>13</v>
      </c>
      <c r="D62" s="34" t="s">
        <v>38</v>
      </c>
      <c r="E62" s="40" t="s">
        <v>402</v>
      </c>
      <c r="F62" s="62">
        <f t="shared" ref="F62:J66" si="20">+F63</f>
        <v>18086887</v>
      </c>
      <c r="G62" s="62">
        <f t="shared" si="20"/>
        <v>0</v>
      </c>
      <c r="H62" s="62">
        <f t="shared" si="20"/>
        <v>18086887</v>
      </c>
      <c r="I62" s="223">
        <f t="shared" si="1"/>
        <v>4.3859812943024129E-3</v>
      </c>
      <c r="J62" s="62">
        <f t="shared" si="20"/>
        <v>18086887</v>
      </c>
      <c r="K62" s="270">
        <f t="shared" si="7"/>
        <v>1</v>
      </c>
    </row>
    <row r="63" spans="1:11" ht="38.25" customHeight="1" x14ac:dyDescent="0.25">
      <c r="A63" s="149" t="s">
        <v>403</v>
      </c>
      <c r="B63" s="34" t="s">
        <v>37</v>
      </c>
      <c r="C63" s="107">
        <v>13</v>
      </c>
      <c r="D63" s="34" t="s">
        <v>38</v>
      </c>
      <c r="E63" s="40" t="s">
        <v>251</v>
      </c>
      <c r="F63" s="62">
        <f t="shared" si="20"/>
        <v>18086887</v>
      </c>
      <c r="G63" s="62">
        <f t="shared" si="20"/>
        <v>0</v>
      </c>
      <c r="H63" s="62">
        <f t="shared" si="20"/>
        <v>18086887</v>
      </c>
      <c r="I63" s="223">
        <f t="shared" si="1"/>
        <v>4.3859812943024129E-3</v>
      </c>
      <c r="J63" s="62">
        <f t="shared" si="20"/>
        <v>18086887</v>
      </c>
      <c r="K63" s="270">
        <f t="shared" si="7"/>
        <v>1</v>
      </c>
    </row>
    <row r="64" spans="1:11" ht="39" customHeight="1" x14ac:dyDescent="0.25">
      <c r="A64" s="149" t="s">
        <v>413</v>
      </c>
      <c r="B64" s="34" t="s">
        <v>37</v>
      </c>
      <c r="C64" s="107">
        <v>13</v>
      </c>
      <c r="D64" s="34" t="s">
        <v>38</v>
      </c>
      <c r="E64" s="40" t="s">
        <v>414</v>
      </c>
      <c r="F64" s="62">
        <f t="shared" si="20"/>
        <v>18086887</v>
      </c>
      <c r="G64" s="62">
        <f t="shared" si="20"/>
        <v>0</v>
      </c>
      <c r="H64" s="62">
        <f t="shared" si="20"/>
        <v>18086887</v>
      </c>
      <c r="I64" s="223">
        <f t="shared" si="1"/>
        <v>4.3859812943024129E-3</v>
      </c>
      <c r="J64" s="62">
        <f t="shared" si="20"/>
        <v>18086887</v>
      </c>
      <c r="K64" s="270">
        <f t="shared" si="7"/>
        <v>1</v>
      </c>
    </row>
    <row r="65" spans="1:11" ht="39" customHeight="1" x14ac:dyDescent="0.25">
      <c r="A65" s="149" t="s">
        <v>415</v>
      </c>
      <c r="B65" s="34" t="s">
        <v>37</v>
      </c>
      <c r="C65" s="107">
        <v>13</v>
      </c>
      <c r="D65" s="34" t="s">
        <v>38</v>
      </c>
      <c r="E65" s="40" t="s">
        <v>414</v>
      </c>
      <c r="F65" s="62">
        <f t="shared" si="20"/>
        <v>18086887</v>
      </c>
      <c r="G65" s="62">
        <f t="shared" si="20"/>
        <v>0</v>
      </c>
      <c r="H65" s="62">
        <f t="shared" si="20"/>
        <v>18086887</v>
      </c>
      <c r="I65" s="223">
        <f t="shared" si="1"/>
        <v>4.3859812943024129E-3</v>
      </c>
      <c r="J65" s="62">
        <f t="shared" si="20"/>
        <v>18086887</v>
      </c>
      <c r="K65" s="270">
        <f t="shared" si="7"/>
        <v>1</v>
      </c>
    </row>
    <row r="66" spans="1:11" ht="39" customHeight="1" x14ac:dyDescent="0.25">
      <c r="A66" s="149" t="s">
        <v>416</v>
      </c>
      <c r="B66" s="34" t="s">
        <v>37</v>
      </c>
      <c r="C66" s="107">
        <v>13</v>
      </c>
      <c r="D66" s="34" t="s">
        <v>38</v>
      </c>
      <c r="E66" s="40" t="s">
        <v>393</v>
      </c>
      <c r="F66" s="41">
        <f t="shared" si="20"/>
        <v>18086887</v>
      </c>
      <c r="G66" s="41">
        <f t="shared" si="20"/>
        <v>0</v>
      </c>
      <c r="H66" s="41">
        <f t="shared" si="20"/>
        <v>18086887</v>
      </c>
      <c r="I66" s="223">
        <f t="shared" si="1"/>
        <v>4.3859812943024129E-3</v>
      </c>
      <c r="J66" s="41">
        <f t="shared" si="20"/>
        <v>18086887</v>
      </c>
      <c r="K66" s="270">
        <f t="shared" si="7"/>
        <v>1</v>
      </c>
    </row>
    <row r="67" spans="1:11" ht="30" customHeight="1" x14ac:dyDescent="0.25">
      <c r="A67" s="152" t="s">
        <v>417</v>
      </c>
      <c r="B67" s="44" t="s">
        <v>37</v>
      </c>
      <c r="C67" s="99">
        <v>13</v>
      </c>
      <c r="D67" s="44" t="s">
        <v>38</v>
      </c>
      <c r="E67" s="45" t="s">
        <v>258</v>
      </c>
      <c r="F67" s="48">
        <v>18086887</v>
      </c>
      <c r="G67" s="48">
        <v>0</v>
      </c>
      <c r="H67" s="48">
        <f>+F67-G67</f>
        <v>18086887</v>
      </c>
      <c r="I67" s="224">
        <f t="shared" si="1"/>
        <v>4.3859812943024129E-3</v>
      </c>
      <c r="J67" s="48">
        <v>18086887</v>
      </c>
      <c r="K67" s="271">
        <f t="shared" si="7"/>
        <v>1</v>
      </c>
    </row>
    <row r="68" spans="1:11" ht="34.5" customHeight="1" x14ac:dyDescent="0.25">
      <c r="A68" s="149" t="s">
        <v>418</v>
      </c>
      <c r="B68" s="34" t="s">
        <v>37</v>
      </c>
      <c r="C68" s="107">
        <v>13</v>
      </c>
      <c r="D68" s="34" t="s">
        <v>38</v>
      </c>
      <c r="E68" s="40" t="s">
        <v>419</v>
      </c>
      <c r="F68" s="60">
        <f t="shared" ref="F68:J76" si="21">+F69</f>
        <v>252804367.38</v>
      </c>
      <c r="G68" s="60">
        <f t="shared" si="21"/>
        <v>0</v>
      </c>
      <c r="H68" s="60">
        <f t="shared" si="21"/>
        <v>252804367.38</v>
      </c>
      <c r="I68" s="223">
        <f t="shared" si="1"/>
        <v>6.1303817867974467E-2</v>
      </c>
      <c r="J68" s="60">
        <f t="shared" si="21"/>
        <v>252804367.38</v>
      </c>
      <c r="K68" s="270">
        <f t="shared" si="7"/>
        <v>1</v>
      </c>
    </row>
    <row r="69" spans="1:11" ht="34.5" customHeight="1" x14ac:dyDescent="0.25">
      <c r="A69" s="149" t="s">
        <v>420</v>
      </c>
      <c r="B69" s="34" t="s">
        <v>37</v>
      </c>
      <c r="C69" s="107">
        <v>13</v>
      </c>
      <c r="D69" s="34" t="s">
        <v>38</v>
      </c>
      <c r="E69" s="95" t="s">
        <v>251</v>
      </c>
      <c r="F69" s="60">
        <f>+F70+F74</f>
        <v>252804367.38</v>
      </c>
      <c r="G69" s="60">
        <f>+G74</f>
        <v>0</v>
      </c>
      <c r="H69" s="60">
        <f>+H70+H74</f>
        <v>252804367.38</v>
      </c>
      <c r="I69" s="223">
        <f t="shared" si="1"/>
        <v>6.1303817867974467E-2</v>
      </c>
      <c r="J69" s="60">
        <f>+J70+J74</f>
        <v>252804367.38</v>
      </c>
      <c r="K69" s="270">
        <f t="shared" si="7"/>
        <v>1</v>
      </c>
    </row>
    <row r="70" spans="1:11" ht="38.25" customHeight="1" x14ac:dyDescent="0.25">
      <c r="A70" s="149" t="s">
        <v>421</v>
      </c>
      <c r="B70" s="34" t="s">
        <v>37</v>
      </c>
      <c r="C70" s="34">
        <v>13</v>
      </c>
      <c r="D70" s="34" t="s">
        <v>38</v>
      </c>
      <c r="E70" s="40" t="s">
        <v>422</v>
      </c>
      <c r="F70" s="62">
        <f t="shared" si="21"/>
        <v>173925178.38</v>
      </c>
      <c r="G70" s="62">
        <f t="shared" si="21"/>
        <v>0</v>
      </c>
      <c r="H70" s="62">
        <f t="shared" si="21"/>
        <v>173925178.38</v>
      </c>
      <c r="I70" s="223">
        <f t="shared" si="1"/>
        <v>4.2176001817387947E-2</v>
      </c>
      <c r="J70" s="62">
        <f t="shared" si="21"/>
        <v>173925178.38</v>
      </c>
      <c r="K70" s="270">
        <f t="shared" si="7"/>
        <v>1</v>
      </c>
    </row>
    <row r="71" spans="1:11" ht="38.25" customHeight="1" x14ac:dyDescent="0.25">
      <c r="A71" s="149" t="s">
        <v>423</v>
      </c>
      <c r="B71" s="34" t="s">
        <v>37</v>
      </c>
      <c r="C71" s="34">
        <v>13</v>
      </c>
      <c r="D71" s="34" t="s">
        <v>38</v>
      </c>
      <c r="E71" s="40" t="s">
        <v>422</v>
      </c>
      <c r="F71" s="62">
        <f t="shared" si="21"/>
        <v>173925178.38</v>
      </c>
      <c r="G71" s="62">
        <f t="shared" si="21"/>
        <v>0</v>
      </c>
      <c r="H71" s="62">
        <f t="shared" si="21"/>
        <v>173925178.38</v>
      </c>
      <c r="I71" s="223">
        <f t="shared" si="1"/>
        <v>4.2176001817387947E-2</v>
      </c>
      <c r="J71" s="62">
        <f t="shared" si="21"/>
        <v>173925178.38</v>
      </c>
      <c r="K71" s="270">
        <f t="shared" si="7"/>
        <v>1</v>
      </c>
    </row>
    <row r="72" spans="1:11" ht="34.5" customHeight="1" x14ac:dyDescent="0.25">
      <c r="A72" s="149" t="s">
        <v>424</v>
      </c>
      <c r="B72" s="34" t="s">
        <v>37</v>
      </c>
      <c r="C72" s="34">
        <v>13</v>
      </c>
      <c r="D72" s="34" t="s">
        <v>38</v>
      </c>
      <c r="E72" s="40" t="s">
        <v>425</v>
      </c>
      <c r="F72" s="62">
        <f t="shared" si="21"/>
        <v>173925178.38</v>
      </c>
      <c r="G72" s="62">
        <f t="shared" si="21"/>
        <v>0</v>
      </c>
      <c r="H72" s="62">
        <f t="shared" si="21"/>
        <v>173925178.38</v>
      </c>
      <c r="I72" s="223">
        <f t="shared" si="1"/>
        <v>4.2176001817387947E-2</v>
      </c>
      <c r="J72" s="62">
        <f t="shared" si="21"/>
        <v>173925178.38</v>
      </c>
      <c r="K72" s="270">
        <f t="shared" si="7"/>
        <v>1</v>
      </c>
    </row>
    <row r="73" spans="1:11" ht="34.5" customHeight="1" x14ac:dyDescent="0.25">
      <c r="A73" s="152" t="s">
        <v>426</v>
      </c>
      <c r="B73" s="44" t="s">
        <v>37</v>
      </c>
      <c r="C73" s="44">
        <v>13</v>
      </c>
      <c r="D73" s="44" t="s">
        <v>38</v>
      </c>
      <c r="E73" s="45" t="s">
        <v>258</v>
      </c>
      <c r="F73" s="48">
        <v>173925178.38</v>
      </c>
      <c r="G73" s="48">
        <v>0</v>
      </c>
      <c r="H73" s="48">
        <f>+F73-G73</f>
        <v>173925178.38</v>
      </c>
      <c r="I73" s="224">
        <f t="shared" ref="I73:I101" si="22">+H73/$H$102</f>
        <v>4.2176001817387947E-2</v>
      </c>
      <c r="J73" s="48">
        <v>173925178.38</v>
      </c>
      <c r="K73" s="271">
        <f t="shared" si="7"/>
        <v>1</v>
      </c>
    </row>
    <row r="74" spans="1:11" ht="49.5" customHeight="1" x14ac:dyDescent="0.25">
      <c r="A74" s="149" t="s">
        <v>427</v>
      </c>
      <c r="B74" s="34" t="s">
        <v>37</v>
      </c>
      <c r="C74" s="107">
        <v>13</v>
      </c>
      <c r="D74" s="34" t="s">
        <v>38</v>
      </c>
      <c r="E74" s="40" t="s">
        <v>428</v>
      </c>
      <c r="F74" s="62">
        <f t="shared" si="21"/>
        <v>78879189</v>
      </c>
      <c r="G74" s="62">
        <f t="shared" si="21"/>
        <v>0</v>
      </c>
      <c r="H74" s="62">
        <f t="shared" si="21"/>
        <v>78879189</v>
      </c>
      <c r="I74" s="223">
        <f t="shared" si="22"/>
        <v>1.912781605058652E-2</v>
      </c>
      <c r="J74" s="62">
        <f t="shared" si="21"/>
        <v>78879189</v>
      </c>
      <c r="K74" s="270">
        <f t="shared" si="7"/>
        <v>1</v>
      </c>
    </row>
    <row r="75" spans="1:11" ht="49.5" customHeight="1" x14ac:dyDescent="0.25">
      <c r="A75" s="149" t="s">
        <v>429</v>
      </c>
      <c r="B75" s="34" t="s">
        <v>37</v>
      </c>
      <c r="C75" s="107">
        <v>13</v>
      </c>
      <c r="D75" s="34" t="s">
        <v>38</v>
      </c>
      <c r="E75" s="40" t="s">
        <v>428</v>
      </c>
      <c r="F75" s="62">
        <f t="shared" si="21"/>
        <v>78879189</v>
      </c>
      <c r="G75" s="62">
        <f t="shared" si="21"/>
        <v>0</v>
      </c>
      <c r="H75" s="62">
        <f t="shared" si="21"/>
        <v>78879189</v>
      </c>
      <c r="I75" s="223">
        <f t="shared" si="22"/>
        <v>1.912781605058652E-2</v>
      </c>
      <c r="J75" s="62">
        <f t="shared" si="21"/>
        <v>78879189</v>
      </c>
      <c r="K75" s="270">
        <f t="shared" si="7"/>
        <v>1</v>
      </c>
    </row>
    <row r="76" spans="1:11" ht="34.5" customHeight="1" x14ac:dyDescent="0.25">
      <c r="A76" s="149" t="s">
        <v>430</v>
      </c>
      <c r="B76" s="34" t="s">
        <v>37</v>
      </c>
      <c r="C76" s="107">
        <v>13</v>
      </c>
      <c r="D76" s="34" t="s">
        <v>38</v>
      </c>
      <c r="E76" s="40" t="s">
        <v>393</v>
      </c>
      <c r="F76" s="62">
        <f t="shared" si="21"/>
        <v>78879189</v>
      </c>
      <c r="G76" s="62">
        <f t="shared" si="21"/>
        <v>0</v>
      </c>
      <c r="H76" s="62">
        <f t="shared" si="21"/>
        <v>78879189</v>
      </c>
      <c r="I76" s="223">
        <f t="shared" si="22"/>
        <v>1.912781605058652E-2</v>
      </c>
      <c r="J76" s="62">
        <f t="shared" si="21"/>
        <v>78879189</v>
      </c>
      <c r="K76" s="270">
        <f t="shared" si="7"/>
        <v>1</v>
      </c>
    </row>
    <row r="77" spans="1:11" ht="30" customHeight="1" x14ac:dyDescent="0.25">
      <c r="A77" s="152" t="s">
        <v>431</v>
      </c>
      <c r="B77" s="44" t="s">
        <v>37</v>
      </c>
      <c r="C77" s="99">
        <v>13</v>
      </c>
      <c r="D77" s="44" t="s">
        <v>38</v>
      </c>
      <c r="E77" s="45" t="s">
        <v>258</v>
      </c>
      <c r="F77" s="48">
        <v>78879189</v>
      </c>
      <c r="G77" s="48">
        <v>0</v>
      </c>
      <c r="H77" s="48">
        <f>+F77-G77</f>
        <v>78879189</v>
      </c>
      <c r="I77" s="224">
        <f t="shared" si="22"/>
        <v>1.912781605058652E-2</v>
      </c>
      <c r="J77" s="48">
        <v>78879189</v>
      </c>
      <c r="K77" s="271">
        <f t="shared" si="7"/>
        <v>1</v>
      </c>
    </row>
    <row r="78" spans="1:11" ht="39" customHeight="1" x14ac:dyDescent="0.25">
      <c r="A78" s="149" t="s">
        <v>432</v>
      </c>
      <c r="B78" s="34" t="s">
        <v>37</v>
      </c>
      <c r="C78" s="34">
        <v>13</v>
      </c>
      <c r="D78" s="34" t="s">
        <v>38</v>
      </c>
      <c r="E78" s="40" t="s">
        <v>433</v>
      </c>
      <c r="F78" s="60">
        <f t="shared" ref="F78:J79" si="23">+F79</f>
        <v>3015011</v>
      </c>
      <c r="G78" s="60">
        <f t="shared" si="23"/>
        <v>0</v>
      </c>
      <c r="H78" s="60">
        <f t="shared" si="23"/>
        <v>3015011</v>
      </c>
      <c r="I78" s="223">
        <f t="shared" si="22"/>
        <v>7.3112536436568726E-4</v>
      </c>
      <c r="J78" s="60">
        <f t="shared" si="23"/>
        <v>3015011</v>
      </c>
      <c r="K78" s="270">
        <f t="shared" si="7"/>
        <v>1</v>
      </c>
    </row>
    <row r="79" spans="1:11" ht="39" customHeight="1" x14ac:dyDescent="0.25">
      <c r="A79" s="149" t="s">
        <v>434</v>
      </c>
      <c r="B79" s="34" t="s">
        <v>37</v>
      </c>
      <c r="C79" s="34">
        <v>13</v>
      </c>
      <c r="D79" s="34" t="s">
        <v>38</v>
      </c>
      <c r="E79" s="95" t="s">
        <v>251</v>
      </c>
      <c r="F79" s="60">
        <f t="shared" si="23"/>
        <v>3015011</v>
      </c>
      <c r="G79" s="60">
        <f t="shared" si="23"/>
        <v>0</v>
      </c>
      <c r="H79" s="60">
        <f t="shared" si="23"/>
        <v>3015011</v>
      </c>
      <c r="I79" s="223">
        <f t="shared" si="22"/>
        <v>7.3112536436568726E-4</v>
      </c>
      <c r="J79" s="60">
        <f t="shared" si="23"/>
        <v>3015011</v>
      </c>
      <c r="K79" s="270">
        <f t="shared" si="7"/>
        <v>1</v>
      </c>
    </row>
    <row r="80" spans="1:11" ht="39" customHeight="1" x14ac:dyDescent="0.25">
      <c r="A80" s="149" t="s">
        <v>508</v>
      </c>
      <c r="B80" s="34" t="s">
        <v>37</v>
      </c>
      <c r="C80" s="34">
        <v>13</v>
      </c>
      <c r="D80" s="34" t="s">
        <v>38</v>
      </c>
      <c r="E80" s="40" t="s">
        <v>509</v>
      </c>
      <c r="F80" s="60">
        <f t="shared" ref="F80:J80" si="24">F81</f>
        <v>3015011</v>
      </c>
      <c r="G80" s="60">
        <f t="shared" si="24"/>
        <v>0</v>
      </c>
      <c r="H80" s="60">
        <f t="shared" si="24"/>
        <v>3015011</v>
      </c>
      <c r="I80" s="223">
        <f t="shared" si="22"/>
        <v>7.3112536436568726E-4</v>
      </c>
      <c r="J80" s="60">
        <f t="shared" si="24"/>
        <v>3015011</v>
      </c>
      <c r="K80" s="270">
        <f t="shared" si="7"/>
        <v>1</v>
      </c>
    </row>
    <row r="81" spans="1:11" ht="39" customHeight="1" x14ac:dyDescent="0.25">
      <c r="A81" s="149" t="s">
        <v>510</v>
      </c>
      <c r="B81" s="34" t="s">
        <v>37</v>
      </c>
      <c r="C81" s="34">
        <v>13</v>
      </c>
      <c r="D81" s="34" t="s">
        <v>38</v>
      </c>
      <c r="E81" s="40" t="s">
        <v>509</v>
      </c>
      <c r="F81" s="60">
        <f t="shared" ref="F81:J82" si="25">+F82</f>
        <v>3015011</v>
      </c>
      <c r="G81" s="60">
        <f t="shared" si="25"/>
        <v>0</v>
      </c>
      <c r="H81" s="60">
        <f t="shared" si="25"/>
        <v>3015011</v>
      </c>
      <c r="I81" s="223">
        <f t="shared" si="22"/>
        <v>7.3112536436568726E-4</v>
      </c>
      <c r="J81" s="60">
        <f t="shared" si="25"/>
        <v>3015011</v>
      </c>
      <c r="K81" s="270">
        <f t="shared" ref="K81:K100" si="26">+J81/H81</f>
        <v>1</v>
      </c>
    </row>
    <row r="82" spans="1:11" ht="39" customHeight="1" x14ac:dyDescent="0.25">
      <c r="A82" s="149" t="s">
        <v>511</v>
      </c>
      <c r="B82" s="34" t="s">
        <v>37</v>
      </c>
      <c r="C82" s="34">
        <v>13</v>
      </c>
      <c r="D82" s="34" t="s">
        <v>38</v>
      </c>
      <c r="E82" s="40" t="s">
        <v>393</v>
      </c>
      <c r="F82" s="60">
        <f t="shared" si="25"/>
        <v>3015011</v>
      </c>
      <c r="G82" s="60">
        <f t="shared" si="25"/>
        <v>0</v>
      </c>
      <c r="H82" s="60">
        <f t="shared" si="25"/>
        <v>3015011</v>
      </c>
      <c r="I82" s="223">
        <f t="shared" si="22"/>
        <v>7.3112536436568726E-4</v>
      </c>
      <c r="J82" s="60">
        <f t="shared" si="25"/>
        <v>3015011</v>
      </c>
      <c r="K82" s="270">
        <f t="shared" si="26"/>
        <v>1</v>
      </c>
    </row>
    <row r="83" spans="1:11" ht="39" customHeight="1" x14ac:dyDescent="0.25">
      <c r="A83" s="152" t="s">
        <v>512</v>
      </c>
      <c r="B83" s="44" t="s">
        <v>37</v>
      </c>
      <c r="C83" s="44">
        <v>13</v>
      </c>
      <c r="D83" s="44" t="s">
        <v>38</v>
      </c>
      <c r="E83" s="45" t="s">
        <v>258</v>
      </c>
      <c r="F83" s="46">
        <v>3015011</v>
      </c>
      <c r="G83" s="46">
        <v>0</v>
      </c>
      <c r="H83" s="48">
        <f>+F83-G83</f>
        <v>3015011</v>
      </c>
      <c r="I83" s="224">
        <f t="shared" si="22"/>
        <v>7.3112536436568726E-4</v>
      </c>
      <c r="J83" s="46">
        <v>3015011</v>
      </c>
      <c r="K83" s="271">
        <f t="shared" si="26"/>
        <v>1</v>
      </c>
    </row>
    <row r="84" spans="1:11" ht="39" customHeight="1" x14ac:dyDescent="0.25">
      <c r="A84" s="193" t="s">
        <v>441</v>
      </c>
      <c r="B84" s="100" t="s">
        <v>37</v>
      </c>
      <c r="C84" s="34">
        <v>13</v>
      </c>
      <c r="D84" s="34" t="s">
        <v>38</v>
      </c>
      <c r="E84" s="95" t="s">
        <v>442</v>
      </c>
      <c r="F84" s="66">
        <f>+F85</f>
        <v>750959932.33000004</v>
      </c>
      <c r="G84" s="66">
        <f t="shared" ref="G84:H84" si="27">+G85</f>
        <v>0</v>
      </c>
      <c r="H84" s="66">
        <f t="shared" si="27"/>
        <v>750959932.33000004</v>
      </c>
      <c r="I84" s="223">
        <f t="shared" si="22"/>
        <v>0.18210409651865389</v>
      </c>
      <c r="J84" s="66">
        <f>+J85</f>
        <v>750959932.33000004</v>
      </c>
      <c r="K84" s="270">
        <f t="shared" si="26"/>
        <v>1</v>
      </c>
    </row>
    <row r="85" spans="1:11" ht="39" customHeight="1" x14ac:dyDescent="0.25">
      <c r="A85" s="193" t="s">
        <v>443</v>
      </c>
      <c r="B85" s="100" t="s">
        <v>37</v>
      </c>
      <c r="C85" s="34">
        <v>13</v>
      </c>
      <c r="D85" s="34" t="s">
        <v>38</v>
      </c>
      <c r="E85" s="95" t="s">
        <v>251</v>
      </c>
      <c r="F85" s="66">
        <f>+F86+F90+F94+F98</f>
        <v>750959932.33000004</v>
      </c>
      <c r="G85" s="66">
        <f t="shared" ref="G85:H85" si="28">+G86+G90+G94+G98</f>
        <v>0</v>
      </c>
      <c r="H85" s="66">
        <f t="shared" si="28"/>
        <v>750959932.33000004</v>
      </c>
      <c r="I85" s="223">
        <f t="shared" si="22"/>
        <v>0.18210409651865389</v>
      </c>
      <c r="J85" s="66">
        <f>+J86+J90+J94+J98</f>
        <v>750959932.33000004</v>
      </c>
      <c r="K85" s="270">
        <f t="shared" si="26"/>
        <v>1</v>
      </c>
    </row>
    <row r="86" spans="1:11" ht="53.25" customHeight="1" x14ac:dyDescent="0.25">
      <c r="A86" s="185" t="s">
        <v>444</v>
      </c>
      <c r="B86" s="100" t="s">
        <v>37</v>
      </c>
      <c r="C86" s="34">
        <v>13</v>
      </c>
      <c r="D86" s="34" t="s">
        <v>38</v>
      </c>
      <c r="E86" s="95" t="s">
        <v>445</v>
      </c>
      <c r="F86" s="66">
        <f t="shared" ref="F86:J88" si="29">+F87</f>
        <v>15068634</v>
      </c>
      <c r="G86" s="66">
        <f t="shared" si="29"/>
        <v>0</v>
      </c>
      <c r="H86" s="66">
        <f t="shared" si="29"/>
        <v>15068634</v>
      </c>
      <c r="I86" s="223">
        <f t="shared" si="22"/>
        <v>3.6540697608543333E-3</v>
      </c>
      <c r="J86" s="66">
        <f t="shared" si="29"/>
        <v>15068634</v>
      </c>
      <c r="K86" s="270">
        <f t="shared" si="26"/>
        <v>1</v>
      </c>
    </row>
    <row r="87" spans="1:11" ht="53.25" customHeight="1" x14ac:dyDescent="0.25">
      <c r="A87" s="185" t="s">
        <v>446</v>
      </c>
      <c r="B87" s="100" t="s">
        <v>37</v>
      </c>
      <c r="C87" s="34">
        <v>13</v>
      </c>
      <c r="D87" s="34" t="s">
        <v>38</v>
      </c>
      <c r="E87" s="95" t="s">
        <v>445</v>
      </c>
      <c r="F87" s="66">
        <f t="shared" si="29"/>
        <v>15068634</v>
      </c>
      <c r="G87" s="66">
        <f t="shared" si="29"/>
        <v>0</v>
      </c>
      <c r="H87" s="66">
        <f t="shared" si="29"/>
        <v>15068634</v>
      </c>
      <c r="I87" s="223">
        <f t="shared" si="22"/>
        <v>3.6540697608543333E-3</v>
      </c>
      <c r="J87" s="66">
        <f t="shared" si="29"/>
        <v>15068634</v>
      </c>
      <c r="K87" s="270">
        <f t="shared" si="26"/>
        <v>1</v>
      </c>
    </row>
    <row r="88" spans="1:11" ht="39" customHeight="1" x14ac:dyDescent="0.25">
      <c r="A88" s="185" t="s">
        <v>447</v>
      </c>
      <c r="B88" s="100" t="s">
        <v>37</v>
      </c>
      <c r="C88" s="34">
        <v>13</v>
      </c>
      <c r="D88" s="34" t="s">
        <v>38</v>
      </c>
      <c r="E88" s="95" t="s">
        <v>448</v>
      </c>
      <c r="F88" s="66">
        <f t="shared" si="29"/>
        <v>15068634</v>
      </c>
      <c r="G88" s="66">
        <f t="shared" si="29"/>
        <v>0</v>
      </c>
      <c r="H88" s="66">
        <f t="shared" si="29"/>
        <v>15068634</v>
      </c>
      <c r="I88" s="223">
        <f t="shared" si="22"/>
        <v>3.6540697608543333E-3</v>
      </c>
      <c r="J88" s="66">
        <f t="shared" si="29"/>
        <v>15068634</v>
      </c>
      <c r="K88" s="270">
        <f t="shared" si="26"/>
        <v>1</v>
      </c>
    </row>
    <row r="89" spans="1:11" ht="39" customHeight="1" x14ac:dyDescent="0.25">
      <c r="A89" s="152" t="s">
        <v>449</v>
      </c>
      <c r="B89" s="103" t="s">
        <v>37</v>
      </c>
      <c r="C89" s="44">
        <v>13</v>
      </c>
      <c r="D89" s="44" t="s">
        <v>38</v>
      </c>
      <c r="E89" s="45" t="s">
        <v>258</v>
      </c>
      <c r="F89" s="46">
        <v>15068634</v>
      </c>
      <c r="G89" s="46">
        <v>0</v>
      </c>
      <c r="H89" s="48">
        <f>+F89-G89</f>
        <v>15068634</v>
      </c>
      <c r="I89" s="224">
        <f t="shared" si="22"/>
        <v>3.6540697608543333E-3</v>
      </c>
      <c r="J89" s="46">
        <v>15068634</v>
      </c>
      <c r="K89" s="271">
        <f t="shared" si="26"/>
        <v>1</v>
      </c>
    </row>
    <row r="90" spans="1:11" ht="56.25" customHeight="1" x14ac:dyDescent="0.25">
      <c r="A90" s="185" t="s">
        <v>450</v>
      </c>
      <c r="B90" s="107" t="s">
        <v>37</v>
      </c>
      <c r="C90" s="34">
        <v>13</v>
      </c>
      <c r="D90" s="34" t="s">
        <v>38</v>
      </c>
      <c r="E90" s="95" t="s">
        <v>451</v>
      </c>
      <c r="F90" s="60">
        <f t="shared" ref="F90:H90" si="30">+F91</f>
        <v>546882409.33000004</v>
      </c>
      <c r="G90" s="60">
        <f t="shared" si="30"/>
        <v>0</v>
      </c>
      <c r="H90" s="60">
        <f t="shared" si="30"/>
        <v>546882409.33000004</v>
      </c>
      <c r="I90" s="235">
        <f t="shared" si="22"/>
        <v>0.13261629917323062</v>
      </c>
      <c r="J90" s="60">
        <f t="shared" ref="J90" si="31">+J91</f>
        <v>546882409.33000004</v>
      </c>
      <c r="K90" s="270">
        <f t="shared" si="26"/>
        <v>1</v>
      </c>
    </row>
    <row r="91" spans="1:11" ht="56.25" customHeight="1" x14ac:dyDescent="0.25">
      <c r="A91" s="185" t="s">
        <v>452</v>
      </c>
      <c r="B91" s="107" t="s">
        <v>37</v>
      </c>
      <c r="C91" s="34">
        <v>13</v>
      </c>
      <c r="D91" s="34" t="s">
        <v>38</v>
      </c>
      <c r="E91" s="95" t="s">
        <v>451</v>
      </c>
      <c r="F91" s="66">
        <f>+F92</f>
        <v>546882409.33000004</v>
      </c>
      <c r="G91" s="66">
        <f>+G92</f>
        <v>0</v>
      </c>
      <c r="H91" s="66">
        <f>+H92</f>
        <v>546882409.33000004</v>
      </c>
      <c r="I91" s="235">
        <f t="shared" si="22"/>
        <v>0.13261629917323062</v>
      </c>
      <c r="J91" s="66">
        <f>+J92</f>
        <v>546882409.33000004</v>
      </c>
      <c r="K91" s="270">
        <f t="shared" si="26"/>
        <v>1</v>
      </c>
    </row>
    <row r="92" spans="1:11" ht="39" customHeight="1" x14ac:dyDescent="0.25">
      <c r="A92" s="185" t="s">
        <v>453</v>
      </c>
      <c r="B92" s="107" t="s">
        <v>37</v>
      </c>
      <c r="C92" s="34">
        <v>13</v>
      </c>
      <c r="D92" s="34" t="s">
        <v>38</v>
      </c>
      <c r="E92" s="95" t="s">
        <v>393</v>
      </c>
      <c r="F92" s="66">
        <f t="shared" ref="F92:H92" si="32">+F93</f>
        <v>546882409.33000004</v>
      </c>
      <c r="G92" s="66">
        <f t="shared" si="32"/>
        <v>0</v>
      </c>
      <c r="H92" s="66">
        <f t="shared" si="32"/>
        <v>546882409.33000004</v>
      </c>
      <c r="I92" s="235">
        <f t="shared" si="22"/>
        <v>0.13261629917323062</v>
      </c>
      <c r="J92" s="66">
        <f t="shared" ref="J92" si="33">+J93</f>
        <v>546882409.33000004</v>
      </c>
      <c r="K92" s="270">
        <f t="shared" si="26"/>
        <v>1</v>
      </c>
    </row>
    <row r="93" spans="1:11" ht="39" customHeight="1" x14ac:dyDescent="0.25">
      <c r="A93" s="152" t="s">
        <v>456</v>
      </c>
      <c r="B93" s="99" t="s">
        <v>37</v>
      </c>
      <c r="C93" s="44">
        <v>13</v>
      </c>
      <c r="D93" s="44" t="s">
        <v>38</v>
      </c>
      <c r="E93" s="108" t="s">
        <v>258</v>
      </c>
      <c r="F93" s="46">
        <v>546882409.33000004</v>
      </c>
      <c r="G93" s="46">
        <v>0</v>
      </c>
      <c r="H93" s="48">
        <f>+F93-G93</f>
        <v>546882409.33000004</v>
      </c>
      <c r="I93" s="225">
        <f t="shared" si="22"/>
        <v>0.13261629917323062</v>
      </c>
      <c r="J93" s="46">
        <v>546882409.33000004</v>
      </c>
      <c r="K93" s="271">
        <f t="shared" si="26"/>
        <v>1</v>
      </c>
    </row>
    <row r="94" spans="1:11" ht="59.25" customHeight="1" x14ac:dyDescent="0.25">
      <c r="A94" s="185" t="s">
        <v>458</v>
      </c>
      <c r="B94" s="100" t="s">
        <v>37</v>
      </c>
      <c r="C94" s="34">
        <v>13</v>
      </c>
      <c r="D94" s="34" t="s">
        <v>38</v>
      </c>
      <c r="E94" s="95" t="s">
        <v>459</v>
      </c>
      <c r="F94" s="66">
        <f t="shared" ref="F94:J96" si="34">+F95</f>
        <v>166580829</v>
      </c>
      <c r="G94" s="66">
        <f t="shared" si="34"/>
        <v>0</v>
      </c>
      <c r="H94" s="66">
        <f t="shared" si="34"/>
        <v>166580829</v>
      </c>
      <c r="I94" s="235">
        <f t="shared" si="22"/>
        <v>4.0395033152105665E-2</v>
      </c>
      <c r="J94" s="66">
        <f t="shared" si="34"/>
        <v>166580829</v>
      </c>
      <c r="K94" s="270">
        <f t="shared" si="26"/>
        <v>1</v>
      </c>
    </row>
    <row r="95" spans="1:11" ht="59.25" customHeight="1" x14ac:dyDescent="0.25">
      <c r="A95" s="185" t="s">
        <v>460</v>
      </c>
      <c r="B95" s="100" t="s">
        <v>37</v>
      </c>
      <c r="C95" s="34">
        <v>13</v>
      </c>
      <c r="D95" s="34" t="s">
        <v>38</v>
      </c>
      <c r="E95" s="95" t="s">
        <v>459</v>
      </c>
      <c r="F95" s="66">
        <f t="shared" si="34"/>
        <v>166580829</v>
      </c>
      <c r="G95" s="66">
        <f t="shared" si="34"/>
        <v>0</v>
      </c>
      <c r="H95" s="66">
        <f t="shared" si="34"/>
        <v>166580829</v>
      </c>
      <c r="I95" s="235">
        <f t="shared" si="22"/>
        <v>4.0395033152105665E-2</v>
      </c>
      <c r="J95" s="66">
        <f t="shared" si="34"/>
        <v>166580829</v>
      </c>
      <c r="K95" s="270">
        <f t="shared" si="26"/>
        <v>1</v>
      </c>
    </row>
    <row r="96" spans="1:11" ht="39" customHeight="1" x14ac:dyDescent="0.25">
      <c r="A96" s="185" t="s">
        <v>461</v>
      </c>
      <c r="B96" s="100" t="s">
        <v>37</v>
      </c>
      <c r="C96" s="34">
        <v>13</v>
      </c>
      <c r="D96" s="34" t="s">
        <v>38</v>
      </c>
      <c r="E96" s="95" t="s">
        <v>462</v>
      </c>
      <c r="F96" s="66">
        <f t="shared" si="34"/>
        <v>166580829</v>
      </c>
      <c r="G96" s="66">
        <f t="shared" si="34"/>
        <v>0</v>
      </c>
      <c r="H96" s="66">
        <f t="shared" si="34"/>
        <v>166580829</v>
      </c>
      <c r="I96" s="235">
        <f t="shared" si="22"/>
        <v>4.0395033152105665E-2</v>
      </c>
      <c r="J96" s="66">
        <f t="shared" si="34"/>
        <v>166580829</v>
      </c>
      <c r="K96" s="270">
        <f t="shared" si="26"/>
        <v>1</v>
      </c>
    </row>
    <row r="97" spans="1:11" ht="39" customHeight="1" x14ac:dyDescent="0.25">
      <c r="A97" s="152" t="s">
        <v>463</v>
      </c>
      <c r="B97" s="103" t="s">
        <v>37</v>
      </c>
      <c r="C97" s="44">
        <v>13</v>
      </c>
      <c r="D97" s="44" t="s">
        <v>38</v>
      </c>
      <c r="E97" s="108" t="s">
        <v>258</v>
      </c>
      <c r="F97" s="46">
        <v>166580829</v>
      </c>
      <c r="G97" s="46">
        <v>0</v>
      </c>
      <c r="H97" s="48">
        <f>+F97-G97</f>
        <v>166580829</v>
      </c>
      <c r="I97" s="225">
        <f t="shared" si="22"/>
        <v>4.0395033152105665E-2</v>
      </c>
      <c r="J97" s="46">
        <v>166580829</v>
      </c>
      <c r="K97" s="271">
        <f t="shared" si="26"/>
        <v>1</v>
      </c>
    </row>
    <row r="98" spans="1:11" ht="57" customHeight="1" x14ac:dyDescent="0.25">
      <c r="A98" s="185" t="s">
        <v>464</v>
      </c>
      <c r="B98" s="100" t="s">
        <v>37</v>
      </c>
      <c r="C98" s="34">
        <v>13</v>
      </c>
      <c r="D98" s="34" t="s">
        <v>38</v>
      </c>
      <c r="E98" s="95" t="s">
        <v>465</v>
      </c>
      <c r="F98" s="66">
        <f t="shared" ref="F98:J100" si="35">+F99</f>
        <v>22428060</v>
      </c>
      <c r="G98" s="66">
        <f t="shared" si="35"/>
        <v>0</v>
      </c>
      <c r="H98" s="66">
        <f t="shared" si="35"/>
        <v>22428060</v>
      </c>
      <c r="I98" s="223">
        <f t="shared" si="22"/>
        <v>5.438694432463264E-3</v>
      </c>
      <c r="J98" s="66">
        <f t="shared" si="35"/>
        <v>22428060</v>
      </c>
      <c r="K98" s="270">
        <f t="shared" si="26"/>
        <v>1</v>
      </c>
    </row>
    <row r="99" spans="1:11" ht="60" customHeight="1" x14ac:dyDescent="0.25">
      <c r="A99" s="185" t="s">
        <v>466</v>
      </c>
      <c r="B99" s="100" t="s">
        <v>37</v>
      </c>
      <c r="C99" s="34">
        <v>13</v>
      </c>
      <c r="D99" s="34" t="s">
        <v>38</v>
      </c>
      <c r="E99" s="95" t="s">
        <v>465</v>
      </c>
      <c r="F99" s="66">
        <f t="shared" si="35"/>
        <v>22428060</v>
      </c>
      <c r="G99" s="66">
        <f t="shared" si="35"/>
        <v>0</v>
      </c>
      <c r="H99" s="66">
        <f t="shared" si="35"/>
        <v>22428060</v>
      </c>
      <c r="I99" s="223">
        <f t="shared" si="22"/>
        <v>5.438694432463264E-3</v>
      </c>
      <c r="J99" s="66">
        <f t="shared" si="35"/>
        <v>22428060</v>
      </c>
      <c r="K99" s="270">
        <f t="shared" si="26"/>
        <v>1</v>
      </c>
    </row>
    <row r="100" spans="1:11" ht="39" customHeight="1" x14ac:dyDescent="0.25">
      <c r="A100" s="185" t="s">
        <v>467</v>
      </c>
      <c r="B100" s="100" t="s">
        <v>37</v>
      </c>
      <c r="C100" s="34">
        <v>13</v>
      </c>
      <c r="D100" s="34" t="s">
        <v>38</v>
      </c>
      <c r="E100" s="95" t="s">
        <v>468</v>
      </c>
      <c r="F100" s="66">
        <f t="shared" si="35"/>
        <v>22428060</v>
      </c>
      <c r="G100" s="66">
        <f t="shared" si="35"/>
        <v>0</v>
      </c>
      <c r="H100" s="66">
        <f t="shared" si="35"/>
        <v>22428060</v>
      </c>
      <c r="I100" s="223">
        <f t="shared" si="22"/>
        <v>5.438694432463264E-3</v>
      </c>
      <c r="J100" s="66">
        <f t="shared" si="35"/>
        <v>22428060</v>
      </c>
      <c r="K100" s="270">
        <f t="shared" si="26"/>
        <v>1</v>
      </c>
    </row>
    <row r="101" spans="1:11" ht="39" customHeight="1" thickBot="1" x14ac:dyDescent="0.3">
      <c r="A101" s="164" t="s">
        <v>469</v>
      </c>
      <c r="B101" s="194" t="s">
        <v>37</v>
      </c>
      <c r="C101" s="84">
        <v>13</v>
      </c>
      <c r="D101" s="84" t="s">
        <v>38</v>
      </c>
      <c r="E101" s="195" t="s">
        <v>258</v>
      </c>
      <c r="F101" s="86">
        <v>22428060</v>
      </c>
      <c r="G101" s="86">
        <v>0</v>
      </c>
      <c r="H101" s="88">
        <f>+F101-G101</f>
        <v>22428060</v>
      </c>
      <c r="I101" s="230">
        <f t="shared" si="22"/>
        <v>5.438694432463264E-3</v>
      </c>
      <c r="J101" s="86">
        <v>22428060</v>
      </c>
      <c r="K101" s="271">
        <f t="shared" ref="K101" si="36">+H101/J101</f>
        <v>1</v>
      </c>
    </row>
    <row r="102" spans="1:11" ht="31.5" customHeight="1" thickBot="1" x14ac:dyDescent="0.3">
      <c r="A102" s="335" t="s">
        <v>470</v>
      </c>
      <c r="B102" s="336"/>
      <c r="C102" s="336"/>
      <c r="D102" s="336"/>
      <c r="E102" s="336"/>
      <c r="F102" s="198">
        <f>+F49+F10+F9</f>
        <v>4123794833.21</v>
      </c>
      <c r="G102" s="198">
        <f>+G49+G10+G9</f>
        <v>0</v>
      </c>
      <c r="H102" s="198">
        <f>+F102-G102</f>
        <v>4123794833.21</v>
      </c>
      <c r="I102" s="236">
        <f>+I49+I9+I10</f>
        <v>1</v>
      </c>
      <c r="J102" s="198">
        <f>+J49+J10+J9</f>
        <v>4123794833.21</v>
      </c>
      <c r="K102" s="273">
        <f>+J102/H102</f>
        <v>1</v>
      </c>
    </row>
    <row r="103" spans="1:11" x14ac:dyDescent="0.25">
      <c r="A103" s="274" t="s">
        <v>558</v>
      </c>
      <c r="B103" s="237"/>
      <c r="C103" s="238"/>
      <c r="D103" s="120"/>
      <c r="E103" s="120"/>
      <c r="F103" s="239"/>
      <c r="G103" s="275"/>
      <c r="H103" s="275"/>
      <c r="I103" s="275"/>
      <c r="J103" s="120"/>
    </row>
    <row r="104" spans="1:11" x14ac:dyDescent="0.25">
      <c r="A104" s="274" t="s">
        <v>514</v>
      </c>
      <c r="B104" s="237"/>
      <c r="C104" s="238"/>
      <c r="D104" s="120"/>
      <c r="E104" s="120"/>
      <c r="F104" s="239"/>
      <c r="G104" s="275"/>
      <c r="H104" s="275"/>
      <c r="I104" s="275"/>
      <c r="J104" s="120"/>
    </row>
  </sheetData>
  <mergeCells count="15">
    <mergeCell ref="A102:E102"/>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5"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13778-518B-46F7-B655-7335950A04BB}">
  <sheetPr>
    <tabColor theme="0"/>
  </sheetPr>
  <dimension ref="A1:K104"/>
  <sheetViews>
    <sheetView tabSelected="1" topLeftCell="A94" zoomScale="78" zoomScaleNormal="78" workbookViewId="0">
      <selection activeCell="H10" sqref="H10"/>
    </sheetView>
  </sheetViews>
  <sheetFormatPr baseColWidth="10" defaultRowHeight="15.75" x14ac:dyDescent="0.25"/>
  <cols>
    <col min="1" max="1" width="32.5703125" style="3" customWidth="1"/>
    <col min="2" max="2" width="16.140625" style="5" customWidth="1"/>
    <col min="3" max="3" width="11" style="190" customWidth="1"/>
    <col min="4" max="4" width="9.5703125" style="3" customWidth="1"/>
    <col min="5" max="5" width="49.28515625" style="8" customWidth="1"/>
    <col min="6" max="6" width="24.140625" style="16" customWidth="1"/>
    <col min="7" max="7" width="20.28515625" style="3" customWidth="1"/>
    <col min="8" max="8" width="22.140625" style="3" customWidth="1"/>
    <col min="9" max="9" width="17.85546875" style="3" customWidth="1"/>
    <col min="10" max="10" width="22.28515625" style="3" customWidth="1"/>
    <col min="11" max="11" width="15.85546875" style="3" customWidth="1"/>
    <col min="12" max="80" width="11.42578125" style="3"/>
    <col min="81" max="81" width="15.42578125" style="3" customWidth="1"/>
    <col min="82" max="82" width="9.5703125" style="3" customWidth="1"/>
    <col min="83" max="83" width="14.42578125" style="3" customWidth="1"/>
    <col min="84" max="84" width="49.85546875" style="3" customWidth="1"/>
    <col min="85" max="85" width="22.5703125" style="3" customWidth="1"/>
    <col min="86" max="86" width="23" style="3" customWidth="1"/>
    <col min="87" max="87" width="22.85546875" style="3" customWidth="1"/>
    <col min="88" max="88" width="23.42578125" style="3" customWidth="1"/>
    <col min="89" max="89" width="22.42578125" style="3" customWidth="1"/>
    <col min="90" max="90" width="13.85546875" style="3" customWidth="1"/>
    <col min="91" max="91" width="20.7109375" style="3" customWidth="1"/>
    <col min="92" max="92" width="18.140625" style="3" customWidth="1"/>
    <col min="93" max="93" width="14.85546875" style="3" bestFit="1" customWidth="1"/>
    <col min="94" max="94" width="11.42578125" style="3"/>
    <col min="95" max="95" width="17.42578125" style="3" customWidth="1"/>
    <col min="96" max="98" width="18.140625" style="3" customWidth="1"/>
    <col min="99" max="102" width="11.42578125" style="3"/>
    <col min="103" max="103" width="34" style="3" customWidth="1"/>
    <col min="104" max="104" width="9.5703125" style="3" customWidth="1"/>
    <col min="105" max="105" width="16.7109375" style="3" customWidth="1"/>
    <col min="106" max="106" width="55.140625" style="3" customWidth="1"/>
    <col min="107" max="107" width="22.5703125" style="3" customWidth="1"/>
    <col min="108" max="108" width="23" style="3" customWidth="1"/>
    <col min="109" max="109" width="22.85546875" style="3" customWidth="1"/>
    <col min="110" max="110" width="23.42578125" style="3" customWidth="1"/>
    <col min="111" max="111" width="28.7109375" style="3" customWidth="1"/>
    <col min="112" max="112" width="12.7109375" style="3" customWidth="1"/>
    <col min="113" max="113" width="11.42578125" style="3"/>
    <col min="114" max="114" width="25.28515625" style="3" customWidth="1"/>
    <col min="115" max="115" width="15.85546875" style="3" bestFit="1" customWidth="1"/>
    <col min="116" max="117" width="18" style="3" bestFit="1" customWidth="1"/>
    <col min="118" max="336" width="11.42578125" style="3"/>
    <col min="337" max="337" width="15.42578125" style="3" customWidth="1"/>
    <col min="338" max="338" width="9.5703125" style="3" customWidth="1"/>
    <col min="339" max="339" width="14.42578125" style="3" customWidth="1"/>
    <col min="340" max="340" width="49.85546875" style="3" customWidth="1"/>
    <col min="341" max="341" width="22.5703125" style="3" customWidth="1"/>
    <col min="342" max="342" width="23" style="3" customWidth="1"/>
    <col min="343" max="343" width="22.85546875" style="3" customWidth="1"/>
    <col min="344" max="344" width="23.42578125" style="3" customWidth="1"/>
    <col min="345" max="345" width="22.42578125" style="3" customWidth="1"/>
    <col min="346" max="346" width="13.85546875" style="3" customWidth="1"/>
    <col min="347" max="347" width="20.7109375" style="3" customWidth="1"/>
    <col min="348" max="348" width="18.140625" style="3" customWidth="1"/>
    <col min="349" max="349" width="14.85546875" style="3" bestFit="1" customWidth="1"/>
    <col min="350" max="350" width="11.42578125" style="3"/>
    <col min="351" max="351" width="17.42578125" style="3" customWidth="1"/>
    <col min="352" max="354" width="18.140625" style="3" customWidth="1"/>
    <col min="355" max="358" width="11.42578125" style="3"/>
    <col min="359" max="359" width="34" style="3" customWidth="1"/>
    <col min="360" max="360" width="9.5703125" style="3" customWidth="1"/>
    <col min="361" max="361" width="16.7109375" style="3" customWidth="1"/>
    <col min="362" max="362" width="55.140625" style="3" customWidth="1"/>
    <col min="363" max="363" width="22.5703125" style="3" customWidth="1"/>
    <col min="364" max="364" width="23" style="3" customWidth="1"/>
    <col min="365" max="365" width="22.85546875" style="3" customWidth="1"/>
    <col min="366" max="366" width="23.42578125" style="3" customWidth="1"/>
    <col min="367" max="367" width="28.7109375" style="3" customWidth="1"/>
    <col min="368" max="368" width="12.7109375" style="3" customWidth="1"/>
    <col min="369" max="369" width="11.42578125" style="3"/>
    <col min="370" max="370" width="25.28515625" style="3" customWidth="1"/>
    <col min="371" max="371" width="15.85546875" style="3" bestFit="1" customWidth="1"/>
    <col min="372" max="373" width="18" style="3" bestFit="1" customWidth="1"/>
    <col min="374" max="592" width="11.42578125" style="3"/>
    <col min="593" max="593" width="15.42578125" style="3" customWidth="1"/>
    <col min="594" max="594" width="9.5703125" style="3" customWidth="1"/>
    <col min="595" max="595" width="14.42578125" style="3" customWidth="1"/>
    <col min="596" max="596" width="49.85546875" style="3" customWidth="1"/>
    <col min="597" max="597" width="22.5703125" style="3" customWidth="1"/>
    <col min="598" max="598" width="23" style="3" customWidth="1"/>
    <col min="599" max="599" width="22.85546875" style="3" customWidth="1"/>
    <col min="600" max="600" width="23.42578125" style="3" customWidth="1"/>
    <col min="601" max="601" width="22.42578125" style="3" customWidth="1"/>
    <col min="602" max="602" width="13.85546875" style="3" customWidth="1"/>
    <col min="603" max="603" width="20.7109375" style="3" customWidth="1"/>
    <col min="604" max="604" width="18.140625" style="3" customWidth="1"/>
    <col min="605" max="605" width="14.85546875" style="3" bestFit="1" customWidth="1"/>
    <col min="606" max="606" width="11.42578125" style="3"/>
    <col min="607" max="607" width="17.42578125" style="3" customWidth="1"/>
    <col min="608" max="610" width="18.140625" style="3" customWidth="1"/>
    <col min="611" max="614" width="11.42578125" style="3"/>
    <col min="615" max="615" width="34" style="3" customWidth="1"/>
    <col min="616" max="616" width="9.5703125" style="3" customWidth="1"/>
    <col min="617" max="617" width="16.7109375" style="3" customWidth="1"/>
    <col min="618" max="618" width="55.140625" style="3" customWidth="1"/>
    <col min="619" max="619" width="22.5703125" style="3" customWidth="1"/>
    <col min="620" max="620" width="23" style="3" customWidth="1"/>
    <col min="621" max="621" width="22.85546875" style="3" customWidth="1"/>
    <col min="622" max="622" width="23.42578125" style="3" customWidth="1"/>
    <col min="623" max="623" width="28.7109375" style="3" customWidth="1"/>
    <col min="624" max="624" width="12.7109375" style="3" customWidth="1"/>
    <col min="625" max="625" width="11.42578125" style="3"/>
    <col min="626" max="626" width="25.28515625" style="3" customWidth="1"/>
    <col min="627" max="627" width="15.85546875" style="3" bestFit="1" customWidth="1"/>
    <col min="628" max="629" width="18" style="3" bestFit="1" customWidth="1"/>
    <col min="630" max="848" width="11.42578125" style="3"/>
    <col min="849" max="849" width="15.42578125" style="3" customWidth="1"/>
    <col min="850" max="850" width="9.5703125" style="3" customWidth="1"/>
    <col min="851" max="851" width="14.42578125" style="3" customWidth="1"/>
    <col min="852" max="852" width="49.85546875" style="3" customWidth="1"/>
    <col min="853" max="853" width="22.5703125" style="3" customWidth="1"/>
    <col min="854" max="854" width="23" style="3" customWidth="1"/>
    <col min="855" max="855" width="22.85546875" style="3" customWidth="1"/>
    <col min="856" max="856" width="23.42578125" style="3" customWidth="1"/>
    <col min="857" max="857" width="22.42578125" style="3" customWidth="1"/>
    <col min="858" max="858" width="13.85546875" style="3" customWidth="1"/>
    <col min="859" max="859" width="20.7109375" style="3" customWidth="1"/>
    <col min="860" max="860" width="18.140625" style="3" customWidth="1"/>
    <col min="861" max="861" width="14.85546875" style="3" bestFit="1" customWidth="1"/>
    <col min="862" max="862" width="11.42578125" style="3"/>
    <col min="863" max="863" width="17.42578125" style="3" customWidth="1"/>
    <col min="864" max="866" width="18.140625" style="3" customWidth="1"/>
    <col min="867" max="870" width="11.42578125" style="3"/>
    <col min="871" max="871" width="34" style="3" customWidth="1"/>
    <col min="872" max="872" width="9.5703125" style="3" customWidth="1"/>
    <col min="873" max="873" width="16.7109375" style="3" customWidth="1"/>
    <col min="874" max="874" width="55.140625" style="3" customWidth="1"/>
    <col min="875" max="875" width="22.5703125" style="3" customWidth="1"/>
    <col min="876" max="876" width="23" style="3" customWidth="1"/>
    <col min="877" max="877" width="22.85546875" style="3" customWidth="1"/>
    <col min="878" max="878" width="23.42578125" style="3" customWidth="1"/>
    <col min="879" max="879" width="28.7109375" style="3" customWidth="1"/>
    <col min="880" max="880" width="12.7109375" style="3" customWidth="1"/>
    <col min="881" max="881" width="11.42578125" style="3"/>
    <col min="882" max="882" width="25.28515625" style="3" customWidth="1"/>
    <col min="883" max="883" width="15.85546875" style="3" bestFit="1" customWidth="1"/>
    <col min="884" max="885" width="18" style="3" bestFit="1" customWidth="1"/>
    <col min="886" max="1104" width="11.42578125" style="3"/>
    <col min="1105" max="1105" width="15.42578125" style="3" customWidth="1"/>
    <col min="1106" max="1106" width="9.5703125" style="3" customWidth="1"/>
    <col min="1107" max="1107" width="14.42578125" style="3" customWidth="1"/>
    <col min="1108" max="1108" width="49.85546875" style="3" customWidth="1"/>
    <col min="1109" max="1109" width="22.5703125" style="3" customWidth="1"/>
    <col min="1110" max="1110" width="23" style="3" customWidth="1"/>
    <col min="1111" max="1111" width="22.85546875" style="3" customWidth="1"/>
    <col min="1112" max="1112" width="23.42578125" style="3" customWidth="1"/>
    <col min="1113" max="1113" width="22.42578125" style="3" customWidth="1"/>
    <col min="1114" max="1114" width="13.85546875" style="3" customWidth="1"/>
    <col min="1115" max="1115" width="20.7109375" style="3" customWidth="1"/>
    <col min="1116" max="1116" width="18.140625" style="3" customWidth="1"/>
    <col min="1117" max="1117" width="14.85546875" style="3" bestFit="1" customWidth="1"/>
    <col min="1118" max="1118" width="11.42578125" style="3"/>
    <col min="1119" max="1119" width="17.42578125" style="3" customWidth="1"/>
    <col min="1120" max="1122" width="18.140625" style="3" customWidth="1"/>
    <col min="1123" max="1126" width="11.42578125" style="3"/>
    <col min="1127" max="1127" width="34" style="3" customWidth="1"/>
    <col min="1128" max="1128" width="9.5703125" style="3" customWidth="1"/>
    <col min="1129" max="1129" width="16.7109375" style="3" customWidth="1"/>
    <col min="1130" max="1130" width="55.140625" style="3" customWidth="1"/>
    <col min="1131" max="1131" width="22.5703125" style="3" customWidth="1"/>
    <col min="1132" max="1132" width="23" style="3" customWidth="1"/>
    <col min="1133" max="1133" width="22.85546875" style="3" customWidth="1"/>
    <col min="1134" max="1134" width="23.42578125" style="3" customWidth="1"/>
    <col min="1135" max="1135" width="28.7109375" style="3" customWidth="1"/>
    <col min="1136" max="1136" width="12.7109375" style="3" customWidth="1"/>
    <col min="1137" max="1137" width="11.42578125" style="3"/>
    <col min="1138" max="1138" width="25.28515625" style="3" customWidth="1"/>
    <col min="1139" max="1139" width="15.85546875" style="3" bestFit="1" customWidth="1"/>
    <col min="1140" max="1141" width="18" style="3" bestFit="1" customWidth="1"/>
    <col min="1142" max="1360" width="11.42578125" style="3"/>
    <col min="1361" max="1361" width="15.42578125" style="3" customWidth="1"/>
    <col min="1362" max="1362" width="9.5703125" style="3" customWidth="1"/>
    <col min="1363" max="1363" width="14.42578125" style="3" customWidth="1"/>
    <col min="1364" max="1364" width="49.85546875" style="3" customWidth="1"/>
    <col min="1365" max="1365" width="22.5703125" style="3" customWidth="1"/>
    <col min="1366" max="1366" width="23" style="3" customWidth="1"/>
    <col min="1367" max="1367" width="22.85546875" style="3" customWidth="1"/>
    <col min="1368" max="1368" width="23.42578125" style="3" customWidth="1"/>
    <col min="1369" max="1369" width="22.42578125" style="3" customWidth="1"/>
    <col min="1370" max="1370" width="13.85546875" style="3" customWidth="1"/>
    <col min="1371" max="1371" width="20.7109375" style="3" customWidth="1"/>
    <col min="1372" max="1372" width="18.140625" style="3" customWidth="1"/>
    <col min="1373" max="1373" width="14.85546875" style="3" bestFit="1" customWidth="1"/>
    <col min="1374" max="1374" width="11.42578125" style="3"/>
    <col min="1375" max="1375" width="17.42578125" style="3" customWidth="1"/>
    <col min="1376" max="1378" width="18.140625" style="3" customWidth="1"/>
    <col min="1379" max="1382" width="11.42578125" style="3"/>
    <col min="1383" max="1383" width="34" style="3" customWidth="1"/>
    <col min="1384" max="1384" width="9.5703125" style="3" customWidth="1"/>
    <col min="1385" max="1385" width="16.7109375" style="3" customWidth="1"/>
    <col min="1386" max="1386" width="55.140625" style="3" customWidth="1"/>
    <col min="1387" max="1387" width="22.5703125" style="3" customWidth="1"/>
    <col min="1388" max="1388" width="23" style="3" customWidth="1"/>
    <col min="1389" max="1389" width="22.85546875" style="3" customWidth="1"/>
    <col min="1390" max="1390" width="23.42578125" style="3" customWidth="1"/>
    <col min="1391" max="1391" width="28.7109375" style="3" customWidth="1"/>
    <col min="1392" max="1392" width="12.7109375" style="3" customWidth="1"/>
    <col min="1393" max="1393" width="11.42578125" style="3"/>
    <col min="1394" max="1394" width="25.28515625" style="3" customWidth="1"/>
    <col min="1395" max="1395" width="15.85546875" style="3" bestFit="1" customWidth="1"/>
    <col min="1396" max="1397" width="18" style="3" bestFit="1" customWidth="1"/>
    <col min="1398" max="1616" width="11.42578125" style="3"/>
    <col min="1617" max="1617" width="15.42578125" style="3" customWidth="1"/>
    <col min="1618" max="1618" width="9.5703125" style="3" customWidth="1"/>
    <col min="1619" max="1619" width="14.42578125" style="3" customWidth="1"/>
    <col min="1620" max="1620" width="49.85546875" style="3" customWidth="1"/>
    <col min="1621" max="1621" width="22.5703125" style="3" customWidth="1"/>
    <col min="1622" max="1622" width="23" style="3" customWidth="1"/>
    <col min="1623" max="1623" width="22.85546875" style="3" customWidth="1"/>
    <col min="1624" max="1624" width="23.42578125" style="3" customWidth="1"/>
    <col min="1625" max="1625" width="22.42578125" style="3" customWidth="1"/>
    <col min="1626" max="1626" width="13.85546875" style="3" customWidth="1"/>
    <col min="1627" max="1627" width="20.7109375" style="3" customWidth="1"/>
    <col min="1628" max="1628" width="18.140625" style="3" customWidth="1"/>
    <col min="1629" max="1629" width="14.85546875" style="3" bestFit="1" customWidth="1"/>
    <col min="1630" max="1630" width="11.42578125" style="3"/>
    <col min="1631" max="1631" width="17.42578125" style="3" customWidth="1"/>
    <col min="1632" max="1634" width="18.140625" style="3" customWidth="1"/>
    <col min="1635" max="1638" width="11.42578125" style="3"/>
    <col min="1639" max="1639" width="34" style="3" customWidth="1"/>
    <col min="1640" max="1640" width="9.5703125" style="3" customWidth="1"/>
    <col min="1641" max="1641" width="16.7109375" style="3" customWidth="1"/>
    <col min="1642" max="1642" width="55.140625" style="3" customWidth="1"/>
    <col min="1643" max="1643" width="22.5703125" style="3" customWidth="1"/>
    <col min="1644" max="1644" width="23" style="3" customWidth="1"/>
    <col min="1645" max="1645" width="22.85546875" style="3" customWidth="1"/>
    <col min="1646" max="1646" width="23.42578125" style="3" customWidth="1"/>
    <col min="1647" max="1647" width="28.7109375" style="3" customWidth="1"/>
    <col min="1648" max="1648" width="12.7109375" style="3" customWidth="1"/>
    <col min="1649" max="1649" width="11.42578125" style="3"/>
    <col min="1650" max="1650" width="25.28515625" style="3" customWidth="1"/>
    <col min="1651" max="1651" width="15.85546875" style="3" bestFit="1" customWidth="1"/>
    <col min="1652" max="1653" width="18" style="3" bestFit="1" customWidth="1"/>
    <col min="1654" max="1872" width="11.42578125" style="3"/>
    <col min="1873" max="1873" width="15.42578125" style="3" customWidth="1"/>
    <col min="1874" max="1874" width="9.5703125" style="3" customWidth="1"/>
    <col min="1875" max="1875" width="14.42578125" style="3" customWidth="1"/>
    <col min="1876" max="1876" width="49.85546875" style="3" customWidth="1"/>
    <col min="1877" max="1877" width="22.5703125" style="3" customWidth="1"/>
    <col min="1878" max="1878" width="23" style="3" customWidth="1"/>
    <col min="1879" max="1879" width="22.85546875" style="3" customWidth="1"/>
    <col min="1880" max="1880" width="23.42578125" style="3" customWidth="1"/>
    <col min="1881" max="1881" width="22.42578125" style="3" customWidth="1"/>
    <col min="1882" max="1882" width="13.85546875" style="3" customWidth="1"/>
    <col min="1883" max="1883" width="20.7109375" style="3" customWidth="1"/>
    <col min="1884" max="1884" width="18.140625" style="3" customWidth="1"/>
    <col min="1885" max="1885" width="14.85546875" style="3" bestFit="1" customWidth="1"/>
    <col min="1886" max="1886" width="11.42578125" style="3"/>
    <col min="1887" max="1887" width="17.42578125" style="3" customWidth="1"/>
    <col min="1888" max="1890" width="18.140625" style="3" customWidth="1"/>
    <col min="1891" max="1894" width="11.42578125" style="3"/>
    <col min="1895" max="1895" width="34" style="3" customWidth="1"/>
    <col min="1896" max="1896" width="9.5703125" style="3" customWidth="1"/>
    <col min="1897" max="1897" width="16.7109375" style="3" customWidth="1"/>
    <col min="1898" max="1898" width="55.140625" style="3" customWidth="1"/>
    <col min="1899" max="1899" width="22.5703125" style="3" customWidth="1"/>
    <col min="1900" max="1900" width="23" style="3" customWidth="1"/>
    <col min="1901" max="1901" width="22.85546875" style="3" customWidth="1"/>
    <col min="1902" max="1902" width="23.42578125" style="3" customWidth="1"/>
    <col min="1903" max="1903" width="28.7109375" style="3" customWidth="1"/>
    <col min="1904" max="1904" width="12.7109375" style="3" customWidth="1"/>
    <col min="1905" max="1905" width="11.42578125" style="3"/>
    <col min="1906" max="1906" width="25.28515625" style="3" customWidth="1"/>
    <col min="1907" max="1907" width="15.85546875" style="3" bestFit="1" customWidth="1"/>
    <col min="1908" max="1909" width="18" style="3" bestFit="1" customWidth="1"/>
    <col min="1910" max="2128" width="11.42578125" style="3"/>
    <col min="2129" max="2129" width="15.42578125" style="3" customWidth="1"/>
    <col min="2130" max="2130" width="9.5703125" style="3" customWidth="1"/>
    <col min="2131" max="2131" width="14.42578125" style="3" customWidth="1"/>
    <col min="2132" max="2132" width="49.85546875" style="3" customWidth="1"/>
    <col min="2133" max="2133" width="22.5703125" style="3" customWidth="1"/>
    <col min="2134" max="2134" width="23" style="3" customWidth="1"/>
    <col min="2135" max="2135" width="22.85546875" style="3" customWidth="1"/>
    <col min="2136" max="2136" width="23.42578125" style="3" customWidth="1"/>
    <col min="2137" max="2137" width="22.42578125" style="3" customWidth="1"/>
    <col min="2138" max="2138" width="13.85546875" style="3" customWidth="1"/>
    <col min="2139" max="2139" width="20.7109375" style="3" customWidth="1"/>
    <col min="2140" max="2140" width="18.140625" style="3" customWidth="1"/>
    <col min="2141" max="2141" width="14.85546875" style="3" bestFit="1" customWidth="1"/>
    <col min="2142" max="2142" width="11.42578125" style="3"/>
    <col min="2143" max="2143" width="17.42578125" style="3" customWidth="1"/>
    <col min="2144" max="2146" width="18.140625" style="3" customWidth="1"/>
    <col min="2147" max="2150" width="11.42578125" style="3"/>
    <col min="2151" max="2151" width="34" style="3" customWidth="1"/>
    <col min="2152" max="2152" width="9.5703125" style="3" customWidth="1"/>
    <col min="2153" max="2153" width="16.7109375" style="3" customWidth="1"/>
    <col min="2154" max="2154" width="55.140625" style="3" customWidth="1"/>
    <col min="2155" max="2155" width="22.5703125" style="3" customWidth="1"/>
    <col min="2156" max="2156" width="23" style="3" customWidth="1"/>
    <col min="2157" max="2157" width="22.85546875" style="3" customWidth="1"/>
    <col min="2158" max="2158" width="23.42578125" style="3" customWidth="1"/>
    <col min="2159" max="2159" width="28.7109375" style="3" customWidth="1"/>
    <col min="2160" max="2160" width="12.7109375" style="3" customWidth="1"/>
    <col min="2161" max="2161" width="11.42578125" style="3"/>
    <col min="2162" max="2162" width="25.28515625" style="3" customWidth="1"/>
    <col min="2163" max="2163" width="15.85546875" style="3" bestFit="1" customWidth="1"/>
    <col min="2164" max="2165" width="18" style="3" bestFit="1" customWidth="1"/>
    <col min="2166" max="2384" width="11.42578125" style="3"/>
    <col min="2385" max="2385" width="15.42578125" style="3" customWidth="1"/>
    <col min="2386" max="2386" width="9.5703125" style="3" customWidth="1"/>
    <col min="2387" max="2387" width="14.42578125" style="3" customWidth="1"/>
    <col min="2388" max="2388" width="49.85546875" style="3" customWidth="1"/>
    <col min="2389" max="2389" width="22.5703125" style="3" customWidth="1"/>
    <col min="2390" max="2390" width="23" style="3" customWidth="1"/>
    <col min="2391" max="2391" width="22.85546875" style="3" customWidth="1"/>
    <col min="2392" max="2392" width="23.42578125" style="3" customWidth="1"/>
    <col min="2393" max="2393" width="22.42578125" style="3" customWidth="1"/>
    <col min="2394" max="2394" width="13.85546875" style="3" customWidth="1"/>
    <col min="2395" max="2395" width="20.7109375" style="3" customWidth="1"/>
    <col min="2396" max="2396" width="18.140625" style="3" customWidth="1"/>
    <col min="2397" max="2397" width="14.85546875" style="3" bestFit="1" customWidth="1"/>
    <col min="2398" max="2398" width="11.42578125" style="3"/>
    <col min="2399" max="2399" width="17.42578125" style="3" customWidth="1"/>
    <col min="2400" max="2402" width="18.140625" style="3" customWidth="1"/>
    <col min="2403" max="2406" width="11.42578125" style="3"/>
    <col min="2407" max="2407" width="34" style="3" customWidth="1"/>
    <col min="2408" max="2408" width="9.5703125" style="3" customWidth="1"/>
    <col min="2409" max="2409" width="16.7109375" style="3" customWidth="1"/>
    <col min="2410" max="2410" width="55.140625" style="3" customWidth="1"/>
    <col min="2411" max="2411" width="22.5703125" style="3" customWidth="1"/>
    <col min="2412" max="2412" width="23" style="3" customWidth="1"/>
    <col min="2413" max="2413" width="22.85546875" style="3" customWidth="1"/>
    <col min="2414" max="2414" width="23.42578125" style="3" customWidth="1"/>
    <col min="2415" max="2415" width="28.7109375" style="3" customWidth="1"/>
    <col min="2416" max="2416" width="12.7109375" style="3" customWidth="1"/>
    <col min="2417" max="2417" width="11.42578125" style="3"/>
    <col min="2418" max="2418" width="25.28515625" style="3" customWidth="1"/>
    <col min="2419" max="2419" width="15.85546875" style="3" bestFit="1" customWidth="1"/>
    <col min="2420" max="2421" width="18" style="3" bestFit="1" customWidth="1"/>
    <col min="2422" max="2640" width="11.42578125" style="3"/>
    <col min="2641" max="2641" width="15.42578125" style="3" customWidth="1"/>
    <col min="2642" max="2642" width="9.5703125" style="3" customWidth="1"/>
    <col min="2643" max="2643" width="14.42578125" style="3" customWidth="1"/>
    <col min="2644" max="2644" width="49.85546875" style="3" customWidth="1"/>
    <col min="2645" max="2645" width="22.5703125" style="3" customWidth="1"/>
    <col min="2646" max="2646" width="23" style="3" customWidth="1"/>
    <col min="2647" max="2647" width="22.85546875" style="3" customWidth="1"/>
    <col min="2648" max="2648" width="23.42578125" style="3" customWidth="1"/>
    <col min="2649" max="2649" width="22.42578125" style="3" customWidth="1"/>
    <col min="2650" max="2650" width="13.85546875" style="3" customWidth="1"/>
    <col min="2651" max="2651" width="20.7109375" style="3" customWidth="1"/>
    <col min="2652" max="2652" width="18.140625" style="3" customWidth="1"/>
    <col min="2653" max="2653" width="14.85546875" style="3" bestFit="1" customWidth="1"/>
    <col min="2654" max="2654" width="11.42578125" style="3"/>
    <col min="2655" max="2655" width="17.42578125" style="3" customWidth="1"/>
    <col min="2656" max="2658" width="18.140625" style="3" customWidth="1"/>
    <col min="2659" max="2662" width="11.42578125" style="3"/>
    <col min="2663" max="2663" width="34" style="3" customWidth="1"/>
    <col min="2664" max="2664" width="9.5703125" style="3" customWidth="1"/>
    <col min="2665" max="2665" width="16.7109375" style="3" customWidth="1"/>
    <col min="2666" max="2666" width="55.140625" style="3" customWidth="1"/>
    <col min="2667" max="2667" width="22.5703125" style="3" customWidth="1"/>
    <col min="2668" max="2668" width="23" style="3" customWidth="1"/>
    <col min="2669" max="2669" width="22.85546875" style="3" customWidth="1"/>
    <col min="2670" max="2670" width="23.42578125" style="3" customWidth="1"/>
    <col min="2671" max="2671" width="28.7109375" style="3" customWidth="1"/>
    <col min="2672" max="2672" width="12.7109375" style="3" customWidth="1"/>
    <col min="2673" max="2673" width="11.42578125" style="3"/>
    <col min="2674" max="2674" width="25.28515625" style="3" customWidth="1"/>
    <col min="2675" max="2675" width="15.85546875" style="3" bestFit="1" customWidth="1"/>
    <col min="2676" max="2677" width="18" style="3" bestFit="1" customWidth="1"/>
    <col min="2678" max="2896" width="11.42578125" style="3"/>
    <col min="2897" max="2897" width="15.42578125" style="3" customWidth="1"/>
    <col min="2898" max="2898" width="9.5703125" style="3" customWidth="1"/>
    <col min="2899" max="2899" width="14.42578125" style="3" customWidth="1"/>
    <col min="2900" max="2900" width="49.85546875" style="3" customWidth="1"/>
    <col min="2901" max="2901" width="22.5703125" style="3" customWidth="1"/>
    <col min="2902" max="2902" width="23" style="3" customWidth="1"/>
    <col min="2903" max="2903" width="22.85546875" style="3" customWidth="1"/>
    <col min="2904" max="2904" width="23.42578125" style="3" customWidth="1"/>
    <col min="2905" max="2905" width="22.42578125" style="3" customWidth="1"/>
    <col min="2906" max="2906" width="13.85546875" style="3" customWidth="1"/>
    <col min="2907" max="2907" width="20.7109375" style="3" customWidth="1"/>
    <col min="2908" max="2908" width="18.140625" style="3" customWidth="1"/>
    <col min="2909" max="2909" width="14.85546875" style="3" bestFit="1" customWidth="1"/>
    <col min="2910" max="2910" width="11.42578125" style="3"/>
    <col min="2911" max="2911" width="17.42578125" style="3" customWidth="1"/>
    <col min="2912" max="2914" width="18.140625" style="3" customWidth="1"/>
    <col min="2915" max="2918" width="11.42578125" style="3"/>
    <col min="2919" max="2919" width="34" style="3" customWidth="1"/>
    <col min="2920" max="2920" width="9.5703125" style="3" customWidth="1"/>
    <col min="2921" max="2921" width="16.7109375" style="3" customWidth="1"/>
    <col min="2922" max="2922" width="55.140625" style="3" customWidth="1"/>
    <col min="2923" max="2923" width="22.5703125" style="3" customWidth="1"/>
    <col min="2924" max="2924" width="23" style="3" customWidth="1"/>
    <col min="2925" max="2925" width="22.85546875" style="3" customWidth="1"/>
    <col min="2926" max="2926" width="23.42578125" style="3" customWidth="1"/>
    <col min="2927" max="2927" width="28.7109375" style="3" customWidth="1"/>
    <col min="2928" max="2928" width="12.7109375" style="3" customWidth="1"/>
    <col min="2929" max="2929" width="11.42578125" style="3"/>
    <col min="2930" max="2930" width="25.28515625" style="3" customWidth="1"/>
    <col min="2931" max="2931" width="15.85546875" style="3" bestFit="1" customWidth="1"/>
    <col min="2932" max="2933" width="18" style="3" bestFit="1" customWidth="1"/>
    <col min="2934" max="3152" width="11.42578125" style="3"/>
    <col min="3153" max="3153" width="15.42578125" style="3" customWidth="1"/>
    <col min="3154" max="3154" width="9.5703125" style="3" customWidth="1"/>
    <col min="3155" max="3155" width="14.42578125" style="3" customWidth="1"/>
    <col min="3156" max="3156" width="49.85546875" style="3" customWidth="1"/>
    <col min="3157" max="3157" width="22.5703125" style="3" customWidth="1"/>
    <col min="3158" max="3158" width="23" style="3" customWidth="1"/>
    <col min="3159" max="3159" width="22.85546875" style="3" customWidth="1"/>
    <col min="3160" max="3160" width="23.42578125" style="3" customWidth="1"/>
    <col min="3161" max="3161" width="22.42578125" style="3" customWidth="1"/>
    <col min="3162" max="3162" width="13.85546875" style="3" customWidth="1"/>
    <col min="3163" max="3163" width="20.7109375" style="3" customWidth="1"/>
    <col min="3164" max="3164" width="18.140625" style="3" customWidth="1"/>
    <col min="3165" max="3165" width="14.85546875" style="3" bestFit="1" customWidth="1"/>
    <col min="3166" max="3166" width="11.42578125" style="3"/>
    <col min="3167" max="3167" width="17.42578125" style="3" customWidth="1"/>
    <col min="3168" max="3170" width="18.140625" style="3" customWidth="1"/>
    <col min="3171" max="3174" width="11.42578125" style="3"/>
    <col min="3175" max="3175" width="34" style="3" customWidth="1"/>
    <col min="3176" max="3176" width="9.5703125" style="3" customWidth="1"/>
    <col min="3177" max="3177" width="16.7109375" style="3" customWidth="1"/>
    <col min="3178" max="3178" width="55.140625" style="3" customWidth="1"/>
    <col min="3179" max="3179" width="22.5703125" style="3" customWidth="1"/>
    <col min="3180" max="3180" width="23" style="3" customWidth="1"/>
    <col min="3181" max="3181" width="22.85546875" style="3" customWidth="1"/>
    <col min="3182" max="3182" width="23.42578125" style="3" customWidth="1"/>
    <col min="3183" max="3183" width="28.7109375" style="3" customWidth="1"/>
    <col min="3184" max="3184" width="12.7109375" style="3" customWidth="1"/>
    <col min="3185" max="3185" width="11.42578125" style="3"/>
    <col min="3186" max="3186" width="25.28515625" style="3" customWidth="1"/>
    <col min="3187" max="3187" width="15.85546875" style="3" bestFit="1" customWidth="1"/>
    <col min="3188" max="3189" width="18" style="3" bestFit="1" customWidth="1"/>
    <col min="3190" max="3408" width="11.42578125" style="3"/>
    <col min="3409" max="3409" width="15.42578125" style="3" customWidth="1"/>
    <col min="3410" max="3410" width="9.5703125" style="3" customWidth="1"/>
    <col min="3411" max="3411" width="14.42578125" style="3" customWidth="1"/>
    <col min="3412" max="3412" width="49.85546875" style="3" customWidth="1"/>
    <col min="3413" max="3413" width="22.5703125" style="3" customWidth="1"/>
    <col min="3414" max="3414" width="23" style="3" customWidth="1"/>
    <col min="3415" max="3415" width="22.85546875" style="3" customWidth="1"/>
    <col min="3416" max="3416" width="23.42578125" style="3" customWidth="1"/>
    <col min="3417" max="3417" width="22.42578125" style="3" customWidth="1"/>
    <col min="3418" max="3418" width="13.85546875" style="3" customWidth="1"/>
    <col min="3419" max="3419" width="20.7109375" style="3" customWidth="1"/>
    <col min="3420" max="3420" width="18.140625" style="3" customWidth="1"/>
    <col min="3421" max="3421" width="14.85546875" style="3" bestFit="1" customWidth="1"/>
    <col min="3422" max="3422" width="11.42578125" style="3"/>
    <col min="3423" max="3423" width="17.42578125" style="3" customWidth="1"/>
    <col min="3424" max="3426" width="18.140625" style="3" customWidth="1"/>
    <col min="3427" max="3430" width="11.42578125" style="3"/>
    <col min="3431" max="3431" width="34" style="3" customWidth="1"/>
    <col min="3432" max="3432" width="9.5703125" style="3" customWidth="1"/>
    <col min="3433" max="3433" width="16.7109375" style="3" customWidth="1"/>
    <col min="3434" max="3434" width="55.140625" style="3" customWidth="1"/>
    <col min="3435" max="3435" width="22.5703125" style="3" customWidth="1"/>
    <col min="3436" max="3436" width="23" style="3" customWidth="1"/>
    <col min="3437" max="3437" width="22.85546875" style="3" customWidth="1"/>
    <col min="3438" max="3438" width="23.42578125" style="3" customWidth="1"/>
    <col min="3439" max="3439" width="28.7109375" style="3" customWidth="1"/>
    <col min="3440" max="3440" width="12.7109375" style="3" customWidth="1"/>
    <col min="3441" max="3441" width="11.42578125" style="3"/>
    <col min="3442" max="3442" width="25.28515625" style="3" customWidth="1"/>
    <col min="3443" max="3443" width="15.85546875" style="3" bestFit="1" customWidth="1"/>
    <col min="3444" max="3445" width="18" style="3" bestFit="1" customWidth="1"/>
    <col min="3446" max="3664" width="11.42578125" style="3"/>
    <col min="3665" max="3665" width="15.42578125" style="3" customWidth="1"/>
    <col min="3666" max="3666" width="9.5703125" style="3" customWidth="1"/>
    <col min="3667" max="3667" width="14.42578125" style="3" customWidth="1"/>
    <col min="3668" max="3668" width="49.85546875" style="3" customWidth="1"/>
    <col min="3669" max="3669" width="22.5703125" style="3" customWidth="1"/>
    <col min="3670" max="3670" width="23" style="3" customWidth="1"/>
    <col min="3671" max="3671" width="22.85546875" style="3" customWidth="1"/>
    <col min="3672" max="3672" width="23.42578125" style="3" customWidth="1"/>
    <col min="3673" max="3673" width="22.42578125" style="3" customWidth="1"/>
    <col min="3674" max="3674" width="13.85546875" style="3" customWidth="1"/>
    <col min="3675" max="3675" width="20.7109375" style="3" customWidth="1"/>
    <col min="3676" max="3676" width="18.140625" style="3" customWidth="1"/>
    <col min="3677" max="3677" width="14.85546875" style="3" bestFit="1" customWidth="1"/>
    <col min="3678" max="3678" width="11.42578125" style="3"/>
    <col min="3679" max="3679" width="17.42578125" style="3" customWidth="1"/>
    <col min="3680" max="3682" width="18.140625" style="3" customWidth="1"/>
    <col min="3683" max="3686" width="11.42578125" style="3"/>
    <col min="3687" max="3687" width="34" style="3" customWidth="1"/>
    <col min="3688" max="3688" width="9.5703125" style="3" customWidth="1"/>
    <col min="3689" max="3689" width="16.7109375" style="3" customWidth="1"/>
    <col min="3690" max="3690" width="55.140625" style="3" customWidth="1"/>
    <col min="3691" max="3691" width="22.5703125" style="3" customWidth="1"/>
    <col min="3692" max="3692" width="23" style="3" customWidth="1"/>
    <col min="3693" max="3693" width="22.85546875" style="3" customWidth="1"/>
    <col min="3694" max="3694" width="23.42578125" style="3" customWidth="1"/>
    <col min="3695" max="3695" width="28.7109375" style="3" customWidth="1"/>
    <col min="3696" max="3696" width="12.7109375" style="3" customWidth="1"/>
    <col min="3697" max="3697" width="11.42578125" style="3"/>
    <col min="3698" max="3698" width="25.28515625" style="3" customWidth="1"/>
    <col min="3699" max="3699" width="15.85546875" style="3" bestFit="1" customWidth="1"/>
    <col min="3700" max="3701" width="18" style="3" bestFit="1" customWidth="1"/>
    <col min="3702" max="3920" width="11.42578125" style="3"/>
    <col min="3921" max="3921" width="15.42578125" style="3" customWidth="1"/>
    <col min="3922" max="3922" width="9.5703125" style="3" customWidth="1"/>
    <col min="3923" max="3923" width="14.42578125" style="3" customWidth="1"/>
    <col min="3924" max="3924" width="49.85546875" style="3" customWidth="1"/>
    <col min="3925" max="3925" width="22.5703125" style="3" customWidth="1"/>
    <col min="3926" max="3926" width="23" style="3" customWidth="1"/>
    <col min="3927" max="3927" width="22.85546875" style="3" customWidth="1"/>
    <col min="3928" max="3928" width="23.42578125" style="3" customWidth="1"/>
    <col min="3929" max="3929" width="22.42578125" style="3" customWidth="1"/>
    <col min="3930" max="3930" width="13.85546875" style="3" customWidth="1"/>
    <col min="3931" max="3931" width="20.7109375" style="3" customWidth="1"/>
    <col min="3932" max="3932" width="18.140625" style="3" customWidth="1"/>
    <col min="3933" max="3933" width="14.85546875" style="3" bestFit="1" customWidth="1"/>
    <col min="3934" max="3934" width="11.42578125" style="3"/>
    <col min="3935" max="3935" width="17.42578125" style="3" customWidth="1"/>
    <col min="3936" max="3938" width="18.140625" style="3" customWidth="1"/>
    <col min="3939" max="3942" width="11.42578125" style="3"/>
    <col min="3943" max="3943" width="34" style="3" customWidth="1"/>
    <col min="3944" max="3944" width="9.5703125" style="3" customWidth="1"/>
    <col min="3945" max="3945" width="16.7109375" style="3" customWidth="1"/>
    <col min="3946" max="3946" width="55.140625" style="3" customWidth="1"/>
    <col min="3947" max="3947" width="22.5703125" style="3" customWidth="1"/>
    <col min="3948" max="3948" width="23" style="3" customWidth="1"/>
    <col min="3949" max="3949" width="22.85546875" style="3" customWidth="1"/>
    <col min="3950" max="3950" width="23.42578125" style="3" customWidth="1"/>
    <col min="3951" max="3951" width="28.7109375" style="3" customWidth="1"/>
    <col min="3952" max="3952" width="12.7109375" style="3" customWidth="1"/>
    <col min="3953" max="3953" width="11.42578125" style="3"/>
    <col min="3954" max="3954" width="25.28515625" style="3" customWidth="1"/>
    <col min="3955" max="3955" width="15.85546875" style="3" bestFit="1" customWidth="1"/>
    <col min="3956" max="3957" width="18" style="3" bestFit="1" customWidth="1"/>
    <col min="3958" max="4176" width="11.42578125" style="3"/>
    <col min="4177" max="4177" width="15.42578125" style="3" customWidth="1"/>
    <col min="4178" max="4178" width="9.5703125" style="3" customWidth="1"/>
    <col min="4179" max="4179" width="14.42578125" style="3" customWidth="1"/>
    <col min="4180" max="4180" width="49.85546875" style="3" customWidth="1"/>
    <col min="4181" max="4181" width="22.5703125" style="3" customWidth="1"/>
    <col min="4182" max="4182" width="23" style="3" customWidth="1"/>
    <col min="4183" max="4183" width="22.85546875" style="3" customWidth="1"/>
    <col min="4184" max="4184" width="23.42578125" style="3" customWidth="1"/>
    <col min="4185" max="4185" width="22.42578125" style="3" customWidth="1"/>
    <col min="4186" max="4186" width="13.85546875" style="3" customWidth="1"/>
    <col min="4187" max="4187" width="20.7109375" style="3" customWidth="1"/>
    <col min="4188" max="4188" width="18.140625" style="3" customWidth="1"/>
    <col min="4189" max="4189" width="14.85546875" style="3" bestFit="1" customWidth="1"/>
    <col min="4190" max="4190" width="11.42578125" style="3"/>
    <col min="4191" max="4191" width="17.42578125" style="3" customWidth="1"/>
    <col min="4192" max="4194" width="18.140625" style="3" customWidth="1"/>
    <col min="4195" max="4198" width="11.42578125" style="3"/>
    <col min="4199" max="4199" width="34" style="3" customWidth="1"/>
    <col min="4200" max="4200" width="9.5703125" style="3" customWidth="1"/>
    <col min="4201" max="4201" width="16.7109375" style="3" customWidth="1"/>
    <col min="4202" max="4202" width="55.140625" style="3" customWidth="1"/>
    <col min="4203" max="4203" width="22.5703125" style="3" customWidth="1"/>
    <col min="4204" max="4204" width="23" style="3" customWidth="1"/>
    <col min="4205" max="4205" width="22.85546875" style="3" customWidth="1"/>
    <col min="4206" max="4206" width="23.42578125" style="3" customWidth="1"/>
    <col min="4207" max="4207" width="28.7109375" style="3" customWidth="1"/>
    <col min="4208" max="4208" width="12.7109375" style="3" customWidth="1"/>
    <col min="4209" max="4209" width="11.42578125" style="3"/>
    <col min="4210" max="4210" width="25.28515625" style="3" customWidth="1"/>
    <col min="4211" max="4211" width="15.85546875" style="3" bestFit="1" customWidth="1"/>
    <col min="4212" max="4213" width="18" style="3" bestFit="1" customWidth="1"/>
    <col min="4214" max="4432" width="11.42578125" style="3"/>
    <col min="4433" max="4433" width="15.42578125" style="3" customWidth="1"/>
    <col min="4434" max="4434" width="9.5703125" style="3" customWidth="1"/>
    <col min="4435" max="4435" width="14.42578125" style="3" customWidth="1"/>
    <col min="4436" max="4436" width="49.85546875" style="3" customWidth="1"/>
    <col min="4437" max="4437" width="22.5703125" style="3" customWidth="1"/>
    <col min="4438" max="4438" width="23" style="3" customWidth="1"/>
    <col min="4439" max="4439" width="22.85546875" style="3" customWidth="1"/>
    <col min="4440" max="4440" width="23.42578125" style="3" customWidth="1"/>
    <col min="4441" max="4441" width="22.42578125" style="3" customWidth="1"/>
    <col min="4442" max="4442" width="13.85546875" style="3" customWidth="1"/>
    <col min="4443" max="4443" width="20.7109375" style="3" customWidth="1"/>
    <col min="4444" max="4444" width="18.140625" style="3" customWidth="1"/>
    <col min="4445" max="4445" width="14.85546875" style="3" bestFit="1" customWidth="1"/>
    <col min="4446" max="4446" width="11.42578125" style="3"/>
    <col min="4447" max="4447" width="17.42578125" style="3" customWidth="1"/>
    <col min="4448" max="4450" width="18.140625" style="3" customWidth="1"/>
    <col min="4451" max="4454" width="11.42578125" style="3"/>
    <col min="4455" max="4455" width="34" style="3" customWidth="1"/>
    <col min="4456" max="4456" width="9.5703125" style="3" customWidth="1"/>
    <col min="4457" max="4457" width="16.7109375" style="3" customWidth="1"/>
    <col min="4458" max="4458" width="55.140625" style="3" customWidth="1"/>
    <col min="4459" max="4459" width="22.5703125" style="3" customWidth="1"/>
    <col min="4460" max="4460" width="23" style="3" customWidth="1"/>
    <col min="4461" max="4461" width="22.85546875" style="3" customWidth="1"/>
    <col min="4462" max="4462" width="23.42578125" style="3" customWidth="1"/>
    <col min="4463" max="4463" width="28.7109375" style="3" customWidth="1"/>
    <col min="4464" max="4464" width="12.7109375" style="3" customWidth="1"/>
    <col min="4465" max="4465" width="11.42578125" style="3"/>
    <col min="4466" max="4466" width="25.28515625" style="3" customWidth="1"/>
    <col min="4467" max="4467" width="15.85546875" style="3" bestFit="1" customWidth="1"/>
    <col min="4468" max="4469" width="18" style="3" bestFit="1" customWidth="1"/>
    <col min="4470" max="4688" width="11.42578125" style="3"/>
    <col min="4689" max="4689" width="15.42578125" style="3" customWidth="1"/>
    <col min="4690" max="4690" width="9.5703125" style="3" customWidth="1"/>
    <col min="4691" max="4691" width="14.42578125" style="3" customWidth="1"/>
    <col min="4692" max="4692" width="49.85546875" style="3" customWidth="1"/>
    <col min="4693" max="4693" width="22.5703125" style="3" customWidth="1"/>
    <col min="4694" max="4694" width="23" style="3" customWidth="1"/>
    <col min="4695" max="4695" width="22.85546875" style="3" customWidth="1"/>
    <col min="4696" max="4696" width="23.42578125" style="3" customWidth="1"/>
    <col min="4697" max="4697" width="22.42578125" style="3" customWidth="1"/>
    <col min="4698" max="4698" width="13.85546875" style="3" customWidth="1"/>
    <col min="4699" max="4699" width="20.7109375" style="3" customWidth="1"/>
    <col min="4700" max="4700" width="18.140625" style="3" customWidth="1"/>
    <col min="4701" max="4701" width="14.85546875" style="3" bestFit="1" customWidth="1"/>
    <col min="4702" max="4702" width="11.42578125" style="3"/>
    <col min="4703" max="4703" width="17.42578125" style="3" customWidth="1"/>
    <col min="4704" max="4706" width="18.140625" style="3" customWidth="1"/>
    <col min="4707" max="4710" width="11.42578125" style="3"/>
    <col min="4711" max="4711" width="34" style="3" customWidth="1"/>
    <col min="4712" max="4712" width="9.5703125" style="3" customWidth="1"/>
    <col min="4713" max="4713" width="16.7109375" style="3" customWidth="1"/>
    <col min="4714" max="4714" width="55.140625" style="3" customWidth="1"/>
    <col min="4715" max="4715" width="22.5703125" style="3" customWidth="1"/>
    <col min="4716" max="4716" width="23" style="3" customWidth="1"/>
    <col min="4717" max="4717" width="22.85546875" style="3" customWidth="1"/>
    <col min="4718" max="4718" width="23.42578125" style="3" customWidth="1"/>
    <col min="4719" max="4719" width="28.7109375" style="3" customWidth="1"/>
    <col min="4720" max="4720" width="12.7109375" style="3" customWidth="1"/>
    <col min="4721" max="4721" width="11.42578125" style="3"/>
    <col min="4722" max="4722" width="25.28515625" style="3" customWidth="1"/>
    <col min="4723" max="4723" width="15.85546875" style="3" bestFit="1" customWidth="1"/>
    <col min="4724" max="4725" width="18" style="3" bestFit="1" customWidth="1"/>
    <col min="4726" max="4944" width="11.42578125" style="3"/>
    <col min="4945" max="4945" width="15.42578125" style="3" customWidth="1"/>
    <col min="4946" max="4946" width="9.5703125" style="3" customWidth="1"/>
    <col min="4947" max="4947" width="14.42578125" style="3" customWidth="1"/>
    <col min="4948" max="4948" width="49.85546875" style="3" customWidth="1"/>
    <col min="4949" max="4949" width="22.5703125" style="3" customWidth="1"/>
    <col min="4950" max="4950" width="23" style="3" customWidth="1"/>
    <col min="4951" max="4951" width="22.85546875" style="3" customWidth="1"/>
    <col min="4952" max="4952" width="23.42578125" style="3" customWidth="1"/>
    <col min="4953" max="4953" width="22.42578125" style="3" customWidth="1"/>
    <col min="4954" max="4954" width="13.85546875" style="3" customWidth="1"/>
    <col min="4955" max="4955" width="20.7109375" style="3" customWidth="1"/>
    <col min="4956" max="4956" width="18.140625" style="3" customWidth="1"/>
    <col min="4957" max="4957" width="14.85546875" style="3" bestFit="1" customWidth="1"/>
    <col min="4958" max="4958" width="11.42578125" style="3"/>
    <col min="4959" max="4959" width="17.42578125" style="3" customWidth="1"/>
    <col min="4960" max="4962" width="18.140625" style="3" customWidth="1"/>
    <col min="4963" max="4966" width="11.42578125" style="3"/>
    <col min="4967" max="4967" width="34" style="3" customWidth="1"/>
    <col min="4968" max="4968" width="9.5703125" style="3" customWidth="1"/>
    <col min="4969" max="4969" width="16.7109375" style="3" customWidth="1"/>
    <col min="4970" max="4970" width="55.140625" style="3" customWidth="1"/>
    <col min="4971" max="4971" width="22.5703125" style="3" customWidth="1"/>
    <col min="4972" max="4972" width="23" style="3" customWidth="1"/>
    <col min="4973" max="4973" width="22.85546875" style="3" customWidth="1"/>
    <col min="4974" max="4974" width="23.42578125" style="3" customWidth="1"/>
    <col min="4975" max="4975" width="28.7109375" style="3" customWidth="1"/>
    <col min="4976" max="4976" width="12.7109375" style="3" customWidth="1"/>
    <col min="4977" max="4977" width="11.42578125" style="3"/>
    <col min="4978" max="4978" width="25.28515625" style="3" customWidth="1"/>
    <col min="4979" max="4979" width="15.85546875" style="3" bestFit="1" customWidth="1"/>
    <col min="4980" max="4981" width="18" style="3" bestFit="1" customWidth="1"/>
    <col min="4982" max="5200" width="11.42578125" style="3"/>
    <col min="5201" max="5201" width="15.42578125" style="3" customWidth="1"/>
    <col min="5202" max="5202" width="9.5703125" style="3" customWidth="1"/>
    <col min="5203" max="5203" width="14.42578125" style="3" customWidth="1"/>
    <col min="5204" max="5204" width="49.85546875" style="3" customWidth="1"/>
    <col min="5205" max="5205" width="22.5703125" style="3" customWidth="1"/>
    <col min="5206" max="5206" width="23" style="3" customWidth="1"/>
    <col min="5207" max="5207" width="22.85546875" style="3" customWidth="1"/>
    <col min="5208" max="5208" width="23.42578125" style="3" customWidth="1"/>
    <col min="5209" max="5209" width="22.42578125" style="3" customWidth="1"/>
    <col min="5210" max="5210" width="13.85546875" style="3" customWidth="1"/>
    <col min="5211" max="5211" width="20.7109375" style="3" customWidth="1"/>
    <col min="5212" max="5212" width="18.140625" style="3" customWidth="1"/>
    <col min="5213" max="5213" width="14.85546875" style="3" bestFit="1" customWidth="1"/>
    <col min="5214" max="5214" width="11.42578125" style="3"/>
    <col min="5215" max="5215" width="17.42578125" style="3" customWidth="1"/>
    <col min="5216" max="5218" width="18.140625" style="3" customWidth="1"/>
    <col min="5219" max="5222" width="11.42578125" style="3"/>
    <col min="5223" max="5223" width="34" style="3" customWidth="1"/>
    <col min="5224" max="5224" width="9.5703125" style="3" customWidth="1"/>
    <col min="5225" max="5225" width="16.7109375" style="3" customWidth="1"/>
    <col min="5226" max="5226" width="55.140625" style="3" customWidth="1"/>
    <col min="5227" max="5227" width="22.5703125" style="3" customWidth="1"/>
    <col min="5228" max="5228" width="23" style="3" customWidth="1"/>
    <col min="5229" max="5229" width="22.85546875" style="3" customWidth="1"/>
    <col min="5230" max="5230" width="23.42578125" style="3" customWidth="1"/>
    <col min="5231" max="5231" width="28.7109375" style="3" customWidth="1"/>
    <col min="5232" max="5232" width="12.7109375" style="3" customWidth="1"/>
    <col min="5233" max="5233" width="11.42578125" style="3"/>
    <col min="5234" max="5234" width="25.28515625" style="3" customWidth="1"/>
    <col min="5235" max="5235" width="15.85546875" style="3" bestFit="1" customWidth="1"/>
    <col min="5236" max="5237" width="18" style="3" bestFit="1" customWidth="1"/>
    <col min="5238" max="5456" width="11.42578125" style="3"/>
    <col min="5457" max="5457" width="15.42578125" style="3" customWidth="1"/>
    <col min="5458" max="5458" width="9.5703125" style="3" customWidth="1"/>
    <col min="5459" max="5459" width="14.42578125" style="3" customWidth="1"/>
    <col min="5460" max="5460" width="49.85546875" style="3" customWidth="1"/>
    <col min="5461" max="5461" width="22.5703125" style="3" customWidth="1"/>
    <col min="5462" max="5462" width="23" style="3" customWidth="1"/>
    <col min="5463" max="5463" width="22.85546875" style="3" customWidth="1"/>
    <col min="5464" max="5464" width="23.42578125" style="3" customWidth="1"/>
    <col min="5465" max="5465" width="22.42578125" style="3" customWidth="1"/>
    <col min="5466" max="5466" width="13.85546875" style="3" customWidth="1"/>
    <col min="5467" max="5467" width="20.7109375" style="3" customWidth="1"/>
    <col min="5468" max="5468" width="18.140625" style="3" customWidth="1"/>
    <col min="5469" max="5469" width="14.85546875" style="3" bestFit="1" customWidth="1"/>
    <col min="5470" max="5470" width="11.42578125" style="3"/>
    <col min="5471" max="5471" width="17.42578125" style="3" customWidth="1"/>
    <col min="5472" max="5474" width="18.140625" style="3" customWidth="1"/>
    <col min="5475" max="5478" width="11.42578125" style="3"/>
    <col min="5479" max="5479" width="34" style="3" customWidth="1"/>
    <col min="5480" max="5480" width="9.5703125" style="3" customWidth="1"/>
    <col min="5481" max="5481" width="16.7109375" style="3" customWidth="1"/>
    <col min="5482" max="5482" width="55.140625" style="3" customWidth="1"/>
    <col min="5483" max="5483" width="22.5703125" style="3" customWidth="1"/>
    <col min="5484" max="5484" width="23" style="3" customWidth="1"/>
    <col min="5485" max="5485" width="22.85546875" style="3" customWidth="1"/>
    <col min="5486" max="5486" width="23.42578125" style="3" customWidth="1"/>
    <col min="5487" max="5487" width="28.7109375" style="3" customWidth="1"/>
    <col min="5488" max="5488" width="12.7109375" style="3" customWidth="1"/>
    <col min="5489" max="5489" width="11.42578125" style="3"/>
    <col min="5490" max="5490" width="25.28515625" style="3" customWidth="1"/>
    <col min="5491" max="5491" width="15.85546875" style="3" bestFit="1" customWidth="1"/>
    <col min="5492" max="5493" width="18" style="3" bestFit="1" customWidth="1"/>
    <col min="5494" max="5712" width="11.42578125" style="3"/>
    <col min="5713" max="5713" width="15.42578125" style="3" customWidth="1"/>
    <col min="5714" max="5714" width="9.5703125" style="3" customWidth="1"/>
    <col min="5715" max="5715" width="14.42578125" style="3" customWidth="1"/>
    <col min="5716" max="5716" width="49.85546875" style="3" customWidth="1"/>
    <col min="5717" max="5717" width="22.5703125" style="3" customWidth="1"/>
    <col min="5718" max="5718" width="23" style="3" customWidth="1"/>
    <col min="5719" max="5719" width="22.85546875" style="3" customWidth="1"/>
    <col min="5720" max="5720" width="23.42578125" style="3" customWidth="1"/>
    <col min="5721" max="5721" width="22.42578125" style="3" customWidth="1"/>
    <col min="5722" max="5722" width="13.85546875" style="3" customWidth="1"/>
    <col min="5723" max="5723" width="20.7109375" style="3" customWidth="1"/>
    <col min="5724" max="5724" width="18.140625" style="3" customWidth="1"/>
    <col min="5725" max="5725" width="14.85546875" style="3" bestFit="1" customWidth="1"/>
    <col min="5726" max="5726" width="11.42578125" style="3"/>
    <col min="5727" max="5727" width="17.42578125" style="3" customWidth="1"/>
    <col min="5728" max="5730" width="18.140625" style="3" customWidth="1"/>
    <col min="5731" max="5734" width="11.42578125" style="3"/>
    <col min="5735" max="5735" width="34" style="3" customWidth="1"/>
    <col min="5736" max="5736" width="9.5703125" style="3" customWidth="1"/>
    <col min="5737" max="5737" width="16.7109375" style="3" customWidth="1"/>
    <col min="5738" max="5738" width="55.140625" style="3" customWidth="1"/>
    <col min="5739" max="5739" width="22.5703125" style="3" customWidth="1"/>
    <col min="5740" max="5740" width="23" style="3" customWidth="1"/>
    <col min="5741" max="5741" width="22.85546875" style="3" customWidth="1"/>
    <col min="5742" max="5742" width="23.42578125" style="3" customWidth="1"/>
    <col min="5743" max="5743" width="28.7109375" style="3" customWidth="1"/>
    <col min="5744" max="5744" width="12.7109375" style="3" customWidth="1"/>
    <col min="5745" max="5745" width="11.42578125" style="3"/>
    <col min="5746" max="5746" width="25.28515625" style="3" customWidth="1"/>
    <col min="5747" max="5747" width="15.85546875" style="3" bestFit="1" customWidth="1"/>
    <col min="5748" max="5749" width="18" style="3" bestFit="1" customWidth="1"/>
    <col min="5750" max="5968" width="11.42578125" style="3"/>
    <col min="5969" max="5969" width="15.42578125" style="3" customWidth="1"/>
    <col min="5970" max="5970" width="9.5703125" style="3" customWidth="1"/>
    <col min="5971" max="5971" width="14.42578125" style="3" customWidth="1"/>
    <col min="5972" max="5972" width="49.85546875" style="3" customWidth="1"/>
    <col min="5973" max="5973" width="22.5703125" style="3" customWidth="1"/>
    <col min="5974" max="5974" width="23" style="3" customWidth="1"/>
    <col min="5975" max="5975" width="22.85546875" style="3" customWidth="1"/>
    <col min="5976" max="5976" width="23.42578125" style="3" customWidth="1"/>
    <col min="5977" max="5977" width="22.42578125" style="3" customWidth="1"/>
    <col min="5978" max="5978" width="13.85546875" style="3" customWidth="1"/>
    <col min="5979" max="5979" width="20.7109375" style="3" customWidth="1"/>
    <col min="5980" max="5980" width="18.140625" style="3" customWidth="1"/>
    <col min="5981" max="5981" width="14.85546875" style="3" bestFit="1" customWidth="1"/>
    <col min="5982" max="5982" width="11.42578125" style="3"/>
    <col min="5983" max="5983" width="17.42578125" style="3" customWidth="1"/>
    <col min="5984" max="5986" width="18.140625" style="3" customWidth="1"/>
    <col min="5987" max="5990" width="11.42578125" style="3"/>
    <col min="5991" max="5991" width="34" style="3" customWidth="1"/>
    <col min="5992" max="5992" width="9.5703125" style="3" customWidth="1"/>
    <col min="5993" max="5993" width="16.7109375" style="3" customWidth="1"/>
    <col min="5994" max="5994" width="55.140625" style="3" customWidth="1"/>
    <col min="5995" max="5995" width="22.5703125" style="3" customWidth="1"/>
    <col min="5996" max="5996" width="23" style="3" customWidth="1"/>
    <col min="5997" max="5997" width="22.85546875" style="3" customWidth="1"/>
    <col min="5998" max="5998" width="23.42578125" style="3" customWidth="1"/>
    <col min="5999" max="5999" width="28.7109375" style="3" customWidth="1"/>
    <col min="6000" max="6000" width="12.7109375" style="3" customWidth="1"/>
    <col min="6001" max="6001" width="11.42578125" style="3"/>
    <col min="6002" max="6002" width="25.28515625" style="3" customWidth="1"/>
    <col min="6003" max="6003" width="15.85546875" style="3" bestFit="1" customWidth="1"/>
    <col min="6004" max="6005" width="18" style="3" bestFit="1" customWidth="1"/>
    <col min="6006" max="6224" width="11.42578125" style="3"/>
    <col min="6225" max="6225" width="15.42578125" style="3" customWidth="1"/>
    <col min="6226" max="6226" width="9.5703125" style="3" customWidth="1"/>
    <col min="6227" max="6227" width="14.42578125" style="3" customWidth="1"/>
    <col min="6228" max="6228" width="49.85546875" style="3" customWidth="1"/>
    <col min="6229" max="6229" width="22.5703125" style="3" customWidth="1"/>
    <col min="6230" max="6230" width="23" style="3" customWidth="1"/>
    <col min="6231" max="6231" width="22.85546875" style="3" customWidth="1"/>
    <col min="6232" max="6232" width="23.42578125" style="3" customWidth="1"/>
    <col min="6233" max="6233" width="22.42578125" style="3" customWidth="1"/>
    <col min="6234" max="6234" width="13.85546875" style="3" customWidth="1"/>
    <col min="6235" max="6235" width="20.7109375" style="3" customWidth="1"/>
    <col min="6236" max="6236" width="18.140625" style="3" customWidth="1"/>
    <col min="6237" max="6237" width="14.85546875" style="3" bestFit="1" customWidth="1"/>
    <col min="6238" max="6238" width="11.42578125" style="3"/>
    <col min="6239" max="6239" width="17.42578125" style="3" customWidth="1"/>
    <col min="6240" max="6242" width="18.140625" style="3" customWidth="1"/>
    <col min="6243" max="6246" width="11.42578125" style="3"/>
    <col min="6247" max="6247" width="34" style="3" customWidth="1"/>
    <col min="6248" max="6248" width="9.5703125" style="3" customWidth="1"/>
    <col min="6249" max="6249" width="16.7109375" style="3" customWidth="1"/>
    <col min="6250" max="6250" width="55.140625" style="3" customWidth="1"/>
    <col min="6251" max="6251" width="22.5703125" style="3" customWidth="1"/>
    <col min="6252" max="6252" width="23" style="3" customWidth="1"/>
    <col min="6253" max="6253" width="22.85546875" style="3" customWidth="1"/>
    <col min="6254" max="6254" width="23.42578125" style="3" customWidth="1"/>
    <col min="6255" max="6255" width="28.7109375" style="3" customWidth="1"/>
    <col min="6256" max="6256" width="12.7109375" style="3" customWidth="1"/>
    <col min="6257" max="6257" width="11.42578125" style="3"/>
    <col min="6258" max="6258" width="25.28515625" style="3" customWidth="1"/>
    <col min="6259" max="6259" width="15.85546875" style="3" bestFit="1" customWidth="1"/>
    <col min="6260" max="6261" width="18" style="3" bestFit="1" customWidth="1"/>
    <col min="6262" max="6480" width="11.42578125" style="3"/>
    <col min="6481" max="6481" width="15.42578125" style="3" customWidth="1"/>
    <col min="6482" max="6482" width="9.5703125" style="3" customWidth="1"/>
    <col min="6483" max="6483" width="14.42578125" style="3" customWidth="1"/>
    <col min="6484" max="6484" width="49.85546875" style="3" customWidth="1"/>
    <col min="6485" max="6485" width="22.5703125" style="3" customWidth="1"/>
    <col min="6486" max="6486" width="23" style="3" customWidth="1"/>
    <col min="6487" max="6487" width="22.85546875" style="3" customWidth="1"/>
    <col min="6488" max="6488" width="23.42578125" style="3" customWidth="1"/>
    <col min="6489" max="6489" width="22.42578125" style="3" customWidth="1"/>
    <col min="6490" max="6490" width="13.85546875" style="3" customWidth="1"/>
    <col min="6491" max="6491" width="20.7109375" style="3" customWidth="1"/>
    <col min="6492" max="6492" width="18.140625" style="3" customWidth="1"/>
    <col min="6493" max="6493" width="14.85546875" style="3" bestFit="1" customWidth="1"/>
    <col min="6494" max="6494" width="11.42578125" style="3"/>
    <col min="6495" max="6495" width="17.42578125" style="3" customWidth="1"/>
    <col min="6496" max="6498" width="18.140625" style="3" customWidth="1"/>
    <col min="6499" max="6502" width="11.42578125" style="3"/>
    <col min="6503" max="6503" width="34" style="3" customWidth="1"/>
    <col min="6504" max="6504" width="9.5703125" style="3" customWidth="1"/>
    <col min="6505" max="6505" width="16.7109375" style="3" customWidth="1"/>
    <col min="6506" max="6506" width="55.140625" style="3" customWidth="1"/>
    <col min="6507" max="6507" width="22.5703125" style="3" customWidth="1"/>
    <col min="6508" max="6508" width="23" style="3" customWidth="1"/>
    <col min="6509" max="6509" width="22.85546875" style="3" customWidth="1"/>
    <col min="6510" max="6510" width="23.42578125" style="3" customWidth="1"/>
    <col min="6511" max="6511" width="28.7109375" style="3" customWidth="1"/>
    <col min="6512" max="6512" width="12.7109375" style="3" customWidth="1"/>
    <col min="6513" max="6513" width="11.42578125" style="3"/>
    <col min="6514" max="6514" width="25.28515625" style="3" customWidth="1"/>
    <col min="6515" max="6515" width="15.85546875" style="3" bestFit="1" customWidth="1"/>
    <col min="6516" max="6517" width="18" style="3" bestFit="1" customWidth="1"/>
    <col min="6518" max="6736" width="11.42578125" style="3"/>
    <col min="6737" max="6737" width="15.42578125" style="3" customWidth="1"/>
    <col min="6738" max="6738" width="9.5703125" style="3" customWidth="1"/>
    <col min="6739" max="6739" width="14.42578125" style="3" customWidth="1"/>
    <col min="6740" max="6740" width="49.85546875" style="3" customWidth="1"/>
    <col min="6741" max="6741" width="22.5703125" style="3" customWidth="1"/>
    <col min="6742" max="6742" width="23" style="3" customWidth="1"/>
    <col min="6743" max="6743" width="22.85546875" style="3" customWidth="1"/>
    <col min="6744" max="6744" width="23.42578125" style="3" customWidth="1"/>
    <col min="6745" max="6745" width="22.42578125" style="3" customWidth="1"/>
    <col min="6746" max="6746" width="13.85546875" style="3" customWidth="1"/>
    <col min="6747" max="6747" width="20.7109375" style="3" customWidth="1"/>
    <col min="6748" max="6748" width="18.140625" style="3" customWidth="1"/>
    <col min="6749" max="6749" width="14.85546875" style="3" bestFit="1" customWidth="1"/>
    <col min="6750" max="6750" width="11.42578125" style="3"/>
    <col min="6751" max="6751" width="17.42578125" style="3" customWidth="1"/>
    <col min="6752" max="6754" width="18.140625" style="3" customWidth="1"/>
    <col min="6755" max="6758" width="11.42578125" style="3"/>
    <col min="6759" max="6759" width="34" style="3" customWidth="1"/>
    <col min="6760" max="6760" width="9.5703125" style="3" customWidth="1"/>
    <col min="6761" max="6761" width="16.7109375" style="3" customWidth="1"/>
    <col min="6762" max="6762" width="55.140625" style="3" customWidth="1"/>
    <col min="6763" max="6763" width="22.5703125" style="3" customWidth="1"/>
    <col min="6764" max="6764" width="23" style="3" customWidth="1"/>
    <col min="6765" max="6765" width="22.85546875" style="3" customWidth="1"/>
    <col min="6766" max="6766" width="23.42578125" style="3" customWidth="1"/>
    <col min="6767" max="6767" width="28.7109375" style="3" customWidth="1"/>
    <col min="6768" max="6768" width="12.7109375" style="3" customWidth="1"/>
    <col min="6769" max="6769" width="11.42578125" style="3"/>
    <col min="6770" max="6770" width="25.28515625" style="3" customWidth="1"/>
    <col min="6771" max="6771" width="15.85546875" style="3" bestFit="1" customWidth="1"/>
    <col min="6772" max="6773" width="18" style="3" bestFit="1" customWidth="1"/>
    <col min="6774" max="6992" width="11.42578125" style="3"/>
    <col min="6993" max="6993" width="15.42578125" style="3" customWidth="1"/>
    <col min="6994" max="6994" width="9.5703125" style="3" customWidth="1"/>
    <col min="6995" max="6995" width="14.42578125" style="3" customWidth="1"/>
    <col min="6996" max="6996" width="49.85546875" style="3" customWidth="1"/>
    <col min="6997" max="6997" width="22.5703125" style="3" customWidth="1"/>
    <col min="6998" max="6998" width="23" style="3" customWidth="1"/>
    <col min="6999" max="6999" width="22.85546875" style="3" customWidth="1"/>
    <col min="7000" max="7000" width="23.42578125" style="3" customWidth="1"/>
    <col min="7001" max="7001" width="22.42578125" style="3" customWidth="1"/>
    <col min="7002" max="7002" width="13.85546875" style="3" customWidth="1"/>
    <col min="7003" max="7003" width="20.7109375" style="3" customWidth="1"/>
    <col min="7004" max="7004" width="18.140625" style="3" customWidth="1"/>
    <col min="7005" max="7005" width="14.85546875" style="3" bestFit="1" customWidth="1"/>
    <col min="7006" max="7006" width="11.42578125" style="3"/>
    <col min="7007" max="7007" width="17.42578125" style="3" customWidth="1"/>
    <col min="7008" max="7010" width="18.140625" style="3" customWidth="1"/>
    <col min="7011" max="7014" width="11.42578125" style="3"/>
    <col min="7015" max="7015" width="34" style="3" customWidth="1"/>
    <col min="7016" max="7016" width="9.5703125" style="3" customWidth="1"/>
    <col min="7017" max="7017" width="16.7109375" style="3" customWidth="1"/>
    <col min="7018" max="7018" width="55.140625" style="3" customWidth="1"/>
    <col min="7019" max="7019" width="22.5703125" style="3" customWidth="1"/>
    <col min="7020" max="7020" width="23" style="3" customWidth="1"/>
    <col min="7021" max="7021" width="22.85546875" style="3" customWidth="1"/>
    <col min="7022" max="7022" width="23.42578125" style="3" customWidth="1"/>
    <col min="7023" max="7023" width="28.7109375" style="3" customWidth="1"/>
    <col min="7024" max="7024" width="12.7109375" style="3" customWidth="1"/>
    <col min="7025" max="7025" width="11.42578125" style="3"/>
    <col min="7026" max="7026" width="25.28515625" style="3" customWidth="1"/>
    <col min="7027" max="7027" width="15.85546875" style="3" bestFit="1" customWidth="1"/>
    <col min="7028" max="7029" width="18" style="3" bestFit="1" customWidth="1"/>
    <col min="7030" max="7248" width="11.42578125" style="3"/>
    <col min="7249" max="7249" width="15.42578125" style="3" customWidth="1"/>
    <col min="7250" max="7250" width="9.5703125" style="3" customWidth="1"/>
    <col min="7251" max="7251" width="14.42578125" style="3" customWidth="1"/>
    <col min="7252" max="7252" width="49.85546875" style="3" customWidth="1"/>
    <col min="7253" max="7253" width="22.5703125" style="3" customWidth="1"/>
    <col min="7254" max="7254" width="23" style="3" customWidth="1"/>
    <col min="7255" max="7255" width="22.85546875" style="3" customWidth="1"/>
    <col min="7256" max="7256" width="23.42578125" style="3" customWidth="1"/>
    <col min="7257" max="7257" width="22.42578125" style="3" customWidth="1"/>
    <col min="7258" max="7258" width="13.85546875" style="3" customWidth="1"/>
    <col min="7259" max="7259" width="20.7109375" style="3" customWidth="1"/>
    <col min="7260" max="7260" width="18.140625" style="3" customWidth="1"/>
    <col min="7261" max="7261" width="14.85546875" style="3" bestFit="1" customWidth="1"/>
    <col min="7262" max="7262" width="11.42578125" style="3"/>
    <col min="7263" max="7263" width="17.42578125" style="3" customWidth="1"/>
    <col min="7264" max="7266" width="18.140625" style="3" customWidth="1"/>
    <col min="7267" max="7270" width="11.42578125" style="3"/>
    <col min="7271" max="7271" width="34" style="3" customWidth="1"/>
    <col min="7272" max="7272" width="9.5703125" style="3" customWidth="1"/>
    <col min="7273" max="7273" width="16.7109375" style="3" customWidth="1"/>
    <col min="7274" max="7274" width="55.140625" style="3" customWidth="1"/>
    <col min="7275" max="7275" width="22.5703125" style="3" customWidth="1"/>
    <col min="7276" max="7276" width="23" style="3" customWidth="1"/>
    <col min="7277" max="7277" width="22.85546875" style="3" customWidth="1"/>
    <col min="7278" max="7278" width="23.42578125" style="3" customWidth="1"/>
    <col min="7279" max="7279" width="28.7109375" style="3" customWidth="1"/>
    <col min="7280" max="7280" width="12.7109375" style="3" customWidth="1"/>
    <col min="7281" max="7281" width="11.42578125" style="3"/>
    <col min="7282" max="7282" width="25.28515625" style="3" customWidth="1"/>
    <col min="7283" max="7283" width="15.85546875" style="3" bestFit="1" customWidth="1"/>
    <col min="7284" max="7285" width="18" style="3" bestFit="1" customWidth="1"/>
    <col min="7286" max="7504" width="11.42578125" style="3"/>
    <col min="7505" max="7505" width="15.42578125" style="3" customWidth="1"/>
    <col min="7506" max="7506" width="9.5703125" style="3" customWidth="1"/>
    <col min="7507" max="7507" width="14.42578125" style="3" customWidth="1"/>
    <col min="7508" max="7508" width="49.85546875" style="3" customWidth="1"/>
    <col min="7509" max="7509" width="22.5703125" style="3" customWidth="1"/>
    <col min="7510" max="7510" width="23" style="3" customWidth="1"/>
    <col min="7511" max="7511" width="22.85546875" style="3" customWidth="1"/>
    <col min="7512" max="7512" width="23.42578125" style="3" customWidth="1"/>
    <col min="7513" max="7513" width="22.42578125" style="3" customWidth="1"/>
    <col min="7514" max="7514" width="13.85546875" style="3" customWidth="1"/>
    <col min="7515" max="7515" width="20.7109375" style="3" customWidth="1"/>
    <col min="7516" max="7516" width="18.140625" style="3" customWidth="1"/>
    <col min="7517" max="7517" width="14.85546875" style="3" bestFit="1" customWidth="1"/>
    <col min="7518" max="7518" width="11.42578125" style="3"/>
    <col min="7519" max="7519" width="17.42578125" style="3" customWidth="1"/>
    <col min="7520" max="7522" width="18.140625" style="3" customWidth="1"/>
    <col min="7523" max="7526" width="11.42578125" style="3"/>
    <col min="7527" max="7527" width="34" style="3" customWidth="1"/>
    <col min="7528" max="7528" width="9.5703125" style="3" customWidth="1"/>
    <col min="7529" max="7529" width="16.7109375" style="3" customWidth="1"/>
    <col min="7530" max="7530" width="55.140625" style="3" customWidth="1"/>
    <col min="7531" max="7531" width="22.5703125" style="3" customWidth="1"/>
    <col min="7532" max="7532" width="23" style="3" customWidth="1"/>
    <col min="7533" max="7533" width="22.85546875" style="3" customWidth="1"/>
    <col min="7534" max="7534" width="23.42578125" style="3" customWidth="1"/>
    <col min="7535" max="7535" width="28.7109375" style="3" customWidth="1"/>
    <col min="7536" max="7536" width="12.7109375" style="3" customWidth="1"/>
    <col min="7537" max="7537" width="11.42578125" style="3"/>
    <col min="7538" max="7538" width="25.28515625" style="3" customWidth="1"/>
    <col min="7539" max="7539" width="15.85546875" style="3" bestFit="1" customWidth="1"/>
    <col min="7540" max="7541" width="18" style="3" bestFit="1" customWidth="1"/>
    <col min="7542" max="7760" width="11.42578125" style="3"/>
    <col min="7761" max="7761" width="15.42578125" style="3" customWidth="1"/>
    <col min="7762" max="7762" width="9.5703125" style="3" customWidth="1"/>
    <col min="7763" max="7763" width="14.42578125" style="3" customWidth="1"/>
    <col min="7764" max="7764" width="49.85546875" style="3" customWidth="1"/>
    <col min="7765" max="7765" width="22.5703125" style="3" customWidth="1"/>
    <col min="7766" max="7766" width="23" style="3" customWidth="1"/>
    <col min="7767" max="7767" width="22.85546875" style="3" customWidth="1"/>
    <col min="7768" max="7768" width="23.42578125" style="3" customWidth="1"/>
    <col min="7769" max="7769" width="22.42578125" style="3" customWidth="1"/>
    <col min="7770" max="7770" width="13.85546875" style="3" customWidth="1"/>
    <col min="7771" max="7771" width="20.7109375" style="3" customWidth="1"/>
    <col min="7772" max="7772" width="18.140625" style="3" customWidth="1"/>
    <col min="7773" max="7773" width="14.85546875" style="3" bestFit="1" customWidth="1"/>
    <col min="7774" max="7774" width="11.42578125" style="3"/>
    <col min="7775" max="7775" width="17.42578125" style="3" customWidth="1"/>
    <col min="7776" max="7778" width="18.140625" style="3" customWidth="1"/>
    <col min="7779" max="7782" width="11.42578125" style="3"/>
    <col min="7783" max="7783" width="34" style="3" customWidth="1"/>
    <col min="7784" max="7784" width="9.5703125" style="3" customWidth="1"/>
    <col min="7785" max="7785" width="16.7109375" style="3" customWidth="1"/>
    <col min="7786" max="7786" width="55.140625" style="3" customWidth="1"/>
    <col min="7787" max="7787" width="22.5703125" style="3" customWidth="1"/>
    <col min="7788" max="7788" width="23" style="3" customWidth="1"/>
    <col min="7789" max="7789" width="22.85546875" style="3" customWidth="1"/>
    <col min="7790" max="7790" width="23.42578125" style="3" customWidth="1"/>
    <col min="7791" max="7791" width="28.7109375" style="3" customWidth="1"/>
    <col min="7792" max="7792" width="12.7109375" style="3" customWidth="1"/>
    <col min="7793" max="7793" width="11.42578125" style="3"/>
    <col min="7794" max="7794" width="25.28515625" style="3" customWidth="1"/>
    <col min="7795" max="7795" width="15.85546875" style="3" bestFit="1" customWidth="1"/>
    <col min="7796" max="7797" width="18" style="3" bestFit="1" customWidth="1"/>
    <col min="7798" max="8016" width="11.42578125" style="3"/>
    <col min="8017" max="8017" width="15.42578125" style="3" customWidth="1"/>
    <col min="8018" max="8018" width="9.5703125" style="3" customWidth="1"/>
    <col min="8019" max="8019" width="14.42578125" style="3" customWidth="1"/>
    <col min="8020" max="8020" width="49.85546875" style="3" customWidth="1"/>
    <col min="8021" max="8021" width="22.5703125" style="3" customWidth="1"/>
    <col min="8022" max="8022" width="23" style="3" customWidth="1"/>
    <col min="8023" max="8023" width="22.85546875" style="3" customWidth="1"/>
    <col min="8024" max="8024" width="23.42578125" style="3" customWidth="1"/>
    <col min="8025" max="8025" width="22.42578125" style="3" customWidth="1"/>
    <col min="8026" max="8026" width="13.85546875" style="3" customWidth="1"/>
    <col min="8027" max="8027" width="20.7109375" style="3" customWidth="1"/>
    <col min="8028" max="8028" width="18.140625" style="3" customWidth="1"/>
    <col min="8029" max="8029" width="14.85546875" style="3" bestFit="1" customWidth="1"/>
    <col min="8030" max="8030" width="11.42578125" style="3"/>
    <col min="8031" max="8031" width="17.42578125" style="3" customWidth="1"/>
    <col min="8032" max="8034" width="18.140625" style="3" customWidth="1"/>
    <col min="8035" max="8038" width="11.42578125" style="3"/>
    <col min="8039" max="8039" width="34" style="3" customWidth="1"/>
    <col min="8040" max="8040" width="9.5703125" style="3" customWidth="1"/>
    <col min="8041" max="8041" width="16.7109375" style="3" customWidth="1"/>
    <col min="8042" max="8042" width="55.140625" style="3" customWidth="1"/>
    <col min="8043" max="8043" width="22.5703125" style="3" customWidth="1"/>
    <col min="8044" max="8044" width="23" style="3" customWidth="1"/>
    <col min="8045" max="8045" width="22.85546875" style="3" customWidth="1"/>
    <col min="8046" max="8046" width="23.42578125" style="3" customWidth="1"/>
    <col min="8047" max="8047" width="28.7109375" style="3" customWidth="1"/>
    <col min="8048" max="8048" width="12.7109375" style="3" customWidth="1"/>
    <col min="8049" max="8049" width="11.42578125" style="3"/>
    <col min="8050" max="8050" width="25.28515625" style="3" customWidth="1"/>
    <col min="8051" max="8051" width="15.85546875" style="3" bestFit="1" customWidth="1"/>
    <col min="8052" max="8053" width="18" style="3" bestFit="1" customWidth="1"/>
    <col min="8054" max="8272" width="11.42578125" style="3"/>
    <col min="8273" max="8273" width="15.42578125" style="3" customWidth="1"/>
    <col min="8274" max="8274" width="9.5703125" style="3" customWidth="1"/>
    <col min="8275" max="8275" width="14.42578125" style="3" customWidth="1"/>
    <col min="8276" max="8276" width="49.85546875" style="3" customWidth="1"/>
    <col min="8277" max="8277" width="22.5703125" style="3" customWidth="1"/>
    <col min="8278" max="8278" width="23" style="3" customWidth="1"/>
    <col min="8279" max="8279" width="22.85546875" style="3" customWidth="1"/>
    <col min="8280" max="8280" width="23.42578125" style="3" customWidth="1"/>
    <col min="8281" max="8281" width="22.42578125" style="3" customWidth="1"/>
    <col min="8282" max="8282" width="13.85546875" style="3" customWidth="1"/>
    <col min="8283" max="8283" width="20.7109375" style="3" customWidth="1"/>
    <col min="8284" max="8284" width="18.140625" style="3" customWidth="1"/>
    <col min="8285" max="8285" width="14.85546875" style="3" bestFit="1" customWidth="1"/>
    <col min="8286" max="8286" width="11.42578125" style="3"/>
    <col min="8287" max="8287" width="17.42578125" style="3" customWidth="1"/>
    <col min="8288" max="8290" width="18.140625" style="3" customWidth="1"/>
    <col min="8291" max="8294" width="11.42578125" style="3"/>
    <col min="8295" max="8295" width="34" style="3" customWidth="1"/>
    <col min="8296" max="8296" width="9.5703125" style="3" customWidth="1"/>
    <col min="8297" max="8297" width="16.7109375" style="3" customWidth="1"/>
    <col min="8298" max="8298" width="55.140625" style="3" customWidth="1"/>
    <col min="8299" max="8299" width="22.5703125" style="3" customWidth="1"/>
    <col min="8300" max="8300" width="23" style="3" customWidth="1"/>
    <col min="8301" max="8301" width="22.85546875" style="3" customWidth="1"/>
    <col min="8302" max="8302" width="23.42578125" style="3" customWidth="1"/>
    <col min="8303" max="8303" width="28.7109375" style="3" customWidth="1"/>
    <col min="8304" max="8304" width="12.7109375" style="3" customWidth="1"/>
    <col min="8305" max="8305" width="11.42578125" style="3"/>
    <col min="8306" max="8306" width="25.28515625" style="3" customWidth="1"/>
    <col min="8307" max="8307" width="15.85546875" style="3" bestFit="1" customWidth="1"/>
    <col min="8308" max="8309" width="18" style="3" bestFit="1" customWidth="1"/>
    <col min="8310" max="8528" width="11.42578125" style="3"/>
    <col min="8529" max="8529" width="15.42578125" style="3" customWidth="1"/>
    <col min="8530" max="8530" width="9.5703125" style="3" customWidth="1"/>
    <col min="8531" max="8531" width="14.42578125" style="3" customWidth="1"/>
    <col min="8532" max="8532" width="49.85546875" style="3" customWidth="1"/>
    <col min="8533" max="8533" width="22.5703125" style="3" customWidth="1"/>
    <col min="8534" max="8534" width="23" style="3" customWidth="1"/>
    <col min="8535" max="8535" width="22.85546875" style="3" customWidth="1"/>
    <col min="8536" max="8536" width="23.42578125" style="3" customWidth="1"/>
    <col min="8537" max="8537" width="22.42578125" style="3" customWidth="1"/>
    <col min="8538" max="8538" width="13.85546875" style="3" customWidth="1"/>
    <col min="8539" max="8539" width="20.7109375" style="3" customWidth="1"/>
    <col min="8540" max="8540" width="18.140625" style="3" customWidth="1"/>
    <col min="8541" max="8541" width="14.85546875" style="3" bestFit="1" customWidth="1"/>
    <col min="8542" max="8542" width="11.42578125" style="3"/>
    <col min="8543" max="8543" width="17.42578125" style="3" customWidth="1"/>
    <col min="8544" max="8546" width="18.140625" style="3" customWidth="1"/>
    <col min="8547" max="8550" width="11.42578125" style="3"/>
    <col min="8551" max="8551" width="34" style="3" customWidth="1"/>
    <col min="8552" max="8552" width="9.5703125" style="3" customWidth="1"/>
    <col min="8553" max="8553" width="16.7109375" style="3" customWidth="1"/>
    <col min="8554" max="8554" width="55.140625" style="3" customWidth="1"/>
    <col min="8555" max="8555" width="22.5703125" style="3" customWidth="1"/>
    <col min="8556" max="8556" width="23" style="3" customWidth="1"/>
    <col min="8557" max="8557" width="22.85546875" style="3" customWidth="1"/>
    <col min="8558" max="8558" width="23.42578125" style="3" customWidth="1"/>
    <col min="8559" max="8559" width="28.7109375" style="3" customWidth="1"/>
    <col min="8560" max="8560" width="12.7109375" style="3" customWidth="1"/>
    <col min="8561" max="8561" width="11.42578125" style="3"/>
    <col min="8562" max="8562" width="25.28515625" style="3" customWidth="1"/>
    <col min="8563" max="8563" width="15.85546875" style="3" bestFit="1" customWidth="1"/>
    <col min="8564" max="8565" width="18" style="3" bestFit="1" customWidth="1"/>
    <col min="8566" max="8784" width="11.42578125" style="3"/>
    <col min="8785" max="8785" width="15.42578125" style="3" customWidth="1"/>
    <col min="8786" max="8786" width="9.5703125" style="3" customWidth="1"/>
    <col min="8787" max="8787" width="14.42578125" style="3" customWidth="1"/>
    <col min="8788" max="8788" width="49.85546875" style="3" customWidth="1"/>
    <col min="8789" max="8789" width="22.5703125" style="3" customWidth="1"/>
    <col min="8790" max="8790" width="23" style="3" customWidth="1"/>
    <col min="8791" max="8791" width="22.85546875" style="3" customWidth="1"/>
    <col min="8792" max="8792" width="23.42578125" style="3" customWidth="1"/>
    <col min="8793" max="8793" width="22.42578125" style="3" customWidth="1"/>
    <col min="8794" max="8794" width="13.85546875" style="3" customWidth="1"/>
    <col min="8795" max="8795" width="20.7109375" style="3" customWidth="1"/>
    <col min="8796" max="8796" width="18.140625" style="3" customWidth="1"/>
    <col min="8797" max="8797" width="14.85546875" style="3" bestFit="1" customWidth="1"/>
    <col min="8798" max="8798" width="11.42578125" style="3"/>
    <col min="8799" max="8799" width="17.42578125" style="3" customWidth="1"/>
    <col min="8800" max="8802" width="18.140625" style="3" customWidth="1"/>
    <col min="8803" max="8806" width="11.42578125" style="3"/>
    <col min="8807" max="8807" width="34" style="3" customWidth="1"/>
    <col min="8808" max="8808" width="9.5703125" style="3" customWidth="1"/>
    <col min="8809" max="8809" width="16.7109375" style="3" customWidth="1"/>
    <col min="8810" max="8810" width="55.140625" style="3" customWidth="1"/>
    <col min="8811" max="8811" width="22.5703125" style="3" customWidth="1"/>
    <col min="8812" max="8812" width="23" style="3" customWidth="1"/>
    <col min="8813" max="8813" width="22.85546875" style="3" customWidth="1"/>
    <col min="8814" max="8814" width="23.42578125" style="3" customWidth="1"/>
    <col min="8815" max="8815" width="28.7109375" style="3" customWidth="1"/>
    <col min="8816" max="8816" width="12.7109375" style="3" customWidth="1"/>
    <col min="8817" max="8817" width="11.42578125" style="3"/>
    <col min="8818" max="8818" width="25.28515625" style="3" customWidth="1"/>
    <col min="8819" max="8819" width="15.85546875" style="3" bestFit="1" customWidth="1"/>
    <col min="8820" max="8821" width="18" style="3" bestFit="1" customWidth="1"/>
    <col min="8822" max="9040" width="11.42578125" style="3"/>
    <col min="9041" max="9041" width="15.42578125" style="3" customWidth="1"/>
    <col min="9042" max="9042" width="9.5703125" style="3" customWidth="1"/>
    <col min="9043" max="9043" width="14.42578125" style="3" customWidth="1"/>
    <col min="9044" max="9044" width="49.85546875" style="3" customWidth="1"/>
    <col min="9045" max="9045" width="22.5703125" style="3" customWidth="1"/>
    <col min="9046" max="9046" width="23" style="3" customWidth="1"/>
    <col min="9047" max="9047" width="22.85546875" style="3" customWidth="1"/>
    <col min="9048" max="9048" width="23.42578125" style="3" customWidth="1"/>
    <col min="9049" max="9049" width="22.42578125" style="3" customWidth="1"/>
    <col min="9050" max="9050" width="13.85546875" style="3" customWidth="1"/>
    <col min="9051" max="9051" width="20.7109375" style="3" customWidth="1"/>
    <col min="9052" max="9052" width="18.140625" style="3" customWidth="1"/>
    <col min="9053" max="9053" width="14.85546875" style="3" bestFit="1" customWidth="1"/>
    <col min="9054" max="9054" width="11.42578125" style="3"/>
    <col min="9055" max="9055" width="17.42578125" style="3" customWidth="1"/>
    <col min="9056" max="9058" width="18.140625" style="3" customWidth="1"/>
    <col min="9059" max="9062" width="11.42578125" style="3"/>
    <col min="9063" max="9063" width="34" style="3" customWidth="1"/>
    <col min="9064" max="9064" width="9.5703125" style="3" customWidth="1"/>
    <col min="9065" max="9065" width="16.7109375" style="3" customWidth="1"/>
    <col min="9066" max="9066" width="55.140625" style="3" customWidth="1"/>
    <col min="9067" max="9067" width="22.5703125" style="3" customWidth="1"/>
    <col min="9068" max="9068" width="23" style="3" customWidth="1"/>
    <col min="9069" max="9069" width="22.85546875" style="3" customWidth="1"/>
    <col min="9070" max="9070" width="23.42578125" style="3" customWidth="1"/>
    <col min="9071" max="9071" width="28.7109375" style="3" customWidth="1"/>
    <col min="9072" max="9072" width="12.7109375" style="3" customWidth="1"/>
    <col min="9073" max="9073" width="11.42578125" style="3"/>
    <col min="9074" max="9074" width="25.28515625" style="3" customWidth="1"/>
    <col min="9075" max="9075" width="15.85546875" style="3" bestFit="1" customWidth="1"/>
    <col min="9076" max="9077" width="18" style="3" bestFit="1" customWidth="1"/>
    <col min="9078" max="9296" width="11.42578125" style="3"/>
    <col min="9297" max="9297" width="15.42578125" style="3" customWidth="1"/>
    <col min="9298" max="9298" width="9.5703125" style="3" customWidth="1"/>
    <col min="9299" max="9299" width="14.42578125" style="3" customWidth="1"/>
    <col min="9300" max="9300" width="49.85546875" style="3" customWidth="1"/>
    <col min="9301" max="9301" width="22.5703125" style="3" customWidth="1"/>
    <col min="9302" max="9302" width="23" style="3" customWidth="1"/>
    <col min="9303" max="9303" width="22.85546875" style="3" customWidth="1"/>
    <col min="9304" max="9304" width="23.42578125" style="3" customWidth="1"/>
    <col min="9305" max="9305" width="22.42578125" style="3" customWidth="1"/>
    <col min="9306" max="9306" width="13.85546875" style="3" customWidth="1"/>
    <col min="9307" max="9307" width="20.7109375" style="3" customWidth="1"/>
    <col min="9308" max="9308" width="18.140625" style="3" customWidth="1"/>
    <col min="9309" max="9309" width="14.85546875" style="3" bestFit="1" customWidth="1"/>
    <col min="9310" max="9310" width="11.42578125" style="3"/>
    <col min="9311" max="9311" width="17.42578125" style="3" customWidth="1"/>
    <col min="9312" max="9314" width="18.140625" style="3" customWidth="1"/>
    <col min="9315" max="9318" width="11.42578125" style="3"/>
    <col min="9319" max="9319" width="34" style="3" customWidth="1"/>
    <col min="9320" max="9320" width="9.5703125" style="3" customWidth="1"/>
    <col min="9321" max="9321" width="16.7109375" style="3" customWidth="1"/>
    <col min="9322" max="9322" width="55.140625" style="3" customWidth="1"/>
    <col min="9323" max="9323" width="22.5703125" style="3" customWidth="1"/>
    <col min="9324" max="9324" width="23" style="3" customWidth="1"/>
    <col min="9325" max="9325" width="22.85546875" style="3" customWidth="1"/>
    <col min="9326" max="9326" width="23.42578125" style="3" customWidth="1"/>
    <col min="9327" max="9327" width="28.7109375" style="3" customWidth="1"/>
    <col min="9328" max="9328" width="12.7109375" style="3" customWidth="1"/>
    <col min="9329" max="9329" width="11.42578125" style="3"/>
    <col min="9330" max="9330" width="25.28515625" style="3" customWidth="1"/>
    <col min="9331" max="9331" width="15.85546875" style="3" bestFit="1" customWidth="1"/>
    <col min="9332" max="9333" width="18" style="3" bestFit="1" customWidth="1"/>
    <col min="9334" max="9552" width="11.42578125" style="3"/>
    <col min="9553" max="9553" width="15.42578125" style="3" customWidth="1"/>
    <col min="9554" max="9554" width="9.5703125" style="3" customWidth="1"/>
    <col min="9555" max="9555" width="14.42578125" style="3" customWidth="1"/>
    <col min="9556" max="9556" width="49.85546875" style="3" customWidth="1"/>
    <col min="9557" max="9557" width="22.5703125" style="3" customWidth="1"/>
    <col min="9558" max="9558" width="23" style="3" customWidth="1"/>
    <col min="9559" max="9559" width="22.85546875" style="3" customWidth="1"/>
    <col min="9560" max="9560" width="23.42578125" style="3" customWidth="1"/>
    <col min="9561" max="9561" width="22.42578125" style="3" customWidth="1"/>
    <col min="9562" max="9562" width="13.85546875" style="3" customWidth="1"/>
    <col min="9563" max="9563" width="20.7109375" style="3" customWidth="1"/>
    <col min="9564" max="9564" width="18.140625" style="3" customWidth="1"/>
    <col min="9565" max="9565" width="14.85546875" style="3" bestFit="1" customWidth="1"/>
    <col min="9566" max="9566" width="11.42578125" style="3"/>
    <col min="9567" max="9567" width="17.42578125" style="3" customWidth="1"/>
    <col min="9568" max="9570" width="18.140625" style="3" customWidth="1"/>
    <col min="9571" max="9574" width="11.42578125" style="3"/>
    <col min="9575" max="9575" width="34" style="3" customWidth="1"/>
    <col min="9576" max="9576" width="9.5703125" style="3" customWidth="1"/>
    <col min="9577" max="9577" width="16.7109375" style="3" customWidth="1"/>
    <col min="9578" max="9578" width="55.140625" style="3" customWidth="1"/>
    <col min="9579" max="9579" width="22.5703125" style="3" customWidth="1"/>
    <col min="9580" max="9580" width="23" style="3" customWidth="1"/>
    <col min="9581" max="9581" width="22.85546875" style="3" customWidth="1"/>
    <col min="9582" max="9582" width="23.42578125" style="3" customWidth="1"/>
    <col min="9583" max="9583" width="28.7109375" style="3" customWidth="1"/>
    <col min="9584" max="9584" width="12.7109375" style="3" customWidth="1"/>
    <col min="9585" max="9585" width="11.42578125" style="3"/>
    <col min="9586" max="9586" width="25.28515625" style="3" customWidth="1"/>
    <col min="9587" max="9587" width="15.85546875" style="3" bestFit="1" customWidth="1"/>
    <col min="9588" max="9589" width="18" style="3" bestFit="1" customWidth="1"/>
    <col min="9590" max="9808" width="11.42578125" style="3"/>
    <col min="9809" max="9809" width="15.42578125" style="3" customWidth="1"/>
    <col min="9810" max="9810" width="9.5703125" style="3" customWidth="1"/>
    <col min="9811" max="9811" width="14.42578125" style="3" customWidth="1"/>
    <col min="9812" max="9812" width="49.85546875" style="3" customWidth="1"/>
    <col min="9813" max="9813" width="22.5703125" style="3" customWidth="1"/>
    <col min="9814" max="9814" width="23" style="3" customWidth="1"/>
    <col min="9815" max="9815" width="22.85546875" style="3" customWidth="1"/>
    <col min="9816" max="9816" width="23.42578125" style="3" customWidth="1"/>
    <col min="9817" max="9817" width="22.42578125" style="3" customWidth="1"/>
    <col min="9818" max="9818" width="13.85546875" style="3" customWidth="1"/>
    <col min="9819" max="9819" width="20.7109375" style="3" customWidth="1"/>
    <col min="9820" max="9820" width="18.140625" style="3" customWidth="1"/>
    <col min="9821" max="9821" width="14.85546875" style="3" bestFit="1" customWidth="1"/>
    <col min="9822" max="9822" width="11.42578125" style="3"/>
    <col min="9823" max="9823" width="17.42578125" style="3" customWidth="1"/>
    <col min="9824" max="9826" width="18.140625" style="3" customWidth="1"/>
    <col min="9827" max="9830" width="11.42578125" style="3"/>
    <col min="9831" max="9831" width="34" style="3" customWidth="1"/>
    <col min="9832" max="9832" width="9.5703125" style="3" customWidth="1"/>
    <col min="9833" max="9833" width="16.7109375" style="3" customWidth="1"/>
    <col min="9834" max="9834" width="55.140625" style="3" customWidth="1"/>
    <col min="9835" max="9835" width="22.5703125" style="3" customWidth="1"/>
    <col min="9836" max="9836" width="23" style="3" customWidth="1"/>
    <col min="9837" max="9837" width="22.85546875" style="3" customWidth="1"/>
    <col min="9838" max="9838" width="23.42578125" style="3" customWidth="1"/>
    <col min="9839" max="9839" width="28.7109375" style="3" customWidth="1"/>
    <col min="9840" max="9840" width="12.7109375" style="3" customWidth="1"/>
    <col min="9841" max="9841" width="11.42578125" style="3"/>
    <col min="9842" max="9842" width="25.28515625" style="3" customWidth="1"/>
    <col min="9843" max="9843" width="15.85546875" style="3" bestFit="1" customWidth="1"/>
    <col min="9844" max="9845" width="18" style="3" bestFit="1" customWidth="1"/>
    <col min="9846" max="10064" width="11.42578125" style="3"/>
    <col min="10065" max="10065" width="15.42578125" style="3" customWidth="1"/>
    <col min="10066" max="10066" width="9.5703125" style="3" customWidth="1"/>
    <col min="10067" max="10067" width="14.42578125" style="3" customWidth="1"/>
    <col min="10068" max="10068" width="49.85546875" style="3" customWidth="1"/>
    <col min="10069" max="10069" width="22.5703125" style="3" customWidth="1"/>
    <col min="10070" max="10070" width="23" style="3" customWidth="1"/>
    <col min="10071" max="10071" width="22.85546875" style="3" customWidth="1"/>
    <col min="10072" max="10072" width="23.42578125" style="3" customWidth="1"/>
    <col min="10073" max="10073" width="22.42578125" style="3" customWidth="1"/>
    <col min="10074" max="10074" width="13.85546875" style="3" customWidth="1"/>
    <col min="10075" max="10075" width="20.7109375" style="3" customWidth="1"/>
    <col min="10076" max="10076" width="18.140625" style="3" customWidth="1"/>
    <col min="10077" max="10077" width="14.85546875" style="3" bestFit="1" customWidth="1"/>
    <col min="10078" max="10078" width="11.42578125" style="3"/>
    <col min="10079" max="10079" width="17.42578125" style="3" customWidth="1"/>
    <col min="10080" max="10082" width="18.140625" style="3" customWidth="1"/>
    <col min="10083" max="10086" width="11.42578125" style="3"/>
    <col min="10087" max="10087" width="34" style="3" customWidth="1"/>
    <col min="10088" max="10088" width="9.5703125" style="3" customWidth="1"/>
    <col min="10089" max="10089" width="16.7109375" style="3" customWidth="1"/>
    <col min="10090" max="10090" width="55.140625" style="3" customWidth="1"/>
    <col min="10091" max="10091" width="22.5703125" style="3" customWidth="1"/>
    <col min="10092" max="10092" width="23" style="3" customWidth="1"/>
    <col min="10093" max="10093" width="22.85546875" style="3" customWidth="1"/>
    <col min="10094" max="10094" width="23.42578125" style="3" customWidth="1"/>
    <col min="10095" max="10095" width="28.7109375" style="3" customWidth="1"/>
    <col min="10096" max="10096" width="12.7109375" style="3" customWidth="1"/>
    <col min="10097" max="10097" width="11.42578125" style="3"/>
    <col min="10098" max="10098" width="25.28515625" style="3" customWidth="1"/>
    <col min="10099" max="10099" width="15.85546875" style="3" bestFit="1" customWidth="1"/>
    <col min="10100" max="10101" width="18" style="3" bestFit="1" customWidth="1"/>
    <col min="10102" max="10320" width="11.42578125" style="3"/>
    <col min="10321" max="10321" width="15.42578125" style="3" customWidth="1"/>
    <col min="10322" max="10322" width="9.5703125" style="3" customWidth="1"/>
    <col min="10323" max="10323" width="14.42578125" style="3" customWidth="1"/>
    <col min="10324" max="10324" width="49.85546875" style="3" customWidth="1"/>
    <col min="10325" max="10325" width="22.5703125" style="3" customWidth="1"/>
    <col min="10326" max="10326" width="23" style="3" customWidth="1"/>
    <col min="10327" max="10327" width="22.85546875" style="3" customWidth="1"/>
    <col min="10328" max="10328" width="23.42578125" style="3" customWidth="1"/>
    <col min="10329" max="10329" width="22.42578125" style="3" customWidth="1"/>
    <col min="10330" max="10330" width="13.85546875" style="3" customWidth="1"/>
    <col min="10331" max="10331" width="20.7109375" style="3" customWidth="1"/>
    <col min="10332" max="10332" width="18.140625" style="3" customWidth="1"/>
    <col min="10333" max="10333" width="14.85546875" style="3" bestFit="1" customWidth="1"/>
    <col min="10334" max="10334" width="11.42578125" style="3"/>
    <col min="10335" max="10335" width="17.42578125" style="3" customWidth="1"/>
    <col min="10336" max="10338" width="18.140625" style="3" customWidth="1"/>
    <col min="10339" max="10342" width="11.42578125" style="3"/>
    <col min="10343" max="10343" width="34" style="3" customWidth="1"/>
    <col min="10344" max="10344" width="9.5703125" style="3" customWidth="1"/>
    <col min="10345" max="10345" width="16.7109375" style="3" customWidth="1"/>
    <col min="10346" max="10346" width="55.140625" style="3" customWidth="1"/>
    <col min="10347" max="10347" width="22.5703125" style="3" customWidth="1"/>
    <col min="10348" max="10348" width="23" style="3" customWidth="1"/>
    <col min="10349" max="10349" width="22.85546875" style="3" customWidth="1"/>
    <col min="10350" max="10350" width="23.42578125" style="3" customWidth="1"/>
    <col min="10351" max="10351" width="28.7109375" style="3" customWidth="1"/>
    <col min="10352" max="10352" width="12.7109375" style="3" customWidth="1"/>
    <col min="10353" max="10353" width="11.42578125" style="3"/>
    <col min="10354" max="10354" width="25.28515625" style="3" customWidth="1"/>
    <col min="10355" max="10355" width="15.85546875" style="3" bestFit="1" customWidth="1"/>
    <col min="10356" max="10357" width="18" style="3" bestFit="1" customWidth="1"/>
    <col min="10358" max="10576" width="11.42578125" style="3"/>
    <col min="10577" max="10577" width="15.42578125" style="3" customWidth="1"/>
    <col min="10578" max="10578" width="9.5703125" style="3" customWidth="1"/>
    <col min="10579" max="10579" width="14.42578125" style="3" customWidth="1"/>
    <col min="10580" max="10580" width="49.85546875" style="3" customWidth="1"/>
    <col min="10581" max="10581" width="22.5703125" style="3" customWidth="1"/>
    <col min="10582" max="10582" width="23" style="3" customWidth="1"/>
    <col min="10583" max="10583" width="22.85546875" style="3" customWidth="1"/>
    <col min="10584" max="10584" width="23.42578125" style="3" customWidth="1"/>
    <col min="10585" max="10585" width="22.42578125" style="3" customWidth="1"/>
    <col min="10586" max="10586" width="13.85546875" style="3" customWidth="1"/>
    <col min="10587" max="10587" width="20.7109375" style="3" customWidth="1"/>
    <col min="10588" max="10588" width="18.140625" style="3" customWidth="1"/>
    <col min="10589" max="10589" width="14.85546875" style="3" bestFit="1" customWidth="1"/>
    <col min="10590" max="10590" width="11.42578125" style="3"/>
    <col min="10591" max="10591" width="17.42578125" style="3" customWidth="1"/>
    <col min="10592" max="10594" width="18.140625" style="3" customWidth="1"/>
    <col min="10595" max="10598" width="11.42578125" style="3"/>
    <col min="10599" max="10599" width="34" style="3" customWidth="1"/>
    <col min="10600" max="10600" width="9.5703125" style="3" customWidth="1"/>
    <col min="10601" max="10601" width="16.7109375" style="3" customWidth="1"/>
    <col min="10602" max="10602" width="55.140625" style="3" customWidth="1"/>
    <col min="10603" max="10603" width="22.5703125" style="3" customWidth="1"/>
    <col min="10604" max="10604" width="23" style="3" customWidth="1"/>
    <col min="10605" max="10605" width="22.85546875" style="3" customWidth="1"/>
    <col min="10606" max="10606" width="23.42578125" style="3" customWidth="1"/>
    <col min="10607" max="10607" width="28.7109375" style="3" customWidth="1"/>
    <col min="10608" max="10608" width="12.7109375" style="3" customWidth="1"/>
    <col min="10609" max="10609" width="11.42578125" style="3"/>
    <col min="10610" max="10610" width="25.28515625" style="3" customWidth="1"/>
    <col min="10611" max="10611" width="15.85546875" style="3" bestFit="1" customWidth="1"/>
    <col min="10612" max="10613" width="18" style="3" bestFit="1" customWidth="1"/>
    <col min="10614" max="10832" width="11.42578125" style="3"/>
    <col min="10833" max="10833" width="15.42578125" style="3" customWidth="1"/>
    <col min="10834" max="10834" width="9.5703125" style="3" customWidth="1"/>
    <col min="10835" max="10835" width="14.42578125" style="3" customWidth="1"/>
    <col min="10836" max="10836" width="49.85546875" style="3" customWidth="1"/>
    <col min="10837" max="10837" width="22.5703125" style="3" customWidth="1"/>
    <col min="10838" max="10838" width="23" style="3" customWidth="1"/>
    <col min="10839" max="10839" width="22.85546875" style="3" customWidth="1"/>
    <col min="10840" max="10840" width="23.42578125" style="3" customWidth="1"/>
    <col min="10841" max="10841" width="22.42578125" style="3" customWidth="1"/>
    <col min="10842" max="10842" width="13.85546875" style="3" customWidth="1"/>
    <col min="10843" max="10843" width="20.7109375" style="3" customWidth="1"/>
    <col min="10844" max="10844" width="18.140625" style="3" customWidth="1"/>
    <col min="10845" max="10845" width="14.85546875" style="3" bestFit="1" customWidth="1"/>
    <col min="10846" max="10846" width="11.42578125" style="3"/>
    <col min="10847" max="10847" width="17.42578125" style="3" customWidth="1"/>
    <col min="10848" max="10850" width="18.140625" style="3" customWidth="1"/>
    <col min="10851" max="10854" width="11.42578125" style="3"/>
    <col min="10855" max="10855" width="34" style="3" customWidth="1"/>
    <col min="10856" max="10856" width="9.5703125" style="3" customWidth="1"/>
    <col min="10857" max="10857" width="16.7109375" style="3" customWidth="1"/>
    <col min="10858" max="10858" width="55.140625" style="3" customWidth="1"/>
    <col min="10859" max="10859" width="22.5703125" style="3" customWidth="1"/>
    <col min="10860" max="10860" width="23" style="3" customWidth="1"/>
    <col min="10861" max="10861" width="22.85546875" style="3" customWidth="1"/>
    <col min="10862" max="10862" width="23.42578125" style="3" customWidth="1"/>
    <col min="10863" max="10863" width="28.7109375" style="3" customWidth="1"/>
    <col min="10864" max="10864" width="12.7109375" style="3" customWidth="1"/>
    <col min="10865" max="10865" width="11.42578125" style="3"/>
    <col min="10866" max="10866" width="25.28515625" style="3" customWidth="1"/>
    <col min="10867" max="10867" width="15.85546875" style="3" bestFit="1" customWidth="1"/>
    <col min="10868" max="10869" width="18" style="3" bestFit="1" customWidth="1"/>
    <col min="10870" max="11088" width="11.42578125" style="3"/>
    <col min="11089" max="11089" width="15.42578125" style="3" customWidth="1"/>
    <col min="11090" max="11090" width="9.5703125" style="3" customWidth="1"/>
    <col min="11091" max="11091" width="14.42578125" style="3" customWidth="1"/>
    <col min="11092" max="11092" width="49.85546875" style="3" customWidth="1"/>
    <col min="11093" max="11093" width="22.5703125" style="3" customWidth="1"/>
    <col min="11094" max="11094" width="23" style="3" customWidth="1"/>
    <col min="11095" max="11095" width="22.85546875" style="3" customWidth="1"/>
    <col min="11096" max="11096" width="23.42578125" style="3" customWidth="1"/>
    <col min="11097" max="11097" width="22.42578125" style="3" customWidth="1"/>
    <col min="11098" max="11098" width="13.85546875" style="3" customWidth="1"/>
    <col min="11099" max="11099" width="20.7109375" style="3" customWidth="1"/>
    <col min="11100" max="11100" width="18.140625" style="3" customWidth="1"/>
    <col min="11101" max="11101" width="14.85546875" style="3" bestFit="1" customWidth="1"/>
    <col min="11102" max="11102" width="11.42578125" style="3"/>
    <col min="11103" max="11103" width="17.42578125" style="3" customWidth="1"/>
    <col min="11104" max="11106" width="18.140625" style="3" customWidth="1"/>
    <col min="11107" max="11110" width="11.42578125" style="3"/>
    <col min="11111" max="11111" width="34" style="3" customWidth="1"/>
    <col min="11112" max="11112" width="9.5703125" style="3" customWidth="1"/>
    <col min="11113" max="11113" width="16.7109375" style="3" customWidth="1"/>
    <col min="11114" max="11114" width="55.140625" style="3" customWidth="1"/>
    <col min="11115" max="11115" width="22.5703125" style="3" customWidth="1"/>
    <col min="11116" max="11116" width="23" style="3" customWidth="1"/>
    <col min="11117" max="11117" width="22.85546875" style="3" customWidth="1"/>
    <col min="11118" max="11118" width="23.42578125" style="3" customWidth="1"/>
    <col min="11119" max="11119" width="28.7109375" style="3" customWidth="1"/>
    <col min="11120" max="11120" width="12.7109375" style="3" customWidth="1"/>
    <col min="11121" max="11121" width="11.42578125" style="3"/>
    <col min="11122" max="11122" width="25.28515625" style="3" customWidth="1"/>
    <col min="11123" max="11123" width="15.85546875" style="3" bestFit="1" customWidth="1"/>
    <col min="11124" max="11125" width="18" style="3" bestFit="1" customWidth="1"/>
    <col min="11126" max="11344" width="11.42578125" style="3"/>
    <col min="11345" max="11345" width="15.42578125" style="3" customWidth="1"/>
    <col min="11346" max="11346" width="9.5703125" style="3" customWidth="1"/>
    <col min="11347" max="11347" width="14.42578125" style="3" customWidth="1"/>
    <col min="11348" max="11348" width="49.85546875" style="3" customWidth="1"/>
    <col min="11349" max="11349" width="22.5703125" style="3" customWidth="1"/>
    <col min="11350" max="11350" width="23" style="3" customWidth="1"/>
    <col min="11351" max="11351" width="22.85546875" style="3" customWidth="1"/>
    <col min="11352" max="11352" width="23.42578125" style="3" customWidth="1"/>
    <col min="11353" max="11353" width="22.42578125" style="3" customWidth="1"/>
    <col min="11354" max="11354" width="13.85546875" style="3" customWidth="1"/>
    <col min="11355" max="11355" width="20.7109375" style="3" customWidth="1"/>
    <col min="11356" max="11356" width="18.140625" style="3" customWidth="1"/>
    <col min="11357" max="11357" width="14.85546875" style="3" bestFit="1" customWidth="1"/>
    <col min="11358" max="11358" width="11.42578125" style="3"/>
    <col min="11359" max="11359" width="17.42578125" style="3" customWidth="1"/>
    <col min="11360" max="11362" width="18.140625" style="3" customWidth="1"/>
    <col min="11363" max="11366" width="11.42578125" style="3"/>
    <col min="11367" max="11367" width="34" style="3" customWidth="1"/>
    <col min="11368" max="11368" width="9.5703125" style="3" customWidth="1"/>
    <col min="11369" max="11369" width="16.7109375" style="3" customWidth="1"/>
    <col min="11370" max="11370" width="55.140625" style="3" customWidth="1"/>
    <col min="11371" max="11371" width="22.5703125" style="3" customWidth="1"/>
    <col min="11372" max="11372" width="23" style="3" customWidth="1"/>
    <col min="11373" max="11373" width="22.85546875" style="3" customWidth="1"/>
    <col min="11374" max="11374" width="23.42578125" style="3" customWidth="1"/>
    <col min="11375" max="11375" width="28.7109375" style="3" customWidth="1"/>
    <col min="11376" max="11376" width="12.7109375" style="3" customWidth="1"/>
    <col min="11377" max="11377" width="11.42578125" style="3"/>
    <col min="11378" max="11378" width="25.28515625" style="3" customWidth="1"/>
    <col min="11379" max="11379" width="15.85546875" style="3" bestFit="1" customWidth="1"/>
    <col min="11380" max="11381" width="18" style="3" bestFit="1" customWidth="1"/>
    <col min="11382" max="11600" width="11.42578125" style="3"/>
    <col min="11601" max="11601" width="15.42578125" style="3" customWidth="1"/>
    <col min="11602" max="11602" width="9.5703125" style="3" customWidth="1"/>
    <col min="11603" max="11603" width="14.42578125" style="3" customWidth="1"/>
    <col min="11604" max="11604" width="49.85546875" style="3" customWidth="1"/>
    <col min="11605" max="11605" width="22.5703125" style="3" customWidth="1"/>
    <col min="11606" max="11606" width="23" style="3" customWidth="1"/>
    <col min="11607" max="11607" width="22.85546875" style="3" customWidth="1"/>
    <col min="11608" max="11608" width="23.42578125" style="3" customWidth="1"/>
    <col min="11609" max="11609" width="22.42578125" style="3" customWidth="1"/>
    <col min="11610" max="11610" width="13.85546875" style="3" customWidth="1"/>
    <col min="11611" max="11611" width="20.7109375" style="3" customWidth="1"/>
    <col min="11612" max="11612" width="18.140625" style="3" customWidth="1"/>
    <col min="11613" max="11613" width="14.85546875" style="3" bestFit="1" customWidth="1"/>
    <col min="11614" max="11614" width="11.42578125" style="3"/>
    <col min="11615" max="11615" width="17.42578125" style="3" customWidth="1"/>
    <col min="11616" max="11618" width="18.140625" style="3" customWidth="1"/>
    <col min="11619" max="11622" width="11.42578125" style="3"/>
    <col min="11623" max="11623" width="34" style="3" customWidth="1"/>
    <col min="11624" max="11624" width="9.5703125" style="3" customWidth="1"/>
    <col min="11625" max="11625" width="16.7109375" style="3" customWidth="1"/>
    <col min="11626" max="11626" width="55.140625" style="3" customWidth="1"/>
    <col min="11627" max="11627" width="22.5703125" style="3" customWidth="1"/>
    <col min="11628" max="11628" width="23" style="3" customWidth="1"/>
    <col min="11629" max="11629" width="22.85546875" style="3" customWidth="1"/>
    <col min="11630" max="11630" width="23.42578125" style="3" customWidth="1"/>
    <col min="11631" max="11631" width="28.7109375" style="3" customWidth="1"/>
    <col min="11632" max="11632" width="12.7109375" style="3" customWidth="1"/>
    <col min="11633" max="11633" width="11.42578125" style="3"/>
    <col min="11634" max="11634" width="25.28515625" style="3" customWidth="1"/>
    <col min="11635" max="11635" width="15.85546875" style="3" bestFit="1" customWidth="1"/>
    <col min="11636" max="11637" width="18" style="3" bestFit="1" customWidth="1"/>
    <col min="11638" max="11856" width="11.42578125" style="3"/>
    <col min="11857" max="11857" width="15.42578125" style="3" customWidth="1"/>
    <col min="11858" max="11858" width="9.5703125" style="3" customWidth="1"/>
    <col min="11859" max="11859" width="14.42578125" style="3" customWidth="1"/>
    <col min="11860" max="11860" width="49.85546875" style="3" customWidth="1"/>
    <col min="11861" max="11861" width="22.5703125" style="3" customWidth="1"/>
    <col min="11862" max="11862" width="23" style="3" customWidth="1"/>
    <col min="11863" max="11863" width="22.85546875" style="3" customWidth="1"/>
    <col min="11864" max="11864" width="23.42578125" style="3" customWidth="1"/>
    <col min="11865" max="11865" width="22.42578125" style="3" customWidth="1"/>
    <col min="11866" max="11866" width="13.85546875" style="3" customWidth="1"/>
    <col min="11867" max="11867" width="20.7109375" style="3" customWidth="1"/>
    <col min="11868" max="11868" width="18.140625" style="3" customWidth="1"/>
    <col min="11869" max="11869" width="14.85546875" style="3" bestFit="1" customWidth="1"/>
    <col min="11870" max="11870" width="11.42578125" style="3"/>
    <col min="11871" max="11871" width="17.42578125" style="3" customWidth="1"/>
    <col min="11872" max="11874" width="18.140625" style="3" customWidth="1"/>
    <col min="11875" max="11878" width="11.42578125" style="3"/>
    <col min="11879" max="11879" width="34" style="3" customWidth="1"/>
    <col min="11880" max="11880" width="9.5703125" style="3" customWidth="1"/>
    <col min="11881" max="11881" width="16.7109375" style="3" customWidth="1"/>
    <col min="11882" max="11882" width="55.140625" style="3" customWidth="1"/>
    <col min="11883" max="11883" width="22.5703125" style="3" customWidth="1"/>
    <col min="11884" max="11884" width="23" style="3" customWidth="1"/>
    <col min="11885" max="11885" width="22.85546875" style="3" customWidth="1"/>
    <col min="11886" max="11886" width="23.42578125" style="3" customWidth="1"/>
    <col min="11887" max="11887" width="28.7109375" style="3" customWidth="1"/>
    <col min="11888" max="11888" width="12.7109375" style="3" customWidth="1"/>
    <col min="11889" max="11889" width="11.42578125" style="3"/>
    <col min="11890" max="11890" width="25.28515625" style="3" customWidth="1"/>
    <col min="11891" max="11891" width="15.85546875" style="3" bestFit="1" customWidth="1"/>
    <col min="11892" max="11893" width="18" style="3" bestFit="1" customWidth="1"/>
    <col min="11894" max="12112" width="11.42578125" style="3"/>
    <col min="12113" max="12113" width="15.42578125" style="3" customWidth="1"/>
    <col min="12114" max="12114" width="9.5703125" style="3" customWidth="1"/>
    <col min="12115" max="12115" width="14.42578125" style="3" customWidth="1"/>
    <col min="12116" max="12116" width="49.85546875" style="3" customWidth="1"/>
    <col min="12117" max="12117" width="22.5703125" style="3" customWidth="1"/>
    <col min="12118" max="12118" width="23" style="3" customWidth="1"/>
    <col min="12119" max="12119" width="22.85546875" style="3" customWidth="1"/>
    <col min="12120" max="12120" width="23.42578125" style="3" customWidth="1"/>
    <col min="12121" max="12121" width="22.42578125" style="3" customWidth="1"/>
    <col min="12122" max="12122" width="13.85546875" style="3" customWidth="1"/>
    <col min="12123" max="12123" width="20.7109375" style="3" customWidth="1"/>
    <col min="12124" max="12124" width="18.140625" style="3" customWidth="1"/>
    <col min="12125" max="12125" width="14.85546875" style="3" bestFit="1" customWidth="1"/>
    <col min="12126" max="12126" width="11.42578125" style="3"/>
    <col min="12127" max="12127" width="17.42578125" style="3" customWidth="1"/>
    <col min="12128" max="12130" width="18.140625" style="3" customWidth="1"/>
    <col min="12131" max="12134" width="11.42578125" style="3"/>
    <col min="12135" max="12135" width="34" style="3" customWidth="1"/>
    <col min="12136" max="12136" width="9.5703125" style="3" customWidth="1"/>
    <col min="12137" max="12137" width="16.7109375" style="3" customWidth="1"/>
    <col min="12138" max="12138" width="55.140625" style="3" customWidth="1"/>
    <col min="12139" max="12139" width="22.5703125" style="3" customWidth="1"/>
    <col min="12140" max="12140" width="23" style="3" customWidth="1"/>
    <col min="12141" max="12141" width="22.85546875" style="3" customWidth="1"/>
    <col min="12142" max="12142" width="23.42578125" style="3" customWidth="1"/>
    <col min="12143" max="12143" width="28.7109375" style="3" customWidth="1"/>
    <col min="12144" max="12144" width="12.7109375" style="3" customWidth="1"/>
    <col min="12145" max="12145" width="11.42578125" style="3"/>
    <col min="12146" max="12146" width="25.28515625" style="3" customWidth="1"/>
    <col min="12147" max="12147" width="15.85546875" style="3" bestFit="1" customWidth="1"/>
    <col min="12148" max="12149" width="18" style="3" bestFit="1" customWidth="1"/>
    <col min="12150" max="12368" width="11.42578125" style="3"/>
    <col min="12369" max="12369" width="15.42578125" style="3" customWidth="1"/>
    <col min="12370" max="12370" width="9.5703125" style="3" customWidth="1"/>
    <col min="12371" max="12371" width="14.42578125" style="3" customWidth="1"/>
    <col min="12372" max="12372" width="49.85546875" style="3" customWidth="1"/>
    <col min="12373" max="12373" width="22.5703125" style="3" customWidth="1"/>
    <col min="12374" max="12374" width="23" style="3" customWidth="1"/>
    <col min="12375" max="12375" width="22.85546875" style="3" customWidth="1"/>
    <col min="12376" max="12376" width="23.42578125" style="3" customWidth="1"/>
    <col min="12377" max="12377" width="22.42578125" style="3" customWidth="1"/>
    <col min="12378" max="12378" width="13.85546875" style="3" customWidth="1"/>
    <col min="12379" max="12379" width="20.7109375" style="3" customWidth="1"/>
    <col min="12380" max="12380" width="18.140625" style="3" customWidth="1"/>
    <col min="12381" max="12381" width="14.85546875" style="3" bestFit="1" customWidth="1"/>
    <col min="12382" max="12382" width="11.42578125" style="3"/>
    <col min="12383" max="12383" width="17.42578125" style="3" customWidth="1"/>
    <col min="12384" max="12386" width="18.140625" style="3" customWidth="1"/>
    <col min="12387" max="12390" width="11.42578125" style="3"/>
    <col min="12391" max="12391" width="34" style="3" customWidth="1"/>
    <col min="12392" max="12392" width="9.5703125" style="3" customWidth="1"/>
    <col min="12393" max="12393" width="16.7109375" style="3" customWidth="1"/>
    <col min="12394" max="12394" width="55.140625" style="3" customWidth="1"/>
    <col min="12395" max="12395" width="22.5703125" style="3" customWidth="1"/>
    <col min="12396" max="12396" width="23" style="3" customWidth="1"/>
    <col min="12397" max="12397" width="22.85546875" style="3" customWidth="1"/>
    <col min="12398" max="12398" width="23.42578125" style="3" customWidth="1"/>
    <col min="12399" max="12399" width="28.7109375" style="3" customWidth="1"/>
    <col min="12400" max="12400" width="12.7109375" style="3" customWidth="1"/>
    <col min="12401" max="12401" width="11.42578125" style="3"/>
    <col min="12402" max="12402" width="25.28515625" style="3" customWidth="1"/>
    <col min="12403" max="12403" width="15.85546875" style="3" bestFit="1" customWidth="1"/>
    <col min="12404" max="12405" width="18" style="3" bestFit="1" customWidth="1"/>
    <col min="12406" max="12624" width="11.42578125" style="3"/>
    <col min="12625" max="12625" width="15.42578125" style="3" customWidth="1"/>
    <col min="12626" max="12626" width="9.5703125" style="3" customWidth="1"/>
    <col min="12627" max="12627" width="14.42578125" style="3" customWidth="1"/>
    <col min="12628" max="12628" width="49.85546875" style="3" customWidth="1"/>
    <col min="12629" max="12629" width="22.5703125" style="3" customWidth="1"/>
    <col min="12630" max="12630" width="23" style="3" customWidth="1"/>
    <col min="12631" max="12631" width="22.85546875" style="3" customWidth="1"/>
    <col min="12632" max="12632" width="23.42578125" style="3" customWidth="1"/>
    <col min="12633" max="12633" width="22.42578125" style="3" customWidth="1"/>
    <col min="12634" max="12634" width="13.85546875" style="3" customWidth="1"/>
    <col min="12635" max="12635" width="20.7109375" style="3" customWidth="1"/>
    <col min="12636" max="12636" width="18.140625" style="3" customWidth="1"/>
    <col min="12637" max="12637" width="14.85546875" style="3" bestFit="1" customWidth="1"/>
    <col min="12638" max="12638" width="11.42578125" style="3"/>
    <col min="12639" max="12639" width="17.42578125" style="3" customWidth="1"/>
    <col min="12640" max="12642" width="18.140625" style="3" customWidth="1"/>
    <col min="12643" max="12646" width="11.42578125" style="3"/>
    <col min="12647" max="12647" width="34" style="3" customWidth="1"/>
    <col min="12648" max="12648" width="9.5703125" style="3" customWidth="1"/>
    <col min="12649" max="12649" width="16.7109375" style="3" customWidth="1"/>
    <col min="12650" max="12650" width="55.140625" style="3" customWidth="1"/>
    <col min="12651" max="12651" width="22.5703125" style="3" customWidth="1"/>
    <col min="12652" max="12652" width="23" style="3" customWidth="1"/>
    <col min="12653" max="12653" width="22.85546875" style="3" customWidth="1"/>
    <col min="12654" max="12654" width="23.42578125" style="3" customWidth="1"/>
    <col min="12655" max="12655" width="28.7109375" style="3" customWidth="1"/>
    <col min="12656" max="12656" width="12.7109375" style="3" customWidth="1"/>
    <col min="12657" max="12657" width="11.42578125" style="3"/>
    <col min="12658" max="12658" width="25.28515625" style="3" customWidth="1"/>
    <col min="12659" max="12659" width="15.85546875" style="3" bestFit="1" customWidth="1"/>
    <col min="12660" max="12661" width="18" style="3" bestFit="1" customWidth="1"/>
    <col min="12662" max="12880" width="11.42578125" style="3"/>
    <col min="12881" max="12881" width="15.42578125" style="3" customWidth="1"/>
    <col min="12882" max="12882" width="9.5703125" style="3" customWidth="1"/>
    <col min="12883" max="12883" width="14.42578125" style="3" customWidth="1"/>
    <col min="12884" max="12884" width="49.85546875" style="3" customWidth="1"/>
    <col min="12885" max="12885" width="22.5703125" style="3" customWidth="1"/>
    <col min="12886" max="12886" width="23" style="3" customWidth="1"/>
    <col min="12887" max="12887" width="22.85546875" style="3" customWidth="1"/>
    <col min="12888" max="12888" width="23.42578125" style="3" customWidth="1"/>
    <col min="12889" max="12889" width="22.42578125" style="3" customWidth="1"/>
    <col min="12890" max="12890" width="13.85546875" style="3" customWidth="1"/>
    <col min="12891" max="12891" width="20.7109375" style="3" customWidth="1"/>
    <col min="12892" max="12892" width="18.140625" style="3" customWidth="1"/>
    <col min="12893" max="12893" width="14.85546875" style="3" bestFit="1" customWidth="1"/>
    <col min="12894" max="12894" width="11.42578125" style="3"/>
    <col min="12895" max="12895" width="17.42578125" style="3" customWidth="1"/>
    <col min="12896" max="12898" width="18.140625" style="3" customWidth="1"/>
    <col min="12899" max="12902" width="11.42578125" style="3"/>
    <col min="12903" max="12903" width="34" style="3" customWidth="1"/>
    <col min="12904" max="12904" width="9.5703125" style="3" customWidth="1"/>
    <col min="12905" max="12905" width="16.7109375" style="3" customWidth="1"/>
    <col min="12906" max="12906" width="55.140625" style="3" customWidth="1"/>
    <col min="12907" max="12907" width="22.5703125" style="3" customWidth="1"/>
    <col min="12908" max="12908" width="23" style="3" customWidth="1"/>
    <col min="12909" max="12909" width="22.85546875" style="3" customWidth="1"/>
    <col min="12910" max="12910" width="23.42578125" style="3" customWidth="1"/>
    <col min="12911" max="12911" width="28.7109375" style="3" customWidth="1"/>
    <col min="12912" max="12912" width="12.7109375" style="3" customWidth="1"/>
    <col min="12913" max="12913" width="11.42578125" style="3"/>
    <col min="12914" max="12914" width="25.28515625" style="3" customWidth="1"/>
    <col min="12915" max="12915" width="15.85546875" style="3" bestFit="1" customWidth="1"/>
    <col min="12916" max="12917" width="18" style="3" bestFit="1" customWidth="1"/>
    <col min="12918" max="13136" width="11.42578125" style="3"/>
    <col min="13137" max="13137" width="15.42578125" style="3" customWidth="1"/>
    <col min="13138" max="13138" width="9.5703125" style="3" customWidth="1"/>
    <col min="13139" max="13139" width="14.42578125" style="3" customWidth="1"/>
    <col min="13140" max="13140" width="49.85546875" style="3" customWidth="1"/>
    <col min="13141" max="13141" width="22.5703125" style="3" customWidth="1"/>
    <col min="13142" max="13142" width="23" style="3" customWidth="1"/>
    <col min="13143" max="13143" width="22.85546875" style="3" customWidth="1"/>
    <col min="13144" max="13144" width="23.42578125" style="3" customWidth="1"/>
    <col min="13145" max="13145" width="22.42578125" style="3" customWidth="1"/>
    <col min="13146" max="13146" width="13.85546875" style="3" customWidth="1"/>
    <col min="13147" max="13147" width="20.7109375" style="3" customWidth="1"/>
    <col min="13148" max="13148" width="18.140625" style="3" customWidth="1"/>
    <col min="13149" max="13149" width="14.85546875" style="3" bestFit="1" customWidth="1"/>
    <col min="13150" max="13150" width="11.42578125" style="3"/>
    <col min="13151" max="13151" width="17.42578125" style="3" customWidth="1"/>
    <col min="13152" max="13154" width="18.140625" style="3" customWidth="1"/>
    <col min="13155" max="13158" width="11.42578125" style="3"/>
    <col min="13159" max="13159" width="34" style="3" customWidth="1"/>
    <col min="13160" max="13160" width="9.5703125" style="3" customWidth="1"/>
    <col min="13161" max="13161" width="16.7109375" style="3" customWidth="1"/>
    <col min="13162" max="13162" width="55.140625" style="3" customWidth="1"/>
    <col min="13163" max="13163" width="22.5703125" style="3" customWidth="1"/>
    <col min="13164" max="13164" width="23" style="3" customWidth="1"/>
    <col min="13165" max="13165" width="22.85546875" style="3" customWidth="1"/>
    <col min="13166" max="13166" width="23.42578125" style="3" customWidth="1"/>
    <col min="13167" max="13167" width="28.7109375" style="3" customWidth="1"/>
    <col min="13168" max="13168" width="12.7109375" style="3" customWidth="1"/>
    <col min="13169" max="13169" width="11.42578125" style="3"/>
    <col min="13170" max="13170" width="25.28515625" style="3" customWidth="1"/>
    <col min="13171" max="13171" width="15.85546875" style="3" bestFit="1" customWidth="1"/>
    <col min="13172" max="13173" width="18" style="3" bestFit="1" customWidth="1"/>
    <col min="13174" max="13392" width="11.42578125" style="3"/>
    <col min="13393" max="13393" width="15.42578125" style="3" customWidth="1"/>
    <col min="13394" max="13394" width="9.5703125" style="3" customWidth="1"/>
    <col min="13395" max="13395" width="14.42578125" style="3" customWidth="1"/>
    <col min="13396" max="13396" width="49.85546875" style="3" customWidth="1"/>
    <col min="13397" max="13397" width="22.5703125" style="3" customWidth="1"/>
    <col min="13398" max="13398" width="23" style="3" customWidth="1"/>
    <col min="13399" max="13399" width="22.85546875" style="3" customWidth="1"/>
    <col min="13400" max="13400" width="23.42578125" style="3" customWidth="1"/>
    <col min="13401" max="13401" width="22.42578125" style="3" customWidth="1"/>
    <col min="13402" max="13402" width="13.85546875" style="3" customWidth="1"/>
    <col min="13403" max="13403" width="20.7109375" style="3" customWidth="1"/>
    <col min="13404" max="13404" width="18.140625" style="3" customWidth="1"/>
    <col min="13405" max="13405" width="14.85546875" style="3" bestFit="1" customWidth="1"/>
    <col min="13406" max="13406" width="11.42578125" style="3"/>
    <col min="13407" max="13407" width="17.42578125" style="3" customWidth="1"/>
    <col min="13408" max="13410" width="18.140625" style="3" customWidth="1"/>
    <col min="13411" max="13414" width="11.42578125" style="3"/>
    <col min="13415" max="13415" width="34" style="3" customWidth="1"/>
    <col min="13416" max="13416" width="9.5703125" style="3" customWidth="1"/>
    <col min="13417" max="13417" width="16.7109375" style="3" customWidth="1"/>
    <col min="13418" max="13418" width="55.140625" style="3" customWidth="1"/>
    <col min="13419" max="13419" width="22.5703125" style="3" customWidth="1"/>
    <col min="13420" max="13420" width="23" style="3" customWidth="1"/>
    <col min="13421" max="13421" width="22.85546875" style="3" customWidth="1"/>
    <col min="13422" max="13422" width="23.42578125" style="3" customWidth="1"/>
    <col min="13423" max="13423" width="28.7109375" style="3" customWidth="1"/>
    <col min="13424" max="13424" width="12.7109375" style="3" customWidth="1"/>
    <col min="13425" max="13425" width="11.42578125" style="3"/>
    <col min="13426" max="13426" width="25.28515625" style="3" customWidth="1"/>
    <col min="13427" max="13427" width="15.85546875" style="3" bestFit="1" customWidth="1"/>
    <col min="13428" max="13429" width="18" style="3" bestFit="1" customWidth="1"/>
    <col min="13430" max="13648" width="11.42578125" style="3"/>
    <col min="13649" max="13649" width="15.42578125" style="3" customWidth="1"/>
    <col min="13650" max="13650" width="9.5703125" style="3" customWidth="1"/>
    <col min="13651" max="13651" width="14.42578125" style="3" customWidth="1"/>
    <col min="13652" max="13652" width="49.85546875" style="3" customWidth="1"/>
    <col min="13653" max="13653" width="22.5703125" style="3" customWidth="1"/>
    <col min="13654" max="13654" width="23" style="3" customWidth="1"/>
    <col min="13655" max="13655" width="22.85546875" style="3" customWidth="1"/>
    <col min="13656" max="13656" width="23.42578125" style="3" customWidth="1"/>
    <col min="13657" max="13657" width="22.42578125" style="3" customWidth="1"/>
    <col min="13658" max="13658" width="13.85546875" style="3" customWidth="1"/>
    <col min="13659" max="13659" width="20.7109375" style="3" customWidth="1"/>
    <col min="13660" max="13660" width="18.140625" style="3" customWidth="1"/>
    <col min="13661" max="13661" width="14.85546875" style="3" bestFit="1" customWidth="1"/>
    <col min="13662" max="13662" width="11.42578125" style="3"/>
    <col min="13663" max="13663" width="17.42578125" style="3" customWidth="1"/>
    <col min="13664" max="13666" width="18.140625" style="3" customWidth="1"/>
    <col min="13667" max="13670" width="11.42578125" style="3"/>
    <col min="13671" max="13671" width="34" style="3" customWidth="1"/>
    <col min="13672" max="13672" width="9.5703125" style="3" customWidth="1"/>
    <col min="13673" max="13673" width="16.7109375" style="3" customWidth="1"/>
    <col min="13674" max="13674" width="55.140625" style="3" customWidth="1"/>
    <col min="13675" max="13675" width="22.5703125" style="3" customWidth="1"/>
    <col min="13676" max="13676" width="23" style="3" customWidth="1"/>
    <col min="13677" max="13677" width="22.85546875" style="3" customWidth="1"/>
    <col min="13678" max="13678" width="23.42578125" style="3" customWidth="1"/>
    <col min="13679" max="13679" width="28.7109375" style="3" customWidth="1"/>
    <col min="13680" max="13680" width="12.7109375" style="3" customWidth="1"/>
    <col min="13681" max="13681" width="11.42578125" style="3"/>
    <col min="13682" max="13682" width="25.28515625" style="3" customWidth="1"/>
    <col min="13683" max="13683" width="15.85546875" style="3" bestFit="1" customWidth="1"/>
    <col min="13684" max="13685" width="18" style="3" bestFit="1" customWidth="1"/>
    <col min="13686" max="13904" width="11.42578125" style="3"/>
    <col min="13905" max="13905" width="15.42578125" style="3" customWidth="1"/>
    <col min="13906" max="13906" width="9.5703125" style="3" customWidth="1"/>
    <col min="13907" max="13907" width="14.42578125" style="3" customWidth="1"/>
    <col min="13908" max="13908" width="49.85546875" style="3" customWidth="1"/>
    <col min="13909" max="13909" width="22.5703125" style="3" customWidth="1"/>
    <col min="13910" max="13910" width="23" style="3" customWidth="1"/>
    <col min="13911" max="13911" width="22.85546875" style="3" customWidth="1"/>
    <col min="13912" max="13912" width="23.42578125" style="3" customWidth="1"/>
    <col min="13913" max="13913" width="22.42578125" style="3" customWidth="1"/>
    <col min="13914" max="13914" width="13.85546875" style="3" customWidth="1"/>
    <col min="13915" max="13915" width="20.7109375" style="3" customWidth="1"/>
    <col min="13916" max="13916" width="18.140625" style="3" customWidth="1"/>
    <col min="13917" max="13917" width="14.85546875" style="3" bestFit="1" customWidth="1"/>
    <col min="13918" max="13918" width="11.42578125" style="3"/>
    <col min="13919" max="13919" width="17.42578125" style="3" customWidth="1"/>
    <col min="13920" max="13922" width="18.140625" style="3" customWidth="1"/>
    <col min="13923" max="13926" width="11.42578125" style="3"/>
    <col min="13927" max="13927" width="34" style="3" customWidth="1"/>
    <col min="13928" max="13928" width="9.5703125" style="3" customWidth="1"/>
    <col min="13929" max="13929" width="16.7109375" style="3" customWidth="1"/>
    <col min="13930" max="13930" width="55.140625" style="3" customWidth="1"/>
    <col min="13931" max="13931" width="22.5703125" style="3" customWidth="1"/>
    <col min="13932" max="13932" width="23" style="3" customWidth="1"/>
    <col min="13933" max="13933" width="22.85546875" style="3" customWidth="1"/>
    <col min="13934" max="13934" width="23.42578125" style="3" customWidth="1"/>
    <col min="13935" max="13935" width="28.7109375" style="3" customWidth="1"/>
    <col min="13936" max="13936" width="12.7109375" style="3" customWidth="1"/>
    <col min="13937" max="13937" width="11.42578125" style="3"/>
    <col min="13938" max="13938" width="25.28515625" style="3" customWidth="1"/>
    <col min="13939" max="13939" width="15.85546875" style="3" bestFit="1" customWidth="1"/>
    <col min="13940" max="13941" width="18" style="3" bestFit="1" customWidth="1"/>
    <col min="13942" max="14160" width="11.42578125" style="3"/>
    <col min="14161" max="14161" width="15.42578125" style="3" customWidth="1"/>
    <col min="14162" max="14162" width="9.5703125" style="3" customWidth="1"/>
    <col min="14163" max="14163" width="14.42578125" style="3" customWidth="1"/>
    <col min="14164" max="14164" width="49.85546875" style="3" customWidth="1"/>
    <col min="14165" max="14165" width="22.5703125" style="3" customWidth="1"/>
    <col min="14166" max="14166" width="23" style="3" customWidth="1"/>
    <col min="14167" max="14167" width="22.85546875" style="3" customWidth="1"/>
    <col min="14168" max="14168" width="23.42578125" style="3" customWidth="1"/>
    <col min="14169" max="14169" width="22.42578125" style="3" customWidth="1"/>
    <col min="14170" max="14170" width="13.85546875" style="3" customWidth="1"/>
    <col min="14171" max="14171" width="20.7109375" style="3" customWidth="1"/>
    <col min="14172" max="14172" width="18.140625" style="3" customWidth="1"/>
    <col min="14173" max="14173" width="14.85546875" style="3" bestFit="1" customWidth="1"/>
    <col min="14174" max="14174" width="11.42578125" style="3"/>
    <col min="14175" max="14175" width="17.42578125" style="3" customWidth="1"/>
    <col min="14176" max="14178" width="18.140625" style="3" customWidth="1"/>
    <col min="14179" max="14182" width="11.42578125" style="3"/>
    <col min="14183" max="14183" width="34" style="3" customWidth="1"/>
    <col min="14184" max="14184" width="9.5703125" style="3" customWidth="1"/>
    <col min="14185" max="14185" width="16.7109375" style="3" customWidth="1"/>
    <col min="14186" max="14186" width="55.140625" style="3" customWidth="1"/>
    <col min="14187" max="14187" width="22.5703125" style="3" customWidth="1"/>
    <col min="14188" max="14188" width="23" style="3" customWidth="1"/>
    <col min="14189" max="14189" width="22.85546875" style="3" customWidth="1"/>
    <col min="14190" max="14190" width="23.42578125" style="3" customWidth="1"/>
    <col min="14191" max="14191" width="28.7109375" style="3" customWidth="1"/>
    <col min="14192" max="14192" width="12.7109375" style="3" customWidth="1"/>
    <col min="14193" max="14193" width="11.42578125" style="3"/>
    <col min="14194" max="14194" width="25.28515625" style="3" customWidth="1"/>
    <col min="14195" max="14195" width="15.85546875" style="3" bestFit="1" customWidth="1"/>
    <col min="14196" max="14197" width="18" style="3" bestFit="1" customWidth="1"/>
    <col min="14198" max="14416" width="11.42578125" style="3"/>
    <col min="14417" max="14417" width="15.42578125" style="3" customWidth="1"/>
    <col min="14418" max="14418" width="9.5703125" style="3" customWidth="1"/>
    <col min="14419" max="14419" width="14.42578125" style="3" customWidth="1"/>
    <col min="14420" max="14420" width="49.85546875" style="3" customWidth="1"/>
    <col min="14421" max="14421" width="22.5703125" style="3" customWidth="1"/>
    <col min="14422" max="14422" width="23" style="3" customWidth="1"/>
    <col min="14423" max="14423" width="22.85546875" style="3" customWidth="1"/>
    <col min="14424" max="14424" width="23.42578125" style="3" customWidth="1"/>
    <col min="14425" max="14425" width="22.42578125" style="3" customWidth="1"/>
    <col min="14426" max="14426" width="13.85546875" style="3" customWidth="1"/>
    <col min="14427" max="14427" width="20.7109375" style="3" customWidth="1"/>
    <col min="14428" max="14428" width="18.140625" style="3" customWidth="1"/>
    <col min="14429" max="14429" width="14.85546875" style="3" bestFit="1" customWidth="1"/>
    <col min="14430" max="14430" width="11.42578125" style="3"/>
    <col min="14431" max="14431" width="17.42578125" style="3" customWidth="1"/>
    <col min="14432" max="14434" width="18.140625" style="3" customWidth="1"/>
    <col min="14435" max="14438" width="11.42578125" style="3"/>
    <col min="14439" max="14439" width="34" style="3" customWidth="1"/>
    <col min="14440" max="14440" width="9.5703125" style="3" customWidth="1"/>
    <col min="14441" max="14441" width="16.7109375" style="3" customWidth="1"/>
    <col min="14442" max="14442" width="55.140625" style="3" customWidth="1"/>
    <col min="14443" max="14443" width="22.5703125" style="3" customWidth="1"/>
    <col min="14444" max="14444" width="23" style="3" customWidth="1"/>
    <col min="14445" max="14445" width="22.85546875" style="3" customWidth="1"/>
    <col min="14446" max="14446" width="23.42578125" style="3" customWidth="1"/>
    <col min="14447" max="14447" width="28.7109375" style="3" customWidth="1"/>
    <col min="14448" max="14448" width="12.7109375" style="3" customWidth="1"/>
    <col min="14449" max="14449" width="11.42578125" style="3"/>
    <col min="14450" max="14450" width="25.28515625" style="3" customWidth="1"/>
    <col min="14451" max="14451" width="15.85546875" style="3" bestFit="1" customWidth="1"/>
    <col min="14452" max="14453" width="18" style="3" bestFit="1" customWidth="1"/>
    <col min="14454" max="14672" width="11.42578125" style="3"/>
    <col min="14673" max="14673" width="15.42578125" style="3" customWidth="1"/>
    <col min="14674" max="14674" width="9.5703125" style="3" customWidth="1"/>
    <col min="14675" max="14675" width="14.42578125" style="3" customWidth="1"/>
    <col min="14676" max="14676" width="49.85546875" style="3" customWidth="1"/>
    <col min="14677" max="14677" width="22.5703125" style="3" customWidth="1"/>
    <col min="14678" max="14678" width="23" style="3" customWidth="1"/>
    <col min="14679" max="14679" width="22.85546875" style="3" customWidth="1"/>
    <col min="14680" max="14680" width="23.42578125" style="3" customWidth="1"/>
    <col min="14681" max="14681" width="22.42578125" style="3" customWidth="1"/>
    <col min="14682" max="14682" width="13.85546875" style="3" customWidth="1"/>
    <col min="14683" max="14683" width="20.7109375" style="3" customWidth="1"/>
    <col min="14684" max="14684" width="18.140625" style="3" customWidth="1"/>
    <col min="14685" max="14685" width="14.85546875" style="3" bestFit="1" customWidth="1"/>
    <col min="14686" max="14686" width="11.42578125" style="3"/>
    <col min="14687" max="14687" width="17.42578125" style="3" customWidth="1"/>
    <col min="14688" max="14690" width="18.140625" style="3" customWidth="1"/>
    <col min="14691" max="14694" width="11.42578125" style="3"/>
    <col min="14695" max="14695" width="34" style="3" customWidth="1"/>
    <col min="14696" max="14696" width="9.5703125" style="3" customWidth="1"/>
    <col min="14697" max="14697" width="16.7109375" style="3" customWidth="1"/>
    <col min="14698" max="14698" width="55.140625" style="3" customWidth="1"/>
    <col min="14699" max="14699" width="22.5703125" style="3" customWidth="1"/>
    <col min="14700" max="14700" width="23" style="3" customWidth="1"/>
    <col min="14701" max="14701" width="22.85546875" style="3" customWidth="1"/>
    <col min="14702" max="14702" width="23.42578125" style="3" customWidth="1"/>
    <col min="14703" max="14703" width="28.7109375" style="3" customWidth="1"/>
    <col min="14704" max="14704" width="12.7109375" style="3" customWidth="1"/>
    <col min="14705" max="14705" width="11.42578125" style="3"/>
    <col min="14706" max="14706" width="25.28515625" style="3" customWidth="1"/>
    <col min="14707" max="14707" width="15.85546875" style="3" bestFit="1" customWidth="1"/>
    <col min="14708" max="14709" width="18" style="3" bestFit="1" customWidth="1"/>
    <col min="14710" max="14928" width="11.42578125" style="3"/>
    <col min="14929" max="14929" width="15.42578125" style="3" customWidth="1"/>
    <col min="14930" max="14930" width="9.5703125" style="3" customWidth="1"/>
    <col min="14931" max="14931" width="14.42578125" style="3" customWidth="1"/>
    <col min="14932" max="14932" width="49.85546875" style="3" customWidth="1"/>
    <col min="14933" max="14933" width="22.5703125" style="3" customWidth="1"/>
    <col min="14934" max="14934" width="23" style="3" customWidth="1"/>
    <col min="14935" max="14935" width="22.85546875" style="3" customWidth="1"/>
    <col min="14936" max="14936" width="23.42578125" style="3" customWidth="1"/>
    <col min="14937" max="14937" width="22.42578125" style="3" customWidth="1"/>
    <col min="14938" max="14938" width="13.85546875" style="3" customWidth="1"/>
    <col min="14939" max="14939" width="20.7109375" style="3" customWidth="1"/>
    <col min="14940" max="14940" width="18.140625" style="3" customWidth="1"/>
    <col min="14941" max="14941" width="14.85546875" style="3" bestFit="1" customWidth="1"/>
    <col min="14942" max="14942" width="11.42578125" style="3"/>
    <col min="14943" max="14943" width="17.42578125" style="3" customWidth="1"/>
    <col min="14944" max="14946" width="18.140625" style="3" customWidth="1"/>
    <col min="14947" max="14950" width="11.42578125" style="3"/>
    <col min="14951" max="14951" width="34" style="3" customWidth="1"/>
    <col min="14952" max="14952" width="9.5703125" style="3" customWidth="1"/>
    <col min="14953" max="14953" width="16.7109375" style="3" customWidth="1"/>
    <col min="14954" max="14954" width="55.140625" style="3" customWidth="1"/>
    <col min="14955" max="14955" width="22.5703125" style="3" customWidth="1"/>
    <col min="14956" max="14956" width="23" style="3" customWidth="1"/>
    <col min="14957" max="14957" width="22.85546875" style="3" customWidth="1"/>
    <col min="14958" max="14958" width="23.42578125" style="3" customWidth="1"/>
    <col min="14959" max="14959" width="28.7109375" style="3" customWidth="1"/>
    <col min="14960" max="14960" width="12.7109375" style="3" customWidth="1"/>
    <col min="14961" max="14961" width="11.42578125" style="3"/>
    <col min="14962" max="14962" width="25.28515625" style="3" customWidth="1"/>
    <col min="14963" max="14963" width="15.85546875" style="3" bestFit="1" customWidth="1"/>
    <col min="14964" max="14965" width="18" style="3" bestFit="1" customWidth="1"/>
    <col min="14966" max="15184" width="11.42578125" style="3"/>
    <col min="15185" max="15185" width="15.42578125" style="3" customWidth="1"/>
    <col min="15186" max="15186" width="9.5703125" style="3" customWidth="1"/>
    <col min="15187" max="15187" width="14.42578125" style="3" customWidth="1"/>
    <col min="15188" max="15188" width="49.85546875" style="3" customWidth="1"/>
    <col min="15189" max="15189" width="22.5703125" style="3" customWidth="1"/>
    <col min="15190" max="15190" width="23" style="3" customWidth="1"/>
    <col min="15191" max="15191" width="22.85546875" style="3" customWidth="1"/>
    <col min="15192" max="15192" width="23.42578125" style="3" customWidth="1"/>
    <col min="15193" max="15193" width="22.42578125" style="3" customWidth="1"/>
    <col min="15194" max="15194" width="13.85546875" style="3" customWidth="1"/>
    <col min="15195" max="15195" width="20.7109375" style="3" customWidth="1"/>
    <col min="15196" max="15196" width="18.140625" style="3" customWidth="1"/>
    <col min="15197" max="15197" width="14.85546875" style="3" bestFit="1" customWidth="1"/>
    <col min="15198" max="15198" width="11.42578125" style="3"/>
    <col min="15199" max="15199" width="17.42578125" style="3" customWidth="1"/>
    <col min="15200" max="15202" width="18.140625" style="3" customWidth="1"/>
    <col min="15203" max="15206" width="11.42578125" style="3"/>
    <col min="15207" max="15207" width="34" style="3" customWidth="1"/>
    <col min="15208" max="15208" width="9.5703125" style="3" customWidth="1"/>
    <col min="15209" max="15209" width="16.7109375" style="3" customWidth="1"/>
    <col min="15210" max="15210" width="55.140625" style="3" customWidth="1"/>
    <col min="15211" max="15211" width="22.5703125" style="3" customWidth="1"/>
    <col min="15212" max="15212" width="23" style="3" customWidth="1"/>
    <col min="15213" max="15213" width="22.85546875" style="3" customWidth="1"/>
    <col min="15214" max="15214" width="23.42578125" style="3" customWidth="1"/>
    <col min="15215" max="15215" width="28.7109375" style="3" customWidth="1"/>
    <col min="15216" max="15216" width="12.7109375" style="3" customWidth="1"/>
    <col min="15217" max="15217" width="11.42578125" style="3"/>
    <col min="15218" max="15218" width="25.28515625" style="3" customWidth="1"/>
    <col min="15219" max="15219" width="15.85546875" style="3" bestFit="1" customWidth="1"/>
    <col min="15220" max="15221" width="18" style="3" bestFit="1" customWidth="1"/>
    <col min="15222" max="15440" width="11.42578125" style="3"/>
    <col min="15441" max="15441" width="15.42578125" style="3" customWidth="1"/>
    <col min="15442" max="15442" width="9.5703125" style="3" customWidth="1"/>
    <col min="15443" max="15443" width="14.42578125" style="3" customWidth="1"/>
    <col min="15444" max="15444" width="49.85546875" style="3" customWidth="1"/>
    <col min="15445" max="15445" width="22.5703125" style="3" customWidth="1"/>
    <col min="15446" max="15446" width="23" style="3" customWidth="1"/>
    <col min="15447" max="15447" width="22.85546875" style="3" customWidth="1"/>
    <col min="15448" max="15448" width="23.42578125" style="3" customWidth="1"/>
    <col min="15449" max="15449" width="22.42578125" style="3" customWidth="1"/>
    <col min="15450" max="15450" width="13.85546875" style="3" customWidth="1"/>
    <col min="15451" max="15451" width="20.7109375" style="3" customWidth="1"/>
    <col min="15452" max="15452" width="18.140625" style="3" customWidth="1"/>
    <col min="15453" max="15453" width="14.85546875" style="3" bestFit="1" customWidth="1"/>
    <col min="15454" max="15454" width="11.42578125" style="3"/>
    <col min="15455" max="15455" width="17.42578125" style="3" customWidth="1"/>
    <col min="15456" max="15458" width="18.140625" style="3" customWidth="1"/>
    <col min="15459" max="15462" width="11.42578125" style="3"/>
    <col min="15463" max="15463" width="34" style="3" customWidth="1"/>
    <col min="15464" max="15464" width="9.5703125" style="3" customWidth="1"/>
    <col min="15465" max="15465" width="16.7109375" style="3" customWidth="1"/>
    <col min="15466" max="15466" width="55.140625" style="3" customWidth="1"/>
    <col min="15467" max="15467" width="22.5703125" style="3" customWidth="1"/>
    <col min="15468" max="15468" width="23" style="3" customWidth="1"/>
    <col min="15469" max="15469" width="22.85546875" style="3" customWidth="1"/>
    <col min="15470" max="15470" width="23.42578125" style="3" customWidth="1"/>
    <col min="15471" max="15471" width="28.7109375" style="3" customWidth="1"/>
    <col min="15472" max="15472" width="12.7109375" style="3" customWidth="1"/>
    <col min="15473" max="15473" width="11.42578125" style="3"/>
    <col min="15474" max="15474" width="25.28515625" style="3" customWidth="1"/>
    <col min="15475" max="15475" width="15.85546875" style="3" bestFit="1" customWidth="1"/>
    <col min="15476" max="15477" width="18" style="3" bestFit="1" customWidth="1"/>
    <col min="15478" max="15696" width="11.42578125" style="3"/>
    <col min="15697" max="15697" width="15.42578125" style="3" customWidth="1"/>
    <col min="15698" max="15698" width="9.5703125" style="3" customWidth="1"/>
    <col min="15699" max="15699" width="14.42578125" style="3" customWidth="1"/>
    <col min="15700" max="15700" width="49.85546875" style="3" customWidth="1"/>
    <col min="15701" max="15701" width="22.5703125" style="3" customWidth="1"/>
    <col min="15702" max="15702" width="23" style="3" customWidth="1"/>
    <col min="15703" max="15703" width="22.85546875" style="3" customWidth="1"/>
    <col min="15704" max="15704" width="23.42578125" style="3" customWidth="1"/>
    <col min="15705" max="15705" width="22.42578125" style="3" customWidth="1"/>
    <col min="15706" max="15706" width="13.85546875" style="3" customWidth="1"/>
    <col min="15707" max="15707" width="20.7109375" style="3" customWidth="1"/>
    <col min="15708" max="15708" width="18.140625" style="3" customWidth="1"/>
    <col min="15709" max="15709" width="14.85546875" style="3" bestFit="1" customWidth="1"/>
    <col min="15710" max="15710" width="11.42578125" style="3"/>
    <col min="15711" max="15711" width="17.42578125" style="3" customWidth="1"/>
    <col min="15712" max="15714" width="18.140625" style="3" customWidth="1"/>
    <col min="15715" max="15718" width="11.42578125" style="3"/>
    <col min="15719" max="15719" width="34" style="3" customWidth="1"/>
    <col min="15720" max="15720" width="9.5703125" style="3" customWidth="1"/>
    <col min="15721" max="15721" width="16.7109375" style="3" customWidth="1"/>
    <col min="15722" max="15722" width="55.140625" style="3" customWidth="1"/>
    <col min="15723" max="15723" width="22.5703125" style="3" customWidth="1"/>
    <col min="15724" max="15724" width="23" style="3" customWidth="1"/>
    <col min="15725" max="15725" width="22.85546875" style="3" customWidth="1"/>
    <col min="15726" max="15726" width="23.42578125" style="3" customWidth="1"/>
    <col min="15727" max="15727" width="28.7109375" style="3" customWidth="1"/>
    <col min="15728" max="15728" width="12.7109375" style="3" customWidth="1"/>
    <col min="15729" max="15729" width="11.42578125" style="3"/>
    <col min="15730" max="15730" width="25.28515625" style="3" customWidth="1"/>
    <col min="15731" max="15731" width="15.85546875" style="3" bestFit="1" customWidth="1"/>
    <col min="15732" max="15733" width="18" style="3" bestFit="1" customWidth="1"/>
    <col min="15734" max="15952" width="11.42578125" style="3"/>
    <col min="15953" max="15953" width="15.42578125" style="3" customWidth="1"/>
    <col min="15954" max="15954" width="9.5703125" style="3" customWidth="1"/>
    <col min="15955" max="15955" width="14.42578125" style="3" customWidth="1"/>
    <col min="15956" max="15956" width="49.85546875" style="3" customWidth="1"/>
    <col min="15957" max="15957" width="22.5703125" style="3" customWidth="1"/>
    <col min="15958" max="15958" width="23" style="3" customWidth="1"/>
    <col min="15959" max="15959" width="22.85546875" style="3" customWidth="1"/>
    <col min="15960" max="15960" width="23.42578125" style="3" customWidth="1"/>
    <col min="15961" max="15961" width="22.42578125" style="3" customWidth="1"/>
    <col min="15962" max="15962" width="13.85546875" style="3" customWidth="1"/>
    <col min="15963" max="15963" width="20.7109375" style="3" customWidth="1"/>
    <col min="15964" max="15964" width="18.140625" style="3" customWidth="1"/>
    <col min="15965" max="15965" width="14.85546875" style="3" bestFit="1" customWidth="1"/>
    <col min="15966" max="15966" width="11.42578125" style="3"/>
    <col min="15967" max="15967" width="17.42578125" style="3" customWidth="1"/>
    <col min="15968" max="15970" width="18.140625" style="3" customWidth="1"/>
    <col min="15971" max="15974" width="11.42578125" style="3"/>
    <col min="15975" max="15975" width="34" style="3" customWidth="1"/>
    <col min="15976" max="15976" width="9.5703125" style="3" customWidth="1"/>
    <col min="15977" max="15977" width="16.7109375" style="3" customWidth="1"/>
    <col min="15978" max="15978" width="55.140625" style="3" customWidth="1"/>
    <col min="15979" max="15979" width="22.5703125" style="3" customWidth="1"/>
    <col min="15980" max="15980" width="23" style="3" customWidth="1"/>
    <col min="15981" max="15981" width="22.85546875" style="3" customWidth="1"/>
    <col min="15982" max="15982" width="23.42578125" style="3" customWidth="1"/>
    <col min="15983" max="15983" width="28.7109375" style="3" customWidth="1"/>
    <col min="15984" max="15984" width="12.7109375" style="3" customWidth="1"/>
    <col min="15985" max="15985" width="11.42578125" style="3"/>
    <col min="15986" max="15986" width="25.28515625" style="3" customWidth="1"/>
    <col min="15987" max="15987" width="15.85546875" style="3" bestFit="1" customWidth="1"/>
    <col min="15988" max="15989" width="18" style="3" bestFit="1" customWidth="1"/>
    <col min="15990" max="16208" width="11.42578125" style="3"/>
    <col min="16209" max="16209" width="15.42578125" style="3" customWidth="1"/>
    <col min="16210" max="16210" width="9.5703125" style="3" customWidth="1"/>
    <col min="16211" max="16211" width="14.42578125" style="3" customWidth="1"/>
    <col min="16212" max="16212" width="49.85546875" style="3" customWidth="1"/>
    <col min="16213" max="16213" width="22.5703125" style="3" customWidth="1"/>
    <col min="16214" max="16214" width="23" style="3" customWidth="1"/>
    <col min="16215" max="16215" width="22.85546875" style="3" customWidth="1"/>
    <col min="16216" max="16216" width="23.42578125" style="3" customWidth="1"/>
    <col min="16217" max="16217" width="22.42578125" style="3" customWidth="1"/>
    <col min="16218" max="16218" width="13.85546875" style="3" customWidth="1"/>
    <col min="16219" max="16219" width="20.7109375" style="3" customWidth="1"/>
    <col min="16220" max="16220" width="18.140625" style="3" customWidth="1"/>
    <col min="16221" max="16221" width="14.85546875" style="3" bestFit="1" customWidth="1"/>
    <col min="16222" max="16222" width="11.42578125" style="3"/>
    <col min="16223" max="16223" width="17.42578125" style="3" customWidth="1"/>
    <col min="16224" max="16226" width="18.140625" style="3" customWidth="1"/>
    <col min="16227" max="16384" width="11.42578125" style="3"/>
  </cols>
  <sheetData>
    <row r="1" spans="1:11" ht="24.75" customHeight="1" x14ac:dyDescent="0.25">
      <c r="A1" s="312" t="s">
        <v>515</v>
      </c>
      <c r="B1" s="312"/>
      <c r="C1" s="312"/>
      <c r="D1" s="312"/>
      <c r="E1" s="312"/>
      <c r="F1" s="312"/>
      <c r="G1" s="312"/>
      <c r="H1" s="312"/>
      <c r="I1" s="312"/>
      <c r="J1" s="312"/>
      <c r="K1" s="312"/>
    </row>
    <row r="2" spans="1:11" ht="24.95" customHeight="1" x14ac:dyDescent="0.25">
      <c r="A2" s="313" t="s">
        <v>516</v>
      </c>
      <c r="B2" s="313"/>
      <c r="C2" s="313"/>
      <c r="D2" s="313"/>
      <c r="E2" s="313"/>
      <c r="F2" s="313"/>
      <c r="G2" s="313"/>
      <c r="H2" s="313"/>
      <c r="I2" s="313"/>
      <c r="J2" s="313"/>
      <c r="K2" s="313"/>
    </row>
    <row r="3" spans="1:11" ht="24.95" customHeight="1" x14ac:dyDescent="0.25">
      <c r="A3" s="314" t="s">
        <v>567</v>
      </c>
      <c r="B3" s="314"/>
      <c r="C3" s="314"/>
      <c r="D3" s="314"/>
      <c r="E3" s="314"/>
      <c r="F3" s="314"/>
      <c r="G3" s="314"/>
      <c r="H3" s="314"/>
      <c r="I3" s="314"/>
      <c r="J3" s="314"/>
      <c r="K3" s="314"/>
    </row>
    <row r="4" spans="1:11" ht="15" customHeight="1" x14ac:dyDescent="0.25">
      <c r="A4" s="2"/>
      <c r="B4" s="2"/>
      <c r="C4" s="201"/>
      <c r="D4" s="2"/>
      <c r="E4" s="2"/>
      <c r="F4" s="2"/>
      <c r="G4" s="2"/>
      <c r="H4" s="2"/>
      <c r="I4" s="2"/>
      <c r="J4" s="2"/>
      <c r="K4" s="202"/>
    </row>
    <row r="5" spans="1:11" ht="15" customHeight="1" x14ac:dyDescent="0.25">
      <c r="B5" s="3"/>
      <c r="C5" s="203"/>
      <c r="D5" s="204"/>
      <c r="E5" s="3"/>
      <c r="F5" s="205"/>
      <c r="G5" s="4" t="s">
        <v>3</v>
      </c>
      <c r="H5" s="13" t="s">
        <v>4</v>
      </c>
      <c r="I5" s="13"/>
      <c r="J5" s="14" t="s">
        <v>5</v>
      </c>
      <c r="K5" s="202"/>
    </row>
    <row r="6" spans="1:11" ht="9" customHeight="1" thickBot="1" x14ac:dyDescent="0.3">
      <c r="A6" s="206"/>
      <c r="B6" s="206"/>
      <c r="C6" s="207"/>
      <c r="D6" s="208"/>
      <c r="E6" s="206"/>
      <c r="F6" s="209"/>
      <c r="G6" s="210"/>
      <c r="H6" s="211"/>
      <c r="I6" s="211"/>
      <c r="J6" s="212"/>
      <c r="K6" s="213"/>
    </row>
    <row r="7" spans="1:11" ht="29.25" customHeight="1" x14ac:dyDescent="0.25">
      <c r="A7" s="331" t="s">
        <v>6</v>
      </c>
      <c r="B7" s="333" t="s">
        <v>7</v>
      </c>
      <c r="C7" s="333" t="s">
        <v>8</v>
      </c>
      <c r="D7" s="333" t="s">
        <v>9</v>
      </c>
      <c r="E7" s="333" t="s">
        <v>10</v>
      </c>
      <c r="F7" s="343" t="s">
        <v>518</v>
      </c>
      <c r="G7" s="349" t="s">
        <v>519</v>
      </c>
      <c r="H7" s="343" t="s">
        <v>520</v>
      </c>
      <c r="I7" s="343" t="s">
        <v>14</v>
      </c>
      <c r="J7" s="355" t="s">
        <v>521</v>
      </c>
      <c r="K7" s="357" t="s">
        <v>522</v>
      </c>
    </row>
    <row r="8" spans="1:11" ht="84.75" customHeight="1" thickBot="1" x14ac:dyDescent="0.3">
      <c r="A8" s="332"/>
      <c r="B8" s="334"/>
      <c r="C8" s="334"/>
      <c r="D8" s="334"/>
      <c r="E8" s="334"/>
      <c r="F8" s="344"/>
      <c r="G8" s="350"/>
      <c r="H8" s="344"/>
      <c r="I8" s="344"/>
      <c r="J8" s="356"/>
      <c r="K8" s="358"/>
    </row>
    <row r="9" spans="1:11" s="4" customFormat="1" ht="27.75" customHeight="1" thickBot="1" x14ac:dyDescent="0.3">
      <c r="A9" s="21" t="s">
        <v>36</v>
      </c>
      <c r="B9" s="89" t="s">
        <v>37</v>
      </c>
      <c r="C9" s="214">
        <v>10</v>
      </c>
      <c r="D9" s="89" t="s">
        <v>38</v>
      </c>
      <c r="E9" s="23" t="s">
        <v>39</v>
      </c>
      <c r="F9" s="24">
        <f>+F41</f>
        <v>1451042370</v>
      </c>
      <c r="G9" s="24">
        <f t="shared" ref="G9:H9" si="0">+G41</f>
        <v>0</v>
      </c>
      <c r="H9" s="24">
        <f t="shared" si="0"/>
        <v>1451042370</v>
      </c>
      <c r="I9" s="215">
        <f t="shared" ref="I9:I72" si="1">+H9/$H$102</f>
        <v>0.35187065038114301</v>
      </c>
      <c r="J9" s="24">
        <f>+J41</f>
        <v>1451042370</v>
      </c>
      <c r="K9" s="216">
        <f>+J9/H9</f>
        <v>1</v>
      </c>
    </row>
    <row r="10" spans="1:11" s="4" customFormat="1" ht="27.75" customHeight="1" thickBot="1" x14ac:dyDescent="0.3">
      <c r="A10" s="175" t="s">
        <v>36</v>
      </c>
      <c r="B10" s="217" t="s">
        <v>41</v>
      </c>
      <c r="C10" s="218">
        <v>20</v>
      </c>
      <c r="D10" s="217" t="s">
        <v>38</v>
      </c>
      <c r="E10" s="177" t="s">
        <v>39</v>
      </c>
      <c r="F10" s="178">
        <f>+F11+F42</f>
        <v>1354611074.5</v>
      </c>
      <c r="G10" s="178">
        <f t="shared" ref="G10:H10" si="2">+G11+G42</f>
        <v>0</v>
      </c>
      <c r="H10" s="178">
        <f t="shared" si="2"/>
        <v>1354611074.5</v>
      </c>
      <c r="I10" s="219">
        <f t="shared" si="1"/>
        <v>0.32848653468183292</v>
      </c>
      <c r="J10" s="178">
        <f>+J11+J42</f>
        <v>1354611074.5</v>
      </c>
      <c r="K10" s="216">
        <f>+J10/H10</f>
        <v>1</v>
      </c>
    </row>
    <row r="11" spans="1:11" ht="33.75" customHeight="1" x14ac:dyDescent="0.25">
      <c r="A11" s="145" t="s">
        <v>100</v>
      </c>
      <c r="B11" s="92" t="s">
        <v>41</v>
      </c>
      <c r="C11" s="220">
        <v>20</v>
      </c>
      <c r="D11" s="92" t="s">
        <v>38</v>
      </c>
      <c r="E11" s="35" t="s">
        <v>101</v>
      </c>
      <c r="F11" s="93">
        <f>+F12+F17</f>
        <v>233320577.94</v>
      </c>
      <c r="G11" s="93">
        <f>+G12+G17</f>
        <v>0</v>
      </c>
      <c r="H11" s="93">
        <f>+H12+H17</f>
        <v>233320577.94</v>
      </c>
      <c r="I11" s="221">
        <f t="shared" si="1"/>
        <v>5.6579094590499084E-2</v>
      </c>
      <c r="J11" s="93">
        <f>+J12+J17</f>
        <v>233320577.94</v>
      </c>
      <c r="K11" s="270">
        <f>+J11/H11</f>
        <v>1</v>
      </c>
    </row>
    <row r="12" spans="1:11" ht="36" customHeight="1" x14ac:dyDescent="0.25">
      <c r="A12" s="149" t="s">
        <v>102</v>
      </c>
      <c r="B12" s="34" t="s">
        <v>41</v>
      </c>
      <c r="C12" s="34">
        <v>20</v>
      </c>
      <c r="D12" s="34" t="s">
        <v>38</v>
      </c>
      <c r="E12" s="40" t="s">
        <v>103</v>
      </c>
      <c r="F12" s="62">
        <f t="shared" ref="F12:J12" si="3">+F13</f>
        <v>6592600</v>
      </c>
      <c r="G12" s="62">
        <f t="shared" si="3"/>
        <v>0</v>
      </c>
      <c r="H12" s="62">
        <f t="shared" si="3"/>
        <v>6592600</v>
      </c>
      <c r="I12" s="223">
        <f t="shared" si="1"/>
        <v>1.5986731315796958E-3</v>
      </c>
      <c r="J12" s="62">
        <f t="shared" si="3"/>
        <v>6592600</v>
      </c>
      <c r="K12" s="270">
        <f t="shared" ref="K12:K14" si="4">+J12/H12</f>
        <v>1</v>
      </c>
    </row>
    <row r="13" spans="1:11" ht="43.5" customHeight="1" x14ac:dyDescent="0.25">
      <c r="A13" s="149" t="s">
        <v>104</v>
      </c>
      <c r="B13" s="34" t="s">
        <v>41</v>
      </c>
      <c r="C13" s="34">
        <v>20</v>
      </c>
      <c r="D13" s="34" t="s">
        <v>38</v>
      </c>
      <c r="E13" s="40" t="s">
        <v>105</v>
      </c>
      <c r="F13" s="62">
        <f>+F14</f>
        <v>6592600</v>
      </c>
      <c r="G13" s="62">
        <f>+G14</f>
        <v>0</v>
      </c>
      <c r="H13" s="62">
        <f>+H14</f>
        <v>6592600</v>
      </c>
      <c r="I13" s="223">
        <f t="shared" si="1"/>
        <v>1.5986731315796958E-3</v>
      </c>
      <c r="J13" s="62">
        <f>+J14</f>
        <v>6592600</v>
      </c>
      <c r="K13" s="270">
        <f t="shared" si="4"/>
        <v>1</v>
      </c>
    </row>
    <row r="14" spans="1:11" ht="24.75" customHeight="1" x14ac:dyDescent="0.25">
      <c r="A14" s="149" t="s">
        <v>110</v>
      </c>
      <c r="B14" s="34" t="s">
        <v>41</v>
      </c>
      <c r="C14" s="34">
        <v>20</v>
      </c>
      <c r="D14" s="34" t="s">
        <v>38</v>
      </c>
      <c r="E14" s="40" t="s">
        <v>111</v>
      </c>
      <c r="F14" s="62">
        <f>+F15+F16</f>
        <v>6592600</v>
      </c>
      <c r="G14" s="62">
        <f>+G15+G16</f>
        <v>0</v>
      </c>
      <c r="H14" s="62">
        <f t="shared" ref="H14" si="5">+H15+H16</f>
        <v>6592600</v>
      </c>
      <c r="I14" s="223">
        <f t="shared" si="1"/>
        <v>1.5986731315796958E-3</v>
      </c>
      <c r="J14" s="62">
        <f>+J15+J16</f>
        <v>6592600</v>
      </c>
      <c r="K14" s="270">
        <f t="shared" si="4"/>
        <v>1</v>
      </c>
    </row>
    <row r="15" spans="1:11" ht="37.5" customHeight="1" x14ac:dyDescent="0.25">
      <c r="A15" s="158" t="s">
        <v>523</v>
      </c>
      <c r="B15" s="44" t="s">
        <v>41</v>
      </c>
      <c r="C15" s="99">
        <v>20</v>
      </c>
      <c r="D15" s="44" t="s">
        <v>38</v>
      </c>
      <c r="E15" s="45" t="s">
        <v>143</v>
      </c>
      <c r="F15" s="48">
        <v>6110650</v>
      </c>
      <c r="G15" s="48">
        <v>0</v>
      </c>
      <c r="H15" s="48">
        <f>+F15-G15</f>
        <v>6110650</v>
      </c>
      <c r="I15" s="224">
        <f t="shared" si="1"/>
        <v>1.4818026228631295E-3</v>
      </c>
      <c r="J15" s="48">
        <v>6110650</v>
      </c>
      <c r="K15" s="271">
        <f>+J15/H15</f>
        <v>1</v>
      </c>
    </row>
    <row r="16" spans="1:11" ht="25.5" customHeight="1" x14ac:dyDescent="0.25">
      <c r="A16" s="158" t="s">
        <v>524</v>
      </c>
      <c r="B16" s="44" t="s">
        <v>41</v>
      </c>
      <c r="C16" s="99">
        <v>20</v>
      </c>
      <c r="D16" s="44" t="s">
        <v>38</v>
      </c>
      <c r="E16" s="45" t="s">
        <v>145</v>
      </c>
      <c r="F16" s="48">
        <v>481950</v>
      </c>
      <c r="G16" s="48">
        <v>0</v>
      </c>
      <c r="H16" s="48">
        <f>+F16-G16</f>
        <v>481950</v>
      </c>
      <c r="I16" s="226">
        <f t="shared" si="1"/>
        <v>1.1687050871656621E-4</v>
      </c>
      <c r="J16" s="48">
        <v>481950</v>
      </c>
      <c r="K16" s="271">
        <f>+J16/H16</f>
        <v>1</v>
      </c>
    </row>
    <row r="17" spans="1:11" ht="30" customHeight="1" x14ac:dyDescent="0.25">
      <c r="A17" s="149" t="s">
        <v>114</v>
      </c>
      <c r="B17" s="34" t="s">
        <v>41</v>
      </c>
      <c r="C17" s="107">
        <v>20</v>
      </c>
      <c r="D17" s="34" t="s">
        <v>38</v>
      </c>
      <c r="E17" s="40" t="s">
        <v>115</v>
      </c>
      <c r="F17" s="66">
        <f>+F18+F30</f>
        <v>226727977.94</v>
      </c>
      <c r="G17" s="66">
        <f t="shared" ref="G17:H17" si="6">+G18+G30</f>
        <v>0</v>
      </c>
      <c r="H17" s="66">
        <f t="shared" si="6"/>
        <v>226727977.94</v>
      </c>
      <c r="I17" s="227">
        <f t="shared" si="1"/>
        <v>5.498042145891939E-2</v>
      </c>
      <c r="J17" s="66">
        <f>+J18+J30</f>
        <v>226727977.94</v>
      </c>
      <c r="K17" s="270">
        <f t="shared" ref="K17:K80" si="7">+J17/H17</f>
        <v>1</v>
      </c>
    </row>
    <row r="18" spans="1:11" ht="24.75" customHeight="1" x14ac:dyDescent="0.25">
      <c r="A18" s="149" t="s">
        <v>116</v>
      </c>
      <c r="B18" s="34" t="s">
        <v>41</v>
      </c>
      <c r="C18" s="107">
        <v>20</v>
      </c>
      <c r="D18" s="34" t="s">
        <v>38</v>
      </c>
      <c r="E18" s="40" t="s">
        <v>117</v>
      </c>
      <c r="F18" s="66">
        <f>+F19+F21+F26</f>
        <v>88641516.379999995</v>
      </c>
      <c r="G18" s="66">
        <f t="shared" ref="G18:H18" si="8">+G19+G21+G26</f>
        <v>0</v>
      </c>
      <c r="H18" s="66">
        <f t="shared" si="8"/>
        <v>88641516.379999995</v>
      </c>
      <c r="I18" s="223">
        <f t="shared" si="1"/>
        <v>2.1495132509053709E-2</v>
      </c>
      <c r="J18" s="66">
        <f>+J19+J21+J26</f>
        <v>88641516.379999995</v>
      </c>
      <c r="K18" s="270">
        <f t="shared" si="7"/>
        <v>1</v>
      </c>
    </row>
    <row r="19" spans="1:11" ht="48" customHeight="1" x14ac:dyDescent="0.25">
      <c r="A19" s="149" t="s">
        <v>118</v>
      </c>
      <c r="B19" s="34" t="s">
        <v>41</v>
      </c>
      <c r="C19" s="34">
        <v>20</v>
      </c>
      <c r="D19" s="34" t="s">
        <v>38</v>
      </c>
      <c r="E19" s="40" t="s">
        <v>119</v>
      </c>
      <c r="F19" s="62">
        <f t="shared" ref="F19:H19" si="9">+F20</f>
        <v>4184400</v>
      </c>
      <c r="G19" s="62">
        <f t="shared" si="9"/>
        <v>0</v>
      </c>
      <c r="H19" s="62">
        <f t="shared" si="9"/>
        <v>4184400</v>
      </c>
      <c r="I19" s="223">
        <f t="shared" si="1"/>
        <v>1.0146964553866577E-3</v>
      </c>
      <c r="J19" s="62">
        <f>+J20</f>
        <v>4184400</v>
      </c>
      <c r="K19" s="270">
        <f t="shared" si="7"/>
        <v>1</v>
      </c>
    </row>
    <row r="20" spans="1:11" ht="48" customHeight="1" x14ac:dyDescent="0.25">
      <c r="A20" s="152" t="s">
        <v>122</v>
      </c>
      <c r="B20" s="44" t="s">
        <v>41</v>
      </c>
      <c r="C20" s="44">
        <v>20</v>
      </c>
      <c r="D20" s="44" t="s">
        <v>38</v>
      </c>
      <c r="E20" s="45" t="s">
        <v>123</v>
      </c>
      <c r="F20" s="48">
        <v>4184400</v>
      </c>
      <c r="G20" s="48">
        <v>0</v>
      </c>
      <c r="H20" s="48">
        <f>+F20-G20</f>
        <v>4184400</v>
      </c>
      <c r="I20" s="224">
        <f t="shared" si="1"/>
        <v>1.0146964553866577E-3</v>
      </c>
      <c r="J20" s="48">
        <v>4184400</v>
      </c>
      <c r="K20" s="271">
        <f>+J20/H20</f>
        <v>1</v>
      </c>
    </row>
    <row r="21" spans="1:11" ht="43.5" customHeight="1" x14ac:dyDescent="0.25">
      <c r="A21" s="156" t="s">
        <v>126</v>
      </c>
      <c r="B21" s="34" t="s">
        <v>41</v>
      </c>
      <c r="C21" s="107">
        <v>20</v>
      </c>
      <c r="D21" s="34" t="s">
        <v>38</v>
      </c>
      <c r="E21" s="40" t="s">
        <v>489</v>
      </c>
      <c r="F21" s="62">
        <f>+F22+F23+F24+F25</f>
        <v>82299192.379999995</v>
      </c>
      <c r="G21" s="62">
        <f t="shared" ref="G21:J21" si="10">+G22+G23+G24+G25</f>
        <v>0</v>
      </c>
      <c r="H21" s="62">
        <f t="shared" si="10"/>
        <v>82299192.379999995</v>
      </c>
      <c r="I21" s="223">
        <f t="shared" si="1"/>
        <v>1.9957150078666146E-2</v>
      </c>
      <c r="J21" s="62">
        <f t="shared" si="10"/>
        <v>82299192.379999995</v>
      </c>
      <c r="K21" s="270">
        <f t="shared" si="7"/>
        <v>1</v>
      </c>
    </row>
    <row r="22" spans="1:11" ht="43.5" customHeight="1" x14ac:dyDescent="0.25">
      <c r="A22" s="158" t="s">
        <v>128</v>
      </c>
      <c r="B22" s="44" t="s">
        <v>41</v>
      </c>
      <c r="C22" s="44">
        <v>20</v>
      </c>
      <c r="D22" s="44" t="s">
        <v>38</v>
      </c>
      <c r="E22" s="45" t="s">
        <v>129</v>
      </c>
      <c r="F22" s="48">
        <v>66343560</v>
      </c>
      <c r="G22" s="48">
        <v>0</v>
      </c>
      <c r="H22" s="48">
        <f t="shared" ref="H22:H24" si="11">+F22-G22</f>
        <v>66343560</v>
      </c>
      <c r="I22" s="224">
        <f t="shared" si="1"/>
        <v>1.6087987565656256E-2</v>
      </c>
      <c r="J22" s="48">
        <v>66343560</v>
      </c>
      <c r="K22" s="271">
        <f t="shared" si="7"/>
        <v>1</v>
      </c>
    </row>
    <row r="23" spans="1:11" ht="51" customHeight="1" x14ac:dyDescent="0.25">
      <c r="A23" s="158" t="s">
        <v>134</v>
      </c>
      <c r="B23" s="44" t="s">
        <v>41</v>
      </c>
      <c r="C23" s="44">
        <v>20</v>
      </c>
      <c r="D23" s="44" t="s">
        <v>38</v>
      </c>
      <c r="E23" s="45" t="s">
        <v>135</v>
      </c>
      <c r="F23" s="48">
        <v>1543637</v>
      </c>
      <c r="G23" s="48">
        <v>0</v>
      </c>
      <c r="H23" s="48">
        <f t="shared" si="11"/>
        <v>1543637</v>
      </c>
      <c r="I23" s="226">
        <f t="shared" si="1"/>
        <v>3.7432439353400583E-4</v>
      </c>
      <c r="J23" s="48">
        <v>1543637</v>
      </c>
      <c r="K23" s="271">
        <f t="shared" si="7"/>
        <v>1</v>
      </c>
    </row>
    <row r="24" spans="1:11" ht="43.5" customHeight="1" x14ac:dyDescent="0.25">
      <c r="A24" s="158" t="s">
        <v>136</v>
      </c>
      <c r="B24" s="44" t="s">
        <v>41</v>
      </c>
      <c r="C24" s="44">
        <v>20</v>
      </c>
      <c r="D24" s="44" t="s">
        <v>38</v>
      </c>
      <c r="E24" s="45" t="s">
        <v>137</v>
      </c>
      <c r="F24" s="48">
        <v>6139145</v>
      </c>
      <c r="G24" s="48">
        <v>0</v>
      </c>
      <c r="H24" s="48">
        <f t="shared" si="11"/>
        <v>6139145</v>
      </c>
      <c r="I24" s="224">
        <f t="shared" si="1"/>
        <v>1.4887125204580639E-3</v>
      </c>
      <c r="J24" s="48">
        <v>6139145</v>
      </c>
      <c r="K24" s="271">
        <f t="shared" si="7"/>
        <v>1</v>
      </c>
    </row>
    <row r="25" spans="1:11" ht="25.5" customHeight="1" x14ac:dyDescent="0.25">
      <c r="A25" s="158" t="s">
        <v>138</v>
      </c>
      <c r="B25" s="44" t="s">
        <v>41</v>
      </c>
      <c r="C25" s="99">
        <v>20</v>
      </c>
      <c r="D25" s="44" t="s">
        <v>38</v>
      </c>
      <c r="E25" s="45" t="s">
        <v>139</v>
      </c>
      <c r="F25" s="48">
        <v>8272850.3799999999</v>
      </c>
      <c r="G25" s="48">
        <v>0</v>
      </c>
      <c r="H25" s="48">
        <f>+F25-G25</f>
        <v>8272850.3799999999</v>
      </c>
      <c r="I25" s="224">
        <f t="shared" si="1"/>
        <v>2.0061255990178194E-3</v>
      </c>
      <c r="J25" s="48">
        <v>8272850.3799999999</v>
      </c>
      <c r="K25" s="271">
        <f t="shared" si="7"/>
        <v>1</v>
      </c>
    </row>
    <row r="26" spans="1:11" ht="42.75" customHeight="1" x14ac:dyDescent="0.25">
      <c r="A26" s="149" t="s">
        <v>140</v>
      </c>
      <c r="B26" s="34" t="s">
        <v>41</v>
      </c>
      <c r="C26" s="34">
        <v>20</v>
      </c>
      <c r="D26" s="34" t="s">
        <v>38</v>
      </c>
      <c r="E26" s="40" t="s">
        <v>141</v>
      </c>
      <c r="F26" s="62">
        <f>+F27+F28+F29</f>
        <v>2157924</v>
      </c>
      <c r="G26" s="62">
        <f>+G27+G28+G29</f>
        <v>0</v>
      </c>
      <c r="H26" s="62">
        <f>+H27+H28+H29</f>
        <v>2157924</v>
      </c>
      <c r="I26" s="223">
        <f t="shared" si="1"/>
        <v>5.2328597500090755E-4</v>
      </c>
      <c r="J26" s="62">
        <f>+J27+J28+J29</f>
        <v>2157924</v>
      </c>
      <c r="K26" s="270">
        <f t="shared" si="7"/>
        <v>1</v>
      </c>
    </row>
    <row r="27" spans="1:11" ht="36" customHeight="1" x14ac:dyDescent="0.25">
      <c r="A27" s="152" t="s">
        <v>525</v>
      </c>
      <c r="B27" s="44" t="s">
        <v>41</v>
      </c>
      <c r="C27" s="44">
        <v>20</v>
      </c>
      <c r="D27" s="44" t="s">
        <v>38</v>
      </c>
      <c r="E27" s="45" t="s">
        <v>526</v>
      </c>
      <c r="F27" s="48">
        <v>842790</v>
      </c>
      <c r="G27" s="48">
        <v>0</v>
      </c>
      <c r="H27" s="48">
        <f t="shared" ref="H27:H29" si="12">+F27-G27</f>
        <v>842790</v>
      </c>
      <c r="I27" s="226">
        <f t="shared" si="1"/>
        <v>2.0437243706034823E-4</v>
      </c>
      <c r="J27" s="48">
        <v>842790</v>
      </c>
      <c r="K27" s="271">
        <f t="shared" si="7"/>
        <v>1</v>
      </c>
    </row>
    <row r="28" spans="1:11" ht="36" customHeight="1" x14ac:dyDescent="0.25">
      <c r="A28" s="152" t="s">
        <v>144</v>
      </c>
      <c r="B28" s="44" t="s">
        <v>41</v>
      </c>
      <c r="C28" s="44">
        <v>20</v>
      </c>
      <c r="D28" s="44" t="s">
        <v>38</v>
      </c>
      <c r="E28" s="45" t="s">
        <v>145</v>
      </c>
      <c r="F28" s="48">
        <v>949784</v>
      </c>
      <c r="G28" s="48">
        <v>0</v>
      </c>
      <c r="H28" s="48">
        <f t="shared" si="12"/>
        <v>949784</v>
      </c>
      <c r="I28" s="226">
        <f t="shared" si="1"/>
        <v>2.3031795674002513E-4</v>
      </c>
      <c r="J28" s="48">
        <v>949784</v>
      </c>
      <c r="K28" s="271">
        <f t="shared" si="7"/>
        <v>1</v>
      </c>
    </row>
    <row r="29" spans="1:11" ht="40.5" customHeight="1" x14ac:dyDescent="0.25">
      <c r="A29" s="152" t="s">
        <v>527</v>
      </c>
      <c r="B29" s="44" t="s">
        <v>41</v>
      </c>
      <c r="C29" s="44">
        <v>20</v>
      </c>
      <c r="D29" s="44" t="s">
        <v>38</v>
      </c>
      <c r="E29" s="45" t="s">
        <v>528</v>
      </c>
      <c r="F29" s="48">
        <v>365350</v>
      </c>
      <c r="G29" s="48">
        <v>0</v>
      </c>
      <c r="H29" s="48">
        <f t="shared" si="12"/>
        <v>365350</v>
      </c>
      <c r="I29" s="226">
        <f t="shared" si="1"/>
        <v>8.8595581200534207E-5</v>
      </c>
      <c r="J29" s="48">
        <v>365350</v>
      </c>
      <c r="K29" s="271">
        <f t="shared" si="7"/>
        <v>1</v>
      </c>
    </row>
    <row r="30" spans="1:11" ht="29.25" customHeight="1" x14ac:dyDescent="0.25">
      <c r="A30" s="149" t="s">
        <v>148</v>
      </c>
      <c r="B30" s="34" t="s">
        <v>41</v>
      </c>
      <c r="C30" s="107">
        <v>20</v>
      </c>
      <c r="D30" s="34" t="s">
        <v>38</v>
      </c>
      <c r="E30" s="40" t="s">
        <v>149</v>
      </c>
      <c r="F30" s="62">
        <f>+F31+F33+F35+F39</f>
        <v>138086461.56</v>
      </c>
      <c r="G30" s="62">
        <f t="shared" ref="G30:J30" si="13">+G31+G33+G35+G39</f>
        <v>0</v>
      </c>
      <c r="H30" s="62">
        <f t="shared" si="13"/>
        <v>138086461.56</v>
      </c>
      <c r="I30" s="223">
        <f t="shared" si="1"/>
        <v>3.3485288949865681E-2</v>
      </c>
      <c r="J30" s="62">
        <f t="shared" si="13"/>
        <v>138086461.56</v>
      </c>
      <c r="K30" s="270">
        <f t="shared" si="7"/>
        <v>1</v>
      </c>
    </row>
    <row r="31" spans="1:11" ht="29.25" customHeight="1" x14ac:dyDescent="0.25">
      <c r="A31" s="149" t="s">
        <v>494</v>
      </c>
      <c r="B31" s="34" t="s">
        <v>41</v>
      </c>
      <c r="C31" s="34">
        <v>20</v>
      </c>
      <c r="D31" s="34" t="s">
        <v>38</v>
      </c>
      <c r="E31" s="40" t="s">
        <v>495</v>
      </c>
      <c r="F31" s="62">
        <f>+F32</f>
        <v>97215.75</v>
      </c>
      <c r="G31" s="62">
        <f>+G32</f>
        <v>0</v>
      </c>
      <c r="H31" s="62">
        <f>+H32</f>
        <v>97215.75</v>
      </c>
      <c r="I31" s="228">
        <f t="shared" si="1"/>
        <v>2.3574342064036769E-5</v>
      </c>
      <c r="J31" s="62">
        <f>+J32</f>
        <v>97215.75</v>
      </c>
      <c r="K31" s="270">
        <f t="shared" si="7"/>
        <v>1</v>
      </c>
    </row>
    <row r="32" spans="1:11" ht="29.25" customHeight="1" x14ac:dyDescent="0.25">
      <c r="A32" s="152" t="s">
        <v>496</v>
      </c>
      <c r="B32" s="44" t="s">
        <v>41</v>
      </c>
      <c r="C32" s="44">
        <v>20</v>
      </c>
      <c r="D32" s="44" t="s">
        <v>38</v>
      </c>
      <c r="E32" s="45" t="s">
        <v>497</v>
      </c>
      <c r="F32" s="48">
        <v>97215.75</v>
      </c>
      <c r="G32" s="48">
        <v>0</v>
      </c>
      <c r="H32" s="48">
        <f>+F32-G32</f>
        <v>97215.75</v>
      </c>
      <c r="I32" s="229">
        <f t="shared" si="1"/>
        <v>2.3574342064036769E-5</v>
      </c>
      <c r="J32" s="48">
        <v>97215.75</v>
      </c>
      <c r="K32" s="271">
        <f t="shared" si="7"/>
        <v>1</v>
      </c>
    </row>
    <row r="33" spans="1:11" ht="79.5" customHeight="1" x14ac:dyDescent="0.25">
      <c r="A33" s="149" t="s">
        <v>150</v>
      </c>
      <c r="B33" s="34" t="s">
        <v>41</v>
      </c>
      <c r="C33" s="107">
        <v>20</v>
      </c>
      <c r="D33" s="34" t="s">
        <v>38</v>
      </c>
      <c r="E33" s="40" t="s">
        <v>498</v>
      </c>
      <c r="F33" s="62">
        <f>+F34</f>
        <v>978773.33</v>
      </c>
      <c r="G33" s="62">
        <f>+G34</f>
        <v>0</v>
      </c>
      <c r="H33" s="62">
        <f>+H34</f>
        <v>978773.33</v>
      </c>
      <c r="I33" s="228">
        <f t="shared" si="1"/>
        <v>2.3734772693289246E-4</v>
      </c>
      <c r="J33" s="62">
        <f>+J34</f>
        <v>978773.33</v>
      </c>
      <c r="K33" s="270">
        <f t="shared" si="7"/>
        <v>1</v>
      </c>
    </row>
    <row r="34" spans="1:11" ht="36" customHeight="1" x14ac:dyDescent="0.25">
      <c r="A34" s="152" t="s">
        <v>156</v>
      </c>
      <c r="B34" s="44" t="s">
        <v>41</v>
      </c>
      <c r="C34" s="44">
        <v>20</v>
      </c>
      <c r="D34" s="44" t="s">
        <v>38</v>
      </c>
      <c r="E34" s="45" t="s">
        <v>157</v>
      </c>
      <c r="F34" s="48">
        <v>978773.33</v>
      </c>
      <c r="G34" s="48">
        <v>0</v>
      </c>
      <c r="H34" s="48">
        <f>+F34-G34</f>
        <v>978773.33</v>
      </c>
      <c r="I34" s="229">
        <f t="shared" si="1"/>
        <v>2.3734772693289246E-4</v>
      </c>
      <c r="J34" s="48">
        <v>978773.33</v>
      </c>
      <c r="K34" s="271">
        <f t="shared" si="7"/>
        <v>1</v>
      </c>
    </row>
    <row r="35" spans="1:11" ht="49.5" customHeight="1" x14ac:dyDescent="0.25">
      <c r="A35" s="149" t="s">
        <v>172</v>
      </c>
      <c r="B35" s="34" t="s">
        <v>41</v>
      </c>
      <c r="C35" s="107">
        <v>20</v>
      </c>
      <c r="D35" s="34" t="s">
        <v>38</v>
      </c>
      <c r="E35" s="40" t="s">
        <v>173</v>
      </c>
      <c r="F35" s="62">
        <f>SUM(F36:F38)</f>
        <v>133714366.47999999</v>
      </c>
      <c r="G35" s="62">
        <f t="shared" ref="G35:H35" si="14">SUM(G36:G38)</f>
        <v>0</v>
      </c>
      <c r="H35" s="62">
        <f t="shared" si="14"/>
        <v>133714366.47999999</v>
      </c>
      <c r="I35" s="223">
        <f t="shared" si="1"/>
        <v>3.2425077359126399E-2</v>
      </c>
      <c r="J35" s="62">
        <f>SUM(J36:J38)</f>
        <v>133714366.47999999</v>
      </c>
      <c r="K35" s="270">
        <f t="shared" si="7"/>
        <v>1</v>
      </c>
    </row>
    <row r="36" spans="1:11" ht="43.5" customHeight="1" x14ac:dyDescent="0.25">
      <c r="A36" s="152" t="s">
        <v>176</v>
      </c>
      <c r="B36" s="44" t="s">
        <v>41</v>
      </c>
      <c r="C36" s="99">
        <v>20</v>
      </c>
      <c r="D36" s="44" t="s">
        <v>38</v>
      </c>
      <c r="E36" s="45" t="s">
        <v>500</v>
      </c>
      <c r="F36" s="48">
        <v>22322143</v>
      </c>
      <c r="G36" s="48">
        <v>0</v>
      </c>
      <c r="H36" s="48">
        <f>+F36-G36</f>
        <v>22322143</v>
      </c>
      <c r="I36" s="224">
        <f t="shared" si="1"/>
        <v>5.4130100799957203E-3</v>
      </c>
      <c r="J36" s="48">
        <v>22322143</v>
      </c>
      <c r="K36" s="271">
        <f t="shared" si="7"/>
        <v>1</v>
      </c>
    </row>
    <row r="37" spans="1:11" ht="36.75" customHeight="1" x14ac:dyDescent="0.25">
      <c r="A37" s="152" t="s">
        <v>180</v>
      </c>
      <c r="B37" s="44" t="s">
        <v>41</v>
      </c>
      <c r="C37" s="99">
        <v>20</v>
      </c>
      <c r="D37" s="44" t="s">
        <v>38</v>
      </c>
      <c r="E37" s="45" t="s">
        <v>181</v>
      </c>
      <c r="F37" s="48">
        <v>49860362</v>
      </c>
      <c r="G37" s="48">
        <v>0</v>
      </c>
      <c r="H37" s="48">
        <f>+F37-G37</f>
        <v>49860362</v>
      </c>
      <c r="I37" s="224">
        <f t="shared" si="1"/>
        <v>1.2090892980043877E-2</v>
      </c>
      <c r="J37" s="48">
        <v>49860362</v>
      </c>
      <c r="K37" s="271">
        <f t="shared" si="7"/>
        <v>1</v>
      </c>
    </row>
    <row r="38" spans="1:11" ht="61.5" customHeight="1" x14ac:dyDescent="0.25">
      <c r="A38" s="152" t="s">
        <v>182</v>
      </c>
      <c r="B38" s="44" t="s">
        <v>41</v>
      </c>
      <c r="C38" s="99">
        <v>20</v>
      </c>
      <c r="D38" s="44" t="s">
        <v>38</v>
      </c>
      <c r="E38" s="45" t="s">
        <v>502</v>
      </c>
      <c r="F38" s="48">
        <v>61531861.479999997</v>
      </c>
      <c r="G38" s="48">
        <v>0</v>
      </c>
      <c r="H38" s="48">
        <f>+F38-G38</f>
        <v>61531861.479999997</v>
      </c>
      <c r="I38" s="224">
        <f t="shared" si="1"/>
        <v>1.4921174299086801E-2</v>
      </c>
      <c r="J38" s="48">
        <v>61531861.479999997</v>
      </c>
      <c r="K38" s="271">
        <f t="shared" si="7"/>
        <v>1</v>
      </c>
    </row>
    <row r="39" spans="1:11" ht="61.5" customHeight="1" x14ac:dyDescent="0.25">
      <c r="A39" s="149" t="s">
        <v>186</v>
      </c>
      <c r="B39" s="34" t="s">
        <v>41</v>
      </c>
      <c r="C39" s="34">
        <v>20</v>
      </c>
      <c r="D39" s="34" t="s">
        <v>38</v>
      </c>
      <c r="E39" s="40" t="s">
        <v>187</v>
      </c>
      <c r="F39" s="62">
        <f>+F40</f>
        <v>3296106</v>
      </c>
      <c r="G39" s="62">
        <f>+G40</f>
        <v>0</v>
      </c>
      <c r="H39" s="62">
        <f>+H40</f>
        <v>3296106</v>
      </c>
      <c r="I39" s="223">
        <f t="shared" si="1"/>
        <v>7.9928952174235126E-4</v>
      </c>
      <c r="J39" s="62">
        <f>+J40</f>
        <v>3296106</v>
      </c>
      <c r="K39" s="270">
        <f t="shared" si="7"/>
        <v>1</v>
      </c>
    </row>
    <row r="40" spans="1:11" ht="61.5" customHeight="1" x14ac:dyDescent="0.25">
      <c r="A40" s="152" t="s">
        <v>190</v>
      </c>
      <c r="B40" s="44" t="s">
        <v>41</v>
      </c>
      <c r="C40" s="44">
        <v>20</v>
      </c>
      <c r="D40" s="44" t="s">
        <v>38</v>
      </c>
      <c r="E40" s="45" t="s">
        <v>191</v>
      </c>
      <c r="F40" s="48">
        <v>3296106</v>
      </c>
      <c r="G40" s="48">
        <v>0</v>
      </c>
      <c r="H40" s="48">
        <f>+F40-G40</f>
        <v>3296106</v>
      </c>
      <c r="I40" s="224">
        <f t="shared" si="1"/>
        <v>7.9928952174235126E-4</v>
      </c>
      <c r="J40" s="48">
        <v>3296106</v>
      </c>
      <c r="K40" s="271">
        <f t="shared" si="7"/>
        <v>1</v>
      </c>
    </row>
    <row r="41" spans="1:11" ht="26.25" customHeight="1" x14ac:dyDescent="0.25">
      <c r="A41" s="149" t="s">
        <v>200</v>
      </c>
      <c r="B41" s="34" t="s">
        <v>37</v>
      </c>
      <c r="C41" s="34">
        <v>10</v>
      </c>
      <c r="D41" s="34" t="s">
        <v>38</v>
      </c>
      <c r="E41" s="40" t="s">
        <v>201</v>
      </c>
      <c r="F41" s="62">
        <f t="shared" ref="F41:H46" si="15">+F43</f>
        <v>1451042370</v>
      </c>
      <c r="G41" s="62">
        <f t="shared" si="15"/>
        <v>0</v>
      </c>
      <c r="H41" s="62">
        <f t="shared" si="15"/>
        <v>1451042370</v>
      </c>
      <c r="I41" s="223">
        <f t="shared" si="1"/>
        <v>0.35187065038114301</v>
      </c>
      <c r="J41" s="62">
        <f t="shared" ref="J41:J46" si="16">+J43</f>
        <v>1451042370</v>
      </c>
      <c r="K41" s="270">
        <f t="shared" si="7"/>
        <v>1</v>
      </c>
    </row>
    <row r="42" spans="1:11" ht="29.25" customHeight="1" x14ac:dyDescent="0.25">
      <c r="A42" s="149" t="s">
        <v>200</v>
      </c>
      <c r="B42" s="34" t="s">
        <v>41</v>
      </c>
      <c r="C42" s="34">
        <v>20</v>
      </c>
      <c r="D42" s="34" t="s">
        <v>38</v>
      </c>
      <c r="E42" s="40" t="s">
        <v>201</v>
      </c>
      <c r="F42" s="62">
        <f t="shared" si="15"/>
        <v>1121290496.5599999</v>
      </c>
      <c r="G42" s="62">
        <f t="shared" si="15"/>
        <v>0</v>
      </c>
      <c r="H42" s="62">
        <f t="shared" si="15"/>
        <v>1121290496.5599999</v>
      </c>
      <c r="I42" s="223">
        <f t="shared" si="1"/>
        <v>0.27190744009133377</v>
      </c>
      <c r="J42" s="62">
        <f t="shared" si="16"/>
        <v>1121290496.5599999</v>
      </c>
      <c r="K42" s="270">
        <f t="shared" si="7"/>
        <v>1</v>
      </c>
    </row>
    <row r="43" spans="1:11" ht="29.25" customHeight="1" x14ac:dyDescent="0.25">
      <c r="A43" s="149" t="s">
        <v>218</v>
      </c>
      <c r="B43" s="34" t="s">
        <v>37</v>
      </c>
      <c r="C43" s="34">
        <v>10</v>
      </c>
      <c r="D43" s="34" t="s">
        <v>38</v>
      </c>
      <c r="E43" s="40" t="s">
        <v>219</v>
      </c>
      <c r="F43" s="62">
        <f t="shared" si="15"/>
        <v>1451042370</v>
      </c>
      <c r="G43" s="62">
        <f t="shared" si="15"/>
        <v>0</v>
      </c>
      <c r="H43" s="62">
        <f t="shared" si="15"/>
        <v>1451042370</v>
      </c>
      <c r="I43" s="223">
        <f t="shared" si="1"/>
        <v>0.35187065038114301</v>
      </c>
      <c r="J43" s="62">
        <f t="shared" si="16"/>
        <v>1451042370</v>
      </c>
      <c r="K43" s="270">
        <f t="shared" si="7"/>
        <v>1</v>
      </c>
    </row>
    <row r="44" spans="1:11" ht="24.75" customHeight="1" x14ac:dyDescent="0.25">
      <c r="A44" s="149" t="s">
        <v>218</v>
      </c>
      <c r="B44" s="34" t="s">
        <v>41</v>
      </c>
      <c r="C44" s="34">
        <v>20</v>
      </c>
      <c r="D44" s="34" t="s">
        <v>38</v>
      </c>
      <c r="E44" s="40" t="s">
        <v>219</v>
      </c>
      <c r="F44" s="63">
        <f t="shared" si="15"/>
        <v>1121290496.5599999</v>
      </c>
      <c r="G44" s="63">
        <f t="shared" si="15"/>
        <v>0</v>
      </c>
      <c r="H44" s="63">
        <f t="shared" si="15"/>
        <v>1121290496.5599999</v>
      </c>
      <c r="I44" s="224">
        <f t="shared" si="1"/>
        <v>0.27190744009133377</v>
      </c>
      <c r="J44" s="63">
        <f t="shared" si="16"/>
        <v>1121290496.5599999</v>
      </c>
      <c r="K44" s="270">
        <f t="shared" si="7"/>
        <v>1</v>
      </c>
    </row>
    <row r="45" spans="1:11" ht="24.75" customHeight="1" x14ac:dyDescent="0.25">
      <c r="A45" s="149" t="s">
        <v>220</v>
      </c>
      <c r="B45" s="34" t="s">
        <v>37</v>
      </c>
      <c r="C45" s="34">
        <v>10</v>
      </c>
      <c r="D45" s="34" t="s">
        <v>38</v>
      </c>
      <c r="E45" s="40" t="s">
        <v>221</v>
      </c>
      <c r="F45" s="63">
        <f t="shared" si="15"/>
        <v>1451042370</v>
      </c>
      <c r="G45" s="63">
        <f t="shared" si="15"/>
        <v>0</v>
      </c>
      <c r="H45" s="63">
        <f t="shared" si="15"/>
        <v>1451042370</v>
      </c>
      <c r="I45" s="224">
        <f t="shared" si="1"/>
        <v>0.35187065038114301</v>
      </c>
      <c r="J45" s="63">
        <f t="shared" si="16"/>
        <v>1451042370</v>
      </c>
      <c r="K45" s="270">
        <f t="shared" si="7"/>
        <v>1</v>
      </c>
    </row>
    <row r="46" spans="1:11" ht="24.75" customHeight="1" x14ac:dyDescent="0.25">
      <c r="A46" s="149" t="s">
        <v>220</v>
      </c>
      <c r="B46" s="34" t="s">
        <v>41</v>
      </c>
      <c r="C46" s="34">
        <v>20</v>
      </c>
      <c r="D46" s="34" t="s">
        <v>38</v>
      </c>
      <c r="E46" s="40" t="s">
        <v>221</v>
      </c>
      <c r="F46" s="63">
        <f t="shared" si="15"/>
        <v>1121290496.5599999</v>
      </c>
      <c r="G46" s="63">
        <f t="shared" si="15"/>
        <v>0</v>
      </c>
      <c r="H46" s="63">
        <f t="shared" si="15"/>
        <v>1121290496.5599999</v>
      </c>
      <c r="I46" s="224">
        <f t="shared" si="1"/>
        <v>0.27190744009133377</v>
      </c>
      <c r="J46" s="63">
        <f t="shared" si="16"/>
        <v>1121290496.5599999</v>
      </c>
      <c r="K46" s="270">
        <f t="shared" si="7"/>
        <v>1</v>
      </c>
    </row>
    <row r="47" spans="1:11" ht="24.75" customHeight="1" x14ac:dyDescent="0.25">
      <c r="A47" s="152" t="s">
        <v>224</v>
      </c>
      <c r="B47" s="44" t="s">
        <v>37</v>
      </c>
      <c r="C47" s="44">
        <v>10</v>
      </c>
      <c r="D47" s="44" t="s">
        <v>38</v>
      </c>
      <c r="E47" s="45" t="s">
        <v>225</v>
      </c>
      <c r="F47" s="48">
        <v>1451042370</v>
      </c>
      <c r="G47" s="48">
        <v>0</v>
      </c>
      <c r="H47" s="48">
        <f t="shared" ref="H47:H48" si="17">+F47-G47</f>
        <v>1451042370</v>
      </c>
      <c r="I47" s="224">
        <f t="shared" si="1"/>
        <v>0.35187065038114301</v>
      </c>
      <c r="J47" s="48">
        <v>1451042370</v>
      </c>
      <c r="K47" s="271">
        <f t="shared" si="7"/>
        <v>1</v>
      </c>
    </row>
    <row r="48" spans="1:11" ht="24.75" customHeight="1" thickBot="1" x14ac:dyDescent="0.3">
      <c r="A48" s="164" t="s">
        <v>224</v>
      </c>
      <c r="B48" s="84" t="s">
        <v>41</v>
      </c>
      <c r="C48" s="84">
        <v>20</v>
      </c>
      <c r="D48" s="84" t="s">
        <v>38</v>
      </c>
      <c r="E48" s="85" t="s">
        <v>225</v>
      </c>
      <c r="F48" s="88">
        <v>1121290496.5599999</v>
      </c>
      <c r="G48" s="88">
        <v>0</v>
      </c>
      <c r="H48" s="88">
        <f t="shared" si="17"/>
        <v>1121290496.5599999</v>
      </c>
      <c r="I48" s="230">
        <f t="shared" si="1"/>
        <v>0.27190744009133377</v>
      </c>
      <c r="J48" s="88">
        <v>1121290496.5599999</v>
      </c>
      <c r="K48" s="272">
        <f t="shared" si="7"/>
        <v>1</v>
      </c>
    </row>
    <row r="49" spans="1:11" s="4" customFormat="1" ht="27.75" customHeight="1" thickBot="1" x14ac:dyDescent="0.3">
      <c r="A49" s="21" t="s">
        <v>246</v>
      </c>
      <c r="B49" s="141" t="s">
        <v>37</v>
      </c>
      <c r="C49" s="232" t="s">
        <v>505</v>
      </c>
      <c r="D49" s="141" t="s">
        <v>38</v>
      </c>
      <c r="E49" s="23" t="s">
        <v>247</v>
      </c>
      <c r="F49" s="24">
        <f>+F50+F56+F62+F68+F78+F84</f>
        <v>1318141388.71</v>
      </c>
      <c r="G49" s="24">
        <f>+G50+G56+G62+G68+G78+G84</f>
        <v>0</v>
      </c>
      <c r="H49" s="24">
        <f>+H50+H56+H62+H68+H78+H84</f>
        <v>1318141388.71</v>
      </c>
      <c r="I49" s="233">
        <f t="shared" si="1"/>
        <v>0.31964281493702407</v>
      </c>
      <c r="J49" s="24">
        <f>+J50+J56+J62+J68+J78+J84</f>
        <v>1318141388.71</v>
      </c>
      <c r="K49" s="215">
        <f t="shared" si="7"/>
        <v>1</v>
      </c>
    </row>
    <row r="50" spans="1:11" ht="24" customHeight="1" x14ac:dyDescent="0.25">
      <c r="A50" s="145" t="s">
        <v>248</v>
      </c>
      <c r="B50" s="182" t="s">
        <v>37</v>
      </c>
      <c r="C50" s="183" t="s">
        <v>505</v>
      </c>
      <c r="D50" s="182" t="s">
        <v>38</v>
      </c>
      <c r="E50" s="35" t="s">
        <v>249</v>
      </c>
      <c r="F50" s="93">
        <f t="shared" ref="F50:H54" si="18">+F51</f>
        <v>241083896.5</v>
      </c>
      <c r="G50" s="93">
        <f t="shared" si="18"/>
        <v>0</v>
      </c>
      <c r="H50" s="93">
        <f t="shared" si="18"/>
        <v>241083896.5</v>
      </c>
      <c r="I50" s="221">
        <f t="shared" si="1"/>
        <v>5.8461661224871862E-2</v>
      </c>
      <c r="J50" s="93">
        <f>+J51</f>
        <v>241083896.5</v>
      </c>
      <c r="K50" s="270">
        <f t="shared" si="7"/>
        <v>1</v>
      </c>
    </row>
    <row r="51" spans="1:11" ht="24" customHeight="1" x14ac:dyDescent="0.25">
      <c r="A51" s="149" t="s">
        <v>250</v>
      </c>
      <c r="B51" s="191" t="s">
        <v>37</v>
      </c>
      <c r="C51" s="186" t="s">
        <v>505</v>
      </c>
      <c r="D51" s="191" t="s">
        <v>38</v>
      </c>
      <c r="E51" s="40" t="s">
        <v>251</v>
      </c>
      <c r="F51" s="62">
        <f t="shared" si="18"/>
        <v>241083896.5</v>
      </c>
      <c r="G51" s="62">
        <f t="shared" si="18"/>
        <v>0</v>
      </c>
      <c r="H51" s="62">
        <f t="shared" si="18"/>
        <v>241083896.5</v>
      </c>
      <c r="I51" s="223">
        <f t="shared" si="1"/>
        <v>5.8461661224871862E-2</v>
      </c>
      <c r="J51" s="62">
        <f>+J52</f>
        <v>241083896.5</v>
      </c>
      <c r="K51" s="270">
        <f t="shared" si="7"/>
        <v>1</v>
      </c>
    </row>
    <row r="52" spans="1:11" ht="49.5" customHeight="1" x14ac:dyDescent="0.25">
      <c r="A52" s="185" t="s">
        <v>300</v>
      </c>
      <c r="B52" s="191" t="s">
        <v>37</v>
      </c>
      <c r="C52" s="186" t="s">
        <v>505</v>
      </c>
      <c r="D52" s="191" t="s">
        <v>38</v>
      </c>
      <c r="E52" s="40" t="s">
        <v>301</v>
      </c>
      <c r="F52" s="62">
        <f t="shared" si="18"/>
        <v>241083896.5</v>
      </c>
      <c r="G52" s="62">
        <f t="shared" si="18"/>
        <v>0</v>
      </c>
      <c r="H52" s="62">
        <f t="shared" si="18"/>
        <v>241083896.5</v>
      </c>
      <c r="I52" s="223">
        <f t="shared" si="1"/>
        <v>5.8461661224871862E-2</v>
      </c>
      <c r="J52" s="62">
        <f>+J53</f>
        <v>241083896.5</v>
      </c>
      <c r="K52" s="270">
        <f t="shared" si="7"/>
        <v>1</v>
      </c>
    </row>
    <row r="53" spans="1:11" ht="49.5" customHeight="1" x14ac:dyDescent="0.25">
      <c r="A53" s="149" t="s">
        <v>302</v>
      </c>
      <c r="B53" s="191" t="s">
        <v>37</v>
      </c>
      <c r="C53" s="186" t="s">
        <v>505</v>
      </c>
      <c r="D53" s="191" t="s">
        <v>38</v>
      </c>
      <c r="E53" s="40" t="s">
        <v>301</v>
      </c>
      <c r="F53" s="62">
        <f t="shared" si="18"/>
        <v>241083896.5</v>
      </c>
      <c r="G53" s="62">
        <f t="shared" si="18"/>
        <v>0</v>
      </c>
      <c r="H53" s="62">
        <f t="shared" si="18"/>
        <v>241083896.5</v>
      </c>
      <c r="I53" s="223">
        <f t="shared" si="1"/>
        <v>5.8461661224871862E-2</v>
      </c>
      <c r="J53" s="62">
        <f>+J54</f>
        <v>241083896.5</v>
      </c>
      <c r="K53" s="270">
        <f t="shared" si="7"/>
        <v>1</v>
      </c>
    </row>
    <row r="54" spans="1:11" ht="55.5" customHeight="1" x14ac:dyDescent="0.25">
      <c r="A54" s="149" t="s">
        <v>303</v>
      </c>
      <c r="B54" s="191" t="s">
        <v>37</v>
      </c>
      <c r="C54" s="186" t="s">
        <v>505</v>
      </c>
      <c r="D54" s="191" t="s">
        <v>38</v>
      </c>
      <c r="E54" s="40" t="s">
        <v>304</v>
      </c>
      <c r="F54" s="62">
        <f t="shared" si="18"/>
        <v>241083896.5</v>
      </c>
      <c r="G54" s="62">
        <f t="shared" si="18"/>
        <v>0</v>
      </c>
      <c r="H54" s="62">
        <f t="shared" si="18"/>
        <v>241083896.5</v>
      </c>
      <c r="I54" s="223">
        <f t="shared" si="1"/>
        <v>5.8461661224871862E-2</v>
      </c>
      <c r="J54" s="62">
        <f>+J55</f>
        <v>241083896.5</v>
      </c>
      <c r="K54" s="270">
        <f t="shared" si="7"/>
        <v>1</v>
      </c>
    </row>
    <row r="55" spans="1:11" ht="30" customHeight="1" x14ac:dyDescent="0.25">
      <c r="A55" s="152" t="s">
        <v>305</v>
      </c>
      <c r="B55" s="44" t="s">
        <v>37</v>
      </c>
      <c r="C55" s="99">
        <v>13</v>
      </c>
      <c r="D55" s="44" t="s">
        <v>38</v>
      </c>
      <c r="E55" s="45" t="s">
        <v>258</v>
      </c>
      <c r="F55" s="48">
        <v>241083896.5</v>
      </c>
      <c r="G55" s="48">
        <v>0</v>
      </c>
      <c r="H55" s="48">
        <f>+F55-G55</f>
        <v>241083896.5</v>
      </c>
      <c r="I55" s="224">
        <f t="shared" si="1"/>
        <v>5.8461661224871862E-2</v>
      </c>
      <c r="J55" s="48">
        <v>241083896.5</v>
      </c>
      <c r="K55" s="271">
        <f t="shared" si="7"/>
        <v>1</v>
      </c>
    </row>
    <row r="56" spans="1:11" ht="35.25" customHeight="1" x14ac:dyDescent="0.25">
      <c r="A56" s="149" t="s">
        <v>386</v>
      </c>
      <c r="B56" s="44" t="s">
        <v>37</v>
      </c>
      <c r="C56" s="107">
        <v>13</v>
      </c>
      <c r="D56" s="44" t="s">
        <v>38</v>
      </c>
      <c r="E56" s="95" t="s">
        <v>387</v>
      </c>
      <c r="F56" s="62">
        <f t="shared" ref="F56:J60" si="19">+F57</f>
        <v>52191294.5</v>
      </c>
      <c r="G56" s="62">
        <f t="shared" si="19"/>
        <v>0</v>
      </c>
      <c r="H56" s="62">
        <f t="shared" si="19"/>
        <v>52191294.5</v>
      </c>
      <c r="I56" s="223">
        <f t="shared" si="1"/>
        <v>1.265613266685574E-2</v>
      </c>
      <c r="J56" s="62">
        <f t="shared" si="19"/>
        <v>52191294.5</v>
      </c>
      <c r="K56" s="270">
        <f t="shared" si="7"/>
        <v>1</v>
      </c>
    </row>
    <row r="57" spans="1:11" ht="33" customHeight="1" x14ac:dyDescent="0.25">
      <c r="A57" s="149" t="s">
        <v>388</v>
      </c>
      <c r="B57" s="44" t="s">
        <v>37</v>
      </c>
      <c r="C57" s="107">
        <v>13</v>
      </c>
      <c r="D57" s="44" t="s">
        <v>38</v>
      </c>
      <c r="E57" s="40" t="s">
        <v>251</v>
      </c>
      <c r="F57" s="62">
        <f t="shared" si="19"/>
        <v>52191294.5</v>
      </c>
      <c r="G57" s="62">
        <f t="shared" si="19"/>
        <v>0</v>
      </c>
      <c r="H57" s="62">
        <f t="shared" si="19"/>
        <v>52191294.5</v>
      </c>
      <c r="I57" s="223">
        <f t="shared" si="1"/>
        <v>1.265613266685574E-2</v>
      </c>
      <c r="J57" s="62">
        <f t="shared" si="19"/>
        <v>52191294.5</v>
      </c>
      <c r="K57" s="270">
        <f t="shared" si="7"/>
        <v>1</v>
      </c>
    </row>
    <row r="58" spans="1:11" ht="51.75" customHeight="1" x14ac:dyDescent="0.25">
      <c r="A58" s="149" t="s">
        <v>389</v>
      </c>
      <c r="B58" s="44" t="s">
        <v>37</v>
      </c>
      <c r="C58" s="107">
        <v>13</v>
      </c>
      <c r="D58" s="44" t="s">
        <v>38</v>
      </c>
      <c r="E58" s="40" t="s">
        <v>390</v>
      </c>
      <c r="F58" s="62">
        <f t="shared" si="19"/>
        <v>52191294.5</v>
      </c>
      <c r="G58" s="62">
        <f t="shared" si="19"/>
        <v>0</v>
      </c>
      <c r="H58" s="62">
        <f t="shared" si="19"/>
        <v>52191294.5</v>
      </c>
      <c r="I58" s="223">
        <f t="shared" si="1"/>
        <v>1.265613266685574E-2</v>
      </c>
      <c r="J58" s="62">
        <f t="shared" si="19"/>
        <v>52191294.5</v>
      </c>
      <c r="K58" s="270">
        <f t="shared" si="7"/>
        <v>1</v>
      </c>
    </row>
    <row r="59" spans="1:11" ht="51.75" customHeight="1" x14ac:dyDescent="0.25">
      <c r="A59" s="149" t="s">
        <v>391</v>
      </c>
      <c r="B59" s="44" t="s">
        <v>37</v>
      </c>
      <c r="C59" s="107">
        <v>13</v>
      </c>
      <c r="D59" s="44" t="s">
        <v>38</v>
      </c>
      <c r="E59" s="40" t="s">
        <v>390</v>
      </c>
      <c r="F59" s="62">
        <f t="shared" si="19"/>
        <v>52191294.5</v>
      </c>
      <c r="G59" s="62">
        <f t="shared" si="19"/>
        <v>0</v>
      </c>
      <c r="H59" s="62">
        <f t="shared" si="19"/>
        <v>52191294.5</v>
      </c>
      <c r="I59" s="223">
        <f t="shared" si="1"/>
        <v>1.265613266685574E-2</v>
      </c>
      <c r="J59" s="62">
        <f t="shared" si="19"/>
        <v>52191294.5</v>
      </c>
      <c r="K59" s="270">
        <f t="shared" si="7"/>
        <v>1</v>
      </c>
    </row>
    <row r="60" spans="1:11" ht="29.25" customHeight="1" x14ac:dyDescent="0.25">
      <c r="A60" s="149" t="s">
        <v>392</v>
      </c>
      <c r="B60" s="44" t="s">
        <v>37</v>
      </c>
      <c r="C60" s="107">
        <v>13</v>
      </c>
      <c r="D60" s="44" t="s">
        <v>38</v>
      </c>
      <c r="E60" s="95" t="s">
        <v>393</v>
      </c>
      <c r="F60" s="62">
        <f t="shared" si="19"/>
        <v>52191294.5</v>
      </c>
      <c r="G60" s="62">
        <f t="shared" si="19"/>
        <v>0</v>
      </c>
      <c r="H60" s="62">
        <f t="shared" si="19"/>
        <v>52191294.5</v>
      </c>
      <c r="I60" s="223">
        <f t="shared" si="1"/>
        <v>1.265613266685574E-2</v>
      </c>
      <c r="J60" s="62">
        <f t="shared" si="19"/>
        <v>52191294.5</v>
      </c>
      <c r="K60" s="270">
        <f t="shared" si="7"/>
        <v>1</v>
      </c>
    </row>
    <row r="61" spans="1:11" ht="30" customHeight="1" x14ac:dyDescent="0.25">
      <c r="A61" s="152" t="s">
        <v>394</v>
      </c>
      <c r="B61" s="44" t="s">
        <v>37</v>
      </c>
      <c r="C61" s="99">
        <v>13</v>
      </c>
      <c r="D61" s="44" t="s">
        <v>38</v>
      </c>
      <c r="E61" s="45" t="s">
        <v>258</v>
      </c>
      <c r="F61" s="48">
        <v>52191294.5</v>
      </c>
      <c r="G61" s="48">
        <v>0</v>
      </c>
      <c r="H61" s="48">
        <f>+F61-G61</f>
        <v>52191294.5</v>
      </c>
      <c r="I61" s="224">
        <f t="shared" si="1"/>
        <v>1.265613266685574E-2</v>
      </c>
      <c r="J61" s="48">
        <v>52191294.5</v>
      </c>
      <c r="K61" s="271">
        <f t="shared" si="7"/>
        <v>1</v>
      </c>
    </row>
    <row r="62" spans="1:11" ht="33" customHeight="1" x14ac:dyDescent="0.25">
      <c r="A62" s="149" t="s">
        <v>401</v>
      </c>
      <c r="B62" s="34" t="s">
        <v>37</v>
      </c>
      <c r="C62" s="107">
        <v>13</v>
      </c>
      <c r="D62" s="34" t="s">
        <v>38</v>
      </c>
      <c r="E62" s="40" t="s">
        <v>402</v>
      </c>
      <c r="F62" s="62">
        <f t="shared" ref="F62:J66" si="20">+F63</f>
        <v>18086887</v>
      </c>
      <c r="G62" s="62">
        <f t="shared" si="20"/>
        <v>0</v>
      </c>
      <c r="H62" s="62">
        <f t="shared" si="20"/>
        <v>18086887</v>
      </c>
      <c r="I62" s="223">
        <f t="shared" si="1"/>
        <v>4.3859812943024129E-3</v>
      </c>
      <c r="J62" s="62">
        <f t="shared" si="20"/>
        <v>18086887</v>
      </c>
      <c r="K62" s="270">
        <f t="shared" si="7"/>
        <v>1</v>
      </c>
    </row>
    <row r="63" spans="1:11" ht="38.25" customHeight="1" x14ac:dyDescent="0.25">
      <c r="A63" s="149" t="s">
        <v>403</v>
      </c>
      <c r="B63" s="34" t="s">
        <v>37</v>
      </c>
      <c r="C63" s="107">
        <v>13</v>
      </c>
      <c r="D63" s="34" t="s">
        <v>38</v>
      </c>
      <c r="E63" s="40" t="s">
        <v>251</v>
      </c>
      <c r="F63" s="62">
        <f t="shared" si="20"/>
        <v>18086887</v>
      </c>
      <c r="G63" s="62">
        <f t="shared" si="20"/>
        <v>0</v>
      </c>
      <c r="H63" s="62">
        <f t="shared" si="20"/>
        <v>18086887</v>
      </c>
      <c r="I63" s="223">
        <f t="shared" si="1"/>
        <v>4.3859812943024129E-3</v>
      </c>
      <c r="J63" s="62">
        <f t="shared" si="20"/>
        <v>18086887</v>
      </c>
      <c r="K63" s="270">
        <f t="shared" si="7"/>
        <v>1</v>
      </c>
    </row>
    <row r="64" spans="1:11" ht="39" customHeight="1" x14ac:dyDescent="0.25">
      <c r="A64" s="149" t="s">
        <v>413</v>
      </c>
      <c r="B64" s="34" t="s">
        <v>37</v>
      </c>
      <c r="C64" s="107">
        <v>13</v>
      </c>
      <c r="D64" s="34" t="s">
        <v>38</v>
      </c>
      <c r="E64" s="40" t="s">
        <v>414</v>
      </c>
      <c r="F64" s="62">
        <f t="shared" si="20"/>
        <v>18086887</v>
      </c>
      <c r="G64" s="62">
        <f t="shared" si="20"/>
        <v>0</v>
      </c>
      <c r="H64" s="62">
        <f t="shared" si="20"/>
        <v>18086887</v>
      </c>
      <c r="I64" s="223">
        <f t="shared" si="1"/>
        <v>4.3859812943024129E-3</v>
      </c>
      <c r="J64" s="62">
        <f t="shared" si="20"/>
        <v>18086887</v>
      </c>
      <c r="K64" s="270">
        <f t="shared" si="7"/>
        <v>1</v>
      </c>
    </row>
    <row r="65" spans="1:11" ht="39" customHeight="1" x14ac:dyDescent="0.25">
      <c r="A65" s="149" t="s">
        <v>415</v>
      </c>
      <c r="B65" s="34" t="s">
        <v>37</v>
      </c>
      <c r="C65" s="107">
        <v>13</v>
      </c>
      <c r="D65" s="34" t="s">
        <v>38</v>
      </c>
      <c r="E65" s="40" t="s">
        <v>414</v>
      </c>
      <c r="F65" s="62">
        <f t="shared" si="20"/>
        <v>18086887</v>
      </c>
      <c r="G65" s="62">
        <f t="shared" si="20"/>
        <v>0</v>
      </c>
      <c r="H65" s="62">
        <f t="shared" si="20"/>
        <v>18086887</v>
      </c>
      <c r="I65" s="223">
        <f t="shared" si="1"/>
        <v>4.3859812943024129E-3</v>
      </c>
      <c r="J65" s="62">
        <f t="shared" si="20"/>
        <v>18086887</v>
      </c>
      <c r="K65" s="270">
        <f t="shared" si="7"/>
        <v>1</v>
      </c>
    </row>
    <row r="66" spans="1:11" ht="39" customHeight="1" x14ac:dyDescent="0.25">
      <c r="A66" s="149" t="s">
        <v>416</v>
      </c>
      <c r="B66" s="34" t="s">
        <v>37</v>
      </c>
      <c r="C66" s="107">
        <v>13</v>
      </c>
      <c r="D66" s="34" t="s">
        <v>38</v>
      </c>
      <c r="E66" s="40" t="s">
        <v>393</v>
      </c>
      <c r="F66" s="41">
        <f t="shared" si="20"/>
        <v>18086887</v>
      </c>
      <c r="G66" s="41">
        <f t="shared" si="20"/>
        <v>0</v>
      </c>
      <c r="H66" s="41">
        <f t="shared" si="20"/>
        <v>18086887</v>
      </c>
      <c r="I66" s="223">
        <f t="shared" si="1"/>
        <v>4.3859812943024129E-3</v>
      </c>
      <c r="J66" s="41">
        <f t="shared" si="20"/>
        <v>18086887</v>
      </c>
      <c r="K66" s="270">
        <f t="shared" si="7"/>
        <v>1</v>
      </c>
    </row>
    <row r="67" spans="1:11" ht="30" customHeight="1" x14ac:dyDescent="0.25">
      <c r="A67" s="152" t="s">
        <v>417</v>
      </c>
      <c r="B67" s="44" t="s">
        <v>37</v>
      </c>
      <c r="C67" s="99">
        <v>13</v>
      </c>
      <c r="D67" s="44" t="s">
        <v>38</v>
      </c>
      <c r="E67" s="45" t="s">
        <v>258</v>
      </c>
      <c r="F67" s="48">
        <v>18086887</v>
      </c>
      <c r="G67" s="48">
        <v>0</v>
      </c>
      <c r="H67" s="48">
        <f>+F67-G67</f>
        <v>18086887</v>
      </c>
      <c r="I67" s="224">
        <f t="shared" si="1"/>
        <v>4.3859812943024129E-3</v>
      </c>
      <c r="J67" s="48">
        <v>18086887</v>
      </c>
      <c r="K67" s="271">
        <f t="shared" si="7"/>
        <v>1</v>
      </c>
    </row>
    <row r="68" spans="1:11" ht="34.5" customHeight="1" x14ac:dyDescent="0.25">
      <c r="A68" s="149" t="s">
        <v>418</v>
      </c>
      <c r="B68" s="34" t="s">
        <v>37</v>
      </c>
      <c r="C68" s="107">
        <v>13</v>
      </c>
      <c r="D68" s="34" t="s">
        <v>38</v>
      </c>
      <c r="E68" s="40" t="s">
        <v>419</v>
      </c>
      <c r="F68" s="60">
        <f t="shared" ref="F68:J76" si="21">+F69</f>
        <v>252804367.38</v>
      </c>
      <c r="G68" s="60">
        <f t="shared" si="21"/>
        <v>0</v>
      </c>
      <c r="H68" s="60">
        <f t="shared" si="21"/>
        <v>252804367.38</v>
      </c>
      <c r="I68" s="223">
        <f t="shared" si="1"/>
        <v>6.1303817867974467E-2</v>
      </c>
      <c r="J68" s="60">
        <f t="shared" si="21"/>
        <v>252804367.38</v>
      </c>
      <c r="K68" s="270">
        <f t="shared" si="7"/>
        <v>1</v>
      </c>
    </row>
    <row r="69" spans="1:11" ht="34.5" customHeight="1" x14ac:dyDescent="0.25">
      <c r="A69" s="149" t="s">
        <v>420</v>
      </c>
      <c r="B69" s="34" t="s">
        <v>37</v>
      </c>
      <c r="C69" s="107">
        <v>13</v>
      </c>
      <c r="D69" s="34" t="s">
        <v>38</v>
      </c>
      <c r="E69" s="95" t="s">
        <v>251</v>
      </c>
      <c r="F69" s="60">
        <f>+F70+F74</f>
        <v>252804367.38</v>
      </c>
      <c r="G69" s="60">
        <f>+G74</f>
        <v>0</v>
      </c>
      <c r="H69" s="60">
        <f>+H70+H74</f>
        <v>252804367.38</v>
      </c>
      <c r="I69" s="223">
        <f t="shared" si="1"/>
        <v>6.1303817867974467E-2</v>
      </c>
      <c r="J69" s="60">
        <f>+J70+J74</f>
        <v>252804367.38</v>
      </c>
      <c r="K69" s="270">
        <f t="shared" si="7"/>
        <v>1</v>
      </c>
    </row>
    <row r="70" spans="1:11" ht="38.25" customHeight="1" x14ac:dyDescent="0.25">
      <c r="A70" s="149" t="s">
        <v>421</v>
      </c>
      <c r="B70" s="34" t="s">
        <v>37</v>
      </c>
      <c r="C70" s="34">
        <v>13</v>
      </c>
      <c r="D70" s="34" t="s">
        <v>38</v>
      </c>
      <c r="E70" s="40" t="s">
        <v>422</v>
      </c>
      <c r="F70" s="62">
        <f t="shared" si="21"/>
        <v>173925178.38</v>
      </c>
      <c r="G70" s="62">
        <f t="shared" si="21"/>
        <v>0</v>
      </c>
      <c r="H70" s="62">
        <f t="shared" si="21"/>
        <v>173925178.38</v>
      </c>
      <c r="I70" s="223">
        <f t="shared" si="1"/>
        <v>4.2176001817387947E-2</v>
      </c>
      <c r="J70" s="62">
        <f t="shared" si="21"/>
        <v>173925178.38</v>
      </c>
      <c r="K70" s="270">
        <f t="shared" si="7"/>
        <v>1</v>
      </c>
    </row>
    <row r="71" spans="1:11" ht="38.25" customHeight="1" x14ac:dyDescent="0.25">
      <c r="A71" s="149" t="s">
        <v>423</v>
      </c>
      <c r="B71" s="34" t="s">
        <v>37</v>
      </c>
      <c r="C71" s="34">
        <v>13</v>
      </c>
      <c r="D71" s="34" t="s">
        <v>38</v>
      </c>
      <c r="E71" s="40" t="s">
        <v>422</v>
      </c>
      <c r="F71" s="62">
        <f t="shared" si="21"/>
        <v>173925178.38</v>
      </c>
      <c r="G71" s="62">
        <f t="shared" si="21"/>
        <v>0</v>
      </c>
      <c r="H71" s="62">
        <f t="shared" si="21"/>
        <v>173925178.38</v>
      </c>
      <c r="I71" s="223">
        <f t="shared" si="1"/>
        <v>4.2176001817387947E-2</v>
      </c>
      <c r="J71" s="62">
        <f t="shared" si="21"/>
        <v>173925178.38</v>
      </c>
      <c r="K71" s="270">
        <f t="shared" si="7"/>
        <v>1</v>
      </c>
    </row>
    <row r="72" spans="1:11" ht="34.5" customHeight="1" x14ac:dyDescent="0.25">
      <c r="A72" s="149" t="s">
        <v>424</v>
      </c>
      <c r="B72" s="34" t="s">
        <v>37</v>
      </c>
      <c r="C72" s="34">
        <v>13</v>
      </c>
      <c r="D72" s="34" t="s">
        <v>38</v>
      </c>
      <c r="E72" s="40" t="s">
        <v>425</v>
      </c>
      <c r="F72" s="62">
        <f t="shared" si="21"/>
        <v>173925178.38</v>
      </c>
      <c r="G72" s="62">
        <f t="shared" si="21"/>
        <v>0</v>
      </c>
      <c r="H72" s="62">
        <f t="shared" si="21"/>
        <v>173925178.38</v>
      </c>
      <c r="I72" s="223">
        <f t="shared" si="1"/>
        <v>4.2176001817387947E-2</v>
      </c>
      <c r="J72" s="62">
        <f t="shared" si="21"/>
        <v>173925178.38</v>
      </c>
      <c r="K72" s="270">
        <f t="shared" si="7"/>
        <v>1</v>
      </c>
    </row>
    <row r="73" spans="1:11" ht="34.5" customHeight="1" x14ac:dyDescent="0.25">
      <c r="A73" s="152" t="s">
        <v>426</v>
      </c>
      <c r="B73" s="44" t="s">
        <v>37</v>
      </c>
      <c r="C73" s="44">
        <v>13</v>
      </c>
      <c r="D73" s="44" t="s">
        <v>38</v>
      </c>
      <c r="E73" s="45" t="s">
        <v>258</v>
      </c>
      <c r="F73" s="48">
        <v>173925178.38</v>
      </c>
      <c r="G73" s="48">
        <v>0</v>
      </c>
      <c r="H73" s="48">
        <f>+F73-G73</f>
        <v>173925178.38</v>
      </c>
      <c r="I73" s="224">
        <f t="shared" ref="I73:I101" si="22">+H73/$H$102</f>
        <v>4.2176001817387947E-2</v>
      </c>
      <c r="J73" s="48">
        <v>173925178.38</v>
      </c>
      <c r="K73" s="271">
        <f t="shared" si="7"/>
        <v>1</v>
      </c>
    </row>
    <row r="74" spans="1:11" ht="49.5" customHeight="1" x14ac:dyDescent="0.25">
      <c r="A74" s="149" t="s">
        <v>427</v>
      </c>
      <c r="B74" s="34" t="s">
        <v>37</v>
      </c>
      <c r="C74" s="107">
        <v>13</v>
      </c>
      <c r="D74" s="34" t="s">
        <v>38</v>
      </c>
      <c r="E74" s="40" t="s">
        <v>428</v>
      </c>
      <c r="F74" s="62">
        <f t="shared" si="21"/>
        <v>78879189</v>
      </c>
      <c r="G74" s="62">
        <f t="shared" si="21"/>
        <v>0</v>
      </c>
      <c r="H74" s="62">
        <f t="shared" si="21"/>
        <v>78879189</v>
      </c>
      <c r="I74" s="223">
        <f t="shared" si="22"/>
        <v>1.912781605058652E-2</v>
      </c>
      <c r="J74" s="62">
        <f t="shared" si="21"/>
        <v>78879189</v>
      </c>
      <c r="K74" s="270">
        <f t="shared" si="7"/>
        <v>1</v>
      </c>
    </row>
    <row r="75" spans="1:11" ht="49.5" customHeight="1" x14ac:dyDescent="0.25">
      <c r="A75" s="149" t="s">
        <v>429</v>
      </c>
      <c r="B75" s="34" t="s">
        <v>37</v>
      </c>
      <c r="C75" s="107">
        <v>13</v>
      </c>
      <c r="D75" s="34" t="s">
        <v>38</v>
      </c>
      <c r="E75" s="40" t="s">
        <v>428</v>
      </c>
      <c r="F75" s="62">
        <f t="shared" si="21"/>
        <v>78879189</v>
      </c>
      <c r="G75" s="62">
        <f t="shared" si="21"/>
        <v>0</v>
      </c>
      <c r="H75" s="62">
        <f t="shared" si="21"/>
        <v>78879189</v>
      </c>
      <c r="I75" s="223">
        <f t="shared" si="22"/>
        <v>1.912781605058652E-2</v>
      </c>
      <c r="J75" s="62">
        <f t="shared" si="21"/>
        <v>78879189</v>
      </c>
      <c r="K75" s="270">
        <f t="shared" si="7"/>
        <v>1</v>
      </c>
    </row>
    <row r="76" spans="1:11" ht="34.5" customHeight="1" x14ac:dyDescent="0.25">
      <c r="A76" s="149" t="s">
        <v>430</v>
      </c>
      <c r="B76" s="34" t="s">
        <v>37</v>
      </c>
      <c r="C76" s="107">
        <v>13</v>
      </c>
      <c r="D76" s="34" t="s">
        <v>38</v>
      </c>
      <c r="E76" s="40" t="s">
        <v>393</v>
      </c>
      <c r="F76" s="62">
        <f t="shared" si="21"/>
        <v>78879189</v>
      </c>
      <c r="G76" s="62">
        <f t="shared" si="21"/>
        <v>0</v>
      </c>
      <c r="H76" s="62">
        <f t="shared" si="21"/>
        <v>78879189</v>
      </c>
      <c r="I76" s="223">
        <f t="shared" si="22"/>
        <v>1.912781605058652E-2</v>
      </c>
      <c r="J76" s="62">
        <f t="shared" si="21"/>
        <v>78879189</v>
      </c>
      <c r="K76" s="270">
        <f t="shared" si="7"/>
        <v>1</v>
      </c>
    </row>
    <row r="77" spans="1:11" ht="30" customHeight="1" x14ac:dyDescent="0.25">
      <c r="A77" s="152" t="s">
        <v>431</v>
      </c>
      <c r="B77" s="44" t="s">
        <v>37</v>
      </c>
      <c r="C77" s="99">
        <v>13</v>
      </c>
      <c r="D77" s="44" t="s">
        <v>38</v>
      </c>
      <c r="E77" s="45" t="s">
        <v>258</v>
      </c>
      <c r="F77" s="48">
        <v>78879189</v>
      </c>
      <c r="G77" s="48">
        <v>0</v>
      </c>
      <c r="H77" s="48">
        <f>+F77-G77</f>
        <v>78879189</v>
      </c>
      <c r="I77" s="224">
        <f t="shared" si="22"/>
        <v>1.912781605058652E-2</v>
      </c>
      <c r="J77" s="48">
        <v>78879189</v>
      </c>
      <c r="K77" s="271">
        <f t="shared" si="7"/>
        <v>1</v>
      </c>
    </row>
    <row r="78" spans="1:11" ht="39" customHeight="1" x14ac:dyDescent="0.25">
      <c r="A78" s="149" t="s">
        <v>432</v>
      </c>
      <c r="B78" s="34" t="s">
        <v>37</v>
      </c>
      <c r="C78" s="34">
        <v>13</v>
      </c>
      <c r="D78" s="34" t="s">
        <v>38</v>
      </c>
      <c r="E78" s="40" t="s">
        <v>433</v>
      </c>
      <c r="F78" s="60">
        <f t="shared" ref="F78:J79" si="23">+F79</f>
        <v>3015011</v>
      </c>
      <c r="G78" s="60">
        <f t="shared" si="23"/>
        <v>0</v>
      </c>
      <c r="H78" s="60">
        <f t="shared" si="23"/>
        <v>3015011</v>
      </c>
      <c r="I78" s="223">
        <f t="shared" si="22"/>
        <v>7.3112536436568726E-4</v>
      </c>
      <c r="J78" s="60">
        <f t="shared" si="23"/>
        <v>3015011</v>
      </c>
      <c r="K78" s="270">
        <f t="shared" si="7"/>
        <v>1</v>
      </c>
    </row>
    <row r="79" spans="1:11" ht="39" customHeight="1" x14ac:dyDescent="0.25">
      <c r="A79" s="149" t="s">
        <v>434</v>
      </c>
      <c r="B79" s="34" t="s">
        <v>37</v>
      </c>
      <c r="C79" s="34">
        <v>13</v>
      </c>
      <c r="D79" s="34" t="s">
        <v>38</v>
      </c>
      <c r="E79" s="95" t="s">
        <v>251</v>
      </c>
      <c r="F79" s="60">
        <f t="shared" si="23"/>
        <v>3015011</v>
      </c>
      <c r="G79" s="60">
        <f t="shared" si="23"/>
        <v>0</v>
      </c>
      <c r="H79" s="60">
        <f t="shared" si="23"/>
        <v>3015011</v>
      </c>
      <c r="I79" s="223">
        <f t="shared" si="22"/>
        <v>7.3112536436568726E-4</v>
      </c>
      <c r="J79" s="60">
        <f t="shared" si="23"/>
        <v>3015011</v>
      </c>
      <c r="K79" s="270">
        <f t="shared" si="7"/>
        <v>1</v>
      </c>
    </row>
    <row r="80" spans="1:11" ht="39" customHeight="1" x14ac:dyDescent="0.25">
      <c r="A80" s="149" t="s">
        <v>508</v>
      </c>
      <c r="B80" s="34" t="s">
        <v>37</v>
      </c>
      <c r="C80" s="34">
        <v>13</v>
      </c>
      <c r="D80" s="34" t="s">
        <v>38</v>
      </c>
      <c r="E80" s="40" t="s">
        <v>509</v>
      </c>
      <c r="F80" s="60">
        <f t="shared" ref="F80:J80" si="24">F81</f>
        <v>3015011</v>
      </c>
      <c r="G80" s="60">
        <f t="shared" si="24"/>
        <v>0</v>
      </c>
      <c r="H80" s="60">
        <f t="shared" si="24"/>
        <v>3015011</v>
      </c>
      <c r="I80" s="223">
        <f t="shared" si="22"/>
        <v>7.3112536436568726E-4</v>
      </c>
      <c r="J80" s="60">
        <f t="shared" si="24"/>
        <v>3015011</v>
      </c>
      <c r="K80" s="270">
        <f t="shared" si="7"/>
        <v>1</v>
      </c>
    </row>
    <row r="81" spans="1:11" ht="39" customHeight="1" x14ac:dyDescent="0.25">
      <c r="A81" s="149" t="s">
        <v>510</v>
      </c>
      <c r="B81" s="34" t="s">
        <v>37</v>
      </c>
      <c r="C81" s="34">
        <v>13</v>
      </c>
      <c r="D81" s="34" t="s">
        <v>38</v>
      </c>
      <c r="E81" s="40" t="s">
        <v>509</v>
      </c>
      <c r="F81" s="60">
        <f t="shared" ref="F81:J82" si="25">+F82</f>
        <v>3015011</v>
      </c>
      <c r="G81" s="60">
        <f t="shared" si="25"/>
        <v>0</v>
      </c>
      <c r="H81" s="60">
        <f t="shared" si="25"/>
        <v>3015011</v>
      </c>
      <c r="I81" s="223">
        <f t="shared" si="22"/>
        <v>7.3112536436568726E-4</v>
      </c>
      <c r="J81" s="60">
        <f t="shared" si="25"/>
        <v>3015011</v>
      </c>
      <c r="K81" s="270">
        <f t="shared" ref="K81:K100" si="26">+J81/H81</f>
        <v>1</v>
      </c>
    </row>
    <row r="82" spans="1:11" ht="39" customHeight="1" x14ac:dyDescent="0.25">
      <c r="A82" s="149" t="s">
        <v>511</v>
      </c>
      <c r="B82" s="34" t="s">
        <v>37</v>
      </c>
      <c r="C82" s="34">
        <v>13</v>
      </c>
      <c r="D82" s="34" t="s">
        <v>38</v>
      </c>
      <c r="E82" s="40" t="s">
        <v>393</v>
      </c>
      <c r="F82" s="60">
        <f t="shared" si="25"/>
        <v>3015011</v>
      </c>
      <c r="G82" s="60">
        <f t="shared" si="25"/>
        <v>0</v>
      </c>
      <c r="H82" s="60">
        <f t="shared" si="25"/>
        <v>3015011</v>
      </c>
      <c r="I82" s="223">
        <f t="shared" si="22"/>
        <v>7.3112536436568726E-4</v>
      </c>
      <c r="J82" s="60">
        <f t="shared" si="25"/>
        <v>3015011</v>
      </c>
      <c r="K82" s="270">
        <f t="shared" si="26"/>
        <v>1</v>
      </c>
    </row>
    <row r="83" spans="1:11" ht="39" customHeight="1" x14ac:dyDescent="0.25">
      <c r="A83" s="152" t="s">
        <v>512</v>
      </c>
      <c r="B83" s="44" t="s">
        <v>37</v>
      </c>
      <c r="C83" s="44">
        <v>13</v>
      </c>
      <c r="D83" s="44" t="s">
        <v>38</v>
      </c>
      <c r="E83" s="45" t="s">
        <v>258</v>
      </c>
      <c r="F83" s="46">
        <v>3015011</v>
      </c>
      <c r="G83" s="46">
        <v>0</v>
      </c>
      <c r="H83" s="48">
        <f>+F83-G83</f>
        <v>3015011</v>
      </c>
      <c r="I83" s="224">
        <f t="shared" si="22"/>
        <v>7.3112536436568726E-4</v>
      </c>
      <c r="J83" s="46">
        <v>3015011</v>
      </c>
      <c r="K83" s="271">
        <f t="shared" si="26"/>
        <v>1</v>
      </c>
    </row>
    <row r="84" spans="1:11" ht="39" customHeight="1" x14ac:dyDescent="0.25">
      <c r="A84" s="193" t="s">
        <v>441</v>
      </c>
      <c r="B84" s="100" t="s">
        <v>37</v>
      </c>
      <c r="C84" s="34">
        <v>13</v>
      </c>
      <c r="D84" s="34" t="s">
        <v>38</v>
      </c>
      <c r="E84" s="95" t="s">
        <v>442</v>
      </c>
      <c r="F84" s="66">
        <f>+F85</f>
        <v>750959932.33000004</v>
      </c>
      <c r="G84" s="66">
        <f t="shared" ref="G84:H84" si="27">+G85</f>
        <v>0</v>
      </c>
      <c r="H84" s="66">
        <f t="shared" si="27"/>
        <v>750959932.33000004</v>
      </c>
      <c r="I84" s="223">
        <f t="shared" si="22"/>
        <v>0.18210409651865389</v>
      </c>
      <c r="J84" s="66">
        <f>+J85</f>
        <v>750959932.33000004</v>
      </c>
      <c r="K84" s="270">
        <f t="shared" si="26"/>
        <v>1</v>
      </c>
    </row>
    <row r="85" spans="1:11" ht="39" customHeight="1" x14ac:dyDescent="0.25">
      <c r="A85" s="193" t="s">
        <v>443</v>
      </c>
      <c r="B85" s="100" t="s">
        <v>37</v>
      </c>
      <c r="C85" s="34">
        <v>13</v>
      </c>
      <c r="D85" s="34" t="s">
        <v>38</v>
      </c>
      <c r="E85" s="95" t="s">
        <v>251</v>
      </c>
      <c r="F85" s="66">
        <f>+F86+F90+F94+F98</f>
        <v>750959932.33000004</v>
      </c>
      <c r="G85" s="66">
        <f t="shared" ref="G85:H85" si="28">+G86+G90+G94+G98</f>
        <v>0</v>
      </c>
      <c r="H85" s="66">
        <f t="shared" si="28"/>
        <v>750959932.33000004</v>
      </c>
      <c r="I85" s="223">
        <f t="shared" si="22"/>
        <v>0.18210409651865389</v>
      </c>
      <c r="J85" s="66">
        <f>+J86+J90+J94+J98</f>
        <v>750959932.33000004</v>
      </c>
      <c r="K85" s="270">
        <f t="shared" si="26"/>
        <v>1</v>
      </c>
    </row>
    <row r="86" spans="1:11" ht="53.25" customHeight="1" x14ac:dyDescent="0.25">
      <c r="A86" s="185" t="s">
        <v>444</v>
      </c>
      <c r="B86" s="100" t="s">
        <v>37</v>
      </c>
      <c r="C86" s="34">
        <v>13</v>
      </c>
      <c r="D86" s="34" t="s">
        <v>38</v>
      </c>
      <c r="E86" s="95" t="s">
        <v>445</v>
      </c>
      <c r="F86" s="66">
        <f t="shared" ref="F86:J88" si="29">+F87</f>
        <v>15068634</v>
      </c>
      <c r="G86" s="66">
        <f t="shared" si="29"/>
        <v>0</v>
      </c>
      <c r="H86" s="66">
        <f t="shared" si="29"/>
        <v>15068634</v>
      </c>
      <c r="I86" s="223">
        <f t="shared" si="22"/>
        <v>3.6540697608543333E-3</v>
      </c>
      <c r="J86" s="66">
        <f t="shared" si="29"/>
        <v>15068634</v>
      </c>
      <c r="K86" s="270">
        <f t="shared" si="26"/>
        <v>1</v>
      </c>
    </row>
    <row r="87" spans="1:11" ht="53.25" customHeight="1" x14ac:dyDescent="0.25">
      <c r="A87" s="185" t="s">
        <v>446</v>
      </c>
      <c r="B87" s="100" t="s">
        <v>37</v>
      </c>
      <c r="C87" s="34">
        <v>13</v>
      </c>
      <c r="D87" s="34" t="s">
        <v>38</v>
      </c>
      <c r="E87" s="95" t="s">
        <v>445</v>
      </c>
      <c r="F87" s="66">
        <f t="shared" si="29"/>
        <v>15068634</v>
      </c>
      <c r="G87" s="66">
        <f t="shared" si="29"/>
        <v>0</v>
      </c>
      <c r="H87" s="66">
        <f t="shared" si="29"/>
        <v>15068634</v>
      </c>
      <c r="I87" s="223">
        <f t="shared" si="22"/>
        <v>3.6540697608543333E-3</v>
      </c>
      <c r="J87" s="66">
        <f t="shared" si="29"/>
        <v>15068634</v>
      </c>
      <c r="K87" s="270">
        <f t="shared" si="26"/>
        <v>1</v>
      </c>
    </row>
    <row r="88" spans="1:11" ht="39" customHeight="1" x14ac:dyDescent="0.25">
      <c r="A88" s="185" t="s">
        <v>447</v>
      </c>
      <c r="B88" s="100" t="s">
        <v>37</v>
      </c>
      <c r="C88" s="34">
        <v>13</v>
      </c>
      <c r="D88" s="34" t="s">
        <v>38</v>
      </c>
      <c r="E88" s="95" t="s">
        <v>448</v>
      </c>
      <c r="F88" s="66">
        <f t="shared" si="29"/>
        <v>15068634</v>
      </c>
      <c r="G88" s="66">
        <f t="shared" si="29"/>
        <v>0</v>
      </c>
      <c r="H88" s="66">
        <f t="shared" si="29"/>
        <v>15068634</v>
      </c>
      <c r="I88" s="223">
        <f t="shared" si="22"/>
        <v>3.6540697608543333E-3</v>
      </c>
      <c r="J88" s="66">
        <f t="shared" si="29"/>
        <v>15068634</v>
      </c>
      <c r="K88" s="270">
        <f t="shared" si="26"/>
        <v>1</v>
      </c>
    </row>
    <row r="89" spans="1:11" ht="39" customHeight="1" x14ac:dyDescent="0.25">
      <c r="A89" s="152" t="s">
        <v>449</v>
      </c>
      <c r="B89" s="103" t="s">
        <v>37</v>
      </c>
      <c r="C89" s="44">
        <v>13</v>
      </c>
      <c r="D89" s="44" t="s">
        <v>38</v>
      </c>
      <c r="E89" s="45" t="s">
        <v>258</v>
      </c>
      <c r="F89" s="46">
        <v>15068634</v>
      </c>
      <c r="G89" s="46">
        <v>0</v>
      </c>
      <c r="H89" s="48">
        <f>+F89-G89</f>
        <v>15068634</v>
      </c>
      <c r="I89" s="224">
        <f t="shared" si="22"/>
        <v>3.6540697608543333E-3</v>
      </c>
      <c r="J89" s="46">
        <v>15068634</v>
      </c>
      <c r="K89" s="271">
        <f t="shared" si="26"/>
        <v>1</v>
      </c>
    </row>
    <row r="90" spans="1:11" ht="56.25" customHeight="1" x14ac:dyDescent="0.25">
      <c r="A90" s="185" t="s">
        <v>450</v>
      </c>
      <c r="B90" s="107" t="s">
        <v>37</v>
      </c>
      <c r="C90" s="34">
        <v>13</v>
      </c>
      <c r="D90" s="34" t="s">
        <v>38</v>
      </c>
      <c r="E90" s="95" t="s">
        <v>451</v>
      </c>
      <c r="F90" s="60">
        <f t="shared" ref="F90:H90" si="30">+F91</f>
        <v>546882409.33000004</v>
      </c>
      <c r="G90" s="60">
        <f t="shared" si="30"/>
        <v>0</v>
      </c>
      <c r="H90" s="60">
        <f t="shared" si="30"/>
        <v>546882409.33000004</v>
      </c>
      <c r="I90" s="235">
        <f t="shared" si="22"/>
        <v>0.13261629917323062</v>
      </c>
      <c r="J90" s="60">
        <f t="shared" ref="J90" si="31">+J91</f>
        <v>546882409.33000004</v>
      </c>
      <c r="K90" s="270">
        <f t="shared" si="26"/>
        <v>1</v>
      </c>
    </row>
    <row r="91" spans="1:11" ht="56.25" customHeight="1" x14ac:dyDescent="0.25">
      <c r="A91" s="185" t="s">
        <v>452</v>
      </c>
      <c r="B91" s="107" t="s">
        <v>37</v>
      </c>
      <c r="C91" s="34">
        <v>13</v>
      </c>
      <c r="D91" s="34" t="s">
        <v>38</v>
      </c>
      <c r="E91" s="95" t="s">
        <v>451</v>
      </c>
      <c r="F91" s="66">
        <f>+F92</f>
        <v>546882409.33000004</v>
      </c>
      <c r="G91" s="66">
        <f>+G92</f>
        <v>0</v>
      </c>
      <c r="H91" s="66">
        <f>+H92</f>
        <v>546882409.33000004</v>
      </c>
      <c r="I91" s="235">
        <f t="shared" si="22"/>
        <v>0.13261629917323062</v>
      </c>
      <c r="J91" s="66">
        <f>+J92</f>
        <v>546882409.33000004</v>
      </c>
      <c r="K91" s="270">
        <f t="shared" si="26"/>
        <v>1</v>
      </c>
    </row>
    <row r="92" spans="1:11" ht="39" customHeight="1" x14ac:dyDescent="0.25">
      <c r="A92" s="185" t="s">
        <v>453</v>
      </c>
      <c r="B92" s="107" t="s">
        <v>37</v>
      </c>
      <c r="C92" s="34">
        <v>13</v>
      </c>
      <c r="D92" s="34" t="s">
        <v>38</v>
      </c>
      <c r="E92" s="95" t="s">
        <v>393</v>
      </c>
      <c r="F92" s="66">
        <f t="shared" ref="F92:H92" si="32">+F93</f>
        <v>546882409.33000004</v>
      </c>
      <c r="G92" s="66">
        <f t="shared" si="32"/>
        <v>0</v>
      </c>
      <c r="H92" s="66">
        <f t="shared" si="32"/>
        <v>546882409.33000004</v>
      </c>
      <c r="I92" s="235">
        <f t="shared" si="22"/>
        <v>0.13261629917323062</v>
      </c>
      <c r="J92" s="66">
        <f t="shared" ref="J92" si="33">+J93</f>
        <v>546882409.33000004</v>
      </c>
      <c r="K92" s="270">
        <f t="shared" si="26"/>
        <v>1</v>
      </c>
    </row>
    <row r="93" spans="1:11" ht="39" customHeight="1" x14ac:dyDescent="0.25">
      <c r="A93" s="152" t="s">
        <v>456</v>
      </c>
      <c r="B93" s="99" t="s">
        <v>37</v>
      </c>
      <c r="C93" s="44">
        <v>13</v>
      </c>
      <c r="D93" s="44" t="s">
        <v>38</v>
      </c>
      <c r="E93" s="108" t="s">
        <v>258</v>
      </c>
      <c r="F93" s="46">
        <v>546882409.33000004</v>
      </c>
      <c r="G93" s="46">
        <v>0</v>
      </c>
      <c r="H93" s="48">
        <f>+F93-G93</f>
        <v>546882409.33000004</v>
      </c>
      <c r="I93" s="225">
        <f t="shared" si="22"/>
        <v>0.13261629917323062</v>
      </c>
      <c r="J93" s="46">
        <v>546882409.33000004</v>
      </c>
      <c r="K93" s="271">
        <f t="shared" si="26"/>
        <v>1</v>
      </c>
    </row>
    <row r="94" spans="1:11" ht="59.25" customHeight="1" x14ac:dyDescent="0.25">
      <c r="A94" s="185" t="s">
        <v>458</v>
      </c>
      <c r="B94" s="100" t="s">
        <v>37</v>
      </c>
      <c r="C94" s="34">
        <v>13</v>
      </c>
      <c r="D94" s="34" t="s">
        <v>38</v>
      </c>
      <c r="E94" s="95" t="s">
        <v>459</v>
      </c>
      <c r="F94" s="66">
        <f t="shared" ref="F94:J96" si="34">+F95</f>
        <v>166580829</v>
      </c>
      <c r="G94" s="66">
        <f t="shared" si="34"/>
        <v>0</v>
      </c>
      <c r="H94" s="66">
        <f t="shared" si="34"/>
        <v>166580829</v>
      </c>
      <c r="I94" s="235">
        <f t="shared" si="22"/>
        <v>4.0395033152105665E-2</v>
      </c>
      <c r="J94" s="66">
        <f t="shared" si="34"/>
        <v>166580829</v>
      </c>
      <c r="K94" s="270">
        <f t="shared" si="26"/>
        <v>1</v>
      </c>
    </row>
    <row r="95" spans="1:11" ht="59.25" customHeight="1" x14ac:dyDescent="0.25">
      <c r="A95" s="185" t="s">
        <v>460</v>
      </c>
      <c r="B95" s="100" t="s">
        <v>37</v>
      </c>
      <c r="C95" s="34">
        <v>13</v>
      </c>
      <c r="D95" s="34" t="s">
        <v>38</v>
      </c>
      <c r="E95" s="95" t="s">
        <v>459</v>
      </c>
      <c r="F95" s="66">
        <f t="shared" si="34"/>
        <v>166580829</v>
      </c>
      <c r="G95" s="66">
        <f t="shared" si="34"/>
        <v>0</v>
      </c>
      <c r="H95" s="66">
        <f t="shared" si="34"/>
        <v>166580829</v>
      </c>
      <c r="I95" s="235">
        <f t="shared" si="22"/>
        <v>4.0395033152105665E-2</v>
      </c>
      <c r="J95" s="66">
        <f t="shared" si="34"/>
        <v>166580829</v>
      </c>
      <c r="K95" s="270">
        <f t="shared" si="26"/>
        <v>1</v>
      </c>
    </row>
    <row r="96" spans="1:11" ht="39" customHeight="1" x14ac:dyDescent="0.25">
      <c r="A96" s="185" t="s">
        <v>461</v>
      </c>
      <c r="B96" s="100" t="s">
        <v>37</v>
      </c>
      <c r="C96" s="34">
        <v>13</v>
      </c>
      <c r="D96" s="34" t="s">
        <v>38</v>
      </c>
      <c r="E96" s="95" t="s">
        <v>462</v>
      </c>
      <c r="F96" s="66">
        <f t="shared" si="34"/>
        <v>166580829</v>
      </c>
      <c r="G96" s="66">
        <f t="shared" si="34"/>
        <v>0</v>
      </c>
      <c r="H96" s="66">
        <f t="shared" si="34"/>
        <v>166580829</v>
      </c>
      <c r="I96" s="235">
        <f t="shared" si="22"/>
        <v>4.0395033152105665E-2</v>
      </c>
      <c r="J96" s="66">
        <f t="shared" si="34"/>
        <v>166580829</v>
      </c>
      <c r="K96" s="270">
        <f t="shared" si="26"/>
        <v>1</v>
      </c>
    </row>
    <row r="97" spans="1:11" ht="39" customHeight="1" x14ac:dyDescent="0.25">
      <c r="A97" s="152" t="s">
        <v>463</v>
      </c>
      <c r="B97" s="103" t="s">
        <v>37</v>
      </c>
      <c r="C97" s="44">
        <v>13</v>
      </c>
      <c r="D97" s="44" t="s">
        <v>38</v>
      </c>
      <c r="E97" s="108" t="s">
        <v>258</v>
      </c>
      <c r="F97" s="46">
        <v>166580829</v>
      </c>
      <c r="G97" s="46">
        <v>0</v>
      </c>
      <c r="H97" s="48">
        <f>+F97-G97</f>
        <v>166580829</v>
      </c>
      <c r="I97" s="225">
        <f t="shared" si="22"/>
        <v>4.0395033152105665E-2</v>
      </c>
      <c r="J97" s="46">
        <v>166580829</v>
      </c>
      <c r="K97" s="271">
        <f t="shared" si="26"/>
        <v>1</v>
      </c>
    </row>
    <row r="98" spans="1:11" ht="57" customHeight="1" x14ac:dyDescent="0.25">
      <c r="A98" s="185" t="s">
        <v>464</v>
      </c>
      <c r="B98" s="100" t="s">
        <v>37</v>
      </c>
      <c r="C98" s="34">
        <v>13</v>
      </c>
      <c r="D98" s="34" t="s">
        <v>38</v>
      </c>
      <c r="E98" s="95" t="s">
        <v>465</v>
      </c>
      <c r="F98" s="66">
        <f t="shared" ref="F98:J100" si="35">+F99</f>
        <v>22428060</v>
      </c>
      <c r="G98" s="66">
        <f t="shared" si="35"/>
        <v>0</v>
      </c>
      <c r="H98" s="66">
        <f t="shared" si="35"/>
        <v>22428060</v>
      </c>
      <c r="I98" s="223">
        <f t="shared" si="22"/>
        <v>5.438694432463264E-3</v>
      </c>
      <c r="J98" s="66">
        <f t="shared" si="35"/>
        <v>22428060</v>
      </c>
      <c r="K98" s="270">
        <f t="shared" si="26"/>
        <v>1</v>
      </c>
    </row>
    <row r="99" spans="1:11" ht="60" customHeight="1" x14ac:dyDescent="0.25">
      <c r="A99" s="185" t="s">
        <v>466</v>
      </c>
      <c r="B99" s="100" t="s">
        <v>37</v>
      </c>
      <c r="C99" s="34">
        <v>13</v>
      </c>
      <c r="D99" s="34" t="s">
        <v>38</v>
      </c>
      <c r="E99" s="95" t="s">
        <v>465</v>
      </c>
      <c r="F99" s="66">
        <f t="shared" si="35"/>
        <v>22428060</v>
      </c>
      <c r="G99" s="66">
        <f t="shared" si="35"/>
        <v>0</v>
      </c>
      <c r="H99" s="66">
        <f t="shared" si="35"/>
        <v>22428060</v>
      </c>
      <c r="I99" s="223">
        <f t="shared" si="22"/>
        <v>5.438694432463264E-3</v>
      </c>
      <c r="J99" s="66">
        <f t="shared" si="35"/>
        <v>22428060</v>
      </c>
      <c r="K99" s="270">
        <f t="shared" si="26"/>
        <v>1</v>
      </c>
    </row>
    <row r="100" spans="1:11" ht="39" customHeight="1" x14ac:dyDescent="0.25">
      <c r="A100" s="185" t="s">
        <v>467</v>
      </c>
      <c r="B100" s="100" t="s">
        <v>37</v>
      </c>
      <c r="C100" s="34">
        <v>13</v>
      </c>
      <c r="D100" s="34" t="s">
        <v>38</v>
      </c>
      <c r="E100" s="95" t="s">
        <v>468</v>
      </c>
      <c r="F100" s="66">
        <f t="shared" si="35"/>
        <v>22428060</v>
      </c>
      <c r="G100" s="66">
        <f t="shared" si="35"/>
        <v>0</v>
      </c>
      <c r="H100" s="66">
        <f t="shared" si="35"/>
        <v>22428060</v>
      </c>
      <c r="I100" s="223">
        <f t="shared" si="22"/>
        <v>5.438694432463264E-3</v>
      </c>
      <c r="J100" s="66">
        <f t="shared" si="35"/>
        <v>22428060</v>
      </c>
      <c r="K100" s="270">
        <f t="shared" si="26"/>
        <v>1</v>
      </c>
    </row>
    <row r="101" spans="1:11" ht="39" customHeight="1" thickBot="1" x14ac:dyDescent="0.3">
      <c r="A101" s="164" t="s">
        <v>469</v>
      </c>
      <c r="B101" s="194" t="s">
        <v>37</v>
      </c>
      <c r="C101" s="84">
        <v>13</v>
      </c>
      <c r="D101" s="84" t="s">
        <v>38</v>
      </c>
      <c r="E101" s="195" t="s">
        <v>258</v>
      </c>
      <c r="F101" s="86">
        <v>22428060</v>
      </c>
      <c r="G101" s="86">
        <v>0</v>
      </c>
      <c r="H101" s="88">
        <f>+F101-G101</f>
        <v>22428060</v>
      </c>
      <c r="I101" s="230">
        <f t="shared" si="22"/>
        <v>5.438694432463264E-3</v>
      </c>
      <c r="J101" s="86">
        <v>22428060</v>
      </c>
      <c r="K101" s="271">
        <f t="shared" ref="K101" si="36">+H101/J101</f>
        <v>1</v>
      </c>
    </row>
    <row r="102" spans="1:11" ht="31.5" customHeight="1" thickBot="1" x14ac:dyDescent="0.3">
      <c r="A102" s="335" t="s">
        <v>470</v>
      </c>
      <c r="B102" s="336"/>
      <c r="C102" s="336"/>
      <c r="D102" s="336"/>
      <c r="E102" s="336"/>
      <c r="F102" s="198">
        <f>+F49+F10+F9</f>
        <v>4123794833.21</v>
      </c>
      <c r="G102" s="198">
        <f>+G49+G10+G9</f>
        <v>0</v>
      </c>
      <c r="H102" s="198">
        <f>+F102-G102</f>
        <v>4123794833.21</v>
      </c>
      <c r="I102" s="236">
        <f>+I49+I9+I10</f>
        <v>1</v>
      </c>
      <c r="J102" s="198">
        <f>+J49+J10+J9</f>
        <v>4123794833.21</v>
      </c>
      <c r="K102" s="273">
        <f>+J102/H102</f>
        <v>1</v>
      </c>
    </row>
    <row r="103" spans="1:11" x14ac:dyDescent="0.25">
      <c r="A103" s="274" t="s">
        <v>565</v>
      </c>
      <c r="B103" s="237"/>
      <c r="C103" s="238"/>
      <c r="D103" s="120"/>
      <c r="E103" s="120"/>
      <c r="F103" s="239"/>
      <c r="G103" s="275"/>
      <c r="H103" s="275"/>
      <c r="I103" s="275"/>
      <c r="J103" s="120"/>
    </row>
    <row r="104" spans="1:11" x14ac:dyDescent="0.25">
      <c r="A104" s="274" t="s">
        <v>514</v>
      </c>
      <c r="B104" s="237"/>
      <c r="C104" s="238"/>
      <c r="D104" s="120"/>
      <c r="E104" s="120"/>
      <c r="F104" s="239"/>
      <c r="G104" s="275"/>
      <c r="H104" s="275"/>
      <c r="I104" s="275"/>
      <c r="J104" s="120"/>
    </row>
  </sheetData>
  <mergeCells count="15">
    <mergeCell ref="A1:K1"/>
    <mergeCell ref="A2:K2"/>
    <mergeCell ref="A3:K3"/>
    <mergeCell ref="A7:A8"/>
    <mergeCell ref="B7:B8"/>
    <mergeCell ref="C7:C8"/>
    <mergeCell ref="D7:D8"/>
    <mergeCell ref="E7:E8"/>
    <mergeCell ref="F7:F8"/>
    <mergeCell ref="G7:G8"/>
    <mergeCell ref="H7:H8"/>
    <mergeCell ref="I7:I8"/>
    <mergeCell ref="J7:J8"/>
    <mergeCell ref="K7:K8"/>
    <mergeCell ref="A102:E102"/>
  </mergeCells>
  <printOptions horizontalCentered="1" verticalCentered="1"/>
  <pageMargins left="0.31496062992125984" right="0.31496062992125984" top="0.39370078740157483" bottom="0.59055118110236227" header="0.31496062992125984" footer="0.31496062992125984"/>
  <pageSetup paperSize="5" scale="6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E06CC-92A6-4FBB-A1CB-37920E2A8E8C}">
  <sheetPr>
    <tabColor theme="0"/>
  </sheetPr>
  <dimension ref="A1:AD310"/>
  <sheetViews>
    <sheetView zoomScale="73" zoomScaleNormal="73" workbookViewId="0">
      <pane xSplit="4" ySplit="6" topLeftCell="E7" activePane="bottomRight" state="frozen"/>
      <selection activeCell="L10" sqref="L10"/>
      <selection pane="topRight" activeCell="L10" sqref="L10"/>
      <selection pane="bottomLeft" activeCell="L10" sqref="L10"/>
      <selection pane="bottomRight" activeCell="Y10" sqref="Y10"/>
    </sheetView>
  </sheetViews>
  <sheetFormatPr baseColWidth="10" defaultRowHeight="15.75" x14ac:dyDescent="0.25"/>
  <cols>
    <col min="1" max="1" width="37.5703125" style="3" customWidth="1"/>
    <col min="2" max="2" width="16.140625" style="5" customWidth="1"/>
    <col min="3" max="3" width="11" style="3" customWidth="1"/>
    <col min="4" max="4" width="9.5703125" style="3" customWidth="1"/>
    <col min="5" max="5" width="49.28515625" style="8" customWidth="1"/>
    <col min="6" max="6" width="30.85546875" style="8" customWidth="1"/>
    <col min="7" max="7" width="21.42578125" style="8" customWidth="1"/>
    <col min="8" max="8" width="17.28515625" style="8" customWidth="1"/>
    <col min="9" max="9" width="27.85546875" style="8" customWidth="1"/>
    <col min="10" max="10" width="27" style="8" customWidth="1"/>
    <col min="11" max="11" width="30" style="8" customWidth="1"/>
    <col min="12" max="12" width="37.28515625" style="261" customWidth="1"/>
    <col min="13" max="13" width="17" style="16" customWidth="1"/>
    <col min="14" max="14" width="26.140625" style="131" customWidth="1"/>
    <col min="15" max="15" width="31.28515625" style="16" customWidth="1"/>
    <col min="16" max="16" width="30.7109375" style="16" customWidth="1"/>
    <col min="17" max="17" width="34.140625" style="16" customWidth="1"/>
    <col min="18" max="19" width="28.140625" style="16" customWidth="1"/>
    <col min="20" max="20" width="29.42578125" style="16" customWidth="1"/>
    <col min="21" max="21" width="30.140625" style="16" customWidth="1"/>
    <col min="22" max="22" width="29.42578125" style="16" customWidth="1"/>
    <col min="23" max="23" width="26" style="16" customWidth="1"/>
    <col min="24" max="24" width="25.28515625" style="130" customWidth="1"/>
    <col min="25" max="25" width="21.42578125" style="130" customWidth="1"/>
    <col min="26" max="26" width="17.5703125" style="130" customWidth="1"/>
    <col min="27" max="27" width="18.28515625" style="130" customWidth="1"/>
    <col min="28" max="28" width="19" style="130" customWidth="1"/>
    <col min="29" max="29" width="11.42578125" style="3"/>
    <col min="30" max="30" width="38.7109375" style="3" customWidth="1"/>
    <col min="31" max="101" width="11.42578125" style="3"/>
    <col min="102" max="102" width="15.42578125" style="3" customWidth="1"/>
    <col min="103" max="103" width="9.5703125" style="3" customWidth="1"/>
    <col min="104" max="104" width="14.42578125" style="3" customWidth="1"/>
    <col min="105" max="105" width="49.85546875" style="3" customWidth="1"/>
    <col min="106" max="106" width="22.5703125" style="3" customWidth="1"/>
    <col min="107" max="107" width="23" style="3" customWidth="1"/>
    <col min="108" max="108" width="22.85546875" style="3" customWidth="1"/>
    <col min="109" max="109" width="23.42578125" style="3" customWidth="1"/>
    <col min="110" max="110" width="22.42578125" style="3" customWidth="1"/>
    <col min="111" max="111" width="13.85546875" style="3" customWidth="1"/>
    <col min="112" max="112" width="20.7109375" style="3" customWidth="1"/>
    <col min="113" max="113" width="18.140625" style="3" customWidth="1"/>
    <col min="114" max="114" width="14.85546875" style="3" bestFit="1" customWidth="1"/>
    <col min="115" max="115" width="11.42578125" style="3"/>
    <col min="116" max="116" width="17.42578125" style="3" customWidth="1"/>
    <col min="117" max="119" width="18.140625" style="3" customWidth="1"/>
    <col min="120" max="123" width="11.42578125" style="3"/>
    <col min="124" max="124" width="34" style="3" customWidth="1"/>
    <col min="125" max="125" width="9.5703125" style="3" customWidth="1"/>
    <col min="126" max="126" width="16.7109375" style="3" customWidth="1"/>
    <col min="127" max="127" width="55.140625" style="3" customWidth="1"/>
    <col min="128" max="128" width="22.5703125" style="3" customWidth="1"/>
    <col min="129" max="129" width="23" style="3" customWidth="1"/>
    <col min="130" max="130" width="22.85546875" style="3" customWidth="1"/>
    <col min="131" max="131" width="23.42578125" style="3" customWidth="1"/>
    <col min="132" max="132" width="28.7109375" style="3" customWidth="1"/>
    <col min="133" max="133" width="12.7109375" style="3" customWidth="1"/>
    <col min="134" max="134" width="11.42578125" style="3"/>
    <col min="135" max="135" width="25.28515625" style="3" customWidth="1"/>
    <col min="136" max="136" width="15.85546875" style="3" bestFit="1" customWidth="1"/>
    <col min="137" max="138" width="18" style="3" bestFit="1" customWidth="1"/>
    <col min="139" max="357" width="11.42578125" style="3"/>
    <col min="358" max="358" width="15.42578125" style="3" customWidth="1"/>
    <col min="359" max="359" width="9.5703125" style="3" customWidth="1"/>
    <col min="360" max="360" width="14.42578125" style="3" customWidth="1"/>
    <col min="361" max="361" width="49.85546875" style="3" customWidth="1"/>
    <col min="362" max="362" width="22.5703125" style="3" customWidth="1"/>
    <col min="363" max="363" width="23" style="3" customWidth="1"/>
    <col min="364" max="364" width="22.85546875" style="3" customWidth="1"/>
    <col min="365" max="365" width="23.42578125" style="3" customWidth="1"/>
    <col min="366" max="366" width="22.42578125" style="3" customWidth="1"/>
    <col min="367" max="367" width="13.85546875" style="3" customWidth="1"/>
    <col min="368" max="368" width="20.7109375" style="3" customWidth="1"/>
    <col min="369" max="369" width="18.140625" style="3" customWidth="1"/>
    <col min="370" max="370" width="14.85546875" style="3" bestFit="1" customWidth="1"/>
    <col min="371" max="371" width="11.42578125" style="3"/>
    <col min="372" max="372" width="17.42578125" style="3" customWidth="1"/>
    <col min="373" max="375" width="18.140625" style="3" customWidth="1"/>
    <col min="376" max="379" width="11.42578125" style="3"/>
    <col min="380" max="380" width="34" style="3" customWidth="1"/>
    <col min="381" max="381" width="9.5703125" style="3" customWidth="1"/>
    <col min="382" max="382" width="16.7109375" style="3" customWidth="1"/>
    <col min="383" max="383" width="55.140625" style="3" customWidth="1"/>
    <col min="384" max="384" width="22.5703125" style="3" customWidth="1"/>
    <col min="385" max="385" width="23" style="3" customWidth="1"/>
    <col min="386" max="386" width="22.85546875" style="3" customWidth="1"/>
    <col min="387" max="387" width="23.42578125" style="3" customWidth="1"/>
    <col min="388" max="388" width="28.7109375" style="3" customWidth="1"/>
    <col min="389" max="389" width="12.7109375" style="3" customWidth="1"/>
    <col min="390" max="390" width="11.42578125" style="3"/>
    <col min="391" max="391" width="25.28515625" style="3" customWidth="1"/>
    <col min="392" max="392" width="15.85546875" style="3" bestFit="1" customWidth="1"/>
    <col min="393" max="394" width="18" style="3" bestFit="1" customWidth="1"/>
    <col min="395" max="613" width="11.42578125" style="3"/>
    <col min="614" max="614" width="15.42578125" style="3" customWidth="1"/>
    <col min="615" max="615" width="9.5703125" style="3" customWidth="1"/>
    <col min="616" max="616" width="14.42578125" style="3" customWidth="1"/>
    <col min="617" max="617" width="49.85546875" style="3" customWidth="1"/>
    <col min="618" max="618" width="22.5703125" style="3" customWidth="1"/>
    <col min="619" max="619" width="23" style="3" customWidth="1"/>
    <col min="620" max="620" width="22.85546875" style="3" customWidth="1"/>
    <col min="621" max="621" width="23.42578125" style="3" customWidth="1"/>
    <col min="622" max="622" width="22.42578125" style="3" customWidth="1"/>
    <col min="623" max="623" width="13.85546875" style="3" customWidth="1"/>
    <col min="624" max="624" width="20.7109375" style="3" customWidth="1"/>
    <col min="625" max="625" width="18.140625" style="3" customWidth="1"/>
    <col min="626" max="626" width="14.85546875" style="3" bestFit="1" customWidth="1"/>
    <col min="627" max="627" width="11.42578125" style="3"/>
    <col min="628" max="628" width="17.42578125" style="3" customWidth="1"/>
    <col min="629" max="631" width="18.140625" style="3" customWidth="1"/>
    <col min="632" max="635" width="11.42578125" style="3"/>
    <col min="636" max="636" width="34" style="3" customWidth="1"/>
    <col min="637" max="637" width="9.5703125" style="3" customWidth="1"/>
    <col min="638" max="638" width="16.7109375" style="3" customWidth="1"/>
    <col min="639" max="639" width="55.140625" style="3" customWidth="1"/>
    <col min="640" max="640" width="22.5703125" style="3" customWidth="1"/>
    <col min="641" max="641" width="23" style="3" customWidth="1"/>
    <col min="642" max="642" width="22.85546875" style="3" customWidth="1"/>
    <col min="643" max="643" width="23.42578125" style="3" customWidth="1"/>
    <col min="644" max="644" width="28.7109375" style="3" customWidth="1"/>
    <col min="645" max="645" width="12.7109375" style="3" customWidth="1"/>
    <col min="646" max="646" width="11.42578125" style="3"/>
    <col min="647" max="647" width="25.28515625" style="3" customWidth="1"/>
    <col min="648" max="648" width="15.85546875" style="3" bestFit="1" customWidth="1"/>
    <col min="649" max="650" width="18" style="3" bestFit="1" customWidth="1"/>
    <col min="651" max="869" width="11.42578125" style="3"/>
    <col min="870" max="870" width="15.42578125" style="3" customWidth="1"/>
    <col min="871" max="871" width="9.5703125" style="3" customWidth="1"/>
    <col min="872" max="872" width="14.42578125" style="3" customWidth="1"/>
    <col min="873" max="873" width="49.85546875" style="3" customWidth="1"/>
    <col min="874" max="874" width="22.5703125" style="3" customWidth="1"/>
    <col min="875" max="875" width="23" style="3" customWidth="1"/>
    <col min="876" max="876" width="22.85546875" style="3" customWidth="1"/>
    <col min="877" max="877" width="23.42578125" style="3" customWidth="1"/>
    <col min="878" max="878" width="22.42578125" style="3" customWidth="1"/>
    <col min="879" max="879" width="13.85546875" style="3" customWidth="1"/>
    <col min="880" max="880" width="20.7109375" style="3" customWidth="1"/>
    <col min="881" max="881" width="18.140625" style="3" customWidth="1"/>
    <col min="882" max="882" width="14.85546875" style="3" bestFit="1" customWidth="1"/>
    <col min="883" max="883" width="11.42578125" style="3"/>
    <col min="884" max="884" width="17.42578125" style="3" customWidth="1"/>
    <col min="885" max="887" width="18.140625" style="3" customWidth="1"/>
    <col min="888" max="891" width="11.42578125" style="3"/>
    <col min="892" max="892" width="34" style="3" customWidth="1"/>
    <col min="893" max="893" width="9.5703125" style="3" customWidth="1"/>
    <col min="894" max="894" width="16.7109375" style="3" customWidth="1"/>
    <col min="895" max="895" width="55.140625" style="3" customWidth="1"/>
    <col min="896" max="896" width="22.5703125" style="3" customWidth="1"/>
    <col min="897" max="897" width="23" style="3" customWidth="1"/>
    <col min="898" max="898" width="22.85546875" style="3" customWidth="1"/>
    <col min="899" max="899" width="23.42578125" style="3" customWidth="1"/>
    <col min="900" max="900" width="28.7109375" style="3" customWidth="1"/>
    <col min="901" max="901" width="12.7109375" style="3" customWidth="1"/>
    <col min="902" max="902" width="11.42578125" style="3"/>
    <col min="903" max="903" width="25.28515625" style="3" customWidth="1"/>
    <col min="904" max="904" width="15.85546875" style="3" bestFit="1" customWidth="1"/>
    <col min="905" max="906" width="18" style="3" bestFit="1" customWidth="1"/>
    <col min="907" max="1125" width="11.42578125" style="3"/>
    <col min="1126" max="1126" width="15.42578125" style="3" customWidth="1"/>
    <col min="1127" max="1127" width="9.5703125" style="3" customWidth="1"/>
    <col min="1128" max="1128" width="14.42578125" style="3" customWidth="1"/>
    <col min="1129" max="1129" width="49.85546875" style="3" customWidth="1"/>
    <col min="1130" max="1130" width="22.5703125" style="3" customWidth="1"/>
    <col min="1131" max="1131" width="23" style="3" customWidth="1"/>
    <col min="1132" max="1132" width="22.85546875" style="3" customWidth="1"/>
    <col min="1133" max="1133" width="23.42578125" style="3" customWidth="1"/>
    <col min="1134" max="1134" width="22.42578125" style="3" customWidth="1"/>
    <col min="1135" max="1135" width="13.85546875" style="3" customWidth="1"/>
    <col min="1136" max="1136" width="20.7109375" style="3" customWidth="1"/>
    <col min="1137" max="1137" width="18.140625" style="3" customWidth="1"/>
    <col min="1138" max="1138" width="14.85546875" style="3" bestFit="1" customWidth="1"/>
    <col min="1139" max="1139" width="11.42578125" style="3"/>
    <col min="1140" max="1140" width="17.42578125" style="3" customWidth="1"/>
    <col min="1141" max="1143" width="18.140625" style="3" customWidth="1"/>
    <col min="1144" max="1147" width="11.42578125" style="3"/>
    <col min="1148" max="1148" width="34" style="3" customWidth="1"/>
    <col min="1149" max="1149" width="9.5703125" style="3" customWidth="1"/>
    <col min="1150" max="1150" width="16.7109375" style="3" customWidth="1"/>
    <col min="1151" max="1151" width="55.140625" style="3" customWidth="1"/>
    <col min="1152" max="1152" width="22.5703125" style="3" customWidth="1"/>
    <col min="1153" max="1153" width="23" style="3" customWidth="1"/>
    <col min="1154" max="1154" width="22.85546875" style="3" customWidth="1"/>
    <col min="1155" max="1155" width="23.42578125" style="3" customWidth="1"/>
    <col min="1156" max="1156" width="28.7109375" style="3" customWidth="1"/>
    <col min="1157" max="1157" width="12.7109375" style="3" customWidth="1"/>
    <col min="1158" max="1158" width="11.42578125" style="3"/>
    <col min="1159" max="1159" width="25.28515625" style="3" customWidth="1"/>
    <col min="1160" max="1160" width="15.85546875" style="3" bestFit="1" customWidth="1"/>
    <col min="1161" max="1162" width="18" style="3" bestFit="1" customWidth="1"/>
    <col min="1163" max="1381" width="11.42578125" style="3"/>
    <col min="1382" max="1382" width="15.42578125" style="3" customWidth="1"/>
    <col min="1383" max="1383" width="9.5703125" style="3" customWidth="1"/>
    <col min="1384" max="1384" width="14.42578125" style="3" customWidth="1"/>
    <col min="1385" max="1385" width="49.85546875" style="3" customWidth="1"/>
    <col min="1386" max="1386" width="22.5703125" style="3" customWidth="1"/>
    <col min="1387" max="1387" width="23" style="3" customWidth="1"/>
    <col min="1388" max="1388" width="22.85546875" style="3" customWidth="1"/>
    <col min="1389" max="1389" width="23.42578125" style="3" customWidth="1"/>
    <col min="1390" max="1390" width="22.42578125" style="3" customWidth="1"/>
    <col min="1391" max="1391" width="13.85546875" style="3" customWidth="1"/>
    <col min="1392" max="1392" width="20.7109375" style="3" customWidth="1"/>
    <col min="1393" max="1393" width="18.140625" style="3" customWidth="1"/>
    <col min="1394" max="1394" width="14.85546875" style="3" bestFit="1" customWidth="1"/>
    <col min="1395" max="1395" width="11.42578125" style="3"/>
    <col min="1396" max="1396" width="17.42578125" style="3" customWidth="1"/>
    <col min="1397" max="1399" width="18.140625" style="3" customWidth="1"/>
    <col min="1400" max="1403" width="11.42578125" style="3"/>
    <col min="1404" max="1404" width="34" style="3" customWidth="1"/>
    <col min="1405" max="1405" width="9.5703125" style="3" customWidth="1"/>
    <col min="1406" max="1406" width="16.7109375" style="3" customWidth="1"/>
    <col min="1407" max="1407" width="55.140625" style="3" customWidth="1"/>
    <col min="1408" max="1408" width="22.5703125" style="3" customWidth="1"/>
    <col min="1409" max="1409" width="23" style="3" customWidth="1"/>
    <col min="1410" max="1410" width="22.85546875" style="3" customWidth="1"/>
    <col min="1411" max="1411" width="23.42578125" style="3" customWidth="1"/>
    <col min="1412" max="1412" width="28.7109375" style="3" customWidth="1"/>
    <col min="1413" max="1413" width="12.7109375" style="3" customWidth="1"/>
    <col min="1414" max="1414" width="11.42578125" style="3"/>
    <col min="1415" max="1415" width="25.28515625" style="3" customWidth="1"/>
    <col min="1416" max="1416" width="15.85546875" style="3" bestFit="1" customWidth="1"/>
    <col min="1417" max="1418" width="18" style="3" bestFit="1" customWidth="1"/>
    <col min="1419" max="1637" width="11.42578125" style="3"/>
    <col min="1638" max="1638" width="15.42578125" style="3" customWidth="1"/>
    <col min="1639" max="1639" width="9.5703125" style="3" customWidth="1"/>
    <col min="1640" max="1640" width="14.42578125" style="3" customWidth="1"/>
    <col min="1641" max="1641" width="49.85546875" style="3" customWidth="1"/>
    <col min="1642" max="1642" width="22.5703125" style="3" customWidth="1"/>
    <col min="1643" max="1643" width="23" style="3" customWidth="1"/>
    <col min="1644" max="1644" width="22.85546875" style="3" customWidth="1"/>
    <col min="1645" max="1645" width="23.42578125" style="3" customWidth="1"/>
    <col min="1646" max="1646" width="22.42578125" style="3" customWidth="1"/>
    <col min="1647" max="1647" width="13.85546875" style="3" customWidth="1"/>
    <col min="1648" max="1648" width="20.7109375" style="3" customWidth="1"/>
    <col min="1649" max="1649" width="18.140625" style="3" customWidth="1"/>
    <col min="1650" max="1650" width="14.85546875" style="3" bestFit="1" customWidth="1"/>
    <col min="1651" max="1651" width="11.42578125" style="3"/>
    <col min="1652" max="1652" width="17.42578125" style="3" customWidth="1"/>
    <col min="1653" max="1655" width="18.140625" style="3" customWidth="1"/>
    <col min="1656" max="1659" width="11.42578125" style="3"/>
    <col min="1660" max="1660" width="34" style="3" customWidth="1"/>
    <col min="1661" max="1661" width="9.5703125" style="3" customWidth="1"/>
    <col min="1662" max="1662" width="16.7109375" style="3" customWidth="1"/>
    <col min="1663" max="1663" width="55.140625" style="3" customWidth="1"/>
    <col min="1664" max="1664" width="22.5703125" style="3" customWidth="1"/>
    <col min="1665" max="1665" width="23" style="3" customWidth="1"/>
    <col min="1666" max="1666" width="22.85546875" style="3" customWidth="1"/>
    <col min="1667" max="1667" width="23.42578125" style="3" customWidth="1"/>
    <col min="1668" max="1668" width="28.7109375" style="3" customWidth="1"/>
    <col min="1669" max="1669" width="12.7109375" style="3" customWidth="1"/>
    <col min="1670" max="1670" width="11.42578125" style="3"/>
    <col min="1671" max="1671" width="25.28515625" style="3" customWidth="1"/>
    <col min="1672" max="1672" width="15.85546875" style="3" bestFit="1" customWidth="1"/>
    <col min="1673" max="1674" width="18" style="3" bestFit="1" customWidth="1"/>
    <col min="1675" max="1893" width="11.42578125" style="3"/>
    <col min="1894" max="1894" width="15.42578125" style="3" customWidth="1"/>
    <col min="1895" max="1895" width="9.5703125" style="3" customWidth="1"/>
    <col min="1896" max="1896" width="14.42578125" style="3" customWidth="1"/>
    <col min="1897" max="1897" width="49.85546875" style="3" customWidth="1"/>
    <col min="1898" max="1898" width="22.5703125" style="3" customWidth="1"/>
    <col min="1899" max="1899" width="23" style="3" customWidth="1"/>
    <col min="1900" max="1900" width="22.85546875" style="3" customWidth="1"/>
    <col min="1901" max="1901" width="23.42578125" style="3" customWidth="1"/>
    <col min="1902" max="1902" width="22.42578125" style="3" customWidth="1"/>
    <col min="1903" max="1903" width="13.85546875" style="3" customWidth="1"/>
    <col min="1904" max="1904" width="20.7109375" style="3" customWidth="1"/>
    <col min="1905" max="1905" width="18.140625" style="3" customWidth="1"/>
    <col min="1906" max="1906" width="14.85546875" style="3" bestFit="1" customWidth="1"/>
    <col min="1907" max="1907" width="11.42578125" style="3"/>
    <col min="1908" max="1908" width="17.42578125" style="3" customWidth="1"/>
    <col min="1909" max="1911" width="18.140625" style="3" customWidth="1"/>
    <col min="1912" max="1915" width="11.42578125" style="3"/>
    <col min="1916" max="1916" width="34" style="3" customWidth="1"/>
    <col min="1917" max="1917" width="9.5703125" style="3" customWidth="1"/>
    <col min="1918" max="1918" width="16.7109375" style="3" customWidth="1"/>
    <col min="1919" max="1919" width="55.140625" style="3" customWidth="1"/>
    <col min="1920" max="1920" width="22.5703125" style="3" customWidth="1"/>
    <col min="1921" max="1921" width="23" style="3" customWidth="1"/>
    <col min="1922" max="1922" width="22.85546875" style="3" customWidth="1"/>
    <col min="1923" max="1923" width="23.42578125" style="3" customWidth="1"/>
    <col min="1924" max="1924" width="28.7109375" style="3" customWidth="1"/>
    <col min="1925" max="1925" width="12.7109375" style="3" customWidth="1"/>
    <col min="1926" max="1926" width="11.42578125" style="3"/>
    <col min="1927" max="1927" width="25.28515625" style="3" customWidth="1"/>
    <col min="1928" max="1928" width="15.85546875" style="3" bestFit="1" customWidth="1"/>
    <col min="1929" max="1930" width="18" style="3" bestFit="1" customWidth="1"/>
    <col min="1931" max="2149" width="11.42578125" style="3"/>
    <col min="2150" max="2150" width="15.42578125" style="3" customWidth="1"/>
    <col min="2151" max="2151" width="9.5703125" style="3" customWidth="1"/>
    <col min="2152" max="2152" width="14.42578125" style="3" customWidth="1"/>
    <col min="2153" max="2153" width="49.85546875" style="3" customWidth="1"/>
    <col min="2154" max="2154" width="22.5703125" style="3" customWidth="1"/>
    <col min="2155" max="2155" width="23" style="3" customWidth="1"/>
    <col min="2156" max="2156" width="22.85546875" style="3" customWidth="1"/>
    <col min="2157" max="2157" width="23.42578125" style="3" customWidth="1"/>
    <col min="2158" max="2158" width="22.42578125" style="3" customWidth="1"/>
    <col min="2159" max="2159" width="13.85546875" style="3" customWidth="1"/>
    <col min="2160" max="2160" width="20.7109375" style="3" customWidth="1"/>
    <col min="2161" max="2161" width="18.140625" style="3" customWidth="1"/>
    <col min="2162" max="2162" width="14.85546875" style="3" bestFit="1" customWidth="1"/>
    <col min="2163" max="2163" width="11.42578125" style="3"/>
    <col min="2164" max="2164" width="17.42578125" style="3" customWidth="1"/>
    <col min="2165" max="2167" width="18.140625" style="3" customWidth="1"/>
    <col min="2168" max="2171" width="11.42578125" style="3"/>
    <col min="2172" max="2172" width="34" style="3" customWidth="1"/>
    <col min="2173" max="2173" width="9.5703125" style="3" customWidth="1"/>
    <col min="2174" max="2174" width="16.7109375" style="3" customWidth="1"/>
    <col min="2175" max="2175" width="55.140625" style="3" customWidth="1"/>
    <col min="2176" max="2176" width="22.5703125" style="3" customWidth="1"/>
    <col min="2177" max="2177" width="23" style="3" customWidth="1"/>
    <col min="2178" max="2178" width="22.85546875" style="3" customWidth="1"/>
    <col min="2179" max="2179" width="23.42578125" style="3" customWidth="1"/>
    <col min="2180" max="2180" width="28.7109375" style="3" customWidth="1"/>
    <col min="2181" max="2181" width="12.7109375" style="3" customWidth="1"/>
    <col min="2182" max="2182" width="11.42578125" style="3"/>
    <col min="2183" max="2183" width="25.28515625" style="3" customWidth="1"/>
    <col min="2184" max="2184" width="15.85546875" style="3" bestFit="1" customWidth="1"/>
    <col min="2185" max="2186" width="18" style="3" bestFit="1" customWidth="1"/>
    <col min="2187" max="2405" width="11.42578125" style="3"/>
    <col min="2406" max="2406" width="15.42578125" style="3" customWidth="1"/>
    <col min="2407" max="2407" width="9.5703125" style="3" customWidth="1"/>
    <col min="2408" max="2408" width="14.42578125" style="3" customWidth="1"/>
    <col min="2409" max="2409" width="49.85546875" style="3" customWidth="1"/>
    <col min="2410" max="2410" width="22.5703125" style="3" customWidth="1"/>
    <col min="2411" max="2411" width="23" style="3" customWidth="1"/>
    <col min="2412" max="2412" width="22.85546875" style="3" customWidth="1"/>
    <col min="2413" max="2413" width="23.42578125" style="3" customWidth="1"/>
    <col min="2414" max="2414" width="22.42578125" style="3" customWidth="1"/>
    <col min="2415" max="2415" width="13.85546875" style="3" customWidth="1"/>
    <col min="2416" max="2416" width="20.7109375" style="3" customWidth="1"/>
    <col min="2417" max="2417" width="18.140625" style="3" customWidth="1"/>
    <col min="2418" max="2418" width="14.85546875" style="3" bestFit="1" customWidth="1"/>
    <col min="2419" max="2419" width="11.42578125" style="3"/>
    <col min="2420" max="2420" width="17.42578125" style="3" customWidth="1"/>
    <col min="2421" max="2423" width="18.140625" style="3" customWidth="1"/>
    <col min="2424" max="2427" width="11.42578125" style="3"/>
    <col min="2428" max="2428" width="34" style="3" customWidth="1"/>
    <col min="2429" max="2429" width="9.5703125" style="3" customWidth="1"/>
    <col min="2430" max="2430" width="16.7109375" style="3" customWidth="1"/>
    <col min="2431" max="2431" width="55.140625" style="3" customWidth="1"/>
    <col min="2432" max="2432" width="22.5703125" style="3" customWidth="1"/>
    <col min="2433" max="2433" width="23" style="3" customWidth="1"/>
    <col min="2434" max="2434" width="22.85546875" style="3" customWidth="1"/>
    <col min="2435" max="2435" width="23.42578125" style="3" customWidth="1"/>
    <col min="2436" max="2436" width="28.7109375" style="3" customWidth="1"/>
    <col min="2437" max="2437" width="12.7109375" style="3" customWidth="1"/>
    <col min="2438" max="2438" width="11.42578125" style="3"/>
    <col min="2439" max="2439" width="25.28515625" style="3" customWidth="1"/>
    <col min="2440" max="2440" width="15.85546875" style="3" bestFit="1" customWidth="1"/>
    <col min="2441" max="2442" width="18" style="3" bestFit="1" customWidth="1"/>
    <col min="2443" max="2661" width="11.42578125" style="3"/>
    <col min="2662" max="2662" width="15.42578125" style="3" customWidth="1"/>
    <col min="2663" max="2663" width="9.5703125" style="3" customWidth="1"/>
    <col min="2664" max="2664" width="14.42578125" style="3" customWidth="1"/>
    <col min="2665" max="2665" width="49.85546875" style="3" customWidth="1"/>
    <col min="2666" max="2666" width="22.5703125" style="3" customWidth="1"/>
    <col min="2667" max="2667" width="23" style="3" customWidth="1"/>
    <col min="2668" max="2668" width="22.85546875" style="3" customWidth="1"/>
    <col min="2669" max="2669" width="23.42578125" style="3" customWidth="1"/>
    <col min="2670" max="2670" width="22.42578125" style="3" customWidth="1"/>
    <col min="2671" max="2671" width="13.85546875" style="3" customWidth="1"/>
    <col min="2672" max="2672" width="20.7109375" style="3" customWidth="1"/>
    <col min="2673" max="2673" width="18.140625" style="3" customWidth="1"/>
    <col min="2674" max="2674" width="14.85546875" style="3" bestFit="1" customWidth="1"/>
    <col min="2675" max="2675" width="11.42578125" style="3"/>
    <col min="2676" max="2676" width="17.42578125" style="3" customWidth="1"/>
    <col min="2677" max="2679" width="18.140625" style="3" customWidth="1"/>
    <col min="2680" max="2683" width="11.42578125" style="3"/>
    <col min="2684" max="2684" width="34" style="3" customWidth="1"/>
    <col min="2685" max="2685" width="9.5703125" style="3" customWidth="1"/>
    <col min="2686" max="2686" width="16.7109375" style="3" customWidth="1"/>
    <col min="2687" max="2687" width="55.140625" style="3" customWidth="1"/>
    <col min="2688" max="2688" width="22.5703125" style="3" customWidth="1"/>
    <col min="2689" max="2689" width="23" style="3" customWidth="1"/>
    <col min="2690" max="2690" width="22.85546875" style="3" customWidth="1"/>
    <col min="2691" max="2691" width="23.42578125" style="3" customWidth="1"/>
    <col min="2692" max="2692" width="28.7109375" style="3" customWidth="1"/>
    <col min="2693" max="2693" width="12.7109375" style="3" customWidth="1"/>
    <col min="2694" max="2694" width="11.42578125" style="3"/>
    <col min="2695" max="2695" width="25.28515625" style="3" customWidth="1"/>
    <col min="2696" max="2696" width="15.85546875" style="3" bestFit="1" customWidth="1"/>
    <col min="2697" max="2698" width="18" style="3" bestFit="1" customWidth="1"/>
    <col min="2699" max="2917" width="11.42578125" style="3"/>
    <col min="2918" max="2918" width="15.42578125" style="3" customWidth="1"/>
    <col min="2919" max="2919" width="9.5703125" style="3" customWidth="1"/>
    <col min="2920" max="2920" width="14.42578125" style="3" customWidth="1"/>
    <col min="2921" max="2921" width="49.85546875" style="3" customWidth="1"/>
    <col min="2922" max="2922" width="22.5703125" style="3" customWidth="1"/>
    <col min="2923" max="2923" width="23" style="3" customWidth="1"/>
    <col min="2924" max="2924" width="22.85546875" style="3" customWidth="1"/>
    <col min="2925" max="2925" width="23.42578125" style="3" customWidth="1"/>
    <col min="2926" max="2926" width="22.42578125" style="3" customWidth="1"/>
    <col min="2927" max="2927" width="13.85546875" style="3" customWidth="1"/>
    <col min="2928" max="2928" width="20.7109375" style="3" customWidth="1"/>
    <col min="2929" max="2929" width="18.140625" style="3" customWidth="1"/>
    <col min="2930" max="2930" width="14.85546875" style="3" bestFit="1" customWidth="1"/>
    <col min="2931" max="2931" width="11.42578125" style="3"/>
    <col min="2932" max="2932" width="17.42578125" style="3" customWidth="1"/>
    <col min="2933" max="2935" width="18.140625" style="3" customWidth="1"/>
    <col min="2936" max="2939" width="11.42578125" style="3"/>
    <col min="2940" max="2940" width="34" style="3" customWidth="1"/>
    <col min="2941" max="2941" width="9.5703125" style="3" customWidth="1"/>
    <col min="2942" max="2942" width="16.7109375" style="3" customWidth="1"/>
    <col min="2943" max="2943" width="55.140625" style="3" customWidth="1"/>
    <col min="2944" max="2944" width="22.5703125" style="3" customWidth="1"/>
    <col min="2945" max="2945" width="23" style="3" customWidth="1"/>
    <col min="2946" max="2946" width="22.85546875" style="3" customWidth="1"/>
    <col min="2947" max="2947" width="23.42578125" style="3" customWidth="1"/>
    <col min="2948" max="2948" width="28.7109375" style="3" customWidth="1"/>
    <col min="2949" max="2949" width="12.7109375" style="3" customWidth="1"/>
    <col min="2950" max="2950" width="11.42578125" style="3"/>
    <col min="2951" max="2951" width="25.28515625" style="3" customWidth="1"/>
    <col min="2952" max="2952" width="15.85546875" style="3" bestFit="1" customWidth="1"/>
    <col min="2953" max="2954" width="18" style="3" bestFit="1" customWidth="1"/>
    <col min="2955" max="3173" width="11.42578125" style="3"/>
    <col min="3174" max="3174" width="15.42578125" style="3" customWidth="1"/>
    <col min="3175" max="3175" width="9.5703125" style="3" customWidth="1"/>
    <col min="3176" max="3176" width="14.42578125" style="3" customWidth="1"/>
    <col min="3177" max="3177" width="49.85546875" style="3" customWidth="1"/>
    <col min="3178" max="3178" width="22.5703125" style="3" customWidth="1"/>
    <col min="3179" max="3179" width="23" style="3" customWidth="1"/>
    <col min="3180" max="3180" width="22.85546875" style="3" customWidth="1"/>
    <col min="3181" max="3181" width="23.42578125" style="3" customWidth="1"/>
    <col min="3182" max="3182" width="22.42578125" style="3" customWidth="1"/>
    <col min="3183" max="3183" width="13.85546875" style="3" customWidth="1"/>
    <col min="3184" max="3184" width="20.7109375" style="3" customWidth="1"/>
    <col min="3185" max="3185" width="18.140625" style="3" customWidth="1"/>
    <col min="3186" max="3186" width="14.85546875" style="3" bestFit="1" customWidth="1"/>
    <col min="3187" max="3187" width="11.42578125" style="3"/>
    <col min="3188" max="3188" width="17.42578125" style="3" customWidth="1"/>
    <col min="3189" max="3191" width="18.140625" style="3" customWidth="1"/>
    <col min="3192" max="3195" width="11.42578125" style="3"/>
    <col min="3196" max="3196" width="34" style="3" customWidth="1"/>
    <col min="3197" max="3197" width="9.5703125" style="3" customWidth="1"/>
    <col min="3198" max="3198" width="16.7109375" style="3" customWidth="1"/>
    <col min="3199" max="3199" width="55.140625" style="3" customWidth="1"/>
    <col min="3200" max="3200" width="22.5703125" style="3" customWidth="1"/>
    <col min="3201" max="3201" width="23" style="3" customWidth="1"/>
    <col min="3202" max="3202" width="22.85546875" style="3" customWidth="1"/>
    <col min="3203" max="3203" width="23.42578125" style="3" customWidth="1"/>
    <col min="3204" max="3204" width="28.7109375" style="3" customWidth="1"/>
    <col min="3205" max="3205" width="12.7109375" style="3" customWidth="1"/>
    <col min="3206" max="3206" width="11.42578125" style="3"/>
    <col min="3207" max="3207" width="25.28515625" style="3" customWidth="1"/>
    <col min="3208" max="3208" width="15.85546875" style="3" bestFit="1" customWidth="1"/>
    <col min="3209" max="3210" width="18" style="3" bestFit="1" customWidth="1"/>
    <col min="3211" max="3429" width="11.42578125" style="3"/>
    <col min="3430" max="3430" width="15.42578125" style="3" customWidth="1"/>
    <col min="3431" max="3431" width="9.5703125" style="3" customWidth="1"/>
    <col min="3432" max="3432" width="14.42578125" style="3" customWidth="1"/>
    <col min="3433" max="3433" width="49.85546875" style="3" customWidth="1"/>
    <col min="3434" max="3434" width="22.5703125" style="3" customWidth="1"/>
    <col min="3435" max="3435" width="23" style="3" customWidth="1"/>
    <col min="3436" max="3436" width="22.85546875" style="3" customWidth="1"/>
    <col min="3437" max="3437" width="23.42578125" style="3" customWidth="1"/>
    <col min="3438" max="3438" width="22.42578125" style="3" customWidth="1"/>
    <col min="3439" max="3439" width="13.85546875" style="3" customWidth="1"/>
    <col min="3440" max="3440" width="20.7109375" style="3" customWidth="1"/>
    <col min="3441" max="3441" width="18.140625" style="3" customWidth="1"/>
    <col min="3442" max="3442" width="14.85546875" style="3" bestFit="1" customWidth="1"/>
    <col min="3443" max="3443" width="11.42578125" style="3"/>
    <col min="3444" max="3444" width="17.42578125" style="3" customWidth="1"/>
    <col min="3445" max="3447" width="18.140625" style="3" customWidth="1"/>
    <col min="3448" max="3451" width="11.42578125" style="3"/>
    <col min="3452" max="3452" width="34" style="3" customWidth="1"/>
    <col min="3453" max="3453" width="9.5703125" style="3" customWidth="1"/>
    <col min="3454" max="3454" width="16.7109375" style="3" customWidth="1"/>
    <col min="3455" max="3455" width="55.140625" style="3" customWidth="1"/>
    <col min="3456" max="3456" width="22.5703125" style="3" customWidth="1"/>
    <col min="3457" max="3457" width="23" style="3" customWidth="1"/>
    <col min="3458" max="3458" width="22.85546875" style="3" customWidth="1"/>
    <col min="3459" max="3459" width="23.42578125" style="3" customWidth="1"/>
    <col min="3460" max="3460" width="28.7109375" style="3" customWidth="1"/>
    <col min="3461" max="3461" width="12.7109375" style="3" customWidth="1"/>
    <col min="3462" max="3462" width="11.42578125" style="3"/>
    <col min="3463" max="3463" width="25.28515625" style="3" customWidth="1"/>
    <col min="3464" max="3464" width="15.85546875" style="3" bestFit="1" customWidth="1"/>
    <col min="3465" max="3466" width="18" style="3" bestFit="1" customWidth="1"/>
    <col min="3467" max="3685" width="11.42578125" style="3"/>
    <col min="3686" max="3686" width="15.42578125" style="3" customWidth="1"/>
    <col min="3687" max="3687" width="9.5703125" style="3" customWidth="1"/>
    <col min="3688" max="3688" width="14.42578125" style="3" customWidth="1"/>
    <col min="3689" max="3689" width="49.85546875" style="3" customWidth="1"/>
    <col min="3690" max="3690" width="22.5703125" style="3" customWidth="1"/>
    <col min="3691" max="3691" width="23" style="3" customWidth="1"/>
    <col min="3692" max="3692" width="22.85546875" style="3" customWidth="1"/>
    <col min="3693" max="3693" width="23.42578125" style="3" customWidth="1"/>
    <col min="3694" max="3694" width="22.42578125" style="3" customWidth="1"/>
    <col min="3695" max="3695" width="13.85546875" style="3" customWidth="1"/>
    <col min="3696" max="3696" width="20.7109375" style="3" customWidth="1"/>
    <col min="3697" max="3697" width="18.140625" style="3" customWidth="1"/>
    <col min="3698" max="3698" width="14.85546875" style="3" bestFit="1" customWidth="1"/>
    <col min="3699" max="3699" width="11.42578125" style="3"/>
    <col min="3700" max="3700" width="17.42578125" style="3" customWidth="1"/>
    <col min="3701" max="3703" width="18.140625" style="3" customWidth="1"/>
    <col min="3704" max="3707" width="11.42578125" style="3"/>
    <col min="3708" max="3708" width="34" style="3" customWidth="1"/>
    <col min="3709" max="3709" width="9.5703125" style="3" customWidth="1"/>
    <col min="3710" max="3710" width="16.7109375" style="3" customWidth="1"/>
    <col min="3711" max="3711" width="55.140625" style="3" customWidth="1"/>
    <col min="3712" max="3712" width="22.5703125" style="3" customWidth="1"/>
    <col min="3713" max="3713" width="23" style="3" customWidth="1"/>
    <col min="3714" max="3714" width="22.85546875" style="3" customWidth="1"/>
    <col min="3715" max="3715" width="23.42578125" style="3" customWidth="1"/>
    <col min="3716" max="3716" width="28.7109375" style="3" customWidth="1"/>
    <col min="3717" max="3717" width="12.7109375" style="3" customWidth="1"/>
    <col min="3718" max="3718" width="11.42578125" style="3"/>
    <col min="3719" max="3719" width="25.28515625" style="3" customWidth="1"/>
    <col min="3720" max="3720" width="15.85546875" style="3" bestFit="1" customWidth="1"/>
    <col min="3721" max="3722" width="18" style="3" bestFit="1" customWidth="1"/>
    <col min="3723" max="3941" width="11.42578125" style="3"/>
    <col min="3942" max="3942" width="15.42578125" style="3" customWidth="1"/>
    <col min="3943" max="3943" width="9.5703125" style="3" customWidth="1"/>
    <col min="3944" max="3944" width="14.42578125" style="3" customWidth="1"/>
    <col min="3945" max="3945" width="49.85546875" style="3" customWidth="1"/>
    <col min="3946" max="3946" width="22.5703125" style="3" customWidth="1"/>
    <col min="3947" max="3947" width="23" style="3" customWidth="1"/>
    <col min="3948" max="3948" width="22.85546875" style="3" customWidth="1"/>
    <col min="3949" max="3949" width="23.42578125" style="3" customWidth="1"/>
    <col min="3950" max="3950" width="22.42578125" style="3" customWidth="1"/>
    <col min="3951" max="3951" width="13.85546875" style="3" customWidth="1"/>
    <col min="3952" max="3952" width="20.7109375" style="3" customWidth="1"/>
    <col min="3953" max="3953" width="18.140625" style="3" customWidth="1"/>
    <col min="3954" max="3954" width="14.85546875" style="3" bestFit="1" customWidth="1"/>
    <col min="3955" max="3955" width="11.42578125" style="3"/>
    <col min="3956" max="3956" width="17.42578125" style="3" customWidth="1"/>
    <col min="3957" max="3959" width="18.140625" style="3" customWidth="1"/>
    <col min="3960" max="3963" width="11.42578125" style="3"/>
    <col min="3964" max="3964" width="34" style="3" customWidth="1"/>
    <col min="3965" max="3965" width="9.5703125" style="3" customWidth="1"/>
    <col min="3966" max="3966" width="16.7109375" style="3" customWidth="1"/>
    <col min="3967" max="3967" width="55.140625" style="3" customWidth="1"/>
    <col min="3968" max="3968" width="22.5703125" style="3" customWidth="1"/>
    <col min="3969" max="3969" width="23" style="3" customWidth="1"/>
    <col min="3970" max="3970" width="22.85546875" style="3" customWidth="1"/>
    <col min="3971" max="3971" width="23.42578125" style="3" customWidth="1"/>
    <col min="3972" max="3972" width="28.7109375" style="3" customWidth="1"/>
    <col min="3973" max="3973" width="12.7109375" style="3" customWidth="1"/>
    <col min="3974" max="3974" width="11.42578125" style="3"/>
    <col min="3975" max="3975" width="25.28515625" style="3" customWidth="1"/>
    <col min="3976" max="3976" width="15.85546875" style="3" bestFit="1" customWidth="1"/>
    <col min="3977" max="3978" width="18" style="3" bestFit="1" customWidth="1"/>
    <col min="3979" max="4197" width="11.42578125" style="3"/>
    <col min="4198" max="4198" width="15.42578125" style="3" customWidth="1"/>
    <col min="4199" max="4199" width="9.5703125" style="3" customWidth="1"/>
    <col min="4200" max="4200" width="14.42578125" style="3" customWidth="1"/>
    <col min="4201" max="4201" width="49.85546875" style="3" customWidth="1"/>
    <col min="4202" max="4202" width="22.5703125" style="3" customWidth="1"/>
    <col min="4203" max="4203" width="23" style="3" customWidth="1"/>
    <col min="4204" max="4204" width="22.85546875" style="3" customWidth="1"/>
    <col min="4205" max="4205" width="23.42578125" style="3" customWidth="1"/>
    <col min="4206" max="4206" width="22.42578125" style="3" customWidth="1"/>
    <col min="4207" max="4207" width="13.85546875" style="3" customWidth="1"/>
    <col min="4208" max="4208" width="20.7109375" style="3" customWidth="1"/>
    <col min="4209" max="4209" width="18.140625" style="3" customWidth="1"/>
    <col min="4210" max="4210" width="14.85546875" style="3" bestFit="1" customWidth="1"/>
    <col min="4211" max="4211" width="11.42578125" style="3"/>
    <col min="4212" max="4212" width="17.42578125" style="3" customWidth="1"/>
    <col min="4213" max="4215" width="18.140625" style="3" customWidth="1"/>
    <col min="4216" max="4219" width="11.42578125" style="3"/>
    <col min="4220" max="4220" width="34" style="3" customWidth="1"/>
    <col min="4221" max="4221" width="9.5703125" style="3" customWidth="1"/>
    <col min="4222" max="4222" width="16.7109375" style="3" customWidth="1"/>
    <col min="4223" max="4223" width="55.140625" style="3" customWidth="1"/>
    <col min="4224" max="4224" width="22.5703125" style="3" customWidth="1"/>
    <col min="4225" max="4225" width="23" style="3" customWidth="1"/>
    <col min="4226" max="4226" width="22.85546875" style="3" customWidth="1"/>
    <col min="4227" max="4227" width="23.42578125" style="3" customWidth="1"/>
    <col min="4228" max="4228" width="28.7109375" style="3" customWidth="1"/>
    <col min="4229" max="4229" width="12.7109375" style="3" customWidth="1"/>
    <col min="4230" max="4230" width="11.42578125" style="3"/>
    <col min="4231" max="4231" width="25.28515625" style="3" customWidth="1"/>
    <col min="4232" max="4232" width="15.85546875" style="3" bestFit="1" customWidth="1"/>
    <col min="4233" max="4234" width="18" style="3" bestFit="1" customWidth="1"/>
    <col min="4235" max="4453" width="11.42578125" style="3"/>
    <col min="4454" max="4454" width="15.42578125" style="3" customWidth="1"/>
    <col min="4455" max="4455" width="9.5703125" style="3" customWidth="1"/>
    <col min="4456" max="4456" width="14.42578125" style="3" customWidth="1"/>
    <col min="4457" max="4457" width="49.85546875" style="3" customWidth="1"/>
    <col min="4458" max="4458" width="22.5703125" style="3" customWidth="1"/>
    <col min="4459" max="4459" width="23" style="3" customWidth="1"/>
    <col min="4460" max="4460" width="22.85546875" style="3" customWidth="1"/>
    <col min="4461" max="4461" width="23.42578125" style="3" customWidth="1"/>
    <col min="4462" max="4462" width="22.42578125" style="3" customWidth="1"/>
    <col min="4463" max="4463" width="13.85546875" style="3" customWidth="1"/>
    <col min="4464" max="4464" width="20.7109375" style="3" customWidth="1"/>
    <col min="4465" max="4465" width="18.140625" style="3" customWidth="1"/>
    <col min="4466" max="4466" width="14.85546875" style="3" bestFit="1" customWidth="1"/>
    <col min="4467" max="4467" width="11.42578125" style="3"/>
    <col min="4468" max="4468" width="17.42578125" style="3" customWidth="1"/>
    <col min="4469" max="4471" width="18.140625" style="3" customWidth="1"/>
    <col min="4472" max="4475" width="11.42578125" style="3"/>
    <col min="4476" max="4476" width="34" style="3" customWidth="1"/>
    <col min="4477" max="4477" width="9.5703125" style="3" customWidth="1"/>
    <col min="4478" max="4478" width="16.7109375" style="3" customWidth="1"/>
    <col min="4479" max="4479" width="55.140625" style="3" customWidth="1"/>
    <col min="4480" max="4480" width="22.5703125" style="3" customWidth="1"/>
    <col min="4481" max="4481" width="23" style="3" customWidth="1"/>
    <col min="4482" max="4482" width="22.85546875" style="3" customWidth="1"/>
    <col min="4483" max="4483" width="23.42578125" style="3" customWidth="1"/>
    <col min="4484" max="4484" width="28.7109375" style="3" customWidth="1"/>
    <col min="4485" max="4485" width="12.7109375" style="3" customWidth="1"/>
    <col min="4486" max="4486" width="11.42578125" style="3"/>
    <col min="4487" max="4487" width="25.28515625" style="3" customWidth="1"/>
    <col min="4488" max="4488" width="15.85546875" style="3" bestFit="1" customWidth="1"/>
    <col min="4489" max="4490" width="18" style="3" bestFit="1" customWidth="1"/>
    <col min="4491" max="4709" width="11.42578125" style="3"/>
    <col min="4710" max="4710" width="15.42578125" style="3" customWidth="1"/>
    <col min="4711" max="4711" width="9.5703125" style="3" customWidth="1"/>
    <col min="4712" max="4712" width="14.42578125" style="3" customWidth="1"/>
    <col min="4713" max="4713" width="49.85546875" style="3" customWidth="1"/>
    <col min="4714" max="4714" width="22.5703125" style="3" customWidth="1"/>
    <col min="4715" max="4715" width="23" style="3" customWidth="1"/>
    <col min="4716" max="4716" width="22.85546875" style="3" customWidth="1"/>
    <col min="4717" max="4717" width="23.42578125" style="3" customWidth="1"/>
    <col min="4718" max="4718" width="22.42578125" style="3" customWidth="1"/>
    <col min="4719" max="4719" width="13.85546875" style="3" customWidth="1"/>
    <col min="4720" max="4720" width="20.7109375" style="3" customWidth="1"/>
    <col min="4721" max="4721" width="18.140625" style="3" customWidth="1"/>
    <col min="4722" max="4722" width="14.85546875" style="3" bestFit="1" customWidth="1"/>
    <col min="4723" max="4723" width="11.42578125" style="3"/>
    <col min="4724" max="4724" width="17.42578125" style="3" customWidth="1"/>
    <col min="4725" max="4727" width="18.140625" style="3" customWidth="1"/>
    <col min="4728" max="4731" width="11.42578125" style="3"/>
    <col min="4732" max="4732" width="34" style="3" customWidth="1"/>
    <col min="4733" max="4733" width="9.5703125" style="3" customWidth="1"/>
    <col min="4734" max="4734" width="16.7109375" style="3" customWidth="1"/>
    <col min="4735" max="4735" width="55.140625" style="3" customWidth="1"/>
    <col min="4736" max="4736" width="22.5703125" style="3" customWidth="1"/>
    <col min="4737" max="4737" width="23" style="3" customWidth="1"/>
    <col min="4738" max="4738" width="22.85546875" style="3" customWidth="1"/>
    <col min="4739" max="4739" width="23.42578125" style="3" customWidth="1"/>
    <col min="4740" max="4740" width="28.7109375" style="3" customWidth="1"/>
    <col min="4741" max="4741" width="12.7109375" style="3" customWidth="1"/>
    <col min="4742" max="4742" width="11.42578125" style="3"/>
    <col min="4743" max="4743" width="25.28515625" style="3" customWidth="1"/>
    <col min="4744" max="4744" width="15.85546875" style="3" bestFit="1" customWidth="1"/>
    <col min="4745" max="4746" width="18" style="3" bestFit="1" customWidth="1"/>
    <col min="4747" max="4965" width="11.42578125" style="3"/>
    <col min="4966" max="4966" width="15.42578125" style="3" customWidth="1"/>
    <col min="4967" max="4967" width="9.5703125" style="3" customWidth="1"/>
    <col min="4968" max="4968" width="14.42578125" style="3" customWidth="1"/>
    <col min="4969" max="4969" width="49.85546875" style="3" customWidth="1"/>
    <col min="4970" max="4970" width="22.5703125" style="3" customWidth="1"/>
    <col min="4971" max="4971" width="23" style="3" customWidth="1"/>
    <col min="4972" max="4972" width="22.85546875" style="3" customWidth="1"/>
    <col min="4973" max="4973" width="23.42578125" style="3" customWidth="1"/>
    <col min="4974" max="4974" width="22.42578125" style="3" customWidth="1"/>
    <col min="4975" max="4975" width="13.85546875" style="3" customWidth="1"/>
    <col min="4976" max="4976" width="20.7109375" style="3" customWidth="1"/>
    <col min="4977" max="4977" width="18.140625" style="3" customWidth="1"/>
    <col min="4978" max="4978" width="14.85546875" style="3" bestFit="1" customWidth="1"/>
    <col min="4979" max="4979" width="11.42578125" style="3"/>
    <col min="4980" max="4980" width="17.42578125" style="3" customWidth="1"/>
    <col min="4981" max="4983" width="18.140625" style="3" customWidth="1"/>
    <col min="4984" max="4987" width="11.42578125" style="3"/>
    <col min="4988" max="4988" width="34" style="3" customWidth="1"/>
    <col min="4989" max="4989" width="9.5703125" style="3" customWidth="1"/>
    <col min="4990" max="4990" width="16.7109375" style="3" customWidth="1"/>
    <col min="4991" max="4991" width="55.140625" style="3" customWidth="1"/>
    <col min="4992" max="4992" width="22.5703125" style="3" customWidth="1"/>
    <col min="4993" max="4993" width="23" style="3" customWidth="1"/>
    <col min="4994" max="4994" width="22.85546875" style="3" customWidth="1"/>
    <col min="4995" max="4995" width="23.42578125" style="3" customWidth="1"/>
    <col min="4996" max="4996" width="28.7109375" style="3" customWidth="1"/>
    <col min="4997" max="4997" width="12.7109375" style="3" customWidth="1"/>
    <col min="4998" max="4998" width="11.42578125" style="3"/>
    <col min="4999" max="4999" width="25.28515625" style="3" customWidth="1"/>
    <col min="5000" max="5000" width="15.85546875" style="3" bestFit="1" customWidth="1"/>
    <col min="5001" max="5002" width="18" style="3" bestFit="1" customWidth="1"/>
    <col min="5003" max="5221" width="11.42578125" style="3"/>
    <col min="5222" max="5222" width="15.42578125" style="3" customWidth="1"/>
    <col min="5223" max="5223" width="9.5703125" style="3" customWidth="1"/>
    <col min="5224" max="5224" width="14.42578125" style="3" customWidth="1"/>
    <col min="5225" max="5225" width="49.85546875" style="3" customWidth="1"/>
    <col min="5226" max="5226" width="22.5703125" style="3" customWidth="1"/>
    <col min="5227" max="5227" width="23" style="3" customWidth="1"/>
    <col min="5228" max="5228" width="22.85546875" style="3" customWidth="1"/>
    <col min="5229" max="5229" width="23.42578125" style="3" customWidth="1"/>
    <col min="5230" max="5230" width="22.42578125" style="3" customWidth="1"/>
    <col min="5231" max="5231" width="13.85546875" style="3" customWidth="1"/>
    <col min="5232" max="5232" width="20.7109375" style="3" customWidth="1"/>
    <col min="5233" max="5233" width="18.140625" style="3" customWidth="1"/>
    <col min="5234" max="5234" width="14.85546875" style="3" bestFit="1" customWidth="1"/>
    <col min="5235" max="5235" width="11.42578125" style="3"/>
    <col min="5236" max="5236" width="17.42578125" style="3" customWidth="1"/>
    <col min="5237" max="5239" width="18.140625" style="3" customWidth="1"/>
    <col min="5240" max="5243" width="11.42578125" style="3"/>
    <col min="5244" max="5244" width="34" style="3" customWidth="1"/>
    <col min="5245" max="5245" width="9.5703125" style="3" customWidth="1"/>
    <col min="5246" max="5246" width="16.7109375" style="3" customWidth="1"/>
    <col min="5247" max="5247" width="55.140625" style="3" customWidth="1"/>
    <col min="5248" max="5248" width="22.5703125" style="3" customWidth="1"/>
    <col min="5249" max="5249" width="23" style="3" customWidth="1"/>
    <col min="5250" max="5250" width="22.85546875" style="3" customWidth="1"/>
    <col min="5251" max="5251" width="23.42578125" style="3" customWidth="1"/>
    <col min="5252" max="5252" width="28.7109375" style="3" customWidth="1"/>
    <col min="5253" max="5253" width="12.7109375" style="3" customWidth="1"/>
    <col min="5254" max="5254" width="11.42578125" style="3"/>
    <col min="5255" max="5255" width="25.28515625" style="3" customWidth="1"/>
    <col min="5256" max="5256" width="15.85546875" style="3" bestFit="1" customWidth="1"/>
    <col min="5257" max="5258" width="18" style="3" bestFit="1" customWidth="1"/>
    <col min="5259" max="5477" width="11.42578125" style="3"/>
    <col min="5478" max="5478" width="15.42578125" style="3" customWidth="1"/>
    <col min="5479" max="5479" width="9.5703125" style="3" customWidth="1"/>
    <col min="5480" max="5480" width="14.42578125" style="3" customWidth="1"/>
    <col min="5481" max="5481" width="49.85546875" style="3" customWidth="1"/>
    <col min="5482" max="5482" width="22.5703125" style="3" customWidth="1"/>
    <col min="5483" max="5483" width="23" style="3" customWidth="1"/>
    <col min="5484" max="5484" width="22.85546875" style="3" customWidth="1"/>
    <col min="5485" max="5485" width="23.42578125" style="3" customWidth="1"/>
    <col min="5486" max="5486" width="22.42578125" style="3" customWidth="1"/>
    <col min="5487" max="5487" width="13.85546875" style="3" customWidth="1"/>
    <col min="5488" max="5488" width="20.7109375" style="3" customWidth="1"/>
    <col min="5489" max="5489" width="18.140625" style="3" customWidth="1"/>
    <col min="5490" max="5490" width="14.85546875" style="3" bestFit="1" customWidth="1"/>
    <col min="5491" max="5491" width="11.42578125" style="3"/>
    <col min="5492" max="5492" width="17.42578125" style="3" customWidth="1"/>
    <col min="5493" max="5495" width="18.140625" style="3" customWidth="1"/>
    <col min="5496" max="5499" width="11.42578125" style="3"/>
    <col min="5500" max="5500" width="34" style="3" customWidth="1"/>
    <col min="5501" max="5501" width="9.5703125" style="3" customWidth="1"/>
    <col min="5502" max="5502" width="16.7109375" style="3" customWidth="1"/>
    <col min="5503" max="5503" width="55.140625" style="3" customWidth="1"/>
    <col min="5504" max="5504" width="22.5703125" style="3" customWidth="1"/>
    <col min="5505" max="5505" width="23" style="3" customWidth="1"/>
    <col min="5506" max="5506" width="22.85546875" style="3" customWidth="1"/>
    <col min="5507" max="5507" width="23.42578125" style="3" customWidth="1"/>
    <col min="5508" max="5508" width="28.7109375" style="3" customWidth="1"/>
    <col min="5509" max="5509" width="12.7109375" style="3" customWidth="1"/>
    <col min="5510" max="5510" width="11.42578125" style="3"/>
    <col min="5511" max="5511" width="25.28515625" style="3" customWidth="1"/>
    <col min="5512" max="5512" width="15.85546875" style="3" bestFit="1" customWidth="1"/>
    <col min="5513" max="5514" width="18" style="3" bestFit="1" customWidth="1"/>
    <col min="5515" max="5733" width="11.42578125" style="3"/>
    <col min="5734" max="5734" width="15.42578125" style="3" customWidth="1"/>
    <col min="5735" max="5735" width="9.5703125" style="3" customWidth="1"/>
    <col min="5736" max="5736" width="14.42578125" style="3" customWidth="1"/>
    <col min="5737" max="5737" width="49.85546875" style="3" customWidth="1"/>
    <col min="5738" max="5738" width="22.5703125" style="3" customWidth="1"/>
    <col min="5739" max="5739" width="23" style="3" customWidth="1"/>
    <col min="5740" max="5740" width="22.85546875" style="3" customWidth="1"/>
    <col min="5741" max="5741" width="23.42578125" style="3" customWidth="1"/>
    <col min="5742" max="5742" width="22.42578125" style="3" customWidth="1"/>
    <col min="5743" max="5743" width="13.85546875" style="3" customWidth="1"/>
    <col min="5744" max="5744" width="20.7109375" style="3" customWidth="1"/>
    <col min="5745" max="5745" width="18.140625" style="3" customWidth="1"/>
    <col min="5746" max="5746" width="14.85546875" style="3" bestFit="1" customWidth="1"/>
    <col min="5747" max="5747" width="11.42578125" style="3"/>
    <col min="5748" max="5748" width="17.42578125" style="3" customWidth="1"/>
    <col min="5749" max="5751" width="18.140625" style="3" customWidth="1"/>
    <col min="5752" max="5755" width="11.42578125" style="3"/>
    <col min="5756" max="5756" width="34" style="3" customWidth="1"/>
    <col min="5757" max="5757" width="9.5703125" style="3" customWidth="1"/>
    <col min="5758" max="5758" width="16.7109375" style="3" customWidth="1"/>
    <col min="5759" max="5759" width="55.140625" style="3" customWidth="1"/>
    <col min="5760" max="5760" width="22.5703125" style="3" customWidth="1"/>
    <col min="5761" max="5761" width="23" style="3" customWidth="1"/>
    <col min="5762" max="5762" width="22.85546875" style="3" customWidth="1"/>
    <col min="5763" max="5763" width="23.42578125" style="3" customWidth="1"/>
    <col min="5764" max="5764" width="28.7109375" style="3" customWidth="1"/>
    <col min="5765" max="5765" width="12.7109375" style="3" customWidth="1"/>
    <col min="5766" max="5766" width="11.42578125" style="3"/>
    <col min="5767" max="5767" width="25.28515625" style="3" customWidth="1"/>
    <col min="5768" max="5768" width="15.85546875" style="3" bestFit="1" customWidth="1"/>
    <col min="5769" max="5770" width="18" style="3" bestFit="1" customWidth="1"/>
    <col min="5771" max="5989" width="11.42578125" style="3"/>
    <col min="5990" max="5990" width="15.42578125" style="3" customWidth="1"/>
    <col min="5991" max="5991" width="9.5703125" style="3" customWidth="1"/>
    <col min="5992" max="5992" width="14.42578125" style="3" customWidth="1"/>
    <col min="5993" max="5993" width="49.85546875" style="3" customWidth="1"/>
    <col min="5994" max="5994" width="22.5703125" style="3" customWidth="1"/>
    <col min="5995" max="5995" width="23" style="3" customWidth="1"/>
    <col min="5996" max="5996" width="22.85546875" style="3" customWidth="1"/>
    <col min="5997" max="5997" width="23.42578125" style="3" customWidth="1"/>
    <col min="5998" max="5998" width="22.42578125" style="3" customWidth="1"/>
    <col min="5999" max="5999" width="13.85546875" style="3" customWidth="1"/>
    <col min="6000" max="6000" width="20.7109375" style="3" customWidth="1"/>
    <col min="6001" max="6001" width="18.140625" style="3" customWidth="1"/>
    <col min="6002" max="6002" width="14.85546875" style="3" bestFit="1" customWidth="1"/>
    <col min="6003" max="6003" width="11.42578125" style="3"/>
    <col min="6004" max="6004" width="17.42578125" style="3" customWidth="1"/>
    <col min="6005" max="6007" width="18.140625" style="3" customWidth="1"/>
    <col min="6008" max="6011" width="11.42578125" style="3"/>
    <col min="6012" max="6012" width="34" style="3" customWidth="1"/>
    <col min="6013" max="6013" width="9.5703125" style="3" customWidth="1"/>
    <col min="6014" max="6014" width="16.7109375" style="3" customWidth="1"/>
    <col min="6015" max="6015" width="55.140625" style="3" customWidth="1"/>
    <col min="6016" max="6016" width="22.5703125" style="3" customWidth="1"/>
    <col min="6017" max="6017" width="23" style="3" customWidth="1"/>
    <col min="6018" max="6018" width="22.85546875" style="3" customWidth="1"/>
    <col min="6019" max="6019" width="23.42578125" style="3" customWidth="1"/>
    <col min="6020" max="6020" width="28.7109375" style="3" customWidth="1"/>
    <col min="6021" max="6021" width="12.7109375" style="3" customWidth="1"/>
    <col min="6022" max="6022" width="11.42578125" style="3"/>
    <col min="6023" max="6023" width="25.28515625" style="3" customWidth="1"/>
    <col min="6024" max="6024" width="15.85546875" style="3" bestFit="1" customWidth="1"/>
    <col min="6025" max="6026" width="18" style="3" bestFit="1" customWidth="1"/>
    <col min="6027" max="6245" width="11.42578125" style="3"/>
    <col min="6246" max="6246" width="15.42578125" style="3" customWidth="1"/>
    <col min="6247" max="6247" width="9.5703125" style="3" customWidth="1"/>
    <col min="6248" max="6248" width="14.42578125" style="3" customWidth="1"/>
    <col min="6249" max="6249" width="49.85546875" style="3" customWidth="1"/>
    <col min="6250" max="6250" width="22.5703125" style="3" customWidth="1"/>
    <col min="6251" max="6251" width="23" style="3" customWidth="1"/>
    <col min="6252" max="6252" width="22.85546875" style="3" customWidth="1"/>
    <col min="6253" max="6253" width="23.42578125" style="3" customWidth="1"/>
    <col min="6254" max="6254" width="22.42578125" style="3" customWidth="1"/>
    <col min="6255" max="6255" width="13.85546875" style="3" customWidth="1"/>
    <col min="6256" max="6256" width="20.7109375" style="3" customWidth="1"/>
    <col min="6257" max="6257" width="18.140625" style="3" customWidth="1"/>
    <col min="6258" max="6258" width="14.85546875" style="3" bestFit="1" customWidth="1"/>
    <col min="6259" max="6259" width="11.42578125" style="3"/>
    <col min="6260" max="6260" width="17.42578125" style="3" customWidth="1"/>
    <col min="6261" max="6263" width="18.140625" style="3" customWidth="1"/>
    <col min="6264" max="6267" width="11.42578125" style="3"/>
    <col min="6268" max="6268" width="34" style="3" customWidth="1"/>
    <col min="6269" max="6269" width="9.5703125" style="3" customWidth="1"/>
    <col min="6270" max="6270" width="16.7109375" style="3" customWidth="1"/>
    <col min="6271" max="6271" width="55.140625" style="3" customWidth="1"/>
    <col min="6272" max="6272" width="22.5703125" style="3" customWidth="1"/>
    <col min="6273" max="6273" width="23" style="3" customWidth="1"/>
    <col min="6274" max="6274" width="22.85546875" style="3" customWidth="1"/>
    <col min="6275" max="6275" width="23.42578125" style="3" customWidth="1"/>
    <col min="6276" max="6276" width="28.7109375" style="3" customWidth="1"/>
    <col min="6277" max="6277" width="12.7109375" style="3" customWidth="1"/>
    <col min="6278" max="6278" width="11.42578125" style="3"/>
    <col min="6279" max="6279" width="25.28515625" style="3" customWidth="1"/>
    <col min="6280" max="6280" width="15.85546875" style="3" bestFit="1" customWidth="1"/>
    <col min="6281" max="6282" width="18" style="3" bestFit="1" customWidth="1"/>
    <col min="6283" max="6501" width="11.42578125" style="3"/>
    <col min="6502" max="6502" width="15.42578125" style="3" customWidth="1"/>
    <col min="6503" max="6503" width="9.5703125" style="3" customWidth="1"/>
    <col min="6504" max="6504" width="14.42578125" style="3" customWidth="1"/>
    <col min="6505" max="6505" width="49.85546875" style="3" customWidth="1"/>
    <col min="6506" max="6506" width="22.5703125" style="3" customWidth="1"/>
    <col min="6507" max="6507" width="23" style="3" customWidth="1"/>
    <col min="6508" max="6508" width="22.85546875" style="3" customWidth="1"/>
    <col min="6509" max="6509" width="23.42578125" style="3" customWidth="1"/>
    <col min="6510" max="6510" width="22.42578125" style="3" customWidth="1"/>
    <col min="6511" max="6511" width="13.85546875" style="3" customWidth="1"/>
    <col min="6512" max="6512" width="20.7109375" style="3" customWidth="1"/>
    <col min="6513" max="6513" width="18.140625" style="3" customWidth="1"/>
    <col min="6514" max="6514" width="14.85546875" style="3" bestFit="1" customWidth="1"/>
    <col min="6515" max="6515" width="11.42578125" style="3"/>
    <col min="6516" max="6516" width="17.42578125" style="3" customWidth="1"/>
    <col min="6517" max="6519" width="18.140625" style="3" customWidth="1"/>
    <col min="6520" max="6523" width="11.42578125" style="3"/>
    <col min="6524" max="6524" width="34" style="3" customWidth="1"/>
    <col min="6525" max="6525" width="9.5703125" style="3" customWidth="1"/>
    <col min="6526" max="6526" width="16.7109375" style="3" customWidth="1"/>
    <col min="6527" max="6527" width="55.140625" style="3" customWidth="1"/>
    <col min="6528" max="6528" width="22.5703125" style="3" customWidth="1"/>
    <col min="6529" max="6529" width="23" style="3" customWidth="1"/>
    <col min="6530" max="6530" width="22.85546875" style="3" customWidth="1"/>
    <col min="6531" max="6531" width="23.42578125" style="3" customWidth="1"/>
    <col min="6532" max="6532" width="28.7109375" style="3" customWidth="1"/>
    <col min="6533" max="6533" width="12.7109375" style="3" customWidth="1"/>
    <col min="6534" max="6534" width="11.42578125" style="3"/>
    <col min="6535" max="6535" width="25.28515625" style="3" customWidth="1"/>
    <col min="6536" max="6536" width="15.85546875" style="3" bestFit="1" customWidth="1"/>
    <col min="6537" max="6538" width="18" style="3" bestFit="1" customWidth="1"/>
    <col min="6539" max="6757" width="11.42578125" style="3"/>
    <col min="6758" max="6758" width="15.42578125" style="3" customWidth="1"/>
    <col min="6759" max="6759" width="9.5703125" style="3" customWidth="1"/>
    <col min="6760" max="6760" width="14.42578125" style="3" customWidth="1"/>
    <col min="6761" max="6761" width="49.85546875" style="3" customWidth="1"/>
    <col min="6762" max="6762" width="22.5703125" style="3" customWidth="1"/>
    <col min="6763" max="6763" width="23" style="3" customWidth="1"/>
    <col min="6764" max="6764" width="22.85546875" style="3" customWidth="1"/>
    <col min="6765" max="6765" width="23.42578125" style="3" customWidth="1"/>
    <col min="6766" max="6766" width="22.42578125" style="3" customWidth="1"/>
    <col min="6767" max="6767" width="13.85546875" style="3" customWidth="1"/>
    <col min="6768" max="6768" width="20.7109375" style="3" customWidth="1"/>
    <col min="6769" max="6769" width="18.140625" style="3" customWidth="1"/>
    <col min="6770" max="6770" width="14.85546875" style="3" bestFit="1" customWidth="1"/>
    <col min="6771" max="6771" width="11.42578125" style="3"/>
    <col min="6772" max="6772" width="17.42578125" style="3" customWidth="1"/>
    <col min="6773" max="6775" width="18.140625" style="3" customWidth="1"/>
    <col min="6776" max="6779" width="11.42578125" style="3"/>
    <col min="6780" max="6780" width="34" style="3" customWidth="1"/>
    <col min="6781" max="6781" width="9.5703125" style="3" customWidth="1"/>
    <col min="6782" max="6782" width="16.7109375" style="3" customWidth="1"/>
    <col min="6783" max="6783" width="55.140625" style="3" customWidth="1"/>
    <col min="6784" max="6784" width="22.5703125" style="3" customWidth="1"/>
    <col min="6785" max="6785" width="23" style="3" customWidth="1"/>
    <col min="6786" max="6786" width="22.85546875" style="3" customWidth="1"/>
    <col min="6787" max="6787" width="23.42578125" style="3" customWidth="1"/>
    <col min="6788" max="6788" width="28.7109375" style="3" customWidth="1"/>
    <col min="6789" max="6789" width="12.7109375" style="3" customWidth="1"/>
    <col min="6790" max="6790" width="11.42578125" style="3"/>
    <col min="6791" max="6791" width="25.28515625" style="3" customWidth="1"/>
    <col min="6792" max="6792" width="15.85546875" style="3" bestFit="1" customWidth="1"/>
    <col min="6793" max="6794" width="18" style="3" bestFit="1" customWidth="1"/>
    <col min="6795" max="7013" width="11.42578125" style="3"/>
    <col min="7014" max="7014" width="15.42578125" style="3" customWidth="1"/>
    <col min="7015" max="7015" width="9.5703125" style="3" customWidth="1"/>
    <col min="7016" max="7016" width="14.42578125" style="3" customWidth="1"/>
    <col min="7017" max="7017" width="49.85546875" style="3" customWidth="1"/>
    <col min="7018" max="7018" width="22.5703125" style="3" customWidth="1"/>
    <col min="7019" max="7019" width="23" style="3" customWidth="1"/>
    <col min="7020" max="7020" width="22.85546875" style="3" customWidth="1"/>
    <col min="7021" max="7021" width="23.42578125" style="3" customWidth="1"/>
    <col min="7022" max="7022" width="22.42578125" style="3" customWidth="1"/>
    <col min="7023" max="7023" width="13.85546875" style="3" customWidth="1"/>
    <col min="7024" max="7024" width="20.7109375" style="3" customWidth="1"/>
    <col min="7025" max="7025" width="18.140625" style="3" customWidth="1"/>
    <col min="7026" max="7026" width="14.85546875" style="3" bestFit="1" customWidth="1"/>
    <col min="7027" max="7027" width="11.42578125" style="3"/>
    <col min="7028" max="7028" width="17.42578125" style="3" customWidth="1"/>
    <col min="7029" max="7031" width="18.140625" style="3" customWidth="1"/>
    <col min="7032" max="7035" width="11.42578125" style="3"/>
    <col min="7036" max="7036" width="34" style="3" customWidth="1"/>
    <col min="7037" max="7037" width="9.5703125" style="3" customWidth="1"/>
    <col min="7038" max="7038" width="16.7109375" style="3" customWidth="1"/>
    <col min="7039" max="7039" width="55.140625" style="3" customWidth="1"/>
    <col min="7040" max="7040" width="22.5703125" style="3" customWidth="1"/>
    <col min="7041" max="7041" width="23" style="3" customWidth="1"/>
    <col min="7042" max="7042" width="22.85546875" style="3" customWidth="1"/>
    <col min="7043" max="7043" width="23.42578125" style="3" customWidth="1"/>
    <col min="7044" max="7044" width="28.7109375" style="3" customWidth="1"/>
    <col min="7045" max="7045" width="12.7109375" style="3" customWidth="1"/>
    <col min="7046" max="7046" width="11.42578125" style="3"/>
    <col min="7047" max="7047" width="25.28515625" style="3" customWidth="1"/>
    <col min="7048" max="7048" width="15.85546875" style="3" bestFit="1" customWidth="1"/>
    <col min="7049" max="7050" width="18" style="3" bestFit="1" customWidth="1"/>
    <col min="7051" max="7269" width="11.42578125" style="3"/>
    <col min="7270" max="7270" width="15.42578125" style="3" customWidth="1"/>
    <col min="7271" max="7271" width="9.5703125" style="3" customWidth="1"/>
    <col min="7272" max="7272" width="14.42578125" style="3" customWidth="1"/>
    <col min="7273" max="7273" width="49.85546875" style="3" customWidth="1"/>
    <col min="7274" max="7274" width="22.5703125" style="3" customWidth="1"/>
    <col min="7275" max="7275" width="23" style="3" customWidth="1"/>
    <col min="7276" max="7276" width="22.85546875" style="3" customWidth="1"/>
    <col min="7277" max="7277" width="23.42578125" style="3" customWidth="1"/>
    <col min="7278" max="7278" width="22.42578125" style="3" customWidth="1"/>
    <col min="7279" max="7279" width="13.85546875" style="3" customWidth="1"/>
    <col min="7280" max="7280" width="20.7109375" style="3" customWidth="1"/>
    <col min="7281" max="7281" width="18.140625" style="3" customWidth="1"/>
    <col min="7282" max="7282" width="14.85546875" style="3" bestFit="1" customWidth="1"/>
    <col min="7283" max="7283" width="11.42578125" style="3"/>
    <col min="7284" max="7284" width="17.42578125" style="3" customWidth="1"/>
    <col min="7285" max="7287" width="18.140625" style="3" customWidth="1"/>
    <col min="7288" max="7291" width="11.42578125" style="3"/>
    <col min="7292" max="7292" width="34" style="3" customWidth="1"/>
    <col min="7293" max="7293" width="9.5703125" style="3" customWidth="1"/>
    <col min="7294" max="7294" width="16.7109375" style="3" customWidth="1"/>
    <col min="7295" max="7295" width="55.140625" style="3" customWidth="1"/>
    <col min="7296" max="7296" width="22.5703125" style="3" customWidth="1"/>
    <col min="7297" max="7297" width="23" style="3" customWidth="1"/>
    <col min="7298" max="7298" width="22.85546875" style="3" customWidth="1"/>
    <col min="7299" max="7299" width="23.42578125" style="3" customWidth="1"/>
    <col min="7300" max="7300" width="28.7109375" style="3" customWidth="1"/>
    <col min="7301" max="7301" width="12.7109375" style="3" customWidth="1"/>
    <col min="7302" max="7302" width="11.42578125" style="3"/>
    <col min="7303" max="7303" width="25.28515625" style="3" customWidth="1"/>
    <col min="7304" max="7304" width="15.85546875" style="3" bestFit="1" customWidth="1"/>
    <col min="7305" max="7306" width="18" style="3" bestFit="1" customWidth="1"/>
    <col min="7307" max="7525" width="11.42578125" style="3"/>
    <col min="7526" max="7526" width="15.42578125" style="3" customWidth="1"/>
    <col min="7527" max="7527" width="9.5703125" style="3" customWidth="1"/>
    <col min="7528" max="7528" width="14.42578125" style="3" customWidth="1"/>
    <col min="7529" max="7529" width="49.85546875" style="3" customWidth="1"/>
    <col min="7530" max="7530" width="22.5703125" style="3" customWidth="1"/>
    <col min="7531" max="7531" width="23" style="3" customWidth="1"/>
    <col min="7532" max="7532" width="22.85546875" style="3" customWidth="1"/>
    <col min="7533" max="7533" width="23.42578125" style="3" customWidth="1"/>
    <col min="7534" max="7534" width="22.42578125" style="3" customWidth="1"/>
    <col min="7535" max="7535" width="13.85546875" style="3" customWidth="1"/>
    <col min="7536" max="7536" width="20.7109375" style="3" customWidth="1"/>
    <col min="7537" max="7537" width="18.140625" style="3" customWidth="1"/>
    <col min="7538" max="7538" width="14.85546875" style="3" bestFit="1" customWidth="1"/>
    <col min="7539" max="7539" width="11.42578125" style="3"/>
    <col min="7540" max="7540" width="17.42578125" style="3" customWidth="1"/>
    <col min="7541" max="7543" width="18.140625" style="3" customWidth="1"/>
    <col min="7544" max="7547" width="11.42578125" style="3"/>
    <col min="7548" max="7548" width="34" style="3" customWidth="1"/>
    <col min="7549" max="7549" width="9.5703125" style="3" customWidth="1"/>
    <col min="7550" max="7550" width="16.7109375" style="3" customWidth="1"/>
    <col min="7551" max="7551" width="55.140625" style="3" customWidth="1"/>
    <col min="7552" max="7552" width="22.5703125" style="3" customWidth="1"/>
    <col min="7553" max="7553" width="23" style="3" customWidth="1"/>
    <col min="7554" max="7554" width="22.85546875" style="3" customWidth="1"/>
    <col min="7555" max="7555" width="23.42578125" style="3" customWidth="1"/>
    <col min="7556" max="7556" width="28.7109375" style="3" customWidth="1"/>
    <col min="7557" max="7557" width="12.7109375" style="3" customWidth="1"/>
    <col min="7558" max="7558" width="11.42578125" style="3"/>
    <col min="7559" max="7559" width="25.28515625" style="3" customWidth="1"/>
    <col min="7560" max="7560" width="15.85546875" style="3" bestFit="1" customWidth="1"/>
    <col min="7561" max="7562" width="18" style="3" bestFit="1" customWidth="1"/>
    <col min="7563" max="7781" width="11.42578125" style="3"/>
    <col min="7782" max="7782" width="15.42578125" style="3" customWidth="1"/>
    <col min="7783" max="7783" width="9.5703125" style="3" customWidth="1"/>
    <col min="7784" max="7784" width="14.42578125" style="3" customWidth="1"/>
    <col min="7785" max="7785" width="49.85546875" style="3" customWidth="1"/>
    <col min="7786" max="7786" width="22.5703125" style="3" customWidth="1"/>
    <col min="7787" max="7787" width="23" style="3" customWidth="1"/>
    <col min="7788" max="7788" width="22.85546875" style="3" customWidth="1"/>
    <col min="7789" max="7789" width="23.42578125" style="3" customWidth="1"/>
    <col min="7790" max="7790" width="22.42578125" style="3" customWidth="1"/>
    <col min="7791" max="7791" width="13.85546875" style="3" customWidth="1"/>
    <col min="7792" max="7792" width="20.7109375" style="3" customWidth="1"/>
    <col min="7793" max="7793" width="18.140625" style="3" customWidth="1"/>
    <col min="7794" max="7794" width="14.85546875" style="3" bestFit="1" customWidth="1"/>
    <col min="7795" max="7795" width="11.42578125" style="3"/>
    <col min="7796" max="7796" width="17.42578125" style="3" customWidth="1"/>
    <col min="7797" max="7799" width="18.140625" style="3" customWidth="1"/>
    <col min="7800" max="7803" width="11.42578125" style="3"/>
    <col min="7804" max="7804" width="34" style="3" customWidth="1"/>
    <col min="7805" max="7805" width="9.5703125" style="3" customWidth="1"/>
    <col min="7806" max="7806" width="16.7109375" style="3" customWidth="1"/>
    <col min="7807" max="7807" width="55.140625" style="3" customWidth="1"/>
    <col min="7808" max="7808" width="22.5703125" style="3" customWidth="1"/>
    <col min="7809" max="7809" width="23" style="3" customWidth="1"/>
    <col min="7810" max="7810" width="22.85546875" style="3" customWidth="1"/>
    <col min="7811" max="7811" width="23.42578125" style="3" customWidth="1"/>
    <col min="7812" max="7812" width="28.7109375" style="3" customWidth="1"/>
    <col min="7813" max="7813" width="12.7109375" style="3" customWidth="1"/>
    <col min="7814" max="7814" width="11.42578125" style="3"/>
    <col min="7815" max="7815" width="25.28515625" style="3" customWidth="1"/>
    <col min="7816" max="7816" width="15.85546875" style="3" bestFit="1" customWidth="1"/>
    <col min="7817" max="7818" width="18" style="3" bestFit="1" customWidth="1"/>
    <col min="7819" max="8037" width="11.42578125" style="3"/>
    <col min="8038" max="8038" width="15.42578125" style="3" customWidth="1"/>
    <col min="8039" max="8039" width="9.5703125" style="3" customWidth="1"/>
    <col min="8040" max="8040" width="14.42578125" style="3" customWidth="1"/>
    <col min="8041" max="8041" width="49.85546875" style="3" customWidth="1"/>
    <col min="8042" max="8042" width="22.5703125" style="3" customWidth="1"/>
    <col min="8043" max="8043" width="23" style="3" customWidth="1"/>
    <col min="8044" max="8044" width="22.85546875" style="3" customWidth="1"/>
    <col min="8045" max="8045" width="23.42578125" style="3" customWidth="1"/>
    <col min="8046" max="8046" width="22.42578125" style="3" customWidth="1"/>
    <col min="8047" max="8047" width="13.85546875" style="3" customWidth="1"/>
    <col min="8048" max="8048" width="20.7109375" style="3" customWidth="1"/>
    <col min="8049" max="8049" width="18.140625" style="3" customWidth="1"/>
    <col min="8050" max="8050" width="14.85546875" style="3" bestFit="1" customWidth="1"/>
    <col min="8051" max="8051" width="11.42578125" style="3"/>
    <col min="8052" max="8052" width="17.42578125" style="3" customWidth="1"/>
    <col min="8053" max="8055" width="18.140625" style="3" customWidth="1"/>
    <col min="8056" max="8059" width="11.42578125" style="3"/>
    <col min="8060" max="8060" width="34" style="3" customWidth="1"/>
    <col min="8061" max="8061" width="9.5703125" style="3" customWidth="1"/>
    <col min="8062" max="8062" width="16.7109375" style="3" customWidth="1"/>
    <col min="8063" max="8063" width="55.140625" style="3" customWidth="1"/>
    <col min="8064" max="8064" width="22.5703125" style="3" customWidth="1"/>
    <col min="8065" max="8065" width="23" style="3" customWidth="1"/>
    <col min="8066" max="8066" width="22.85546875" style="3" customWidth="1"/>
    <col min="8067" max="8067" width="23.42578125" style="3" customWidth="1"/>
    <col min="8068" max="8068" width="28.7109375" style="3" customWidth="1"/>
    <col min="8069" max="8069" width="12.7109375" style="3" customWidth="1"/>
    <col min="8070" max="8070" width="11.42578125" style="3"/>
    <col min="8071" max="8071" width="25.28515625" style="3" customWidth="1"/>
    <col min="8072" max="8072" width="15.85546875" style="3" bestFit="1" customWidth="1"/>
    <col min="8073" max="8074" width="18" style="3" bestFit="1" customWidth="1"/>
    <col min="8075" max="8293" width="11.42578125" style="3"/>
    <col min="8294" max="8294" width="15.42578125" style="3" customWidth="1"/>
    <col min="8295" max="8295" width="9.5703125" style="3" customWidth="1"/>
    <col min="8296" max="8296" width="14.42578125" style="3" customWidth="1"/>
    <col min="8297" max="8297" width="49.85546875" style="3" customWidth="1"/>
    <col min="8298" max="8298" width="22.5703125" style="3" customWidth="1"/>
    <col min="8299" max="8299" width="23" style="3" customWidth="1"/>
    <col min="8300" max="8300" width="22.85546875" style="3" customWidth="1"/>
    <col min="8301" max="8301" width="23.42578125" style="3" customWidth="1"/>
    <col min="8302" max="8302" width="22.42578125" style="3" customWidth="1"/>
    <col min="8303" max="8303" width="13.85546875" style="3" customWidth="1"/>
    <col min="8304" max="8304" width="20.7109375" style="3" customWidth="1"/>
    <col min="8305" max="8305" width="18.140625" style="3" customWidth="1"/>
    <col min="8306" max="8306" width="14.85546875" style="3" bestFit="1" customWidth="1"/>
    <col min="8307" max="8307" width="11.42578125" style="3"/>
    <col min="8308" max="8308" width="17.42578125" style="3" customWidth="1"/>
    <col min="8309" max="8311" width="18.140625" style="3" customWidth="1"/>
    <col min="8312" max="8315" width="11.42578125" style="3"/>
    <col min="8316" max="8316" width="34" style="3" customWidth="1"/>
    <col min="8317" max="8317" width="9.5703125" style="3" customWidth="1"/>
    <col min="8318" max="8318" width="16.7109375" style="3" customWidth="1"/>
    <col min="8319" max="8319" width="55.140625" style="3" customWidth="1"/>
    <col min="8320" max="8320" width="22.5703125" style="3" customWidth="1"/>
    <col min="8321" max="8321" width="23" style="3" customWidth="1"/>
    <col min="8322" max="8322" width="22.85546875" style="3" customWidth="1"/>
    <col min="8323" max="8323" width="23.42578125" style="3" customWidth="1"/>
    <col min="8324" max="8324" width="28.7109375" style="3" customWidth="1"/>
    <col min="8325" max="8325" width="12.7109375" style="3" customWidth="1"/>
    <col min="8326" max="8326" width="11.42578125" style="3"/>
    <col min="8327" max="8327" width="25.28515625" style="3" customWidth="1"/>
    <col min="8328" max="8328" width="15.85546875" style="3" bestFit="1" customWidth="1"/>
    <col min="8329" max="8330" width="18" style="3" bestFit="1" customWidth="1"/>
    <col min="8331" max="8549" width="11.42578125" style="3"/>
    <col min="8550" max="8550" width="15.42578125" style="3" customWidth="1"/>
    <col min="8551" max="8551" width="9.5703125" style="3" customWidth="1"/>
    <col min="8552" max="8552" width="14.42578125" style="3" customWidth="1"/>
    <col min="8553" max="8553" width="49.85546875" style="3" customWidth="1"/>
    <col min="8554" max="8554" width="22.5703125" style="3" customWidth="1"/>
    <col min="8555" max="8555" width="23" style="3" customWidth="1"/>
    <col min="8556" max="8556" width="22.85546875" style="3" customWidth="1"/>
    <col min="8557" max="8557" width="23.42578125" style="3" customWidth="1"/>
    <col min="8558" max="8558" width="22.42578125" style="3" customWidth="1"/>
    <col min="8559" max="8559" width="13.85546875" style="3" customWidth="1"/>
    <col min="8560" max="8560" width="20.7109375" style="3" customWidth="1"/>
    <col min="8561" max="8561" width="18.140625" style="3" customWidth="1"/>
    <col min="8562" max="8562" width="14.85546875" style="3" bestFit="1" customWidth="1"/>
    <col min="8563" max="8563" width="11.42578125" style="3"/>
    <col min="8564" max="8564" width="17.42578125" style="3" customWidth="1"/>
    <col min="8565" max="8567" width="18.140625" style="3" customWidth="1"/>
    <col min="8568" max="8571" width="11.42578125" style="3"/>
    <col min="8572" max="8572" width="34" style="3" customWidth="1"/>
    <col min="8573" max="8573" width="9.5703125" style="3" customWidth="1"/>
    <col min="8574" max="8574" width="16.7109375" style="3" customWidth="1"/>
    <col min="8575" max="8575" width="55.140625" style="3" customWidth="1"/>
    <col min="8576" max="8576" width="22.5703125" style="3" customWidth="1"/>
    <col min="8577" max="8577" width="23" style="3" customWidth="1"/>
    <col min="8578" max="8578" width="22.85546875" style="3" customWidth="1"/>
    <col min="8579" max="8579" width="23.42578125" style="3" customWidth="1"/>
    <col min="8580" max="8580" width="28.7109375" style="3" customWidth="1"/>
    <col min="8581" max="8581" width="12.7109375" style="3" customWidth="1"/>
    <col min="8582" max="8582" width="11.42578125" style="3"/>
    <col min="8583" max="8583" width="25.28515625" style="3" customWidth="1"/>
    <col min="8584" max="8584" width="15.85546875" style="3" bestFit="1" customWidth="1"/>
    <col min="8585" max="8586" width="18" style="3" bestFit="1" customWidth="1"/>
    <col min="8587" max="8805" width="11.42578125" style="3"/>
    <col min="8806" max="8806" width="15.42578125" style="3" customWidth="1"/>
    <col min="8807" max="8807" width="9.5703125" style="3" customWidth="1"/>
    <col min="8808" max="8808" width="14.42578125" style="3" customWidth="1"/>
    <col min="8809" max="8809" width="49.85546875" style="3" customWidth="1"/>
    <col min="8810" max="8810" width="22.5703125" style="3" customWidth="1"/>
    <col min="8811" max="8811" width="23" style="3" customWidth="1"/>
    <col min="8812" max="8812" width="22.85546875" style="3" customWidth="1"/>
    <col min="8813" max="8813" width="23.42578125" style="3" customWidth="1"/>
    <col min="8814" max="8814" width="22.42578125" style="3" customWidth="1"/>
    <col min="8815" max="8815" width="13.85546875" style="3" customWidth="1"/>
    <col min="8816" max="8816" width="20.7109375" style="3" customWidth="1"/>
    <col min="8817" max="8817" width="18.140625" style="3" customWidth="1"/>
    <col min="8818" max="8818" width="14.85546875" style="3" bestFit="1" customWidth="1"/>
    <col min="8819" max="8819" width="11.42578125" style="3"/>
    <col min="8820" max="8820" width="17.42578125" style="3" customWidth="1"/>
    <col min="8821" max="8823" width="18.140625" style="3" customWidth="1"/>
    <col min="8824" max="8827" width="11.42578125" style="3"/>
    <col min="8828" max="8828" width="34" style="3" customWidth="1"/>
    <col min="8829" max="8829" width="9.5703125" style="3" customWidth="1"/>
    <col min="8830" max="8830" width="16.7109375" style="3" customWidth="1"/>
    <col min="8831" max="8831" width="55.140625" style="3" customWidth="1"/>
    <col min="8832" max="8832" width="22.5703125" style="3" customWidth="1"/>
    <col min="8833" max="8833" width="23" style="3" customWidth="1"/>
    <col min="8834" max="8834" width="22.85546875" style="3" customWidth="1"/>
    <col min="8835" max="8835" width="23.42578125" style="3" customWidth="1"/>
    <col min="8836" max="8836" width="28.7109375" style="3" customWidth="1"/>
    <col min="8837" max="8837" width="12.7109375" style="3" customWidth="1"/>
    <col min="8838" max="8838" width="11.42578125" style="3"/>
    <col min="8839" max="8839" width="25.28515625" style="3" customWidth="1"/>
    <col min="8840" max="8840" width="15.85546875" style="3" bestFit="1" customWidth="1"/>
    <col min="8841" max="8842" width="18" style="3" bestFit="1" customWidth="1"/>
    <col min="8843" max="9061" width="11.42578125" style="3"/>
    <col min="9062" max="9062" width="15.42578125" style="3" customWidth="1"/>
    <col min="9063" max="9063" width="9.5703125" style="3" customWidth="1"/>
    <col min="9064" max="9064" width="14.42578125" style="3" customWidth="1"/>
    <col min="9065" max="9065" width="49.85546875" style="3" customWidth="1"/>
    <col min="9066" max="9066" width="22.5703125" style="3" customWidth="1"/>
    <col min="9067" max="9067" width="23" style="3" customWidth="1"/>
    <col min="9068" max="9068" width="22.85546875" style="3" customWidth="1"/>
    <col min="9069" max="9069" width="23.42578125" style="3" customWidth="1"/>
    <col min="9070" max="9070" width="22.42578125" style="3" customWidth="1"/>
    <col min="9071" max="9071" width="13.85546875" style="3" customWidth="1"/>
    <col min="9072" max="9072" width="20.7109375" style="3" customWidth="1"/>
    <col min="9073" max="9073" width="18.140625" style="3" customWidth="1"/>
    <col min="9074" max="9074" width="14.85546875" style="3" bestFit="1" customWidth="1"/>
    <col min="9075" max="9075" width="11.42578125" style="3"/>
    <col min="9076" max="9076" width="17.42578125" style="3" customWidth="1"/>
    <col min="9077" max="9079" width="18.140625" style="3" customWidth="1"/>
    <col min="9080" max="9083" width="11.42578125" style="3"/>
    <col min="9084" max="9084" width="34" style="3" customWidth="1"/>
    <col min="9085" max="9085" width="9.5703125" style="3" customWidth="1"/>
    <col min="9086" max="9086" width="16.7109375" style="3" customWidth="1"/>
    <col min="9087" max="9087" width="55.140625" style="3" customWidth="1"/>
    <col min="9088" max="9088" width="22.5703125" style="3" customWidth="1"/>
    <col min="9089" max="9089" width="23" style="3" customWidth="1"/>
    <col min="9090" max="9090" width="22.85546875" style="3" customWidth="1"/>
    <col min="9091" max="9091" width="23.42578125" style="3" customWidth="1"/>
    <col min="9092" max="9092" width="28.7109375" style="3" customWidth="1"/>
    <col min="9093" max="9093" width="12.7109375" style="3" customWidth="1"/>
    <col min="9094" max="9094" width="11.42578125" style="3"/>
    <col min="9095" max="9095" width="25.28515625" style="3" customWidth="1"/>
    <col min="9096" max="9096" width="15.85546875" style="3" bestFit="1" customWidth="1"/>
    <col min="9097" max="9098" width="18" style="3" bestFit="1" customWidth="1"/>
    <col min="9099" max="9317" width="11.42578125" style="3"/>
    <col min="9318" max="9318" width="15.42578125" style="3" customWidth="1"/>
    <col min="9319" max="9319" width="9.5703125" style="3" customWidth="1"/>
    <col min="9320" max="9320" width="14.42578125" style="3" customWidth="1"/>
    <col min="9321" max="9321" width="49.85546875" style="3" customWidth="1"/>
    <col min="9322" max="9322" width="22.5703125" style="3" customWidth="1"/>
    <col min="9323" max="9323" width="23" style="3" customWidth="1"/>
    <col min="9324" max="9324" width="22.85546875" style="3" customWidth="1"/>
    <col min="9325" max="9325" width="23.42578125" style="3" customWidth="1"/>
    <col min="9326" max="9326" width="22.42578125" style="3" customWidth="1"/>
    <col min="9327" max="9327" width="13.85546875" style="3" customWidth="1"/>
    <col min="9328" max="9328" width="20.7109375" style="3" customWidth="1"/>
    <col min="9329" max="9329" width="18.140625" style="3" customWidth="1"/>
    <col min="9330" max="9330" width="14.85546875" style="3" bestFit="1" customWidth="1"/>
    <col min="9331" max="9331" width="11.42578125" style="3"/>
    <col min="9332" max="9332" width="17.42578125" style="3" customWidth="1"/>
    <col min="9333" max="9335" width="18.140625" style="3" customWidth="1"/>
    <col min="9336" max="9339" width="11.42578125" style="3"/>
    <col min="9340" max="9340" width="34" style="3" customWidth="1"/>
    <col min="9341" max="9341" width="9.5703125" style="3" customWidth="1"/>
    <col min="9342" max="9342" width="16.7109375" style="3" customWidth="1"/>
    <col min="9343" max="9343" width="55.140625" style="3" customWidth="1"/>
    <col min="9344" max="9344" width="22.5703125" style="3" customWidth="1"/>
    <col min="9345" max="9345" width="23" style="3" customWidth="1"/>
    <col min="9346" max="9346" width="22.85546875" style="3" customWidth="1"/>
    <col min="9347" max="9347" width="23.42578125" style="3" customWidth="1"/>
    <col min="9348" max="9348" width="28.7109375" style="3" customWidth="1"/>
    <col min="9349" max="9349" width="12.7109375" style="3" customWidth="1"/>
    <col min="9350" max="9350" width="11.42578125" style="3"/>
    <col min="9351" max="9351" width="25.28515625" style="3" customWidth="1"/>
    <col min="9352" max="9352" width="15.85546875" style="3" bestFit="1" customWidth="1"/>
    <col min="9353" max="9354" width="18" style="3" bestFit="1" customWidth="1"/>
    <col min="9355" max="9573" width="11.42578125" style="3"/>
    <col min="9574" max="9574" width="15.42578125" style="3" customWidth="1"/>
    <col min="9575" max="9575" width="9.5703125" style="3" customWidth="1"/>
    <col min="9576" max="9576" width="14.42578125" style="3" customWidth="1"/>
    <col min="9577" max="9577" width="49.85546875" style="3" customWidth="1"/>
    <col min="9578" max="9578" width="22.5703125" style="3" customWidth="1"/>
    <col min="9579" max="9579" width="23" style="3" customWidth="1"/>
    <col min="9580" max="9580" width="22.85546875" style="3" customWidth="1"/>
    <col min="9581" max="9581" width="23.42578125" style="3" customWidth="1"/>
    <col min="9582" max="9582" width="22.42578125" style="3" customWidth="1"/>
    <col min="9583" max="9583" width="13.85546875" style="3" customWidth="1"/>
    <col min="9584" max="9584" width="20.7109375" style="3" customWidth="1"/>
    <col min="9585" max="9585" width="18.140625" style="3" customWidth="1"/>
    <col min="9586" max="9586" width="14.85546875" style="3" bestFit="1" customWidth="1"/>
    <col min="9587" max="9587" width="11.42578125" style="3"/>
    <col min="9588" max="9588" width="17.42578125" style="3" customWidth="1"/>
    <col min="9589" max="9591" width="18.140625" style="3" customWidth="1"/>
    <col min="9592" max="9595" width="11.42578125" style="3"/>
    <col min="9596" max="9596" width="34" style="3" customWidth="1"/>
    <col min="9597" max="9597" width="9.5703125" style="3" customWidth="1"/>
    <col min="9598" max="9598" width="16.7109375" style="3" customWidth="1"/>
    <col min="9599" max="9599" width="55.140625" style="3" customWidth="1"/>
    <col min="9600" max="9600" width="22.5703125" style="3" customWidth="1"/>
    <col min="9601" max="9601" width="23" style="3" customWidth="1"/>
    <col min="9602" max="9602" width="22.85546875" style="3" customWidth="1"/>
    <col min="9603" max="9603" width="23.42578125" style="3" customWidth="1"/>
    <col min="9604" max="9604" width="28.7109375" style="3" customWidth="1"/>
    <col min="9605" max="9605" width="12.7109375" style="3" customWidth="1"/>
    <col min="9606" max="9606" width="11.42578125" style="3"/>
    <col min="9607" max="9607" width="25.28515625" style="3" customWidth="1"/>
    <col min="9608" max="9608" width="15.85546875" style="3" bestFit="1" customWidth="1"/>
    <col min="9609" max="9610" width="18" style="3" bestFit="1" customWidth="1"/>
    <col min="9611" max="9829" width="11.42578125" style="3"/>
    <col min="9830" max="9830" width="15.42578125" style="3" customWidth="1"/>
    <col min="9831" max="9831" width="9.5703125" style="3" customWidth="1"/>
    <col min="9832" max="9832" width="14.42578125" style="3" customWidth="1"/>
    <col min="9833" max="9833" width="49.85546875" style="3" customWidth="1"/>
    <col min="9834" max="9834" width="22.5703125" style="3" customWidth="1"/>
    <col min="9835" max="9835" width="23" style="3" customWidth="1"/>
    <col min="9836" max="9836" width="22.85546875" style="3" customWidth="1"/>
    <col min="9837" max="9837" width="23.42578125" style="3" customWidth="1"/>
    <col min="9838" max="9838" width="22.42578125" style="3" customWidth="1"/>
    <col min="9839" max="9839" width="13.85546875" style="3" customWidth="1"/>
    <col min="9840" max="9840" width="20.7109375" style="3" customWidth="1"/>
    <col min="9841" max="9841" width="18.140625" style="3" customWidth="1"/>
    <col min="9842" max="9842" width="14.85546875" style="3" bestFit="1" customWidth="1"/>
    <col min="9843" max="9843" width="11.42578125" style="3"/>
    <col min="9844" max="9844" width="17.42578125" style="3" customWidth="1"/>
    <col min="9845" max="9847" width="18.140625" style="3" customWidth="1"/>
    <col min="9848" max="9851" width="11.42578125" style="3"/>
    <col min="9852" max="9852" width="34" style="3" customWidth="1"/>
    <col min="9853" max="9853" width="9.5703125" style="3" customWidth="1"/>
    <col min="9854" max="9854" width="16.7109375" style="3" customWidth="1"/>
    <col min="9855" max="9855" width="55.140625" style="3" customWidth="1"/>
    <col min="9856" max="9856" width="22.5703125" style="3" customWidth="1"/>
    <col min="9857" max="9857" width="23" style="3" customWidth="1"/>
    <col min="9858" max="9858" width="22.85546875" style="3" customWidth="1"/>
    <col min="9859" max="9859" width="23.42578125" style="3" customWidth="1"/>
    <col min="9860" max="9860" width="28.7109375" style="3" customWidth="1"/>
    <col min="9861" max="9861" width="12.7109375" style="3" customWidth="1"/>
    <col min="9862" max="9862" width="11.42578125" style="3"/>
    <col min="9863" max="9863" width="25.28515625" style="3" customWidth="1"/>
    <col min="9864" max="9864" width="15.85546875" style="3" bestFit="1" customWidth="1"/>
    <col min="9865" max="9866" width="18" style="3" bestFit="1" customWidth="1"/>
    <col min="9867" max="10085" width="11.42578125" style="3"/>
    <col min="10086" max="10086" width="15.42578125" style="3" customWidth="1"/>
    <col min="10087" max="10087" width="9.5703125" style="3" customWidth="1"/>
    <col min="10088" max="10088" width="14.42578125" style="3" customWidth="1"/>
    <col min="10089" max="10089" width="49.85546875" style="3" customWidth="1"/>
    <col min="10090" max="10090" width="22.5703125" style="3" customWidth="1"/>
    <col min="10091" max="10091" width="23" style="3" customWidth="1"/>
    <col min="10092" max="10092" width="22.85546875" style="3" customWidth="1"/>
    <col min="10093" max="10093" width="23.42578125" style="3" customWidth="1"/>
    <col min="10094" max="10094" width="22.42578125" style="3" customWidth="1"/>
    <col min="10095" max="10095" width="13.85546875" style="3" customWidth="1"/>
    <col min="10096" max="10096" width="20.7109375" style="3" customWidth="1"/>
    <col min="10097" max="10097" width="18.140625" style="3" customWidth="1"/>
    <col min="10098" max="10098" width="14.85546875" style="3" bestFit="1" customWidth="1"/>
    <col min="10099" max="10099" width="11.42578125" style="3"/>
    <col min="10100" max="10100" width="17.42578125" style="3" customWidth="1"/>
    <col min="10101" max="10103" width="18.140625" style="3" customWidth="1"/>
    <col min="10104" max="10107" width="11.42578125" style="3"/>
    <col min="10108" max="10108" width="34" style="3" customWidth="1"/>
    <col min="10109" max="10109" width="9.5703125" style="3" customWidth="1"/>
    <col min="10110" max="10110" width="16.7109375" style="3" customWidth="1"/>
    <col min="10111" max="10111" width="55.140625" style="3" customWidth="1"/>
    <col min="10112" max="10112" width="22.5703125" style="3" customWidth="1"/>
    <col min="10113" max="10113" width="23" style="3" customWidth="1"/>
    <col min="10114" max="10114" width="22.85546875" style="3" customWidth="1"/>
    <col min="10115" max="10115" width="23.42578125" style="3" customWidth="1"/>
    <col min="10116" max="10116" width="28.7109375" style="3" customWidth="1"/>
    <col min="10117" max="10117" width="12.7109375" style="3" customWidth="1"/>
    <col min="10118" max="10118" width="11.42578125" style="3"/>
    <col min="10119" max="10119" width="25.28515625" style="3" customWidth="1"/>
    <col min="10120" max="10120" width="15.85546875" style="3" bestFit="1" customWidth="1"/>
    <col min="10121" max="10122" width="18" style="3" bestFit="1" customWidth="1"/>
    <col min="10123" max="10341" width="11.42578125" style="3"/>
    <col min="10342" max="10342" width="15.42578125" style="3" customWidth="1"/>
    <col min="10343" max="10343" width="9.5703125" style="3" customWidth="1"/>
    <col min="10344" max="10344" width="14.42578125" style="3" customWidth="1"/>
    <col min="10345" max="10345" width="49.85546875" style="3" customWidth="1"/>
    <col min="10346" max="10346" width="22.5703125" style="3" customWidth="1"/>
    <col min="10347" max="10347" width="23" style="3" customWidth="1"/>
    <col min="10348" max="10348" width="22.85546875" style="3" customWidth="1"/>
    <col min="10349" max="10349" width="23.42578125" style="3" customWidth="1"/>
    <col min="10350" max="10350" width="22.42578125" style="3" customWidth="1"/>
    <col min="10351" max="10351" width="13.85546875" style="3" customWidth="1"/>
    <col min="10352" max="10352" width="20.7109375" style="3" customWidth="1"/>
    <col min="10353" max="10353" width="18.140625" style="3" customWidth="1"/>
    <col min="10354" max="10354" width="14.85546875" style="3" bestFit="1" customWidth="1"/>
    <col min="10355" max="10355" width="11.42578125" style="3"/>
    <col min="10356" max="10356" width="17.42578125" style="3" customWidth="1"/>
    <col min="10357" max="10359" width="18.140625" style="3" customWidth="1"/>
    <col min="10360" max="10363" width="11.42578125" style="3"/>
    <col min="10364" max="10364" width="34" style="3" customWidth="1"/>
    <col min="10365" max="10365" width="9.5703125" style="3" customWidth="1"/>
    <col min="10366" max="10366" width="16.7109375" style="3" customWidth="1"/>
    <col min="10367" max="10367" width="55.140625" style="3" customWidth="1"/>
    <col min="10368" max="10368" width="22.5703125" style="3" customWidth="1"/>
    <col min="10369" max="10369" width="23" style="3" customWidth="1"/>
    <col min="10370" max="10370" width="22.85546875" style="3" customWidth="1"/>
    <col min="10371" max="10371" width="23.42578125" style="3" customWidth="1"/>
    <col min="10372" max="10372" width="28.7109375" style="3" customWidth="1"/>
    <col min="10373" max="10373" width="12.7109375" style="3" customWidth="1"/>
    <col min="10374" max="10374" width="11.42578125" style="3"/>
    <col min="10375" max="10375" width="25.28515625" style="3" customWidth="1"/>
    <col min="10376" max="10376" width="15.85546875" style="3" bestFit="1" customWidth="1"/>
    <col min="10377" max="10378" width="18" style="3" bestFit="1" customWidth="1"/>
    <col min="10379" max="10597" width="11.42578125" style="3"/>
    <col min="10598" max="10598" width="15.42578125" style="3" customWidth="1"/>
    <col min="10599" max="10599" width="9.5703125" style="3" customWidth="1"/>
    <col min="10600" max="10600" width="14.42578125" style="3" customWidth="1"/>
    <col min="10601" max="10601" width="49.85546875" style="3" customWidth="1"/>
    <col min="10602" max="10602" width="22.5703125" style="3" customWidth="1"/>
    <col min="10603" max="10603" width="23" style="3" customWidth="1"/>
    <col min="10604" max="10604" width="22.85546875" style="3" customWidth="1"/>
    <col min="10605" max="10605" width="23.42578125" style="3" customWidth="1"/>
    <col min="10606" max="10606" width="22.42578125" style="3" customWidth="1"/>
    <col min="10607" max="10607" width="13.85546875" style="3" customWidth="1"/>
    <col min="10608" max="10608" width="20.7109375" style="3" customWidth="1"/>
    <col min="10609" max="10609" width="18.140625" style="3" customWidth="1"/>
    <col min="10610" max="10610" width="14.85546875" style="3" bestFit="1" customWidth="1"/>
    <col min="10611" max="10611" width="11.42578125" style="3"/>
    <col min="10612" max="10612" width="17.42578125" style="3" customWidth="1"/>
    <col min="10613" max="10615" width="18.140625" style="3" customWidth="1"/>
    <col min="10616" max="10619" width="11.42578125" style="3"/>
    <col min="10620" max="10620" width="34" style="3" customWidth="1"/>
    <col min="10621" max="10621" width="9.5703125" style="3" customWidth="1"/>
    <col min="10622" max="10622" width="16.7109375" style="3" customWidth="1"/>
    <col min="10623" max="10623" width="55.140625" style="3" customWidth="1"/>
    <col min="10624" max="10624" width="22.5703125" style="3" customWidth="1"/>
    <col min="10625" max="10625" width="23" style="3" customWidth="1"/>
    <col min="10626" max="10626" width="22.85546875" style="3" customWidth="1"/>
    <col min="10627" max="10627" width="23.42578125" style="3" customWidth="1"/>
    <col min="10628" max="10628" width="28.7109375" style="3" customWidth="1"/>
    <col min="10629" max="10629" width="12.7109375" style="3" customWidth="1"/>
    <col min="10630" max="10630" width="11.42578125" style="3"/>
    <col min="10631" max="10631" width="25.28515625" style="3" customWidth="1"/>
    <col min="10632" max="10632" width="15.85546875" style="3" bestFit="1" customWidth="1"/>
    <col min="10633" max="10634" width="18" style="3" bestFit="1" customWidth="1"/>
    <col min="10635" max="10853" width="11.42578125" style="3"/>
    <col min="10854" max="10854" width="15.42578125" style="3" customWidth="1"/>
    <col min="10855" max="10855" width="9.5703125" style="3" customWidth="1"/>
    <col min="10856" max="10856" width="14.42578125" style="3" customWidth="1"/>
    <col min="10857" max="10857" width="49.85546875" style="3" customWidth="1"/>
    <col min="10858" max="10858" width="22.5703125" style="3" customWidth="1"/>
    <col min="10859" max="10859" width="23" style="3" customWidth="1"/>
    <col min="10860" max="10860" width="22.85546875" style="3" customWidth="1"/>
    <col min="10861" max="10861" width="23.42578125" style="3" customWidth="1"/>
    <col min="10862" max="10862" width="22.42578125" style="3" customWidth="1"/>
    <col min="10863" max="10863" width="13.85546875" style="3" customWidth="1"/>
    <col min="10864" max="10864" width="20.7109375" style="3" customWidth="1"/>
    <col min="10865" max="10865" width="18.140625" style="3" customWidth="1"/>
    <col min="10866" max="10866" width="14.85546875" style="3" bestFit="1" customWidth="1"/>
    <col min="10867" max="10867" width="11.42578125" style="3"/>
    <col min="10868" max="10868" width="17.42578125" style="3" customWidth="1"/>
    <col min="10869" max="10871" width="18.140625" style="3" customWidth="1"/>
    <col min="10872" max="10875" width="11.42578125" style="3"/>
    <col min="10876" max="10876" width="34" style="3" customWidth="1"/>
    <col min="10877" max="10877" width="9.5703125" style="3" customWidth="1"/>
    <col min="10878" max="10878" width="16.7109375" style="3" customWidth="1"/>
    <col min="10879" max="10879" width="55.140625" style="3" customWidth="1"/>
    <col min="10880" max="10880" width="22.5703125" style="3" customWidth="1"/>
    <col min="10881" max="10881" width="23" style="3" customWidth="1"/>
    <col min="10882" max="10882" width="22.85546875" style="3" customWidth="1"/>
    <col min="10883" max="10883" width="23.42578125" style="3" customWidth="1"/>
    <col min="10884" max="10884" width="28.7109375" style="3" customWidth="1"/>
    <col min="10885" max="10885" width="12.7109375" style="3" customWidth="1"/>
    <col min="10886" max="10886" width="11.42578125" style="3"/>
    <col min="10887" max="10887" width="25.28515625" style="3" customWidth="1"/>
    <col min="10888" max="10888" width="15.85546875" style="3" bestFit="1" customWidth="1"/>
    <col min="10889" max="10890" width="18" style="3" bestFit="1" customWidth="1"/>
    <col min="10891" max="11109" width="11.42578125" style="3"/>
    <col min="11110" max="11110" width="15.42578125" style="3" customWidth="1"/>
    <col min="11111" max="11111" width="9.5703125" style="3" customWidth="1"/>
    <col min="11112" max="11112" width="14.42578125" style="3" customWidth="1"/>
    <col min="11113" max="11113" width="49.85546875" style="3" customWidth="1"/>
    <col min="11114" max="11114" width="22.5703125" style="3" customWidth="1"/>
    <col min="11115" max="11115" width="23" style="3" customWidth="1"/>
    <col min="11116" max="11116" width="22.85546875" style="3" customWidth="1"/>
    <col min="11117" max="11117" width="23.42578125" style="3" customWidth="1"/>
    <col min="11118" max="11118" width="22.42578125" style="3" customWidth="1"/>
    <col min="11119" max="11119" width="13.85546875" style="3" customWidth="1"/>
    <col min="11120" max="11120" width="20.7109375" style="3" customWidth="1"/>
    <col min="11121" max="11121" width="18.140625" style="3" customWidth="1"/>
    <col min="11122" max="11122" width="14.85546875" style="3" bestFit="1" customWidth="1"/>
    <col min="11123" max="11123" width="11.42578125" style="3"/>
    <col min="11124" max="11124" width="17.42578125" style="3" customWidth="1"/>
    <col min="11125" max="11127" width="18.140625" style="3" customWidth="1"/>
    <col min="11128" max="11131" width="11.42578125" style="3"/>
    <col min="11132" max="11132" width="34" style="3" customWidth="1"/>
    <col min="11133" max="11133" width="9.5703125" style="3" customWidth="1"/>
    <col min="11134" max="11134" width="16.7109375" style="3" customWidth="1"/>
    <col min="11135" max="11135" width="55.140625" style="3" customWidth="1"/>
    <col min="11136" max="11136" width="22.5703125" style="3" customWidth="1"/>
    <col min="11137" max="11137" width="23" style="3" customWidth="1"/>
    <col min="11138" max="11138" width="22.85546875" style="3" customWidth="1"/>
    <col min="11139" max="11139" width="23.42578125" style="3" customWidth="1"/>
    <col min="11140" max="11140" width="28.7109375" style="3" customWidth="1"/>
    <col min="11141" max="11141" width="12.7109375" style="3" customWidth="1"/>
    <col min="11142" max="11142" width="11.42578125" style="3"/>
    <col min="11143" max="11143" width="25.28515625" style="3" customWidth="1"/>
    <col min="11144" max="11144" width="15.85546875" style="3" bestFit="1" customWidth="1"/>
    <col min="11145" max="11146" width="18" style="3" bestFit="1" customWidth="1"/>
    <col min="11147" max="11365" width="11.42578125" style="3"/>
    <col min="11366" max="11366" width="15.42578125" style="3" customWidth="1"/>
    <col min="11367" max="11367" width="9.5703125" style="3" customWidth="1"/>
    <col min="11368" max="11368" width="14.42578125" style="3" customWidth="1"/>
    <col min="11369" max="11369" width="49.85546875" style="3" customWidth="1"/>
    <col min="11370" max="11370" width="22.5703125" style="3" customWidth="1"/>
    <col min="11371" max="11371" width="23" style="3" customWidth="1"/>
    <col min="11372" max="11372" width="22.85546875" style="3" customWidth="1"/>
    <col min="11373" max="11373" width="23.42578125" style="3" customWidth="1"/>
    <col min="11374" max="11374" width="22.42578125" style="3" customWidth="1"/>
    <col min="11375" max="11375" width="13.85546875" style="3" customWidth="1"/>
    <col min="11376" max="11376" width="20.7109375" style="3" customWidth="1"/>
    <col min="11377" max="11377" width="18.140625" style="3" customWidth="1"/>
    <col min="11378" max="11378" width="14.85546875" style="3" bestFit="1" customWidth="1"/>
    <col min="11379" max="11379" width="11.42578125" style="3"/>
    <col min="11380" max="11380" width="17.42578125" style="3" customWidth="1"/>
    <col min="11381" max="11383" width="18.140625" style="3" customWidth="1"/>
    <col min="11384" max="11387" width="11.42578125" style="3"/>
    <col min="11388" max="11388" width="34" style="3" customWidth="1"/>
    <col min="11389" max="11389" width="9.5703125" style="3" customWidth="1"/>
    <col min="11390" max="11390" width="16.7109375" style="3" customWidth="1"/>
    <col min="11391" max="11391" width="55.140625" style="3" customWidth="1"/>
    <col min="11392" max="11392" width="22.5703125" style="3" customWidth="1"/>
    <col min="11393" max="11393" width="23" style="3" customWidth="1"/>
    <col min="11394" max="11394" width="22.85546875" style="3" customWidth="1"/>
    <col min="11395" max="11395" width="23.42578125" style="3" customWidth="1"/>
    <col min="11396" max="11396" width="28.7109375" style="3" customWidth="1"/>
    <col min="11397" max="11397" width="12.7109375" style="3" customWidth="1"/>
    <col min="11398" max="11398" width="11.42578125" style="3"/>
    <col min="11399" max="11399" width="25.28515625" style="3" customWidth="1"/>
    <col min="11400" max="11400" width="15.85546875" style="3" bestFit="1" customWidth="1"/>
    <col min="11401" max="11402" width="18" style="3" bestFit="1" customWidth="1"/>
    <col min="11403" max="11621" width="11.42578125" style="3"/>
    <col min="11622" max="11622" width="15.42578125" style="3" customWidth="1"/>
    <col min="11623" max="11623" width="9.5703125" style="3" customWidth="1"/>
    <col min="11624" max="11624" width="14.42578125" style="3" customWidth="1"/>
    <col min="11625" max="11625" width="49.85546875" style="3" customWidth="1"/>
    <col min="11626" max="11626" width="22.5703125" style="3" customWidth="1"/>
    <col min="11627" max="11627" width="23" style="3" customWidth="1"/>
    <col min="11628" max="11628" width="22.85546875" style="3" customWidth="1"/>
    <col min="11629" max="11629" width="23.42578125" style="3" customWidth="1"/>
    <col min="11630" max="11630" width="22.42578125" style="3" customWidth="1"/>
    <col min="11631" max="11631" width="13.85546875" style="3" customWidth="1"/>
    <col min="11632" max="11632" width="20.7109375" style="3" customWidth="1"/>
    <col min="11633" max="11633" width="18.140625" style="3" customWidth="1"/>
    <col min="11634" max="11634" width="14.85546875" style="3" bestFit="1" customWidth="1"/>
    <col min="11635" max="11635" width="11.42578125" style="3"/>
    <col min="11636" max="11636" width="17.42578125" style="3" customWidth="1"/>
    <col min="11637" max="11639" width="18.140625" style="3" customWidth="1"/>
    <col min="11640" max="11643" width="11.42578125" style="3"/>
    <col min="11644" max="11644" width="34" style="3" customWidth="1"/>
    <col min="11645" max="11645" width="9.5703125" style="3" customWidth="1"/>
    <col min="11646" max="11646" width="16.7109375" style="3" customWidth="1"/>
    <col min="11647" max="11647" width="55.140625" style="3" customWidth="1"/>
    <col min="11648" max="11648" width="22.5703125" style="3" customWidth="1"/>
    <col min="11649" max="11649" width="23" style="3" customWidth="1"/>
    <col min="11650" max="11650" width="22.85546875" style="3" customWidth="1"/>
    <col min="11651" max="11651" width="23.42578125" style="3" customWidth="1"/>
    <col min="11652" max="11652" width="28.7109375" style="3" customWidth="1"/>
    <col min="11653" max="11653" width="12.7109375" style="3" customWidth="1"/>
    <col min="11654" max="11654" width="11.42578125" style="3"/>
    <col min="11655" max="11655" width="25.28515625" style="3" customWidth="1"/>
    <col min="11656" max="11656" width="15.85546875" style="3" bestFit="1" customWidth="1"/>
    <col min="11657" max="11658" width="18" style="3" bestFit="1" customWidth="1"/>
    <col min="11659" max="11877" width="11.42578125" style="3"/>
    <col min="11878" max="11878" width="15.42578125" style="3" customWidth="1"/>
    <col min="11879" max="11879" width="9.5703125" style="3" customWidth="1"/>
    <col min="11880" max="11880" width="14.42578125" style="3" customWidth="1"/>
    <col min="11881" max="11881" width="49.85546875" style="3" customWidth="1"/>
    <col min="11882" max="11882" width="22.5703125" style="3" customWidth="1"/>
    <col min="11883" max="11883" width="23" style="3" customWidth="1"/>
    <col min="11884" max="11884" width="22.85546875" style="3" customWidth="1"/>
    <col min="11885" max="11885" width="23.42578125" style="3" customWidth="1"/>
    <col min="11886" max="11886" width="22.42578125" style="3" customWidth="1"/>
    <col min="11887" max="11887" width="13.85546875" style="3" customWidth="1"/>
    <col min="11888" max="11888" width="20.7109375" style="3" customWidth="1"/>
    <col min="11889" max="11889" width="18.140625" style="3" customWidth="1"/>
    <col min="11890" max="11890" width="14.85546875" style="3" bestFit="1" customWidth="1"/>
    <col min="11891" max="11891" width="11.42578125" style="3"/>
    <col min="11892" max="11892" width="17.42578125" style="3" customWidth="1"/>
    <col min="11893" max="11895" width="18.140625" style="3" customWidth="1"/>
    <col min="11896" max="11899" width="11.42578125" style="3"/>
    <col min="11900" max="11900" width="34" style="3" customWidth="1"/>
    <col min="11901" max="11901" width="9.5703125" style="3" customWidth="1"/>
    <col min="11902" max="11902" width="16.7109375" style="3" customWidth="1"/>
    <col min="11903" max="11903" width="55.140625" style="3" customWidth="1"/>
    <col min="11904" max="11904" width="22.5703125" style="3" customWidth="1"/>
    <col min="11905" max="11905" width="23" style="3" customWidth="1"/>
    <col min="11906" max="11906" width="22.85546875" style="3" customWidth="1"/>
    <col min="11907" max="11907" width="23.42578125" style="3" customWidth="1"/>
    <col min="11908" max="11908" width="28.7109375" style="3" customWidth="1"/>
    <col min="11909" max="11909" width="12.7109375" style="3" customWidth="1"/>
    <col min="11910" max="11910" width="11.42578125" style="3"/>
    <col min="11911" max="11911" width="25.28515625" style="3" customWidth="1"/>
    <col min="11912" max="11912" width="15.85546875" style="3" bestFit="1" customWidth="1"/>
    <col min="11913" max="11914" width="18" style="3" bestFit="1" customWidth="1"/>
    <col min="11915" max="12133" width="11.42578125" style="3"/>
    <col min="12134" max="12134" width="15.42578125" style="3" customWidth="1"/>
    <col min="12135" max="12135" width="9.5703125" style="3" customWidth="1"/>
    <col min="12136" max="12136" width="14.42578125" style="3" customWidth="1"/>
    <col min="12137" max="12137" width="49.85546875" style="3" customWidth="1"/>
    <col min="12138" max="12138" width="22.5703125" style="3" customWidth="1"/>
    <col min="12139" max="12139" width="23" style="3" customWidth="1"/>
    <col min="12140" max="12140" width="22.85546875" style="3" customWidth="1"/>
    <col min="12141" max="12141" width="23.42578125" style="3" customWidth="1"/>
    <col min="12142" max="12142" width="22.42578125" style="3" customWidth="1"/>
    <col min="12143" max="12143" width="13.85546875" style="3" customWidth="1"/>
    <col min="12144" max="12144" width="20.7109375" style="3" customWidth="1"/>
    <col min="12145" max="12145" width="18.140625" style="3" customWidth="1"/>
    <col min="12146" max="12146" width="14.85546875" style="3" bestFit="1" customWidth="1"/>
    <col min="12147" max="12147" width="11.42578125" style="3"/>
    <col min="12148" max="12148" width="17.42578125" style="3" customWidth="1"/>
    <col min="12149" max="12151" width="18.140625" style="3" customWidth="1"/>
    <col min="12152" max="12155" width="11.42578125" style="3"/>
    <col min="12156" max="12156" width="34" style="3" customWidth="1"/>
    <col min="12157" max="12157" width="9.5703125" style="3" customWidth="1"/>
    <col min="12158" max="12158" width="16.7109375" style="3" customWidth="1"/>
    <col min="12159" max="12159" width="55.140625" style="3" customWidth="1"/>
    <col min="12160" max="12160" width="22.5703125" style="3" customWidth="1"/>
    <col min="12161" max="12161" width="23" style="3" customWidth="1"/>
    <col min="12162" max="12162" width="22.85546875" style="3" customWidth="1"/>
    <col min="12163" max="12163" width="23.42578125" style="3" customWidth="1"/>
    <col min="12164" max="12164" width="28.7109375" style="3" customWidth="1"/>
    <col min="12165" max="12165" width="12.7109375" style="3" customWidth="1"/>
    <col min="12166" max="12166" width="11.42578125" style="3"/>
    <col min="12167" max="12167" width="25.28515625" style="3" customWidth="1"/>
    <col min="12168" max="12168" width="15.85546875" style="3" bestFit="1" customWidth="1"/>
    <col min="12169" max="12170" width="18" style="3" bestFit="1" customWidth="1"/>
    <col min="12171" max="12389" width="11.42578125" style="3"/>
    <col min="12390" max="12390" width="15.42578125" style="3" customWidth="1"/>
    <col min="12391" max="12391" width="9.5703125" style="3" customWidth="1"/>
    <col min="12392" max="12392" width="14.42578125" style="3" customWidth="1"/>
    <col min="12393" max="12393" width="49.85546875" style="3" customWidth="1"/>
    <col min="12394" max="12394" width="22.5703125" style="3" customWidth="1"/>
    <col min="12395" max="12395" width="23" style="3" customWidth="1"/>
    <col min="12396" max="12396" width="22.85546875" style="3" customWidth="1"/>
    <col min="12397" max="12397" width="23.42578125" style="3" customWidth="1"/>
    <col min="12398" max="12398" width="22.42578125" style="3" customWidth="1"/>
    <col min="12399" max="12399" width="13.85546875" style="3" customWidth="1"/>
    <col min="12400" max="12400" width="20.7109375" style="3" customWidth="1"/>
    <col min="12401" max="12401" width="18.140625" style="3" customWidth="1"/>
    <col min="12402" max="12402" width="14.85546875" style="3" bestFit="1" customWidth="1"/>
    <col min="12403" max="12403" width="11.42578125" style="3"/>
    <col min="12404" max="12404" width="17.42578125" style="3" customWidth="1"/>
    <col min="12405" max="12407" width="18.140625" style="3" customWidth="1"/>
    <col min="12408" max="12411" width="11.42578125" style="3"/>
    <col min="12412" max="12412" width="34" style="3" customWidth="1"/>
    <col min="12413" max="12413" width="9.5703125" style="3" customWidth="1"/>
    <col min="12414" max="12414" width="16.7109375" style="3" customWidth="1"/>
    <col min="12415" max="12415" width="55.140625" style="3" customWidth="1"/>
    <col min="12416" max="12416" width="22.5703125" style="3" customWidth="1"/>
    <col min="12417" max="12417" width="23" style="3" customWidth="1"/>
    <col min="12418" max="12418" width="22.85546875" style="3" customWidth="1"/>
    <col min="12419" max="12419" width="23.42578125" style="3" customWidth="1"/>
    <col min="12420" max="12420" width="28.7109375" style="3" customWidth="1"/>
    <col min="12421" max="12421" width="12.7109375" style="3" customWidth="1"/>
    <col min="12422" max="12422" width="11.42578125" style="3"/>
    <col min="12423" max="12423" width="25.28515625" style="3" customWidth="1"/>
    <col min="12424" max="12424" width="15.85546875" style="3" bestFit="1" customWidth="1"/>
    <col min="12425" max="12426" width="18" style="3" bestFit="1" customWidth="1"/>
    <col min="12427" max="12645" width="11.42578125" style="3"/>
    <col min="12646" max="12646" width="15.42578125" style="3" customWidth="1"/>
    <col min="12647" max="12647" width="9.5703125" style="3" customWidth="1"/>
    <col min="12648" max="12648" width="14.42578125" style="3" customWidth="1"/>
    <col min="12649" max="12649" width="49.85546875" style="3" customWidth="1"/>
    <col min="12650" max="12650" width="22.5703125" style="3" customWidth="1"/>
    <col min="12651" max="12651" width="23" style="3" customWidth="1"/>
    <col min="12652" max="12652" width="22.85546875" style="3" customWidth="1"/>
    <col min="12653" max="12653" width="23.42578125" style="3" customWidth="1"/>
    <col min="12654" max="12654" width="22.42578125" style="3" customWidth="1"/>
    <col min="12655" max="12655" width="13.85546875" style="3" customWidth="1"/>
    <col min="12656" max="12656" width="20.7109375" style="3" customWidth="1"/>
    <col min="12657" max="12657" width="18.140625" style="3" customWidth="1"/>
    <col min="12658" max="12658" width="14.85546875" style="3" bestFit="1" customWidth="1"/>
    <col min="12659" max="12659" width="11.42578125" style="3"/>
    <col min="12660" max="12660" width="17.42578125" style="3" customWidth="1"/>
    <col min="12661" max="12663" width="18.140625" style="3" customWidth="1"/>
    <col min="12664" max="12667" width="11.42578125" style="3"/>
    <col min="12668" max="12668" width="34" style="3" customWidth="1"/>
    <col min="12669" max="12669" width="9.5703125" style="3" customWidth="1"/>
    <col min="12670" max="12670" width="16.7109375" style="3" customWidth="1"/>
    <col min="12671" max="12671" width="55.140625" style="3" customWidth="1"/>
    <col min="12672" max="12672" width="22.5703125" style="3" customWidth="1"/>
    <col min="12673" max="12673" width="23" style="3" customWidth="1"/>
    <col min="12674" max="12674" width="22.85546875" style="3" customWidth="1"/>
    <col min="12675" max="12675" width="23.42578125" style="3" customWidth="1"/>
    <col min="12676" max="12676" width="28.7109375" style="3" customWidth="1"/>
    <col min="12677" max="12677" width="12.7109375" style="3" customWidth="1"/>
    <col min="12678" max="12678" width="11.42578125" style="3"/>
    <col min="12679" max="12679" width="25.28515625" style="3" customWidth="1"/>
    <col min="12680" max="12680" width="15.85546875" style="3" bestFit="1" customWidth="1"/>
    <col min="12681" max="12682" width="18" style="3" bestFit="1" customWidth="1"/>
    <col min="12683" max="12901" width="11.42578125" style="3"/>
    <col min="12902" max="12902" width="15.42578125" style="3" customWidth="1"/>
    <col min="12903" max="12903" width="9.5703125" style="3" customWidth="1"/>
    <col min="12904" max="12904" width="14.42578125" style="3" customWidth="1"/>
    <col min="12905" max="12905" width="49.85546875" style="3" customWidth="1"/>
    <col min="12906" max="12906" width="22.5703125" style="3" customWidth="1"/>
    <col min="12907" max="12907" width="23" style="3" customWidth="1"/>
    <col min="12908" max="12908" width="22.85546875" style="3" customWidth="1"/>
    <col min="12909" max="12909" width="23.42578125" style="3" customWidth="1"/>
    <col min="12910" max="12910" width="22.42578125" style="3" customWidth="1"/>
    <col min="12911" max="12911" width="13.85546875" style="3" customWidth="1"/>
    <col min="12912" max="12912" width="20.7109375" style="3" customWidth="1"/>
    <col min="12913" max="12913" width="18.140625" style="3" customWidth="1"/>
    <col min="12914" max="12914" width="14.85546875" style="3" bestFit="1" customWidth="1"/>
    <col min="12915" max="12915" width="11.42578125" style="3"/>
    <col min="12916" max="12916" width="17.42578125" style="3" customWidth="1"/>
    <col min="12917" max="12919" width="18.140625" style="3" customWidth="1"/>
    <col min="12920" max="12923" width="11.42578125" style="3"/>
    <col min="12924" max="12924" width="34" style="3" customWidth="1"/>
    <col min="12925" max="12925" width="9.5703125" style="3" customWidth="1"/>
    <col min="12926" max="12926" width="16.7109375" style="3" customWidth="1"/>
    <col min="12927" max="12927" width="55.140625" style="3" customWidth="1"/>
    <col min="12928" max="12928" width="22.5703125" style="3" customWidth="1"/>
    <col min="12929" max="12929" width="23" style="3" customWidth="1"/>
    <col min="12930" max="12930" width="22.85546875" style="3" customWidth="1"/>
    <col min="12931" max="12931" width="23.42578125" style="3" customWidth="1"/>
    <col min="12932" max="12932" width="28.7109375" style="3" customWidth="1"/>
    <col min="12933" max="12933" width="12.7109375" style="3" customWidth="1"/>
    <col min="12934" max="12934" width="11.42578125" style="3"/>
    <col min="12935" max="12935" width="25.28515625" style="3" customWidth="1"/>
    <col min="12936" max="12936" width="15.85546875" style="3" bestFit="1" customWidth="1"/>
    <col min="12937" max="12938" width="18" style="3" bestFit="1" customWidth="1"/>
    <col min="12939" max="13157" width="11.42578125" style="3"/>
    <col min="13158" max="13158" width="15.42578125" style="3" customWidth="1"/>
    <col min="13159" max="13159" width="9.5703125" style="3" customWidth="1"/>
    <col min="13160" max="13160" width="14.42578125" style="3" customWidth="1"/>
    <col min="13161" max="13161" width="49.85546875" style="3" customWidth="1"/>
    <col min="13162" max="13162" width="22.5703125" style="3" customWidth="1"/>
    <col min="13163" max="13163" width="23" style="3" customWidth="1"/>
    <col min="13164" max="13164" width="22.85546875" style="3" customWidth="1"/>
    <col min="13165" max="13165" width="23.42578125" style="3" customWidth="1"/>
    <col min="13166" max="13166" width="22.42578125" style="3" customWidth="1"/>
    <col min="13167" max="13167" width="13.85546875" style="3" customWidth="1"/>
    <col min="13168" max="13168" width="20.7109375" style="3" customWidth="1"/>
    <col min="13169" max="13169" width="18.140625" style="3" customWidth="1"/>
    <col min="13170" max="13170" width="14.85546875" style="3" bestFit="1" customWidth="1"/>
    <col min="13171" max="13171" width="11.42578125" style="3"/>
    <col min="13172" max="13172" width="17.42578125" style="3" customWidth="1"/>
    <col min="13173" max="13175" width="18.140625" style="3" customWidth="1"/>
    <col min="13176" max="13179" width="11.42578125" style="3"/>
    <col min="13180" max="13180" width="34" style="3" customWidth="1"/>
    <col min="13181" max="13181" width="9.5703125" style="3" customWidth="1"/>
    <col min="13182" max="13182" width="16.7109375" style="3" customWidth="1"/>
    <col min="13183" max="13183" width="55.140625" style="3" customWidth="1"/>
    <col min="13184" max="13184" width="22.5703125" style="3" customWidth="1"/>
    <col min="13185" max="13185" width="23" style="3" customWidth="1"/>
    <col min="13186" max="13186" width="22.85546875" style="3" customWidth="1"/>
    <col min="13187" max="13187" width="23.42578125" style="3" customWidth="1"/>
    <col min="13188" max="13188" width="28.7109375" style="3" customWidth="1"/>
    <col min="13189" max="13189" width="12.7109375" style="3" customWidth="1"/>
    <col min="13190" max="13190" width="11.42578125" style="3"/>
    <col min="13191" max="13191" width="25.28515625" style="3" customWidth="1"/>
    <col min="13192" max="13192" width="15.85546875" style="3" bestFit="1" customWidth="1"/>
    <col min="13193" max="13194" width="18" style="3" bestFit="1" customWidth="1"/>
    <col min="13195" max="13413" width="11.42578125" style="3"/>
    <col min="13414" max="13414" width="15.42578125" style="3" customWidth="1"/>
    <col min="13415" max="13415" width="9.5703125" style="3" customWidth="1"/>
    <col min="13416" max="13416" width="14.42578125" style="3" customWidth="1"/>
    <col min="13417" max="13417" width="49.85546875" style="3" customWidth="1"/>
    <col min="13418" max="13418" width="22.5703125" style="3" customWidth="1"/>
    <col min="13419" max="13419" width="23" style="3" customWidth="1"/>
    <col min="13420" max="13420" width="22.85546875" style="3" customWidth="1"/>
    <col min="13421" max="13421" width="23.42578125" style="3" customWidth="1"/>
    <col min="13422" max="13422" width="22.42578125" style="3" customWidth="1"/>
    <col min="13423" max="13423" width="13.85546875" style="3" customWidth="1"/>
    <col min="13424" max="13424" width="20.7109375" style="3" customWidth="1"/>
    <col min="13425" max="13425" width="18.140625" style="3" customWidth="1"/>
    <col min="13426" max="13426" width="14.85546875" style="3" bestFit="1" customWidth="1"/>
    <col min="13427" max="13427" width="11.42578125" style="3"/>
    <col min="13428" max="13428" width="17.42578125" style="3" customWidth="1"/>
    <col min="13429" max="13431" width="18.140625" style="3" customWidth="1"/>
    <col min="13432" max="13435" width="11.42578125" style="3"/>
    <col min="13436" max="13436" width="34" style="3" customWidth="1"/>
    <col min="13437" max="13437" width="9.5703125" style="3" customWidth="1"/>
    <col min="13438" max="13438" width="16.7109375" style="3" customWidth="1"/>
    <col min="13439" max="13439" width="55.140625" style="3" customWidth="1"/>
    <col min="13440" max="13440" width="22.5703125" style="3" customWidth="1"/>
    <col min="13441" max="13441" width="23" style="3" customWidth="1"/>
    <col min="13442" max="13442" width="22.85546875" style="3" customWidth="1"/>
    <col min="13443" max="13443" width="23.42578125" style="3" customWidth="1"/>
    <col min="13444" max="13444" width="28.7109375" style="3" customWidth="1"/>
    <col min="13445" max="13445" width="12.7109375" style="3" customWidth="1"/>
    <col min="13446" max="13446" width="11.42578125" style="3"/>
    <col min="13447" max="13447" width="25.28515625" style="3" customWidth="1"/>
    <col min="13448" max="13448" width="15.85546875" style="3" bestFit="1" customWidth="1"/>
    <col min="13449" max="13450" width="18" style="3" bestFit="1" customWidth="1"/>
    <col min="13451" max="13669" width="11.42578125" style="3"/>
    <col min="13670" max="13670" width="15.42578125" style="3" customWidth="1"/>
    <col min="13671" max="13671" width="9.5703125" style="3" customWidth="1"/>
    <col min="13672" max="13672" width="14.42578125" style="3" customWidth="1"/>
    <col min="13673" max="13673" width="49.85546875" style="3" customWidth="1"/>
    <col min="13674" max="13674" width="22.5703125" style="3" customWidth="1"/>
    <col min="13675" max="13675" width="23" style="3" customWidth="1"/>
    <col min="13676" max="13676" width="22.85546875" style="3" customWidth="1"/>
    <col min="13677" max="13677" width="23.42578125" style="3" customWidth="1"/>
    <col min="13678" max="13678" width="22.42578125" style="3" customWidth="1"/>
    <col min="13679" max="13679" width="13.85546875" style="3" customWidth="1"/>
    <col min="13680" max="13680" width="20.7109375" style="3" customWidth="1"/>
    <col min="13681" max="13681" width="18.140625" style="3" customWidth="1"/>
    <col min="13682" max="13682" width="14.85546875" style="3" bestFit="1" customWidth="1"/>
    <col min="13683" max="13683" width="11.42578125" style="3"/>
    <col min="13684" max="13684" width="17.42578125" style="3" customWidth="1"/>
    <col min="13685" max="13687" width="18.140625" style="3" customWidth="1"/>
    <col min="13688" max="13691" width="11.42578125" style="3"/>
    <col min="13692" max="13692" width="34" style="3" customWidth="1"/>
    <col min="13693" max="13693" width="9.5703125" style="3" customWidth="1"/>
    <col min="13694" max="13694" width="16.7109375" style="3" customWidth="1"/>
    <col min="13695" max="13695" width="55.140625" style="3" customWidth="1"/>
    <col min="13696" max="13696" width="22.5703125" style="3" customWidth="1"/>
    <col min="13697" max="13697" width="23" style="3" customWidth="1"/>
    <col min="13698" max="13698" width="22.85546875" style="3" customWidth="1"/>
    <col min="13699" max="13699" width="23.42578125" style="3" customWidth="1"/>
    <col min="13700" max="13700" width="28.7109375" style="3" customWidth="1"/>
    <col min="13701" max="13701" width="12.7109375" style="3" customWidth="1"/>
    <col min="13702" max="13702" width="11.42578125" style="3"/>
    <col min="13703" max="13703" width="25.28515625" style="3" customWidth="1"/>
    <col min="13704" max="13704" width="15.85546875" style="3" bestFit="1" customWidth="1"/>
    <col min="13705" max="13706" width="18" style="3" bestFit="1" customWidth="1"/>
    <col min="13707" max="13925" width="11.42578125" style="3"/>
    <col min="13926" max="13926" width="15.42578125" style="3" customWidth="1"/>
    <col min="13927" max="13927" width="9.5703125" style="3" customWidth="1"/>
    <col min="13928" max="13928" width="14.42578125" style="3" customWidth="1"/>
    <col min="13929" max="13929" width="49.85546875" style="3" customWidth="1"/>
    <col min="13930" max="13930" width="22.5703125" style="3" customWidth="1"/>
    <col min="13931" max="13931" width="23" style="3" customWidth="1"/>
    <col min="13932" max="13932" width="22.85546875" style="3" customWidth="1"/>
    <col min="13933" max="13933" width="23.42578125" style="3" customWidth="1"/>
    <col min="13934" max="13934" width="22.42578125" style="3" customWidth="1"/>
    <col min="13935" max="13935" width="13.85546875" style="3" customWidth="1"/>
    <col min="13936" max="13936" width="20.7109375" style="3" customWidth="1"/>
    <col min="13937" max="13937" width="18.140625" style="3" customWidth="1"/>
    <col min="13938" max="13938" width="14.85546875" style="3" bestFit="1" customWidth="1"/>
    <col min="13939" max="13939" width="11.42578125" style="3"/>
    <col min="13940" max="13940" width="17.42578125" style="3" customWidth="1"/>
    <col min="13941" max="13943" width="18.140625" style="3" customWidth="1"/>
    <col min="13944" max="13947" width="11.42578125" style="3"/>
    <col min="13948" max="13948" width="34" style="3" customWidth="1"/>
    <col min="13949" max="13949" width="9.5703125" style="3" customWidth="1"/>
    <col min="13950" max="13950" width="16.7109375" style="3" customWidth="1"/>
    <col min="13951" max="13951" width="55.140625" style="3" customWidth="1"/>
    <col min="13952" max="13952" width="22.5703125" style="3" customWidth="1"/>
    <col min="13953" max="13953" width="23" style="3" customWidth="1"/>
    <col min="13954" max="13954" width="22.85546875" style="3" customWidth="1"/>
    <col min="13955" max="13955" width="23.42578125" style="3" customWidth="1"/>
    <col min="13956" max="13956" width="28.7109375" style="3" customWidth="1"/>
    <col min="13957" max="13957" width="12.7109375" style="3" customWidth="1"/>
    <col min="13958" max="13958" width="11.42578125" style="3"/>
    <col min="13959" max="13959" width="25.28515625" style="3" customWidth="1"/>
    <col min="13960" max="13960" width="15.85546875" style="3" bestFit="1" customWidth="1"/>
    <col min="13961" max="13962" width="18" style="3" bestFit="1" customWidth="1"/>
    <col min="13963" max="14181" width="11.42578125" style="3"/>
    <col min="14182" max="14182" width="15.42578125" style="3" customWidth="1"/>
    <col min="14183" max="14183" width="9.5703125" style="3" customWidth="1"/>
    <col min="14184" max="14184" width="14.42578125" style="3" customWidth="1"/>
    <col min="14185" max="14185" width="49.85546875" style="3" customWidth="1"/>
    <col min="14186" max="14186" width="22.5703125" style="3" customWidth="1"/>
    <col min="14187" max="14187" width="23" style="3" customWidth="1"/>
    <col min="14188" max="14188" width="22.85546875" style="3" customWidth="1"/>
    <col min="14189" max="14189" width="23.42578125" style="3" customWidth="1"/>
    <col min="14190" max="14190" width="22.42578125" style="3" customWidth="1"/>
    <col min="14191" max="14191" width="13.85546875" style="3" customWidth="1"/>
    <col min="14192" max="14192" width="20.7109375" style="3" customWidth="1"/>
    <col min="14193" max="14193" width="18.140625" style="3" customWidth="1"/>
    <col min="14194" max="14194" width="14.85546875" style="3" bestFit="1" customWidth="1"/>
    <col min="14195" max="14195" width="11.42578125" style="3"/>
    <col min="14196" max="14196" width="17.42578125" style="3" customWidth="1"/>
    <col min="14197" max="14199" width="18.140625" style="3" customWidth="1"/>
    <col min="14200" max="14203" width="11.42578125" style="3"/>
    <col min="14204" max="14204" width="34" style="3" customWidth="1"/>
    <col min="14205" max="14205" width="9.5703125" style="3" customWidth="1"/>
    <col min="14206" max="14206" width="16.7109375" style="3" customWidth="1"/>
    <col min="14207" max="14207" width="55.140625" style="3" customWidth="1"/>
    <col min="14208" max="14208" width="22.5703125" style="3" customWidth="1"/>
    <col min="14209" max="14209" width="23" style="3" customWidth="1"/>
    <col min="14210" max="14210" width="22.85546875" style="3" customWidth="1"/>
    <col min="14211" max="14211" width="23.42578125" style="3" customWidth="1"/>
    <col min="14212" max="14212" width="28.7109375" style="3" customWidth="1"/>
    <col min="14213" max="14213" width="12.7109375" style="3" customWidth="1"/>
    <col min="14214" max="14214" width="11.42578125" style="3"/>
    <col min="14215" max="14215" width="25.28515625" style="3" customWidth="1"/>
    <col min="14216" max="14216" width="15.85546875" style="3" bestFit="1" customWidth="1"/>
    <col min="14217" max="14218" width="18" style="3" bestFit="1" customWidth="1"/>
    <col min="14219" max="14437" width="11.42578125" style="3"/>
    <col min="14438" max="14438" width="15.42578125" style="3" customWidth="1"/>
    <col min="14439" max="14439" width="9.5703125" style="3" customWidth="1"/>
    <col min="14440" max="14440" width="14.42578125" style="3" customWidth="1"/>
    <col min="14441" max="14441" width="49.85546875" style="3" customWidth="1"/>
    <col min="14442" max="14442" width="22.5703125" style="3" customWidth="1"/>
    <col min="14443" max="14443" width="23" style="3" customWidth="1"/>
    <col min="14444" max="14444" width="22.85546875" style="3" customWidth="1"/>
    <col min="14445" max="14445" width="23.42578125" style="3" customWidth="1"/>
    <col min="14446" max="14446" width="22.42578125" style="3" customWidth="1"/>
    <col min="14447" max="14447" width="13.85546875" style="3" customWidth="1"/>
    <col min="14448" max="14448" width="20.7109375" style="3" customWidth="1"/>
    <col min="14449" max="14449" width="18.140625" style="3" customWidth="1"/>
    <col min="14450" max="14450" width="14.85546875" style="3" bestFit="1" customWidth="1"/>
    <col min="14451" max="14451" width="11.42578125" style="3"/>
    <col min="14452" max="14452" width="17.42578125" style="3" customWidth="1"/>
    <col min="14453" max="14455" width="18.140625" style="3" customWidth="1"/>
    <col min="14456" max="14459" width="11.42578125" style="3"/>
    <col min="14460" max="14460" width="34" style="3" customWidth="1"/>
    <col min="14461" max="14461" width="9.5703125" style="3" customWidth="1"/>
    <col min="14462" max="14462" width="16.7109375" style="3" customWidth="1"/>
    <col min="14463" max="14463" width="55.140625" style="3" customWidth="1"/>
    <col min="14464" max="14464" width="22.5703125" style="3" customWidth="1"/>
    <col min="14465" max="14465" width="23" style="3" customWidth="1"/>
    <col min="14466" max="14466" width="22.85546875" style="3" customWidth="1"/>
    <col min="14467" max="14467" width="23.42578125" style="3" customWidth="1"/>
    <col min="14468" max="14468" width="28.7109375" style="3" customWidth="1"/>
    <col min="14469" max="14469" width="12.7109375" style="3" customWidth="1"/>
    <col min="14470" max="14470" width="11.42578125" style="3"/>
    <col min="14471" max="14471" width="25.28515625" style="3" customWidth="1"/>
    <col min="14472" max="14472" width="15.85546875" style="3" bestFit="1" customWidth="1"/>
    <col min="14473" max="14474" width="18" style="3" bestFit="1" customWidth="1"/>
    <col min="14475" max="14693" width="11.42578125" style="3"/>
    <col min="14694" max="14694" width="15.42578125" style="3" customWidth="1"/>
    <col min="14695" max="14695" width="9.5703125" style="3" customWidth="1"/>
    <col min="14696" max="14696" width="14.42578125" style="3" customWidth="1"/>
    <col min="14697" max="14697" width="49.85546875" style="3" customWidth="1"/>
    <col min="14698" max="14698" width="22.5703125" style="3" customWidth="1"/>
    <col min="14699" max="14699" width="23" style="3" customWidth="1"/>
    <col min="14700" max="14700" width="22.85546875" style="3" customWidth="1"/>
    <col min="14701" max="14701" width="23.42578125" style="3" customWidth="1"/>
    <col min="14702" max="14702" width="22.42578125" style="3" customWidth="1"/>
    <col min="14703" max="14703" width="13.85546875" style="3" customWidth="1"/>
    <col min="14704" max="14704" width="20.7109375" style="3" customWidth="1"/>
    <col min="14705" max="14705" width="18.140625" style="3" customWidth="1"/>
    <col min="14706" max="14706" width="14.85546875" style="3" bestFit="1" customWidth="1"/>
    <col min="14707" max="14707" width="11.42578125" style="3"/>
    <col min="14708" max="14708" width="17.42578125" style="3" customWidth="1"/>
    <col min="14709" max="14711" width="18.140625" style="3" customWidth="1"/>
    <col min="14712" max="14715" width="11.42578125" style="3"/>
    <col min="14716" max="14716" width="34" style="3" customWidth="1"/>
    <col min="14717" max="14717" width="9.5703125" style="3" customWidth="1"/>
    <col min="14718" max="14718" width="16.7109375" style="3" customWidth="1"/>
    <col min="14719" max="14719" width="55.140625" style="3" customWidth="1"/>
    <col min="14720" max="14720" width="22.5703125" style="3" customWidth="1"/>
    <col min="14721" max="14721" width="23" style="3" customWidth="1"/>
    <col min="14722" max="14722" width="22.85546875" style="3" customWidth="1"/>
    <col min="14723" max="14723" width="23.42578125" style="3" customWidth="1"/>
    <col min="14724" max="14724" width="28.7109375" style="3" customWidth="1"/>
    <col min="14725" max="14725" width="12.7109375" style="3" customWidth="1"/>
    <col min="14726" max="14726" width="11.42578125" style="3"/>
    <col min="14727" max="14727" width="25.28515625" style="3" customWidth="1"/>
    <col min="14728" max="14728" width="15.85546875" style="3" bestFit="1" customWidth="1"/>
    <col min="14729" max="14730" width="18" style="3" bestFit="1" customWidth="1"/>
    <col min="14731" max="14949" width="11.42578125" style="3"/>
    <col min="14950" max="14950" width="15.42578125" style="3" customWidth="1"/>
    <col min="14951" max="14951" width="9.5703125" style="3" customWidth="1"/>
    <col min="14952" max="14952" width="14.42578125" style="3" customWidth="1"/>
    <col min="14953" max="14953" width="49.85546875" style="3" customWidth="1"/>
    <col min="14954" max="14954" width="22.5703125" style="3" customWidth="1"/>
    <col min="14955" max="14955" width="23" style="3" customWidth="1"/>
    <col min="14956" max="14956" width="22.85546875" style="3" customWidth="1"/>
    <col min="14957" max="14957" width="23.42578125" style="3" customWidth="1"/>
    <col min="14958" max="14958" width="22.42578125" style="3" customWidth="1"/>
    <col min="14959" max="14959" width="13.85546875" style="3" customWidth="1"/>
    <col min="14960" max="14960" width="20.7109375" style="3" customWidth="1"/>
    <col min="14961" max="14961" width="18.140625" style="3" customWidth="1"/>
    <col min="14962" max="14962" width="14.85546875" style="3" bestFit="1" customWidth="1"/>
    <col min="14963" max="14963" width="11.42578125" style="3"/>
    <col min="14964" max="14964" width="17.42578125" style="3" customWidth="1"/>
    <col min="14965" max="14967" width="18.140625" style="3" customWidth="1"/>
    <col min="14968" max="14971" width="11.42578125" style="3"/>
    <col min="14972" max="14972" width="34" style="3" customWidth="1"/>
    <col min="14973" max="14973" width="9.5703125" style="3" customWidth="1"/>
    <col min="14974" max="14974" width="16.7109375" style="3" customWidth="1"/>
    <col min="14975" max="14975" width="55.140625" style="3" customWidth="1"/>
    <col min="14976" max="14976" width="22.5703125" style="3" customWidth="1"/>
    <col min="14977" max="14977" width="23" style="3" customWidth="1"/>
    <col min="14978" max="14978" width="22.85546875" style="3" customWidth="1"/>
    <col min="14979" max="14979" width="23.42578125" style="3" customWidth="1"/>
    <col min="14980" max="14980" width="28.7109375" style="3" customWidth="1"/>
    <col min="14981" max="14981" width="12.7109375" style="3" customWidth="1"/>
    <col min="14982" max="14982" width="11.42578125" style="3"/>
    <col min="14983" max="14983" width="25.28515625" style="3" customWidth="1"/>
    <col min="14984" max="14984" width="15.85546875" style="3" bestFit="1" customWidth="1"/>
    <col min="14985" max="14986" width="18" style="3" bestFit="1" customWidth="1"/>
    <col min="14987" max="15205" width="11.42578125" style="3"/>
    <col min="15206" max="15206" width="15.42578125" style="3" customWidth="1"/>
    <col min="15207" max="15207" width="9.5703125" style="3" customWidth="1"/>
    <col min="15208" max="15208" width="14.42578125" style="3" customWidth="1"/>
    <col min="15209" max="15209" width="49.85546875" style="3" customWidth="1"/>
    <col min="15210" max="15210" width="22.5703125" style="3" customWidth="1"/>
    <col min="15211" max="15211" width="23" style="3" customWidth="1"/>
    <col min="15212" max="15212" width="22.85546875" style="3" customWidth="1"/>
    <col min="15213" max="15213" width="23.42578125" style="3" customWidth="1"/>
    <col min="15214" max="15214" width="22.42578125" style="3" customWidth="1"/>
    <col min="15215" max="15215" width="13.85546875" style="3" customWidth="1"/>
    <col min="15216" max="15216" width="20.7109375" style="3" customWidth="1"/>
    <col min="15217" max="15217" width="18.140625" style="3" customWidth="1"/>
    <col min="15218" max="15218" width="14.85546875" style="3" bestFit="1" customWidth="1"/>
    <col min="15219" max="15219" width="11.42578125" style="3"/>
    <col min="15220" max="15220" width="17.42578125" style="3" customWidth="1"/>
    <col min="15221" max="15223" width="18.140625" style="3" customWidth="1"/>
    <col min="15224" max="15227" width="11.42578125" style="3"/>
    <col min="15228" max="15228" width="34" style="3" customWidth="1"/>
    <col min="15229" max="15229" width="9.5703125" style="3" customWidth="1"/>
    <col min="15230" max="15230" width="16.7109375" style="3" customWidth="1"/>
    <col min="15231" max="15231" width="55.140625" style="3" customWidth="1"/>
    <col min="15232" max="15232" width="22.5703125" style="3" customWidth="1"/>
    <col min="15233" max="15233" width="23" style="3" customWidth="1"/>
    <col min="15234" max="15234" width="22.85546875" style="3" customWidth="1"/>
    <col min="15235" max="15235" width="23.42578125" style="3" customWidth="1"/>
    <col min="15236" max="15236" width="28.7109375" style="3" customWidth="1"/>
    <col min="15237" max="15237" width="12.7109375" style="3" customWidth="1"/>
    <col min="15238" max="15238" width="11.42578125" style="3"/>
    <col min="15239" max="15239" width="25.28515625" style="3" customWidth="1"/>
    <col min="15240" max="15240" width="15.85546875" style="3" bestFit="1" customWidth="1"/>
    <col min="15241" max="15242" width="18" style="3" bestFit="1" customWidth="1"/>
    <col min="15243" max="15461" width="11.42578125" style="3"/>
    <col min="15462" max="15462" width="15.42578125" style="3" customWidth="1"/>
    <col min="15463" max="15463" width="9.5703125" style="3" customWidth="1"/>
    <col min="15464" max="15464" width="14.42578125" style="3" customWidth="1"/>
    <col min="15465" max="15465" width="49.85546875" style="3" customWidth="1"/>
    <col min="15466" max="15466" width="22.5703125" style="3" customWidth="1"/>
    <col min="15467" max="15467" width="23" style="3" customWidth="1"/>
    <col min="15468" max="15468" width="22.85546875" style="3" customWidth="1"/>
    <col min="15469" max="15469" width="23.42578125" style="3" customWidth="1"/>
    <col min="15470" max="15470" width="22.42578125" style="3" customWidth="1"/>
    <col min="15471" max="15471" width="13.85546875" style="3" customWidth="1"/>
    <col min="15472" max="15472" width="20.7109375" style="3" customWidth="1"/>
    <col min="15473" max="15473" width="18.140625" style="3" customWidth="1"/>
    <col min="15474" max="15474" width="14.85546875" style="3" bestFit="1" customWidth="1"/>
    <col min="15475" max="15475" width="11.42578125" style="3"/>
    <col min="15476" max="15476" width="17.42578125" style="3" customWidth="1"/>
    <col min="15477" max="15479" width="18.140625" style="3" customWidth="1"/>
    <col min="15480" max="15483" width="11.42578125" style="3"/>
    <col min="15484" max="15484" width="34" style="3" customWidth="1"/>
    <col min="15485" max="15485" width="9.5703125" style="3" customWidth="1"/>
    <col min="15486" max="15486" width="16.7109375" style="3" customWidth="1"/>
    <col min="15487" max="15487" width="55.140625" style="3" customWidth="1"/>
    <col min="15488" max="15488" width="22.5703125" style="3" customWidth="1"/>
    <col min="15489" max="15489" width="23" style="3" customWidth="1"/>
    <col min="15490" max="15490" width="22.85546875" style="3" customWidth="1"/>
    <col min="15491" max="15491" width="23.42578125" style="3" customWidth="1"/>
    <col min="15492" max="15492" width="28.7109375" style="3" customWidth="1"/>
    <col min="15493" max="15493" width="12.7109375" style="3" customWidth="1"/>
    <col min="15494" max="15494" width="11.42578125" style="3"/>
    <col min="15495" max="15495" width="25.28515625" style="3" customWidth="1"/>
    <col min="15496" max="15496" width="15.85546875" style="3" bestFit="1" customWidth="1"/>
    <col min="15497" max="15498" width="18" style="3" bestFit="1" customWidth="1"/>
    <col min="15499" max="15717" width="11.42578125" style="3"/>
    <col min="15718" max="15718" width="15.42578125" style="3" customWidth="1"/>
    <col min="15719" max="15719" width="9.5703125" style="3" customWidth="1"/>
    <col min="15720" max="15720" width="14.42578125" style="3" customWidth="1"/>
    <col min="15721" max="15721" width="49.85546875" style="3" customWidth="1"/>
    <col min="15722" max="15722" width="22.5703125" style="3" customWidth="1"/>
    <col min="15723" max="15723" width="23" style="3" customWidth="1"/>
    <col min="15724" max="15724" width="22.85546875" style="3" customWidth="1"/>
    <col min="15725" max="15725" width="23.42578125" style="3" customWidth="1"/>
    <col min="15726" max="15726" width="22.42578125" style="3" customWidth="1"/>
    <col min="15727" max="15727" width="13.85546875" style="3" customWidth="1"/>
    <col min="15728" max="15728" width="20.7109375" style="3" customWidth="1"/>
    <col min="15729" max="15729" width="18.140625" style="3" customWidth="1"/>
    <col min="15730" max="15730" width="14.85546875" style="3" bestFit="1" customWidth="1"/>
    <col min="15731" max="15731" width="11.42578125" style="3"/>
    <col min="15732" max="15732" width="17.42578125" style="3" customWidth="1"/>
    <col min="15733" max="15735" width="18.140625" style="3" customWidth="1"/>
    <col min="15736" max="15739" width="11.42578125" style="3"/>
    <col min="15740" max="15740" width="34" style="3" customWidth="1"/>
    <col min="15741" max="15741" width="9.5703125" style="3" customWidth="1"/>
    <col min="15742" max="15742" width="16.7109375" style="3" customWidth="1"/>
    <col min="15743" max="15743" width="55.140625" style="3" customWidth="1"/>
    <col min="15744" max="15744" width="22.5703125" style="3" customWidth="1"/>
    <col min="15745" max="15745" width="23" style="3" customWidth="1"/>
    <col min="15746" max="15746" width="22.85546875" style="3" customWidth="1"/>
    <col min="15747" max="15747" width="23.42578125" style="3" customWidth="1"/>
    <col min="15748" max="15748" width="28.7109375" style="3" customWidth="1"/>
    <col min="15749" max="15749" width="12.7109375" style="3" customWidth="1"/>
    <col min="15750" max="15750" width="11.42578125" style="3"/>
    <col min="15751" max="15751" width="25.28515625" style="3" customWidth="1"/>
    <col min="15752" max="15752" width="15.85546875" style="3" bestFit="1" customWidth="1"/>
    <col min="15753" max="15754" width="18" style="3" bestFit="1" customWidth="1"/>
    <col min="15755" max="15973" width="11.42578125" style="3"/>
    <col min="15974" max="15974" width="15.42578125" style="3" customWidth="1"/>
    <col min="15975" max="15975" width="9.5703125" style="3" customWidth="1"/>
    <col min="15976" max="15976" width="14.42578125" style="3" customWidth="1"/>
    <col min="15977" max="15977" width="49.85546875" style="3" customWidth="1"/>
    <col min="15978" max="15978" width="22.5703125" style="3" customWidth="1"/>
    <col min="15979" max="15979" width="23" style="3" customWidth="1"/>
    <col min="15980" max="15980" width="22.85546875" style="3" customWidth="1"/>
    <col min="15981" max="15981" width="23.42578125" style="3" customWidth="1"/>
    <col min="15982" max="15982" width="22.42578125" style="3" customWidth="1"/>
    <col min="15983" max="15983" width="13.85546875" style="3" customWidth="1"/>
    <col min="15984" max="15984" width="20.7109375" style="3" customWidth="1"/>
    <col min="15985" max="15985" width="18.140625" style="3" customWidth="1"/>
    <col min="15986" max="15986" width="14.85546875" style="3" bestFit="1" customWidth="1"/>
    <col min="15987" max="15987" width="11.42578125" style="3"/>
    <col min="15988" max="15988" width="17.42578125" style="3" customWidth="1"/>
    <col min="15989" max="15991" width="18.140625" style="3" customWidth="1"/>
    <col min="15992" max="15995" width="11.42578125" style="3"/>
    <col min="15996" max="15996" width="34" style="3" customWidth="1"/>
    <col min="15997" max="15997" width="9.5703125" style="3" customWidth="1"/>
    <col min="15998" max="15998" width="16.7109375" style="3" customWidth="1"/>
    <col min="15999" max="15999" width="55.140625" style="3" customWidth="1"/>
    <col min="16000" max="16000" width="22.5703125" style="3" customWidth="1"/>
    <col min="16001" max="16001" width="23" style="3" customWidth="1"/>
    <col min="16002" max="16002" width="22.85546875" style="3" customWidth="1"/>
    <col min="16003" max="16003" width="23.42578125" style="3" customWidth="1"/>
    <col min="16004" max="16004" width="28.7109375" style="3" customWidth="1"/>
    <col min="16005" max="16005" width="12.7109375" style="3" customWidth="1"/>
    <col min="16006" max="16006" width="11.42578125" style="3"/>
    <col min="16007" max="16007" width="25.28515625" style="3" customWidth="1"/>
    <col min="16008" max="16008" width="15.85546875" style="3" bestFit="1" customWidth="1"/>
    <col min="16009" max="16010" width="18" style="3" bestFit="1" customWidth="1"/>
    <col min="16011" max="16229" width="11.42578125" style="3"/>
    <col min="16230" max="16230" width="15.42578125" style="3" customWidth="1"/>
    <col min="16231" max="16231" width="9.5703125" style="3" customWidth="1"/>
    <col min="16232" max="16232" width="14.42578125" style="3" customWidth="1"/>
    <col min="16233" max="16233" width="49.85546875" style="3" customWidth="1"/>
    <col min="16234" max="16234" width="22.5703125" style="3" customWidth="1"/>
    <col min="16235" max="16235" width="23" style="3" customWidth="1"/>
    <col min="16236" max="16236" width="22.85546875" style="3" customWidth="1"/>
    <col min="16237" max="16237" width="23.42578125" style="3" customWidth="1"/>
    <col min="16238" max="16238" width="22.42578125" style="3" customWidth="1"/>
    <col min="16239" max="16239" width="13.85546875" style="3" customWidth="1"/>
    <col min="16240" max="16240" width="20.7109375" style="3" customWidth="1"/>
    <col min="16241" max="16241" width="18.140625" style="3" customWidth="1"/>
    <col min="16242" max="16242" width="14.85546875" style="3" bestFit="1" customWidth="1"/>
    <col min="16243" max="16243" width="11.42578125" style="3"/>
    <col min="16244" max="16244" width="17.42578125" style="3" customWidth="1"/>
    <col min="16245" max="16247" width="18.140625" style="3" customWidth="1"/>
    <col min="16248" max="16384" width="11.42578125" style="3"/>
  </cols>
  <sheetData>
    <row r="1" spans="1:30" s="1" customFormat="1" ht="23.25" x14ac:dyDescent="0.25">
      <c r="A1" s="312" t="s">
        <v>0</v>
      </c>
      <c r="B1" s="312"/>
      <c r="C1" s="312"/>
      <c r="D1" s="312"/>
      <c r="E1" s="312"/>
      <c r="F1" s="312"/>
      <c r="G1" s="312"/>
      <c r="H1" s="312"/>
      <c r="I1" s="312"/>
      <c r="J1" s="312"/>
      <c r="K1" s="312"/>
      <c r="L1" s="312"/>
      <c r="M1" s="312"/>
      <c r="N1" s="312"/>
      <c r="O1" s="312"/>
      <c r="P1" s="312"/>
      <c r="Q1" s="312"/>
      <c r="R1" s="312"/>
      <c r="S1" s="312"/>
      <c r="T1" s="312"/>
      <c r="U1" s="312"/>
      <c r="V1" s="312"/>
      <c r="W1" s="312"/>
      <c r="X1" s="312"/>
      <c r="Y1" s="312"/>
      <c r="Z1" s="312"/>
      <c r="AA1" s="312"/>
      <c r="AB1" s="312"/>
    </row>
    <row r="2" spans="1:30" s="1" customFormat="1" ht="24.95" customHeight="1" x14ac:dyDescent="0.25">
      <c r="A2" s="313" t="s">
        <v>1</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row>
    <row r="3" spans="1:30" ht="24.95" customHeight="1" x14ac:dyDescent="0.25">
      <c r="A3" s="314" t="s">
        <v>536</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row>
    <row r="4" spans="1:30" ht="15.75" customHeight="1" thickBot="1" x14ac:dyDescent="0.3">
      <c r="A4" s="4"/>
      <c r="C4" s="50"/>
      <c r="E4" s="6"/>
      <c r="F4" s="7"/>
      <c r="I4" s="7"/>
      <c r="J4" s="7"/>
      <c r="K4" s="7"/>
      <c r="L4" s="247"/>
      <c r="M4" s="9"/>
      <c r="N4" s="10"/>
      <c r="O4" s="11"/>
      <c r="P4" s="11"/>
      <c r="Q4" s="4" t="s">
        <v>3</v>
      </c>
      <c r="R4" s="12"/>
      <c r="S4" s="13" t="s">
        <v>4</v>
      </c>
      <c r="T4" s="14" t="s">
        <v>5</v>
      </c>
      <c r="U4" s="15"/>
      <c r="W4" s="14"/>
      <c r="X4" s="17"/>
      <c r="Y4" s="17"/>
      <c r="Z4" s="17"/>
      <c r="AA4" s="17"/>
      <c r="AB4" s="17"/>
    </row>
    <row r="5" spans="1:30" ht="29.25" customHeight="1" x14ac:dyDescent="0.25">
      <c r="A5" s="325" t="s">
        <v>6</v>
      </c>
      <c r="B5" s="327" t="s">
        <v>7</v>
      </c>
      <c r="C5" s="327" t="s">
        <v>8</v>
      </c>
      <c r="D5" s="327" t="s">
        <v>9</v>
      </c>
      <c r="E5" s="327" t="s">
        <v>10</v>
      </c>
      <c r="F5" s="327" t="s">
        <v>11</v>
      </c>
      <c r="G5" s="327" t="s">
        <v>12</v>
      </c>
      <c r="H5" s="327"/>
      <c r="I5" s="327"/>
      <c r="J5" s="327"/>
      <c r="K5" s="327"/>
      <c r="L5" s="323" t="s">
        <v>13</v>
      </c>
      <c r="M5" s="323" t="s">
        <v>14</v>
      </c>
      <c r="N5" s="323" t="s">
        <v>15</v>
      </c>
      <c r="O5" s="321" t="s">
        <v>16</v>
      </c>
      <c r="P5" s="321" t="s">
        <v>17</v>
      </c>
      <c r="Q5" s="321" t="s">
        <v>18</v>
      </c>
      <c r="R5" s="321" t="s">
        <v>19</v>
      </c>
      <c r="S5" s="321" t="s">
        <v>20</v>
      </c>
      <c r="T5" s="321" t="s">
        <v>21</v>
      </c>
      <c r="U5" s="321" t="s">
        <v>22</v>
      </c>
      <c r="V5" s="321" t="s">
        <v>23</v>
      </c>
      <c r="W5" s="321" t="s">
        <v>24</v>
      </c>
      <c r="X5" s="329" t="s">
        <v>25</v>
      </c>
      <c r="Y5" s="329"/>
      <c r="Z5" s="329"/>
      <c r="AA5" s="329"/>
      <c r="AB5" s="330"/>
    </row>
    <row r="6" spans="1:30" ht="84.75" customHeight="1" thickBot="1" x14ac:dyDescent="0.3">
      <c r="A6" s="326"/>
      <c r="B6" s="328"/>
      <c r="C6" s="328"/>
      <c r="D6" s="328"/>
      <c r="E6" s="328"/>
      <c r="F6" s="328"/>
      <c r="G6" s="246" t="s">
        <v>26</v>
      </c>
      <c r="H6" s="246" t="s">
        <v>27</v>
      </c>
      <c r="I6" s="246" t="s">
        <v>28</v>
      </c>
      <c r="J6" s="246" t="s">
        <v>29</v>
      </c>
      <c r="K6" s="246" t="s">
        <v>30</v>
      </c>
      <c r="L6" s="324"/>
      <c r="M6" s="324"/>
      <c r="N6" s="324"/>
      <c r="O6" s="322"/>
      <c r="P6" s="322"/>
      <c r="Q6" s="322"/>
      <c r="R6" s="322"/>
      <c r="S6" s="322"/>
      <c r="T6" s="322"/>
      <c r="U6" s="322"/>
      <c r="V6" s="322"/>
      <c r="W6" s="322"/>
      <c r="X6" s="139" t="s">
        <v>31</v>
      </c>
      <c r="Y6" s="139" t="s">
        <v>32</v>
      </c>
      <c r="Z6" s="139" t="s">
        <v>33</v>
      </c>
      <c r="AA6" s="139" t="s">
        <v>34</v>
      </c>
      <c r="AB6" s="140" t="s">
        <v>35</v>
      </c>
    </row>
    <row r="7" spans="1:30" s="4" customFormat="1" ht="28.5" customHeight="1" thickBot="1" x14ac:dyDescent="0.3">
      <c r="A7" s="21" t="s">
        <v>36</v>
      </c>
      <c r="B7" s="22" t="s">
        <v>37</v>
      </c>
      <c r="C7" s="22">
        <v>10</v>
      </c>
      <c r="D7" s="22" t="s">
        <v>38</v>
      </c>
      <c r="E7" s="23" t="s">
        <v>39</v>
      </c>
      <c r="F7" s="24">
        <f>+F104</f>
        <v>10073090054</v>
      </c>
      <c r="G7" s="24">
        <f>+G104</f>
        <v>0</v>
      </c>
      <c r="H7" s="24">
        <f>+H104</f>
        <v>0</v>
      </c>
      <c r="I7" s="24">
        <f>+I104</f>
        <v>0</v>
      </c>
      <c r="J7" s="24">
        <f>+J104</f>
        <v>0</v>
      </c>
      <c r="K7" s="24">
        <f t="shared" ref="K7:K70" si="0">+G7-H7+I7-J7</f>
        <v>0</v>
      </c>
      <c r="L7" s="248">
        <f>+F7+K7</f>
        <v>10073090054</v>
      </c>
      <c r="M7" s="25">
        <f t="shared" ref="M7:M14" si="1">L7/$L$303</f>
        <v>1.2763735162215533E-3</v>
      </c>
      <c r="N7" s="24">
        <f t="shared" ref="N7:W7" si="2">+N104</f>
        <v>0</v>
      </c>
      <c r="O7" s="24">
        <f t="shared" si="2"/>
        <v>10710154.800000001</v>
      </c>
      <c r="P7" s="24">
        <f t="shared" si="2"/>
        <v>10062379899.200001</v>
      </c>
      <c r="Q7" s="24">
        <f t="shared" si="2"/>
        <v>10709702.540000001</v>
      </c>
      <c r="R7" s="24">
        <f t="shared" si="2"/>
        <v>10062380351.459999</v>
      </c>
      <c r="S7" s="24">
        <f t="shared" si="2"/>
        <v>452.26</v>
      </c>
      <c r="T7" s="24">
        <f t="shared" si="2"/>
        <v>10709702.540000001</v>
      </c>
      <c r="U7" s="24">
        <f t="shared" si="2"/>
        <v>0</v>
      </c>
      <c r="V7" s="24">
        <f t="shared" si="2"/>
        <v>10709702.540000001</v>
      </c>
      <c r="W7" s="24">
        <f t="shared" si="2"/>
        <v>0</v>
      </c>
      <c r="X7" s="30">
        <f t="shared" ref="X7:X70" si="3">+Q7/L7</f>
        <v>1.0631993243967082E-3</v>
      </c>
      <c r="Y7" s="31">
        <f t="shared" ref="Y7:Y70" si="4">+T7/L7</f>
        <v>1.0631993243967082E-3</v>
      </c>
      <c r="Z7" s="31">
        <f t="shared" ref="Z7:Z70" si="5">+V7/L7</f>
        <v>1.0631993243967082E-3</v>
      </c>
      <c r="AA7" s="31">
        <f t="shared" ref="AA7:AA35" si="6">+T7/Q7</f>
        <v>1</v>
      </c>
      <c r="AB7" s="32">
        <f t="shared" ref="AB7:AB35" si="7">+V7/T7</f>
        <v>1</v>
      </c>
    </row>
    <row r="8" spans="1:30" s="4" customFormat="1" ht="28.5" customHeight="1" thickBot="1" x14ac:dyDescent="0.3">
      <c r="A8" s="21" t="s">
        <v>36</v>
      </c>
      <c r="B8" s="22" t="s">
        <v>41</v>
      </c>
      <c r="C8" s="22">
        <v>20</v>
      </c>
      <c r="D8" s="22" t="s">
        <v>38</v>
      </c>
      <c r="E8" s="23" t="s">
        <v>39</v>
      </c>
      <c r="F8" s="24">
        <f>+F9+F38+F95+F108</f>
        <v>103864906976</v>
      </c>
      <c r="G8" s="24">
        <f>+G9+G38+G95+G108</f>
        <v>0</v>
      </c>
      <c r="H8" s="24">
        <f>+H9+H38+H95+H108</f>
        <v>0</v>
      </c>
      <c r="I8" s="24">
        <f>+I9+I38+I95+I108</f>
        <v>280033268</v>
      </c>
      <c r="J8" s="24">
        <f>+J9+J38+J95+J108</f>
        <v>280033268</v>
      </c>
      <c r="K8" s="24">
        <f t="shared" si="0"/>
        <v>0</v>
      </c>
      <c r="L8" s="248">
        <f>+F8+K8</f>
        <v>103864906976</v>
      </c>
      <c r="M8" s="25">
        <f t="shared" si="1"/>
        <v>1.3160848936949417E-2</v>
      </c>
      <c r="N8" s="24">
        <f t="shared" ref="N8:W8" si="8">+N9+N38+N95+N108</f>
        <v>10913069000</v>
      </c>
      <c r="O8" s="24">
        <f t="shared" si="8"/>
        <v>73561194338.600006</v>
      </c>
      <c r="P8" s="24">
        <f t="shared" si="8"/>
        <v>30303712637.400002</v>
      </c>
      <c r="Q8" s="24">
        <f t="shared" si="8"/>
        <v>26618526083.779999</v>
      </c>
      <c r="R8" s="24">
        <f t="shared" si="8"/>
        <v>77246380892.220001</v>
      </c>
      <c r="S8" s="24">
        <f t="shared" si="8"/>
        <v>46942668254.819992</v>
      </c>
      <c r="T8" s="24">
        <f t="shared" si="8"/>
        <v>15467029510.959999</v>
      </c>
      <c r="U8" s="24">
        <f t="shared" si="8"/>
        <v>11151496572.82</v>
      </c>
      <c r="V8" s="24">
        <f t="shared" si="8"/>
        <v>14438453157.960001</v>
      </c>
      <c r="W8" s="24">
        <f t="shared" si="8"/>
        <v>1028576353</v>
      </c>
      <c r="X8" s="30">
        <f t="shared" si="3"/>
        <v>0.25628026692336736</v>
      </c>
      <c r="Y8" s="31">
        <f t="shared" si="4"/>
        <v>0.14891487376514914</v>
      </c>
      <c r="Z8" s="31">
        <f t="shared" si="5"/>
        <v>0.13901185278388864</v>
      </c>
      <c r="AA8" s="31">
        <f t="shared" si="6"/>
        <v>0.58106258258923038</v>
      </c>
      <c r="AB8" s="32">
        <f t="shared" si="7"/>
        <v>0.93349877865874986</v>
      </c>
    </row>
    <row r="9" spans="1:30" ht="27" customHeight="1" x14ac:dyDescent="0.25">
      <c r="A9" s="33" t="s">
        <v>42</v>
      </c>
      <c r="B9" s="34" t="s">
        <v>41</v>
      </c>
      <c r="C9" s="34">
        <v>20</v>
      </c>
      <c r="D9" s="34" t="s">
        <v>38</v>
      </c>
      <c r="E9" s="35" t="s">
        <v>43</v>
      </c>
      <c r="F9" s="36">
        <f>+F10</f>
        <v>61887034000</v>
      </c>
      <c r="G9" s="36">
        <f>+G10</f>
        <v>0</v>
      </c>
      <c r="H9" s="36">
        <f>+H10</f>
        <v>0</v>
      </c>
      <c r="I9" s="36">
        <f>+I10</f>
        <v>0</v>
      </c>
      <c r="J9" s="36">
        <f>+J10</f>
        <v>0</v>
      </c>
      <c r="K9" s="36">
        <f t="shared" si="0"/>
        <v>0</v>
      </c>
      <c r="L9" s="249">
        <f>+L10</f>
        <v>61887034000</v>
      </c>
      <c r="M9" s="37">
        <f t="shared" si="1"/>
        <v>7.8417814962088699E-3</v>
      </c>
      <c r="N9" s="36">
        <f t="shared" ref="N9:W9" si="9">+N10</f>
        <v>4848293000</v>
      </c>
      <c r="O9" s="36">
        <f t="shared" si="9"/>
        <v>57038741000</v>
      </c>
      <c r="P9" s="36">
        <f t="shared" si="9"/>
        <v>4848293000</v>
      </c>
      <c r="Q9" s="36">
        <f t="shared" si="9"/>
        <v>11724254270.279999</v>
      </c>
      <c r="R9" s="36">
        <f t="shared" si="9"/>
        <v>50162779729.719994</v>
      </c>
      <c r="S9" s="36">
        <f t="shared" si="9"/>
        <v>45314486729.719994</v>
      </c>
      <c r="T9" s="36">
        <f t="shared" si="9"/>
        <v>11724254270.279999</v>
      </c>
      <c r="U9" s="36">
        <f t="shared" si="9"/>
        <v>0</v>
      </c>
      <c r="V9" s="36">
        <f t="shared" si="9"/>
        <v>10746817245.280001</v>
      </c>
      <c r="W9" s="36">
        <f t="shared" si="9"/>
        <v>977437025</v>
      </c>
      <c r="X9" s="38">
        <f t="shared" si="3"/>
        <v>0.18944605214526841</v>
      </c>
      <c r="Y9" s="38">
        <f t="shared" si="4"/>
        <v>0.18944605214526841</v>
      </c>
      <c r="Z9" s="38">
        <f t="shared" si="5"/>
        <v>0.173652161861239</v>
      </c>
      <c r="AA9" s="38">
        <f t="shared" si="6"/>
        <v>1</v>
      </c>
      <c r="AB9" s="38">
        <f t="shared" si="7"/>
        <v>0.91663119867011766</v>
      </c>
    </row>
    <row r="10" spans="1:30" ht="35.25" customHeight="1" x14ac:dyDescent="0.25">
      <c r="A10" s="39" t="s">
        <v>44</v>
      </c>
      <c r="B10" s="34" t="s">
        <v>41</v>
      </c>
      <c r="C10" s="34">
        <v>20</v>
      </c>
      <c r="D10" s="34" t="s">
        <v>38</v>
      </c>
      <c r="E10" s="40" t="s">
        <v>45</v>
      </c>
      <c r="F10" s="41">
        <f>+F11+F22+F30+F37</f>
        <v>61887034000</v>
      </c>
      <c r="G10" s="41">
        <f>+G11+G22+G30+G37</f>
        <v>0</v>
      </c>
      <c r="H10" s="41">
        <f>+H11+H22+H30+H37</f>
        <v>0</v>
      </c>
      <c r="I10" s="41">
        <f>+I11+I22+I30+I37</f>
        <v>0</v>
      </c>
      <c r="J10" s="41">
        <f>+J11+J22+J30+J37</f>
        <v>0</v>
      </c>
      <c r="K10" s="41">
        <f t="shared" si="0"/>
        <v>0</v>
      </c>
      <c r="L10" s="250">
        <f>+L11+L22+L30+L37</f>
        <v>61887034000</v>
      </c>
      <c r="M10" s="42">
        <f t="shared" si="1"/>
        <v>7.8417814962088699E-3</v>
      </c>
      <c r="N10" s="41">
        <f t="shared" ref="N10:W10" si="10">+N11+N22+N30+N37</f>
        <v>4848293000</v>
      </c>
      <c r="O10" s="41">
        <f t="shared" si="10"/>
        <v>57038741000</v>
      </c>
      <c r="P10" s="41">
        <f t="shared" si="10"/>
        <v>4848293000</v>
      </c>
      <c r="Q10" s="41">
        <f t="shared" si="10"/>
        <v>11724254270.279999</v>
      </c>
      <c r="R10" s="41">
        <f t="shared" si="10"/>
        <v>50162779729.719994</v>
      </c>
      <c r="S10" s="41">
        <f t="shared" si="10"/>
        <v>45314486729.719994</v>
      </c>
      <c r="T10" s="41">
        <f t="shared" si="10"/>
        <v>11724254270.279999</v>
      </c>
      <c r="U10" s="41">
        <f t="shared" si="10"/>
        <v>0</v>
      </c>
      <c r="V10" s="41">
        <f t="shared" si="10"/>
        <v>10746817245.280001</v>
      </c>
      <c r="W10" s="41">
        <f t="shared" si="10"/>
        <v>977437025</v>
      </c>
      <c r="X10" s="38">
        <f t="shared" si="3"/>
        <v>0.18944605214526841</v>
      </c>
      <c r="Y10" s="38">
        <f t="shared" si="4"/>
        <v>0.18944605214526841</v>
      </c>
      <c r="Z10" s="38">
        <f t="shared" si="5"/>
        <v>0.173652161861239</v>
      </c>
      <c r="AA10" s="38">
        <f t="shared" si="6"/>
        <v>1</v>
      </c>
      <c r="AB10" s="38">
        <f t="shared" si="7"/>
        <v>0.91663119867011766</v>
      </c>
    </row>
    <row r="11" spans="1:30" ht="27" customHeight="1" x14ac:dyDescent="0.25">
      <c r="A11" s="39" t="s">
        <v>46</v>
      </c>
      <c r="B11" s="34" t="s">
        <v>41</v>
      </c>
      <c r="C11" s="34">
        <v>20</v>
      </c>
      <c r="D11" s="34" t="s">
        <v>38</v>
      </c>
      <c r="E11" s="40" t="s">
        <v>47</v>
      </c>
      <c r="F11" s="41">
        <f>+F12</f>
        <v>39105875000</v>
      </c>
      <c r="G11" s="41">
        <f>+G12</f>
        <v>0</v>
      </c>
      <c r="H11" s="41">
        <f>+H12</f>
        <v>0</v>
      </c>
      <c r="I11" s="41">
        <f>+I12</f>
        <v>0</v>
      </c>
      <c r="J11" s="41">
        <f>+J12</f>
        <v>0</v>
      </c>
      <c r="K11" s="41">
        <f t="shared" si="0"/>
        <v>0</v>
      </c>
      <c r="L11" s="250">
        <f>+L12</f>
        <v>39105875000</v>
      </c>
      <c r="M11" s="42">
        <f t="shared" si="1"/>
        <v>4.9551530772674783E-3</v>
      </c>
      <c r="N11" s="41">
        <f t="shared" ref="N11:W11" si="11">+N12</f>
        <v>0</v>
      </c>
      <c r="O11" s="41">
        <f t="shared" si="11"/>
        <v>39105875000</v>
      </c>
      <c r="P11" s="41">
        <f t="shared" si="11"/>
        <v>0</v>
      </c>
      <c r="Q11" s="41">
        <f t="shared" si="11"/>
        <v>7747388283.6500006</v>
      </c>
      <c r="R11" s="41">
        <f t="shared" si="11"/>
        <v>31358486716.349998</v>
      </c>
      <c r="S11" s="41">
        <f t="shared" si="11"/>
        <v>31358486716.349998</v>
      </c>
      <c r="T11" s="41">
        <f t="shared" si="11"/>
        <v>7747388283.6500006</v>
      </c>
      <c r="U11" s="41">
        <f t="shared" si="11"/>
        <v>0</v>
      </c>
      <c r="V11" s="41">
        <f t="shared" si="11"/>
        <v>7747388283.6500006</v>
      </c>
      <c r="W11" s="41">
        <f t="shared" si="11"/>
        <v>0</v>
      </c>
      <c r="X11" s="38">
        <f t="shared" si="3"/>
        <v>0.1981131552138905</v>
      </c>
      <c r="Y11" s="38">
        <f t="shared" si="4"/>
        <v>0.1981131552138905</v>
      </c>
      <c r="Z11" s="38">
        <f t="shared" si="5"/>
        <v>0.1981131552138905</v>
      </c>
      <c r="AA11" s="38">
        <f t="shared" si="6"/>
        <v>1</v>
      </c>
      <c r="AB11" s="38">
        <f t="shared" si="7"/>
        <v>1</v>
      </c>
    </row>
    <row r="12" spans="1:30" ht="27" customHeight="1" x14ac:dyDescent="0.25">
      <c r="A12" s="39" t="s">
        <v>48</v>
      </c>
      <c r="B12" s="34" t="s">
        <v>41</v>
      </c>
      <c r="C12" s="34">
        <v>20</v>
      </c>
      <c r="D12" s="34" t="s">
        <v>38</v>
      </c>
      <c r="E12" s="40" t="s">
        <v>49</v>
      </c>
      <c r="F12" s="41">
        <f>SUM(F13:F21)</f>
        <v>39105875000</v>
      </c>
      <c r="G12" s="41">
        <f>SUM(G13:G21)</f>
        <v>0</v>
      </c>
      <c r="H12" s="41">
        <f>SUM(H13:H21)</f>
        <v>0</v>
      </c>
      <c r="I12" s="41">
        <f>SUM(I13:I21)</f>
        <v>0</v>
      </c>
      <c r="J12" s="41">
        <f>SUM(J13:J21)</f>
        <v>0</v>
      </c>
      <c r="K12" s="41">
        <f t="shared" si="0"/>
        <v>0</v>
      </c>
      <c r="L12" s="250">
        <f>SUM(L13:L21)</f>
        <v>39105875000</v>
      </c>
      <c r="M12" s="42">
        <f t="shared" si="1"/>
        <v>4.9551530772674783E-3</v>
      </c>
      <c r="N12" s="41">
        <f t="shared" ref="N12:W12" si="12">SUM(N13:N21)</f>
        <v>0</v>
      </c>
      <c r="O12" s="41">
        <f t="shared" si="12"/>
        <v>39105875000</v>
      </c>
      <c r="P12" s="41">
        <f t="shared" si="12"/>
        <v>0</v>
      </c>
      <c r="Q12" s="41">
        <f t="shared" si="12"/>
        <v>7747388283.6500006</v>
      </c>
      <c r="R12" s="41">
        <f t="shared" si="12"/>
        <v>31358486716.349998</v>
      </c>
      <c r="S12" s="41">
        <f t="shared" si="12"/>
        <v>31358486716.349998</v>
      </c>
      <c r="T12" s="41">
        <f t="shared" si="12"/>
        <v>7747388283.6500006</v>
      </c>
      <c r="U12" s="41">
        <f t="shared" si="12"/>
        <v>0</v>
      </c>
      <c r="V12" s="41">
        <f t="shared" si="12"/>
        <v>7747388283.6500006</v>
      </c>
      <c r="W12" s="41">
        <f t="shared" si="12"/>
        <v>0</v>
      </c>
      <c r="X12" s="38">
        <f t="shared" si="3"/>
        <v>0.1981131552138905</v>
      </c>
      <c r="Y12" s="38">
        <f t="shared" si="4"/>
        <v>0.1981131552138905</v>
      </c>
      <c r="Z12" s="38">
        <f t="shared" si="5"/>
        <v>0.1981131552138905</v>
      </c>
      <c r="AA12" s="38">
        <f t="shared" si="6"/>
        <v>1</v>
      </c>
      <c r="AB12" s="38">
        <f t="shared" si="7"/>
        <v>1</v>
      </c>
    </row>
    <row r="13" spans="1:30" ht="27" customHeight="1" x14ac:dyDescent="0.25">
      <c r="A13" s="43" t="s">
        <v>50</v>
      </c>
      <c r="B13" s="44" t="s">
        <v>41</v>
      </c>
      <c r="C13" s="44">
        <v>20</v>
      </c>
      <c r="D13" s="44" t="s">
        <v>38</v>
      </c>
      <c r="E13" s="45" t="s">
        <v>51</v>
      </c>
      <c r="F13" s="46">
        <v>27743250237</v>
      </c>
      <c r="G13" s="46">
        <v>0</v>
      </c>
      <c r="H13" s="46">
        <v>0</v>
      </c>
      <c r="I13" s="46">
        <v>0</v>
      </c>
      <c r="J13" s="46">
        <v>0</v>
      </c>
      <c r="K13" s="46">
        <f t="shared" si="0"/>
        <v>0</v>
      </c>
      <c r="L13" s="251">
        <f t="shared" ref="L13:L21" si="13">+F13+K13</f>
        <v>27743250237</v>
      </c>
      <c r="M13" s="42">
        <f t="shared" si="1"/>
        <v>3.5153810465888375E-3</v>
      </c>
      <c r="N13" s="46">
        <v>0</v>
      </c>
      <c r="O13" s="46">
        <v>27743250237</v>
      </c>
      <c r="P13" s="46">
        <f t="shared" ref="P13:P21" si="14">L13-O13</f>
        <v>0</v>
      </c>
      <c r="Q13" s="46">
        <v>6808954670.9700003</v>
      </c>
      <c r="R13" s="46">
        <f t="shared" ref="R13:R21" si="15">+L13-Q13</f>
        <v>20934295566.029999</v>
      </c>
      <c r="S13" s="46">
        <f t="shared" ref="S13:S21" si="16">O13-Q13</f>
        <v>20934295566.029999</v>
      </c>
      <c r="T13" s="46">
        <v>6808954670.9700003</v>
      </c>
      <c r="U13" s="46">
        <f t="shared" ref="U13:U21" si="17">+Q13-T13</f>
        <v>0</v>
      </c>
      <c r="V13" s="46">
        <v>6808954670.9700003</v>
      </c>
      <c r="W13" s="48">
        <f t="shared" ref="W13:W21" si="18">+T13-V13</f>
        <v>0</v>
      </c>
      <c r="X13" s="49">
        <f t="shared" si="3"/>
        <v>0.24542743235935582</v>
      </c>
      <c r="Y13" s="49">
        <f t="shared" si="4"/>
        <v>0.24542743235935582</v>
      </c>
      <c r="Z13" s="49">
        <f t="shared" si="5"/>
        <v>0.24542743235935582</v>
      </c>
      <c r="AA13" s="49">
        <f t="shared" si="6"/>
        <v>1</v>
      </c>
      <c r="AB13" s="49">
        <f t="shared" si="7"/>
        <v>1</v>
      </c>
      <c r="AD13" s="50"/>
    </row>
    <row r="14" spans="1:30" ht="27" customHeight="1" x14ac:dyDescent="0.25">
      <c r="A14" s="43" t="s">
        <v>52</v>
      </c>
      <c r="B14" s="44" t="s">
        <v>41</v>
      </c>
      <c r="C14" s="44">
        <v>20</v>
      </c>
      <c r="D14" s="44" t="s">
        <v>38</v>
      </c>
      <c r="E14" s="45" t="s">
        <v>53</v>
      </c>
      <c r="F14" s="46">
        <v>2408972010</v>
      </c>
      <c r="G14" s="46">
        <v>0</v>
      </c>
      <c r="H14" s="46">
        <v>0</v>
      </c>
      <c r="I14" s="46">
        <v>0</v>
      </c>
      <c r="J14" s="46">
        <v>0</v>
      </c>
      <c r="K14" s="46">
        <f t="shared" si="0"/>
        <v>0</v>
      </c>
      <c r="L14" s="251">
        <f t="shared" si="13"/>
        <v>2408972010</v>
      </c>
      <c r="M14" s="51">
        <f t="shared" si="1"/>
        <v>3.0524377905884279E-4</v>
      </c>
      <c r="N14" s="46">
        <v>0</v>
      </c>
      <c r="O14" s="46">
        <v>2408972010</v>
      </c>
      <c r="P14" s="46">
        <f t="shared" si="14"/>
        <v>0</v>
      </c>
      <c r="Q14" s="46">
        <v>521520875</v>
      </c>
      <c r="R14" s="46">
        <f t="shared" si="15"/>
        <v>1887451135</v>
      </c>
      <c r="S14" s="46">
        <f t="shared" si="16"/>
        <v>1887451135</v>
      </c>
      <c r="T14" s="46">
        <v>521520875</v>
      </c>
      <c r="U14" s="46">
        <f t="shared" si="17"/>
        <v>0</v>
      </c>
      <c r="V14" s="46">
        <v>521520875</v>
      </c>
      <c r="W14" s="48">
        <f t="shared" si="18"/>
        <v>0</v>
      </c>
      <c r="X14" s="49">
        <f t="shared" si="3"/>
        <v>0.21649104798025445</v>
      </c>
      <c r="Y14" s="49">
        <f t="shared" si="4"/>
        <v>0.21649104798025445</v>
      </c>
      <c r="Z14" s="49">
        <f t="shared" si="5"/>
        <v>0.21649104798025445</v>
      </c>
      <c r="AA14" s="49">
        <f t="shared" si="6"/>
        <v>1</v>
      </c>
      <c r="AB14" s="49">
        <f t="shared" si="7"/>
        <v>1</v>
      </c>
      <c r="AD14" s="50"/>
    </row>
    <row r="15" spans="1:30" ht="27" customHeight="1" x14ac:dyDescent="0.25">
      <c r="A15" s="43" t="s">
        <v>54</v>
      </c>
      <c r="B15" s="44" t="s">
        <v>41</v>
      </c>
      <c r="C15" s="44">
        <v>20</v>
      </c>
      <c r="D15" s="44" t="s">
        <v>38</v>
      </c>
      <c r="E15" s="45" t="s">
        <v>55</v>
      </c>
      <c r="F15" s="46">
        <v>2985660</v>
      </c>
      <c r="G15" s="46">
        <v>0</v>
      </c>
      <c r="H15" s="46">
        <v>0</v>
      </c>
      <c r="I15" s="46">
        <v>0</v>
      </c>
      <c r="J15" s="46">
        <v>0</v>
      </c>
      <c r="K15" s="46">
        <f t="shared" si="0"/>
        <v>0</v>
      </c>
      <c r="L15" s="251">
        <f t="shared" si="13"/>
        <v>2985660</v>
      </c>
      <c r="M15" s="68">
        <f>+L15/L303</f>
        <v>3.7831661704729586E-7</v>
      </c>
      <c r="N15" s="46">
        <v>0</v>
      </c>
      <c r="O15" s="46">
        <v>2985660</v>
      </c>
      <c r="P15" s="46">
        <f t="shared" si="14"/>
        <v>0</v>
      </c>
      <c r="Q15" s="46">
        <v>654741</v>
      </c>
      <c r="R15" s="46">
        <f t="shared" si="15"/>
        <v>2330919</v>
      </c>
      <c r="S15" s="46">
        <f t="shared" si="16"/>
        <v>2330919</v>
      </c>
      <c r="T15" s="46">
        <v>654741</v>
      </c>
      <c r="U15" s="46">
        <f t="shared" si="17"/>
        <v>0</v>
      </c>
      <c r="V15" s="46">
        <v>654741</v>
      </c>
      <c r="W15" s="48">
        <f t="shared" si="18"/>
        <v>0</v>
      </c>
      <c r="X15" s="49">
        <f t="shared" si="3"/>
        <v>0.21929523120516067</v>
      </c>
      <c r="Y15" s="49">
        <f t="shared" si="4"/>
        <v>0.21929523120516067</v>
      </c>
      <c r="Z15" s="49">
        <f t="shared" si="5"/>
        <v>0.21929523120516067</v>
      </c>
      <c r="AA15" s="49">
        <f t="shared" si="6"/>
        <v>1</v>
      </c>
      <c r="AB15" s="49">
        <f t="shared" si="7"/>
        <v>1</v>
      </c>
      <c r="AD15" s="50"/>
    </row>
    <row r="16" spans="1:30" ht="27" customHeight="1" x14ac:dyDescent="0.25">
      <c r="A16" s="43" t="s">
        <v>56</v>
      </c>
      <c r="B16" s="44" t="s">
        <v>41</v>
      </c>
      <c r="C16" s="44">
        <v>20</v>
      </c>
      <c r="D16" s="44" t="s">
        <v>38</v>
      </c>
      <c r="E16" s="45" t="s">
        <v>57</v>
      </c>
      <c r="F16" s="46">
        <v>5040000</v>
      </c>
      <c r="G16" s="46">
        <v>0</v>
      </c>
      <c r="H16" s="46">
        <v>0</v>
      </c>
      <c r="I16" s="46">
        <v>0</v>
      </c>
      <c r="J16" s="46">
        <v>0</v>
      </c>
      <c r="K16" s="46">
        <f t="shared" si="0"/>
        <v>0</v>
      </c>
      <c r="L16" s="251">
        <f t="shared" si="13"/>
        <v>5040000</v>
      </c>
      <c r="M16" s="52">
        <f>+L16/L303</f>
        <v>6.3862454194997794E-7</v>
      </c>
      <c r="N16" s="46">
        <v>0</v>
      </c>
      <c r="O16" s="46">
        <v>5040000</v>
      </c>
      <c r="P16" s="46">
        <f t="shared" si="14"/>
        <v>0</v>
      </c>
      <c r="Q16" s="46">
        <v>1265454</v>
      </c>
      <c r="R16" s="46">
        <f t="shared" si="15"/>
        <v>3774546</v>
      </c>
      <c r="S16" s="46">
        <f t="shared" si="16"/>
        <v>3774546</v>
      </c>
      <c r="T16" s="46">
        <v>1265454</v>
      </c>
      <c r="U16" s="46">
        <f t="shared" si="17"/>
        <v>0</v>
      </c>
      <c r="V16" s="46">
        <v>1265454</v>
      </c>
      <c r="W16" s="48">
        <f t="shared" si="18"/>
        <v>0</v>
      </c>
      <c r="X16" s="49">
        <f t="shared" si="3"/>
        <v>0.25108214285714286</v>
      </c>
      <c r="Y16" s="49">
        <f t="shared" si="4"/>
        <v>0.25108214285714286</v>
      </c>
      <c r="Z16" s="49">
        <f t="shared" si="5"/>
        <v>0.25108214285714286</v>
      </c>
      <c r="AA16" s="49">
        <f t="shared" si="6"/>
        <v>1</v>
      </c>
      <c r="AB16" s="49">
        <f t="shared" si="7"/>
        <v>1</v>
      </c>
      <c r="AD16" s="50"/>
    </row>
    <row r="17" spans="1:30" ht="27" customHeight="1" x14ac:dyDescent="0.25">
      <c r="A17" s="43" t="s">
        <v>58</v>
      </c>
      <c r="B17" s="44" t="s">
        <v>41</v>
      </c>
      <c r="C17" s="44">
        <v>20</v>
      </c>
      <c r="D17" s="44" t="s">
        <v>38</v>
      </c>
      <c r="E17" s="45" t="s">
        <v>59</v>
      </c>
      <c r="F17" s="46">
        <v>1713900234</v>
      </c>
      <c r="G17" s="46">
        <v>0</v>
      </c>
      <c r="H17" s="46">
        <v>0</v>
      </c>
      <c r="I17" s="46">
        <v>0</v>
      </c>
      <c r="J17" s="46">
        <v>0</v>
      </c>
      <c r="K17" s="46">
        <f t="shared" si="0"/>
        <v>0</v>
      </c>
      <c r="L17" s="251">
        <f t="shared" si="13"/>
        <v>1713900234</v>
      </c>
      <c r="M17" s="51">
        <f t="shared" ref="M17:M52" si="19">L17/$L$303</f>
        <v>2.171703872790099E-4</v>
      </c>
      <c r="N17" s="46">
        <v>0</v>
      </c>
      <c r="O17" s="46">
        <v>1713900234</v>
      </c>
      <c r="P17" s="46">
        <f t="shared" si="14"/>
        <v>0</v>
      </c>
      <c r="Q17" s="46">
        <v>29689322</v>
      </c>
      <c r="R17" s="46">
        <f t="shared" si="15"/>
        <v>1684210912</v>
      </c>
      <c r="S17" s="46">
        <f t="shared" si="16"/>
        <v>1684210912</v>
      </c>
      <c r="T17" s="46">
        <v>29689322</v>
      </c>
      <c r="U17" s="46">
        <f t="shared" si="17"/>
        <v>0</v>
      </c>
      <c r="V17" s="46">
        <v>29689322</v>
      </c>
      <c r="W17" s="48">
        <f t="shared" si="18"/>
        <v>0</v>
      </c>
      <c r="X17" s="49">
        <f t="shared" si="3"/>
        <v>1.7322666402063168E-2</v>
      </c>
      <c r="Y17" s="49">
        <f t="shared" si="4"/>
        <v>1.7322666402063168E-2</v>
      </c>
      <c r="Z17" s="49">
        <f t="shared" si="5"/>
        <v>1.7322666402063168E-2</v>
      </c>
      <c r="AA17" s="49">
        <f t="shared" si="6"/>
        <v>1</v>
      </c>
      <c r="AB17" s="49">
        <f t="shared" si="7"/>
        <v>1</v>
      </c>
      <c r="AD17" s="50"/>
    </row>
    <row r="18" spans="1:30" ht="27" customHeight="1" x14ac:dyDescent="0.25">
      <c r="A18" s="43" t="s">
        <v>60</v>
      </c>
      <c r="B18" s="44" t="s">
        <v>41</v>
      </c>
      <c r="C18" s="44">
        <v>20</v>
      </c>
      <c r="D18" s="44" t="s">
        <v>38</v>
      </c>
      <c r="E18" s="45" t="s">
        <v>61</v>
      </c>
      <c r="F18" s="46">
        <v>1149297511</v>
      </c>
      <c r="G18" s="46">
        <v>0</v>
      </c>
      <c r="H18" s="46">
        <v>0</v>
      </c>
      <c r="I18" s="46">
        <v>0</v>
      </c>
      <c r="J18" s="46">
        <v>0</v>
      </c>
      <c r="K18" s="46">
        <f t="shared" si="0"/>
        <v>0</v>
      </c>
      <c r="L18" s="251">
        <f t="shared" si="13"/>
        <v>1149297511</v>
      </c>
      <c r="M18" s="51">
        <f t="shared" si="19"/>
        <v>1.4562888819972711E-4</v>
      </c>
      <c r="N18" s="46">
        <v>0</v>
      </c>
      <c r="O18" s="46">
        <v>1149297511</v>
      </c>
      <c r="P18" s="46">
        <f t="shared" si="14"/>
        <v>0</v>
      </c>
      <c r="Q18" s="46">
        <v>116863620</v>
      </c>
      <c r="R18" s="46">
        <f t="shared" si="15"/>
        <v>1032433891</v>
      </c>
      <c r="S18" s="46">
        <f t="shared" si="16"/>
        <v>1032433891</v>
      </c>
      <c r="T18" s="46">
        <v>116863620</v>
      </c>
      <c r="U18" s="46">
        <f t="shared" si="17"/>
        <v>0</v>
      </c>
      <c r="V18" s="46">
        <v>116863620</v>
      </c>
      <c r="W18" s="48">
        <f t="shared" si="18"/>
        <v>0</v>
      </c>
      <c r="X18" s="49">
        <f t="shared" si="3"/>
        <v>0.10168265299584382</v>
      </c>
      <c r="Y18" s="49">
        <f t="shared" si="4"/>
        <v>0.10168265299584382</v>
      </c>
      <c r="Z18" s="49">
        <f t="shared" si="5"/>
        <v>0.10168265299584382</v>
      </c>
      <c r="AA18" s="49">
        <f t="shared" si="6"/>
        <v>1</v>
      </c>
      <c r="AB18" s="49">
        <f t="shared" si="7"/>
        <v>1</v>
      </c>
      <c r="AD18" s="50"/>
    </row>
    <row r="19" spans="1:30" ht="33.75" customHeight="1" x14ac:dyDescent="0.25">
      <c r="A19" s="43" t="s">
        <v>62</v>
      </c>
      <c r="B19" s="44" t="s">
        <v>41</v>
      </c>
      <c r="C19" s="44">
        <v>20</v>
      </c>
      <c r="D19" s="44" t="s">
        <v>38</v>
      </c>
      <c r="E19" s="45" t="s">
        <v>63</v>
      </c>
      <c r="F19" s="46">
        <v>153712847</v>
      </c>
      <c r="G19" s="46">
        <v>0</v>
      </c>
      <c r="H19" s="46">
        <v>0</v>
      </c>
      <c r="I19" s="46">
        <v>0</v>
      </c>
      <c r="J19" s="46">
        <v>0</v>
      </c>
      <c r="K19" s="46">
        <f t="shared" si="0"/>
        <v>0</v>
      </c>
      <c r="L19" s="251">
        <f t="shared" si="13"/>
        <v>153712847</v>
      </c>
      <c r="M19" s="53">
        <f t="shared" si="19"/>
        <v>1.9477142164127387E-5</v>
      </c>
      <c r="N19" s="46">
        <v>0</v>
      </c>
      <c r="O19" s="46">
        <v>153712847</v>
      </c>
      <c r="P19" s="46">
        <f t="shared" si="14"/>
        <v>0</v>
      </c>
      <c r="Q19" s="46">
        <v>16690021</v>
      </c>
      <c r="R19" s="46">
        <f t="shared" si="15"/>
        <v>137022826</v>
      </c>
      <c r="S19" s="46">
        <f t="shared" si="16"/>
        <v>137022826</v>
      </c>
      <c r="T19" s="46">
        <v>16690021</v>
      </c>
      <c r="U19" s="46">
        <f t="shared" si="17"/>
        <v>0</v>
      </c>
      <c r="V19" s="46">
        <v>16690021</v>
      </c>
      <c r="W19" s="48">
        <f t="shared" si="18"/>
        <v>0</v>
      </c>
      <c r="X19" s="49">
        <f t="shared" si="3"/>
        <v>0.1085792197967682</v>
      </c>
      <c r="Y19" s="49">
        <f t="shared" si="4"/>
        <v>0.1085792197967682</v>
      </c>
      <c r="Z19" s="49">
        <f t="shared" si="5"/>
        <v>0.1085792197967682</v>
      </c>
      <c r="AA19" s="49">
        <f t="shared" si="6"/>
        <v>1</v>
      </c>
      <c r="AB19" s="49">
        <f t="shared" si="7"/>
        <v>1</v>
      </c>
      <c r="AD19" s="50"/>
    </row>
    <row r="20" spans="1:30" ht="27" customHeight="1" x14ac:dyDescent="0.25">
      <c r="A20" s="43" t="s">
        <v>64</v>
      </c>
      <c r="B20" s="44" t="s">
        <v>41</v>
      </c>
      <c r="C20" s="44">
        <v>20</v>
      </c>
      <c r="D20" s="44" t="s">
        <v>38</v>
      </c>
      <c r="E20" s="45" t="s">
        <v>65</v>
      </c>
      <c r="F20" s="46">
        <v>3392853271</v>
      </c>
      <c r="G20" s="46">
        <v>0</v>
      </c>
      <c r="H20" s="46">
        <v>0</v>
      </c>
      <c r="I20" s="46">
        <v>0</v>
      </c>
      <c r="J20" s="46">
        <v>0</v>
      </c>
      <c r="K20" s="46">
        <f t="shared" si="0"/>
        <v>0</v>
      </c>
      <c r="L20" s="251">
        <f t="shared" si="13"/>
        <v>3392853271</v>
      </c>
      <c r="M20" s="51">
        <f t="shared" si="19"/>
        <v>4.2991257263806729E-4</v>
      </c>
      <c r="N20" s="46">
        <v>0</v>
      </c>
      <c r="O20" s="46">
        <v>3392853271</v>
      </c>
      <c r="P20" s="46">
        <f t="shared" si="14"/>
        <v>0</v>
      </c>
      <c r="Q20" s="46">
        <v>1390371</v>
      </c>
      <c r="R20" s="46">
        <f t="shared" si="15"/>
        <v>3391462900</v>
      </c>
      <c r="S20" s="46">
        <f t="shared" si="16"/>
        <v>3391462900</v>
      </c>
      <c r="T20" s="46">
        <v>1390371</v>
      </c>
      <c r="U20" s="46">
        <f t="shared" si="17"/>
        <v>0</v>
      </c>
      <c r="V20" s="46">
        <v>1390371</v>
      </c>
      <c r="W20" s="48">
        <f t="shared" si="18"/>
        <v>0</v>
      </c>
      <c r="X20" s="55">
        <f t="shared" si="3"/>
        <v>4.0979402554305156E-4</v>
      </c>
      <c r="Y20" s="55">
        <f t="shared" si="4"/>
        <v>4.0979402554305156E-4</v>
      </c>
      <c r="Z20" s="55">
        <f t="shared" si="5"/>
        <v>4.0979402554305156E-4</v>
      </c>
      <c r="AA20" s="49">
        <f t="shared" si="6"/>
        <v>1</v>
      </c>
      <c r="AB20" s="49">
        <f t="shared" si="7"/>
        <v>1</v>
      </c>
      <c r="AD20" s="50"/>
    </row>
    <row r="21" spans="1:30" ht="27" customHeight="1" x14ac:dyDescent="0.25">
      <c r="A21" s="43" t="s">
        <v>66</v>
      </c>
      <c r="B21" s="44" t="s">
        <v>41</v>
      </c>
      <c r="C21" s="44">
        <v>20</v>
      </c>
      <c r="D21" s="44" t="s">
        <v>38</v>
      </c>
      <c r="E21" s="45" t="s">
        <v>67</v>
      </c>
      <c r="F21" s="46">
        <v>2535863230</v>
      </c>
      <c r="G21" s="46">
        <v>0</v>
      </c>
      <c r="H21" s="46">
        <v>0</v>
      </c>
      <c r="I21" s="46">
        <v>0</v>
      </c>
      <c r="J21" s="46">
        <v>0</v>
      </c>
      <c r="K21" s="46">
        <f t="shared" si="0"/>
        <v>0</v>
      </c>
      <c r="L21" s="251">
        <f t="shared" si="13"/>
        <v>2535863230</v>
      </c>
      <c r="M21" s="51">
        <f t="shared" si="19"/>
        <v>3.2132232017986935E-4</v>
      </c>
      <c r="N21" s="46">
        <v>0</v>
      </c>
      <c r="O21" s="46">
        <v>2535863230</v>
      </c>
      <c r="P21" s="46">
        <f t="shared" si="14"/>
        <v>0</v>
      </c>
      <c r="Q21" s="46">
        <v>250359208.68000001</v>
      </c>
      <c r="R21" s="46">
        <f t="shared" si="15"/>
        <v>2285504021.3200002</v>
      </c>
      <c r="S21" s="46">
        <f t="shared" si="16"/>
        <v>2285504021.3200002</v>
      </c>
      <c r="T21" s="46">
        <v>250359208.68000001</v>
      </c>
      <c r="U21" s="46">
        <f t="shared" si="17"/>
        <v>0</v>
      </c>
      <c r="V21" s="46">
        <v>250359208.68000001</v>
      </c>
      <c r="W21" s="48">
        <f t="shared" si="18"/>
        <v>0</v>
      </c>
      <c r="X21" s="49">
        <f t="shared" si="3"/>
        <v>9.8727409947893766E-2</v>
      </c>
      <c r="Y21" s="49">
        <f t="shared" si="4"/>
        <v>9.8727409947893766E-2</v>
      </c>
      <c r="Z21" s="49">
        <f t="shared" si="5"/>
        <v>9.8727409947893766E-2</v>
      </c>
      <c r="AA21" s="49">
        <f t="shared" si="6"/>
        <v>1</v>
      </c>
      <c r="AB21" s="49">
        <f t="shared" si="7"/>
        <v>1</v>
      </c>
      <c r="AD21" s="50"/>
    </row>
    <row r="22" spans="1:30" ht="22.5" customHeight="1" x14ac:dyDescent="0.25">
      <c r="A22" s="39" t="s">
        <v>68</v>
      </c>
      <c r="B22" s="34" t="s">
        <v>41</v>
      </c>
      <c r="C22" s="34">
        <v>20</v>
      </c>
      <c r="D22" s="34" t="s">
        <v>38</v>
      </c>
      <c r="E22" s="40" t="s">
        <v>69</v>
      </c>
      <c r="F22" s="41">
        <f>SUM(F23:F29)</f>
        <v>13647535000</v>
      </c>
      <c r="G22" s="41">
        <f>SUM(G23:G29)</f>
        <v>0</v>
      </c>
      <c r="H22" s="41">
        <f>SUM(H23:H29)</f>
        <v>0</v>
      </c>
      <c r="I22" s="41">
        <f>SUM(I23:I29)</f>
        <v>0</v>
      </c>
      <c r="J22" s="41">
        <f>SUM(J23:J29)</f>
        <v>0</v>
      </c>
      <c r="K22" s="41">
        <f t="shared" si="0"/>
        <v>0</v>
      </c>
      <c r="L22" s="250">
        <f>SUM(L23:L29)</f>
        <v>13647535000</v>
      </c>
      <c r="M22" s="42">
        <f t="shared" si="19"/>
        <v>1.729295791293907E-3</v>
      </c>
      <c r="N22" s="41">
        <f t="shared" ref="N22:W22" si="20">SUM(N23:N29)</f>
        <v>0</v>
      </c>
      <c r="O22" s="41">
        <f t="shared" si="20"/>
        <v>13647535000</v>
      </c>
      <c r="P22" s="41">
        <f t="shared" si="20"/>
        <v>0</v>
      </c>
      <c r="Q22" s="41">
        <f t="shared" si="20"/>
        <v>3039607656.6299992</v>
      </c>
      <c r="R22" s="41">
        <f t="shared" si="20"/>
        <v>10607927343.369997</v>
      </c>
      <c r="S22" s="41">
        <f t="shared" si="20"/>
        <v>10607927343.369997</v>
      </c>
      <c r="T22" s="41">
        <f t="shared" si="20"/>
        <v>3039607656.6299992</v>
      </c>
      <c r="U22" s="41">
        <f t="shared" si="20"/>
        <v>0</v>
      </c>
      <c r="V22" s="41">
        <f t="shared" si="20"/>
        <v>2062170631.6300001</v>
      </c>
      <c r="W22" s="41">
        <f t="shared" si="20"/>
        <v>977437025</v>
      </c>
      <c r="X22" s="38">
        <f t="shared" si="3"/>
        <v>0.22272210011771351</v>
      </c>
      <c r="Y22" s="38">
        <f t="shared" si="4"/>
        <v>0.22272210011771351</v>
      </c>
      <c r="Z22" s="38">
        <f t="shared" si="5"/>
        <v>0.15110205847649411</v>
      </c>
      <c r="AA22" s="38">
        <f t="shared" si="6"/>
        <v>1</v>
      </c>
      <c r="AB22" s="38">
        <f t="shared" si="7"/>
        <v>0.67843316131014109</v>
      </c>
    </row>
    <row r="23" spans="1:30" ht="33.75" customHeight="1" x14ac:dyDescent="0.25">
      <c r="A23" s="43" t="s">
        <v>70</v>
      </c>
      <c r="B23" s="44" t="s">
        <v>41</v>
      </c>
      <c r="C23" s="44">
        <v>20</v>
      </c>
      <c r="D23" s="44" t="s">
        <v>38</v>
      </c>
      <c r="E23" s="45" t="s">
        <v>71</v>
      </c>
      <c r="F23" s="46">
        <v>3978735557</v>
      </c>
      <c r="G23" s="46">
        <v>0</v>
      </c>
      <c r="H23" s="46">
        <v>0</v>
      </c>
      <c r="I23" s="46">
        <v>0</v>
      </c>
      <c r="J23" s="46">
        <v>0</v>
      </c>
      <c r="K23" s="46">
        <f t="shared" si="0"/>
        <v>0</v>
      </c>
      <c r="L23" s="251">
        <f t="shared" ref="L23:L29" si="21">+F23+K23</f>
        <v>3978735557</v>
      </c>
      <c r="M23" s="51">
        <f t="shared" si="19"/>
        <v>5.0415043107722522E-4</v>
      </c>
      <c r="N23" s="46">
        <v>0</v>
      </c>
      <c r="O23" s="46">
        <v>3978735557</v>
      </c>
      <c r="P23" s="46">
        <f t="shared" ref="P23:P29" si="22">L23-O23</f>
        <v>0</v>
      </c>
      <c r="Q23" s="46">
        <v>930523753.60000002</v>
      </c>
      <c r="R23" s="46">
        <f t="shared" ref="R23:R29" si="23">+L23-Q23</f>
        <v>3048211803.4000001</v>
      </c>
      <c r="S23" s="46">
        <f t="shared" ref="S23:S29" si="24">O23-Q23</f>
        <v>3048211803.4000001</v>
      </c>
      <c r="T23" s="46">
        <v>930523753.60000002</v>
      </c>
      <c r="U23" s="46">
        <f t="shared" ref="U23:U29" si="25">+Q23-T23</f>
        <v>0</v>
      </c>
      <c r="V23" s="46">
        <v>626174353.60000002</v>
      </c>
      <c r="W23" s="48">
        <f t="shared" ref="W23:W29" si="26">+T23-V23</f>
        <v>304349400</v>
      </c>
      <c r="X23" s="49">
        <f t="shared" si="3"/>
        <v>0.23387423976013694</v>
      </c>
      <c r="Y23" s="49">
        <f t="shared" si="4"/>
        <v>0.23387423976013694</v>
      </c>
      <c r="Z23" s="49">
        <f t="shared" si="5"/>
        <v>0.15738023918134955</v>
      </c>
      <c r="AA23" s="49">
        <f t="shared" si="6"/>
        <v>1</v>
      </c>
      <c r="AB23" s="49">
        <f t="shared" si="7"/>
        <v>0.6729267804045449</v>
      </c>
    </row>
    <row r="24" spans="1:30" ht="29.25" customHeight="1" x14ac:dyDescent="0.25">
      <c r="A24" s="43" t="s">
        <v>72</v>
      </c>
      <c r="B24" s="44" t="s">
        <v>41</v>
      </c>
      <c r="C24" s="44">
        <v>20</v>
      </c>
      <c r="D24" s="44" t="s">
        <v>38</v>
      </c>
      <c r="E24" s="45" t="s">
        <v>73</v>
      </c>
      <c r="F24" s="46">
        <v>2822000568</v>
      </c>
      <c r="G24" s="46">
        <v>0</v>
      </c>
      <c r="H24" s="46">
        <v>0</v>
      </c>
      <c r="I24" s="46">
        <v>0</v>
      </c>
      <c r="J24" s="46">
        <v>0</v>
      </c>
      <c r="K24" s="46">
        <f t="shared" si="0"/>
        <v>0</v>
      </c>
      <c r="L24" s="251">
        <f t="shared" si="21"/>
        <v>2822000568</v>
      </c>
      <c r="M24" s="51">
        <f t="shared" si="19"/>
        <v>3.5757913097650347E-4</v>
      </c>
      <c r="N24" s="46">
        <v>0</v>
      </c>
      <c r="O24" s="46">
        <v>2822000568</v>
      </c>
      <c r="P24" s="46">
        <f t="shared" si="22"/>
        <v>0</v>
      </c>
      <c r="Q24" s="46">
        <v>662572689.60000002</v>
      </c>
      <c r="R24" s="46">
        <f t="shared" si="23"/>
        <v>2159427878.4000001</v>
      </c>
      <c r="S24" s="46">
        <f t="shared" si="24"/>
        <v>2159427878.4000001</v>
      </c>
      <c r="T24" s="46">
        <v>662572689.60000002</v>
      </c>
      <c r="U24" s="46">
        <f t="shared" si="25"/>
        <v>0</v>
      </c>
      <c r="V24" s="46">
        <v>446991189.60000002</v>
      </c>
      <c r="W24" s="48">
        <f t="shared" si="26"/>
        <v>215581500</v>
      </c>
      <c r="X24" s="49">
        <f t="shared" si="3"/>
        <v>0.23478829065919593</v>
      </c>
      <c r="Y24" s="49">
        <f t="shared" si="4"/>
        <v>0.23478829065919593</v>
      </c>
      <c r="Z24" s="49">
        <f t="shared" si="5"/>
        <v>0.15839514515646974</v>
      </c>
      <c r="AA24" s="49">
        <f t="shared" si="6"/>
        <v>1</v>
      </c>
      <c r="AB24" s="49">
        <f t="shared" si="7"/>
        <v>0.67462966194675467</v>
      </c>
    </row>
    <row r="25" spans="1:30" ht="27.75" customHeight="1" x14ac:dyDescent="0.25">
      <c r="A25" s="43" t="s">
        <v>74</v>
      </c>
      <c r="B25" s="44" t="s">
        <v>41</v>
      </c>
      <c r="C25" s="44">
        <v>20</v>
      </c>
      <c r="D25" s="44" t="s">
        <v>38</v>
      </c>
      <c r="E25" s="45" t="s">
        <v>75</v>
      </c>
      <c r="F25" s="46">
        <v>3569683789</v>
      </c>
      <c r="G25" s="46">
        <v>0</v>
      </c>
      <c r="H25" s="46">
        <v>0</v>
      </c>
      <c r="I25" s="46">
        <v>0</v>
      </c>
      <c r="J25" s="46">
        <v>0</v>
      </c>
      <c r="K25" s="46">
        <f t="shared" si="0"/>
        <v>0</v>
      </c>
      <c r="L25" s="251">
        <f t="shared" si="21"/>
        <v>3569683789</v>
      </c>
      <c r="M25" s="51">
        <f t="shared" si="19"/>
        <v>4.5231898306674335E-4</v>
      </c>
      <c r="N25" s="46">
        <v>0</v>
      </c>
      <c r="O25" s="46">
        <v>3569683789</v>
      </c>
      <c r="P25" s="46">
        <f t="shared" si="22"/>
        <v>0</v>
      </c>
      <c r="Q25" s="46">
        <v>692743336.63</v>
      </c>
      <c r="R25" s="46">
        <f t="shared" si="23"/>
        <v>2876940452.3699999</v>
      </c>
      <c r="S25" s="46">
        <f t="shared" si="24"/>
        <v>2876940452.3699999</v>
      </c>
      <c r="T25" s="46">
        <v>692743336.63</v>
      </c>
      <c r="U25" s="46">
        <f t="shared" si="25"/>
        <v>0</v>
      </c>
      <c r="V25" s="46">
        <v>477963311.63</v>
      </c>
      <c r="W25" s="48">
        <f t="shared" si="26"/>
        <v>214780025</v>
      </c>
      <c r="X25" s="49">
        <f t="shared" si="3"/>
        <v>0.19406294158734516</v>
      </c>
      <c r="Y25" s="49">
        <f t="shared" si="4"/>
        <v>0.19406294158734516</v>
      </c>
      <c r="Z25" s="49">
        <f t="shared" si="5"/>
        <v>0.13389514026504154</v>
      </c>
      <c r="AA25" s="49">
        <f t="shared" si="6"/>
        <v>1</v>
      </c>
      <c r="AB25" s="49">
        <f t="shared" si="7"/>
        <v>0.68995728483677088</v>
      </c>
    </row>
    <row r="26" spans="1:30" ht="30" customHeight="1" x14ac:dyDescent="0.25">
      <c r="A26" s="43" t="s">
        <v>76</v>
      </c>
      <c r="B26" s="44" t="s">
        <v>41</v>
      </c>
      <c r="C26" s="44">
        <v>20</v>
      </c>
      <c r="D26" s="44" t="s">
        <v>38</v>
      </c>
      <c r="E26" s="45" t="s">
        <v>77</v>
      </c>
      <c r="F26" s="46">
        <v>1382522206</v>
      </c>
      <c r="G26" s="46">
        <v>0</v>
      </c>
      <c r="H26" s="46">
        <v>0</v>
      </c>
      <c r="I26" s="46">
        <v>0</v>
      </c>
      <c r="J26" s="46">
        <v>0</v>
      </c>
      <c r="K26" s="46">
        <f t="shared" si="0"/>
        <v>0</v>
      </c>
      <c r="L26" s="251">
        <f t="shared" si="21"/>
        <v>1382522206</v>
      </c>
      <c r="M26" s="51">
        <f t="shared" si="19"/>
        <v>1.7518107352032202E-4</v>
      </c>
      <c r="N26" s="46">
        <v>0</v>
      </c>
      <c r="O26" s="46">
        <v>1382522206</v>
      </c>
      <c r="P26" s="46">
        <f t="shared" si="22"/>
        <v>0</v>
      </c>
      <c r="Q26" s="46">
        <v>316307817.19999999</v>
      </c>
      <c r="R26" s="46">
        <f t="shared" si="23"/>
        <v>1066214388.8</v>
      </c>
      <c r="S26" s="46">
        <f t="shared" si="24"/>
        <v>1066214388.8</v>
      </c>
      <c r="T26" s="46">
        <v>316307817.19999999</v>
      </c>
      <c r="U26" s="46">
        <f t="shared" si="25"/>
        <v>0</v>
      </c>
      <c r="V26" s="46">
        <v>214720617.19999999</v>
      </c>
      <c r="W26" s="48">
        <f t="shared" si="26"/>
        <v>101587200</v>
      </c>
      <c r="X26" s="49">
        <f t="shared" si="3"/>
        <v>0.2287904062786533</v>
      </c>
      <c r="Y26" s="49">
        <f t="shared" si="4"/>
        <v>0.2287904062786533</v>
      </c>
      <c r="Z26" s="49">
        <f t="shared" si="5"/>
        <v>0.15531079086334762</v>
      </c>
      <c r="AA26" s="49">
        <f t="shared" si="6"/>
        <v>1</v>
      </c>
      <c r="AB26" s="49">
        <f t="shared" si="7"/>
        <v>0.67883436805557396</v>
      </c>
    </row>
    <row r="27" spans="1:30" ht="36.75" customHeight="1" x14ac:dyDescent="0.25">
      <c r="A27" s="43" t="s">
        <v>78</v>
      </c>
      <c r="B27" s="44" t="s">
        <v>41</v>
      </c>
      <c r="C27" s="44">
        <v>20</v>
      </c>
      <c r="D27" s="44" t="s">
        <v>38</v>
      </c>
      <c r="E27" s="45" t="s">
        <v>79</v>
      </c>
      <c r="F27" s="46">
        <v>166286663</v>
      </c>
      <c r="G27" s="46">
        <v>0</v>
      </c>
      <c r="H27" s="46">
        <v>0</v>
      </c>
      <c r="I27" s="46">
        <v>0</v>
      </c>
      <c r="J27" s="46">
        <v>0</v>
      </c>
      <c r="K27" s="46">
        <f t="shared" si="0"/>
        <v>0</v>
      </c>
      <c r="L27" s="251">
        <f t="shared" si="21"/>
        <v>166286663</v>
      </c>
      <c r="M27" s="53">
        <f t="shared" si="19"/>
        <v>2.1070385712453438E-5</v>
      </c>
      <c r="N27" s="46">
        <v>0</v>
      </c>
      <c r="O27" s="46">
        <v>166286663</v>
      </c>
      <c r="P27" s="46">
        <f t="shared" si="22"/>
        <v>0</v>
      </c>
      <c r="Q27" s="46">
        <v>42037759.200000003</v>
      </c>
      <c r="R27" s="46">
        <f t="shared" si="23"/>
        <v>124248903.8</v>
      </c>
      <c r="S27" s="46">
        <f t="shared" si="24"/>
        <v>124248903.8</v>
      </c>
      <c r="T27" s="46">
        <v>42037759.200000003</v>
      </c>
      <c r="U27" s="46">
        <f t="shared" si="25"/>
        <v>0</v>
      </c>
      <c r="V27" s="46">
        <v>27895259.199999999</v>
      </c>
      <c r="W27" s="48">
        <f t="shared" si="26"/>
        <v>14142500.000000004</v>
      </c>
      <c r="X27" s="49">
        <f t="shared" si="3"/>
        <v>0.25280295149106458</v>
      </c>
      <c r="Y27" s="49">
        <f t="shared" si="4"/>
        <v>0.25280295149106458</v>
      </c>
      <c r="Z27" s="49">
        <f t="shared" si="5"/>
        <v>0.16775403809745101</v>
      </c>
      <c r="AA27" s="49">
        <f t="shared" si="6"/>
        <v>1</v>
      </c>
      <c r="AB27" s="49">
        <f t="shared" si="7"/>
        <v>0.6635762640745132</v>
      </c>
    </row>
    <row r="28" spans="1:30" ht="28.5" customHeight="1" x14ac:dyDescent="0.25">
      <c r="A28" s="43" t="s">
        <v>80</v>
      </c>
      <c r="B28" s="44" t="s">
        <v>41</v>
      </c>
      <c r="C28" s="44">
        <v>20</v>
      </c>
      <c r="D28" s="44" t="s">
        <v>38</v>
      </c>
      <c r="E28" s="45" t="s">
        <v>81</v>
      </c>
      <c r="F28" s="46">
        <v>1036936225</v>
      </c>
      <c r="G28" s="46">
        <v>0</v>
      </c>
      <c r="H28" s="46">
        <v>0</v>
      </c>
      <c r="I28" s="46">
        <v>0</v>
      </c>
      <c r="J28" s="46">
        <v>0</v>
      </c>
      <c r="K28" s="46">
        <f t="shared" si="0"/>
        <v>0</v>
      </c>
      <c r="L28" s="251">
        <f t="shared" si="21"/>
        <v>1036936225</v>
      </c>
      <c r="M28" s="51">
        <f t="shared" si="19"/>
        <v>1.3139145272261194E-4</v>
      </c>
      <c r="N28" s="46">
        <v>0</v>
      </c>
      <c r="O28" s="46">
        <v>1036936225</v>
      </c>
      <c r="P28" s="46">
        <f t="shared" si="22"/>
        <v>0</v>
      </c>
      <c r="Q28" s="46">
        <v>237241733.19999999</v>
      </c>
      <c r="R28" s="46">
        <f t="shared" si="23"/>
        <v>799694491.79999995</v>
      </c>
      <c r="S28" s="46">
        <f t="shared" si="24"/>
        <v>799694491.79999995</v>
      </c>
      <c r="T28" s="46">
        <v>237241733.19999999</v>
      </c>
      <c r="U28" s="46">
        <f t="shared" si="25"/>
        <v>0</v>
      </c>
      <c r="V28" s="46">
        <v>161047833.19999999</v>
      </c>
      <c r="W28" s="48">
        <f t="shared" si="26"/>
        <v>76193900</v>
      </c>
      <c r="X28" s="49">
        <f t="shared" si="3"/>
        <v>0.2287910553033288</v>
      </c>
      <c r="Y28" s="49">
        <f t="shared" si="4"/>
        <v>0.2287910553033288</v>
      </c>
      <c r="Z28" s="49">
        <f t="shared" si="5"/>
        <v>0.15531122292501642</v>
      </c>
      <c r="AA28" s="49">
        <f t="shared" si="6"/>
        <v>1</v>
      </c>
      <c r="AB28" s="49">
        <f t="shared" si="7"/>
        <v>0.67883433082253342</v>
      </c>
    </row>
    <row r="29" spans="1:30" ht="39.75" customHeight="1" x14ac:dyDescent="0.25">
      <c r="A29" s="43" t="s">
        <v>82</v>
      </c>
      <c r="B29" s="44" t="s">
        <v>41</v>
      </c>
      <c r="C29" s="44">
        <v>20</v>
      </c>
      <c r="D29" s="44" t="s">
        <v>38</v>
      </c>
      <c r="E29" s="45" t="s">
        <v>83</v>
      </c>
      <c r="F29" s="46">
        <v>691369992</v>
      </c>
      <c r="G29" s="46">
        <v>0</v>
      </c>
      <c r="H29" s="46">
        <v>0</v>
      </c>
      <c r="I29" s="46">
        <v>0</v>
      </c>
      <c r="J29" s="46">
        <v>0</v>
      </c>
      <c r="K29" s="46">
        <f t="shared" si="0"/>
        <v>0</v>
      </c>
      <c r="L29" s="251">
        <f t="shared" si="21"/>
        <v>691369992</v>
      </c>
      <c r="M29" s="51">
        <f t="shared" si="19"/>
        <v>8.7604334218047603E-5</v>
      </c>
      <c r="N29" s="46">
        <v>0</v>
      </c>
      <c r="O29" s="46">
        <v>691369992</v>
      </c>
      <c r="P29" s="46">
        <f t="shared" si="22"/>
        <v>0</v>
      </c>
      <c r="Q29" s="46">
        <v>158180567.19999999</v>
      </c>
      <c r="R29" s="46">
        <f t="shared" si="23"/>
        <v>533189424.80000001</v>
      </c>
      <c r="S29" s="46">
        <f t="shared" si="24"/>
        <v>533189424.80000001</v>
      </c>
      <c r="T29" s="46">
        <v>158180567.19999999</v>
      </c>
      <c r="U29" s="46">
        <f t="shared" si="25"/>
        <v>0</v>
      </c>
      <c r="V29" s="46">
        <v>107378067.2</v>
      </c>
      <c r="W29" s="48">
        <f t="shared" si="26"/>
        <v>50802499.999999985</v>
      </c>
      <c r="X29" s="49">
        <f t="shared" si="3"/>
        <v>0.2287929314698981</v>
      </c>
      <c r="Y29" s="49">
        <f t="shared" si="4"/>
        <v>0.2287929314698981</v>
      </c>
      <c r="Z29" s="49">
        <f t="shared" si="5"/>
        <v>0.15531201591404911</v>
      </c>
      <c r="AA29" s="49">
        <f t="shared" si="6"/>
        <v>1</v>
      </c>
      <c r="AB29" s="49">
        <f t="shared" si="7"/>
        <v>0.67883223015778904</v>
      </c>
    </row>
    <row r="30" spans="1:30" ht="41.25" customHeight="1" x14ac:dyDescent="0.25">
      <c r="A30" s="39" t="s">
        <v>84</v>
      </c>
      <c r="B30" s="34" t="s">
        <v>41</v>
      </c>
      <c r="C30" s="34">
        <v>20</v>
      </c>
      <c r="D30" s="34" t="s">
        <v>38</v>
      </c>
      <c r="E30" s="40" t="s">
        <v>85</v>
      </c>
      <c r="F30" s="41">
        <f>+F31+F35+F36</f>
        <v>4285331000</v>
      </c>
      <c r="G30" s="41">
        <f>+G31+G35+G36</f>
        <v>0</v>
      </c>
      <c r="H30" s="41">
        <f>+H31+H35+H36</f>
        <v>0</v>
      </c>
      <c r="I30" s="41">
        <f>+I31+I35+I36</f>
        <v>0</v>
      </c>
      <c r="J30" s="41">
        <f>+J31+J35+J36</f>
        <v>0</v>
      </c>
      <c r="K30" s="41">
        <f t="shared" si="0"/>
        <v>0</v>
      </c>
      <c r="L30" s="250">
        <f>+L31+L35+L36</f>
        <v>4285331000</v>
      </c>
      <c r="M30" s="42">
        <f t="shared" si="19"/>
        <v>5.4299951328949225E-4</v>
      </c>
      <c r="N30" s="41">
        <f t="shared" ref="N30:W30" si="27">+N31+N35+N36</f>
        <v>0</v>
      </c>
      <c r="O30" s="41">
        <f t="shared" si="27"/>
        <v>4285331000</v>
      </c>
      <c r="P30" s="41">
        <f t="shared" si="27"/>
        <v>0</v>
      </c>
      <c r="Q30" s="41">
        <f t="shared" si="27"/>
        <v>937258330</v>
      </c>
      <c r="R30" s="41">
        <f t="shared" si="27"/>
        <v>3348072670</v>
      </c>
      <c r="S30" s="41">
        <f t="shared" si="27"/>
        <v>3348072670</v>
      </c>
      <c r="T30" s="41">
        <f t="shared" si="27"/>
        <v>937258330</v>
      </c>
      <c r="U30" s="41">
        <f t="shared" si="27"/>
        <v>0</v>
      </c>
      <c r="V30" s="41">
        <f t="shared" si="27"/>
        <v>937258330</v>
      </c>
      <c r="W30" s="41">
        <f t="shared" si="27"/>
        <v>0</v>
      </c>
      <c r="X30" s="38">
        <f t="shared" si="3"/>
        <v>0.2187131705812223</v>
      </c>
      <c r="Y30" s="38">
        <f t="shared" si="4"/>
        <v>0.2187131705812223</v>
      </c>
      <c r="Z30" s="38">
        <f t="shared" si="5"/>
        <v>0.2187131705812223</v>
      </c>
      <c r="AA30" s="38">
        <f t="shared" si="6"/>
        <v>1</v>
      </c>
      <c r="AB30" s="38">
        <f t="shared" si="7"/>
        <v>1</v>
      </c>
    </row>
    <row r="31" spans="1:30" s="4" customFormat="1" ht="39" customHeight="1" x14ac:dyDescent="0.25">
      <c r="A31" s="39" t="s">
        <v>86</v>
      </c>
      <c r="B31" s="34" t="s">
        <v>41</v>
      </c>
      <c r="C31" s="34">
        <v>20</v>
      </c>
      <c r="D31" s="34" t="s">
        <v>38</v>
      </c>
      <c r="E31" s="40" t="s">
        <v>87</v>
      </c>
      <c r="F31" s="41">
        <f>+F32+F33+F34</f>
        <v>2328193098</v>
      </c>
      <c r="G31" s="41">
        <f>+G32+G33+G34</f>
        <v>0</v>
      </c>
      <c r="H31" s="41">
        <f>+H32+H33+H34</f>
        <v>0</v>
      </c>
      <c r="I31" s="41">
        <f>+I32+I33+I34</f>
        <v>0</v>
      </c>
      <c r="J31" s="41">
        <f>+J32+J33+J34</f>
        <v>0</v>
      </c>
      <c r="K31" s="41">
        <f t="shared" si="0"/>
        <v>0</v>
      </c>
      <c r="L31" s="250">
        <f>+L32+L33+L34</f>
        <v>2328193098</v>
      </c>
      <c r="M31" s="42">
        <f t="shared" si="19"/>
        <v>2.9500818467883931E-4</v>
      </c>
      <c r="N31" s="41">
        <f t="shared" ref="N31:W31" si="28">+N32+N33+N34</f>
        <v>0</v>
      </c>
      <c r="O31" s="41">
        <f t="shared" si="28"/>
        <v>2328193098</v>
      </c>
      <c r="P31" s="41">
        <f t="shared" si="28"/>
        <v>0</v>
      </c>
      <c r="Q31" s="41">
        <f t="shared" si="28"/>
        <v>399567633</v>
      </c>
      <c r="R31" s="41">
        <f t="shared" si="28"/>
        <v>1928625465</v>
      </c>
      <c r="S31" s="41">
        <f t="shared" si="28"/>
        <v>1928625465</v>
      </c>
      <c r="T31" s="41">
        <f t="shared" si="28"/>
        <v>399567633</v>
      </c>
      <c r="U31" s="41">
        <f t="shared" si="28"/>
        <v>0</v>
      </c>
      <c r="V31" s="41">
        <f t="shared" si="28"/>
        <v>399567633</v>
      </c>
      <c r="W31" s="41">
        <f t="shared" si="28"/>
        <v>0</v>
      </c>
      <c r="X31" s="38">
        <f t="shared" si="3"/>
        <v>0.17162134590264128</v>
      </c>
      <c r="Y31" s="38">
        <f t="shared" si="4"/>
        <v>0.17162134590264128</v>
      </c>
      <c r="Z31" s="38">
        <f t="shared" si="5"/>
        <v>0.17162134590264128</v>
      </c>
      <c r="AA31" s="38">
        <f t="shared" si="6"/>
        <v>1</v>
      </c>
      <c r="AB31" s="38">
        <f t="shared" si="7"/>
        <v>1</v>
      </c>
    </row>
    <row r="32" spans="1:30" ht="30.75" customHeight="1" x14ac:dyDescent="0.25">
      <c r="A32" s="43" t="s">
        <v>88</v>
      </c>
      <c r="B32" s="44" t="s">
        <v>41</v>
      </c>
      <c r="C32" s="44">
        <v>20</v>
      </c>
      <c r="D32" s="44" t="s">
        <v>38</v>
      </c>
      <c r="E32" s="45" t="s">
        <v>89</v>
      </c>
      <c r="F32" s="46">
        <v>655614150</v>
      </c>
      <c r="G32" s="46">
        <v>0</v>
      </c>
      <c r="H32" s="46">
        <v>0</v>
      </c>
      <c r="I32" s="46">
        <v>0</v>
      </c>
      <c r="J32" s="46">
        <v>0</v>
      </c>
      <c r="K32" s="46">
        <f t="shared" si="0"/>
        <v>0</v>
      </c>
      <c r="L32" s="251">
        <f t="shared" ref="L32:L37" si="29">+F32+K32</f>
        <v>655614150</v>
      </c>
      <c r="M32" s="51">
        <f t="shared" si="19"/>
        <v>8.3073667904697243E-5</v>
      </c>
      <c r="N32" s="46">
        <v>0</v>
      </c>
      <c r="O32" s="46">
        <v>655614150</v>
      </c>
      <c r="P32" s="46">
        <f t="shared" ref="P32:P37" si="30">L32-O32</f>
        <v>0</v>
      </c>
      <c r="Q32" s="46">
        <v>133580591</v>
      </c>
      <c r="R32" s="56">
        <f t="shared" ref="R32:R37" si="31">+L32-Q32</f>
        <v>522033559</v>
      </c>
      <c r="S32" s="46">
        <f t="shared" ref="S32:S37" si="32">O32-Q32</f>
        <v>522033559</v>
      </c>
      <c r="T32" s="46">
        <v>133580591</v>
      </c>
      <c r="U32" s="46">
        <f t="shared" ref="U32:U37" si="33">+Q32-T32</f>
        <v>0</v>
      </c>
      <c r="V32" s="46">
        <v>133580591</v>
      </c>
      <c r="W32" s="48">
        <f t="shared" ref="W32:W37" si="34">+T32-V32</f>
        <v>0</v>
      </c>
      <c r="X32" s="57">
        <f t="shared" si="3"/>
        <v>0.20374879187705147</v>
      </c>
      <c r="Y32" s="54">
        <f t="shared" si="4"/>
        <v>0.20374879187705147</v>
      </c>
      <c r="Z32" s="54">
        <f t="shared" si="5"/>
        <v>0.20374879187705147</v>
      </c>
      <c r="AA32" s="49">
        <f t="shared" si="6"/>
        <v>1</v>
      </c>
      <c r="AB32" s="49">
        <f t="shared" si="7"/>
        <v>1</v>
      </c>
    </row>
    <row r="33" spans="1:28" ht="30.75" customHeight="1" x14ac:dyDescent="0.25">
      <c r="A33" s="43" t="s">
        <v>90</v>
      </c>
      <c r="B33" s="44" t="s">
        <v>41</v>
      </c>
      <c r="C33" s="44">
        <v>20</v>
      </c>
      <c r="D33" s="44" t="s">
        <v>38</v>
      </c>
      <c r="E33" s="45" t="s">
        <v>91</v>
      </c>
      <c r="F33" s="46">
        <v>1499029826</v>
      </c>
      <c r="G33" s="46">
        <v>0</v>
      </c>
      <c r="H33" s="46">
        <v>0</v>
      </c>
      <c r="I33" s="46">
        <v>0</v>
      </c>
      <c r="J33" s="46">
        <v>0</v>
      </c>
      <c r="K33" s="46">
        <f t="shared" si="0"/>
        <v>0</v>
      </c>
      <c r="L33" s="251">
        <f t="shared" si="29"/>
        <v>1499029826</v>
      </c>
      <c r="M33" s="51">
        <f t="shared" si="19"/>
        <v>1.8994389603146927E-4</v>
      </c>
      <c r="N33" s="46">
        <v>0</v>
      </c>
      <c r="O33" s="46">
        <v>1499029826</v>
      </c>
      <c r="P33" s="46">
        <f t="shared" si="30"/>
        <v>0</v>
      </c>
      <c r="Q33" s="46">
        <v>238435181</v>
      </c>
      <c r="R33" s="56">
        <f t="shared" si="31"/>
        <v>1260594645</v>
      </c>
      <c r="S33" s="46">
        <f t="shared" si="32"/>
        <v>1260594645</v>
      </c>
      <c r="T33" s="46">
        <v>238435181</v>
      </c>
      <c r="U33" s="46">
        <f t="shared" si="33"/>
        <v>0</v>
      </c>
      <c r="V33" s="46">
        <v>238435181</v>
      </c>
      <c r="W33" s="48">
        <f t="shared" si="34"/>
        <v>0</v>
      </c>
      <c r="X33" s="58">
        <f t="shared" si="3"/>
        <v>0.15905966436721186</v>
      </c>
      <c r="Y33" s="49">
        <f t="shared" si="4"/>
        <v>0.15905966436721186</v>
      </c>
      <c r="Z33" s="49">
        <f t="shared" si="5"/>
        <v>0.15905966436721186</v>
      </c>
      <c r="AA33" s="49">
        <f t="shared" si="6"/>
        <v>1</v>
      </c>
      <c r="AB33" s="49">
        <f t="shared" si="7"/>
        <v>1</v>
      </c>
    </row>
    <row r="34" spans="1:28" ht="30.75" customHeight="1" x14ac:dyDescent="0.25">
      <c r="A34" s="43" t="s">
        <v>92</v>
      </c>
      <c r="B34" s="44" t="s">
        <v>41</v>
      </c>
      <c r="C34" s="44">
        <v>20</v>
      </c>
      <c r="D34" s="44" t="s">
        <v>38</v>
      </c>
      <c r="E34" s="45" t="s">
        <v>93</v>
      </c>
      <c r="F34" s="46">
        <v>173549122</v>
      </c>
      <c r="G34" s="46">
        <v>0</v>
      </c>
      <c r="H34" s="46">
        <v>0</v>
      </c>
      <c r="I34" s="46">
        <v>0</v>
      </c>
      <c r="J34" s="46">
        <v>0</v>
      </c>
      <c r="K34" s="46">
        <f t="shared" si="0"/>
        <v>0</v>
      </c>
      <c r="L34" s="251">
        <f t="shared" si="29"/>
        <v>173549122</v>
      </c>
      <c r="M34" s="53">
        <f t="shared" si="19"/>
        <v>2.1990620742672783E-5</v>
      </c>
      <c r="N34" s="46">
        <v>0</v>
      </c>
      <c r="O34" s="46">
        <v>173549122</v>
      </c>
      <c r="P34" s="46">
        <f t="shared" si="30"/>
        <v>0</v>
      </c>
      <c r="Q34" s="46">
        <v>27551861</v>
      </c>
      <c r="R34" s="46">
        <f t="shared" si="31"/>
        <v>145997261</v>
      </c>
      <c r="S34" s="46">
        <f t="shared" si="32"/>
        <v>145997261</v>
      </c>
      <c r="T34" s="46">
        <v>27551861</v>
      </c>
      <c r="U34" s="46">
        <f t="shared" si="33"/>
        <v>0</v>
      </c>
      <c r="V34" s="46">
        <v>27551861</v>
      </c>
      <c r="W34" s="48">
        <f t="shared" si="34"/>
        <v>0</v>
      </c>
      <c r="X34" s="58">
        <f t="shared" si="3"/>
        <v>0.15875540413278497</v>
      </c>
      <c r="Y34" s="49">
        <f t="shared" si="4"/>
        <v>0.15875540413278497</v>
      </c>
      <c r="Z34" s="49">
        <f t="shared" si="5"/>
        <v>0.15875540413278497</v>
      </c>
      <c r="AA34" s="49">
        <f t="shared" si="6"/>
        <v>1</v>
      </c>
      <c r="AB34" s="49">
        <f t="shared" si="7"/>
        <v>1</v>
      </c>
    </row>
    <row r="35" spans="1:28" ht="30.75" customHeight="1" x14ac:dyDescent="0.25">
      <c r="A35" s="43" t="s">
        <v>94</v>
      </c>
      <c r="B35" s="44" t="s">
        <v>41</v>
      </c>
      <c r="C35" s="44">
        <v>20</v>
      </c>
      <c r="D35" s="44" t="s">
        <v>38</v>
      </c>
      <c r="E35" s="45" t="s">
        <v>95</v>
      </c>
      <c r="F35" s="59">
        <v>1809954480</v>
      </c>
      <c r="G35" s="46">
        <v>0</v>
      </c>
      <c r="H35" s="46">
        <v>0</v>
      </c>
      <c r="I35" s="46">
        <v>0</v>
      </c>
      <c r="J35" s="46">
        <v>0</v>
      </c>
      <c r="K35" s="46">
        <f t="shared" si="0"/>
        <v>0</v>
      </c>
      <c r="L35" s="251">
        <f t="shared" si="29"/>
        <v>1809954480</v>
      </c>
      <c r="M35" s="51">
        <f t="shared" si="19"/>
        <v>2.293415378452997E-4</v>
      </c>
      <c r="N35" s="46">
        <v>0</v>
      </c>
      <c r="O35" s="46">
        <v>1809954480</v>
      </c>
      <c r="P35" s="46">
        <f t="shared" si="30"/>
        <v>0</v>
      </c>
      <c r="Q35" s="46">
        <v>537690697</v>
      </c>
      <c r="R35" s="46">
        <f t="shared" si="31"/>
        <v>1272263783</v>
      </c>
      <c r="S35" s="46">
        <f t="shared" si="32"/>
        <v>1272263783</v>
      </c>
      <c r="T35" s="46">
        <v>537690697</v>
      </c>
      <c r="U35" s="46">
        <f t="shared" si="33"/>
        <v>0</v>
      </c>
      <c r="V35" s="46">
        <v>537690697</v>
      </c>
      <c r="W35" s="48">
        <f t="shared" si="34"/>
        <v>0</v>
      </c>
      <c r="X35" s="58">
        <f t="shared" si="3"/>
        <v>0.29707415459420838</v>
      </c>
      <c r="Y35" s="49">
        <f t="shared" si="4"/>
        <v>0.29707415459420838</v>
      </c>
      <c r="Z35" s="49">
        <f t="shared" si="5"/>
        <v>0.29707415459420838</v>
      </c>
      <c r="AA35" s="49">
        <f t="shared" si="6"/>
        <v>1</v>
      </c>
      <c r="AB35" s="49">
        <f t="shared" si="7"/>
        <v>1</v>
      </c>
    </row>
    <row r="36" spans="1:28" ht="30.75" customHeight="1" x14ac:dyDescent="0.25">
      <c r="A36" s="43" t="s">
        <v>96</v>
      </c>
      <c r="B36" s="44" t="s">
        <v>41</v>
      </c>
      <c r="C36" s="44">
        <v>20</v>
      </c>
      <c r="D36" s="44" t="s">
        <v>38</v>
      </c>
      <c r="E36" s="45" t="s">
        <v>97</v>
      </c>
      <c r="F36" s="59">
        <v>147183422</v>
      </c>
      <c r="G36" s="46">
        <v>0</v>
      </c>
      <c r="H36" s="46">
        <v>0</v>
      </c>
      <c r="I36" s="46">
        <v>0</v>
      </c>
      <c r="J36" s="46">
        <v>0</v>
      </c>
      <c r="K36" s="46">
        <f t="shared" si="0"/>
        <v>0</v>
      </c>
      <c r="L36" s="251">
        <f t="shared" si="29"/>
        <v>147183422</v>
      </c>
      <c r="M36" s="53">
        <f t="shared" si="19"/>
        <v>1.8649790765353233E-5</v>
      </c>
      <c r="N36" s="46">
        <v>0</v>
      </c>
      <c r="O36" s="46">
        <v>147183422</v>
      </c>
      <c r="P36" s="46">
        <f t="shared" si="30"/>
        <v>0</v>
      </c>
      <c r="Q36" s="46">
        <v>0</v>
      </c>
      <c r="R36" s="46">
        <f t="shared" si="31"/>
        <v>147183422</v>
      </c>
      <c r="S36" s="46">
        <f t="shared" si="32"/>
        <v>147183422</v>
      </c>
      <c r="T36" s="46">
        <v>0</v>
      </c>
      <c r="U36" s="46">
        <f t="shared" si="33"/>
        <v>0</v>
      </c>
      <c r="V36" s="46">
        <v>0</v>
      </c>
      <c r="W36" s="48">
        <f t="shared" si="34"/>
        <v>0</v>
      </c>
      <c r="X36" s="58">
        <f t="shared" si="3"/>
        <v>0</v>
      </c>
      <c r="Y36" s="49">
        <f t="shared" si="4"/>
        <v>0</v>
      </c>
      <c r="Z36" s="49">
        <f t="shared" si="5"/>
        <v>0</v>
      </c>
      <c r="AA36" s="49" t="s">
        <v>40</v>
      </c>
      <c r="AB36" s="49" t="s">
        <v>40</v>
      </c>
    </row>
    <row r="37" spans="1:28" s="4" customFormat="1" ht="38.25" customHeight="1" x14ac:dyDescent="0.25">
      <c r="A37" s="39" t="s">
        <v>98</v>
      </c>
      <c r="B37" s="34" t="s">
        <v>41</v>
      </c>
      <c r="C37" s="34">
        <v>20</v>
      </c>
      <c r="D37" s="34" t="s">
        <v>38</v>
      </c>
      <c r="E37" s="40" t="s">
        <v>99</v>
      </c>
      <c r="F37" s="60">
        <v>4848293000</v>
      </c>
      <c r="G37" s="60">
        <v>0</v>
      </c>
      <c r="H37" s="60">
        <v>0</v>
      </c>
      <c r="I37" s="60">
        <v>0</v>
      </c>
      <c r="J37" s="60">
        <v>0</v>
      </c>
      <c r="K37" s="41">
        <f t="shared" si="0"/>
        <v>0</v>
      </c>
      <c r="L37" s="250">
        <f t="shared" si="29"/>
        <v>4848293000</v>
      </c>
      <c r="M37" s="42">
        <f t="shared" si="19"/>
        <v>6.1433311435799291E-4</v>
      </c>
      <c r="N37" s="60">
        <v>4848293000</v>
      </c>
      <c r="O37" s="60">
        <v>0</v>
      </c>
      <c r="P37" s="62">
        <f t="shared" si="30"/>
        <v>4848293000</v>
      </c>
      <c r="Q37" s="60">
        <v>0</v>
      </c>
      <c r="R37" s="62">
        <f t="shared" si="31"/>
        <v>4848293000</v>
      </c>
      <c r="S37" s="62">
        <f t="shared" si="32"/>
        <v>0</v>
      </c>
      <c r="T37" s="60">
        <v>0</v>
      </c>
      <c r="U37" s="62">
        <f t="shared" si="33"/>
        <v>0</v>
      </c>
      <c r="V37" s="60">
        <v>0</v>
      </c>
      <c r="W37" s="63">
        <f t="shared" si="34"/>
        <v>0</v>
      </c>
      <c r="X37" s="38">
        <f t="shared" si="3"/>
        <v>0</v>
      </c>
      <c r="Y37" s="38">
        <f t="shared" si="4"/>
        <v>0</v>
      </c>
      <c r="Z37" s="38">
        <f t="shared" si="5"/>
        <v>0</v>
      </c>
      <c r="AA37" s="38" t="s">
        <v>40</v>
      </c>
      <c r="AB37" s="38" t="s">
        <v>40</v>
      </c>
    </row>
    <row r="38" spans="1:28" ht="27.75" customHeight="1" x14ac:dyDescent="0.25">
      <c r="A38" s="39" t="s">
        <v>100</v>
      </c>
      <c r="B38" s="34" t="s">
        <v>41</v>
      </c>
      <c r="C38" s="34">
        <v>20</v>
      </c>
      <c r="D38" s="34" t="s">
        <v>38</v>
      </c>
      <c r="E38" s="40" t="s">
        <v>101</v>
      </c>
      <c r="F38" s="62">
        <f>+F39+F47</f>
        <v>20506538976</v>
      </c>
      <c r="G38" s="62">
        <f>+G39+G47</f>
        <v>0</v>
      </c>
      <c r="H38" s="62">
        <f>+H39+H47</f>
        <v>0</v>
      </c>
      <c r="I38" s="62">
        <f>+I39+I47</f>
        <v>280033268</v>
      </c>
      <c r="J38" s="62">
        <f>+J39+J47</f>
        <v>280033268</v>
      </c>
      <c r="K38" s="62">
        <f t="shared" si="0"/>
        <v>0</v>
      </c>
      <c r="L38" s="66">
        <f>+L39+L47</f>
        <v>20506538976</v>
      </c>
      <c r="M38" s="42">
        <f t="shared" si="19"/>
        <v>2.5984085437554304E-3</v>
      </c>
      <c r="N38" s="62">
        <f t="shared" ref="N38:W38" si="35">+N39+N47</f>
        <v>0</v>
      </c>
      <c r="O38" s="62">
        <f t="shared" si="35"/>
        <v>16318366338.6</v>
      </c>
      <c r="P38" s="62">
        <f t="shared" si="35"/>
        <v>4188172637.4000006</v>
      </c>
      <c r="Q38" s="62">
        <f t="shared" si="35"/>
        <v>14865401248.5</v>
      </c>
      <c r="R38" s="62">
        <f t="shared" si="35"/>
        <v>5641137727.5</v>
      </c>
      <c r="S38" s="62">
        <f t="shared" si="35"/>
        <v>1452965090.0999999</v>
      </c>
      <c r="T38" s="62">
        <f t="shared" si="35"/>
        <v>3713904675.6799998</v>
      </c>
      <c r="U38" s="62">
        <f t="shared" si="35"/>
        <v>11151496572.82</v>
      </c>
      <c r="V38" s="62">
        <f t="shared" si="35"/>
        <v>3662765347.6799998</v>
      </c>
      <c r="W38" s="62">
        <f t="shared" si="35"/>
        <v>51139328</v>
      </c>
      <c r="X38" s="38">
        <f t="shared" si="3"/>
        <v>0.72491029646191618</v>
      </c>
      <c r="Y38" s="38">
        <f t="shared" si="4"/>
        <v>0.18110831281800402</v>
      </c>
      <c r="Z38" s="38">
        <f t="shared" si="5"/>
        <v>0.17861450691249012</v>
      </c>
      <c r="AA38" s="38">
        <f>+T38/Q38</f>
        <v>0.24983548130291827</v>
      </c>
      <c r="AB38" s="38">
        <f>+V38/T38</f>
        <v>0.98623030678873402</v>
      </c>
    </row>
    <row r="39" spans="1:28" ht="27.75" customHeight="1" x14ac:dyDescent="0.25">
      <c r="A39" s="39" t="s">
        <v>102</v>
      </c>
      <c r="B39" s="34" t="s">
        <v>41</v>
      </c>
      <c r="C39" s="34">
        <v>20</v>
      </c>
      <c r="D39" s="34" t="s">
        <v>38</v>
      </c>
      <c r="E39" s="40" t="s">
        <v>103</v>
      </c>
      <c r="F39" s="66">
        <f>+F40</f>
        <v>267000000</v>
      </c>
      <c r="G39" s="66">
        <f>+G40</f>
        <v>0</v>
      </c>
      <c r="H39" s="66">
        <f>+H40</f>
        <v>0</v>
      </c>
      <c r="I39" s="66">
        <f>+I40</f>
        <v>49797150</v>
      </c>
      <c r="J39" s="66">
        <f>+J40</f>
        <v>0</v>
      </c>
      <c r="K39" s="66">
        <f t="shared" si="0"/>
        <v>49797150</v>
      </c>
      <c r="L39" s="66">
        <f>+L40</f>
        <v>316797150</v>
      </c>
      <c r="M39" s="61">
        <f t="shared" si="19"/>
        <v>4.0141752938454058E-5</v>
      </c>
      <c r="N39" s="66">
        <f t="shared" ref="N39:W39" si="36">+N40</f>
        <v>0</v>
      </c>
      <c r="O39" s="66">
        <f t="shared" si="36"/>
        <v>53432850</v>
      </c>
      <c r="P39" s="66">
        <f t="shared" si="36"/>
        <v>263364300</v>
      </c>
      <c r="Q39" s="66">
        <f t="shared" si="36"/>
        <v>1000296.52</v>
      </c>
      <c r="R39" s="66">
        <f t="shared" si="36"/>
        <v>315796853.48000002</v>
      </c>
      <c r="S39" s="66">
        <f t="shared" si="36"/>
        <v>52432553.479999997</v>
      </c>
      <c r="T39" s="66">
        <f t="shared" si="36"/>
        <v>1000296.52</v>
      </c>
      <c r="U39" s="66">
        <f t="shared" si="36"/>
        <v>0</v>
      </c>
      <c r="V39" s="66">
        <f t="shared" si="36"/>
        <v>1000296.52</v>
      </c>
      <c r="W39" s="66">
        <f t="shared" si="36"/>
        <v>0</v>
      </c>
      <c r="X39" s="38">
        <f t="shared" si="3"/>
        <v>3.1575300472242254E-3</v>
      </c>
      <c r="Y39" s="38">
        <f t="shared" si="4"/>
        <v>3.1575300472242254E-3</v>
      </c>
      <c r="Z39" s="38">
        <f t="shared" si="5"/>
        <v>3.1575300472242254E-3</v>
      </c>
      <c r="AA39" s="38">
        <f>+T39/Q39</f>
        <v>1</v>
      </c>
      <c r="AB39" s="38">
        <f>+V39/T39</f>
        <v>1</v>
      </c>
    </row>
    <row r="40" spans="1:28" ht="27.75" customHeight="1" x14ac:dyDescent="0.25">
      <c r="A40" s="39" t="s">
        <v>104</v>
      </c>
      <c r="B40" s="34" t="s">
        <v>41</v>
      </c>
      <c r="C40" s="34">
        <v>20</v>
      </c>
      <c r="D40" s="34" t="s">
        <v>38</v>
      </c>
      <c r="E40" s="40" t="s">
        <v>105</v>
      </c>
      <c r="F40" s="62">
        <f>+F43+F41</f>
        <v>267000000</v>
      </c>
      <c r="G40" s="62">
        <f>+G43+G41</f>
        <v>0</v>
      </c>
      <c r="H40" s="62">
        <f>+H43+H41</f>
        <v>0</v>
      </c>
      <c r="I40" s="62">
        <f>+I43+I41</f>
        <v>49797150</v>
      </c>
      <c r="J40" s="62">
        <f>+J43+J41</f>
        <v>0</v>
      </c>
      <c r="K40" s="62">
        <f t="shared" si="0"/>
        <v>49797150</v>
      </c>
      <c r="L40" s="66">
        <f>+L43+L41</f>
        <v>316797150</v>
      </c>
      <c r="M40" s="61">
        <f t="shared" si="19"/>
        <v>4.0141752938454058E-5</v>
      </c>
      <c r="N40" s="62">
        <f t="shared" ref="N40:W40" si="37">+N43+N41</f>
        <v>0</v>
      </c>
      <c r="O40" s="62">
        <f t="shared" si="37"/>
        <v>53432850</v>
      </c>
      <c r="P40" s="62">
        <f t="shared" si="37"/>
        <v>263364300</v>
      </c>
      <c r="Q40" s="62">
        <f t="shared" si="37"/>
        <v>1000296.52</v>
      </c>
      <c r="R40" s="62">
        <f t="shared" si="37"/>
        <v>315796853.48000002</v>
      </c>
      <c r="S40" s="62">
        <f t="shared" si="37"/>
        <v>52432553.479999997</v>
      </c>
      <c r="T40" s="62">
        <f t="shared" si="37"/>
        <v>1000296.52</v>
      </c>
      <c r="U40" s="62">
        <f t="shared" si="37"/>
        <v>0</v>
      </c>
      <c r="V40" s="62">
        <f t="shared" si="37"/>
        <v>1000296.52</v>
      </c>
      <c r="W40" s="62">
        <f t="shared" si="37"/>
        <v>0</v>
      </c>
      <c r="X40" s="38">
        <f t="shared" si="3"/>
        <v>3.1575300472242254E-3</v>
      </c>
      <c r="Y40" s="38">
        <f t="shared" si="4"/>
        <v>3.1575300472242254E-3</v>
      </c>
      <c r="Z40" s="38">
        <f t="shared" si="5"/>
        <v>3.1575300472242254E-3</v>
      </c>
      <c r="AA40" s="38">
        <f>+T40/Q40</f>
        <v>1</v>
      </c>
      <c r="AB40" s="38">
        <f>+V40/T40</f>
        <v>1</v>
      </c>
    </row>
    <row r="41" spans="1:28" ht="39.75" customHeight="1" x14ac:dyDescent="0.25">
      <c r="A41" s="39" t="s">
        <v>106</v>
      </c>
      <c r="B41" s="34" t="s">
        <v>41</v>
      </c>
      <c r="C41" s="34">
        <v>20</v>
      </c>
      <c r="D41" s="34" t="s">
        <v>38</v>
      </c>
      <c r="E41" s="40" t="s">
        <v>107</v>
      </c>
      <c r="F41" s="62">
        <f>+F42</f>
        <v>12000000</v>
      </c>
      <c r="G41" s="62">
        <f>+G42</f>
        <v>0</v>
      </c>
      <c r="H41" s="62">
        <f>+H42</f>
        <v>0</v>
      </c>
      <c r="I41" s="62">
        <f>+I42</f>
        <v>0</v>
      </c>
      <c r="J41" s="62">
        <f>+J42</f>
        <v>0</v>
      </c>
      <c r="K41" s="62">
        <f t="shared" si="0"/>
        <v>0</v>
      </c>
      <c r="L41" s="66">
        <f>+L42</f>
        <v>12000000</v>
      </c>
      <c r="M41" s="67">
        <f t="shared" si="19"/>
        <v>1.5205346236904236E-6</v>
      </c>
      <c r="N41" s="62">
        <f t="shared" ref="N41:W41" si="38">+N42</f>
        <v>0</v>
      </c>
      <c r="O41" s="62">
        <f t="shared" si="38"/>
        <v>4927200</v>
      </c>
      <c r="P41" s="62">
        <f t="shared" si="38"/>
        <v>7072800</v>
      </c>
      <c r="Q41" s="62">
        <f t="shared" si="38"/>
        <v>0</v>
      </c>
      <c r="R41" s="62">
        <f t="shared" si="38"/>
        <v>12000000</v>
      </c>
      <c r="S41" s="62">
        <f t="shared" si="38"/>
        <v>4927200</v>
      </c>
      <c r="T41" s="62">
        <f t="shared" si="38"/>
        <v>0</v>
      </c>
      <c r="U41" s="62">
        <f t="shared" si="38"/>
        <v>0</v>
      </c>
      <c r="V41" s="62">
        <f t="shared" si="38"/>
        <v>0</v>
      </c>
      <c r="W41" s="62">
        <f t="shared" si="38"/>
        <v>0</v>
      </c>
      <c r="X41" s="38">
        <f t="shared" si="3"/>
        <v>0</v>
      </c>
      <c r="Y41" s="38">
        <f t="shared" si="4"/>
        <v>0</v>
      </c>
      <c r="Z41" s="38">
        <f t="shared" si="5"/>
        <v>0</v>
      </c>
      <c r="AA41" s="38" t="s">
        <v>40</v>
      </c>
      <c r="AB41" s="38" t="s">
        <v>40</v>
      </c>
    </row>
    <row r="42" spans="1:28" ht="36.75" customHeight="1" x14ac:dyDescent="0.25">
      <c r="A42" s="43" t="s">
        <v>108</v>
      </c>
      <c r="B42" s="44" t="s">
        <v>41</v>
      </c>
      <c r="C42" s="44">
        <v>20</v>
      </c>
      <c r="D42" s="44" t="s">
        <v>38</v>
      </c>
      <c r="E42" s="45" t="s">
        <v>109</v>
      </c>
      <c r="F42" s="46">
        <v>12000000</v>
      </c>
      <c r="G42" s="46">
        <v>0</v>
      </c>
      <c r="H42" s="46">
        <v>0</v>
      </c>
      <c r="I42" s="46">
        <v>0</v>
      </c>
      <c r="J42" s="46">
        <v>0</v>
      </c>
      <c r="K42" s="46">
        <f t="shared" si="0"/>
        <v>0</v>
      </c>
      <c r="L42" s="56">
        <f>+F42+K42</f>
        <v>12000000</v>
      </c>
      <c r="M42" s="52">
        <f t="shared" si="19"/>
        <v>1.5205346236904236E-6</v>
      </c>
      <c r="N42" s="46">
        <v>0</v>
      </c>
      <c r="O42" s="56">
        <v>4927200</v>
      </c>
      <c r="P42" s="46">
        <f>L42-O42</f>
        <v>7072800</v>
      </c>
      <c r="Q42" s="56">
        <v>0</v>
      </c>
      <c r="R42" s="46">
        <f>+L42-Q42</f>
        <v>12000000</v>
      </c>
      <c r="S42" s="46">
        <f>O42-Q42</f>
        <v>4927200</v>
      </c>
      <c r="T42" s="46">
        <v>0</v>
      </c>
      <c r="U42" s="46">
        <f>+Q42-T42</f>
        <v>0</v>
      </c>
      <c r="V42" s="46">
        <v>0</v>
      </c>
      <c r="W42" s="48">
        <f>+T42-V42</f>
        <v>0</v>
      </c>
      <c r="X42" s="49">
        <f t="shared" si="3"/>
        <v>0</v>
      </c>
      <c r="Y42" s="49">
        <f t="shared" si="4"/>
        <v>0</v>
      </c>
      <c r="Z42" s="49">
        <f t="shared" si="5"/>
        <v>0</v>
      </c>
      <c r="AA42" s="49" t="s">
        <v>40</v>
      </c>
      <c r="AB42" s="49" t="s">
        <v>40</v>
      </c>
    </row>
    <row r="43" spans="1:28" ht="27.75" customHeight="1" x14ac:dyDescent="0.25">
      <c r="A43" s="39" t="s">
        <v>110</v>
      </c>
      <c r="B43" s="34" t="s">
        <v>41</v>
      </c>
      <c r="C43" s="34">
        <v>20</v>
      </c>
      <c r="D43" s="34" t="s">
        <v>38</v>
      </c>
      <c r="E43" s="40" t="s">
        <v>111</v>
      </c>
      <c r="F43" s="62">
        <f>+F44+F45+F46</f>
        <v>255000000</v>
      </c>
      <c r="G43" s="62">
        <f>+G44+G45+G46</f>
        <v>0</v>
      </c>
      <c r="H43" s="62">
        <f>+H44+H45+H46</f>
        <v>0</v>
      </c>
      <c r="I43" s="62">
        <f>+I44+I45+I46</f>
        <v>49797150</v>
      </c>
      <c r="J43" s="62">
        <f>+J44+J45+J46</f>
        <v>0</v>
      </c>
      <c r="K43" s="62">
        <f t="shared" si="0"/>
        <v>49797150</v>
      </c>
      <c r="L43" s="66">
        <f>+L44+L45+L46</f>
        <v>304797150</v>
      </c>
      <c r="M43" s="61">
        <f t="shared" si="19"/>
        <v>3.8621218314763635E-5</v>
      </c>
      <c r="N43" s="62">
        <f t="shared" ref="N43:W43" si="39">+N44+N45+N46</f>
        <v>0</v>
      </c>
      <c r="O43" s="62">
        <f t="shared" si="39"/>
        <v>48505650</v>
      </c>
      <c r="P43" s="62">
        <f t="shared" si="39"/>
        <v>256291500</v>
      </c>
      <c r="Q43" s="62">
        <f t="shared" si="39"/>
        <v>1000296.52</v>
      </c>
      <c r="R43" s="62">
        <f t="shared" si="39"/>
        <v>303796853.48000002</v>
      </c>
      <c r="S43" s="62">
        <f t="shared" si="39"/>
        <v>47505353.479999997</v>
      </c>
      <c r="T43" s="62">
        <f t="shared" si="39"/>
        <v>1000296.52</v>
      </c>
      <c r="U43" s="62">
        <f t="shared" si="39"/>
        <v>0</v>
      </c>
      <c r="V43" s="62">
        <f t="shared" si="39"/>
        <v>1000296.52</v>
      </c>
      <c r="W43" s="62">
        <f t="shared" si="39"/>
        <v>0</v>
      </c>
      <c r="X43" s="38">
        <f t="shared" si="3"/>
        <v>3.2818434161867986E-3</v>
      </c>
      <c r="Y43" s="38">
        <f t="shared" si="4"/>
        <v>3.2818434161867986E-3</v>
      </c>
      <c r="Z43" s="38">
        <f t="shared" si="5"/>
        <v>3.2818434161867986E-3</v>
      </c>
      <c r="AA43" s="38">
        <f>+T43/Q43</f>
        <v>1</v>
      </c>
      <c r="AB43" s="38">
        <f>+V43/T43</f>
        <v>1</v>
      </c>
    </row>
    <row r="44" spans="1:28" ht="27.75" customHeight="1" x14ac:dyDescent="0.25">
      <c r="A44" s="43" t="s">
        <v>524</v>
      </c>
      <c r="B44" s="44" t="s">
        <v>41</v>
      </c>
      <c r="C44" s="44">
        <v>20</v>
      </c>
      <c r="D44" s="44" t="s">
        <v>38</v>
      </c>
      <c r="E44" s="45" t="s">
        <v>145</v>
      </c>
      <c r="F44" s="46">
        <v>0</v>
      </c>
      <c r="G44" s="46">
        <v>0</v>
      </c>
      <c r="H44" s="46">
        <v>0</v>
      </c>
      <c r="I44" s="46">
        <v>47721150</v>
      </c>
      <c r="J44" s="46">
        <v>0</v>
      </c>
      <c r="K44" s="46">
        <f t="shared" si="0"/>
        <v>47721150</v>
      </c>
      <c r="L44" s="56">
        <f>+F44+K44</f>
        <v>47721150</v>
      </c>
      <c r="M44" s="53">
        <f t="shared" si="19"/>
        <v>6.0468050714436883E-6</v>
      </c>
      <c r="N44" s="46">
        <v>0</v>
      </c>
      <c r="O44" s="56">
        <v>47505150</v>
      </c>
      <c r="P44" s="46">
        <f>L44-O44</f>
        <v>216000</v>
      </c>
      <c r="Q44" s="56">
        <v>0</v>
      </c>
      <c r="R44" s="46">
        <f>+L44-Q44</f>
        <v>47721150</v>
      </c>
      <c r="S44" s="46">
        <f>O44-Q44</f>
        <v>47505150</v>
      </c>
      <c r="T44" s="46">
        <v>0</v>
      </c>
      <c r="U44" s="46">
        <f>+Q44-T44</f>
        <v>0</v>
      </c>
      <c r="V44" s="46">
        <v>0</v>
      </c>
      <c r="W44" s="48">
        <f>+T44-V44</f>
        <v>0</v>
      </c>
      <c r="X44" s="49">
        <f t="shared" si="3"/>
        <v>0</v>
      </c>
      <c r="Y44" s="49">
        <f t="shared" si="4"/>
        <v>0</v>
      </c>
      <c r="Z44" s="49">
        <f t="shared" si="5"/>
        <v>0</v>
      </c>
      <c r="AA44" s="49" t="s">
        <v>40</v>
      </c>
      <c r="AB44" s="49" t="s">
        <v>40</v>
      </c>
    </row>
    <row r="45" spans="1:28" ht="44.25" customHeight="1" x14ac:dyDescent="0.25">
      <c r="A45" s="43" t="s">
        <v>112</v>
      </c>
      <c r="B45" s="44" t="s">
        <v>41</v>
      </c>
      <c r="C45" s="44">
        <v>20</v>
      </c>
      <c r="D45" s="44" t="s">
        <v>38</v>
      </c>
      <c r="E45" s="45" t="s">
        <v>113</v>
      </c>
      <c r="F45" s="46">
        <v>255000000</v>
      </c>
      <c r="G45" s="46">
        <v>0</v>
      </c>
      <c r="H45" s="46">
        <v>0</v>
      </c>
      <c r="I45" s="46">
        <v>0</v>
      </c>
      <c r="J45" s="46">
        <v>0</v>
      </c>
      <c r="K45" s="46">
        <f t="shared" si="0"/>
        <v>0</v>
      </c>
      <c r="L45" s="56">
        <f>+F45+K45</f>
        <v>255000000</v>
      </c>
      <c r="M45" s="53">
        <f t="shared" si="19"/>
        <v>3.2311360753421503E-5</v>
      </c>
      <c r="N45" s="46">
        <v>0</v>
      </c>
      <c r="O45" s="56">
        <v>1000500</v>
      </c>
      <c r="P45" s="46">
        <f>L45-O45</f>
        <v>253999500</v>
      </c>
      <c r="Q45" s="56">
        <v>1000296.52</v>
      </c>
      <c r="R45" s="46">
        <f>+L45-Q45</f>
        <v>253999703.47999999</v>
      </c>
      <c r="S45" s="46">
        <f>O45-Q45</f>
        <v>203.47999999998137</v>
      </c>
      <c r="T45" s="46">
        <v>1000296.52</v>
      </c>
      <c r="U45" s="46">
        <f>+Q45-T45</f>
        <v>0</v>
      </c>
      <c r="V45" s="46">
        <v>1000296.52</v>
      </c>
      <c r="W45" s="48">
        <f>+T45-V45</f>
        <v>0</v>
      </c>
      <c r="X45" s="49">
        <f t="shared" si="3"/>
        <v>3.9227314509803924E-3</v>
      </c>
      <c r="Y45" s="49">
        <f t="shared" si="4"/>
        <v>3.9227314509803924E-3</v>
      </c>
      <c r="Z45" s="49">
        <f t="shared" si="5"/>
        <v>3.9227314509803924E-3</v>
      </c>
      <c r="AA45" s="49">
        <f>+T45/Q45</f>
        <v>1</v>
      </c>
      <c r="AB45" s="49">
        <f>+V45/T45</f>
        <v>1</v>
      </c>
    </row>
    <row r="46" spans="1:28" ht="44.25" customHeight="1" x14ac:dyDescent="0.25">
      <c r="A46" s="43" t="s">
        <v>537</v>
      </c>
      <c r="B46" s="44" t="s">
        <v>41</v>
      </c>
      <c r="C46" s="44">
        <v>20</v>
      </c>
      <c r="D46" s="44" t="s">
        <v>38</v>
      </c>
      <c r="E46" s="45" t="s">
        <v>528</v>
      </c>
      <c r="F46" s="46">
        <v>0</v>
      </c>
      <c r="G46" s="46">
        <v>0</v>
      </c>
      <c r="H46" s="46">
        <v>0</v>
      </c>
      <c r="I46" s="46">
        <v>2076000</v>
      </c>
      <c r="J46" s="46">
        <v>0</v>
      </c>
      <c r="K46" s="46">
        <f t="shared" si="0"/>
        <v>2076000</v>
      </c>
      <c r="L46" s="56">
        <f>+F46+K46</f>
        <v>2076000</v>
      </c>
      <c r="M46" s="68">
        <f t="shared" si="19"/>
        <v>2.6305248989844329E-7</v>
      </c>
      <c r="N46" s="46">
        <v>0</v>
      </c>
      <c r="O46" s="56">
        <v>0</v>
      </c>
      <c r="P46" s="46">
        <f>L46-O46</f>
        <v>2076000</v>
      </c>
      <c r="Q46" s="56">
        <v>0</v>
      </c>
      <c r="R46" s="46">
        <f>+L46-Q46</f>
        <v>2076000</v>
      </c>
      <c r="S46" s="46">
        <f>O46-Q46</f>
        <v>0</v>
      </c>
      <c r="T46" s="46">
        <v>0</v>
      </c>
      <c r="U46" s="46">
        <f>+Q46-T46</f>
        <v>0</v>
      </c>
      <c r="V46" s="46">
        <v>0</v>
      </c>
      <c r="W46" s="48">
        <f>+T46-V46</f>
        <v>0</v>
      </c>
      <c r="X46" s="49">
        <f t="shared" si="3"/>
        <v>0</v>
      </c>
      <c r="Y46" s="49">
        <f t="shared" si="4"/>
        <v>0</v>
      </c>
      <c r="Z46" s="49">
        <f t="shared" si="5"/>
        <v>0</v>
      </c>
      <c r="AA46" s="49" t="s">
        <v>40</v>
      </c>
      <c r="AB46" s="49" t="s">
        <v>40</v>
      </c>
    </row>
    <row r="47" spans="1:28" ht="30" customHeight="1" x14ac:dyDescent="0.25">
      <c r="A47" s="39" t="s">
        <v>114</v>
      </c>
      <c r="B47" s="34" t="s">
        <v>41</v>
      </c>
      <c r="C47" s="34">
        <v>20</v>
      </c>
      <c r="D47" s="34" t="s">
        <v>38</v>
      </c>
      <c r="E47" s="40" t="s">
        <v>115</v>
      </c>
      <c r="F47" s="66">
        <f>+F48+F68</f>
        <v>20239538976</v>
      </c>
      <c r="G47" s="66">
        <f>+G48+G68</f>
        <v>0</v>
      </c>
      <c r="H47" s="66">
        <f>+H48+H68</f>
        <v>0</v>
      </c>
      <c r="I47" s="66">
        <f>+I48+I68</f>
        <v>230236118</v>
      </c>
      <c r="J47" s="66">
        <f>+J48+J68</f>
        <v>280033268</v>
      </c>
      <c r="K47" s="66">
        <f t="shared" si="0"/>
        <v>-49797150</v>
      </c>
      <c r="L47" s="66">
        <f>+L48+L68</f>
        <v>20189741826</v>
      </c>
      <c r="M47" s="42">
        <f t="shared" si="19"/>
        <v>2.5582667908169762E-3</v>
      </c>
      <c r="N47" s="66">
        <f t="shared" ref="N47:W47" si="40">+N48+N68</f>
        <v>0</v>
      </c>
      <c r="O47" s="66">
        <f t="shared" si="40"/>
        <v>16264933488.6</v>
      </c>
      <c r="P47" s="66">
        <f t="shared" si="40"/>
        <v>3924808337.4000006</v>
      </c>
      <c r="Q47" s="66">
        <f t="shared" si="40"/>
        <v>14864400951.98</v>
      </c>
      <c r="R47" s="66">
        <f t="shared" si="40"/>
        <v>5325340874.0199995</v>
      </c>
      <c r="S47" s="60">
        <f t="shared" si="40"/>
        <v>1400532536.6199999</v>
      </c>
      <c r="T47" s="66">
        <f t="shared" si="40"/>
        <v>3712904379.1599998</v>
      </c>
      <c r="U47" s="66">
        <f t="shared" si="40"/>
        <v>11151496572.82</v>
      </c>
      <c r="V47" s="66">
        <f t="shared" si="40"/>
        <v>3661765051.1599998</v>
      </c>
      <c r="W47" s="66">
        <f t="shared" si="40"/>
        <v>51139328</v>
      </c>
      <c r="X47" s="38">
        <f t="shared" si="3"/>
        <v>0.73623531593840796</v>
      </c>
      <c r="Y47" s="38">
        <f t="shared" si="4"/>
        <v>0.18390053776609397</v>
      </c>
      <c r="Z47" s="38">
        <f t="shared" si="5"/>
        <v>0.18136760156310874</v>
      </c>
      <c r="AA47" s="38">
        <f>+T47/Q47</f>
        <v>0.24978499915029712</v>
      </c>
      <c r="AB47" s="38">
        <f>+V47/T47</f>
        <v>0.98622659708474103</v>
      </c>
    </row>
    <row r="48" spans="1:28" ht="24.75" customHeight="1" x14ac:dyDescent="0.25">
      <c r="A48" s="39" t="s">
        <v>116</v>
      </c>
      <c r="B48" s="34" t="s">
        <v>41</v>
      </c>
      <c r="C48" s="34">
        <v>20</v>
      </c>
      <c r="D48" s="34" t="s">
        <v>38</v>
      </c>
      <c r="E48" s="40" t="s">
        <v>117</v>
      </c>
      <c r="F48" s="62">
        <f>+F49+F53+F62</f>
        <v>339132398</v>
      </c>
      <c r="G48" s="62">
        <f>+G49+G53+G62</f>
        <v>0</v>
      </c>
      <c r="H48" s="62">
        <f>+H49+H53+H62</f>
        <v>0</v>
      </c>
      <c r="I48" s="62">
        <f>+I49+I53+I62</f>
        <v>130993599</v>
      </c>
      <c r="J48" s="62">
        <f>+J49+J53+J62</f>
        <v>0</v>
      </c>
      <c r="K48" s="62">
        <f t="shared" si="0"/>
        <v>130993599</v>
      </c>
      <c r="L48" s="66">
        <f>+L49+L53+L62</f>
        <v>470125997</v>
      </c>
      <c r="M48" s="42">
        <f t="shared" si="19"/>
        <v>5.9570237994623352E-5</v>
      </c>
      <c r="N48" s="62">
        <f t="shared" ref="N48:W48" si="41">+N49+N53+N62</f>
        <v>0</v>
      </c>
      <c r="O48" s="62">
        <f t="shared" si="41"/>
        <v>215378262</v>
      </c>
      <c r="P48" s="62">
        <f t="shared" si="41"/>
        <v>254747735</v>
      </c>
      <c r="Q48" s="62">
        <f t="shared" si="41"/>
        <v>130333094.34</v>
      </c>
      <c r="R48" s="62">
        <f t="shared" si="41"/>
        <v>339792902.65999997</v>
      </c>
      <c r="S48" s="60">
        <f t="shared" si="41"/>
        <v>85045167.659999996</v>
      </c>
      <c r="T48" s="62">
        <f t="shared" si="41"/>
        <v>23963952.340000004</v>
      </c>
      <c r="U48" s="62">
        <f t="shared" si="41"/>
        <v>106369142</v>
      </c>
      <c r="V48" s="62">
        <f t="shared" si="41"/>
        <v>23963952.340000004</v>
      </c>
      <c r="W48" s="62">
        <f t="shared" si="41"/>
        <v>0</v>
      </c>
      <c r="X48" s="38">
        <f t="shared" si="3"/>
        <v>0.27723013654146</v>
      </c>
      <c r="Y48" s="38">
        <f t="shared" si="4"/>
        <v>5.0973467736139685E-2</v>
      </c>
      <c r="Z48" s="38">
        <f t="shared" si="5"/>
        <v>5.0973467736139685E-2</v>
      </c>
      <c r="AA48" s="38">
        <f>+T48/Q48</f>
        <v>0.18386697915331643</v>
      </c>
      <c r="AB48" s="38">
        <f>+V48/T48</f>
        <v>1</v>
      </c>
    </row>
    <row r="49" spans="1:28" ht="54.75" customHeight="1" x14ac:dyDescent="0.25">
      <c r="A49" s="39" t="s">
        <v>118</v>
      </c>
      <c r="B49" s="34" t="s">
        <v>41</v>
      </c>
      <c r="C49" s="34">
        <v>20</v>
      </c>
      <c r="D49" s="34" t="s">
        <v>38</v>
      </c>
      <c r="E49" s="40" t="s">
        <v>119</v>
      </c>
      <c r="F49" s="62">
        <f>+F50+F51+F52</f>
        <v>55000000</v>
      </c>
      <c r="G49" s="62">
        <f>+G50+G51+G52</f>
        <v>0</v>
      </c>
      <c r="H49" s="62">
        <f>+H50+H51+H52</f>
        <v>0</v>
      </c>
      <c r="I49" s="62">
        <f>+I50+I51+I52</f>
        <v>92598015</v>
      </c>
      <c r="J49" s="62">
        <f>+J50+J51+J52</f>
        <v>0</v>
      </c>
      <c r="K49" s="62">
        <f t="shared" si="0"/>
        <v>92598015</v>
      </c>
      <c r="L49" s="66">
        <f>+L50+L51+L52</f>
        <v>147598015</v>
      </c>
      <c r="M49" s="61">
        <f t="shared" si="19"/>
        <v>1.8702324349623208E-5</v>
      </c>
      <c r="N49" s="62">
        <f t="shared" ref="N49:W49" si="42">+N50+N51+N52</f>
        <v>0</v>
      </c>
      <c r="O49" s="62">
        <f t="shared" si="42"/>
        <v>34541498</v>
      </c>
      <c r="P49" s="62">
        <f t="shared" si="42"/>
        <v>113056517</v>
      </c>
      <c r="Q49" s="62">
        <f t="shared" si="42"/>
        <v>34165867.980000004</v>
      </c>
      <c r="R49" s="62">
        <f t="shared" si="42"/>
        <v>113432147.02</v>
      </c>
      <c r="S49" s="60">
        <f t="shared" si="42"/>
        <v>375630.01999999955</v>
      </c>
      <c r="T49" s="62">
        <f t="shared" si="42"/>
        <v>5000019.9800000004</v>
      </c>
      <c r="U49" s="62">
        <f t="shared" si="42"/>
        <v>29165848</v>
      </c>
      <c r="V49" s="62">
        <f t="shared" si="42"/>
        <v>5000019.9800000004</v>
      </c>
      <c r="W49" s="62">
        <f t="shared" si="42"/>
        <v>0</v>
      </c>
      <c r="X49" s="38">
        <f t="shared" si="3"/>
        <v>0.23147918337519649</v>
      </c>
      <c r="Y49" s="38">
        <f t="shared" si="4"/>
        <v>3.3875929700003082E-2</v>
      </c>
      <c r="Z49" s="38">
        <f t="shared" si="5"/>
        <v>3.3875929700003082E-2</v>
      </c>
      <c r="AA49" s="38">
        <f>+T49/Q49</f>
        <v>0.14634546919536506</v>
      </c>
      <c r="AB49" s="38">
        <f>+V49/T49</f>
        <v>1</v>
      </c>
    </row>
    <row r="50" spans="1:28" ht="50.25" customHeight="1" x14ac:dyDescent="0.25">
      <c r="A50" s="43" t="s">
        <v>120</v>
      </c>
      <c r="B50" s="44" t="s">
        <v>41</v>
      </c>
      <c r="C50" s="44">
        <v>20</v>
      </c>
      <c r="D50" s="44" t="s">
        <v>38</v>
      </c>
      <c r="E50" s="45" t="s">
        <v>121</v>
      </c>
      <c r="F50" s="46">
        <v>50000000</v>
      </c>
      <c r="G50" s="46">
        <v>0</v>
      </c>
      <c r="H50" s="46">
        <v>0</v>
      </c>
      <c r="I50" s="46">
        <v>0</v>
      </c>
      <c r="J50" s="46">
        <v>0</v>
      </c>
      <c r="K50" s="46">
        <f t="shared" si="0"/>
        <v>0</v>
      </c>
      <c r="L50" s="56">
        <f>+F50+K50</f>
        <v>50000000</v>
      </c>
      <c r="M50" s="53">
        <f t="shared" si="19"/>
        <v>6.3355609320434317E-6</v>
      </c>
      <c r="N50" s="46">
        <v>0</v>
      </c>
      <c r="O50" s="56">
        <v>32785105</v>
      </c>
      <c r="P50" s="46">
        <f>L50-O50</f>
        <v>17214895</v>
      </c>
      <c r="Q50" s="56">
        <v>32784624.98</v>
      </c>
      <c r="R50" s="46">
        <f>+L50-Q50</f>
        <v>17215375.02</v>
      </c>
      <c r="S50" s="46">
        <f>O50-Q50</f>
        <v>480.01999999955297</v>
      </c>
      <c r="T50" s="46">
        <v>4000019.98</v>
      </c>
      <c r="U50" s="46">
        <f>+Q50-T50</f>
        <v>28784605</v>
      </c>
      <c r="V50" s="46">
        <v>4000019.98</v>
      </c>
      <c r="W50" s="48">
        <f>+T50-V50</f>
        <v>0</v>
      </c>
      <c r="X50" s="49">
        <f t="shared" si="3"/>
        <v>0.65569249959999998</v>
      </c>
      <c r="Y50" s="49">
        <f t="shared" si="4"/>
        <v>8.0000399599999994E-2</v>
      </c>
      <c r="Z50" s="49">
        <f t="shared" si="5"/>
        <v>8.0000399599999994E-2</v>
      </c>
      <c r="AA50" s="49">
        <f>+T50/Q50</f>
        <v>0.12200902046127354</v>
      </c>
      <c r="AB50" s="49">
        <f>+V50/T50</f>
        <v>1</v>
      </c>
    </row>
    <row r="51" spans="1:28" ht="36.75" customHeight="1" x14ac:dyDescent="0.25">
      <c r="A51" s="43" t="s">
        <v>122</v>
      </c>
      <c r="B51" s="44" t="s">
        <v>41</v>
      </c>
      <c r="C51" s="44">
        <v>20</v>
      </c>
      <c r="D51" s="44" t="s">
        <v>38</v>
      </c>
      <c r="E51" s="45" t="s">
        <v>123</v>
      </c>
      <c r="F51" s="46">
        <v>2000000</v>
      </c>
      <c r="G51" s="46">
        <v>0</v>
      </c>
      <c r="H51" s="46">
        <v>0</v>
      </c>
      <c r="I51" s="46">
        <v>26151866</v>
      </c>
      <c r="J51" s="46">
        <v>0</v>
      </c>
      <c r="K51" s="46">
        <f t="shared" si="0"/>
        <v>26151866</v>
      </c>
      <c r="L51" s="56">
        <f>+F51+K51</f>
        <v>28151866</v>
      </c>
      <c r="M51" s="52">
        <f t="shared" si="19"/>
        <v>3.5671572478744357E-6</v>
      </c>
      <c r="N51" s="46">
        <v>0</v>
      </c>
      <c r="O51" s="56">
        <v>1381243</v>
      </c>
      <c r="P51" s="46">
        <f>L51-O51</f>
        <v>26770623</v>
      </c>
      <c r="Q51" s="56">
        <v>1381243</v>
      </c>
      <c r="R51" s="46">
        <f>+L51-Q51</f>
        <v>26770623</v>
      </c>
      <c r="S51" s="46">
        <f>O51-Q51</f>
        <v>0</v>
      </c>
      <c r="T51" s="46">
        <v>1000000</v>
      </c>
      <c r="U51" s="46">
        <f>+Q51-T51</f>
        <v>381243</v>
      </c>
      <c r="V51" s="46">
        <v>1000000</v>
      </c>
      <c r="W51" s="48">
        <f>+T51-V51</f>
        <v>0</v>
      </c>
      <c r="X51" s="49">
        <f t="shared" si="3"/>
        <v>4.9063994550130351E-2</v>
      </c>
      <c r="Y51" s="49">
        <f t="shared" si="4"/>
        <v>3.5521624037284066E-2</v>
      </c>
      <c r="Z51" s="49">
        <f t="shared" si="5"/>
        <v>3.5521624037284066E-2</v>
      </c>
      <c r="AA51" s="49">
        <f>+T51/Q51</f>
        <v>0.72398556951962834</v>
      </c>
      <c r="AB51" s="49">
        <f>+V51/T51</f>
        <v>1</v>
      </c>
    </row>
    <row r="52" spans="1:28" ht="43.5" customHeight="1" x14ac:dyDescent="0.25">
      <c r="A52" s="43" t="s">
        <v>124</v>
      </c>
      <c r="B52" s="44" t="s">
        <v>41</v>
      </c>
      <c r="C52" s="44">
        <v>20</v>
      </c>
      <c r="D52" s="44" t="s">
        <v>38</v>
      </c>
      <c r="E52" s="45" t="s">
        <v>125</v>
      </c>
      <c r="F52" s="46">
        <v>3000000</v>
      </c>
      <c r="G52" s="46">
        <v>0</v>
      </c>
      <c r="H52" s="46">
        <v>0</v>
      </c>
      <c r="I52" s="46">
        <v>66446149</v>
      </c>
      <c r="J52" s="46">
        <v>0</v>
      </c>
      <c r="K52" s="46">
        <f t="shared" si="0"/>
        <v>66446149</v>
      </c>
      <c r="L52" s="56">
        <f>+F52+K52</f>
        <v>69446149</v>
      </c>
      <c r="M52" s="52">
        <f t="shared" si="19"/>
        <v>8.7996061697053407E-6</v>
      </c>
      <c r="N52" s="46">
        <v>0</v>
      </c>
      <c r="O52" s="56">
        <v>375150</v>
      </c>
      <c r="P52" s="46">
        <f>L52-O52</f>
        <v>69070999</v>
      </c>
      <c r="Q52" s="56">
        <v>0</v>
      </c>
      <c r="R52" s="46">
        <f>+L52-Q52</f>
        <v>69446149</v>
      </c>
      <c r="S52" s="46">
        <f>O52-Q52</f>
        <v>375150</v>
      </c>
      <c r="T52" s="46">
        <v>0</v>
      </c>
      <c r="U52" s="46">
        <f>+Q52-T52</f>
        <v>0</v>
      </c>
      <c r="V52" s="46">
        <v>0</v>
      </c>
      <c r="W52" s="48">
        <f>+T52-V52</f>
        <v>0</v>
      </c>
      <c r="X52" s="49">
        <f t="shared" si="3"/>
        <v>0</v>
      </c>
      <c r="Y52" s="49">
        <f t="shared" si="4"/>
        <v>0</v>
      </c>
      <c r="Z52" s="49">
        <f t="shared" si="5"/>
        <v>0</v>
      </c>
      <c r="AA52" s="49" t="s">
        <v>40</v>
      </c>
      <c r="AB52" s="49" t="s">
        <v>40</v>
      </c>
    </row>
    <row r="53" spans="1:28" ht="51" customHeight="1" x14ac:dyDescent="0.25">
      <c r="A53" s="70" t="s">
        <v>126</v>
      </c>
      <c r="B53" s="34" t="s">
        <v>41</v>
      </c>
      <c r="C53" s="34">
        <v>20</v>
      </c>
      <c r="D53" s="34" t="s">
        <v>38</v>
      </c>
      <c r="E53" s="40" t="s">
        <v>127</v>
      </c>
      <c r="F53" s="62">
        <f>+F54+F55+F56+F57+F58+F59+F60+F61</f>
        <v>270132398</v>
      </c>
      <c r="G53" s="62">
        <f>+G54+G55+G56+G57+G58+G59+G60+G61</f>
        <v>0</v>
      </c>
      <c r="H53" s="62">
        <f>+H54+H55+H56+H57+H58+H59+H60+H61</f>
        <v>0</v>
      </c>
      <c r="I53" s="62">
        <f>+I54+I55+I56+I57+I58+I59+I60+I61</f>
        <v>19311427</v>
      </c>
      <c r="J53" s="62">
        <f>+J54+J55+J56+J57+J58+J59+J60+J61</f>
        <v>0</v>
      </c>
      <c r="K53" s="62">
        <f t="shared" si="0"/>
        <v>19311427</v>
      </c>
      <c r="L53" s="66">
        <f>+L54+L55+L56+L57+L58+L59+L60+L61</f>
        <v>289443825</v>
      </c>
      <c r="M53" s="61">
        <f>+M55+M56+M58+M59+M61+M57</f>
        <v>3.4770937646669259E-5</v>
      </c>
      <c r="N53" s="62">
        <f t="shared" ref="N53:W53" si="43">+N54+N55+N56+N57+N58+N59+N60+N61</f>
        <v>0</v>
      </c>
      <c r="O53" s="62">
        <f t="shared" si="43"/>
        <v>157252607</v>
      </c>
      <c r="P53" s="62">
        <f t="shared" si="43"/>
        <v>132191218</v>
      </c>
      <c r="Q53" s="62">
        <f t="shared" si="43"/>
        <v>93667226.359999999</v>
      </c>
      <c r="R53" s="62">
        <f t="shared" si="43"/>
        <v>195776598.63999999</v>
      </c>
      <c r="S53" s="62">
        <f t="shared" si="43"/>
        <v>63585380.640000001</v>
      </c>
      <c r="T53" s="62">
        <f t="shared" si="43"/>
        <v>16463932.360000001</v>
      </c>
      <c r="U53" s="62">
        <f t="shared" si="43"/>
        <v>77203294</v>
      </c>
      <c r="V53" s="62">
        <f t="shared" si="43"/>
        <v>16463932.360000001</v>
      </c>
      <c r="W53" s="62">
        <f t="shared" si="43"/>
        <v>0</v>
      </c>
      <c r="X53" s="38">
        <f t="shared" si="3"/>
        <v>0.32361107154384794</v>
      </c>
      <c r="Y53" s="38">
        <f t="shared" si="4"/>
        <v>5.6881270001182448E-2</v>
      </c>
      <c r="Z53" s="38">
        <f t="shared" si="5"/>
        <v>5.6881270001182448E-2</v>
      </c>
      <c r="AA53" s="38">
        <f>+T53/Q53</f>
        <v>0.17577046956341627</v>
      </c>
      <c r="AB53" s="38">
        <f>+V53/T53</f>
        <v>1</v>
      </c>
    </row>
    <row r="54" spans="1:28" ht="51" customHeight="1" x14ac:dyDescent="0.25">
      <c r="A54" s="71" t="s">
        <v>538</v>
      </c>
      <c r="B54" s="44" t="s">
        <v>41</v>
      </c>
      <c r="C54" s="44">
        <v>20</v>
      </c>
      <c r="D54" s="44" t="s">
        <v>38</v>
      </c>
      <c r="E54" s="45" t="s">
        <v>539</v>
      </c>
      <c r="F54" s="46">
        <v>0</v>
      </c>
      <c r="G54" s="46">
        <v>0</v>
      </c>
      <c r="H54" s="46">
        <v>0</v>
      </c>
      <c r="I54" s="46">
        <v>723500</v>
      </c>
      <c r="J54" s="46">
        <v>0</v>
      </c>
      <c r="K54" s="46">
        <f t="shared" si="0"/>
        <v>723500</v>
      </c>
      <c r="L54" s="56">
        <f t="shared" ref="L54:L61" si="44">+F54+K54</f>
        <v>723500</v>
      </c>
      <c r="M54" s="68">
        <f t="shared" ref="M54:M61" si="45">L54/$L$303</f>
        <v>9.1675566686668455E-8</v>
      </c>
      <c r="N54" s="46">
        <v>0</v>
      </c>
      <c r="O54" s="56">
        <v>723500</v>
      </c>
      <c r="P54" s="46">
        <f t="shared" ref="P54:P61" si="46">L54-O54</f>
        <v>0</v>
      </c>
      <c r="Q54" s="56">
        <v>0</v>
      </c>
      <c r="R54" s="46">
        <f t="shared" ref="R54:R61" si="47">+L54-Q54</f>
        <v>723500</v>
      </c>
      <c r="S54" s="46">
        <f t="shared" ref="S54:S61" si="48">O54-Q54</f>
        <v>723500</v>
      </c>
      <c r="T54" s="46">
        <v>0</v>
      </c>
      <c r="U54" s="46">
        <f t="shared" ref="U54:U61" si="49">+Q54-T54</f>
        <v>0</v>
      </c>
      <c r="V54" s="46">
        <v>0</v>
      </c>
      <c r="W54" s="48">
        <f t="shared" ref="W54:W61" si="50">+T54-V54</f>
        <v>0</v>
      </c>
      <c r="X54" s="58">
        <f t="shared" si="3"/>
        <v>0</v>
      </c>
      <c r="Y54" s="49">
        <f t="shared" si="4"/>
        <v>0</v>
      </c>
      <c r="Z54" s="49">
        <f t="shared" si="5"/>
        <v>0</v>
      </c>
      <c r="AA54" s="49" t="s">
        <v>40</v>
      </c>
      <c r="AB54" s="49" t="s">
        <v>40</v>
      </c>
    </row>
    <row r="55" spans="1:28" ht="44.25" customHeight="1" x14ac:dyDescent="0.25">
      <c r="A55" s="71" t="s">
        <v>128</v>
      </c>
      <c r="B55" s="44" t="s">
        <v>41</v>
      </c>
      <c r="C55" s="44">
        <v>20</v>
      </c>
      <c r="D55" s="44" t="s">
        <v>38</v>
      </c>
      <c r="E55" s="45" t="s">
        <v>129</v>
      </c>
      <c r="F55" s="46">
        <v>113000000</v>
      </c>
      <c r="G55" s="46">
        <v>0</v>
      </c>
      <c r="H55" s="46">
        <v>0</v>
      </c>
      <c r="I55" s="46">
        <v>0</v>
      </c>
      <c r="J55" s="46">
        <v>0</v>
      </c>
      <c r="K55" s="46">
        <f t="shared" si="0"/>
        <v>0</v>
      </c>
      <c r="L55" s="56">
        <f t="shared" si="44"/>
        <v>113000000</v>
      </c>
      <c r="M55" s="53">
        <f t="shared" si="45"/>
        <v>1.4318367706418156E-5</v>
      </c>
      <c r="N55" s="46">
        <v>0</v>
      </c>
      <c r="O55" s="56">
        <v>22159307</v>
      </c>
      <c r="P55" s="46">
        <f t="shared" si="46"/>
        <v>90840693</v>
      </c>
      <c r="Q55" s="56">
        <v>21506614.25</v>
      </c>
      <c r="R55" s="46">
        <f t="shared" si="47"/>
        <v>91493385.75</v>
      </c>
      <c r="S55" s="46">
        <f t="shared" si="48"/>
        <v>652692.75</v>
      </c>
      <c r="T55" s="46">
        <v>1000007.25</v>
      </c>
      <c r="U55" s="46">
        <f t="shared" si="49"/>
        <v>20506607</v>
      </c>
      <c r="V55" s="46">
        <v>1000007.25</v>
      </c>
      <c r="W55" s="48">
        <f t="shared" si="50"/>
        <v>0</v>
      </c>
      <c r="X55" s="58">
        <f t="shared" si="3"/>
        <v>0.19032401991150444</v>
      </c>
      <c r="Y55" s="49">
        <f t="shared" si="4"/>
        <v>8.8496216814159291E-3</v>
      </c>
      <c r="Z55" s="49">
        <f t="shared" si="5"/>
        <v>8.8496216814159291E-3</v>
      </c>
      <c r="AA55" s="49">
        <f>+T55/Q55</f>
        <v>4.6497660597599647E-2</v>
      </c>
      <c r="AB55" s="49">
        <f>+V55/T55</f>
        <v>1</v>
      </c>
    </row>
    <row r="56" spans="1:28" ht="53.25" customHeight="1" x14ac:dyDescent="0.25">
      <c r="A56" s="71" t="s">
        <v>130</v>
      </c>
      <c r="B56" s="44" t="s">
        <v>41</v>
      </c>
      <c r="C56" s="44">
        <v>20</v>
      </c>
      <c r="D56" s="44" t="s">
        <v>38</v>
      </c>
      <c r="E56" s="45" t="s">
        <v>131</v>
      </c>
      <c r="F56" s="46">
        <v>83632398</v>
      </c>
      <c r="G56" s="46">
        <v>0</v>
      </c>
      <c r="H56" s="46">
        <v>0</v>
      </c>
      <c r="I56" s="46">
        <v>0</v>
      </c>
      <c r="J56" s="46">
        <v>0</v>
      </c>
      <c r="K56" s="46">
        <f t="shared" si="0"/>
        <v>0</v>
      </c>
      <c r="L56" s="56">
        <f t="shared" si="44"/>
        <v>83632398</v>
      </c>
      <c r="M56" s="53">
        <f t="shared" si="45"/>
        <v>1.0597163068438144E-5</v>
      </c>
      <c r="N56" s="46">
        <v>0</v>
      </c>
      <c r="O56" s="56">
        <v>50506170</v>
      </c>
      <c r="P56" s="46">
        <f t="shared" si="46"/>
        <v>33126228</v>
      </c>
      <c r="Q56" s="56">
        <v>50037564.049999997</v>
      </c>
      <c r="R56" s="46">
        <f t="shared" si="47"/>
        <v>33594833.950000003</v>
      </c>
      <c r="S56" s="46">
        <f t="shared" si="48"/>
        <v>468605.95000000298</v>
      </c>
      <c r="T56" s="46">
        <v>13963117.050000001</v>
      </c>
      <c r="U56" s="46">
        <f t="shared" si="49"/>
        <v>36074447</v>
      </c>
      <c r="V56" s="46">
        <v>13963117.050000001</v>
      </c>
      <c r="W56" s="48">
        <f t="shared" si="50"/>
        <v>0</v>
      </c>
      <c r="X56" s="58">
        <f t="shared" si="3"/>
        <v>0.5983035910317912</v>
      </c>
      <c r="Y56" s="49">
        <f t="shared" si="4"/>
        <v>0.16695822891506712</v>
      </c>
      <c r="Z56" s="49">
        <f t="shared" si="5"/>
        <v>0.16695822891506712</v>
      </c>
      <c r="AA56" s="49">
        <f>+T56/Q56</f>
        <v>0.27905269401298927</v>
      </c>
      <c r="AB56" s="49">
        <f>+V56/T56</f>
        <v>1</v>
      </c>
    </row>
    <row r="57" spans="1:28" ht="38.25" customHeight="1" x14ac:dyDescent="0.25">
      <c r="A57" s="71" t="s">
        <v>132</v>
      </c>
      <c r="B57" s="44" t="s">
        <v>41</v>
      </c>
      <c r="C57" s="44">
        <v>20</v>
      </c>
      <c r="D57" s="44" t="s">
        <v>38</v>
      </c>
      <c r="E57" s="45" t="s">
        <v>133</v>
      </c>
      <c r="F57" s="46">
        <v>2500000</v>
      </c>
      <c r="G57" s="46">
        <v>0</v>
      </c>
      <c r="H57" s="46">
        <v>0</v>
      </c>
      <c r="I57" s="46">
        <v>0</v>
      </c>
      <c r="J57" s="46">
        <v>0</v>
      </c>
      <c r="K57" s="46">
        <f t="shared" si="0"/>
        <v>0</v>
      </c>
      <c r="L57" s="56">
        <f t="shared" si="44"/>
        <v>2500000</v>
      </c>
      <c r="M57" s="68">
        <f t="shared" si="45"/>
        <v>3.1677804660217157E-7</v>
      </c>
      <c r="N57" s="46">
        <v>0</v>
      </c>
      <c r="O57" s="56">
        <v>392250</v>
      </c>
      <c r="P57" s="46">
        <f t="shared" si="46"/>
        <v>2107750</v>
      </c>
      <c r="Q57" s="56">
        <v>0</v>
      </c>
      <c r="R57" s="46">
        <f t="shared" si="47"/>
        <v>2500000</v>
      </c>
      <c r="S57" s="46">
        <f t="shared" si="48"/>
        <v>392250</v>
      </c>
      <c r="T57" s="46">
        <v>0</v>
      </c>
      <c r="U57" s="46">
        <f t="shared" si="49"/>
        <v>0</v>
      </c>
      <c r="V57" s="46">
        <v>0</v>
      </c>
      <c r="W57" s="48">
        <f t="shared" si="50"/>
        <v>0</v>
      </c>
      <c r="X57" s="58">
        <f t="shared" si="3"/>
        <v>0</v>
      </c>
      <c r="Y57" s="49">
        <f t="shared" si="4"/>
        <v>0</v>
      </c>
      <c r="Z57" s="49">
        <f t="shared" si="5"/>
        <v>0</v>
      </c>
      <c r="AA57" s="49" t="s">
        <v>40</v>
      </c>
      <c r="AB57" s="49" t="s">
        <v>40</v>
      </c>
    </row>
    <row r="58" spans="1:28" ht="50.25" customHeight="1" x14ac:dyDescent="0.25">
      <c r="A58" s="71" t="s">
        <v>134</v>
      </c>
      <c r="B58" s="44" t="s">
        <v>41</v>
      </c>
      <c r="C58" s="44">
        <v>20</v>
      </c>
      <c r="D58" s="44" t="s">
        <v>38</v>
      </c>
      <c r="E58" s="45" t="s">
        <v>135</v>
      </c>
      <c r="F58" s="46">
        <v>7500000</v>
      </c>
      <c r="G58" s="46">
        <v>0</v>
      </c>
      <c r="H58" s="46">
        <v>0</v>
      </c>
      <c r="I58" s="46">
        <v>4233018</v>
      </c>
      <c r="J58" s="46">
        <v>0</v>
      </c>
      <c r="K58" s="46">
        <f t="shared" si="0"/>
        <v>4233018</v>
      </c>
      <c r="L58" s="56">
        <f t="shared" si="44"/>
        <v>11733018</v>
      </c>
      <c r="M58" s="52">
        <f t="shared" si="45"/>
        <v>1.4867050091152473E-6</v>
      </c>
      <c r="N58" s="46">
        <v>0</v>
      </c>
      <c r="O58" s="56">
        <v>11733018</v>
      </c>
      <c r="P58" s="46">
        <f t="shared" si="46"/>
        <v>0</v>
      </c>
      <c r="Q58" s="56">
        <v>2240768</v>
      </c>
      <c r="R58" s="46">
        <f t="shared" si="47"/>
        <v>9492250</v>
      </c>
      <c r="S58" s="46">
        <f t="shared" si="48"/>
        <v>9492250</v>
      </c>
      <c r="T58" s="46">
        <v>500000</v>
      </c>
      <c r="U58" s="46">
        <f t="shared" si="49"/>
        <v>1740768</v>
      </c>
      <c r="V58" s="46">
        <v>500000</v>
      </c>
      <c r="W58" s="48">
        <f t="shared" si="50"/>
        <v>0</v>
      </c>
      <c r="X58" s="58">
        <f t="shared" si="3"/>
        <v>0.19097967803339261</v>
      </c>
      <c r="Y58" s="49">
        <f t="shared" si="4"/>
        <v>4.2614781635892829E-2</v>
      </c>
      <c r="Z58" s="49">
        <f t="shared" si="5"/>
        <v>4.2614781635892829E-2</v>
      </c>
      <c r="AA58" s="49">
        <f>+T58/Q58</f>
        <v>0.2231377813321147</v>
      </c>
      <c r="AB58" s="49">
        <f>+V58/T58</f>
        <v>1</v>
      </c>
    </row>
    <row r="59" spans="1:28" ht="38.25" customHeight="1" x14ac:dyDescent="0.25">
      <c r="A59" s="71" t="s">
        <v>136</v>
      </c>
      <c r="B59" s="44" t="s">
        <v>41</v>
      </c>
      <c r="C59" s="44">
        <v>20</v>
      </c>
      <c r="D59" s="44" t="s">
        <v>38</v>
      </c>
      <c r="E59" s="45" t="s">
        <v>137</v>
      </c>
      <c r="F59" s="46">
        <v>17500000</v>
      </c>
      <c r="G59" s="46">
        <v>0</v>
      </c>
      <c r="H59" s="46">
        <v>0</v>
      </c>
      <c r="I59" s="46">
        <v>45469</v>
      </c>
      <c r="J59" s="46">
        <v>0</v>
      </c>
      <c r="K59" s="46">
        <f t="shared" si="0"/>
        <v>45469</v>
      </c>
      <c r="L59" s="56">
        <f t="shared" si="44"/>
        <v>17545469</v>
      </c>
      <c r="M59" s="52">
        <f t="shared" si="45"/>
        <v>2.2232077586155826E-6</v>
      </c>
      <c r="N59" s="46">
        <v>0</v>
      </c>
      <c r="O59" s="56">
        <v>17545469</v>
      </c>
      <c r="P59" s="46">
        <f t="shared" si="46"/>
        <v>0</v>
      </c>
      <c r="Q59" s="56">
        <v>3235419</v>
      </c>
      <c r="R59" s="46">
        <f t="shared" si="47"/>
        <v>14310050</v>
      </c>
      <c r="S59" s="46">
        <f t="shared" si="48"/>
        <v>14310050</v>
      </c>
      <c r="T59" s="46">
        <v>0</v>
      </c>
      <c r="U59" s="46">
        <f t="shared" si="49"/>
        <v>3235419</v>
      </c>
      <c r="V59" s="46">
        <v>0</v>
      </c>
      <c r="W59" s="48">
        <f t="shared" si="50"/>
        <v>0</v>
      </c>
      <c r="X59" s="58">
        <f t="shared" si="3"/>
        <v>0.18440196725433786</v>
      </c>
      <c r="Y59" s="49">
        <f t="shared" si="4"/>
        <v>0</v>
      </c>
      <c r="Z59" s="49">
        <f t="shared" si="5"/>
        <v>0</v>
      </c>
      <c r="AA59" s="49">
        <f>+T59/Q59</f>
        <v>0</v>
      </c>
      <c r="AB59" s="49" t="s">
        <v>40</v>
      </c>
    </row>
    <row r="60" spans="1:28" ht="38.25" customHeight="1" x14ac:dyDescent="0.25">
      <c r="A60" s="71" t="s">
        <v>491</v>
      </c>
      <c r="B60" s="44" t="s">
        <v>41</v>
      </c>
      <c r="C60" s="44">
        <v>20</v>
      </c>
      <c r="D60" s="44" t="s">
        <v>38</v>
      </c>
      <c r="E60" s="45" t="s">
        <v>492</v>
      </c>
      <c r="F60" s="46">
        <v>0</v>
      </c>
      <c r="G60" s="46">
        <v>0</v>
      </c>
      <c r="H60" s="46">
        <v>0</v>
      </c>
      <c r="I60" s="46">
        <v>14309440</v>
      </c>
      <c r="J60" s="46">
        <v>0</v>
      </c>
      <c r="K60" s="46">
        <f t="shared" si="0"/>
        <v>14309440</v>
      </c>
      <c r="L60" s="56">
        <f t="shared" si="44"/>
        <v>14309440</v>
      </c>
      <c r="M60" s="52">
        <f t="shared" si="45"/>
        <v>1.8131665804683912E-6</v>
      </c>
      <c r="N60" s="46">
        <v>0</v>
      </c>
      <c r="O60" s="56">
        <v>14309440</v>
      </c>
      <c r="P60" s="46">
        <f t="shared" si="46"/>
        <v>0</v>
      </c>
      <c r="Q60" s="56">
        <v>0</v>
      </c>
      <c r="R60" s="46">
        <f t="shared" si="47"/>
        <v>14309440</v>
      </c>
      <c r="S60" s="46">
        <f t="shared" si="48"/>
        <v>14309440</v>
      </c>
      <c r="T60" s="46">
        <v>0</v>
      </c>
      <c r="U60" s="46">
        <f t="shared" si="49"/>
        <v>0</v>
      </c>
      <c r="V60" s="46">
        <v>0</v>
      </c>
      <c r="W60" s="48">
        <f t="shared" si="50"/>
        <v>0</v>
      </c>
      <c r="X60" s="58">
        <f t="shared" si="3"/>
        <v>0</v>
      </c>
      <c r="Y60" s="49">
        <f t="shared" si="4"/>
        <v>0</v>
      </c>
      <c r="Z60" s="49">
        <f t="shared" si="5"/>
        <v>0</v>
      </c>
      <c r="AA60" s="49" t="s">
        <v>40</v>
      </c>
      <c r="AB60" s="49" t="s">
        <v>40</v>
      </c>
    </row>
    <row r="61" spans="1:28" ht="37.5" customHeight="1" x14ac:dyDescent="0.25">
      <c r="A61" s="71" t="s">
        <v>138</v>
      </c>
      <c r="B61" s="44" t="s">
        <v>41</v>
      </c>
      <c r="C61" s="44">
        <v>20</v>
      </c>
      <c r="D61" s="44" t="s">
        <v>38</v>
      </c>
      <c r="E61" s="45" t="s">
        <v>139</v>
      </c>
      <c r="F61" s="46">
        <v>46000000</v>
      </c>
      <c r="G61" s="46">
        <v>0</v>
      </c>
      <c r="H61" s="46">
        <v>0</v>
      </c>
      <c r="I61" s="46">
        <v>0</v>
      </c>
      <c r="J61" s="46">
        <v>0</v>
      </c>
      <c r="K61" s="46">
        <f t="shared" si="0"/>
        <v>0</v>
      </c>
      <c r="L61" s="56">
        <f t="shared" si="44"/>
        <v>46000000</v>
      </c>
      <c r="M61" s="53">
        <f t="shared" si="45"/>
        <v>5.8287160574799567E-6</v>
      </c>
      <c r="N61" s="46">
        <v>0</v>
      </c>
      <c r="O61" s="56">
        <v>39883453</v>
      </c>
      <c r="P61" s="46">
        <f t="shared" si="46"/>
        <v>6116547</v>
      </c>
      <c r="Q61" s="56">
        <v>16646861.060000001</v>
      </c>
      <c r="R61" s="46">
        <f t="shared" si="47"/>
        <v>29353138.939999998</v>
      </c>
      <c r="S61" s="46">
        <f t="shared" si="48"/>
        <v>23236591.939999998</v>
      </c>
      <c r="T61" s="46">
        <v>1000808.06</v>
      </c>
      <c r="U61" s="46">
        <f t="shared" si="49"/>
        <v>15646053</v>
      </c>
      <c r="V61" s="46">
        <v>1000808.06</v>
      </c>
      <c r="W61" s="48">
        <f t="shared" si="50"/>
        <v>0</v>
      </c>
      <c r="X61" s="58">
        <f t="shared" si="3"/>
        <v>0.36188828391304351</v>
      </c>
      <c r="Y61" s="49">
        <f t="shared" si="4"/>
        <v>2.1756696956521739E-2</v>
      </c>
      <c r="Z61" s="49">
        <f t="shared" si="5"/>
        <v>2.1756696956521739E-2</v>
      </c>
      <c r="AA61" s="49">
        <f>+T61/Q61</f>
        <v>6.0119926296783789E-2</v>
      </c>
      <c r="AB61" s="49">
        <f>+V61/T61</f>
        <v>1</v>
      </c>
    </row>
    <row r="62" spans="1:28" ht="49.5" customHeight="1" x14ac:dyDescent="0.25">
      <c r="A62" s="39" t="s">
        <v>140</v>
      </c>
      <c r="B62" s="34" t="s">
        <v>41</v>
      </c>
      <c r="C62" s="34">
        <v>20</v>
      </c>
      <c r="D62" s="34" t="s">
        <v>38</v>
      </c>
      <c r="E62" s="40" t="s">
        <v>141</v>
      </c>
      <c r="F62" s="62">
        <f>+F63+F64+F65+F66+F67</f>
        <v>14000000</v>
      </c>
      <c r="G62" s="62">
        <f>+G63+G64+G65+G66+G67</f>
        <v>0</v>
      </c>
      <c r="H62" s="62">
        <f>+H63+H64+H65+H66+H67</f>
        <v>0</v>
      </c>
      <c r="I62" s="62">
        <f>+I63+I64+I65+I66+I67</f>
        <v>19084157</v>
      </c>
      <c r="J62" s="62">
        <f>+J63+J64+J65+J66+J67</f>
        <v>0</v>
      </c>
      <c r="K62" s="62">
        <f t="shared" si="0"/>
        <v>19084157</v>
      </c>
      <c r="L62" s="66">
        <f>+L63+L64+L65+L66+L67</f>
        <v>33084157</v>
      </c>
      <c r="M62" s="67">
        <f>+M65+M66+M67</f>
        <v>2.1879321156132768E-6</v>
      </c>
      <c r="N62" s="62">
        <f t="shared" ref="N62:W62" si="51">+N63+N64+N65+N66+N67</f>
        <v>0</v>
      </c>
      <c r="O62" s="62">
        <f t="shared" si="51"/>
        <v>23584157</v>
      </c>
      <c r="P62" s="62">
        <f t="shared" si="51"/>
        <v>9500000</v>
      </c>
      <c r="Q62" s="62">
        <f t="shared" si="51"/>
        <v>2500000</v>
      </c>
      <c r="R62" s="62">
        <f t="shared" si="51"/>
        <v>30584157</v>
      </c>
      <c r="S62" s="62">
        <f t="shared" si="51"/>
        <v>21084157</v>
      </c>
      <c r="T62" s="62">
        <f t="shared" si="51"/>
        <v>2500000</v>
      </c>
      <c r="U62" s="62">
        <f t="shared" si="51"/>
        <v>0</v>
      </c>
      <c r="V62" s="62">
        <f t="shared" si="51"/>
        <v>2500000</v>
      </c>
      <c r="W62" s="62">
        <f t="shared" si="51"/>
        <v>0</v>
      </c>
      <c r="X62" s="38">
        <f t="shared" si="3"/>
        <v>7.5564869311918692E-2</v>
      </c>
      <c r="Y62" s="38">
        <f t="shared" si="4"/>
        <v>7.5564869311918692E-2</v>
      </c>
      <c r="Z62" s="38">
        <f t="shared" si="5"/>
        <v>7.5564869311918692E-2</v>
      </c>
      <c r="AA62" s="38">
        <f>+T62/Q62</f>
        <v>1</v>
      </c>
      <c r="AB62" s="38">
        <f>+V62/T62</f>
        <v>1</v>
      </c>
    </row>
    <row r="63" spans="1:28" ht="49.5" customHeight="1" x14ac:dyDescent="0.25">
      <c r="A63" s="43" t="s">
        <v>540</v>
      </c>
      <c r="B63" s="44" t="s">
        <v>41</v>
      </c>
      <c r="C63" s="44">
        <v>20</v>
      </c>
      <c r="D63" s="44" t="s">
        <v>38</v>
      </c>
      <c r="E63" s="45" t="s">
        <v>541</v>
      </c>
      <c r="F63" s="46">
        <v>0</v>
      </c>
      <c r="G63" s="46">
        <v>0</v>
      </c>
      <c r="H63" s="46">
        <v>0</v>
      </c>
      <c r="I63" s="46">
        <v>9256300</v>
      </c>
      <c r="J63" s="46">
        <v>0</v>
      </c>
      <c r="K63" s="46">
        <f t="shared" si="0"/>
        <v>9256300</v>
      </c>
      <c r="L63" s="56">
        <f>+F63+K63</f>
        <v>9256300</v>
      </c>
      <c r="M63" s="52">
        <f>L63/$L$303</f>
        <v>1.1728770531054722E-6</v>
      </c>
      <c r="N63" s="46">
        <v>0</v>
      </c>
      <c r="O63" s="56">
        <v>9256300</v>
      </c>
      <c r="P63" s="46">
        <f>L63-O63</f>
        <v>0</v>
      </c>
      <c r="Q63" s="56">
        <v>0</v>
      </c>
      <c r="R63" s="46">
        <f>+L63-Q63</f>
        <v>9256300</v>
      </c>
      <c r="S63" s="46">
        <f>O63-Q63</f>
        <v>9256300</v>
      </c>
      <c r="T63" s="46">
        <v>0</v>
      </c>
      <c r="U63" s="46">
        <f>+Q63-T63</f>
        <v>0</v>
      </c>
      <c r="V63" s="46">
        <v>0</v>
      </c>
      <c r="W63" s="48">
        <f>+T63-V63</f>
        <v>0</v>
      </c>
      <c r="X63" s="49">
        <f t="shared" si="3"/>
        <v>0</v>
      </c>
      <c r="Y63" s="49">
        <f t="shared" si="4"/>
        <v>0</v>
      </c>
      <c r="Z63" s="49">
        <f t="shared" si="5"/>
        <v>0</v>
      </c>
      <c r="AA63" s="49" t="s">
        <v>40</v>
      </c>
      <c r="AB63" s="49" t="s">
        <v>40</v>
      </c>
    </row>
    <row r="64" spans="1:28" ht="49.5" customHeight="1" x14ac:dyDescent="0.25">
      <c r="A64" s="43" t="s">
        <v>525</v>
      </c>
      <c r="B64" s="44" t="s">
        <v>41</v>
      </c>
      <c r="C64" s="44">
        <v>20</v>
      </c>
      <c r="D64" s="44" t="s">
        <v>38</v>
      </c>
      <c r="E64" s="45" t="s">
        <v>526</v>
      </c>
      <c r="F64" s="46">
        <v>0</v>
      </c>
      <c r="G64" s="46">
        <v>0</v>
      </c>
      <c r="H64" s="46">
        <v>0</v>
      </c>
      <c r="I64" s="46">
        <v>6560782</v>
      </c>
      <c r="J64" s="46">
        <v>0</v>
      </c>
      <c r="K64" s="46">
        <f t="shared" si="0"/>
        <v>6560782</v>
      </c>
      <c r="L64" s="56">
        <f>+F64+K64</f>
        <v>6560782</v>
      </c>
      <c r="M64" s="52">
        <f>L64/$L$303</f>
        <v>8.3132468245707534E-7</v>
      </c>
      <c r="N64" s="46">
        <v>0</v>
      </c>
      <c r="O64" s="56">
        <v>6560782</v>
      </c>
      <c r="P64" s="46">
        <f>L64-O64</f>
        <v>0</v>
      </c>
      <c r="Q64" s="56">
        <v>0</v>
      </c>
      <c r="R64" s="46">
        <f>+L64-Q64</f>
        <v>6560782</v>
      </c>
      <c r="S64" s="46">
        <f>O64-Q64</f>
        <v>6560782</v>
      </c>
      <c r="T64" s="46">
        <v>0</v>
      </c>
      <c r="U64" s="46">
        <f>+Q64-T64</f>
        <v>0</v>
      </c>
      <c r="V64" s="46">
        <v>0</v>
      </c>
      <c r="W64" s="48">
        <f>+T64-V64</f>
        <v>0</v>
      </c>
      <c r="X64" s="49">
        <f t="shared" si="3"/>
        <v>0</v>
      </c>
      <c r="Y64" s="49">
        <f t="shared" si="4"/>
        <v>0</v>
      </c>
      <c r="Z64" s="49">
        <f t="shared" si="5"/>
        <v>0</v>
      </c>
      <c r="AA64" s="49" t="s">
        <v>40</v>
      </c>
      <c r="AB64" s="49" t="s">
        <v>40</v>
      </c>
    </row>
    <row r="65" spans="1:28" ht="45.75" customHeight="1" x14ac:dyDescent="0.25">
      <c r="A65" s="43" t="s">
        <v>142</v>
      </c>
      <c r="B65" s="44" t="s">
        <v>41</v>
      </c>
      <c r="C65" s="44">
        <v>20</v>
      </c>
      <c r="D65" s="44" t="s">
        <v>38</v>
      </c>
      <c r="E65" s="45" t="s">
        <v>143</v>
      </c>
      <c r="F65" s="46">
        <v>2000000</v>
      </c>
      <c r="G65" s="46">
        <v>0</v>
      </c>
      <c r="H65" s="46">
        <v>0</v>
      </c>
      <c r="I65" s="46">
        <f>2000000+1267075</f>
        <v>3267075</v>
      </c>
      <c r="J65" s="46">
        <v>0</v>
      </c>
      <c r="K65" s="46">
        <f t="shared" si="0"/>
        <v>3267075</v>
      </c>
      <c r="L65" s="56">
        <f>+F65+K65</f>
        <v>5267075</v>
      </c>
      <c r="M65" s="68">
        <f>L65/$L$303</f>
        <v>6.6739749192285315E-7</v>
      </c>
      <c r="N65" s="46">
        <v>0</v>
      </c>
      <c r="O65" s="56">
        <v>5267075</v>
      </c>
      <c r="P65" s="46">
        <f>L65-O65</f>
        <v>0</v>
      </c>
      <c r="Q65" s="56">
        <v>0</v>
      </c>
      <c r="R65" s="46">
        <f>+L65-Q65</f>
        <v>5267075</v>
      </c>
      <c r="S65" s="46">
        <f>O65-Q65</f>
        <v>5267075</v>
      </c>
      <c r="T65" s="46">
        <v>0</v>
      </c>
      <c r="U65" s="46">
        <f>+Q65-T65</f>
        <v>0</v>
      </c>
      <c r="V65" s="46">
        <v>0</v>
      </c>
      <c r="W65" s="48">
        <f>+T65-V65</f>
        <v>0</v>
      </c>
      <c r="X65" s="49">
        <f t="shared" si="3"/>
        <v>0</v>
      </c>
      <c r="Y65" s="49">
        <f t="shared" si="4"/>
        <v>0</v>
      </c>
      <c r="Z65" s="49">
        <f t="shared" si="5"/>
        <v>0</v>
      </c>
      <c r="AA65" s="49" t="s">
        <v>40</v>
      </c>
      <c r="AB65" s="49" t="s">
        <v>40</v>
      </c>
    </row>
    <row r="66" spans="1:28" ht="36.75" customHeight="1" x14ac:dyDescent="0.25">
      <c r="A66" s="43" t="s">
        <v>144</v>
      </c>
      <c r="B66" s="44" t="s">
        <v>41</v>
      </c>
      <c r="C66" s="44">
        <v>20</v>
      </c>
      <c r="D66" s="44" t="s">
        <v>38</v>
      </c>
      <c r="E66" s="45" t="s">
        <v>145</v>
      </c>
      <c r="F66" s="46">
        <v>4000000</v>
      </c>
      <c r="G66" s="46">
        <v>0</v>
      </c>
      <c r="H66" s="46">
        <v>0</v>
      </c>
      <c r="I66" s="46">
        <v>0</v>
      </c>
      <c r="J66" s="46">
        <v>0</v>
      </c>
      <c r="K66" s="46">
        <f t="shared" si="0"/>
        <v>0</v>
      </c>
      <c r="L66" s="56">
        <f>+F66+K66</f>
        <v>4000000</v>
      </c>
      <c r="M66" s="68">
        <f>L66/$L$303</f>
        <v>5.0684487456347448E-7</v>
      </c>
      <c r="N66" s="46">
        <v>0</v>
      </c>
      <c r="O66" s="56">
        <v>1000000</v>
      </c>
      <c r="P66" s="46">
        <f>L66-O66</f>
        <v>3000000</v>
      </c>
      <c r="Q66" s="56">
        <v>1000000</v>
      </c>
      <c r="R66" s="46">
        <f>+L66-Q66</f>
        <v>3000000</v>
      </c>
      <c r="S66" s="46">
        <f>O66-Q66</f>
        <v>0</v>
      </c>
      <c r="T66" s="46">
        <v>1000000</v>
      </c>
      <c r="U66" s="46">
        <f>+Q66-T66</f>
        <v>0</v>
      </c>
      <c r="V66" s="46">
        <v>1000000</v>
      </c>
      <c r="W66" s="48">
        <f>+T66-V66</f>
        <v>0</v>
      </c>
      <c r="X66" s="49">
        <f t="shared" si="3"/>
        <v>0.25</v>
      </c>
      <c r="Y66" s="49">
        <f t="shared" si="4"/>
        <v>0.25</v>
      </c>
      <c r="Z66" s="49">
        <f t="shared" si="5"/>
        <v>0.25</v>
      </c>
      <c r="AA66" s="49">
        <f>+T66/Q66</f>
        <v>1</v>
      </c>
      <c r="AB66" s="49">
        <f>+V66/T66</f>
        <v>1</v>
      </c>
    </row>
    <row r="67" spans="1:28" ht="48" customHeight="1" x14ac:dyDescent="0.25">
      <c r="A67" s="43" t="s">
        <v>146</v>
      </c>
      <c r="B67" s="44" t="s">
        <v>41</v>
      </c>
      <c r="C67" s="44">
        <v>20</v>
      </c>
      <c r="D67" s="44" t="s">
        <v>38</v>
      </c>
      <c r="E67" s="45" t="s">
        <v>147</v>
      </c>
      <c r="F67" s="46">
        <v>8000000</v>
      </c>
      <c r="G67" s="62">
        <f>+G68+G79+G86+G92+G75</f>
        <v>0</v>
      </c>
      <c r="H67" s="62">
        <f>+H68+H79+H86+H92+H75</f>
        <v>0</v>
      </c>
      <c r="I67" s="46">
        <v>0</v>
      </c>
      <c r="J67" s="46">
        <v>0</v>
      </c>
      <c r="K67" s="46">
        <f t="shared" si="0"/>
        <v>0</v>
      </c>
      <c r="L67" s="56">
        <f>+F67+K67</f>
        <v>8000000</v>
      </c>
      <c r="M67" s="52">
        <f>L67/$L$303</f>
        <v>1.013689749126949E-6</v>
      </c>
      <c r="N67" s="46">
        <v>0</v>
      </c>
      <c r="O67" s="56">
        <v>1500000</v>
      </c>
      <c r="P67" s="46">
        <f>L67-O67</f>
        <v>6500000</v>
      </c>
      <c r="Q67" s="56">
        <v>1500000</v>
      </c>
      <c r="R67" s="46">
        <f>+L67-Q67</f>
        <v>6500000</v>
      </c>
      <c r="S67" s="46">
        <f>O67-Q67</f>
        <v>0</v>
      </c>
      <c r="T67" s="46">
        <v>1500000</v>
      </c>
      <c r="U67" s="46">
        <f>+Q67-T67</f>
        <v>0</v>
      </c>
      <c r="V67" s="46">
        <v>1500000</v>
      </c>
      <c r="W67" s="48">
        <f>+T67-V67</f>
        <v>0</v>
      </c>
      <c r="X67" s="49">
        <f t="shared" si="3"/>
        <v>0.1875</v>
      </c>
      <c r="Y67" s="49">
        <f t="shared" si="4"/>
        <v>0.1875</v>
      </c>
      <c r="Z67" s="49">
        <f t="shared" si="5"/>
        <v>0.1875</v>
      </c>
      <c r="AA67" s="49">
        <f>+T67/Q67</f>
        <v>1</v>
      </c>
      <c r="AB67" s="49">
        <f>+V67/T67</f>
        <v>1</v>
      </c>
    </row>
    <row r="68" spans="1:28" ht="37.5" customHeight="1" x14ac:dyDescent="0.25">
      <c r="A68" s="39" t="s">
        <v>148</v>
      </c>
      <c r="B68" s="34" t="s">
        <v>41</v>
      </c>
      <c r="C68" s="34">
        <v>20</v>
      </c>
      <c r="D68" s="34" t="s">
        <v>38</v>
      </c>
      <c r="E68" s="40" t="s">
        <v>149</v>
      </c>
      <c r="F68" s="62">
        <f>+F69+F80+F87+F93+F76</f>
        <v>19900406578</v>
      </c>
      <c r="G68" s="62">
        <f>+G69+G80+G87+G93+G76</f>
        <v>0</v>
      </c>
      <c r="H68" s="62">
        <f>+H69+H80+H87+H93+H76</f>
        <v>0</v>
      </c>
      <c r="I68" s="62">
        <f>+I69+I80+I87+I93+I76</f>
        <v>99242519</v>
      </c>
      <c r="J68" s="62">
        <f>+J69+J80+J87+J93+J76</f>
        <v>280033268</v>
      </c>
      <c r="K68" s="62">
        <f t="shared" si="0"/>
        <v>-180790749</v>
      </c>
      <c r="L68" s="66">
        <f t="shared" ref="L68:W68" si="52">+L69+L80+L87+L93+L76</f>
        <v>19719615829</v>
      </c>
      <c r="M68" s="42">
        <f t="shared" si="52"/>
        <v>2.4986965528223529E-3</v>
      </c>
      <c r="N68" s="62">
        <f t="shared" si="52"/>
        <v>0</v>
      </c>
      <c r="O68" s="62">
        <f t="shared" si="52"/>
        <v>16049555226.6</v>
      </c>
      <c r="P68" s="62">
        <f t="shared" si="52"/>
        <v>3670060602.4000006</v>
      </c>
      <c r="Q68" s="62">
        <f t="shared" si="52"/>
        <v>14734067857.639999</v>
      </c>
      <c r="R68" s="62">
        <f t="shared" si="52"/>
        <v>4985547971.3599997</v>
      </c>
      <c r="S68" s="62">
        <f t="shared" si="52"/>
        <v>1315487368.9599998</v>
      </c>
      <c r="T68" s="62">
        <f t="shared" si="52"/>
        <v>3688940426.8199997</v>
      </c>
      <c r="U68" s="62">
        <f t="shared" si="52"/>
        <v>11045127430.82</v>
      </c>
      <c r="V68" s="62">
        <f t="shared" si="52"/>
        <v>3637801098.8199997</v>
      </c>
      <c r="W68" s="62">
        <f t="shared" si="52"/>
        <v>51139328</v>
      </c>
      <c r="X68" s="38">
        <f t="shared" si="3"/>
        <v>0.74717824045901693</v>
      </c>
      <c r="Y68" s="38">
        <f t="shared" si="4"/>
        <v>0.18706958892145259</v>
      </c>
      <c r="Z68" s="38">
        <f t="shared" si="5"/>
        <v>0.18447626618923216</v>
      </c>
      <c r="AA68" s="38">
        <f>+T68/Q68</f>
        <v>0.25036808995739679</v>
      </c>
      <c r="AB68" s="38">
        <f>+V68/T68</f>
        <v>0.98613712283662869</v>
      </c>
    </row>
    <row r="69" spans="1:28" ht="79.5" customHeight="1" x14ac:dyDescent="0.25">
      <c r="A69" s="39" t="s">
        <v>150</v>
      </c>
      <c r="B69" s="34" t="s">
        <v>41</v>
      </c>
      <c r="C69" s="34">
        <v>20</v>
      </c>
      <c r="D69" s="34" t="s">
        <v>38</v>
      </c>
      <c r="E69" s="40" t="s">
        <v>151</v>
      </c>
      <c r="F69" s="62">
        <f>+F70+F73+F74+F75+F72+F71</f>
        <v>1011449455</v>
      </c>
      <c r="G69" s="62">
        <f>+G70+G73+G74+G75+G72+G71</f>
        <v>0</v>
      </c>
      <c r="H69" s="62">
        <f>+H70+H73+H74+H75+H72+H71</f>
        <v>0</v>
      </c>
      <c r="I69" s="62">
        <f>+I70+I73+I74+I75+I72+I71</f>
        <v>95389</v>
      </c>
      <c r="J69" s="62">
        <f>+J70+J73+J74+J75+J72+J71</f>
        <v>0</v>
      </c>
      <c r="K69" s="62">
        <f t="shared" si="0"/>
        <v>95389</v>
      </c>
      <c r="L69" s="66">
        <f>+L70+L73+L74+L75+L72+L71</f>
        <v>1011544844</v>
      </c>
      <c r="M69" s="42">
        <f t="shared" ref="M69:M132" si="53">L69/$L$303</f>
        <v>1.2817407989312735E-4</v>
      </c>
      <c r="N69" s="62">
        <f t="shared" ref="N69:W69" si="54">+N70+N73+N74+N75+N72+N71</f>
        <v>0</v>
      </c>
      <c r="O69" s="62">
        <f t="shared" si="54"/>
        <v>943029470.68000007</v>
      </c>
      <c r="P69" s="62">
        <f t="shared" si="54"/>
        <v>68515373.320000023</v>
      </c>
      <c r="Q69" s="62">
        <f t="shared" si="54"/>
        <v>673191505.11000001</v>
      </c>
      <c r="R69" s="62">
        <f t="shared" si="54"/>
        <v>338353338.89000005</v>
      </c>
      <c r="S69" s="62">
        <f t="shared" si="54"/>
        <v>269837965.57000005</v>
      </c>
      <c r="T69" s="62">
        <f t="shared" si="54"/>
        <v>85594609.109999999</v>
      </c>
      <c r="U69" s="62">
        <f t="shared" si="54"/>
        <v>587596896</v>
      </c>
      <c r="V69" s="62">
        <f t="shared" si="54"/>
        <v>85594609.109999999</v>
      </c>
      <c r="W69" s="62">
        <f t="shared" si="54"/>
        <v>0</v>
      </c>
      <c r="X69" s="38">
        <f t="shared" si="3"/>
        <v>0.66550831542768463</v>
      </c>
      <c r="Y69" s="38">
        <f t="shared" si="4"/>
        <v>8.4617710838729751E-2</v>
      </c>
      <c r="Z69" s="38">
        <f t="shared" si="5"/>
        <v>8.4617710838729751E-2</v>
      </c>
      <c r="AA69" s="38">
        <f>+T69/Q69</f>
        <v>0.12714748843423651</v>
      </c>
      <c r="AB69" s="38">
        <f>+V69/T69</f>
        <v>1</v>
      </c>
    </row>
    <row r="70" spans="1:28" ht="42.75" customHeight="1" x14ac:dyDescent="0.25">
      <c r="A70" s="43" t="s">
        <v>152</v>
      </c>
      <c r="B70" s="44" t="s">
        <v>41</v>
      </c>
      <c r="C70" s="44">
        <v>20</v>
      </c>
      <c r="D70" s="44" t="s">
        <v>38</v>
      </c>
      <c r="E70" s="45" t="s">
        <v>153</v>
      </c>
      <c r="F70" s="46">
        <v>27000000</v>
      </c>
      <c r="G70" s="46">
        <v>0</v>
      </c>
      <c r="H70" s="46">
        <v>0</v>
      </c>
      <c r="I70" s="46">
        <v>0</v>
      </c>
      <c r="J70" s="46">
        <v>0</v>
      </c>
      <c r="K70" s="46">
        <f t="shared" si="0"/>
        <v>0</v>
      </c>
      <c r="L70" s="56">
        <f t="shared" ref="L70:L75" si="55">+F70+K70</f>
        <v>27000000</v>
      </c>
      <c r="M70" s="52">
        <f t="shared" si="53"/>
        <v>3.4212029033034529E-6</v>
      </c>
      <c r="N70" s="46">
        <v>0</v>
      </c>
      <c r="O70" s="56">
        <v>2400000</v>
      </c>
      <c r="P70" s="46">
        <f t="shared" ref="P70:P75" si="56">L70-O70</f>
        <v>24600000</v>
      </c>
      <c r="Q70" s="56">
        <v>2400000</v>
      </c>
      <c r="R70" s="46">
        <f t="shared" ref="R70:R75" si="57">+L70-Q70</f>
        <v>24600000</v>
      </c>
      <c r="S70" s="46">
        <f t="shared" ref="S70:S75" si="58">O70-Q70</f>
        <v>0</v>
      </c>
      <c r="T70" s="46">
        <v>2400000</v>
      </c>
      <c r="U70" s="46">
        <f t="shared" ref="U70:U75" si="59">+Q70-T70</f>
        <v>0</v>
      </c>
      <c r="V70" s="46">
        <v>2400000</v>
      </c>
      <c r="W70" s="48">
        <f t="shared" ref="W70:W75" si="60">+T70-V70</f>
        <v>0</v>
      </c>
      <c r="X70" s="49">
        <f t="shared" si="3"/>
        <v>8.8888888888888892E-2</v>
      </c>
      <c r="Y70" s="49">
        <f t="shared" si="4"/>
        <v>8.8888888888888892E-2</v>
      </c>
      <c r="Z70" s="49">
        <f t="shared" si="5"/>
        <v>8.8888888888888892E-2</v>
      </c>
      <c r="AA70" s="49">
        <f>+T70/Q70</f>
        <v>1</v>
      </c>
      <c r="AB70" s="49">
        <f>+V70/T70</f>
        <v>1</v>
      </c>
    </row>
    <row r="71" spans="1:28" ht="42" customHeight="1" x14ac:dyDescent="0.25">
      <c r="A71" s="43" t="s">
        <v>154</v>
      </c>
      <c r="B71" s="44" t="s">
        <v>41</v>
      </c>
      <c r="C71" s="44">
        <v>20</v>
      </c>
      <c r="D71" s="44" t="s">
        <v>38</v>
      </c>
      <c r="E71" s="45" t="s">
        <v>155</v>
      </c>
      <c r="F71" s="46">
        <v>10000000</v>
      </c>
      <c r="G71" s="46">
        <v>0</v>
      </c>
      <c r="H71" s="46">
        <v>0</v>
      </c>
      <c r="I71" s="46">
        <v>0</v>
      </c>
      <c r="J71" s="46">
        <v>0</v>
      </c>
      <c r="K71" s="46">
        <f t="shared" ref="K71:K134" si="61">+G71-H71+I71-J71</f>
        <v>0</v>
      </c>
      <c r="L71" s="56">
        <f t="shared" si="55"/>
        <v>10000000</v>
      </c>
      <c r="M71" s="52">
        <f t="shared" si="53"/>
        <v>1.2671121864086863E-6</v>
      </c>
      <c r="N71" s="46">
        <v>0</v>
      </c>
      <c r="O71" s="56">
        <v>0</v>
      </c>
      <c r="P71" s="46">
        <f t="shared" si="56"/>
        <v>10000000</v>
      </c>
      <c r="Q71" s="56">
        <v>0</v>
      </c>
      <c r="R71" s="46">
        <f t="shared" si="57"/>
        <v>10000000</v>
      </c>
      <c r="S71" s="46">
        <f t="shared" si="58"/>
        <v>0</v>
      </c>
      <c r="T71" s="46">
        <v>0</v>
      </c>
      <c r="U71" s="46">
        <f t="shared" si="59"/>
        <v>0</v>
      </c>
      <c r="V71" s="46">
        <v>0</v>
      </c>
      <c r="W71" s="48">
        <f t="shared" si="60"/>
        <v>0</v>
      </c>
      <c r="X71" s="49">
        <f t="shared" ref="X71:X134" si="62">+Q71/L71</f>
        <v>0</v>
      </c>
      <c r="Y71" s="49">
        <f t="shared" ref="Y71:Y134" si="63">+T71/L71</f>
        <v>0</v>
      </c>
      <c r="Z71" s="49">
        <f t="shared" ref="Z71:Z134" si="64">+V71/L71</f>
        <v>0</v>
      </c>
      <c r="AA71" s="49" t="s">
        <v>40</v>
      </c>
      <c r="AB71" s="49" t="s">
        <v>40</v>
      </c>
    </row>
    <row r="72" spans="1:28" ht="42" customHeight="1" x14ac:dyDescent="0.25">
      <c r="A72" s="43" t="s">
        <v>156</v>
      </c>
      <c r="B72" s="44" t="s">
        <v>41</v>
      </c>
      <c r="C72" s="44">
        <v>20</v>
      </c>
      <c r="D72" s="44" t="s">
        <v>38</v>
      </c>
      <c r="E72" s="45" t="s">
        <v>157</v>
      </c>
      <c r="F72" s="46">
        <v>7000000</v>
      </c>
      <c r="G72" s="46">
        <v>0</v>
      </c>
      <c r="H72" s="46">
        <v>0</v>
      </c>
      <c r="I72" s="46">
        <v>0</v>
      </c>
      <c r="J72" s="46">
        <v>0</v>
      </c>
      <c r="K72" s="46">
        <f t="shared" si="61"/>
        <v>0</v>
      </c>
      <c r="L72" s="56">
        <f t="shared" si="55"/>
        <v>7000000</v>
      </c>
      <c r="M72" s="52">
        <f t="shared" si="53"/>
        <v>8.8697853048608042E-7</v>
      </c>
      <c r="N72" s="46">
        <v>0</v>
      </c>
      <c r="O72" s="56">
        <v>0</v>
      </c>
      <c r="P72" s="46">
        <f t="shared" si="56"/>
        <v>7000000</v>
      </c>
      <c r="Q72" s="56">
        <v>0</v>
      </c>
      <c r="R72" s="46">
        <f t="shared" si="57"/>
        <v>7000000</v>
      </c>
      <c r="S72" s="46">
        <f t="shared" si="58"/>
        <v>0</v>
      </c>
      <c r="T72" s="46">
        <v>0</v>
      </c>
      <c r="U72" s="46">
        <f t="shared" si="59"/>
        <v>0</v>
      </c>
      <c r="V72" s="46">
        <v>0</v>
      </c>
      <c r="W72" s="48">
        <f t="shared" si="60"/>
        <v>0</v>
      </c>
      <c r="X72" s="49">
        <f t="shared" si="62"/>
        <v>0</v>
      </c>
      <c r="Y72" s="49">
        <f t="shared" si="63"/>
        <v>0</v>
      </c>
      <c r="Z72" s="49">
        <f t="shared" si="64"/>
        <v>0</v>
      </c>
      <c r="AA72" s="49" t="s">
        <v>40</v>
      </c>
      <c r="AB72" s="49" t="s">
        <v>40</v>
      </c>
    </row>
    <row r="73" spans="1:28" ht="42" customHeight="1" x14ac:dyDescent="0.25">
      <c r="A73" s="43" t="s">
        <v>158</v>
      </c>
      <c r="B73" s="44" t="s">
        <v>41</v>
      </c>
      <c r="C73" s="44">
        <v>20</v>
      </c>
      <c r="D73" s="44" t="s">
        <v>38</v>
      </c>
      <c r="E73" s="45" t="s">
        <v>159</v>
      </c>
      <c r="F73" s="46">
        <v>30000000</v>
      </c>
      <c r="G73" s="46">
        <v>0</v>
      </c>
      <c r="H73" s="46">
        <v>0</v>
      </c>
      <c r="I73" s="46">
        <v>0</v>
      </c>
      <c r="J73" s="46">
        <v>0</v>
      </c>
      <c r="K73" s="46">
        <f t="shared" si="61"/>
        <v>0</v>
      </c>
      <c r="L73" s="56">
        <f t="shared" si="55"/>
        <v>30000000</v>
      </c>
      <c r="M73" s="52">
        <f t="shared" si="53"/>
        <v>3.8013365592260588E-6</v>
      </c>
      <c r="N73" s="46">
        <v>0</v>
      </c>
      <c r="O73" s="56">
        <v>3084627.6</v>
      </c>
      <c r="P73" s="46">
        <f t="shared" si="56"/>
        <v>26915372.399999999</v>
      </c>
      <c r="Q73" s="56">
        <v>3000000</v>
      </c>
      <c r="R73" s="46">
        <f t="shared" si="57"/>
        <v>27000000</v>
      </c>
      <c r="S73" s="46">
        <f t="shared" si="58"/>
        <v>84627.600000000093</v>
      </c>
      <c r="T73" s="46">
        <v>3000000</v>
      </c>
      <c r="U73" s="46">
        <f t="shared" si="59"/>
        <v>0</v>
      </c>
      <c r="V73" s="46">
        <v>3000000</v>
      </c>
      <c r="W73" s="48">
        <f t="shared" si="60"/>
        <v>0</v>
      </c>
      <c r="X73" s="49">
        <f t="shared" si="62"/>
        <v>0.1</v>
      </c>
      <c r="Y73" s="49">
        <f t="shared" si="63"/>
        <v>0.1</v>
      </c>
      <c r="Z73" s="49">
        <f t="shared" si="64"/>
        <v>0.1</v>
      </c>
      <c r="AA73" s="49">
        <f t="shared" ref="AA73:AA95" si="65">+T73/Q73</f>
        <v>1</v>
      </c>
      <c r="AB73" s="49">
        <f t="shared" ref="AB73:AB87" si="66">+V73/T73</f>
        <v>1</v>
      </c>
    </row>
    <row r="74" spans="1:28" ht="42" customHeight="1" x14ac:dyDescent="0.25">
      <c r="A74" s="43" t="s">
        <v>160</v>
      </c>
      <c r="B74" s="44" t="s">
        <v>41</v>
      </c>
      <c r="C74" s="44">
        <v>20</v>
      </c>
      <c r="D74" s="44" t="s">
        <v>38</v>
      </c>
      <c r="E74" s="45" t="s">
        <v>161</v>
      </c>
      <c r="F74" s="46">
        <v>587596896</v>
      </c>
      <c r="G74" s="46">
        <v>0</v>
      </c>
      <c r="H74" s="46">
        <v>0</v>
      </c>
      <c r="I74" s="46">
        <v>22800</v>
      </c>
      <c r="J74" s="46">
        <v>0</v>
      </c>
      <c r="K74" s="46">
        <f t="shared" si="61"/>
        <v>22800</v>
      </c>
      <c r="L74" s="56">
        <f t="shared" si="55"/>
        <v>587619696</v>
      </c>
      <c r="M74" s="51">
        <f t="shared" si="53"/>
        <v>7.4458007777536764E-5</v>
      </c>
      <c r="N74" s="46">
        <v>0</v>
      </c>
      <c r="O74" s="56">
        <v>587619696</v>
      </c>
      <c r="P74" s="46">
        <f t="shared" si="56"/>
        <v>0</v>
      </c>
      <c r="Q74" s="56">
        <v>587600854.02999997</v>
      </c>
      <c r="R74" s="46">
        <f t="shared" si="57"/>
        <v>18841.97000002861</v>
      </c>
      <c r="S74" s="46">
        <f t="shared" si="58"/>
        <v>18841.97000002861</v>
      </c>
      <c r="T74" s="46">
        <v>3958.03</v>
      </c>
      <c r="U74" s="46">
        <f t="shared" si="59"/>
        <v>587596896</v>
      </c>
      <c r="V74" s="46">
        <v>3958.03</v>
      </c>
      <c r="W74" s="48">
        <f t="shared" si="60"/>
        <v>0</v>
      </c>
      <c r="X74" s="49">
        <f>+Q74/L74</f>
        <v>0.99996793509453774</v>
      </c>
      <c r="Y74" s="98">
        <f t="shared" si="63"/>
        <v>6.7357000232340754E-6</v>
      </c>
      <c r="Z74" s="98">
        <f t="shared" si="64"/>
        <v>6.7357000232340754E-6</v>
      </c>
      <c r="AA74" s="98">
        <f t="shared" si="65"/>
        <v>6.7359160097441296E-6</v>
      </c>
      <c r="AB74" s="49">
        <f t="shared" si="66"/>
        <v>1</v>
      </c>
    </row>
    <row r="75" spans="1:28" ht="42" customHeight="1" x14ac:dyDescent="0.25">
      <c r="A75" s="43" t="s">
        <v>162</v>
      </c>
      <c r="B75" s="44" t="s">
        <v>41</v>
      </c>
      <c r="C75" s="44">
        <v>20</v>
      </c>
      <c r="D75" s="44" t="s">
        <v>38</v>
      </c>
      <c r="E75" s="45" t="s">
        <v>163</v>
      </c>
      <c r="F75" s="46">
        <v>349852559</v>
      </c>
      <c r="G75" s="46">
        <v>0</v>
      </c>
      <c r="H75" s="46">
        <v>0</v>
      </c>
      <c r="I75" s="46">
        <v>72589</v>
      </c>
      <c r="J75" s="46">
        <v>0</v>
      </c>
      <c r="K75" s="46">
        <f t="shared" si="61"/>
        <v>72589</v>
      </c>
      <c r="L75" s="56">
        <f t="shared" si="55"/>
        <v>349925148</v>
      </c>
      <c r="M75" s="53">
        <f t="shared" si="53"/>
        <v>4.4339441936166316E-5</v>
      </c>
      <c r="N75" s="46">
        <v>0</v>
      </c>
      <c r="O75" s="56">
        <v>349925147.07999998</v>
      </c>
      <c r="P75" s="46">
        <f t="shared" si="56"/>
        <v>0.92000001668930054</v>
      </c>
      <c r="Q75" s="56">
        <v>80190651.079999998</v>
      </c>
      <c r="R75" s="46">
        <f t="shared" si="57"/>
        <v>269734496.92000002</v>
      </c>
      <c r="S75" s="46">
        <f t="shared" si="58"/>
        <v>269734496</v>
      </c>
      <c r="T75" s="46">
        <v>80190651.079999998</v>
      </c>
      <c r="U75" s="46">
        <f t="shared" si="59"/>
        <v>0</v>
      </c>
      <c r="V75" s="46">
        <v>80190651.079999998</v>
      </c>
      <c r="W75" s="48">
        <f t="shared" si="60"/>
        <v>0</v>
      </c>
      <c r="X75" s="49">
        <f t="shared" si="62"/>
        <v>0.2291651558578465</v>
      </c>
      <c r="Y75" s="49">
        <f t="shared" si="63"/>
        <v>0.2291651558578465</v>
      </c>
      <c r="Z75" s="49">
        <f t="shared" si="64"/>
        <v>0.2291651558578465</v>
      </c>
      <c r="AA75" s="49">
        <f t="shared" si="65"/>
        <v>1</v>
      </c>
      <c r="AB75" s="49">
        <f t="shared" si="66"/>
        <v>1</v>
      </c>
    </row>
    <row r="76" spans="1:28" ht="48" customHeight="1" x14ac:dyDescent="0.25">
      <c r="A76" s="39" t="s">
        <v>164</v>
      </c>
      <c r="B76" s="34" t="s">
        <v>41</v>
      </c>
      <c r="C76" s="34">
        <v>20</v>
      </c>
      <c r="D76" s="34" t="s">
        <v>38</v>
      </c>
      <c r="E76" s="40" t="s">
        <v>165</v>
      </c>
      <c r="F76" s="62">
        <f>+F77+F78+F79</f>
        <v>11018432425</v>
      </c>
      <c r="G76" s="62">
        <f>+G77+G78+G79</f>
        <v>0</v>
      </c>
      <c r="H76" s="62">
        <f>+H77+H78+H79</f>
        <v>0</v>
      </c>
      <c r="I76" s="62">
        <f>+I77+I78+I79</f>
        <v>0</v>
      </c>
      <c r="J76" s="62">
        <f>+J77+J78+J79</f>
        <v>97598015</v>
      </c>
      <c r="K76" s="62">
        <f t="shared" si="61"/>
        <v>-97598015</v>
      </c>
      <c r="L76" s="66">
        <f>+L77+L78+L79</f>
        <v>10920834410</v>
      </c>
      <c r="M76" s="42">
        <f t="shared" si="53"/>
        <v>1.3837922366662315E-3</v>
      </c>
      <c r="N76" s="62">
        <f t="shared" ref="N76:W76" si="67">+N77+N78+N79</f>
        <v>0</v>
      </c>
      <c r="O76" s="62">
        <f t="shared" si="67"/>
        <v>9771363034</v>
      </c>
      <c r="P76" s="62">
        <f t="shared" si="67"/>
        <v>1149471376</v>
      </c>
      <c r="Q76" s="62">
        <f t="shared" si="67"/>
        <v>9047077786.5400009</v>
      </c>
      <c r="R76" s="62">
        <f t="shared" si="67"/>
        <v>1873756623.4599998</v>
      </c>
      <c r="S76" s="62">
        <f t="shared" si="67"/>
        <v>724285247.4599998</v>
      </c>
      <c r="T76" s="62">
        <f t="shared" si="67"/>
        <v>3083181818.1099997</v>
      </c>
      <c r="U76" s="62">
        <f t="shared" si="67"/>
        <v>5963895968.4300003</v>
      </c>
      <c r="V76" s="62">
        <f t="shared" si="67"/>
        <v>3083181818.1099997</v>
      </c>
      <c r="W76" s="62">
        <f t="shared" si="67"/>
        <v>0</v>
      </c>
      <c r="X76" s="38">
        <f t="shared" si="62"/>
        <v>0.82842367596525079</v>
      </c>
      <c r="Y76" s="38">
        <f t="shared" si="63"/>
        <v>0.28232108485106128</v>
      </c>
      <c r="Z76" s="38">
        <f t="shared" si="64"/>
        <v>0.28232108485106128</v>
      </c>
      <c r="AA76" s="38">
        <f t="shared" si="65"/>
        <v>0.34079311473336449</v>
      </c>
      <c r="AB76" s="38">
        <f t="shared" si="66"/>
        <v>1</v>
      </c>
    </row>
    <row r="77" spans="1:28" ht="42" customHeight="1" x14ac:dyDescent="0.25">
      <c r="A77" s="43" t="s">
        <v>166</v>
      </c>
      <c r="B77" s="44" t="s">
        <v>41</v>
      </c>
      <c r="C77" s="44">
        <v>20</v>
      </c>
      <c r="D77" s="44" t="s">
        <v>38</v>
      </c>
      <c r="E77" s="45" t="s">
        <v>167</v>
      </c>
      <c r="F77" s="46">
        <v>1952800255</v>
      </c>
      <c r="G77" s="46">
        <v>0</v>
      </c>
      <c r="H77" s="46">
        <v>0</v>
      </c>
      <c r="I77" s="46">
        <v>0</v>
      </c>
      <c r="J77" s="46">
        <v>0</v>
      </c>
      <c r="K77" s="46">
        <f t="shared" si="61"/>
        <v>0</v>
      </c>
      <c r="L77" s="56">
        <f>+F77+K77</f>
        <v>1952800255</v>
      </c>
      <c r="M77" s="51">
        <f t="shared" si="53"/>
        <v>2.4744170007324904E-4</v>
      </c>
      <c r="N77" s="46">
        <v>0</v>
      </c>
      <c r="O77" s="46">
        <v>1028698747</v>
      </c>
      <c r="P77" s="46">
        <f>L77-O77</f>
        <v>924101508</v>
      </c>
      <c r="Q77" s="46">
        <v>1028698747</v>
      </c>
      <c r="R77" s="46">
        <f>+L77-Q77</f>
        <v>924101508</v>
      </c>
      <c r="S77" s="46">
        <f>O77-Q77</f>
        <v>0</v>
      </c>
      <c r="T77" s="46">
        <v>1028698747</v>
      </c>
      <c r="U77" s="46">
        <f>+Q77-T77</f>
        <v>0</v>
      </c>
      <c r="V77" s="46">
        <v>1028698747</v>
      </c>
      <c r="W77" s="48">
        <f>+T77-V77</f>
        <v>0</v>
      </c>
      <c r="X77" s="49">
        <f t="shared" si="62"/>
        <v>0.52678134610341909</v>
      </c>
      <c r="Y77" s="49">
        <f t="shared" si="63"/>
        <v>0.52678134610341909</v>
      </c>
      <c r="Z77" s="49">
        <f t="shared" si="64"/>
        <v>0.52678134610341909</v>
      </c>
      <c r="AA77" s="49">
        <f t="shared" si="65"/>
        <v>1</v>
      </c>
      <c r="AB77" s="49">
        <f t="shared" si="66"/>
        <v>1</v>
      </c>
    </row>
    <row r="78" spans="1:28" ht="42" customHeight="1" x14ac:dyDescent="0.25">
      <c r="A78" s="43" t="s">
        <v>168</v>
      </c>
      <c r="B78" s="44" t="s">
        <v>41</v>
      </c>
      <c r="C78" s="44">
        <v>20</v>
      </c>
      <c r="D78" s="44" t="s">
        <v>38</v>
      </c>
      <c r="E78" s="45" t="s">
        <v>169</v>
      </c>
      <c r="F78" s="46">
        <v>9046632170</v>
      </c>
      <c r="G78" s="46">
        <v>0</v>
      </c>
      <c r="H78" s="46">
        <v>0</v>
      </c>
      <c r="I78" s="46">
        <v>0</v>
      </c>
      <c r="J78" s="46">
        <f>3000000+2000000+92598015</f>
        <v>97598015</v>
      </c>
      <c r="K78" s="46">
        <f t="shared" si="61"/>
        <v>-97598015</v>
      </c>
      <c r="L78" s="56">
        <f>+F78+K78</f>
        <v>8949034155</v>
      </c>
      <c r="M78" s="51">
        <f t="shared" si="53"/>
        <v>1.1339430234388061E-3</v>
      </c>
      <c r="N78" s="46">
        <v>0</v>
      </c>
      <c r="O78" s="46">
        <v>8734830902</v>
      </c>
      <c r="P78" s="46">
        <f>L78-O78</f>
        <v>214203253</v>
      </c>
      <c r="Q78" s="46">
        <v>8010546107.8400002</v>
      </c>
      <c r="R78" s="46">
        <f>+L78-Q78</f>
        <v>938488047.15999985</v>
      </c>
      <c r="S78" s="46">
        <f>O78-Q78</f>
        <v>724284794.15999985</v>
      </c>
      <c r="T78" s="46">
        <v>2054483024.4100001</v>
      </c>
      <c r="U78" s="46">
        <f>+Q78-T78</f>
        <v>5956063083.4300003</v>
      </c>
      <c r="V78" s="46">
        <v>2054483024.4100001</v>
      </c>
      <c r="W78" s="48">
        <f>+T78-V78</f>
        <v>0</v>
      </c>
      <c r="X78" s="49">
        <f t="shared" si="62"/>
        <v>0.89512968316970287</v>
      </c>
      <c r="Y78" s="49">
        <f t="shared" si="63"/>
        <v>0.22957595074794976</v>
      </c>
      <c r="Z78" s="49">
        <f t="shared" si="64"/>
        <v>0.22957595074794976</v>
      </c>
      <c r="AA78" s="49">
        <f t="shared" si="65"/>
        <v>0.25647228001087935</v>
      </c>
      <c r="AB78" s="49">
        <f t="shared" si="66"/>
        <v>1</v>
      </c>
    </row>
    <row r="79" spans="1:28" ht="42" customHeight="1" x14ac:dyDescent="0.25">
      <c r="A79" s="43" t="s">
        <v>170</v>
      </c>
      <c r="B79" s="44" t="s">
        <v>41</v>
      </c>
      <c r="C79" s="44">
        <v>20</v>
      </c>
      <c r="D79" s="44" t="s">
        <v>38</v>
      </c>
      <c r="E79" s="45" t="s">
        <v>171</v>
      </c>
      <c r="F79" s="46">
        <v>19000000</v>
      </c>
      <c r="G79" s="46">
        <v>0</v>
      </c>
      <c r="H79" s="46">
        <v>0</v>
      </c>
      <c r="I79" s="46">
        <v>0</v>
      </c>
      <c r="J79" s="46">
        <v>0</v>
      </c>
      <c r="K79" s="46">
        <f t="shared" si="61"/>
        <v>0</v>
      </c>
      <c r="L79" s="56">
        <f>+F79+K79</f>
        <v>19000000</v>
      </c>
      <c r="M79" s="52">
        <f t="shared" si="53"/>
        <v>2.4075131541765038E-6</v>
      </c>
      <c r="N79" s="46">
        <v>0</v>
      </c>
      <c r="O79" s="46">
        <v>7833385</v>
      </c>
      <c r="P79" s="46">
        <f>L79-O79</f>
        <v>11166615</v>
      </c>
      <c r="Q79" s="46">
        <v>7832931.7000000002</v>
      </c>
      <c r="R79" s="46">
        <f>+L79-Q79</f>
        <v>11167068.300000001</v>
      </c>
      <c r="S79" s="46">
        <f>O79-Q79</f>
        <v>453.29999999981374</v>
      </c>
      <c r="T79" s="46">
        <v>46.7</v>
      </c>
      <c r="U79" s="46">
        <f>+Q79-T79</f>
        <v>7832885</v>
      </c>
      <c r="V79" s="46">
        <v>46.7</v>
      </c>
      <c r="W79" s="48">
        <f>+T79-V79</f>
        <v>0</v>
      </c>
      <c r="X79" s="49">
        <f t="shared" si="62"/>
        <v>0.41225956315789475</v>
      </c>
      <c r="Y79" s="72">
        <f t="shared" si="63"/>
        <v>2.4578947368421055E-6</v>
      </c>
      <c r="Z79" s="72">
        <f t="shared" si="64"/>
        <v>2.4578947368421055E-6</v>
      </c>
      <c r="AA79" s="72">
        <f t="shared" si="65"/>
        <v>5.9620078137538213E-6</v>
      </c>
      <c r="AB79" s="49">
        <f t="shared" si="66"/>
        <v>1</v>
      </c>
    </row>
    <row r="80" spans="1:28" ht="49.5" customHeight="1" x14ac:dyDescent="0.25">
      <c r="A80" s="39" t="s">
        <v>172</v>
      </c>
      <c r="B80" s="34" t="s">
        <v>41</v>
      </c>
      <c r="C80" s="34">
        <v>20</v>
      </c>
      <c r="D80" s="34" t="s">
        <v>38</v>
      </c>
      <c r="E80" s="40" t="s">
        <v>173</v>
      </c>
      <c r="F80" s="62">
        <f>SUM(F81:F86)</f>
        <v>7144524698</v>
      </c>
      <c r="G80" s="62">
        <f>SUM(G81:G86)</f>
        <v>0</v>
      </c>
      <c r="H80" s="62">
        <f>SUM(H81:H86)</f>
        <v>0</v>
      </c>
      <c r="I80" s="62">
        <f>SUM(I81:I86)</f>
        <v>3034030</v>
      </c>
      <c r="J80" s="62">
        <f>SUM(J81:J86)</f>
        <v>86335253</v>
      </c>
      <c r="K80" s="62">
        <f t="shared" si="61"/>
        <v>-83301223</v>
      </c>
      <c r="L80" s="66">
        <f>SUM(L81:L86)</f>
        <v>7061223475</v>
      </c>
      <c r="M80" s="42">
        <f t="shared" si="53"/>
        <v>8.9473623161275917E-4</v>
      </c>
      <c r="N80" s="62">
        <f t="shared" ref="N80:W80" si="68">SUM(N81:N86)</f>
        <v>0</v>
      </c>
      <c r="O80" s="62">
        <f t="shared" si="68"/>
        <v>4874879041.8800001</v>
      </c>
      <c r="P80" s="62">
        <f t="shared" si="68"/>
        <v>2186344433.1200004</v>
      </c>
      <c r="Q80" s="62">
        <f t="shared" si="68"/>
        <v>4557600996.4399996</v>
      </c>
      <c r="R80" s="62">
        <f t="shared" si="68"/>
        <v>2503622478.5600004</v>
      </c>
      <c r="S80" s="62">
        <f t="shared" si="68"/>
        <v>317278045.43999988</v>
      </c>
      <c r="T80" s="62">
        <f t="shared" si="68"/>
        <v>513966430.05000001</v>
      </c>
      <c r="U80" s="62">
        <f t="shared" si="68"/>
        <v>4043634566.3900003</v>
      </c>
      <c r="V80" s="62">
        <f t="shared" si="68"/>
        <v>462827102.05000001</v>
      </c>
      <c r="W80" s="62">
        <f t="shared" si="68"/>
        <v>51139328</v>
      </c>
      <c r="X80" s="38">
        <f t="shared" si="62"/>
        <v>0.64544069630086298</v>
      </c>
      <c r="Y80" s="38">
        <f t="shared" si="63"/>
        <v>7.2787163849109021E-2</v>
      </c>
      <c r="Z80" s="38">
        <f t="shared" si="64"/>
        <v>6.5544888033727045E-2</v>
      </c>
      <c r="AA80" s="38">
        <f t="shared" si="65"/>
        <v>0.11277126506937878</v>
      </c>
      <c r="AB80" s="38">
        <f t="shared" si="66"/>
        <v>0.9005006455479494</v>
      </c>
    </row>
    <row r="81" spans="1:28" ht="41.25" customHeight="1" x14ac:dyDescent="0.25">
      <c r="A81" s="43" t="s">
        <v>174</v>
      </c>
      <c r="B81" s="44" t="s">
        <v>41</v>
      </c>
      <c r="C81" s="44">
        <v>20</v>
      </c>
      <c r="D81" s="44" t="s">
        <v>38</v>
      </c>
      <c r="E81" s="45" t="s">
        <v>175</v>
      </c>
      <c r="F81" s="46">
        <v>1583473232</v>
      </c>
      <c r="G81" s="46">
        <v>0</v>
      </c>
      <c r="H81" s="46">
        <v>0</v>
      </c>
      <c r="I81" s="46">
        <v>0</v>
      </c>
      <c r="J81" s="46">
        <v>0</v>
      </c>
      <c r="K81" s="46">
        <f t="shared" si="61"/>
        <v>0</v>
      </c>
      <c r="L81" s="56">
        <f t="shared" ref="L81:L86" si="69">+F81+K81</f>
        <v>1583473232</v>
      </c>
      <c r="M81" s="51">
        <f t="shared" si="53"/>
        <v>2.006438229119149E-4</v>
      </c>
      <c r="N81" s="46">
        <v>0</v>
      </c>
      <c r="O81" s="46">
        <v>1431655424</v>
      </c>
      <c r="P81" s="46">
        <f t="shared" ref="P81:P86" si="70">L81-O81</f>
        <v>151817808</v>
      </c>
      <c r="Q81" s="46">
        <v>1431312536.02</v>
      </c>
      <c r="R81" s="46">
        <f t="shared" ref="R81:R86" si="71">+L81-Q81</f>
        <v>152160695.98000002</v>
      </c>
      <c r="S81" s="46">
        <f t="shared" ref="S81:S86" si="72">O81-Q81</f>
        <v>342887.98000001907</v>
      </c>
      <c r="T81" s="46">
        <v>131525093.02</v>
      </c>
      <c r="U81" s="46">
        <f t="shared" ref="U81:U86" si="73">+Q81-T81</f>
        <v>1299787443</v>
      </c>
      <c r="V81" s="46">
        <v>108962621.02</v>
      </c>
      <c r="W81" s="48">
        <f t="shared" ref="W81:W86" si="74">+T81-V81</f>
        <v>22562472</v>
      </c>
      <c r="X81" s="49">
        <f t="shared" si="62"/>
        <v>0.90390699829651433</v>
      </c>
      <c r="Y81" s="49">
        <f t="shared" si="63"/>
        <v>8.3061140764519092E-2</v>
      </c>
      <c r="Z81" s="49">
        <f t="shared" si="64"/>
        <v>6.8812417423927755E-2</v>
      </c>
      <c r="AA81" s="49">
        <f t="shared" si="65"/>
        <v>9.1891246467893845E-2</v>
      </c>
      <c r="AB81" s="49">
        <f t="shared" si="66"/>
        <v>0.82845500062433641</v>
      </c>
    </row>
    <row r="82" spans="1:28" ht="39" customHeight="1" x14ac:dyDescent="0.25">
      <c r="A82" s="43" t="s">
        <v>176</v>
      </c>
      <c r="B82" s="44" t="s">
        <v>41</v>
      </c>
      <c r="C82" s="44">
        <v>20</v>
      </c>
      <c r="D82" s="44" t="s">
        <v>38</v>
      </c>
      <c r="E82" s="45" t="s">
        <v>177</v>
      </c>
      <c r="F82" s="46">
        <v>3205206795</v>
      </c>
      <c r="G82" s="46">
        <v>0</v>
      </c>
      <c r="H82" s="46">
        <v>0</v>
      </c>
      <c r="I82" s="46">
        <v>0</v>
      </c>
      <c r="J82" s="46">
        <v>0</v>
      </c>
      <c r="K82" s="46">
        <f t="shared" si="61"/>
        <v>0</v>
      </c>
      <c r="L82" s="56">
        <f t="shared" si="69"/>
        <v>3205206795</v>
      </c>
      <c r="M82" s="51">
        <f t="shared" si="53"/>
        <v>4.0613565899044279E-4</v>
      </c>
      <c r="N82" s="46">
        <v>0</v>
      </c>
      <c r="O82" s="46">
        <v>1989813240.5999999</v>
      </c>
      <c r="P82" s="46">
        <f t="shared" si="70"/>
        <v>1215393554.4000001</v>
      </c>
      <c r="Q82" s="46">
        <v>1873953525.04</v>
      </c>
      <c r="R82" s="46">
        <f t="shared" si="71"/>
        <v>1331253269.96</v>
      </c>
      <c r="S82" s="46">
        <f t="shared" si="72"/>
        <v>115859715.55999994</v>
      </c>
      <c r="T82" s="46">
        <v>230497211.03999999</v>
      </c>
      <c r="U82" s="46">
        <f t="shared" si="73"/>
        <v>1643456314</v>
      </c>
      <c r="V82" s="46">
        <v>204716936.03999999</v>
      </c>
      <c r="W82" s="48">
        <f t="shared" si="74"/>
        <v>25780275</v>
      </c>
      <c r="X82" s="49">
        <f t="shared" si="62"/>
        <v>0.58465916394639361</v>
      </c>
      <c r="Y82" s="49">
        <f t="shared" si="63"/>
        <v>7.1913366525856254E-2</v>
      </c>
      <c r="Z82" s="49">
        <f t="shared" si="64"/>
        <v>6.3870117946633137E-2</v>
      </c>
      <c r="AA82" s="49">
        <f t="shared" si="65"/>
        <v>0.12300049492160163</v>
      </c>
      <c r="AB82" s="49">
        <f t="shared" si="66"/>
        <v>0.88815363585667795</v>
      </c>
    </row>
    <row r="83" spans="1:28" ht="44.25" customHeight="1" x14ac:dyDescent="0.25">
      <c r="A83" s="43" t="s">
        <v>178</v>
      </c>
      <c r="B83" s="44" t="s">
        <v>41</v>
      </c>
      <c r="C83" s="44">
        <v>20</v>
      </c>
      <c r="D83" s="44" t="s">
        <v>38</v>
      </c>
      <c r="E83" s="45" t="s">
        <v>179</v>
      </c>
      <c r="F83" s="46">
        <v>126060430</v>
      </c>
      <c r="G83" s="46">
        <v>0</v>
      </c>
      <c r="H83" s="46">
        <v>0</v>
      </c>
      <c r="I83" s="46">
        <v>22230</v>
      </c>
      <c r="J83" s="46">
        <v>0</v>
      </c>
      <c r="K83" s="46">
        <f t="shared" si="61"/>
        <v>22230</v>
      </c>
      <c r="L83" s="56">
        <f t="shared" si="69"/>
        <v>126082660</v>
      </c>
      <c r="M83" s="53">
        <f t="shared" si="53"/>
        <v>1.5976087498082301E-5</v>
      </c>
      <c r="N83" s="46">
        <v>0</v>
      </c>
      <c r="O83" s="46">
        <v>126082659.87</v>
      </c>
      <c r="P83" s="46">
        <f t="shared" si="70"/>
        <v>0.12999999523162842</v>
      </c>
      <c r="Q83" s="46">
        <v>14618705.369999999</v>
      </c>
      <c r="R83" s="46">
        <f t="shared" si="71"/>
        <v>111463954.63</v>
      </c>
      <c r="S83" s="46">
        <f t="shared" si="72"/>
        <v>111463954.5</v>
      </c>
      <c r="T83" s="46">
        <v>14618705.369999999</v>
      </c>
      <c r="U83" s="46">
        <f t="shared" si="73"/>
        <v>0</v>
      </c>
      <c r="V83" s="46">
        <v>14508818.369999999</v>
      </c>
      <c r="W83" s="48">
        <f t="shared" si="74"/>
        <v>109887</v>
      </c>
      <c r="X83" s="49">
        <f t="shared" si="62"/>
        <v>0.11594540732246607</v>
      </c>
      <c r="Y83" s="49">
        <f t="shared" si="63"/>
        <v>0.11594540732246607</v>
      </c>
      <c r="Z83" s="49">
        <f t="shared" si="64"/>
        <v>0.1150738600375341</v>
      </c>
      <c r="AA83" s="49">
        <f t="shared" si="65"/>
        <v>1</v>
      </c>
      <c r="AB83" s="49">
        <f t="shared" si="66"/>
        <v>0.99248312369537828</v>
      </c>
    </row>
    <row r="84" spans="1:28" ht="32.25" customHeight="1" x14ac:dyDescent="0.25">
      <c r="A84" s="43" t="s">
        <v>180</v>
      </c>
      <c r="B84" s="44" t="s">
        <v>41</v>
      </c>
      <c r="C84" s="44">
        <v>20</v>
      </c>
      <c r="D84" s="44" t="s">
        <v>38</v>
      </c>
      <c r="E84" s="45" t="s">
        <v>181</v>
      </c>
      <c r="F84" s="46">
        <v>1505880945</v>
      </c>
      <c r="G84" s="46">
        <v>0</v>
      </c>
      <c r="H84" s="46">
        <v>0</v>
      </c>
      <c r="I84" s="46">
        <v>0</v>
      </c>
      <c r="J84" s="46">
        <v>0</v>
      </c>
      <c r="K84" s="46">
        <f t="shared" si="61"/>
        <v>0</v>
      </c>
      <c r="L84" s="56">
        <f t="shared" si="69"/>
        <v>1505880945</v>
      </c>
      <c r="M84" s="51">
        <f t="shared" si="53"/>
        <v>1.9081200966901288E-4</v>
      </c>
      <c r="N84" s="46">
        <v>0</v>
      </c>
      <c r="O84" s="46">
        <v>877405121.40999997</v>
      </c>
      <c r="P84" s="46">
        <f t="shared" si="70"/>
        <v>628475823.59000003</v>
      </c>
      <c r="Q84" s="46">
        <v>875808344.83000004</v>
      </c>
      <c r="R84" s="46">
        <f t="shared" si="71"/>
        <v>630072600.16999996</v>
      </c>
      <c r="S84" s="46">
        <f t="shared" si="72"/>
        <v>1596776.5799999237</v>
      </c>
      <c r="T84" s="46">
        <v>134320831.44</v>
      </c>
      <c r="U84" s="46">
        <f t="shared" si="73"/>
        <v>741487513.3900001</v>
      </c>
      <c r="V84" s="46">
        <v>131634137.44</v>
      </c>
      <c r="W84" s="48">
        <f t="shared" si="74"/>
        <v>2686694</v>
      </c>
      <c r="X84" s="49">
        <f t="shared" si="62"/>
        <v>0.58159202275449473</v>
      </c>
      <c r="Y84" s="49">
        <f t="shared" si="63"/>
        <v>8.9197510524313059E-2</v>
      </c>
      <c r="Z84" s="49">
        <f t="shared" si="64"/>
        <v>8.7413376121842093E-2</v>
      </c>
      <c r="AA84" s="49">
        <f t="shared" si="65"/>
        <v>0.15336783696217524</v>
      </c>
      <c r="AB84" s="49">
        <f t="shared" si="66"/>
        <v>0.97999793500980437</v>
      </c>
    </row>
    <row r="85" spans="1:28" ht="50.25" customHeight="1" x14ac:dyDescent="0.25">
      <c r="A85" s="43" t="s">
        <v>182</v>
      </c>
      <c r="B85" s="44" t="s">
        <v>41</v>
      </c>
      <c r="C85" s="44">
        <v>20</v>
      </c>
      <c r="D85" s="44" t="s">
        <v>38</v>
      </c>
      <c r="E85" s="45" t="s">
        <v>183</v>
      </c>
      <c r="F85" s="46">
        <v>365000000</v>
      </c>
      <c r="G85" s="46">
        <v>0</v>
      </c>
      <c r="H85" s="46">
        <v>0</v>
      </c>
      <c r="I85" s="46">
        <v>0</v>
      </c>
      <c r="J85" s="46">
        <v>86335253</v>
      </c>
      <c r="K85" s="46">
        <f t="shared" si="61"/>
        <v>-86335253</v>
      </c>
      <c r="L85" s="56">
        <f t="shared" si="69"/>
        <v>278664747</v>
      </c>
      <c r="M85" s="53">
        <f t="shared" si="53"/>
        <v>3.5309949684619339E-5</v>
      </c>
      <c r="N85" s="46">
        <v>0</v>
      </c>
      <c r="O85" s="46">
        <v>88007500</v>
      </c>
      <c r="P85" s="46">
        <f t="shared" si="70"/>
        <v>190657247</v>
      </c>
      <c r="Q85" s="46">
        <v>2004.27</v>
      </c>
      <c r="R85" s="46">
        <f t="shared" si="71"/>
        <v>278662742.73000002</v>
      </c>
      <c r="S85" s="46">
        <f t="shared" si="72"/>
        <v>88005495.730000004</v>
      </c>
      <c r="T85" s="46">
        <v>2004.27</v>
      </c>
      <c r="U85" s="46">
        <f t="shared" si="73"/>
        <v>0</v>
      </c>
      <c r="V85" s="46">
        <v>2004.27</v>
      </c>
      <c r="W85" s="48">
        <f t="shared" si="74"/>
        <v>0</v>
      </c>
      <c r="X85" s="98">
        <f t="shared" si="62"/>
        <v>7.1924060060600342E-6</v>
      </c>
      <c r="Y85" s="98">
        <f t="shared" si="63"/>
        <v>7.1924060060600342E-6</v>
      </c>
      <c r="Z85" s="98">
        <f t="shared" si="64"/>
        <v>7.1924060060600342E-6</v>
      </c>
      <c r="AA85" s="49">
        <f t="shared" si="65"/>
        <v>1</v>
      </c>
      <c r="AB85" s="49">
        <f t="shared" si="66"/>
        <v>1</v>
      </c>
    </row>
    <row r="86" spans="1:28" ht="49.5" customHeight="1" x14ac:dyDescent="0.25">
      <c r="A86" s="43" t="s">
        <v>184</v>
      </c>
      <c r="B86" s="44" t="s">
        <v>41</v>
      </c>
      <c r="C86" s="44">
        <v>20</v>
      </c>
      <c r="D86" s="44" t="s">
        <v>38</v>
      </c>
      <c r="E86" s="45" t="s">
        <v>185</v>
      </c>
      <c r="F86" s="46">
        <v>358903296</v>
      </c>
      <c r="G86" s="46">
        <v>0</v>
      </c>
      <c r="H86" s="46">
        <v>0</v>
      </c>
      <c r="I86" s="46">
        <f>3000000+11800</f>
        <v>3011800</v>
      </c>
      <c r="J86" s="46">
        <v>0</v>
      </c>
      <c r="K86" s="46">
        <f t="shared" si="61"/>
        <v>3011800</v>
      </c>
      <c r="L86" s="56">
        <f t="shared" si="69"/>
        <v>361915096</v>
      </c>
      <c r="M86" s="53">
        <f t="shared" si="53"/>
        <v>4.5858702858686963E-5</v>
      </c>
      <c r="N86" s="46">
        <v>0</v>
      </c>
      <c r="O86" s="46">
        <v>361915096</v>
      </c>
      <c r="P86" s="46">
        <f t="shared" si="70"/>
        <v>0</v>
      </c>
      <c r="Q86" s="46">
        <v>361905880.91000003</v>
      </c>
      <c r="R86" s="46">
        <f t="shared" si="71"/>
        <v>9215.089999973774</v>
      </c>
      <c r="S86" s="46">
        <f t="shared" si="72"/>
        <v>9215.089999973774</v>
      </c>
      <c r="T86" s="46">
        <v>3002584.91</v>
      </c>
      <c r="U86" s="46">
        <f t="shared" si="73"/>
        <v>358903296</v>
      </c>
      <c r="V86" s="46">
        <v>3002584.91</v>
      </c>
      <c r="W86" s="48">
        <f t="shared" si="74"/>
        <v>0</v>
      </c>
      <c r="X86" s="49">
        <f t="shared" si="62"/>
        <v>0.99997453797837721</v>
      </c>
      <c r="Y86" s="49">
        <f t="shared" si="63"/>
        <v>8.296379297756621E-3</v>
      </c>
      <c r="Z86" s="49">
        <f t="shared" si="64"/>
        <v>8.296379297756621E-3</v>
      </c>
      <c r="AA86" s="49">
        <f t="shared" si="65"/>
        <v>8.2965905457244929E-3</v>
      </c>
      <c r="AB86" s="49">
        <f t="shared" si="66"/>
        <v>1</v>
      </c>
    </row>
    <row r="87" spans="1:28" ht="41.25" customHeight="1" x14ac:dyDescent="0.25">
      <c r="A87" s="39" t="s">
        <v>186</v>
      </c>
      <c r="B87" s="34" t="s">
        <v>41</v>
      </c>
      <c r="C87" s="34">
        <v>20</v>
      </c>
      <c r="D87" s="34" t="s">
        <v>38</v>
      </c>
      <c r="E87" s="40" t="s">
        <v>187</v>
      </c>
      <c r="F87" s="62">
        <f>SUM(F88:F92)</f>
        <v>646000000</v>
      </c>
      <c r="G87" s="62">
        <f>SUM(G88:G92)</f>
        <v>0</v>
      </c>
      <c r="H87" s="62">
        <f>SUM(H88:H92)</f>
        <v>0</v>
      </c>
      <c r="I87" s="62">
        <f>SUM(I88:I92)</f>
        <v>96113100</v>
      </c>
      <c r="J87" s="62">
        <f>SUM(J88:J92)</f>
        <v>96100000</v>
      </c>
      <c r="K87" s="62">
        <f t="shared" si="61"/>
        <v>13100</v>
      </c>
      <c r="L87" s="66">
        <f>SUM(L88:L92)</f>
        <v>646013100</v>
      </c>
      <c r="M87" s="42">
        <f t="shared" si="53"/>
        <v>8.1857107158965335E-5</v>
      </c>
      <c r="N87" s="62">
        <f t="shared" ref="N87:W87" si="75">SUM(N88:N92)</f>
        <v>0</v>
      </c>
      <c r="O87" s="62">
        <f t="shared" si="75"/>
        <v>454014100</v>
      </c>
      <c r="P87" s="62">
        <f t="shared" si="75"/>
        <v>191999000</v>
      </c>
      <c r="Q87" s="62">
        <f t="shared" si="75"/>
        <v>450197569.55000001</v>
      </c>
      <c r="R87" s="62">
        <f t="shared" si="75"/>
        <v>195815530.44999999</v>
      </c>
      <c r="S87" s="62">
        <f t="shared" si="75"/>
        <v>3816530.4499999885</v>
      </c>
      <c r="T87" s="62">
        <f t="shared" si="75"/>
        <v>197569.55000000002</v>
      </c>
      <c r="U87" s="62">
        <f t="shared" si="75"/>
        <v>450000000</v>
      </c>
      <c r="V87" s="62">
        <f t="shared" si="75"/>
        <v>197569.55000000002</v>
      </c>
      <c r="W87" s="62">
        <f t="shared" si="75"/>
        <v>0</v>
      </c>
      <c r="X87" s="244">
        <f t="shared" si="62"/>
        <v>0.69688613055989113</v>
      </c>
      <c r="Y87" s="146">
        <f t="shared" si="63"/>
        <v>3.0582901492245284E-4</v>
      </c>
      <c r="Z87" s="146">
        <f t="shared" si="64"/>
        <v>3.0582901492245284E-4</v>
      </c>
      <c r="AA87" s="38">
        <f t="shared" si="65"/>
        <v>4.3885076989083453E-4</v>
      </c>
      <c r="AB87" s="38">
        <f t="shared" si="66"/>
        <v>1</v>
      </c>
    </row>
    <row r="88" spans="1:28" ht="39" customHeight="1" x14ac:dyDescent="0.25">
      <c r="A88" s="43" t="s">
        <v>188</v>
      </c>
      <c r="B88" s="44" t="s">
        <v>41</v>
      </c>
      <c r="C88" s="44">
        <v>20</v>
      </c>
      <c r="D88" s="44" t="s">
        <v>38</v>
      </c>
      <c r="E88" s="45" t="s">
        <v>189</v>
      </c>
      <c r="F88" s="46">
        <v>302000000</v>
      </c>
      <c r="G88" s="46">
        <v>0</v>
      </c>
      <c r="H88" s="46">
        <v>0</v>
      </c>
      <c r="I88" s="46">
        <v>0</v>
      </c>
      <c r="J88" s="46">
        <v>0</v>
      </c>
      <c r="K88" s="46">
        <f t="shared" si="61"/>
        <v>0</v>
      </c>
      <c r="L88" s="56">
        <f t="shared" ref="L88:L93" si="76">+F88+K88</f>
        <v>302000000</v>
      </c>
      <c r="M88" s="53">
        <f t="shared" si="53"/>
        <v>3.8266788029542325E-5</v>
      </c>
      <c r="N88" s="46">
        <v>0</v>
      </c>
      <c r="O88" s="46">
        <v>150000000</v>
      </c>
      <c r="P88" s="46">
        <f t="shared" ref="P88:P93" si="77">L88-O88</f>
        <v>152000000</v>
      </c>
      <c r="Q88" s="46">
        <v>150000000</v>
      </c>
      <c r="R88" s="46">
        <f t="shared" ref="R88:R93" si="78">+L88-Q88</f>
        <v>152000000</v>
      </c>
      <c r="S88" s="46">
        <f t="shared" ref="S88:S93" si="79">O88-Q88</f>
        <v>0</v>
      </c>
      <c r="T88" s="46">
        <v>0</v>
      </c>
      <c r="U88" s="46">
        <f t="shared" ref="U88:U93" si="80">+Q88-T88</f>
        <v>150000000</v>
      </c>
      <c r="V88" s="46">
        <v>0</v>
      </c>
      <c r="W88" s="48">
        <f t="shared" ref="W88:W93" si="81">+T88-V88</f>
        <v>0</v>
      </c>
      <c r="X88" s="241">
        <f t="shared" si="62"/>
        <v>0.49668874172185429</v>
      </c>
      <c r="Y88" s="241">
        <f t="shared" si="63"/>
        <v>0</v>
      </c>
      <c r="Z88" s="241">
        <f t="shared" si="64"/>
        <v>0</v>
      </c>
      <c r="AA88" s="49">
        <f t="shared" si="65"/>
        <v>0</v>
      </c>
      <c r="AB88" s="49" t="s">
        <v>40</v>
      </c>
    </row>
    <row r="89" spans="1:28" ht="48" customHeight="1" x14ac:dyDescent="0.25">
      <c r="A89" s="43" t="s">
        <v>190</v>
      </c>
      <c r="B89" s="44" t="s">
        <v>41</v>
      </c>
      <c r="C89" s="44">
        <v>20</v>
      </c>
      <c r="D89" s="44" t="s">
        <v>38</v>
      </c>
      <c r="E89" s="45" t="s">
        <v>191</v>
      </c>
      <c r="F89" s="46">
        <v>40000000</v>
      </c>
      <c r="G89" s="46">
        <v>0</v>
      </c>
      <c r="H89" s="46">
        <v>0</v>
      </c>
      <c r="I89" s="46">
        <v>0</v>
      </c>
      <c r="J89" s="46">
        <v>0</v>
      </c>
      <c r="K89" s="46">
        <f t="shared" si="61"/>
        <v>0</v>
      </c>
      <c r="L89" s="56">
        <f t="shared" si="76"/>
        <v>40000000</v>
      </c>
      <c r="M89" s="53">
        <f t="shared" si="53"/>
        <v>5.068448745634745E-6</v>
      </c>
      <c r="N89" s="46">
        <v>0</v>
      </c>
      <c r="O89" s="46">
        <v>1000</v>
      </c>
      <c r="P89" s="46">
        <f t="shared" si="77"/>
        <v>39999000</v>
      </c>
      <c r="Q89" s="46">
        <v>463.64</v>
      </c>
      <c r="R89" s="46">
        <f t="shared" si="78"/>
        <v>39999536.359999999</v>
      </c>
      <c r="S89" s="46">
        <f t="shared" si="79"/>
        <v>536.36</v>
      </c>
      <c r="T89" s="46">
        <v>463.64</v>
      </c>
      <c r="U89" s="46">
        <f t="shared" si="80"/>
        <v>0</v>
      </c>
      <c r="V89" s="46">
        <v>463.64</v>
      </c>
      <c r="W89" s="48">
        <f t="shared" si="81"/>
        <v>0</v>
      </c>
      <c r="X89" s="252">
        <f t="shared" si="62"/>
        <v>1.1591E-5</v>
      </c>
      <c r="Y89" s="252">
        <f t="shared" si="63"/>
        <v>1.1591E-5</v>
      </c>
      <c r="Z89" s="252">
        <f t="shared" si="64"/>
        <v>1.1591E-5</v>
      </c>
      <c r="AA89" s="49">
        <f t="shared" si="65"/>
        <v>1</v>
      </c>
      <c r="AB89" s="49">
        <f t="shared" ref="AB89:AB95" si="82">+V89/T89</f>
        <v>1</v>
      </c>
    </row>
    <row r="90" spans="1:28" ht="62.25" customHeight="1" x14ac:dyDescent="0.25">
      <c r="A90" s="43" t="s">
        <v>192</v>
      </c>
      <c r="B90" s="44" t="s">
        <v>41</v>
      </c>
      <c r="C90" s="44">
        <v>20</v>
      </c>
      <c r="D90" s="44" t="s">
        <v>38</v>
      </c>
      <c r="E90" s="45" t="s">
        <v>193</v>
      </c>
      <c r="F90" s="46">
        <v>4000000</v>
      </c>
      <c r="G90" s="46">
        <v>0</v>
      </c>
      <c r="H90" s="46">
        <v>0</v>
      </c>
      <c r="I90" s="46">
        <v>0</v>
      </c>
      <c r="J90" s="46">
        <v>0</v>
      </c>
      <c r="K90" s="46">
        <f t="shared" si="61"/>
        <v>0</v>
      </c>
      <c r="L90" s="56">
        <f t="shared" si="76"/>
        <v>4000000</v>
      </c>
      <c r="M90" s="68">
        <f t="shared" si="53"/>
        <v>5.0684487456347448E-7</v>
      </c>
      <c r="N90" s="46">
        <v>0</v>
      </c>
      <c r="O90" s="46">
        <v>4000000</v>
      </c>
      <c r="P90" s="46">
        <f t="shared" si="77"/>
        <v>0</v>
      </c>
      <c r="Q90" s="46">
        <v>193489</v>
      </c>
      <c r="R90" s="46">
        <f t="shared" si="78"/>
        <v>3806511</v>
      </c>
      <c r="S90" s="46">
        <f t="shared" si="79"/>
        <v>3806511</v>
      </c>
      <c r="T90" s="46">
        <v>193489</v>
      </c>
      <c r="U90" s="46">
        <f t="shared" si="80"/>
        <v>0</v>
      </c>
      <c r="V90" s="46">
        <v>193489</v>
      </c>
      <c r="W90" s="48">
        <f t="shared" si="81"/>
        <v>0</v>
      </c>
      <c r="X90" s="241">
        <f t="shared" si="62"/>
        <v>4.8372249999999999E-2</v>
      </c>
      <c r="Y90" s="241">
        <f t="shared" si="63"/>
        <v>4.8372249999999999E-2</v>
      </c>
      <c r="Z90" s="241">
        <f t="shared" si="64"/>
        <v>4.8372249999999999E-2</v>
      </c>
      <c r="AA90" s="49">
        <f t="shared" si="65"/>
        <v>1</v>
      </c>
      <c r="AB90" s="49">
        <f t="shared" si="82"/>
        <v>1</v>
      </c>
    </row>
    <row r="91" spans="1:28" ht="41.25" customHeight="1" x14ac:dyDescent="0.25">
      <c r="A91" s="43" t="s">
        <v>194</v>
      </c>
      <c r="B91" s="44" t="s">
        <v>41</v>
      </c>
      <c r="C91" s="44">
        <v>20</v>
      </c>
      <c r="D91" s="44" t="s">
        <v>38</v>
      </c>
      <c r="E91" s="45" t="s">
        <v>195</v>
      </c>
      <c r="F91" s="46">
        <v>266100000</v>
      </c>
      <c r="G91" s="46">
        <v>0</v>
      </c>
      <c r="H91" s="46">
        <v>0</v>
      </c>
      <c r="I91" s="46">
        <v>8100</v>
      </c>
      <c r="J91" s="46">
        <v>96100000</v>
      </c>
      <c r="K91" s="46">
        <f t="shared" si="61"/>
        <v>-96091900</v>
      </c>
      <c r="L91" s="56">
        <f t="shared" si="76"/>
        <v>170008100</v>
      </c>
      <c r="M91" s="53">
        <f t="shared" si="53"/>
        <v>2.1541933529818659E-5</v>
      </c>
      <c r="N91" s="46">
        <v>0</v>
      </c>
      <c r="O91" s="46">
        <v>170008100</v>
      </c>
      <c r="P91" s="46">
        <f t="shared" si="77"/>
        <v>0</v>
      </c>
      <c r="Q91" s="46">
        <v>170003297.74000001</v>
      </c>
      <c r="R91" s="46">
        <f t="shared" si="78"/>
        <v>4802.2599999904633</v>
      </c>
      <c r="S91" s="46">
        <f t="shared" si="79"/>
        <v>4802.2599999904633</v>
      </c>
      <c r="T91" s="46">
        <v>3297.74</v>
      </c>
      <c r="U91" s="46">
        <f t="shared" si="80"/>
        <v>170000000</v>
      </c>
      <c r="V91" s="46">
        <v>3297.74</v>
      </c>
      <c r="W91" s="48">
        <f t="shared" si="81"/>
        <v>0</v>
      </c>
      <c r="X91" s="241">
        <f t="shared" si="62"/>
        <v>0.99997175275766281</v>
      </c>
      <c r="Y91" s="252">
        <f t="shared" si="63"/>
        <v>1.9397546352203216E-5</v>
      </c>
      <c r="Z91" s="252">
        <f t="shared" si="64"/>
        <v>1.9397546352203216E-5</v>
      </c>
      <c r="AA91" s="98">
        <f t="shared" si="65"/>
        <v>1.9398094294873646E-5</v>
      </c>
      <c r="AB91" s="49">
        <f t="shared" si="82"/>
        <v>1</v>
      </c>
    </row>
    <row r="92" spans="1:28" ht="36.75" customHeight="1" x14ac:dyDescent="0.25">
      <c r="A92" s="43" t="s">
        <v>196</v>
      </c>
      <c r="B92" s="44" t="s">
        <v>41</v>
      </c>
      <c r="C92" s="44">
        <v>20</v>
      </c>
      <c r="D92" s="44" t="s">
        <v>38</v>
      </c>
      <c r="E92" s="45" t="s">
        <v>197</v>
      </c>
      <c r="F92" s="46">
        <v>33900000</v>
      </c>
      <c r="G92" s="46">
        <v>0</v>
      </c>
      <c r="H92" s="46">
        <v>0</v>
      </c>
      <c r="I92" s="46">
        <f>96100000+5000</f>
        <v>96105000</v>
      </c>
      <c r="J92" s="46">
        <v>0</v>
      </c>
      <c r="K92" s="46">
        <f t="shared" si="61"/>
        <v>96105000</v>
      </c>
      <c r="L92" s="56">
        <f t="shared" si="76"/>
        <v>130005000</v>
      </c>
      <c r="M92" s="52">
        <f t="shared" si="53"/>
        <v>1.6473091979406127E-5</v>
      </c>
      <c r="N92" s="46">
        <v>0</v>
      </c>
      <c r="O92" s="46">
        <v>130005000</v>
      </c>
      <c r="P92" s="46">
        <f t="shared" si="77"/>
        <v>0</v>
      </c>
      <c r="Q92" s="46">
        <v>130000319.17</v>
      </c>
      <c r="R92" s="46">
        <f t="shared" si="78"/>
        <v>4680.8299999982119</v>
      </c>
      <c r="S92" s="46">
        <f t="shared" si="79"/>
        <v>4680.8299999982119</v>
      </c>
      <c r="T92" s="46">
        <v>319.17</v>
      </c>
      <c r="U92" s="46">
        <f t="shared" si="80"/>
        <v>130000000</v>
      </c>
      <c r="V92" s="46">
        <v>319.17</v>
      </c>
      <c r="W92" s="48">
        <f t="shared" si="81"/>
        <v>0</v>
      </c>
      <c r="X92" s="241">
        <f t="shared" si="62"/>
        <v>0.99996399500019229</v>
      </c>
      <c r="Y92" s="262">
        <f t="shared" si="63"/>
        <v>2.455059420791508E-6</v>
      </c>
      <c r="Z92" s="262">
        <f t="shared" si="64"/>
        <v>2.455059420791508E-6</v>
      </c>
      <c r="AA92" s="262">
        <f t="shared" si="65"/>
        <v>2.4551478183882372E-6</v>
      </c>
      <c r="AB92" s="49">
        <f t="shared" si="82"/>
        <v>1</v>
      </c>
    </row>
    <row r="93" spans="1:28" ht="26.25" customHeight="1" x14ac:dyDescent="0.25">
      <c r="A93" s="39" t="s">
        <v>198</v>
      </c>
      <c r="B93" s="34" t="s">
        <v>41</v>
      </c>
      <c r="C93" s="34">
        <v>20</v>
      </c>
      <c r="D93" s="34" t="s">
        <v>38</v>
      </c>
      <c r="E93" s="40" t="s">
        <v>199</v>
      </c>
      <c r="F93" s="62">
        <v>80000000</v>
      </c>
      <c r="G93" s="62">
        <v>0</v>
      </c>
      <c r="H93" s="62">
        <v>0</v>
      </c>
      <c r="I93" s="62">
        <v>0</v>
      </c>
      <c r="J93" s="62">
        <v>0</v>
      </c>
      <c r="K93" s="62">
        <f t="shared" si="61"/>
        <v>0</v>
      </c>
      <c r="L93" s="66">
        <f t="shared" si="76"/>
        <v>80000000</v>
      </c>
      <c r="M93" s="61">
        <f t="shared" si="53"/>
        <v>1.013689749126949E-5</v>
      </c>
      <c r="N93" s="62">
        <v>0</v>
      </c>
      <c r="O93" s="62">
        <v>6269580.04</v>
      </c>
      <c r="P93" s="62">
        <f t="shared" si="77"/>
        <v>73730419.959999993</v>
      </c>
      <c r="Q93" s="62">
        <v>6000000</v>
      </c>
      <c r="R93" s="62">
        <f t="shared" si="78"/>
        <v>74000000</v>
      </c>
      <c r="S93" s="62">
        <f t="shared" si="79"/>
        <v>269580.04000000004</v>
      </c>
      <c r="T93" s="62">
        <v>6000000</v>
      </c>
      <c r="U93" s="62">
        <f t="shared" si="80"/>
        <v>0</v>
      </c>
      <c r="V93" s="62">
        <v>6000000</v>
      </c>
      <c r="W93" s="63">
        <f t="shared" si="81"/>
        <v>0</v>
      </c>
      <c r="X93" s="38">
        <f t="shared" si="62"/>
        <v>7.4999999999999997E-2</v>
      </c>
      <c r="Y93" s="38">
        <f t="shared" si="63"/>
        <v>7.4999999999999997E-2</v>
      </c>
      <c r="Z93" s="38">
        <f t="shared" si="64"/>
        <v>7.4999999999999997E-2</v>
      </c>
      <c r="AA93" s="38">
        <f t="shared" si="65"/>
        <v>1</v>
      </c>
      <c r="AB93" s="38">
        <f t="shared" si="82"/>
        <v>1</v>
      </c>
    </row>
    <row r="94" spans="1:28" ht="26.25" customHeight="1" x14ac:dyDescent="0.25">
      <c r="A94" s="39" t="s">
        <v>200</v>
      </c>
      <c r="B94" s="34" t="s">
        <v>37</v>
      </c>
      <c r="C94" s="34">
        <v>10</v>
      </c>
      <c r="D94" s="34" t="s">
        <v>38</v>
      </c>
      <c r="E94" s="40" t="s">
        <v>201</v>
      </c>
      <c r="F94" s="62">
        <f>+F105</f>
        <v>10073090054</v>
      </c>
      <c r="G94" s="62">
        <f>+G105</f>
        <v>0</v>
      </c>
      <c r="H94" s="62">
        <f>+H105</f>
        <v>0</v>
      </c>
      <c r="I94" s="62">
        <f>+I105</f>
        <v>0</v>
      </c>
      <c r="J94" s="62">
        <f>+J105</f>
        <v>0</v>
      </c>
      <c r="K94" s="62">
        <f t="shared" si="61"/>
        <v>0</v>
      </c>
      <c r="L94" s="66">
        <f>+L105</f>
        <v>10073090054</v>
      </c>
      <c r="M94" s="42">
        <f t="shared" si="53"/>
        <v>1.2763735162215533E-3</v>
      </c>
      <c r="N94" s="62">
        <f t="shared" ref="N94:W94" si="83">+N105</f>
        <v>0</v>
      </c>
      <c r="O94" s="62">
        <f t="shared" si="83"/>
        <v>10710154.800000001</v>
      </c>
      <c r="P94" s="62">
        <f t="shared" si="83"/>
        <v>10062379899.200001</v>
      </c>
      <c r="Q94" s="62">
        <f t="shared" si="83"/>
        <v>10709702.540000001</v>
      </c>
      <c r="R94" s="62">
        <f t="shared" si="83"/>
        <v>10062380351.459999</v>
      </c>
      <c r="S94" s="62">
        <f t="shared" si="83"/>
        <v>452.26</v>
      </c>
      <c r="T94" s="62">
        <f t="shared" si="83"/>
        <v>10709702.540000001</v>
      </c>
      <c r="U94" s="62">
        <f t="shared" si="83"/>
        <v>0</v>
      </c>
      <c r="V94" s="62">
        <f t="shared" si="83"/>
        <v>10709702.540000001</v>
      </c>
      <c r="W94" s="62">
        <f t="shared" si="83"/>
        <v>0</v>
      </c>
      <c r="X94" s="38">
        <f t="shared" si="62"/>
        <v>1.0631993243967082E-3</v>
      </c>
      <c r="Y94" s="38">
        <f t="shared" si="63"/>
        <v>1.0631993243967082E-3</v>
      </c>
      <c r="Z94" s="38">
        <f t="shared" si="64"/>
        <v>1.0631993243967082E-3</v>
      </c>
      <c r="AA94" s="38">
        <f t="shared" si="65"/>
        <v>1</v>
      </c>
      <c r="AB94" s="38">
        <f t="shared" si="82"/>
        <v>1</v>
      </c>
    </row>
    <row r="95" spans="1:28" ht="26.25" customHeight="1" x14ac:dyDescent="0.25">
      <c r="A95" s="39" t="s">
        <v>200</v>
      </c>
      <c r="B95" s="34" t="s">
        <v>41</v>
      </c>
      <c r="C95" s="34">
        <v>20</v>
      </c>
      <c r="D95" s="34" t="s">
        <v>38</v>
      </c>
      <c r="E95" s="40" t="s">
        <v>201</v>
      </c>
      <c r="F95" s="62">
        <f>+F96+F99</f>
        <v>6268863000</v>
      </c>
      <c r="G95" s="62">
        <f>+G96+G99</f>
        <v>0</v>
      </c>
      <c r="H95" s="62">
        <f>+H96+H99</f>
        <v>0</v>
      </c>
      <c r="I95" s="62">
        <f>+I96+I99</f>
        <v>0</v>
      </c>
      <c r="J95" s="62">
        <f>+J96+J99</f>
        <v>0</v>
      </c>
      <c r="K95" s="62">
        <f t="shared" si="61"/>
        <v>0</v>
      </c>
      <c r="L95" s="66">
        <f>+L96+L99</f>
        <v>6268863000</v>
      </c>
      <c r="M95" s="42">
        <f t="shared" si="53"/>
        <v>7.9433527022265162E-4</v>
      </c>
      <c r="N95" s="62">
        <f t="shared" ref="N95:W95" si="84">+N96+N99</f>
        <v>6064776000</v>
      </c>
      <c r="O95" s="62">
        <f t="shared" si="84"/>
        <v>204087000</v>
      </c>
      <c r="P95" s="62">
        <f t="shared" si="84"/>
        <v>6064776000</v>
      </c>
      <c r="Q95" s="62">
        <f t="shared" si="84"/>
        <v>28870565</v>
      </c>
      <c r="R95" s="62">
        <f t="shared" si="84"/>
        <v>6239992435</v>
      </c>
      <c r="S95" s="62">
        <f t="shared" si="84"/>
        <v>175216435</v>
      </c>
      <c r="T95" s="62">
        <f t="shared" si="84"/>
        <v>28870565</v>
      </c>
      <c r="U95" s="62">
        <f t="shared" si="84"/>
        <v>0</v>
      </c>
      <c r="V95" s="62">
        <f t="shared" si="84"/>
        <v>28870565</v>
      </c>
      <c r="W95" s="62">
        <f t="shared" si="84"/>
        <v>0</v>
      </c>
      <c r="X95" s="38">
        <f t="shared" si="62"/>
        <v>4.6053909616464743E-3</v>
      </c>
      <c r="Y95" s="38">
        <f t="shared" si="63"/>
        <v>4.6053909616464743E-3</v>
      </c>
      <c r="Z95" s="38">
        <f t="shared" si="64"/>
        <v>4.6053909616464743E-3</v>
      </c>
      <c r="AA95" s="38">
        <f t="shared" si="65"/>
        <v>1</v>
      </c>
      <c r="AB95" s="38">
        <f t="shared" si="82"/>
        <v>1</v>
      </c>
    </row>
    <row r="96" spans="1:28" ht="26.25" customHeight="1" x14ac:dyDescent="0.25">
      <c r="A96" s="39" t="s">
        <v>202</v>
      </c>
      <c r="B96" s="34" t="s">
        <v>41</v>
      </c>
      <c r="C96" s="34">
        <v>20</v>
      </c>
      <c r="D96" s="34" t="s">
        <v>38</v>
      </c>
      <c r="E96" s="40" t="s">
        <v>203</v>
      </c>
      <c r="F96" s="62">
        <f t="shared" ref="F96:J97" si="85">+F97</f>
        <v>6064776000</v>
      </c>
      <c r="G96" s="62">
        <f t="shared" si="85"/>
        <v>0</v>
      </c>
      <c r="H96" s="62">
        <f t="shared" si="85"/>
        <v>0</v>
      </c>
      <c r="I96" s="62">
        <f t="shared" si="85"/>
        <v>0</v>
      </c>
      <c r="J96" s="62">
        <f t="shared" si="85"/>
        <v>0</v>
      </c>
      <c r="K96" s="62">
        <f t="shared" si="61"/>
        <v>0</v>
      </c>
      <c r="L96" s="66">
        <f>+L97</f>
        <v>6064776000</v>
      </c>
      <c r="M96" s="42">
        <f t="shared" si="53"/>
        <v>7.6847515774389273E-4</v>
      </c>
      <c r="N96" s="62">
        <f t="shared" ref="N96:W97" si="86">+N97</f>
        <v>6064776000</v>
      </c>
      <c r="O96" s="62">
        <f t="shared" si="86"/>
        <v>0</v>
      </c>
      <c r="P96" s="62">
        <f t="shared" si="86"/>
        <v>6064776000</v>
      </c>
      <c r="Q96" s="62">
        <f t="shared" si="86"/>
        <v>0</v>
      </c>
      <c r="R96" s="62">
        <f t="shared" si="86"/>
        <v>6064776000</v>
      </c>
      <c r="S96" s="62">
        <f t="shared" si="86"/>
        <v>0</v>
      </c>
      <c r="T96" s="62">
        <f t="shared" si="86"/>
        <v>0</v>
      </c>
      <c r="U96" s="62">
        <f t="shared" si="86"/>
        <v>0</v>
      </c>
      <c r="V96" s="62">
        <f t="shared" si="86"/>
        <v>0</v>
      </c>
      <c r="W96" s="62">
        <f t="shared" si="86"/>
        <v>0</v>
      </c>
      <c r="X96" s="38">
        <f t="shared" si="62"/>
        <v>0</v>
      </c>
      <c r="Y96" s="38">
        <f t="shared" si="63"/>
        <v>0</v>
      </c>
      <c r="Z96" s="38">
        <f t="shared" si="64"/>
        <v>0</v>
      </c>
      <c r="AA96" s="38" t="s">
        <v>40</v>
      </c>
      <c r="AB96" s="38" t="s">
        <v>40</v>
      </c>
    </row>
    <row r="97" spans="1:28" ht="33.75" customHeight="1" x14ac:dyDescent="0.25">
      <c r="A97" s="39" t="s">
        <v>204</v>
      </c>
      <c r="B97" s="34" t="s">
        <v>41</v>
      </c>
      <c r="C97" s="34">
        <v>20</v>
      </c>
      <c r="D97" s="34" t="s">
        <v>38</v>
      </c>
      <c r="E97" s="40" t="s">
        <v>205</v>
      </c>
      <c r="F97" s="62">
        <f t="shared" si="85"/>
        <v>6064776000</v>
      </c>
      <c r="G97" s="62">
        <f t="shared" si="85"/>
        <v>0</v>
      </c>
      <c r="H97" s="62">
        <f t="shared" si="85"/>
        <v>0</v>
      </c>
      <c r="I97" s="62">
        <f t="shared" si="85"/>
        <v>0</v>
      </c>
      <c r="J97" s="62">
        <f t="shared" si="85"/>
        <v>0</v>
      </c>
      <c r="K97" s="62">
        <f t="shared" si="61"/>
        <v>0</v>
      </c>
      <c r="L97" s="66">
        <f>+L98</f>
        <v>6064776000</v>
      </c>
      <c r="M97" s="42">
        <f t="shared" si="53"/>
        <v>7.6847515774389273E-4</v>
      </c>
      <c r="N97" s="62">
        <f t="shared" si="86"/>
        <v>6064776000</v>
      </c>
      <c r="O97" s="62">
        <f t="shared" si="86"/>
        <v>0</v>
      </c>
      <c r="P97" s="62">
        <f t="shared" si="86"/>
        <v>6064776000</v>
      </c>
      <c r="Q97" s="62">
        <f t="shared" si="86"/>
        <v>0</v>
      </c>
      <c r="R97" s="62">
        <f t="shared" si="86"/>
        <v>6064776000</v>
      </c>
      <c r="S97" s="62">
        <f t="shared" si="86"/>
        <v>0</v>
      </c>
      <c r="T97" s="62">
        <f t="shared" si="86"/>
        <v>0</v>
      </c>
      <c r="U97" s="62">
        <f t="shared" si="86"/>
        <v>0</v>
      </c>
      <c r="V97" s="62">
        <f t="shared" si="86"/>
        <v>0</v>
      </c>
      <c r="W97" s="62">
        <f t="shared" si="86"/>
        <v>0</v>
      </c>
      <c r="X97" s="38">
        <f t="shared" si="62"/>
        <v>0</v>
      </c>
      <c r="Y97" s="38">
        <f t="shared" si="63"/>
        <v>0</v>
      </c>
      <c r="Z97" s="38">
        <f t="shared" si="64"/>
        <v>0</v>
      </c>
      <c r="AA97" s="38" t="s">
        <v>40</v>
      </c>
      <c r="AB97" s="38" t="s">
        <v>40</v>
      </c>
    </row>
    <row r="98" spans="1:28" ht="49.5" customHeight="1" x14ac:dyDescent="0.25">
      <c r="A98" s="43" t="s">
        <v>206</v>
      </c>
      <c r="B98" s="44" t="s">
        <v>41</v>
      </c>
      <c r="C98" s="44">
        <v>20</v>
      </c>
      <c r="D98" s="44" t="s">
        <v>38</v>
      </c>
      <c r="E98" s="45" t="s">
        <v>207</v>
      </c>
      <c r="F98" s="59">
        <v>6064776000</v>
      </c>
      <c r="G98" s="46">
        <v>0</v>
      </c>
      <c r="H98" s="46">
        <v>0</v>
      </c>
      <c r="I98" s="46">
        <v>0</v>
      </c>
      <c r="J98" s="46">
        <v>0</v>
      </c>
      <c r="K98" s="46">
        <f t="shared" si="61"/>
        <v>0</v>
      </c>
      <c r="L98" s="56">
        <f>+F98+K98</f>
        <v>6064776000</v>
      </c>
      <c r="M98" s="51">
        <f t="shared" si="53"/>
        <v>7.6847515774389273E-4</v>
      </c>
      <c r="N98" s="59">
        <v>6064776000</v>
      </c>
      <c r="O98" s="46">
        <v>0</v>
      </c>
      <c r="P98" s="46">
        <f>L98-O98</f>
        <v>6064776000</v>
      </c>
      <c r="Q98" s="46">
        <v>0</v>
      </c>
      <c r="R98" s="46">
        <f>+L98-Q98</f>
        <v>6064776000</v>
      </c>
      <c r="S98" s="46">
        <f>O98-Q98</f>
        <v>0</v>
      </c>
      <c r="T98" s="46">
        <v>0</v>
      </c>
      <c r="U98" s="46">
        <f>+Q98-T98</f>
        <v>0</v>
      </c>
      <c r="V98" s="46">
        <v>0</v>
      </c>
      <c r="W98" s="48">
        <f>+T98-V98</f>
        <v>0</v>
      </c>
      <c r="X98" s="49">
        <f t="shared" si="62"/>
        <v>0</v>
      </c>
      <c r="Y98" s="49">
        <f t="shared" si="63"/>
        <v>0</v>
      </c>
      <c r="Z98" s="49">
        <f t="shared" si="64"/>
        <v>0</v>
      </c>
      <c r="AA98" s="49" t="s">
        <v>40</v>
      </c>
      <c r="AB98" s="49" t="s">
        <v>40</v>
      </c>
    </row>
    <row r="99" spans="1:28" ht="31.5" customHeight="1" x14ac:dyDescent="0.25">
      <c r="A99" s="39" t="s">
        <v>208</v>
      </c>
      <c r="B99" s="34" t="s">
        <v>41</v>
      </c>
      <c r="C99" s="34">
        <v>20</v>
      </c>
      <c r="D99" s="34" t="s">
        <v>38</v>
      </c>
      <c r="E99" s="40" t="s">
        <v>209</v>
      </c>
      <c r="F99" s="62">
        <f t="shared" ref="F99:J100" si="87">+F100</f>
        <v>204087000</v>
      </c>
      <c r="G99" s="62">
        <f t="shared" si="87"/>
        <v>0</v>
      </c>
      <c r="H99" s="62">
        <f t="shared" si="87"/>
        <v>0</v>
      </c>
      <c r="I99" s="62">
        <f t="shared" si="87"/>
        <v>0</v>
      </c>
      <c r="J99" s="62">
        <f t="shared" si="87"/>
        <v>0</v>
      </c>
      <c r="K99" s="62">
        <f t="shared" si="61"/>
        <v>0</v>
      </c>
      <c r="L99" s="66">
        <f>+L100</f>
        <v>204087000</v>
      </c>
      <c r="M99" s="61">
        <f t="shared" si="53"/>
        <v>2.5860112478758956E-5</v>
      </c>
      <c r="N99" s="62">
        <f t="shared" ref="N99:W100" si="88">+N100</f>
        <v>0</v>
      </c>
      <c r="O99" s="62">
        <f t="shared" si="88"/>
        <v>204087000</v>
      </c>
      <c r="P99" s="62">
        <f t="shared" si="88"/>
        <v>0</v>
      </c>
      <c r="Q99" s="62">
        <f t="shared" si="88"/>
        <v>28870565</v>
      </c>
      <c r="R99" s="62">
        <f t="shared" si="88"/>
        <v>175216435</v>
      </c>
      <c r="S99" s="62">
        <f t="shared" si="88"/>
        <v>175216435</v>
      </c>
      <c r="T99" s="62">
        <f t="shared" si="88"/>
        <v>28870565</v>
      </c>
      <c r="U99" s="62">
        <f t="shared" si="88"/>
        <v>0</v>
      </c>
      <c r="V99" s="62">
        <f t="shared" si="88"/>
        <v>28870565</v>
      </c>
      <c r="W99" s="62">
        <f t="shared" si="88"/>
        <v>0</v>
      </c>
      <c r="X99" s="38">
        <f t="shared" si="62"/>
        <v>0.14146204804813634</v>
      </c>
      <c r="Y99" s="38">
        <f t="shared" si="63"/>
        <v>0.14146204804813634</v>
      </c>
      <c r="Z99" s="38">
        <f t="shared" si="64"/>
        <v>0.14146204804813634</v>
      </c>
      <c r="AA99" s="38">
        <f t="shared" ref="AA99:AA107" si="89">+T99/Q99</f>
        <v>1</v>
      </c>
      <c r="AB99" s="38">
        <f t="shared" ref="AB99:AB107" si="90">+V99/T99</f>
        <v>1</v>
      </c>
    </row>
    <row r="100" spans="1:28" ht="31.5" customHeight="1" x14ac:dyDescent="0.25">
      <c r="A100" s="39" t="s">
        <v>210</v>
      </c>
      <c r="B100" s="34" t="s">
        <v>41</v>
      </c>
      <c r="C100" s="34">
        <v>20</v>
      </c>
      <c r="D100" s="34" t="s">
        <v>38</v>
      </c>
      <c r="E100" s="40" t="s">
        <v>211</v>
      </c>
      <c r="F100" s="62">
        <f t="shared" si="87"/>
        <v>204087000</v>
      </c>
      <c r="G100" s="62">
        <f t="shared" si="87"/>
        <v>0</v>
      </c>
      <c r="H100" s="62">
        <f t="shared" si="87"/>
        <v>0</v>
      </c>
      <c r="I100" s="62">
        <f t="shared" si="87"/>
        <v>0</v>
      </c>
      <c r="J100" s="62">
        <f t="shared" si="87"/>
        <v>0</v>
      </c>
      <c r="K100" s="62">
        <f t="shared" si="61"/>
        <v>0</v>
      </c>
      <c r="L100" s="66">
        <f>+L101</f>
        <v>204087000</v>
      </c>
      <c r="M100" s="61">
        <f t="shared" si="53"/>
        <v>2.5860112478758956E-5</v>
      </c>
      <c r="N100" s="62">
        <f t="shared" si="88"/>
        <v>0</v>
      </c>
      <c r="O100" s="62">
        <f t="shared" si="88"/>
        <v>204087000</v>
      </c>
      <c r="P100" s="62">
        <f t="shared" si="88"/>
        <v>0</v>
      </c>
      <c r="Q100" s="62">
        <f t="shared" si="88"/>
        <v>28870565</v>
      </c>
      <c r="R100" s="62">
        <f t="shared" si="88"/>
        <v>175216435</v>
      </c>
      <c r="S100" s="62">
        <f t="shared" si="88"/>
        <v>175216435</v>
      </c>
      <c r="T100" s="62">
        <f t="shared" si="88"/>
        <v>28870565</v>
      </c>
      <c r="U100" s="62">
        <f t="shared" si="88"/>
        <v>0</v>
      </c>
      <c r="V100" s="62">
        <f t="shared" si="88"/>
        <v>28870565</v>
      </c>
      <c r="W100" s="62">
        <f t="shared" si="88"/>
        <v>0</v>
      </c>
      <c r="X100" s="38">
        <f t="shared" si="62"/>
        <v>0.14146204804813634</v>
      </c>
      <c r="Y100" s="38">
        <f t="shared" si="63"/>
        <v>0.14146204804813634</v>
      </c>
      <c r="Z100" s="38">
        <f t="shared" si="64"/>
        <v>0.14146204804813634</v>
      </c>
      <c r="AA100" s="38">
        <f t="shared" si="89"/>
        <v>1</v>
      </c>
      <c r="AB100" s="38">
        <f t="shared" si="90"/>
        <v>1</v>
      </c>
    </row>
    <row r="101" spans="1:28" ht="34.5" customHeight="1" x14ac:dyDescent="0.25">
      <c r="A101" s="39" t="s">
        <v>212</v>
      </c>
      <c r="B101" s="34" t="s">
        <v>41</v>
      </c>
      <c r="C101" s="34">
        <v>20</v>
      </c>
      <c r="D101" s="34" t="s">
        <v>38</v>
      </c>
      <c r="E101" s="40" t="s">
        <v>213</v>
      </c>
      <c r="F101" s="62">
        <f>+F102+F103</f>
        <v>204087000</v>
      </c>
      <c r="G101" s="62">
        <f>+G102+G103</f>
        <v>0</v>
      </c>
      <c r="H101" s="62">
        <f>+H102+H103</f>
        <v>0</v>
      </c>
      <c r="I101" s="62">
        <f>+I102+I103</f>
        <v>0</v>
      </c>
      <c r="J101" s="62">
        <f>+J102+J103</f>
        <v>0</v>
      </c>
      <c r="K101" s="62">
        <f t="shared" si="61"/>
        <v>0</v>
      </c>
      <c r="L101" s="66">
        <f>+L102+L103</f>
        <v>204087000</v>
      </c>
      <c r="M101" s="61">
        <f t="shared" si="53"/>
        <v>2.5860112478758956E-5</v>
      </c>
      <c r="N101" s="62">
        <f t="shared" ref="N101:W101" si="91">+N102+N103</f>
        <v>0</v>
      </c>
      <c r="O101" s="62">
        <f t="shared" si="91"/>
        <v>204087000</v>
      </c>
      <c r="P101" s="62">
        <f t="shared" si="91"/>
        <v>0</v>
      </c>
      <c r="Q101" s="62">
        <f t="shared" si="91"/>
        <v>28870565</v>
      </c>
      <c r="R101" s="62">
        <f t="shared" si="91"/>
        <v>175216435</v>
      </c>
      <c r="S101" s="62">
        <f t="shared" si="91"/>
        <v>175216435</v>
      </c>
      <c r="T101" s="62">
        <f t="shared" si="91"/>
        <v>28870565</v>
      </c>
      <c r="U101" s="62">
        <f t="shared" si="91"/>
        <v>0</v>
      </c>
      <c r="V101" s="62">
        <f t="shared" si="91"/>
        <v>28870565</v>
      </c>
      <c r="W101" s="62">
        <f t="shared" si="91"/>
        <v>0</v>
      </c>
      <c r="X101" s="38">
        <f t="shared" si="62"/>
        <v>0.14146204804813634</v>
      </c>
      <c r="Y101" s="38">
        <f t="shared" si="63"/>
        <v>0.14146204804813634</v>
      </c>
      <c r="Z101" s="38">
        <f t="shared" si="64"/>
        <v>0.14146204804813634</v>
      </c>
      <c r="AA101" s="38">
        <f t="shared" si="89"/>
        <v>1</v>
      </c>
      <c r="AB101" s="38">
        <f t="shared" si="90"/>
        <v>1</v>
      </c>
    </row>
    <row r="102" spans="1:28" ht="33.75" customHeight="1" x14ac:dyDescent="0.25">
      <c r="A102" s="43" t="s">
        <v>214</v>
      </c>
      <c r="B102" s="44" t="s">
        <v>41</v>
      </c>
      <c r="C102" s="44">
        <v>20</v>
      </c>
      <c r="D102" s="44" t="s">
        <v>38</v>
      </c>
      <c r="E102" s="45" t="s">
        <v>215</v>
      </c>
      <c r="F102" s="46">
        <v>73471320</v>
      </c>
      <c r="G102" s="46">
        <v>0</v>
      </c>
      <c r="H102" s="46">
        <v>0</v>
      </c>
      <c r="I102" s="46">
        <v>0</v>
      </c>
      <c r="J102" s="46">
        <v>0</v>
      </c>
      <c r="K102" s="46">
        <f t="shared" si="61"/>
        <v>0</v>
      </c>
      <c r="L102" s="56">
        <f>+F102+K102</f>
        <v>73471320</v>
      </c>
      <c r="M102" s="53">
        <f t="shared" si="53"/>
        <v>9.3096404923532243E-6</v>
      </c>
      <c r="N102" s="46">
        <v>0</v>
      </c>
      <c r="O102" s="46">
        <v>73471320</v>
      </c>
      <c r="P102" s="46">
        <f>L102-O102</f>
        <v>0</v>
      </c>
      <c r="Q102" s="46">
        <v>25583535</v>
      </c>
      <c r="R102" s="46">
        <f>+L102-Q102</f>
        <v>47887785</v>
      </c>
      <c r="S102" s="46">
        <f>O102-Q102</f>
        <v>47887785</v>
      </c>
      <c r="T102" s="46">
        <v>25583535</v>
      </c>
      <c r="U102" s="46">
        <f>+Q102-T102</f>
        <v>0</v>
      </c>
      <c r="V102" s="46">
        <v>25583535</v>
      </c>
      <c r="W102" s="48">
        <f>+T102-V102</f>
        <v>0</v>
      </c>
      <c r="X102" s="49">
        <f t="shared" si="62"/>
        <v>0.34821117954597797</v>
      </c>
      <c r="Y102" s="49">
        <f t="shared" si="63"/>
        <v>0.34821117954597797</v>
      </c>
      <c r="Z102" s="49">
        <f t="shared" si="64"/>
        <v>0.34821117954597797</v>
      </c>
      <c r="AA102" s="49">
        <f t="shared" si="89"/>
        <v>1</v>
      </c>
      <c r="AB102" s="49">
        <f t="shared" si="90"/>
        <v>1</v>
      </c>
    </row>
    <row r="103" spans="1:28" ht="37.5" customHeight="1" x14ac:dyDescent="0.25">
      <c r="A103" s="43" t="s">
        <v>216</v>
      </c>
      <c r="B103" s="44" t="s">
        <v>41</v>
      </c>
      <c r="C103" s="44">
        <v>20</v>
      </c>
      <c r="D103" s="44" t="s">
        <v>38</v>
      </c>
      <c r="E103" s="45" t="s">
        <v>217</v>
      </c>
      <c r="F103" s="46">
        <v>130615680</v>
      </c>
      <c r="G103" s="46">
        <v>0</v>
      </c>
      <c r="H103" s="46">
        <v>0</v>
      </c>
      <c r="I103" s="46">
        <v>0</v>
      </c>
      <c r="J103" s="46">
        <v>0</v>
      </c>
      <c r="K103" s="46">
        <f t="shared" si="61"/>
        <v>0</v>
      </c>
      <c r="L103" s="56">
        <f>+F103+K103</f>
        <v>130615680</v>
      </c>
      <c r="M103" s="53">
        <f t="shared" si="53"/>
        <v>1.6550471986405731E-5</v>
      </c>
      <c r="N103" s="46">
        <v>0</v>
      </c>
      <c r="O103" s="46">
        <v>130615680</v>
      </c>
      <c r="P103" s="46">
        <f>L103-O103</f>
        <v>0</v>
      </c>
      <c r="Q103" s="46">
        <v>3287030</v>
      </c>
      <c r="R103" s="46">
        <f>+L103-Q103</f>
        <v>127328650</v>
      </c>
      <c r="S103" s="46">
        <f>O103-Q103</f>
        <v>127328650</v>
      </c>
      <c r="T103" s="46">
        <v>3287030</v>
      </c>
      <c r="U103" s="46">
        <f>+Q103-T103</f>
        <v>0</v>
      </c>
      <c r="V103" s="46">
        <v>3287030</v>
      </c>
      <c r="W103" s="48">
        <f>+T103-V103</f>
        <v>0</v>
      </c>
      <c r="X103" s="49">
        <f t="shared" si="62"/>
        <v>2.5165661580600431E-2</v>
      </c>
      <c r="Y103" s="49">
        <f t="shared" si="63"/>
        <v>2.5165661580600431E-2</v>
      </c>
      <c r="Z103" s="49">
        <f t="shared" si="64"/>
        <v>2.5165661580600431E-2</v>
      </c>
      <c r="AA103" s="49">
        <f t="shared" si="89"/>
        <v>1</v>
      </c>
      <c r="AB103" s="49">
        <f t="shared" si="90"/>
        <v>1</v>
      </c>
    </row>
    <row r="104" spans="1:28" ht="29.25" customHeight="1" x14ac:dyDescent="0.25">
      <c r="A104" s="74" t="s">
        <v>218</v>
      </c>
      <c r="B104" s="75" t="s">
        <v>37</v>
      </c>
      <c r="C104" s="75">
        <v>10</v>
      </c>
      <c r="D104" s="75" t="s">
        <v>38</v>
      </c>
      <c r="E104" s="76" t="s">
        <v>219</v>
      </c>
      <c r="F104" s="77">
        <f>+F105</f>
        <v>10073090054</v>
      </c>
      <c r="G104" s="62">
        <f>+G105</f>
        <v>0</v>
      </c>
      <c r="H104" s="62">
        <f>+H105</f>
        <v>0</v>
      </c>
      <c r="I104" s="62">
        <f>+I105</f>
        <v>0</v>
      </c>
      <c r="J104" s="62">
        <f>+J105</f>
        <v>0</v>
      </c>
      <c r="K104" s="62">
        <f t="shared" si="61"/>
        <v>0</v>
      </c>
      <c r="L104" s="66">
        <f>+L105</f>
        <v>10073090054</v>
      </c>
      <c r="M104" s="253">
        <f t="shared" si="53"/>
        <v>1.2763735162215533E-3</v>
      </c>
      <c r="N104" s="62">
        <f t="shared" ref="N104:W104" si="92">+N105</f>
        <v>0</v>
      </c>
      <c r="O104" s="62">
        <f t="shared" si="92"/>
        <v>10710154.800000001</v>
      </c>
      <c r="P104" s="62">
        <f t="shared" si="92"/>
        <v>10062379899.200001</v>
      </c>
      <c r="Q104" s="62">
        <f t="shared" si="92"/>
        <v>10709702.540000001</v>
      </c>
      <c r="R104" s="62">
        <f t="shared" si="92"/>
        <v>10062380351.459999</v>
      </c>
      <c r="S104" s="62">
        <f t="shared" si="92"/>
        <v>452.26</v>
      </c>
      <c r="T104" s="62">
        <f t="shared" si="92"/>
        <v>10709702.540000001</v>
      </c>
      <c r="U104" s="62">
        <f t="shared" si="92"/>
        <v>0</v>
      </c>
      <c r="V104" s="62">
        <f t="shared" si="92"/>
        <v>10709702.540000001</v>
      </c>
      <c r="W104" s="62">
        <f t="shared" si="92"/>
        <v>0</v>
      </c>
      <c r="X104" s="38">
        <f t="shared" si="62"/>
        <v>1.0631993243967082E-3</v>
      </c>
      <c r="Y104" s="38">
        <f t="shared" si="63"/>
        <v>1.0631993243967082E-3</v>
      </c>
      <c r="Z104" s="38">
        <f t="shared" si="64"/>
        <v>1.0631993243967082E-3</v>
      </c>
      <c r="AA104" s="38">
        <f t="shared" si="89"/>
        <v>1</v>
      </c>
      <c r="AB104" s="38">
        <f t="shared" si="90"/>
        <v>1</v>
      </c>
    </row>
    <row r="105" spans="1:28" ht="29.25" customHeight="1" x14ac:dyDescent="0.25">
      <c r="A105" s="74" t="s">
        <v>220</v>
      </c>
      <c r="B105" s="75" t="s">
        <v>37</v>
      </c>
      <c r="C105" s="75">
        <v>10</v>
      </c>
      <c r="D105" s="75" t="s">
        <v>38</v>
      </c>
      <c r="E105" s="76" t="s">
        <v>221</v>
      </c>
      <c r="F105" s="77">
        <f>+F106+F107</f>
        <v>10073090054</v>
      </c>
      <c r="G105" s="62">
        <f>+G106+G107</f>
        <v>0</v>
      </c>
      <c r="H105" s="62">
        <f>+H106+H107</f>
        <v>0</v>
      </c>
      <c r="I105" s="62">
        <f>+I106+I107</f>
        <v>0</v>
      </c>
      <c r="J105" s="62">
        <f>+J106+J107</f>
        <v>0</v>
      </c>
      <c r="K105" s="62">
        <f t="shared" si="61"/>
        <v>0</v>
      </c>
      <c r="L105" s="66">
        <f>+L106+L107</f>
        <v>10073090054</v>
      </c>
      <c r="M105" s="253">
        <f t="shared" si="53"/>
        <v>1.2763735162215533E-3</v>
      </c>
      <c r="N105" s="62">
        <f t="shared" ref="N105:W105" si="93">+N106+N107</f>
        <v>0</v>
      </c>
      <c r="O105" s="62">
        <f t="shared" si="93"/>
        <v>10710154.800000001</v>
      </c>
      <c r="P105" s="62">
        <f t="shared" si="93"/>
        <v>10062379899.200001</v>
      </c>
      <c r="Q105" s="62">
        <f t="shared" si="93"/>
        <v>10709702.540000001</v>
      </c>
      <c r="R105" s="62">
        <f t="shared" si="93"/>
        <v>10062380351.459999</v>
      </c>
      <c r="S105" s="62">
        <f t="shared" si="93"/>
        <v>452.26</v>
      </c>
      <c r="T105" s="62">
        <f t="shared" si="93"/>
        <v>10709702.540000001</v>
      </c>
      <c r="U105" s="62">
        <f t="shared" si="93"/>
        <v>0</v>
      </c>
      <c r="V105" s="62">
        <f t="shared" si="93"/>
        <v>10709702.540000001</v>
      </c>
      <c r="W105" s="62">
        <f t="shared" si="93"/>
        <v>0</v>
      </c>
      <c r="X105" s="38">
        <f t="shared" si="62"/>
        <v>1.0631993243967082E-3</v>
      </c>
      <c r="Y105" s="38">
        <f t="shared" si="63"/>
        <v>1.0631993243967082E-3</v>
      </c>
      <c r="Z105" s="38">
        <f t="shared" si="64"/>
        <v>1.0631993243967082E-3</v>
      </c>
      <c r="AA105" s="38">
        <f t="shared" si="89"/>
        <v>1</v>
      </c>
      <c r="AB105" s="38">
        <f t="shared" si="90"/>
        <v>1</v>
      </c>
    </row>
    <row r="106" spans="1:28" ht="29.25" customHeight="1" x14ac:dyDescent="0.25">
      <c r="A106" s="78" t="s">
        <v>222</v>
      </c>
      <c r="B106" s="79" t="s">
        <v>37</v>
      </c>
      <c r="C106" s="79">
        <v>10</v>
      </c>
      <c r="D106" s="79" t="s">
        <v>38</v>
      </c>
      <c r="E106" s="80" t="s">
        <v>223</v>
      </c>
      <c r="F106" s="81">
        <v>5036545027</v>
      </c>
      <c r="G106" s="46">
        <v>0</v>
      </c>
      <c r="H106" s="46">
        <v>0</v>
      </c>
      <c r="I106" s="46">
        <v>0</v>
      </c>
      <c r="J106" s="46">
        <v>0</v>
      </c>
      <c r="K106" s="46">
        <f t="shared" si="61"/>
        <v>0</v>
      </c>
      <c r="L106" s="56">
        <f>+F106+K106</f>
        <v>5036545027</v>
      </c>
      <c r="M106" s="51">
        <f t="shared" si="53"/>
        <v>6.3818675811077663E-4</v>
      </c>
      <c r="N106" s="46">
        <v>0</v>
      </c>
      <c r="O106" s="46">
        <v>10709154.800000001</v>
      </c>
      <c r="P106" s="46">
        <f>L106-O106</f>
        <v>5025835872.1999998</v>
      </c>
      <c r="Q106" s="46">
        <v>10709154.800000001</v>
      </c>
      <c r="R106" s="46">
        <f>+L106-Q106</f>
        <v>5025835872.1999998</v>
      </c>
      <c r="S106" s="46">
        <f>O106-Q106</f>
        <v>0</v>
      </c>
      <c r="T106" s="46">
        <v>10709154.800000001</v>
      </c>
      <c r="U106" s="46">
        <f>+Q106-T106</f>
        <v>0</v>
      </c>
      <c r="V106" s="46">
        <v>10709154.800000001</v>
      </c>
      <c r="W106" s="48">
        <f>+T106-V106</f>
        <v>0</v>
      </c>
      <c r="X106" s="49">
        <f t="shared" si="62"/>
        <v>2.1262898956705785E-3</v>
      </c>
      <c r="Y106" s="49">
        <f t="shared" si="63"/>
        <v>2.1262898956705785E-3</v>
      </c>
      <c r="Z106" s="49">
        <f t="shared" si="64"/>
        <v>2.1262898956705785E-3</v>
      </c>
      <c r="AA106" s="49">
        <f t="shared" si="89"/>
        <v>1</v>
      </c>
      <c r="AB106" s="49">
        <f t="shared" si="90"/>
        <v>1</v>
      </c>
    </row>
    <row r="107" spans="1:28" ht="29.25" customHeight="1" x14ac:dyDescent="0.25">
      <c r="A107" s="78" t="s">
        <v>224</v>
      </c>
      <c r="B107" s="79" t="s">
        <v>37</v>
      </c>
      <c r="C107" s="79">
        <v>10</v>
      </c>
      <c r="D107" s="79" t="s">
        <v>38</v>
      </c>
      <c r="E107" s="80" t="s">
        <v>225</v>
      </c>
      <c r="F107" s="81">
        <v>5036545027</v>
      </c>
      <c r="G107" s="46">
        <v>0</v>
      </c>
      <c r="H107" s="46">
        <v>0</v>
      </c>
      <c r="I107" s="46">
        <v>0</v>
      </c>
      <c r="J107" s="46">
        <v>0</v>
      </c>
      <c r="K107" s="46">
        <f t="shared" si="61"/>
        <v>0</v>
      </c>
      <c r="L107" s="56">
        <f>+F107+K107</f>
        <v>5036545027</v>
      </c>
      <c r="M107" s="51">
        <f t="shared" si="53"/>
        <v>6.3818675811077663E-4</v>
      </c>
      <c r="N107" s="46">
        <v>0</v>
      </c>
      <c r="O107" s="46">
        <v>1000</v>
      </c>
      <c r="P107" s="46">
        <f>L107-O107</f>
        <v>5036544027</v>
      </c>
      <c r="Q107" s="46">
        <v>547.74</v>
      </c>
      <c r="R107" s="46">
        <f>+L107-Q107</f>
        <v>5036544479.2600002</v>
      </c>
      <c r="S107" s="46">
        <f>O107-Q107</f>
        <v>452.26</v>
      </c>
      <c r="T107" s="46">
        <v>547.74</v>
      </c>
      <c r="U107" s="46">
        <f>+Q107-T107</f>
        <v>0</v>
      </c>
      <c r="V107" s="46">
        <v>547.74</v>
      </c>
      <c r="W107" s="48">
        <f>+T107-V107</f>
        <v>0</v>
      </c>
      <c r="X107" s="113">
        <f t="shared" si="62"/>
        <v>1.0875312283791085E-7</v>
      </c>
      <c r="Y107" s="113">
        <f t="shared" si="63"/>
        <v>1.0875312283791085E-7</v>
      </c>
      <c r="Z107" s="113">
        <f t="shared" si="64"/>
        <v>1.0875312283791085E-7</v>
      </c>
      <c r="AA107" s="49">
        <f t="shared" si="89"/>
        <v>1</v>
      </c>
      <c r="AB107" s="49">
        <f t="shared" si="90"/>
        <v>1</v>
      </c>
    </row>
    <row r="108" spans="1:28" ht="33" customHeight="1" x14ac:dyDescent="0.25">
      <c r="A108" s="39" t="s">
        <v>226</v>
      </c>
      <c r="B108" s="82" t="s">
        <v>41</v>
      </c>
      <c r="C108" s="82">
        <v>20</v>
      </c>
      <c r="D108" s="82" t="s">
        <v>38</v>
      </c>
      <c r="E108" s="40" t="s">
        <v>227</v>
      </c>
      <c r="F108" s="62">
        <f t="shared" ref="F108:J109" si="94">+F109</f>
        <v>15202471000</v>
      </c>
      <c r="G108" s="62">
        <f t="shared" si="94"/>
        <v>0</v>
      </c>
      <c r="H108" s="62">
        <f t="shared" si="94"/>
        <v>0</v>
      </c>
      <c r="I108" s="62">
        <f t="shared" si="94"/>
        <v>0</v>
      </c>
      <c r="J108" s="62">
        <f t="shared" si="94"/>
        <v>0</v>
      </c>
      <c r="K108" s="62">
        <f t="shared" si="61"/>
        <v>0</v>
      </c>
      <c r="L108" s="66">
        <f>+L109</f>
        <v>15202471000</v>
      </c>
      <c r="M108" s="253">
        <f t="shared" si="53"/>
        <v>1.9263236267624648E-3</v>
      </c>
      <c r="N108" s="62">
        <f t="shared" ref="N108:W109" si="95">+N109</f>
        <v>0</v>
      </c>
      <c r="O108" s="62">
        <f t="shared" si="95"/>
        <v>0</v>
      </c>
      <c r="P108" s="62">
        <f t="shared" si="95"/>
        <v>15202471000</v>
      </c>
      <c r="Q108" s="62">
        <f t="shared" si="95"/>
        <v>0</v>
      </c>
      <c r="R108" s="62">
        <f t="shared" si="95"/>
        <v>15202471000</v>
      </c>
      <c r="S108" s="62">
        <f t="shared" si="95"/>
        <v>0</v>
      </c>
      <c r="T108" s="62">
        <f t="shared" si="95"/>
        <v>0</v>
      </c>
      <c r="U108" s="62">
        <f t="shared" si="95"/>
        <v>0</v>
      </c>
      <c r="V108" s="62">
        <f t="shared" si="95"/>
        <v>0</v>
      </c>
      <c r="W108" s="62">
        <f t="shared" si="95"/>
        <v>0</v>
      </c>
      <c r="X108" s="38">
        <f t="shared" si="62"/>
        <v>0</v>
      </c>
      <c r="Y108" s="38">
        <f t="shared" si="63"/>
        <v>0</v>
      </c>
      <c r="Z108" s="38">
        <f t="shared" si="64"/>
        <v>0</v>
      </c>
      <c r="AA108" s="38" t="s">
        <v>40</v>
      </c>
      <c r="AB108" s="38" t="s">
        <v>40</v>
      </c>
    </row>
    <row r="109" spans="1:28" ht="33" customHeight="1" x14ac:dyDescent="0.25">
      <c r="A109" s="39" t="s">
        <v>228</v>
      </c>
      <c r="B109" s="82" t="s">
        <v>41</v>
      </c>
      <c r="C109" s="82">
        <v>20</v>
      </c>
      <c r="D109" s="82" t="s">
        <v>38</v>
      </c>
      <c r="E109" s="40" t="s">
        <v>229</v>
      </c>
      <c r="F109" s="62">
        <f t="shared" si="94"/>
        <v>15202471000</v>
      </c>
      <c r="G109" s="62">
        <f t="shared" si="94"/>
        <v>0</v>
      </c>
      <c r="H109" s="62">
        <f t="shared" si="94"/>
        <v>0</v>
      </c>
      <c r="I109" s="62">
        <f t="shared" si="94"/>
        <v>0</v>
      </c>
      <c r="J109" s="62">
        <f t="shared" si="94"/>
        <v>0</v>
      </c>
      <c r="K109" s="62">
        <f t="shared" si="61"/>
        <v>0</v>
      </c>
      <c r="L109" s="66">
        <f>+L110</f>
        <v>15202471000</v>
      </c>
      <c r="M109" s="253">
        <f t="shared" si="53"/>
        <v>1.9263236267624648E-3</v>
      </c>
      <c r="N109" s="62">
        <f t="shared" si="95"/>
        <v>0</v>
      </c>
      <c r="O109" s="62">
        <f t="shared" si="95"/>
        <v>0</v>
      </c>
      <c r="P109" s="62">
        <f t="shared" si="95"/>
        <v>15202471000</v>
      </c>
      <c r="Q109" s="62">
        <f t="shared" si="95"/>
        <v>0</v>
      </c>
      <c r="R109" s="62">
        <f t="shared" si="95"/>
        <v>15202471000</v>
      </c>
      <c r="S109" s="62">
        <f t="shared" si="95"/>
        <v>0</v>
      </c>
      <c r="T109" s="62">
        <f t="shared" si="95"/>
        <v>0</v>
      </c>
      <c r="U109" s="62">
        <f t="shared" si="95"/>
        <v>0</v>
      </c>
      <c r="V109" s="62">
        <f t="shared" si="95"/>
        <v>0</v>
      </c>
      <c r="W109" s="62">
        <f t="shared" si="95"/>
        <v>0</v>
      </c>
      <c r="X109" s="38">
        <f t="shared" si="62"/>
        <v>0</v>
      </c>
      <c r="Y109" s="38">
        <f t="shared" si="63"/>
        <v>0</v>
      </c>
      <c r="Z109" s="38">
        <f t="shared" si="64"/>
        <v>0</v>
      </c>
      <c r="AA109" s="38" t="s">
        <v>40</v>
      </c>
      <c r="AB109" s="38" t="s">
        <v>40</v>
      </c>
    </row>
    <row r="110" spans="1:28" ht="28.5" customHeight="1" thickBot="1" x14ac:dyDescent="0.3">
      <c r="A110" s="83" t="s">
        <v>230</v>
      </c>
      <c r="B110" s="84" t="s">
        <v>41</v>
      </c>
      <c r="C110" s="84">
        <v>20</v>
      </c>
      <c r="D110" s="84" t="s">
        <v>38</v>
      </c>
      <c r="E110" s="85" t="s">
        <v>231</v>
      </c>
      <c r="F110" s="86">
        <v>15202471000</v>
      </c>
      <c r="G110" s="86">
        <v>0</v>
      </c>
      <c r="H110" s="86">
        <v>0</v>
      </c>
      <c r="I110" s="46">
        <v>0</v>
      </c>
      <c r="J110" s="86">
        <v>0</v>
      </c>
      <c r="K110" s="86">
        <f t="shared" si="61"/>
        <v>0</v>
      </c>
      <c r="L110" s="196">
        <f>+F110+K110</f>
        <v>15202471000</v>
      </c>
      <c r="M110" s="263">
        <f t="shared" si="53"/>
        <v>1.9263236267624648E-3</v>
      </c>
      <c r="N110" s="86">
        <v>0</v>
      </c>
      <c r="O110" s="46">
        <v>0</v>
      </c>
      <c r="P110" s="46">
        <f>L110-O110</f>
        <v>15202471000</v>
      </c>
      <c r="Q110" s="46">
        <v>0</v>
      </c>
      <c r="R110" s="86">
        <f>+L110-Q110</f>
        <v>15202471000</v>
      </c>
      <c r="S110" s="46">
        <f>O110-Q110</f>
        <v>0</v>
      </c>
      <c r="T110" s="46">
        <v>0</v>
      </c>
      <c r="U110" s="86">
        <f>+Q110-T110</f>
        <v>0</v>
      </c>
      <c r="V110" s="46">
        <v>0</v>
      </c>
      <c r="W110" s="88">
        <f>+T110-V110</f>
        <v>0</v>
      </c>
      <c r="X110" s="49">
        <f t="shared" si="62"/>
        <v>0</v>
      </c>
      <c r="Y110" s="49">
        <f t="shared" si="63"/>
        <v>0</v>
      </c>
      <c r="Z110" s="49">
        <f t="shared" si="64"/>
        <v>0</v>
      </c>
      <c r="AA110" s="49" t="s">
        <v>40</v>
      </c>
      <c r="AB110" s="49" t="s">
        <v>40</v>
      </c>
    </row>
    <row r="111" spans="1:28" s="4" customFormat="1" ht="28.5" customHeight="1" thickBot="1" x14ac:dyDescent="0.3">
      <c r="A111" s="21" t="s">
        <v>232</v>
      </c>
      <c r="B111" s="89" t="s">
        <v>37</v>
      </c>
      <c r="C111" s="90">
        <v>11</v>
      </c>
      <c r="D111" s="89" t="s">
        <v>233</v>
      </c>
      <c r="E111" s="23" t="s">
        <v>234</v>
      </c>
      <c r="F111" s="24">
        <f t="shared" ref="F111:J113" si="96">+F113</f>
        <v>142092023709</v>
      </c>
      <c r="G111" s="24">
        <f t="shared" si="96"/>
        <v>0</v>
      </c>
      <c r="H111" s="24">
        <f t="shared" si="96"/>
        <v>0</v>
      </c>
      <c r="I111" s="24">
        <f t="shared" si="96"/>
        <v>0</v>
      </c>
      <c r="J111" s="24">
        <f t="shared" si="96"/>
        <v>0</v>
      </c>
      <c r="K111" s="24">
        <f t="shared" si="61"/>
        <v>0</v>
      </c>
      <c r="L111" s="248">
        <f>+L113</f>
        <v>142092023709</v>
      </c>
      <c r="M111" s="264">
        <f t="shared" si="53"/>
        <v>1.8004653483314589E-2</v>
      </c>
      <c r="N111" s="24">
        <f t="shared" ref="N111:W113" si="97">+N113</f>
        <v>0</v>
      </c>
      <c r="O111" s="24">
        <f t="shared" si="97"/>
        <v>0</v>
      </c>
      <c r="P111" s="24">
        <f t="shared" si="97"/>
        <v>142092023709</v>
      </c>
      <c r="Q111" s="24">
        <f t="shared" si="97"/>
        <v>0</v>
      </c>
      <c r="R111" s="24">
        <f t="shared" si="97"/>
        <v>142092023709</v>
      </c>
      <c r="S111" s="24">
        <f t="shared" si="97"/>
        <v>0</v>
      </c>
      <c r="T111" s="24">
        <f t="shared" si="97"/>
        <v>0</v>
      </c>
      <c r="U111" s="24">
        <f t="shared" si="97"/>
        <v>0</v>
      </c>
      <c r="V111" s="24">
        <f t="shared" si="97"/>
        <v>0</v>
      </c>
      <c r="W111" s="24">
        <f t="shared" si="97"/>
        <v>0</v>
      </c>
      <c r="X111" s="30">
        <f t="shared" si="62"/>
        <v>0</v>
      </c>
      <c r="Y111" s="31">
        <f t="shared" si="63"/>
        <v>0</v>
      </c>
      <c r="Z111" s="31">
        <f t="shared" si="64"/>
        <v>0</v>
      </c>
      <c r="AA111" s="31" t="s">
        <v>40</v>
      </c>
      <c r="AB111" s="32" t="s">
        <v>40</v>
      </c>
    </row>
    <row r="112" spans="1:28" s="4" customFormat="1" ht="28.5" customHeight="1" thickBot="1" x14ac:dyDescent="0.3">
      <c r="A112" s="21" t="s">
        <v>232</v>
      </c>
      <c r="B112" s="89" t="s">
        <v>37</v>
      </c>
      <c r="C112" s="90">
        <v>11</v>
      </c>
      <c r="D112" s="89" t="s">
        <v>38</v>
      </c>
      <c r="E112" s="23" t="s">
        <v>234</v>
      </c>
      <c r="F112" s="24">
        <f t="shared" si="96"/>
        <v>2577909803112</v>
      </c>
      <c r="G112" s="24">
        <f t="shared" si="96"/>
        <v>0</v>
      </c>
      <c r="H112" s="24">
        <f t="shared" si="96"/>
        <v>0</v>
      </c>
      <c r="I112" s="24">
        <f t="shared" si="96"/>
        <v>0</v>
      </c>
      <c r="J112" s="24">
        <f t="shared" si="96"/>
        <v>0</v>
      </c>
      <c r="K112" s="24">
        <f t="shared" si="61"/>
        <v>0</v>
      </c>
      <c r="L112" s="248">
        <f>+L114</f>
        <v>2577909803112</v>
      </c>
      <c r="M112" s="264">
        <f t="shared" si="53"/>
        <v>0.32665009269856321</v>
      </c>
      <c r="N112" s="24">
        <f t="shared" si="97"/>
        <v>0</v>
      </c>
      <c r="O112" s="24">
        <f t="shared" si="97"/>
        <v>821511464689</v>
      </c>
      <c r="P112" s="24">
        <f t="shared" si="97"/>
        <v>1756398338423</v>
      </c>
      <c r="Q112" s="24">
        <f t="shared" si="97"/>
        <v>821511464689</v>
      </c>
      <c r="R112" s="24">
        <f t="shared" si="97"/>
        <v>1756398338423</v>
      </c>
      <c r="S112" s="24">
        <f t="shared" si="97"/>
        <v>0</v>
      </c>
      <c r="T112" s="24">
        <f t="shared" si="97"/>
        <v>821511464689</v>
      </c>
      <c r="U112" s="24">
        <f t="shared" si="97"/>
        <v>0</v>
      </c>
      <c r="V112" s="24">
        <f t="shared" si="97"/>
        <v>821511464689</v>
      </c>
      <c r="W112" s="24">
        <f t="shared" si="97"/>
        <v>0</v>
      </c>
      <c r="X112" s="30">
        <f t="shared" si="62"/>
        <v>0.31867347092488968</v>
      </c>
      <c r="Y112" s="31">
        <f t="shared" si="63"/>
        <v>0.31867347092488968</v>
      </c>
      <c r="Z112" s="31">
        <f t="shared" si="64"/>
        <v>0.31867347092488968</v>
      </c>
      <c r="AA112" s="31">
        <f>+T112/Q112</f>
        <v>1</v>
      </c>
      <c r="AB112" s="32">
        <f>+V112/T112</f>
        <v>1</v>
      </c>
    </row>
    <row r="113" spans="1:28" ht="23.25" customHeight="1" x14ac:dyDescent="0.25">
      <c r="A113" s="39" t="s">
        <v>235</v>
      </c>
      <c r="B113" s="34" t="s">
        <v>37</v>
      </c>
      <c r="C113" s="34">
        <v>11</v>
      </c>
      <c r="D113" s="34" t="s">
        <v>233</v>
      </c>
      <c r="E113" s="40" t="s">
        <v>236</v>
      </c>
      <c r="F113" s="63">
        <f t="shared" si="96"/>
        <v>142092023709</v>
      </c>
      <c r="G113" s="63">
        <f t="shared" si="96"/>
        <v>0</v>
      </c>
      <c r="H113" s="63">
        <f t="shared" si="96"/>
        <v>0</v>
      </c>
      <c r="I113" s="63">
        <f t="shared" si="96"/>
        <v>0</v>
      </c>
      <c r="J113" s="63">
        <f t="shared" si="96"/>
        <v>0</v>
      </c>
      <c r="K113" s="63">
        <f t="shared" si="61"/>
        <v>0</v>
      </c>
      <c r="L113" s="254">
        <f>+L115</f>
        <v>142092023709</v>
      </c>
      <c r="M113" s="253">
        <f t="shared" si="53"/>
        <v>1.8004653483314589E-2</v>
      </c>
      <c r="N113" s="63">
        <f t="shared" si="97"/>
        <v>0</v>
      </c>
      <c r="O113" s="63">
        <f t="shared" si="97"/>
        <v>0</v>
      </c>
      <c r="P113" s="63">
        <f t="shared" si="97"/>
        <v>142092023709</v>
      </c>
      <c r="Q113" s="63">
        <f t="shared" si="97"/>
        <v>0</v>
      </c>
      <c r="R113" s="63">
        <f t="shared" si="97"/>
        <v>142092023709</v>
      </c>
      <c r="S113" s="63">
        <f t="shared" si="97"/>
        <v>0</v>
      </c>
      <c r="T113" s="63">
        <f t="shared" si="97"/>
        <v>0</v>
      </c>
      <c r="U113" s="63">
        <f t="shared" si="97"/>
        <v>0</v>
      </c>
      <c r="V113" s="63">
        <f t="shared" si="97"/>
        <v>0</v>
      </c>
      <c r="W113" s="63">
        <f t="shared" si="97"/>
        <v>0</v>
      </c>
      <c r="X113" s="38">
        <f t="shared" si="62"/>
        <v>0</v>
      </c>
      <c r="Y113" s="38">
        <f t="shared" si="63"/>
        <v>0</v>
      </c>
      <c r="Z113" s="38">
        <f t="shared" si="64"/>
        <v>0</v>
      </c>
      <c r="AA113" s="38" t="s">
        <v>40</v>
      </c>
      <c r="AB113" s="38" t="s">
        <v>40</v>
      </c>
    </row>
    <row r="114" spans="1:28" ht="23.25" customHeight="1" x14ac:dyDescent="0.25">
      <c r="A114" s="39" t="s">
        <v>235</v>
      </c>
      <c r="B114" s="82" t="s">
        <v>37</v>
      </c>
      <c r="C114" s="82">
        <v>11</v>
      </c>
      <c r="D114" s="82" t="s">
        <v>38</v>
      </c>
      <c r="E114" s="40" t="s">
        <v>236</v>
      </c>
      <c r="F114" s="63">
        <f>+F118</f>
        <v>2577909803112</v>
      </c>
      <c r="G114" s="63">
        <f>+G118</f>
        <v>0</v>
      </c>
      <c r="H114" s="63">
        <f>+H118</f>
        <v>0</v>
      </c>
      <c r="I114" s="63">
        <f>+I118</f>
        <v>0</v>
      </c>
      <c r="J114" s="63">
        <f>+J118</f>
        <v>0</v>
      </c>
      <c r="K114" s="63">
        <f t="shared" si="61"/>
        <v>0</v>
      </c>
      <c r="L114" s="254">
        <f>+L118</f>
        <v>2577909803112</v>
      </c>
      <c r="M114" s="253">
        <f t="shared" si="53"/>
        <v>0.32665009269856321</v>
      </c>
      <c r="N114" s="63">
        <f t="shared" ref="N114:W114" si="98">+N118</f>
        <v>0</v>
      </c>
      <c r="O114" s="63">
        <f t="shared" si="98"/>
        <v>821511464689</v>
      </c>
      <c r="P114" s="63">
        <f t="shared" si="98"/>
        <v>1756398338423</v>
      </c>
      <c r="Q114" s="63">
        <f t="shared" si="98"/>
        <v>821511464689</v>
      </c>
      <c r="R114" s="63">
        <f t="shared" si="98"/>
        <v>1756398338423</v>
      </c>
      <c r="S114" s="63">
        <f t="shared" si="98"/>
        <v>0</v>
      </c>
      <c r="T114" s="63">
        <f t="shared" si="98"/>
        <v>821511464689</v>
      </c>
      <c r="U114" s="63">
        <f t="shared" si="98"/>
        <v>0</v>
      </c>
      <c r="V114" s="63">
        <f t="shared" si="98"/>
        <v>821511464689</v>
      </c>
      <c r="W114" s="63">
        <f t="shared" si="98"/>
        <v>0</v>
      </c>
      <c r="X114" s="38">
        <f t="shared" si="62"/>
        <v>0.31867347092488968</v>
      </c>
      <c r="Y114" s="38">
        <f t="shared" si="63"/>
        <v>0.31867347092488968</v>
      </c>
      <c r="Z114" s="38">
        <f t="shared" si="64"/>
        <v>0.31867347092488968</v>
      </c>
      <c r="AA114" s="38">
        <f t="shared" ref="AA114" si="99">+T114/Q114</f>
        <v>1</v>
      </c>
      <c r="AB114" s="38">
        <f t="shared" ref="AB114" si="100">+V114/T114</f>
        <v>1</v>
      </c>
    </row>
    <row r="115" spans="1:28" ht="23.25" customHeight="1" x14ac:dyDescent="0.25">
      <c r="A115" s="39" t="s">
        <v>237</v>
      </c>
      <c r="B115" s="34" t="s">
        <v>37</v>
      </c>
      <c r="C115" s="34">
        <v>11</v>
      </c>
      <c r="D115" s="34" t="s">
        <v>233</v>
      </c>
      <c r="E115" s="40" t="s">
        <v>238</v>
      </c>
      <c r="F115" s="63">
        <f t="shared" ref="F115:J116" si="101">+F116</f>
        <v>142092023709</v>
      </c>
      <c r="G115" s="63">
        <f t="shared" si="101"/>
        <v>0</v>
      </c>
      <c r="H115" s="63">
        <f t="shared" si="101"/>
        <v>0</v>
      </c>
      <c r="I115" s="63">
        <f t="shared" si="101"/>
        <v>0</v>
      </c>
      <c r="J115" s="63">
        <f t="shared" si="101"/>
        <v>0</v>
      </c>
      <c r="K115" s="63">
        <f t="shared" si="61"/>
        <v>0</v>
      </c>
      <c r="L115" s="254">
        <f>+L116</f>
        <v>142092023709</v>
      </c>
      <c r="M115" s="253">
        <f t="shared" si="53"/>
        <v>1.8004653483314589E-2</v>
      </c>
      <c r="N115" s="63">
        <f t="shared" ref="N115:W116" si="102">+N116</f>
        <v>0</v>
      </c>
      <c r="O115" s="63">
        <f t="shared" si="102"/>
        <v>0</v>
      </c>
      <c r="P115" s="63">
        <f t="shared" si="102"/>
        <v>142092023709</v>
      </c>
      <c r="Q115" s="63">
        <f t="shared" si="102"/>
        <v>0</v>
      </c>
      <c r="R115" s="63">
        <f t="shared" si="102"/>
        <v>142092023709</v>
      </c>
      <c r="S115" s="63">
        <f t="shared" si="102"/>
        <v>0</v>
      </c>
      <c r="T115" s="63">
        <f t="shared" si="102"/>
        <v>0</v>
      </c>
      <c r="U115" s="63">
        <f t="shared" si="102"/>
        <v>0</v>
      </c>
      <c r="V115" s="63">
        <f t="shared" si="102"/>
        <v>0</v>
      </c>
      <c r="W115" s="63">
        <f t="shared" si="102"/>
        <v>0</v>
      </c>
      <c r="X115" s="38">
        <f t="shared" si="62"/>
        <v>0</v>
      </c>
      <c r="Y115" s="38">
        <f t="shared" si="63"/>
        <v>0</v>
      </c>
      <c r="Z115" s="38">
        <f t="shared" si="64"/>
        <v>0</v>
      </c>
      <c r="AA115" s="38" t="s">
        <v>40</v>
      </c>
      <c r="AB115" s="38" t="s">
        <v>40</v>
      </c>
    </row>
    <row r="116" spans="1:28" s="4" customFormat="1" ht="23.25" customHeight="1" x14ac:dyDescent="0.25">
      <c r="A116" s="39" t="s">
        <v>239</v>
      </c>
      <c r="B116" s="34" t="s">
        <v>37</v>
      </c>
      <c r="C116" s="34">
        <v>11</v>
      </c>
      <c r="D116" s="34" t="s">
        <v>233</v>
      </c>
      <c r="E116" s="40" t="s">
        <v>240</v>
      </c>
      <c r="F116" s="63">
        <f t="shared" si="101"/>
        <v>142092023709</v>
      </c>
      <c r="G116" s="63">
        <f t="shared" si="101"/>
        <v>0</v>
      </c>
      <c r="H116" s="63">
        <f t="shared" si="101"/>
        <v>0</v>
      </c>
      <c r="I116" s="63">
        <f t="shared" si="101"/>
        <v>0</v>
      </c>
      <c r="J116" s="63">
        <f t="shared" si="101"/>
        <v>0</v>
      </c>
      <c r="K116" s="63">
        <f t="shared" si="61"/>
        <v>0</v>
      </c>
      <c r="L116" s="254">
        <f>+L117</f>
        <v>142092023709</v>
      </c>
      <c r="M116" s="253">
        <f t="shared" si="53"/>
        <v>1.8004653483314589E-2</v>
      </c>
      <c r="N116" s="63">
        <f t="shared" si="102"/>
        <v>0</v>
      </c>
      <c r="O116" s="63">
        <f t="shared" si="102"/>
        <v>0</v>
      </c>
      <c r="P116" s="63">
        <f t="shared" si="102"/>
        <v>142092023709</v>
      </c>
      <c r="Q116" s="63">
        <f t="shared" si="102"/>
        <v>0</v>
      </c>
      <c r="R116" s="63">
        <f t="shared" si="102"/>
        <v>142092023709</v>
      </c>
      <c r="S116" s="63">
        <f t="shared" si="102"/>
        <v>0</v>
      </c>
      <c r="T116" s="63">
        <f t="shared" si="102"/>
        <v>0</v>
      </c>
      <c r="U116" s="63">
        <f t="shared" si="102"/>
        <v>0</v>
      </c>
      <c r="V116" s="63">
        <f t="shared" si="102"/>
        <v>0</v>
      </c>
      <c r="W116" s="63">
        <f t="shared" si="102"/>
        <v>0</v>
      </c>
      <c r="X116" s="38">
        <f t="shared" si="62"/>
        <v>0</v>
      </c>
      <c r="Y116" s="38">
        <f t="shared" si="63"/>
        <v>0</v>
      </c>
      <c r="Z116" s="38">
        <f t="shared" si="64"/>
        <v>0</v>
      </c>
      <c r="AA116" s="38" t="s">
        <v>40</v>
      </c>
      <c r="AB116" s="38" t="s">
        <v>40</v>
      </c>
    </row>
    <row r="117" spans="1:28" ht="23.25" customHeight="1" x14ac:dyDescent="0.25">
      <c r="A117" s="43" t="s">
        <v>241</v>
      </c>
      <c r="B117" s="44" t="s">
        <v>37</v>
      </c>
      <c r="C117" s="44">
        <v>11</v>
      </c>
      <c r="D117" s="44" t="s">
        <v>233</v>
      </c>
      <c r="E117" s="45" t="s">
        <v>37</v>
      </c>
      <c r="F117" s="48">
        <v>142092023709</v>
      </c>
      <c r="G117" s="48">
        <v>0</v>
      </c>
      <c r="H117" s="48">
        <v>0</v>
      </c>
      <c r="I117" s="46">
        <v>0</v>
      </c>
      <c r="J117" s="48">
        <v>0</v>
      </c>
      <c r="K117" s="48">
        <f t="shared" si="61"/>
        <v>0</v>
      </c>
      <c r="L117" s="255">
        <f>+F117+K117</f>
        <v>142092023709</v>
      </c>
      <c r="M117" s="253">
        <f t="shared" si="53"/>
        <v>1.8004653483314589E-2</v>
      </c>
      <c r="N117" s="48">
        <v>0</v>
      </c>
      <c r="O117" s="46">
        <v>0</v>
      </c>
      <c r="P117" s="88">
        <f>L117-O117</f>
        <v>142092023709</v>
      </c>
      <c r="Q117" s="46">
        <v>0</v>
      </c>
      <c r="R117" s="88">
        <f>+L117-Q117</f>
        <v>142092023709</v>
      </c>
      <c r="S117" s="46">
        <f>O117-Q117</f>
        <v>0</v>
      </c>
      <c r="T117" s="46">
        <v>0</v>
      </c>
      <c r="U117" s="88">
        <f>+Q117-T117</f>
        <v>0</v>
      </c>
      <c r="V117" s="46">
        <v>0</v>
      </c>
      <c r="W117" s="88">
        <f>+T117-V117</f>
        <v>0</v>
      </c>
      <c r="X117" s="58">
        <f t="shared" si="62"/>
        <v>0</v>
      </c>
      <c r="Y117" s="58">
        <f t="shared" si="63"/>
        <v>0</v>
      </c>
      <c r="Z117" s="58">
        <f t="shared" si="64"/>
        <v>0</v>
      </c>
      <c r="AA117" s="58" t="s">
        <v>40</v>
      </c>
      <c r="AB117" s="58" t="s">
        <v>40</v>
      </c>
    </row>
    <row r="118" spans="1:28" ht="23.25" customHeight="1" x14ac:dyDescent="0.25">
      <c r="A118" s="39" t="s">
        <v>242</v>
      </c>
      <c r="B118" s="82" t="s">
        <v>37</v>
      </c>
      <c r="C118" s="82">
        <v>11</v>
      </c>
      <c r="D118" s="82" t="s">
        <v>38</v>
      </c>
      <c r="E118" s="40" t="s">
        <v>243</v>
      </c>
      <c r="F118" s="63">
        <f>+F119</f>
        <v>2577909803112</v>
      </c>
      <c r="G118" s="63">
        <f>+G119</f>
        <v>0</v>
      </c>
      <c r="H118" s="63">
        <f>+H119</f>
        <v>0</v>
      </c>
      <c r="I118" s="63">
        <f>+I119</f>
        <v>0</v>
      </c>
      <c r="J118" s="63">
        <f>+J119</f>
        <v>0</v>
      </c>
      <c r="K118" s="63">
        <f t="shared" si="61"/>
        <v>0</v>
      </c>
      <c r="L118" s="254">
        <f>+L119</f>
        <v>2577909803112</v>
      </c>
      <c r="M118" s="253">
        <f t="shared" si="53"/>
        <v>0.32665009269856321</v>
      </c>
      <c r="N118" s="63">
        <f t="shared" ref="N118:W118" si="103">+N119</f>
        <v>0</v>
      </c>
      <c r="O118" s="63">
        <f t="shared" si="103"/>
        <v>821511464689</v>
      </c>
      <c r="P118" s="63">
        <f t="shared" si="103"/>
        <v>1756398338423</v>
      </c>
      <c r="Q118" s="63">
        <f t="shared" si="103"/>
        <v>821511464689</v>
      </c>
      <c r="R118" s="63">
        <f t="shared" si="103"/>
        <v>1756398338423</v>
      </c>
      <c r="S118" s="63">
        <f t="shared" si="103"/>
        <v>0</v>
      </c>
      <c r="T118" s="63">
        <f t="shared" si="103"/>
        <v>821511464689</v>
      </c>
      <c r="U118" s="63">
        <f t="shared" si="103"/>
        <v>0</v>
      </c>
      <c r="V118" s="63">
        <f t="shared" si="103"/>
        <v>821511464689</v>
      </c>
      <c r="W118" s="63">
        <f t="shared" si="103"/>
        <v>0</v>
      </c>
      <c r="X118" s="38">
        <f t="shared" si="62"/>
        <v>0.31867347092488968</v>
      </c>
      <c r="Y118" s="38">
        <f t="shared" si="63"/>
        <v>0.31867347092488968</v>
      </c>
      <c r="Z118" s="38">
        <f t="shared" si="64"/>
        <v>0.31867347092488968</v>
      </c>
      <c r="AA118" s="38">
        <f t="shared" ref="AA118:AA181" si="104">+T118/Q118</f>
        <v>1</v>
      </c>
      <c r="AB118" s="38">
        <f>+V118/T118</f>
        <v>1</v>
      </c>
    </row>
    <row r="119" spans="1:28" ht="23.25" customHeight="1" thickBot="1" x14ac:dyDescent="0.3">
      <c r="A119" s="83" t="s">
        <v>244</v>
      </c>
      <c r="B119" s="84" t="s">
        <v>37</v>
      </c>
      <c r="C119" s="84">
        <v>11</v>
      </c>
      <c r="D119" s="84" t="s">
        <v>38</v>
      </c>
      <c r="E119" s="85" t="s">
        <v>245</v>
      </c>
      <c r="F119" s="46">
        <v>2577909803112</v>
      </c>
      <c r="G119" s="88">
        <v>0</v>
      </c>
      <c r="H119" s="88">
        <v>0</v>
      </c>
      <c r="I119" s="88">
        <v>0</v>
      </c>
      <c r="J119" s="88">
        <v>0</v>
      </c>
      <c r="K119" s="88">
        <f t="shared" si="61"/>
        <v>0</v>
      </c>
      <c r="L119" s="256">
        <f>+F119+K119</f>
        <v>2577909803112</v>
      </c>
      <c r="M119" s="263">
        <f t="shared" si="53"/>
        <v>0.32665009269856321</v>
      </c>
      <c r="N119" s="88">
        <v>0</v>
      </c>
      <c r="O119" s="46">
        <v>821511464689</v>
      </c>
      <c r="P119" s="88">
        <f>L119-O119</f>
        <v>1756398338423</v>
      </c>
      <c r="Q119" s="46">
        <v>821511464689</v>
      </c>
      <c r="R119" s="88">
        <f>+L119-Q119</f>
        <v>1756398338423</v>
      </c>
      <c r="S119" s="46">
        <f>O119-Q119</f>
        <v>0</v>
      </c>
      <c r="T119" s="46">
        <v>821511464689</v>
      </c>
      <c r="U119" s="88">
        <f>+Q119-T119</f>
        <v>0</v>
      </c>
      <c r="V119" s="46">
        <v>821511464689</v>
      </c>
      <c r="W119" s="88">
        <f>+T119-V119</f>
        <v>0</v>
      </c>
      <c r="X119" s="49">
        <f t="shared" si="62"/>
        <v>0.31867347092488968</v>
      </c>
      <c r="Y119" s="49">
        <f t="shared" si="63"/>
        <v>0.31867347092488968</v>
      </c>
      <c r="Z119" s="49">
        <f t="shared" si="64"/>
        <v>0.31867347092488968</v>
      </c>
      <c r="AA119" s="49">
        <f t="shared" si="104"/>
        <v>1</v>
      </c>
      <c r="AB119" s="49">
        <f>+V119/T119</f>
        <v>1</v>
      </c>
    </row>
    <row r="120" spans="1:28" s="4" customFormat="1" ht="28.5" customHeight="1" thickBot="1" x14ac:dyDescent="0.3">
      <c r="A120" s="21" t="s">
        <v>246</v>
      </c>
      <c r="B120" s="89" t="s">
        <v>37</v>
      </c>
      <c r="C120" s="90">
        <v>10</v>
      </c>
      <c r="D120" s="89" t="s">
        <v>38</v>
      </c>
      <c r="E120" s="23" t="s">
        <v>247</v>
      </c>
      <c r="F120" s="24">
        <f>+F123+F229+F251+F261+F267</f>
        <v>4895916309483</v>
      </c>
      <c r="G120" s="24">
        <f>+G123+G229+G251+G261+G267</f>
        <v>0</v>
      </c>
      <c r="H120" s="24">
        <f>+H123+H229+H251+H261+H267</f>
        <v>0</v>
      </c>
      <c r="I120" s="24">
        <f>+I123+I229+I251+I261+I267</f>
        <v>0</v>
      </c>
      <c r="J120" s="24">
        <f>+J123+J229+J251+J261+J267</f>
        <v>0</v>
      </c>
      <c r="K120" s="24">
        <f t="shared" si="61"/>
        <v>0</v>
      </c>
      <c r="L120" s="248">
        <f>+L123+L229+L251+L261+L267</f>
        <v>4895916309483</v>
      </c>
      <c r="M120" s="264">
        <f t="shared" si="53"/>
        <v>0.62036752193829503</v>
      </c>
      <c r="N120" s="24">
        <f t="shared" ref="N120:W120" si="105">+N123+N229+N251+N261+N267</f>
        <v>0</v>
      </c>
      <c r="O120" s="24">
        <f t="shared" si="105"/>
        <v>3748026789871.1201</v>
      </c>
      <c r="P120" s="24">
        <f t="shared" si="105"/>
        <v>1147889519611.8801</v>
      </c>
      <c r="Q120" s="24">
        <f t="shared" si="105"/>
        <v>3744547032875.0703</v>
      </c>
      <c r="R120" s="24">
        <f t="shared" si="105"/>
        <v>1151369276607.9302</v>
      </c>
      <c r="S120" s="24">
        <f t="shared" si="105"/>
        <v>3479756996.0499983</v>
      </c>
      <c r="T120" s="24">
        <f t="shared" si="105"/>
        <v>2432542036.52</v>
      </c>
      <c r="U120" s="24">
        <f t="shared" si="105"/>
        <v>3742114490838.5503</v>
      </c>
      <c r="V120" s="24">
        <f t="shared" si="105"/>
        <v>2333352613.52</v>
      </c>
      <c r="W120" s="24">
        <f t="shared" si="105"/>
        <v>99189423</v>
      </c>
      <c r="X120" s="30">
        <f t="shared" si="62"/>
        <v>0.76483068667292797</v>
      </c>
      <c r="Y120" s="243">
        <f t="shared" si="63"/>
        <v>4.9685122921900432E-4</v>
      </c>
      <c r="Z120" s="243">
        <f t="shared" si="64"/>
        <v>4.7659160533452784E-4</v>
      </c>
      <c r="AA120" s="31">
        <f t="shared" si="104"/>
        <v>6.4962250845392359E-4</v>
      </c>
      <c r="AB120" s="32">
        <f>+V120/T120</f>
        <v>0.9592239634461156</v>
      </c>
    </row>
    <row r="121" spans="1:28" s="4" customFormat="1" ht="28.5" customHeight="1" thickBot="1" x14ac:dyDescent="0.3">
      <c r="A121" s="21" t="s">
        <v>246</v>
      </c>
      <c r="B121" s="89" t="s">
        <v>37</v>
      </c>
      <c r="C121" s="90">
        <v>13</v>
      </c>
      <c r="D121" s="89" t="s">
        <v>38</v>
      </c>
      <c r="E121" s="23" t="s">
        <v>247</v>
      </c>
      <c r="F121" s="24">
        <f>+F268</f>
        <v>15000000000</v>
      </c>
      <c r="G121" s="24">
        <f>+G268</f>
        <v>0</v>
      </c>
      <c r="H121" s="24">
        <f>+H268</f>
        <v>0</v>
      </c>
      <c r="I121" s="24">
        <f>+I268</f>
        <v>2925000000</v>
      </c>
      <c r="J121" s="24">
        <f>+J268</f>
        <v>2925000000</v>
      </c>
      <c r="K121" s="24">
        <f t="shared" si="61"/>
        <v>0</v>
      </c>
      <c r="L121" s="248">
        <f>+L268</f>
        <v>15000000000</v>
      </c>
      <c r="M121" s="25">
        <f t="shared" si="53"/>
        <v>1.9006682796130295E-3</v>
      </c>
      <c r="N121" s="24">
        <f t="shared" ref="N121:W121" si="106">+N268</f>
        <v>0</v>
      </c>
      <c r="O121" s="24">
        <f t="shared" si="106"/>
        <v>6405089410</v>
      </c>
      <c r="P121" s="24">
        <f t="shared" si="106"/>
        <v>8594910590</v>
      </c>
      <c r="Q121" s="24">
        <f t="shared" si="106"/>
        <v>6405089410</v>
      </c>
      <c r="R121" s="24">
        <f t="shared" si="106"/>
        <v>8594910590</v>
      </c>
      <c r="S121" s="24">
        <f t="shared" si="106"/>
        <v>0</v>
      </c>
      <c r="T121" s="24">
        <f t="shared" si="106"/>
        <v>0</v>
      </c>
      <c r="U121" s="24">
        <f>+U268</f>
        <v>6405089410</v>
      </c>
      <c r="V121" s="24">
        <f t="shared" si="106"/>
        <v>0</v>
      </c>
      <c r="W121" s="24">
        <f t="shared" si="106"/>
        <v>0</v>
      </c>
      <c r="X121" s="30">
        <f t="shared" si="62"/>
        <v>0.42700596066666668</v>
      </c>
      <c r="Y121" s="243">
        <f>+T121/L121</f>
        <v>0</v>
      </c>
      <c r="Z121" s="31">
        <f t="shared" si="64"/>
        <v>0</v>
      </c>
      <c r="AA121" s="31">
        <f t="shared" si="104"/>
        <v>0</v>
      </c>
      <c r="AB121" s="32" t="s">
        <v>40</v>
      </c>
    </row>
    <row r="122" spans="1:28" s="4" customFormat="1" ht="28.5" customHeight="1" thickBot="1" x14ac:dyDescent="0.3">
      <c r="A122" s="21" t="s">
        <v>246</v>
      </c>
      <c r="B122" s="89" t="s">
        <v>41</v>
      </c>
      <c r="C122" s="90">
        <v>20</v>
      </c>
      <c r="D122" s="89" t="s">
        <v>38</v>
      </c>
      <c r="E122" s="23" t="s">
        <v>247</v>
      </c>
      <c r="F122" s="24">
        <f>+F239+F269</f>
        <v>147104900000</v>
      </c>
      <c r="G122" s="24">
        <f>+G239+G269</f>
        <v>0</v>
      </c>
      <c r="H122" s="24">
        <f>+H239+H269</f>
        <v>0</v>
      </c>
      <c r="I122" s="24">
        <f>+I239+I269</f>
        <v>2074546116</v>
      </c>
      <c r="J122" s="24">
        <f>+J239+J269</f>
        <v>2074546116</v>
      </c>
      <c r="K122" s="24">
        <f t="shared" si="61"/>
        <v>0</v>
      </c>
      <c r="L122" s="248">
        <f>+L239+L269</f>
        <v>147104900000</v>
      </c>
      <c r="M122" s="25">
        <f t="shared" si="53"/>
        <v>1.8639841147043115E-2</v>
      </c>
      <c r="N122" s="24">
        <f t="shared" ref="N122:W122" si="107">+N239+N269</f>
        <v>0</v>
      </c>
      <c r="O122" s="24">
        <f t="shared" si="107"/>
        <v>115219143941</v>
      </c>
      <c r="P122" s="24">
        <f t="shared" si="107"/>
        <v>31885756059</v>
      </c>
      <c r="Q122" s="24">
        <f t="shared" si="107"/>
        <v>84244532326.23999</v>
      </c>
      <c r="R122" s="24">
        <f t="shared" si="107"/>
        <v>62860367673.760002</v>
      </c>
      <c r="S122" s="24">
        <f t="shared" si="107"/>
        <v>30974611614.760002</v>
      </c>
      <c r="T122" s="24">
        <f t="shared" si="107"/>
        <v>53175984752.369995</v>
      </c>
      <c r="U122" s="24">
        <f t="shared" si="107"/>
        <v>31068547573.869999</v>
      </c>
      <c r="V122" s="24">
        <f t="shared" si="107"/>
        <v>53153576989.369995</v>
      </c>
      <c r="W122" s="24">
        <f t="shared" si="107"/>
        <v>22407763</v>
      </c>
      <c r="X122" s="30">
        <f t="shared" si="62"/>
        <v>0.57268338665972374</v>
      </c>
      <c r="Y122" s="31">
        <f t="shared" ref="Y122" si="108">+T122/L122</f>
        <v>0.36148343632584634</v>
      </c>
      <c r="Z122" s="31">
        <f t="shared" si="64"/>
        <v>0.36133111126393475</v>
      </c>
      <c r="AA122" s="31">
        <f t="shared" si="104"/>
        <v>0.63120992287599242</v>
      </c>
      <c r="AB122" s="32">
        <f t="shared" ref="AB122" si="109">+V122/T122</f>
        <v>0.99957861122639569</v>
      </c>
    </row>
    <row r="123" spans="1:28" ht="24" customHeight="1" x14ac:dyDescent="0.25">
      <c r="A123" s="33" t="s">
        <v>248</v>
      </c>
      <c r="B123" s="92" t="s">
        <v>37</v>
      </c>
      <c r="C123" s="92">
        <v>10</v>
      </c>
      <c r="D123" s="92" t="s">
        <v>38</v>
      </c>
      <c r="E123" s="35" t="s">
        <v>249</v>
      </c>
      <c r="F123" s="93">
        <f>+F124</f>
        <v>4811194871576</v>
      </c>
      <c r="G123" s="93">
        <f>+G124</f>
        <v>0</v>
      </c>
      <c r="H123" s="93">
        <f>+H124</f>
        <v>0</v>
      </c>
      <c r="I123" s="93">
        <f>+I124</f>
        <v>0</v>
      </c>
      <c r="J123" s="93">
        <f>+J124</f>
        <v>0</v>
      </c>
      <c r="K123" s="93">
        <f t="shared" si="61"/>
        <v>0</v>
      </c>
      <c r="L123" s="257">
        <f>+L124</f>
        <v>4811194871576</v>
      </c>
      <c r="M123" s="265">
        <f t="shared" si="53"/>
        <v>0.60963236529609244</v>
      </c>
      <c r="N123" s="93">
        <f t="shared" ref="N123:W123" si="110">+N124</f>
        <v>0</v>
      </c>
      <c r="O123" s="93">
        <f t="shared" si="110"/>
        <v>3677722685937.6899</v>
      </c>
      <c r="P123" s="93">
        <f t="shared" si="110"/>
        <v>1133472185638.3101</v>
      </c>
      <c r="Q123" s="93">
        <f t="shared" si="110"/>
        <v>3676857101204.2002</v>
      </c>
      <c r="R123" s="93">
        <f t="shared" si="110"/>
        <v>1134337770371.8</v>
      </c>
      <c r="S123" s="93">
        <f t="shared" si="110"/>
        <v>865584733.48999929</v>
      </c>
      <c r="T123" s="93">
        <f t="shared" si="110"/>
        <v>978892299.68999994</v>
      </c>
      <c r="U123" s="93">
        <f t="shared" si="110"/>
        <v>3675878208904.5098</v>
      </c>
      <c r="V123" s="93">
        <f t="shared" si="110"/>
        <v>919170434.68999994</v>
      </c>
      <c r="W123" s="93">
        <f t="shared" si="110"/>
        <v>59721865</v>
      </c>
      <c r="X123" s="38">
        <f t="shared" si="62"/>
        <v>0.76422951041261289</v>
      </c>
      <c r="Y123" s="147">
        <f t="shared" si="63"/>
        <v>2.0346136995472494E-4</v>
      </c>
      <c r="Z123" s="147">
        <f t="shared" si="64"/>
        <v>1.9104826539460205E-4</v>
      </c>
      <c r="AA123" s="147">
        <f t="shared" si="104"/>
        <v>2.6623071627379939E-4</v>
      </c>
      <c r="AB123" s="38">
        <f>+V123/T123</f>
        <v>0.93899036184173379</v>
      </c>
    </row>
    <row r="124" spans="1:28" ht="24" customHeight="1" x14ac:dyDescent="0.25">
      <c r="A124" s="39" t="s">
        <v>250</v>
      </c>
      <c r="B124" s="34" t="s">
        <v>37</v>
      </c>
      <c r="C124" s="34">
        <v>10</v>
      </c>
      <c r="D124" s="34" t="s">
        <v>38</v>
      </c>
      <c r="E124" s="40" t="s">
        <v>251</v>
      </c>
      <c r="F124" s="62">
        <f>+F125+F129+F133+F137+F141+F145+F149+F153+F157+F161+F165+F169+F173+F177+F181+F185+F189+F193+F197+F201+F205+F209+F213+F217+F221+F225</f>
        <v>4811194871576</v>
      </c>
      <c r="G124" s="62">
        <f>+G125+G129+G133+G137+G141+G145+G149+G153+G157+G161+G165+G169+G173+G177+G181+G185+G189+G193+G197+G201+G205+G209+G213+G217+G221+G225</f>
        <v>0</v>
      </c>
      <c r="H124" s="62">
        <f>+H125+H129+H133+H137+H141+H145+H149+H153+H157+H161+H165+H169+H173+H177+H181+H185+H189+H193+H197+H201+H205+H209+H213+H217+H221+H225</f>
        <v>0</v>
      </c>
      <c r="I124" s="62">
        <f>+I125+I129+I133+I137+I141+I145+I149+I153+I157+I161+I165+I169+I173+I177+I181+I185+I189+I193+I197+I201+I205+I209+I213+I217+I221+I225</f>
        <v>0</v>
      </c>
      <c r="J124" s="62">
        <f>+J125+J129+J133+J137+J141+J145+J149+J153+J157+J161+J165+J169+J173+J177+J181+J185+J189+J193+J197+J201+J205+J209+J213+J217+J221+J225</f>
        <v>0</v>
      </c>
      <c r="K124" s="62">
        <f t="shared" si="61"/>
        <v>0</v>
      </c>
      <c r="L124" s="66">
        <f>+L125+L129+L133+L137+L141+L145+L149+L153+L157+L161+L165+L169+L173+L177+L181+L185+L189+L193+L197+L201+L205+L209+L213+L217+L221+L225</f>
        <v>4811194871576</v>
      </c>
      <c r="M124" s="253">
        <f t="shared" si="53"/>
        <v>0.60963236529609244</v>
      </c>
      <c r="N124" s="62">
        <f t="shared" ref="N124:W124" si="111">+N125+N129+N133+N137+N141+N145+N149+N153+N157+N161+N165+N169+N173+N177+N181+N185+N189+N193+N197+N201+N205+N209+N213+N217+N221+N225</f>
        <v>0</v>
      </c>
      <c r="O124" s="62">
        <f t="shared" si="111"/>
        <v>3677722685937.6899</v>
      </c>
      <c r="P124" s="62">
        <f t="shared" si="111"/>
        <v>1133472185638.3101</v>
      </c>
      <c r="Q124" s="62">
        <f t="shared" si="111"/>
        <v>3676857101204.2002</v>
      </c>
      <c r="R124" s="62">
        <f t="shared" si="111"/>
        <v>1134337770371.8</v>
      </c>
      <c r="S124" s="62">
        <f t="shared" si="111"/>
        <v>865584733.48999929</v>
      </c>
      <c r="T124" s="62">
        <f t="shared" si="111"/>
        <v>978892299.68999994</v>
      </c>
      <c r="U124" s="62">
        <f t="shared" si="111"/>
        <v>3675878208904.5098</v>
      </c>
      <c r="V124" s="62">
        <f t="shared" si="111"/>
        <v>919170434.68999994</v>
      </c>
      <c r="W124" s="62">
        <f t="shared" si="111"/>
        <v>59721865</v>
      </c>
      <c r="X124" s="38">
        <f t="shared" si="62"/>
        <v>0.76422951041261289</v>
      </c>
      <c r="Y124" s="147">
        <f t="shared" si="63"/>
        <v>2.0346136995472494E-4</v>
      </c>
      <c r="Z124" s="147">
        <f t="shared" si="64"/>
        <v>1.9104826539460205E-4</v>
      </c>
      <c r="AA124" s="147">
        <f t="shared" si="104"/>
        <v>2.6623071627379939E-4</v>
      </c>
      <c r="AB124" s="38">
        <f>+V124/T124</f>
        <v>0.93899036184173379</v>
      </c>
    </row>
    <row r="125" spans="1:28" ht="54" customHeight="1" x14ac:dyDescent="0.25">
      <c r="A125" s="39" t="s">
        <v>252</v>
      </c>
      <c r="B125" s="34" t="s">
        <v>37</v>
      </c>
      <c r="C125" s="34">
        <v>10</v>
      </c>
      <c r="D125" s="34" t="s">
        <v>38</v>
      </c>
      <c r="E125" s="40" t="s">
        <v>253</v>
      </c>
      <c r="F125" s="62">
        <f t="shared" ref="F125:J127" si="112">+F126</f>
        <v>214344555873</v>
      </c>
      <c r="G125" s="62">
        <f t="shared" si="112"/>
        <v>0</v>
      </c>
      <c r="H125" s="62">
        <f t="shared" si="112"/>
        <v>0</v>
      </c>
      <c r="I125" s="62">
        <f t="shared" si="112"/>
        <v>0</v>
      </c>
      <c r="J125" s="62">
        <f t="shared" si="112"/>
        <v>0</v>
      </c>
      <c r="K125" s="62">
        <f t="shared" si="61"/>
        <v>0</v>
      </c>
      <c r="L125" s="66">
        <f>+L126</f>
        <v>214344555873</v>
      </c>
      <c r="M125" s="253">
        <f t="shared" si="53"/>
        <v>2.7159859883703584E-2</v>
      </c>
      <c r="N125" s="62">
        <f t="shared" ref="N125:W127" si="113">+N126</f>
        <v>0</v>
      </c>
      <c r="O125" s="62">
        <f t="shared" si="113"/>
        <v>189713379685</v>
      </c>
      <c r="P125" s="62">
        <f t="shared" si="113"/>
        <v>24631176188</v>
      </c>
      <c r="Q125" s="62">
        <f t="shared" si="113"/>
        <v>189713379685</v>
      </c>
      <c r="R125" s="62">
        <f t="shared" si="113"/>
        <v>24631176188</v>
      </c>
      <c r="S125" s="62">
        <f t="shared" si="113"/>
        <v>0</v>
      </c>
      <c r="T125" s="62">
        <f t="shared" si="113"/>
        <v>0</v>
      </c>
      <c r="U125" s="62">
        <f t="shared" si="113"/>
        <v>189713379685</v>
      </c>
      <c r="V125" s="62">
        <f t="shared" si="113"/>
        <v>0</v>
      </c>
      <c r="W125" s="62">
        <f t="shared" si="113"/>
        <v>0</v>
      </c>
      <c r="X125" s="38">
        <f t="shared" si="62"/>
        <v>0.88508606580801585</v>
      </c>
      <c r="Y125" s="38">
        <f t="shared" si="63"/>
        <v>0</v>
      </c>
      <c r="Z125" s="38">
        <f t="shared" si="64"/>
        <v>0</v>
      </c>
      <c r="AA125" s="38">
        <f t="shared" si="104"/>
        <v>0</v>
      </c>
      <c r="AB125" s="38" t="s">
        <v>40</v>
      </c>
    </row>
    <row r="126" spans="1:28" ht="54" customHeight="1" x14ac:dyDescent="0.25">
      <c r="A126" s="39" t="s">
        <v>254</v>
      </c>
      <c r="B126" s="34" t="s">
        <v>37</v>
      </c>
      <c r="C126" s="34">
        <v>10</v>
      </c>
      <c r="D126" s="34" t="s">
        <v>38</v>
      </c>
      <c r="E126" s="40" t="s">
        <v>253</v>
      </c>
      <c r="F126" s="62">
        <f t="shared" si="112"/>
        <v>214344555873</v>
      </c>
      <c r="G126" s="62">
        <f t="shared" si="112"/>
        <v>0</v>
      </c>
      <c r="H126" s="62">
        <f t="shared" si="112"/>
        <v>0</v>
      </c>
      <c r="I126" s="62">
        <f t="shared" si="112"/>
        <v>0</v>
      </c>
      <c r="J126" s="62">
        <f t="shared" si="112"/>
        <v>0</v>
      </c>
      <c r="K126" s="62">
        <f t="shared" si="61"/>
        <v>0</v>
      </c>
      <c r="L126" s="66">
        <f>+L127</f>
        <v>214344555873</v>
      </c>
      <c r="M126" s="253">
        <f t="shared" si="53"/>
        <v>2.7159859883703584E-2</v>
      </c>
      <c r="N126" s="62">
        <f t="shared" si="113"/>
        <v>0</v>
      </c>
      <c r="O126" s="62">
        <f t="shared" si="113"/>
        <v>189713379685</v>
      </c>
      <c r="P126" s="62">
        <f t="shared" si="113"/>
        <v>24631176188</v>
      </c>
      <c r="Q126" s="62">
        <f t="shared" si="113"/>
        <v>189713379685</v>
      </c>
      <c r="R126" s="62">
        <f t="shared" si="113"/>
        <v>24631176188</v>
      </c>
      <c r="S126" s="62">
        <f t="shared" si="113"/>
        <v>0</v>
      </c>
      <c r="T126" s="62">
        <f t="shared" si="113"/>
        <v>0</v>
      </c>
      <c r="U126" s="62">
        <f t="shared" si="113"/>
        <v>189713379685</v>
      </c>
      <c r="V126" s="62">
        <f t="shared" si="113"/>
        <v>0</v>
      </c>
      <c r="W126" s="62">
        <f t="shared" si="113"/>
        <v>0</v>
      </c>
      <c r="X126" s="38">
        <f t="shared" si="62"/>
        <v>0.88508606580801585</v>
      </c>
      <c r="Y126" s="38">
        <f t="shared" si="63"/>
        <v>0</v>
      </c>
      <c r="Z126" s="38">
        <f t="shared" si="64"/>
        <v>0</v>
      </c>
      <c r="AA126" s="38">
        <f t="shared" si="104"/>
        <v>0</v>
      </c>
      <c r="AB126" s="38" t="s">
        <v>40</v>
      </c>
    </row>
    <row r="127" spans="1:28" ht="30" customHeight="1" x14ac:dyDescent="0.25">
      <c r="A127" s="39" t="s">
        <v>255</v>
      </c>
      <c r="B127" s="34" t="s">
        <v>37</v>
      </c>
      <c r="C127" s="34">
        <v>10</v>
      </c>
      <c r="D127" s="34" t="s">
        <v>38</v>
      </c>
      <c r="E127" s="40" t="s">
        <v>256</v>
      </c>
      <c r="F127" s="62">
        <f t="shared" si="112"/>
        <v>214344555873</v>
      </c>
      <c r="G127" s="62">
        <f t="shared" si="112"/>
        <v>0</v>
      </c>
      <c r="H127" s="62">
        <f t="shared" si="112"/>
        <v>0</v>
      </c>
      <c r="I127" s="62">
        <f t="shared" si="112"/>
        <v>0</v>
      </c>
      <c r="J127" s="62">
        <f t="shared" si="112"/>
        <v>0</v>
      </c>
      <c r="K127" s="62">
        <f t="shared" si="61"/>
        <v>0</v>
      </c>
      <c r="L127" s="66">
        <f>+L128</f>
        <v>214344555873</v>
      </c>
      <c r="M127" s="253">
        <f t="shared" si="53"/>
        <v>2.7159859883703584E-2</v>
      </c>
      <c r="N127" s="62">
        <f t="shared" si="113"/>
        <v>0</v>
      </c>
      <c r="O127" s="62">
        <f t="shared" si="113"/>
        <v>189713379685</v>
      </c>
      <c r="P127" s="62">
        <f t="shared" si="113"/>
        <v>24631176188</v>
      </c>
      <c r="Q127" s="62">
        <f t="shared" si="113"/>
        <v>189713379685</v>
      </c>
      <c r="R127" s="62">
        <f t="shared" si="113"/>
        <v>24631176188</v>
      </c>
      <c r="S127" s="62">
        <f t="shared" si="113"/>
        <v>0</v>
      </c>
      <c r="T127" s="62">
        <f t="shared" si="113"/>
        <v>0</v>
      </c>
      <c r="U127" s="62">
        <f t="shared" si="113"/>
        <v>189713379685</v>
      </c>
      <c r="V127" s="62">
        <f t="shared" si="113"/>
        <v>0</v>
      </c>
      <c r="W127" s="62">
        <f t="shared" si="113"/>
        <v>0</v>
      </c>
      <c r="X127" s="38">
        <f t="shared" si="62"/>
        <v>0.88508606580801585</v>
      </c>
      <c r="Y127" s="38">
        <f t="shared" si="63"/>
        <v>0</v>
      </c>
      <c r="Z127" s="38">
        <f t="shared" si="64"/>
        <v>0</v>
      </c>
      <c r="AA127" s="38">
        <f t="shared" si="104"/>
        <v>0</v>
      </c>
      <c r="AB127" s="38" t="s">
        <v>40</v>
      </c>
    </row>
    <row r="128" spans="1:28" ht="30" customHeight="1" x14ac:dyDescent="0.25">
      <c r="A128" s="43" t="s">
        <v>257</v>
      </c>
      <c r="B128" s="44" t="s">
        <v>37</v>
      </c>
      <c r="C128" s="44">
        <v>10</v>
      </c>
      <c r="D128" s="44" t="s">
        <v>38</v>
      </c>
      <c r="E128" s="45" t="s">
        <v>258</v>
      </c>
      <c r="F128" s="46">
        <v>214344555873</v>
      </c>
      <c r="G128" s="46">
        <v>0</v>
      </c>
      <c r="H128" s="46">
        <v>0</v>
      </c>
      <c r="I128" s="46">
        <v>0</v>
      </c>
      <c r="J128" s="46">
        <v>0</v>
      </c>
      <c r="K128" s="46">
        <f t="shared" si="61"/>
        <v>0</v>
      </c>
      <c r="L128" s="56">
        <f>+F128+K128</f>
        <v>214344555873</v>
      </c>
      <c r="M128" s="266">
        <f t="shared" si="53"/>
        <v>2.7159859883703584E-2</v>
      </c>
      <c r="N128" s="46">
        <v>0</v>
      </c>
      <c r="O128" s="46">
        <v>189713379685</v>
      </c>
      <c r="P128" s="46">
        <f>L128-O128</f>
        <v>24631176188</v>
      </c>
      <c r="Q128" s="46">
        <v>189713379685</v>
      </c>
      <c r="R128" s="46">
        <f>+L128-Q128</f>
        <v>24631176188</v>
      </c>
      <c r="S128" s="46">
        <f>O128-Q128</f>
        <v>0</v>
      </c>
      <c r="T128" s="46">
        <v>0</v>
      </c>
      <c r="U128" s="46">
        <f>+Q128-T128</f>
        <v>189713379685</v>
      </c>
      <c r="V128" s="46">
        <v>0</v>
      </c>
      <c r="W128" s="88">
        <f>+T128-V128</f>
        <v>0</v>
      </c>
      <c r="X128" s="49">
        <f t="shared" si="62"/>
        <v>0.88508606580801585</v>
      </c>
      <c r="Y128" s="49">
        <f t="shared" si="63"/>
        <v>0</v>
      </c>
      <c r="Z128" s="49">
        <f t="shared" si="64"/>
        <v>0</v>
      </c>
      <c r="AA128" s="49">
        <f t="shared" si="104"/>
        <v>0</v>
      </c>
      <c r="AB128" s="49" t="s">
        <v>40</v>
      </c>
    </row>
    <row r="129" spans="1:28" ht="49.5" customHeight="1" x14ac:dyDescent="0.25">
      <c r="A129" s="39" t="s">
        <v>259</v>
      </c>
      <c r="B129" s="34" t="s">
        <v>37</v>
      </c>
      <c r="C129" s="34">
        <v>10</v>
      </c>
      <c r="D129" s="34" t="s">
        <v>38</v>
      </c>
      <c r="E129" s="40" t="s">
        <v>260</v>
      </c>
      <c r="F129" s="62">
        <f t="shared" ref="F129:J131" si="114">+F130</f>
        <v>3195851089</v>
      </c>
      <c r="G129" s="62">
        <f t="shared" si="114"/>
        <v>0</v>
      </c>
      <c r="H129" s="62">
        <f t="shared" si="114"/>
        <v>0</v>
      </c>
      <c r="I129" s="62">
        <f t="shared" si="114"/>
        <v>0</v>
      </c>
      <c r="J129" s="62">
        <f t="shared" si="114"/>
        <v>0</v>
      </c>
      <c r="K129" s="62">
        <f t="shared" si="61"/>
        <v>0</v>
      </c>
      <c r="L129" s="66">
        <f>+L130</f>
        <v>3195851089</v>
      </c>
      <c r="M129" s="42">
        <f t="shared" si="53"/>
        <v>4.0495018608193714E-4</v>
      </c>
      <c r="N129" s="62">
        <f t="shared" ref="N129:W131" si="115">+N130</f>
        <v>0</v>
      </c>
      <c r="O129" s="62">
        <f t="shared" si="115"/>
        <v>3195851089</v>
      </c>
      <c r="P129" s="62">
        <f t="shared" si="115"/>
        <v>0</v>
      </c>
      <c r="Q129" s="62">
        <f t="shared" si="115"/>
        <v>3195851089</v>
      </c>
      <c r="R129" s="62">
        <f t="shared" si="115"/>
        <v>0</v>
      </c>
      <c r="S129" s="62">
        <f t="shared" si="115"/>
        <v>0</v>
      </c>
      <c r="T129" s="62">
        <f t="shared" si="115"/>
        <v>0</v>
      </c>
      <c r="U129" s="62">
        <f t="shared" si="115"/>
        <v>3195851089</v>
      </c>
      <c r="V129" s="62">
        <f t="shared" si="115"/>
        <v>0</v>
      </c>
      <c r="W129" s="62">
        <f t="shared" si="115"/>
        <v>0</v>
      </c>
      <c r="X129" s="38">
        <f t="shared" si="62"/>
        <v>1</v>
      </c>
      <c r="Y129" s="38">
        <f t="shared" si="63"/>
        <v>0</v>
      </c>
      <c r="Z129" s="38">
        <f t="shared" si="64"/>
        <v>0</v>
      </c>
      <c r="AA129" s="38">
        <f t="shared" si="104"/>
        <v>0</v>
      </c>
      <c r="AB129" s="38" t="s">
        <v>40</v>
      </c>
    </row>
    <row r="130" spans="1:28" ht="49.5" customHeight="1" x14ac:dyDescent="0.25">
      <c r="A130" s="39" t="s">
        <v>261</v>
      </c>
      <c r="B130" s="34" t="s">
        <v>37</v>
      </c>
      <c r="C130" s="34">
        <v>10</v>
      </c>
      <c r="D130" s="34" t="s">
        <v>38</v>
      </c>
      <c r="E130" s="95" t="s">
        <v>260</v>
      </c>
      <c r="F130" s="62">
        <f t="shared" si="114"/>
        <v>3195851089</v>
      </c>
      <c r="G130" s="62">
        <f t="shared" si="114"/>
        <v>0</v>
      </c>
      <c r="H130" s="62">
        <f t="shared" si="114"/>
        <v>0</v>
      </c>
      <c r="I130" s="62">
        <f t="shared" si="114"/>
        <v>0</v>
      </c>
      <c r="J130" s="62">
        <f t="shared" si="114"/>
        <v>0</v>
      </c>
      <c r="K130" s="62">
        <f t="shared" si="61"/>
        <v>0</v>
      </c>
      <c r="L130" s="66">
        <f>+L131</f>
        <v>3195851089</v>
      </c>
      <c r="M130" s="42">
        <f t="shared" si="53"/>
        <v>4.0495018608193714E-4</v>
      </c>
      <c r="N130" s="62">
        <f t="shared" si="115"/>
        <v>0</v>
      </c>
      <c r="O130" s="62">
        <f t="shared" si="115"/>
        <v>3195851089</v>
      </c>
      <c r="P130" s="62">
        <f t="shared" si="115"/>
        <v>0</v>
      </c>
      <c r="Q130" s="62">
        <f t="shared" si="115"/>
        <v>3195851089</v>
      </c>
      <c r="R130" s="62">
        <f t="shared" si="115"/>
        <v>0</v>
      </c>
      <c r="S130" s="62">
        <f t="shared" si="115"/>
        <v>0</v>
      </c>
      <c r="T130" s="62">
        <f t="shared" si="115"/>
        <v>0</v>
      </c>
      <c r="U130" s="62">
        <f t="shared" si="115"/>
        <v>3195851089</v>
      </c>
      <c r="V130" s="62">
        <f t="shared" si="115"/>
        <v>0</v>
      </c>
      <c r="W130" s="62">
        <f t="shared" si="115"/>
        <v>0</v>
      </c>
      <c r="X130" s="38">
        <f t="shared" si="62"/>
        <v>1</v>
      </c>
      <c r="Y130" s="38">
        <f t="shared" si="63"/>
        <v>0</v>
      </c>
      <c r="Z130" s="38">
        <f t="shared" si="64"/>
        <v>0</v>
      </c>
      <c r="AA130" s="38">
        <f t="shared" si="104"/>
        <v>0</v>
      </c>
      <c r="AB130" s="38" t="s">
        <v>40</v>
      </c>
    </row>
    <row r="131" spans="1:28" ht="32.25" customHeight="1" x14ac:dyDescent="0.25">
      <c r="A131" s="39" t="s">
        <v>262</v>
      </c>
      <c r="B131" s="34" t="s">
        <v>37</v>
      </c>
      <c r="C131" s="34">
        <v>10</v>
      </c>
      <c r="D131" s="34" t="s">
        <v>38</v>
      </c>
      <c r="E131" s="40" t="s">
        <v>256</v>
      </c>
      <c r="F131" s="62">
        <f t="shared" si="114"/>
        <v>3195851089</v>
      </c>
      <c r="G131" s="62">
        <f t="shared" si="114"/>
        <v>0</v>
      </c>
      <c r="H131" s="62">
        <f t="shared" si="114"/>
        <v>0</v>
      </c>
      <c r="I131" s="62">
        <f t="shared" si="114"/>
        <v>0</v>
      </c>
      <c r="J131" s="62">
        <f t="shared" si="114"/>
        <v>0</v>
      </c>
      <c r="K131" s="62">
        <f t="shared" si="61"/>
        <v>0</v>
      </c>
      <c r="L131" s="66">
        <f>+L132</f>
        <v>3195851089</v>
      </c>
      <c r="M131" s="42">
        <f t="shared" si="53"/>
        <v>4.0495018608193714E-4</v>
      </c>
      <c r="N131" s="62">
        <f t="shared" si="115"/>
        <v>0</v>
      </c>
      <c r="O131" s="62">
        <f t="shared" si="115"/>
        <v>3195851089</v>
      </c>
      <c r="P131" s="62">
        <f t="shared" si="115"/>
        <v>0</v>
      </c>
      <c r="Q131" s="62">
        <f t="shared" si="115"/>
        <v>3195851089</v>
      </c>
      <c r="R131" s="62">
        <f t="shared" si="115"/>
        <v>0</v>
      </c>
      <c r="S131" s="62">
        <f t="shared" si="115"/>
        <v>0</v>
      </c>
      <c r="T131" s="62">
        <f t="shared" si="115"/>
        <v>0</v>
      </c>
      <c r="U131" s="62">
        <f t="shared" si="115"/>
        <v>3195851089</v>
      </c>
      <c r="V131" s="62">
        <f t="shared" si="115"/>
        <v>0</v>
      </c>
      <c r="W131" s="62">
        <f t="shared" si="115"/>
        <v>0</v>
      </c>
      <c r="X131" s="38">
        <f t="shared" si="62"/>
        <v>1</v>
      </c>
      <c r="Y131" s="38">
        <f t="shared" si="63"/>
        <v>0</v>
      </c>
      <c r="Z131" s="38">
        <f t="shared" si="64"/>
        <v>0</v>
      </c>
      <c r="AA131" s="38">
        <f t="shared" si="104"/>
        <v>0</v>
      </c>
      <c r="AB131" s="38" t="s">
        <v>40</v>
      </c>
    </row>
    <row r="132" spans="1:28" ht="30" customHeight="1" x14ac:dyDescent="0.25">
      <c r="A132" s="43" t="s">
        <v>263</v>
      </c>
      <c r="B132" s="44" t="s">
        <v>37</v>
      </c>
      <c r="C132" s="44">
        <v>10</v>
      </c>
      <c r="D132" s="44" t="s">
        <v>38</v>
      </c>
      <c r="E132" s="45" t="s">
        <v>258</v>
      </c>
      <c r="F132" s="46">
        <v>3195851089</v>
      </c>
      <c r="G132" s="46">
        <v>0</v>
      </c>
      <c r="H132" s="46">
        <v>0</v>
      </c>
      <c r="I132" s="46">
        <v>0</v>
      </c>
      <c r="J132" s="46">
        <v>0</v>
      </c>
      <c r="K132" s="46">
        <f t="shared" si="61"/>
        <v>0</v>
      </c>
      <c r="L132" s="56">
        <f>+F132+K132</f>
        <v>3195851089</v>
      </c>
      <c r="M132" s="51">
        <f t="shared" si="53"/>
        <v>4.0495018608193714E-4</v>
      </c>
      <c r="N132" s="46">
        <v>0</v>
      </c>
      <c r="O132" s="46">
        <v>3195851089</v>
      </c>
      <c r="P132" s="46">
        <f>L132-O132</f>
        <v>0</v>
      </c>
      <c r="Q132" s="46">
        <v>3195851089</v>
      </c>
      <c r="R132" s="46">
        <f>+L132-Q132</f>
        <v>0</v>
      </c>
      <c r="S132" s="46">
        <f>O132-Q132</f>
        <v>0</v>
      </c>
      <c r="T132" s="46">
        <v>0</v>
      </c>
      <c r="U132" s="46">
        <f>+Q132-T132</f>
        <v>3195851089</v>
      </c>
      <c r="V132" s="46">
        <v>0</v>
      </c>
      <c r="W132" s="88">
        <f>+T132-V132</f>
        <v>0</v>
      </c>
      <c r="X132" s="49">
        <f t="shared" si="62"/>
        <v>1</v>
      </c>
      <c r="Y132" s="49">
        <f t="shared" si="63"/>
        <v>0</v>
      </c>
      <c r="Z132" s="49">
        <f t="shared" si="64"/>
        <v>0</v>
      </c>
      <c r="AA132" s="49">
        <f t="shared" si="104"/>
        <v>0</v>
      </c>
      <c r="AB132" s="49" t="s">
        <v>40</v>
      </c>
    </row>
    <row r="133" spans="1:28" ht="87" customHeight="1" x14ac:dyDescent="0.25">
      <c r="A133" s="39" t="s">
        <v>264</v>
      </c>
      <c r="B133" s="34" t="s">
        <v>37</v>
      </c>
      <c r="C133" s="34">
        <v>10</v>
      </c>
      <c r="D133" s="34" t="s">
        <v>38</v>
      </c>
      <c r="E133" s="40" t="s">
        <v>265</v>
      </c>
      <c r="F133" s="62">
        <f t="shared" ref="F133:J135" si="116">+F134</f>
        <v>251619519992</v>
      </c>
      <c r="G133" s="62">
        <f t="shared" si="116"/>
        <v>0</v>
      </c>
      <c r="H133" s="62">
        <f t="shared" si="116"/>
        <v>0</v>
      </c>
      <c r="I133" s="62">
        <f t="shared" si="116"/>
        <v>0</v>
      </c>
      <c r="J133" s="62">
        <f t="shared" si="116"/>
        <v>0</v>
      </c>
      <c r="K133" s="62">
        <f t="shared" si="61"/>
        <v>0</v>
      </c>
      <c r="L133" s="66">
        <f>+L134</f>
        <v>251619519992</v>
      </c>
      <c r="M133" s="253">
        <f t="shared" ref="M133:M196" si="117">L133/$L$303</f>
        <v>3.1883016012016728E-2</v>
      </c>
      <c r="N133" s="62">
        <f t="shared" ref="N133:W135" si="118">+N134</f>
        <v>0</v>
      </c>
      <c r="O133" s="62">
        <f t="shared" si="118"/>
        <v>218925372998</v>
      </c>
      <c r="P133" s="62">
        <f t="shared" si="118"/>
        <v>32694146994</v>
      </c>
      <c r="Q133" s="62">
        <f t="shared" si="118"/>
        <v>218925372998</v>
      </c>
      <c r="R133" s="62">
        <f t="shared" si="118"/>
        <v>32694146994</v>
      </c>
      <c r="S133" s="62">
        <f t="shared" si="118"/>
        <v>0</v>
      </c>
      <c r="T133" s="62">
        <f t="shared" si="118"/>
        <v>0</v>
      </c>
      <c r="U133" s="62">
        <f t="shared" si="118"/>
        <v>218925372998</v>
      </c>
      <c r="V133" s="62">
        <f t="shared" si="118"/>
        <v>0</v>
      </c>
      <c r="W133" s="62">
        <f t="shared" si="118"/>
        <v>0</v>
      </c>
      <c r="X133" s="38">
        <f t="shared" si="62"/>
        <v>0.87006514043489358</v>
      </c>
      <c r="Y133" s="38">
        <f t="shared" si="63"/>
        <v>0</v>
      </c>
      <c r="Z133" s="38">
        <f t="shared" si="64"/>
        <v>0</v>
      </c>
      <c r="AA133" s="38">
        <f t="shared" si="104"/>
        <v>0</v>
      </c>
      <c r="AB133" s="38" t="s">
        <v>40</v>
      </c>
    </row>
    <row r="134" spans="1:28" ht="84" customHeight="1" x14ac:dyDescent="0.25">
      <c r="A134" s="39" t="s">
        <v>266</v>
      </c>
      <c r="B134" s="34" t="s">
        <v>37</v>
      </c>
      <c r="C134" s="34">
        <v>10</v>
      </c>
      <c r="D134" s="34" t="s">
        <v>38</v>
      </c>
      <c r="E134" s="40" t="s">
        <v>265</v>
      </c>
      <c r="F134" s="62">
        <f t="shared" si="116"/>
        <v>251619519992</v>
      </c>
      <c r="G134" s="62">
        <f t="shared" si="116"/>
        <v>0</v>
      </c>
      <c r="H134" s="62">
        <f t="shared" si="116"/>
        <v>0</v>
      </c>
      <c r="I134" s="62">
        <f t="shared" si="116"/>
        <v>0</v>
      </c>
      <c r="J134" s="62">
        <f t="shared" si="116"/>
        <v>0</v>
      </c>
      <c r="K134" s="62">
        <f t="shared" si="61"/>
        <v>0</v>
      </c>
      <c r="L134" s="66">
        <f>+L135</f>
        <v>251619519992</v>
      </c>
      <c r="M134" s="253">
        <f t="shared" si="117"/>
        <v>3.1883016012016728E-2</v>
      </c>
      <c r="N134" s="62">
        <f t="shared" si="118"/>
        <v>0</v>
      </c>
      <c r="O134" s="62">
        <f t="shared" si="118"/>
        <v>218925372998</v>
      </c>
      <c r="P134" s="62">
        <f t="shared" si="118"/>
        <v>32694146994</v>
      </c>
      <c r="Q134" s="62">
        <f t="shared" si="118"/>
        <v>218925372998</v>
      </c>
      <c r="R134" s="62">
        <f t="shared" si="118"/>
        <v>32694146994</v>
      </c>
      <c r="S134" s="62">
        <f t="shared" si="118"/>
        <v>0</v>
      </c>
      <c r="T134" s="62">
        <f t="shared" si="118"/>
        <v>0</v>
      </c>
      <c r="U134" s="62">
        <f t="shared" si="118"/>
        <v>218925372998</v>
      </c>
      <c r="V134" s="62">
        <f t="shared" si="118"/>
        <v>0</v>
      </c>
      <c r="W134" s="62">
        <f t="shared" si="118"/>
        <v>0</v>
      </c>
      <c r="X134" s="38">
        <f t="shared" si="62"/>
        <v>0.87006514043489358</v>
      </c>
      <c r="Y134" s="38">
        <f t="shared" si="63"/>
        <v>0</v>
      </c>
      <c r="Z134" s="38">
        <f t="shared" si="64"/>
        <v>0</v>
      </c>
      <c r="AA134" s="38">
        <f t="shared" si="104"/>
        <v>0</v>
      </c>
      <c r="AB134" s="38" t="s">
        <v>40</v>
      </c>
    </row>
    <row r="135" spans="1:28" ht="32.25" customHeight="1" x14ac:dyDescent="0.25">
      <c r="A135" s="39" t="s">
        <v>267</v>
      </c>
      <c r="B135" s="34" t="s">
        <v>37</v>
      </c>
      <c r="C135" s="34">
        <v>10</v>
      </c>
      <c r="D135" s="34" t="s">
        <v>38</v>
      </c>
      <c r="E135" s="40" t="s">
        <v>268</v>
      </c>
      <c r="F135" s="62">
        <f t="shared" si="116"/>
        <v>251619519992</v>
      </c>
      <c r="G135" s="62">
        <f t="shared" si="116"/>
        <v>0</v>
      </c>
      <c r="H135" s="62">
        <f t="shared" si="116"/>
        <v>0</v>
      </c>
      <c r="I135" s="62">
        <f t="shared" si="116"/>
        <v>0</v>
      </c>
      <c r="J135" s="62">
        <f t="shared" si="116"/>
        <v>0</v>
      </c>
      <c r="K135" s="62">
        <f t="shared" ref="K135:K172" si="119">+G135-H135+I135-J135</f>
        <v>0</v>
      </c>
      <c r="L135" s="66">
        <f>+L136</f>
        <v>251619519992</v>
      </c>
      <c r="M135" s="253">
        <f t="shared" si="117"/>
        <v>3.1883016012016728E-2</v>
      </c>
      <c r="N135" s="62">
        <f t="shared" si="118"/>
        <v>0</v>
      </c>
      <c r="O135" s="62">
        <f t="shared" si="118"/>
        <v>218925372998</v>
      </c>
      <c r="P135" s="62">
        <f t="shared" si="118"/>
        <v>32694146994</v>
      </c>
      <c r="Q135" s="62">
        <f t="shared" si="118"/>
        <v>218925372998</v>
      </c>
      <c r="R135" s="62">
        <f t="shared" si="118"/>
        <v>32694146994</v>
      </c>
      <c r="S135" s="62">
        <f t="shared" si="118"/>
        <v>0</v>
      </c>
      <c r="T135" s="62">
        <f t="shared" si="118"/>
        <v>0</v>
      </c>
      <c r="U135" s="62">
        <f t="shared" si="118"/>
        <v>218925372998</v>
      </c>
      <c r="V135" s="62">
        <f t="shared" si="118"/>
        <v>0</v>
      </c>
      <c r="W135" s="62">
        <f t="shared" si="118"/>
        <v>0</v>
      </c>
      <c r="X135" s="38">
        <f t="shared" ref="X135:X198" si="120">+Q135/L135</f>
        <v>0.87006514043489358</v>
      </c>
      <c r="Y135" s="38">
        <f t="shared" ref="Y135:Y198" si="121">+T135/L135</f>
        <v>0</v>
      </c>
      <c r="Z135" s="38">
        <f t="shared" ref="Z135:Z198" si="122">+V135/L135</f>
        <v>0</v>
      </c>
      <c r="AA135" s="38">
        <f t="shared" si="104"/>
        <v>0</v>
      </c>
      <c r="AB135" s="38" t="s">
        <v>40</v>
      </c>
    </row>
    <row r="136" spans="1:28" ht="30" customHeight="1" x14ac:dyDescent="0.25">
      <c r="A136" s="43" t="s">
        <v>269</v>
      </c>
      <c r="B136" s="44" t="s">
        <v>37</v>
      </c>
      <c r="C136" s="44">
        <v>10</v>
      </c>
      <c r="D136" s="44" t="s">
        <v>38</v>
      </c>
      <c r="E136" s="45" t="s">
        <v>258</v>
      </c>
      <c r="F136" s="46">
        <v>251619519992</v>
      </c>
      <c r="G136" s="46">
        <v>0</v>
      </c>
      <c r="H136" s="46">
        <v>0</v>
      </c>
      <c r="I136" s="46">
        <v>0</v>
      </c>
      <c r="J136" s="46">
        <v>0</v>
      </c>
      <c r="K136" s="46">
        <f t="shared" si="119"/>
        <v>0</v>
      </c>
      <c r="L136" s="56">
        <f>+F136+K136</f>
        <v>251619519992</v>
      </c>
      <c r="M136" s="266">
        <f t="shared" si="117"/>
        <v>3.1883016012016728E-2</v>
      </c>
      <c r="N136" s="46">
        <v>0</v>
      </c>
      <c r="O136" s="46">
        <v>218925372998</v>
      </c>
      <c r="P136" s="46">
        <f>L136-O136</f>
        <v>32694146994</v>
      </c>
      <c r="Q136" s="46">
        <v>218925372998</v>
      </c>
      <c r="R136" s="46">
        <f>+L136-Q136</f>
        <v>32694146994</v>
      </c>
      <c r="S136" s="46">
        <f>O136-Q136</f>
        <v>0</v>
      </c>
      <c r="T136" s="46">
        <v>0</v>
      </c>
      <c r="U136" s="46">
        <f>+Q136-T136</f>
        <v>218925372998</v>
      </c>
      <c r="V136" s="46">
        <v>0</v>
      </c>
      <c r="W136" s="88">
        <f>+T136-V136</f>
        <v>0</v>
      </c>
      <c r="X136" s="49">
        <f t="shared" si="120"/>
        <v>0.87006514043489358</v>
      </c>
      <c r="Y136" s="49">
        <f t="shared" si="121"/>
        <v>0</v>
      </c>
      <c r="Z136" s="49">
        <f t="shared" si="122"/>
        <v>0</v>
      </c>
      <c r="AA136" s="49">
        <f t="shared" si="104"/>
        <v>0</v>
      </c>
      <c r="AB136" s="49" t="s">
        <v>40</v>
      </c>
    </row>
    <row r="137" spans="1:28" ht="80.25" customHeight="1" x14ac:dyDescent="0.25">
      <c r="A137" s="39" t="s">
        <v>270</v>
      </c>
      <c r="B137" s="34" t="s">
        <v>37</v>
      </c>
      <c r="C137" s="34">
        <v>10</v>
      </c>
      <c r="D137" s="34" t="s">
        <v>38</v>
      </c>
      <c r="E137" s="95" t="s">
        <v>271</v>
      </c>
      <c r="F137" s="62">
        <f t="shared" ref="F137:J139" si="123">+F138</f>
        <v>189200764831</v>
      </c>
      <c r="G137" s="62">
        <f t="shared" si="123"/>
        <v>0</v>
      </c>
      <c r="H137" s="62">
        <f t="shared" si="123"/>
        <v>0</v>
      </c>
      <c r="I137" s="62">
        <f t="shared" si="123"/>
        <v>0</v>
      </c>
      <c r="J137" s="62">
        <f t="shared" si="123"/>
        <v>0</v>
      </c>
      <c r="K137" s="62">
        <f t="shared" si="119"/>
        <v>0</v>
      </c>
      <c r="L137" s="66">
        <f>+L138</f>
        <v>189200764831</v>
      </c>
      <c r="M137" s="253">
        <f t="shared" si="117"/>
        <v>2.397385947952041E-2</v>
      </c>
      <c r="N137" s="62">
        <f t="shared" ref="N137:W139" si="124">+N138</f>
        <v>0</v>
      </c>
      <c r="O137" s="62">
        <f t="shared" si="124"/>
        <v>167458960592</v>
      </c>
      <c r="P137" s="62">
        <f t="shared" si="124"/>
        <v>21741804239</v>
      </c>
      <c r="Q137" s="62">
        <f t="shared" si="124"/>
        <v>167458960592</v>
      </c>
      <c r="R137" s="62">
        <f t="shared" si="124"/>
        <v>21741804239</v>
      </c>
      <c r="S137" s="62">
        <f t="shared" si="124"/>
        <v>0</v>
      </c>
      <c r="T137" s="62">
        <f t="shared" si="124"/>
        <v>0</v>
      </c>
      <c r="U137" s="62">
        <f t="shared" si="124"/>
        <v>167458960592</v>
      </c>
      <c r="V137" s="62">
        <f t="shared" si="124"/>
        <v>0</v>
      </c>
      <c r="W137" s="62">
        <f t="shared" si="124"/>
        <v>0</v>
      </c>
      <c r="X137" s="38">
        <f t="shared" si="120"/>
        <v>0.88508606580728966</v>
      </c>
      <c r="Y137" s="38">
        <f t="shared" si="121"/>
        <v>0</v>
      </c>
      <c r="Z137" s="38">
        <f t="shared" si="122"/>
        <v>0</v>
      </c>
      <c r="AA137" s="38">
        <f t="shared" si="104"/>
        <v>0</v>
      </c>
      <c r="AB137" s="38" t="s">
        <v>40</v>
      </c>
    </row>
    <row r="138" spans="1:28" ht="80.25" customHeight="1" x14ac:dyDescent="0.25">
      <c r="A138" s="39" t="s">
        <v>272</v>
      </c>
      <c r="B138" s="34" t="s">
        <v>37</v>
      </c>
      <c r="C138" s="34">
        <v>10</v>
      </c>
      <c r="D138" s="34" t="s">
        <v>38</v>
      </c>
      <c r="E138" s="95" t="s">
        <v>271</v>
      </c>
      <c r="F138" s="62">
        <f t="shared" si="123"/>
        <v>189200764831</v>
      </c>
      <c r="G138" s="62">
        <f t="shared" si="123"/>
        <v>0</v>
      </c>
      <c r="H138" s="62">
        <f t="shared" si="123"/>
        <v>0</v>
      </c>
      <c r="I138" s="62">
        <f t="shared" si="123"/>
        <v>0</v>
      </c>
      <c r="J138" s="62">
        <f t="shared" si="123"/>
        <v>0</v>
      </c>
      <c r="K138" s="62">
        <f t="shared" si="119"/>
        <v>0</v>
      </c>
      <c r="L138" s="66">
        <f>+L139</f>
        <v>189200764831</v>
      </c>
      <c r="M138" s="253">
        <f t="shared" si="117"/>
        <v>2.397385947952041E-2</v>
      </c>
      <c r="N138" s="62">
        <f t="shared" si="124"/>
        <v>0</v>
      </c>
      <c r="O138" s="62">
        <f t="shared" si="124"/>
        <v>167458960592</v>
      </c>
      <c r="P138" s="62">
        <f t="shared" si="124"/>
        <v>21741804239</v>
      </c>
      <c r="Q138" s="62">
        <f t="shared" si="124"/>
        <v>167458960592</v>
      </c>
      <c r="R138" s="62">
        <f t="shared" si="124"/>
        <v>21741804239</v>
      </c>
      <c r="S138" s="62">
        <f t="shared" si="124"/>
        <v>0</v>
      </c>
      <c r="T138" s="62">
        <f t="shared" si="124"/>
        <v>0</v>
      </c>
      <c r="U138" s="62">
        <f t="shared" si="124"/>
        <v>167458960592</v>
      </c>
      <c r="V138" s="62">
        <f t="shared" si="124"/>
        <v>0</v>
      </c>
      <c r="W138" s="62">
        <f t="shared" si="124"/>
        <v>0</v>
      </c>
      <c r="X138" s="38">
        <f t="shared" si="120"/>
        <v>0.88508606580728966</v>
      </c>
      <c r="Y138" s="38">
        <f t="shared" si="121"/>
        <v>0</v>
      </c>
      <c r="Z138" s="38">
        <f t="shared" si="122"/>
        <v>0</v>
      </c>
      <c r="AA138" s="38">
        <f t="shared" si="104"/>
        <v>0</v>
      </c>
      <c r="AB138" s="38" t="s">
        <v>40</v>
      </c>
    </row>
    <row r="139" spans="1:28" ht="28.5" customHeight="1" x14ac:dyDescent="0.25">
      <c r="A139" s="39" t="s">
        <v>273</v>
      </c>
      <c r="B139" s="34" t="s">
        <v>37</v>
      </c>
      <c r="C139" s="34">
        <v>10</v>
      </c>
      <c r="D139" s="34" t="s">
        <v>38</v>
      </c>
      <c r="E139" s="40" t="s">
        <v>268</v>
      </c>
      <c r="F139" s="62">
        <f t="shared" si="123"/>
        <v>189200764831</v>
      </c>
      <c r="G139" s="62">
        <f t="shared" si="123"/>
        <v>0</v>
      </c>
      <c r="H139" s="62">
        <f t="shared" si="123"/>
        <v>0</v>
      </c>
      <c r="I139" s="62">
        <f t="shared" si="123"/>
        <v>0</v>
      </c>
      <c r="J139" s="62">
        <f t="shared" si="123"/>
        <v>0</v>
      </c>
      <c r="K139" s="62">
        <f t="shared" si="119"/>
        <v>0</v>
      </c>
      <c r="L139" s="66">
        <f>+L140</f>
        <v>189200764831</v>
      </c>
      <c r="M139" s="253">
        <f t="shared" si="117"/>
        <v>2.397385947952041E-2</v>
      </c>
      <c r="N139" s="62">
        <f t="shared" si="124"/>
        <v>0</v>
      </c>
      <c r="O139" s="62">
        <f t="shared" si="124"/>
        <v>167458960592</v>
      </c>
      <c r="P139" s="62">
        <f t="shared" si="124"/>
        <v>21741804239</v>
      </c>
      <c r="Q139" s="62">
        <f t="shared" si="124"/>
        <v>167458960592</v>
      </c>
      <c r="R139" s="62">
        <f t="shared" si="124"/>
        <v>21741804239</v>
      </c>
      <c r="S139" s="62">
        <f t="shared" si="124"/>
        <v>0</v>
      </c>
      <c r="T139" s="62">
        <f t="shared" si="124"/>
        <v>0</v>
      </c>
      <c r="U139" s="62">
        <f t="shared" si="124"/>
        <v>167458960592</v>
      </c>
      <c r="V139" s="62">
        <f t="shared" si="124"/>
        <v>0</v>
      </c>
      <c r="W139" s="62">
        <f t="shared" si="124"/>
        <v>0</v>
      </c>
      <c r="X139" s="38">
        <f t="shared" si="120"/>
        <v>0.88508606580728966</v>
      </c>
      <c r="Y139" s="38">
        <f t="shared" si="121"/>
        <v>0</v>
      </c>
      <c r="Z139" s="38">
        <f t="shared" si="122"/>
        <v>0</v>
      </c>
      <c r="AA139" s="38">
        <f t="shared" si="104"/>
        <v>0</v>
      </c>
      <c r="AB139" s="38" t="s">
        <v>40</v>
      </c>
    </row>
    <row r="140" spans="1:28" ht="30" customHeight="1" x14ac:dyDescent="0.25">
      <c r="A140" s="43" t="s">
        <v>274</v>
      </c>
      <c r="B140" s="44" t="s">
        <v>37</v>
      </c>
      <c r="C140" s="44">
        <v>10</v>
      </c>
      <c r="D140" s="44" t="s">
        <v>38</v>
      </c>
      <c r="E140" s="45" t="s">
        <v>258</v>
      </c>
      <c r="F140" s="46">
        <v>189200764831</v>
      </c>
      <c r="G140" s="46">
        <v>0</v>
      </c>
      <c r="H140" s="46">
        <v>0</v>
      </c>
      <c r="I140" s="46">
        <v>0</v>
      </c>
      <c r="J140" s="46">
        <v>0</v>
      </c>
      <c r="K140" s="46">
        <f t="shared" si="119"/>
        <v>0</v>
      </c>
      <c r="L140" s="56">
        <f>+F140+K140</f>
        <v>189200764831</v>
      </c>
      <c r="M140" s="266">
        <f t="shared" si="117"/>
        <v>2.397385947952041E-2</v>
      </c>
      <c r="N140" s="46">
        <v>0</v>
      </c>
      <c r="O140" s="46">
        <v>167458960592</v>
      </c>
      <c r="P140" s="46">
        <f>L140-O140</f>
        <v>21741804239</v>
      </c>
      <c r="Q140" s="46">
        <v>167458960592</v>
      </c>
      <c r="R140" s="46">
        <f>+L140-Q140</f>
        <v>21741804239</v>
      </c>
      <c r="S140" s="46">
        <f>O140-Q140</f>
        <v>0</v>
      </c>
      <c r="T140" s="46">
        <v>0</v>
      </c>
      <c r="U140" s="46">
        <f>+Q140-T140</f>
        <v>167458960592</v>
      </c>
      <c r="V140" s="46">
        <v>0</v>
      </c>
      <c r="W140" s="88">
        <f>+T140-V140</f>
        <v>0</v>
      </c>
      <c r="X140" s="49">
        <f t="shared" si="120"/>
        <v>0.88508606580728966</v>
      </c>
      <c r="Y140" s="49">
        <f t="shared" si="121"/>
        <v>0</v>
      </c>
      <c r="Z140" s="49">
        <f t="shared" si="122"/>
        <v>0</v>
      </c>
      <c r="AA140" s="49">
        <f t="shared" si="104"/>
        <v>0</v>
      </c>
      <c r="AB140" s="49" t="s">
        <v>40</v>
      </c>
    </row>
    <row r="141" spans="1:28" ht="61.5" customHeight="1" x14ac:dyDescent="0.25">
      <c r="A141" s="39" t="s">
        <v>275</v>
      </c>
      <c r="B141" s="34" t="s">
        <v>37</v>
      </c>
      <c r="C141" s="34">
        <v>10</v>
      </c>
      <c r="D141" s="34" t="s">
        <v>38</v>
      </c>
      <c r="E141" s="40" t="s">
        <v>276</v>
      </c>
      <c r="F141" s="62">
        <f t="shared" ref="F141:J143" si="125">+F142</f>
        <v>274975644415</v>
      </c>
      <c r="G141" s="62">
        <f t="shared" si="125"/>
        <v>0</v>
      </c>
      <c r="H141" s="62">
        <f t="shared" si="125"/>
        <v>0</v>
      </c>
      <c r="I141" s="62">
        <f t="shared" si="125"/>
        <v>0</v>
      </c>
      <c r="J141" s="62">
        <f t="shared" si="125"/>
        <v>0</v>
      </c>
      <c r="K141" s="62">
        <f t="shared" si="119"/>
        <v>0</v>
      </c>
      <c r="L141" s="66">
        <f>+L142</f>
        <v>274975644415</v>
      </c>
      <c r="M141" s="253">
        <f t="shared" si="117"/>
        <v>3.4842499000382811E-2</v>
      </c>
      <c r="N141" s="62">
        <f t="shared" ref="N141:W143" si="126">+N142</f>
        <v>0</v>
      </c>
      <c r="O141" s="62">
        <f t="shared" si="126"/>
        <v>224181653018</v>
      </c>
      <c r="P141" s="62">
        <f t="shared" si="126"/>
        <v>50793991397</v>
      </c>
      <c r="Q141" s="62">
        <f t="shared" si="126"/>
        <v>224181653018</v>
      </c>
      <c r="R141" s="62">
        <f t="shared" si="126"/>
        <v>50793991397</v>
      </c>
      <c r="S141" s="62">
        <f t="shared" si="126"/>
        <v>0</v>
      </c>
      <c r="T141" s="62">
        <f t="shared" si="126"/>
        <v>0</v>
      </c>
      <c r="U141" s="62">
        <f t="shared" si="126"/>
        <v>224181653018</v>
      </c>
      <c r="V141" s="62">
        <f t="shared" si="126"/>
        <v>0</v>
      </c>
      <c r="W141" s="62">
        <f t="shared" si="126"/>
        <v>0</v>
      </c>
      <c r="X141" s="38">
        <f t="shared" si="120"/>
        <v>0.81527821671238465</v>
      </c>
      <c r="Y141" s="38">
        <f t="shared" si="121"/>
        <v>0</v>
      </c>
      <c r="Z141" s="38">
        <f t="shared" si="122"/>
        <v>0</v>
      </c>
      <c r="AA141" s="38">
        <f t="shared" si="104"/>
        <v>0</v>
      </c>
      <c r="AB141" s="38" t="s">
        <v>40</v>
      </c>
    </row>
    <row r="142" spans="1:28" ht="61.5" customHeight="1" x14ac:dyDescent="0.25">
      <c r="A142" s="39" t="s">
        <v>277</v>
      </c>
      <c r="B142" s="34" t="s">
        <v>37</v>
      </c>
      <c r="C142" s="34">
        <v>10</v>
      </c>
      <c r="D142" s="34" t="s">
        <v>38</v>
      </c>
      <c r="E142" s="95" t="s">
        <v>276</v>
      </c>
      <c r="F142" s="62">
        <f t="shared" si="125"/>
        <v>274975644415</v>
      </c>
      <c r="G142" s="62">
        <f t="shared" si="125"/>
        <v>0</v>
      </c>
      <c r="H142" s="62">
        <f t="shared" si="125"/>
        <v>0</v>
      </c>
      <c r="I142" s="62">
        <f t="shared" si="125"/>
        <v>0</v>
      </c>
      <c r="J142" s="62">
        <f t="shared" si="125"/>
        <v>0</v>
      </c>
      <c r="K142" s="62">
        <f t="shared" si="119"/>
        <v>0</v>
      </c>
      <c r="L142" s="66">
        <f>+L143</f>
        <v>274975644415</v>
      </c>
      <c r="M142" s="253">
        <f t="shared" si="117"/>
        <v>3.4842499000382811E-2</v>
      </c>
      <c r="N142" s="62">
        <f t="shared" si="126"/>
        <v>0</v>
      </c>
      <c r="O142" s="62">
        <f t="shared" si="126"/>
        <v>224181653018</v>
      </c>
      <c r="P142" s="62">
        <f t="shared" si="126"/>
        <v>50793991397</v>
      </c>
      <c r="Q142" s="62">
        <f t="shared" si="126"/>
        <v>224181653018</v>
      </c>
      <c r="R142" s="62">
        <f t="shared" si="126"/>
        <v>50793991397</v>
      </c>
      <c r="S142" s="62">
        <f t="shared" si="126"/>
        <v>0</v>
      </c>
      <c r="T142" s="62">
        <f t="shared" si="126"/>
        <v>0</v>
      </c>
      <c r="U142" s="62">
        <f t="shared" si="126"/>
        <v>224181653018</v>
      </c>
      <c r="V142" s="62">
        <f t="shared" si="126"/>
        <v>0</v>
      </c>
      <c r="W142" s="62">
        <f t="shared" si="126"/>
        <v>0</v>
      </c>
      <c r="X142" s="38">
        <f t="shared" si="120"/>
        <v>0.81527821671238465</v>
      </c>
      <c r="Y142" s="38">
        <f t="shared" si="121"/>
        <v>0</v>
      </c>
      <c r="Z142" s="38">
        <f t="shared" si="122"/>
        <v>0</v>
      </c>
      <c r="AA142" s="38">
        <f t="shared" si="104"/>
        <v>0</v>
      </c>
      <c r="AB142" s="38" t="s">
        <v>40</v>
      </c>
    </row>
    <row r="143" spans="1:28" ht="35.25" customHeight="1" x14ac:dyDescent="0.25">
      <c r="A143" s="39" t="s">
        <v>278</v>
      </c>
      <c r="B143" s="34" t="s">
        <v>37</v>
      </c>
      <c r="C143" s="34">
        <v>10</v>
      </c>
      <c r="D143" s="34" t="s">
        <v>38</v>
      </c>
      <c r="E143" s="40" t="s">
        <v>268</v>
      </c>
      <c r="F143" s="62">
        <f t="shared" si="125"/>
        <v>274975644415</v>
      </c>
      <c r="G143" s="62">
        <f t="shared" si="125"/>
        <v>0</v>
      </c>
      <c r="H143" s="62">
        <f t="shared" si="125"/>
        <v>0</v>
      </c>
      <c r="I143" s="62">
        <f t="shared" si="125"/>
        <v>0</v>
      </c>
      <c r="J143" s="62">
        <f t="shared" si="125"/>
        <v>0</v>
      </c>
      <c r="K143" s="62">
        <f t="shared" si="119"/>
        <v>0</v>
      </c>
      <c r="L143" s="66">
        <f>+L144</f>
        <v>274975644415</v>
      </c>
      <c r="M143" s="253">
        <f t="shared" si="117"/>
        <v>3.4842499000382811E-2</v>
      </c>
      <c r="N143" s="62">
        <f t="shared" si="126"/>
        <v>0</v>
      </c>
      <c r="O143" s="62">
        <f t="shared" si="126"/>
        <v>224181653018</v>
      </c>
      <c r="P143" s="62">
        <f t="shared" si="126"/>
        <v>50793991397</v>
      </c>
      <c r="Q143" s="62">
        <f t="shared" si="126"/>
        <v>224181653018</v>
      </c>
      <c r="R143" s="62">
        <f t="shared" si="126"/>
        <v>50793991397</v>
      </c>
      <c r="S143" s="62">
        <f t="shared" si="126"/>
        <v>0</v>
      </c>
      <c r="T143" s="62">
        <f t="shared" si="126"/>
        <v>0</v>
      </c>
      <c r="U143" s="62">
        <f t="shared" si="126"/>
        <v>224181653018</v>
      </c>
      <c r="V143" s="62">
        <f t="shared" si="126"/>
        <v>0</v>
      </c>
      <c r="W143" s="62">
        <f t="shared" si="126"/>
        <v>0</v>
      </c>
      <c r="X143" s="38">
        <f t="shared" si="120"/>
        <v>0.81527821671238465</v>
      </c>
      <c r="Y143" s="38">
        <f t="shared" si="121"/>
        <v>0</v>
      </c>
      <c r="Z143" s="38">
        <f t="shared" si="122"/>
        <v>0</v>
      </c>
      <c r="AA143" s="38">
        <f t="shared" si="104"/>
        <v>0</v>
      </c>
      <c r="AB143" s="38" t="s">
        <v>40</v>
      </c>
    </row>
    <row r="144" spans="1:28" ht="30" customHeight="1" x14ac:dyDescent="0.25">
      <c r="A144" s="43" t="s">
        <v>279</v>
      </c>
      <c r="B144" s="44" t="s">
        <v>37</v>
      </c>
      <c r="C144" s="44">
        <v>10</v>
      </c>
      <c r="D144" s="44" t="s">
        <v>38</v>
      </c>
      <c r="E144" s="45" t="s">
        <v>258</v>
      </c>
      <c r="F144" s="46">
        <v>274975644415</v>
      </c>
      <c r="G144" s="46">
        <v>0</v>
      </c>
      <c r="H144" s="46">
        <v>0</v>
      </c>
      <c r="I144" s="46">
        <v>0</v>
      </c>
      <c r="J144" s="46">
        <v>0</v>
      </c>
      <c r="K144" s="46">
        <f t="shared" si="119"/>
        <v>0</v>
      </c>
      <c r="L144" s="56">
        <f>+F144+K144</f>
        <v>274975644415</v>
      </c>
      <c r="M144" s="266">
        <f t="shared" si="117"/>
        <v>3.4842499000382811E-2</v>
      </c>
      <c r="N144" s="46">
        <v>0</v>
      </c>
      <c r="O144" s="46">
        <v>224181653018</v>
      </c>
      <c r="P144" s="46">
        <f>L144-O144</f>
        <v>50793991397</v>
      </c>
      <c r="Q144" s="46">
        <v>224181653018</v>
      </c>
      <c r="R144" s="46">
        <f>+L144-Q144</f>
        <v>50793991397</v>
      </c>
      <c r="S144" s="46">
        <f>O144-Q144</f>
        <v>0</v>
      </c>
      <c r="T144" s="46">
        <v>0</v>
      </c>
      <c r="U144" s="46">
        <f>+Q144-T144</f>
        <v>224181653018</v>
      </c>
      <c r="V144" s="46">
        <v>0</v>
      </c>
      <c r="W144" s="88">
        <f>+T144-V144</f>
        <v>0</v>
      </c>
      <c r="X144" s="49">
        <f t="shared" si="120"/>
        <v>0.81527821671238465</v>
      </c>
      <c r="Y144" s="49">
        <f t="shared" si="121"/>
        <v>0</v>
      </c>
      <c r="Z144" s="49">
        <f t="shared" si="122"/>
        <v>0</v>
      </c>
      <c r="AA144" s="49">
        <f t="shared" si="104"/>
        <v>0</v>
      </c>
      <c r="AB144" s="49" t="s">
        <v>40</v>
      </c>
    </row>
    <row r="145" spans="1:28" ht="81.75" customHeight="1" x14ac:dyDescent="0.25">
      <c r="A145" s="39" t="s">
        <v>280</v>
      </c>
      <c r="B145" s="34" t="s">
        <v>37</v>
      </c>
      <c r="C145" s="34">
        <v>10</v>
      </c>
      <c r="D145" s="34" t="s">
        <v>38</v>
      </c>
      <c r="E145" s="40" t="s">
        <v>281</v>
      </c>
      <c r="F145" s="62">
        <f t="shared" ref="F145:J147" si="127">+F146</f>
        <v>266893075907</v>
      </c>
      <c r="G145" s="62">
        <f t="shared" si="127"/>
        <v>0</v>
      </c>
      <c r="H145" s="62">
        <f t="shared" si="127"/>
        <v>0</v>
      </c>
      <c r="I145" s="62">
        <f t="shared" si="127"/>
        <v>0</v>
      </c>
      <c r="J145" s="62">
        <f t="shared" si="127"/>
        <v>0</v>
      </c>
      <c r="K145" s="62">
        <f t="shared" si="119"/>
        <v>0</v>
      </c>
      <c r="L145" s="66">
        <f>+L146</f>
        <v>266893075907</v>
      </c>
      <c r="M145" s="253">
        <f t="shared" si="117"/>
        <v>3.3818346894985828E-2</v>
      </c>
      <c r="N145" s="62">
        <f t="shared" ref="N145:W147" si="128">+N146</f>
        <v>0</v>
      </c>
      <c r="O145" s="62">
        <f t="shared" si="128"/>
        <v>195519818885</v>
      </c>
      <c r="P145" s="62">
        <f t="shared" si="128"/>
        <v>71373257022</v>
      </c>
      <c r="Q145" s="62">
        <f t="shared" si="128"/>
        <v>195519818885</v>
      </c>
      <c r="R145" s="62">
        <f t="shared" si="128"/>
        <v>71373257022</v>
      </c>
      <c r="S145" s="62">
        <f t="shared" si="128"/>
        <v>0</v>
      </c>
      <c r="T145" s="62">
        <f t="shared" si="128"/>
        <v>0</v>
      </c>
      <c r="U145" s="62">
        <f t="shared" si="128"/>
        <v>195519818885</v>
      </c>
      <c r="V145" s="62">
        <f t="shared" si="128"/>
        <v>0</v>
      </c>
      <c r="W145" s="62">
        <f t="shared" si="128"/>
        <v>0</v>
      </c>
      <c r="X145" s="38">
        <f t="shared" si="120"/>
        <v>0.73257733727468333</v>
      </c>
      <c r="Y145" s="38">
        <f t="shared" si="121"/>
        <v>0</v>
      </c>
      <c r="Z145" s="38">
        <f t="shared" si="122"/>
        <v>0</v>
      </c>
      <c r="AA145" s="38">
        <f t="shared" si="104"/>
        <v>0</v>
      </c>
      <c r="AB145" s="38" t="s">
        <v>40</v>
      </c>
    </row>
    <row r="146" spans="1:28" ht="78.75" customHeight="1" x14ac:dyDescent="0.25">
      <c r="A146" s="39" t="s">
        <v>282</v>
      </c>
      <c r="B146" s="34" t="s">
        <v>37</v>
      </c>
      <c r="C146" s="34">
        <v>10</v>
      </c>
      <c r="D146" s="34" t="s">
        <v>38</v>
      </c>
      <c r="E146" s="40" t="s">
        <v>281</v>
      </c>
      <c r="F146" s="62">
        <f t="shared" si="127"/>
        <v>266893075907</v>
      </c>
      <c r="G146" s="62">
        <f t="shared" si="127"/>
        <v>0</v>
      </c>
      <c r="H146" s="62">
        <f t="shared" si="127"/>
        <v>0</v>
      </c>
      <c r="I146" s="62">
        <f t="shared" si="127"/>
        <v>0</v>
      </c>
      <c r="J146" s="62">
        <f t="shared" si="127"/>
        <v>0</v>
      </c>
      <c r="K146" s="62">
        <f t="shared" si="119"/>
        <v>0</v>
      </c>
      <c r="L146" s="66">
        <f>+L147</f>
        <v>266893075907</v>
      </c>
      <c r="M146" s="253">
        <f t="shared" si="117"/>
        <v>3.3818346894985828E-2</v>
      </c>
      <c r="N146" s="62">
        <f t="shared" si="128"/>
        <v>0</v>
      </c>
      <c r="O146" s="62">
        <f t="shared" si="128"/>
        <v>195519818885</v>
      </c>
      <c r="P146" s="62">
        <f t="shared" si="128"/>
        <v>71373257022</v>
      </c>
      <c r="Q146" s="62">
        <f t="shared" si="128"/>
        <v>195519818885</v>
      </c>
      <c r="R146" s="62">
        <f t="shared" si="128"/>
        <v>71373257022</v>
      </c>
      <c r="S146" s="62">
        <f t="shared" si="128"/>
        <v>0</v>
      </c>
      <c r="T146" s="62">
        <f t="shared" si="128"/>
        <v>0</v>
      </c>
      <c r="U146" s="62">
        <f t="shared" si="128"/>
        <v>195519818885</v>
      </c>
      <c r="V146" s="62">
        <f t="shared" si="128"/>
        <v>0</v>
      </c>
      <c r="W146" s="62">
        <f t="shared" si="128"/>
        <v>0</v>
      </c>
      <c r="X146" s="38">
        <f t="shared" si="120"/>
        <v>0.73257733727468333</v>
      </c>
      <c r="Y146" s="38">
        <f t="shared" si="121"/>
        <v>0</v>
      </c>
      <c r="Z146" s="38">
        <f t="shared" si="122"/>
        <v>0</v>
      </c>
      <c r="AA146" s="38">
        <f t="shared" si="104"/>
        <v>0</v>
      </c>
      <c r="AB146" s="38" t="s">
        <v>40</v>
      </c>
    </row>
    <row r="147" spans="1:28" ht="40.5" customHeight="1" x14ac:dyDescent="0.25">
      <c r="A147" s="39" t="s">
        <v>283</v>
      </c>
      <c r="B147" s="34" t="s">
        <v>37</v>
      </c>
      <c r="C147" s="34">
        <v>10</v>
      </c>
      <c r="D147" s="34" t="s">
        <v>38</v>
      </c>
      <c r="E147" s="40" t="s">
        <v>268</v>
      </c>
      <c r="F147" s="62">
        <f t="shared" si="127"/>
        <v>266893075907</v>
      </c>
      <c r="G147" s="62">
        <f t="shared" si="127"/>
        <v>0</v>
      </c>
      <c r="H147" s="62">
        <f t="shared" si="127"/>
        <v>0</v>
      </c>
      <c r="I147" s="62">
        <f t="shared" si="127"/>
        <v>0</v>
      </c>
      <c r="J147" s="62">
        <f t="shared" si="127"/>
        <v>0</v>
      </c>
      <c r="K147" s="62">
        <f t="shared" si="119"/>
        <v>0</v>
      </c>
      <c r="L147" s="66">
        <f>+L148</f>
        <v>266893075907</v>
      </c>
      <c r="M147" s="253">
        <f t="shared" si="117"/>
        <v>3.3818346894985828E-2</v>
      </c>
      <c r="N147" s="62">
        <f t="shared" si="128"/>
        <v>0</v>
      </c>
      <c r="O147" s="62">
        <f t="shared" si="128"/>
        <v>195519818885</v>
      </c>
      <c r="P147" s="62">
        <f t="shared" si="128"/>
        <v>71373257022</v>
      </c>
      <c r="Q147" s="62">
        <f t="shared" si="128"/>
        <v>195519818885</v>
      </c>
      <c r="R147" s="62">
        <f t="shared" si="128"/>
        <v>71373257022</v>
      </c>
      <c r="S147" s="62">
        <f t="shared" si="128"/>
        <v>0</v>
      </c>
      <c r="T147" s="62">
        <f t="shared" si="128"/>
        <v>0</v>
      </c>
      <c r="U147" s="62">
        <f t="shared" si="128"/>
        <v>195519818885</v>
      </c>
      <c r="V147" s="62">
        <f t="shared" si="128"/>
        <v>0</v>
      </c>
      <c r="W147" s="62">
        <f t="shared" si="128"/>
        <v>0</v>
      </c>
      <c r="X147" s="38">
        <f t="shared" si="120"/>
        <v>0.73257733727468333</v>
      </c>
      <c r="Y147" s="38">
        <f t="shared" si="121"/>
        <v>0</v>
      </c>
      <c r="Z147" s="38">
        <f t="shared" si="122"/>
        <v>0</v>
      </c>
      <c r="AA147" s="38">
        <f t="shared" si="104"/>
        <v>0</v>
      </c>
      <c r="AB147" s="38" t="s">
        <v>40</v>
      </c>
    </row>
    <row r="148" spans="1:28" ht="30" customHeight="1" x14ac:dyDescent="0.25">
      <c r="A148" s="43" t="s">
        <v>284</v>
      </c>
      <c r="B148" s="44" t="s">
        <v>37</v>
      </c>
      <c r="C148" s="44">
        <v>10</v>
      </c>
      <c r="D148" s="44" t="s">
        <v>38</v>
      </c>
      <c r="E148" s="45" t="s">
        <v>258</v>
      </c>
      <c r="F148" s="46">
        <v>266893075907</v>
      </c>
      <c r="G148" s="46">
        <v>0</v>
      </c>
      <c r="H148" s="46">
        <v>0</v>
      </c>
      <c r="I148" s="46">
        <v>0</v>
      </c>
      <c r="J148" s="46">
        <v>0</v>
      </c>
      <c r="K148" s="46">
        <f t="shared" si="119"/>
        <v>0</v>
      </c>
      <c r="L148" s="56">
        <f>+F148+K148</f>
        <v>266893075907</v>
      </c>
      <c r="M148" s="266">
        <f t="shared" si="117"/>
        <v>3.3818346894985828E-2</v>
      </c>
      <c r="N148" s="46">
        <v>0</v>
      </c>
      <c r="O148" s="46">
        <v>195519818885</v>
      </c>
      <c r="P148" s="46">
        <f>L148-O148</f>
        <v>71373257022</v>
      </c>
      <c r="Q148" s="46">
        <v>195519818885</v>
      </c>
      <c r="R148" s="46">
        <f>+L148-Q148</f>
        <v>71373257022</v>
      </c>
      <c r="S148" s="46">
        <f>O148-Q148</f>
        <v>0</v>
      </c>
      <c r="T148" s="46">
        <v>0</v>
      </c>
      <c r="U148" s="46">
        <f>+Q148-T148</f>
        <v>195519818885</v>
      </c>
      <c r="V148" s="46">
        <v>0</v>
      </c>
      <c r="W148" s="48">
        <f>+T148-V148</f>
        <v>0</v>
      </c>
      <c r="X148" s="49">
        <f t="shared" si="120"/>
        <v>0.73257733727468333</v>
      </c>
      <c r="Y148" s="49">
        <f t="shared" si="121"/>
        <v>0</v>
      </c>
      <c r="Z148" s="49">
        <f t="shared" si="122"/>
        <v>0</v>
      </c>
      <c r="AA148" s="49">
        <f t="shared" si="104"/>
        <v>0</v>
      </c>
      <c r="AB148" s="49" t="s">
        <v>40</v>
      </c>
    </row>
    <row r="149" spans="1:28" ht="72.75" customHeight="1" x14ac:dyDescent="0.25">
      <c r="A149" s="39" t="s">
        <v>285</v>
      </c>
      <c r="B149" s="34" t="s">
        <v>37</v>
      </c>
      <c r="C149" s="34">
        <v>10</v>
      </c>
      <c r="D149" s="34" t="s">
        <v>38</v>
      </c>
      <c r="E149" s="40" t="s">
        <v>286</v>
      </c>
      <c r="F149" s="62">
        <f t="shared" ref="F149:J151" si="129">+F150</f>
        <v>192137774875</v>
      </c>
      <c r="G149" s="62">
        <f t="shared" si="129"/>
        <v>0</v>
      </c>
      <c r="H149" s="62">
        <f t="shared" si="129"/>
        <v>0</v>
      </c>
      <c r="I149" s="62">
        <f t="shared" si="129"/>
        <v>0</v>
      </c>
      <c r="J149" s="62">
        <f t="shared" si="129"/>
        <v>0</v>
      </c>
      <c r="K149" s="62">
        <f t="shared" si="119"/>
        <v>0</v>
      </c>
      <c r="L149" s="66">
        <f>+L150</f>
        <v>192137774875</v>
      </c>
      <c r="M149" s="253">
        <f t="shared" si="117"/>
        <v>2.4346011601356122E-2</v>
      </c>
      <c r="N149" s="62">
        <f t="shared" ref="N149:W151" si="130">+N150</f>
        <v>0</v>
      </c>
      <c r="O149" s="62">
        <f t="shared" si="130"/>
        <v>121374341606</v>
      </c>
      <c r="P149" s="62">
        <f t="shared" si="130"/>
        <v>70763433269</v>
      </c>
      <c r="Q149" s="62">
        <f t="shared" si="130"/>
        <v>121374341606</v>
      </c>
      <c r="R149" s="62">
        <f t="shared" si="130"/>
        <v>70763433269</v>
      </c>
      <c r="S149" s="62">
        <f t="shared" si="130"/>
        <v>0</v>
      </c>
      <c r="T149" s="62">
        <f t="shared" si="130"/>
        <v>0</v>
      </c>
      <c r="U149" s="62">
        <f t="shared" si="130"/>
        <v>121374341606</v>
      </c>
      <c r="V149" s="62">
        <f t="shared" si="130"/>
        <v>0</v>
      </c>
      <c r="W149" s="62">
        <f t="shared" si="130"/>
        <v>0</v>
      </c>
      <c r="X149" s="38">
        <f t="shared" si="120"/>
        <v>0.63170473211196021</v>
      </c>
      <c r="Y149" s="38">
        <f t="shared" si="121"/>
        <v>0</v>
      </c>
      <c r="Z149" s="38">
        <f t="shared" si="122"/>
        <v>0</v>
      </c>
      <c r="AA149" s="38">
        <f t="shared" si="104"/>
        <v>0</v>
      </c>
      <c r="AB149" s="38" t="s">
        <v>40</v>
      </c>
    </row>
    <row r="150" spans="1:28" ht="72.75" customHeight="1" x14ac:dyDescent="0.25">
      <c r="A150" s="39" t="s">
        <v>287</v>
      </c>
      <c r="B150" s="34" t="s">
        <v>37</v>
      </c>
      <c r="C150" s="34">
        <v>10</v>
      </c>
      <c r="D150" s="34" t="s">
        <v>38</v>
      </c>
      <c r="E150" s="95" t="s">
        <v>286</v>
      </c>
      <c r="F150" s="62">
        <f t="shared" si="129"/>
        <v>192137774875</v>
      </c>
      <c r="G150" s="62">
        <f t="shared" si="129"/>
        <v>0</v>
      </c>
      <c r="H150" s="62">
        <f t="shared" si="129"/>
        <v>0</v>
      </c>
      <c r="I150" s="62">
        <f t="shared" si="129"/>
        <v>0</v>
      </c>
      <c r="J150" s="62">
        <f t="shared" si="129"/>
        <v>0</v>
      </c>
      <c r="K150" s="62">
        <f t="shared" si="119"/>
        <v>0</v>
      </c>
      <c r="L150" s="66">
        <f>+L151</f>
        <v>192137774875</v>
      </c>
      <c r="M150" s="253">
        <f t="shared" si="117"/>
        <v>2.4346011601356122E-2</v>
      </c>
      <c r="N150" s="62">
        <f t="shared" si="130"/>
        <v>0</v>
      </c>
      <c r="O150" s="62">
        <f t="shared" si="130"/>
        <v>121374341606</v>
      </c>
      <c r="P150" s="62">
        <f t="shared" si="130"/>
        <v>70763433269</v>
      </c>
      <c r="Q150" s="62">
        <f t="shared" si="130"/>
        <v>121374341606</v>
      </c>
      <c r="R150" s="62">
        <f t="shared" si="130"/>
        <v>70763433269</v>
      </c>
      <c r="S150" s="62">
        <f t="shared" si="130"/>
        <v>0</v>
      </c>
      <c r="T150" s="62">
        <f t="shared" si="130"/>
        <v>0</v>
      </c>
      <c r="U150" s="62">
        <f t="shared" si="130"/>
        <v>121374341606</v>
      </c>
      <c r="V150" s="62">
        <f t="shared" si="130"/>
        <v>0</v>
      </c>
      <c r="W150" s="62">
        <f t="shared" si="130"/>
        <v>0</v>
      </c>
      <c r="X150" s="38">
        <f t="shared" si="120"/>
        <v>0.63170473211196021</v>
      </c>
      <c r="Y150" s="38">
        <f t="shared" si="121"/>
        <v>0</v>
      </c>
      <c r="Z150" s="38">
        <f t="shared" si="122"/>
        <v>0</v>
      </c>
      <c r="AA150" s="38">
        <f t="shared" si="104"/>
        <v>0</v>
      </c>
      <c r="AB150" s="38" t="s">
        <v>40</v>
      </c>
    </row>
    <row r="151" spans="1:28" ht="32.25" customHeight="1" x14ac:dyDescent="0.25">
      <c r="A151" s="39" t="s">
        <v>288</v>
      </c>
      <c r="B151" s="34" t="s">
        <v>37</v>
      </c>
      <c r="C151" s="34">
        <v>10</v>
      </c>
      <c r="D151" s="34" t="s">
        <v>38</v>
      </c>
      <c r="E151" s="40" t="s">
        <v>268</v>
      </c>
      <c r="F151" s="62">
        <f t="shared" si="129"/>
        <v>192137774875</v>
      </c>
      <c r="G151" s="62">
        <f t="shared" si="129"/>
        <v>0</v>
      </c>
      <c r="H151" s="62">
        <f t="shared" si="129"/>
        <v>0</v>
      </c>
      <c r="I151" s="62">
        <f t="shared" si="129"/>
        <v>0</v>
      </c>
      <c r="J151" s="62">
        <f t="shared" si="129"/>
        <v>0</v>
      </c>
      <c r="K151" s="62">
        <f t="shared" si="119"/>
        <v>0</v>
      </c>
      <c r="L151" s="66">
        <f>+L152</f>
        <v>192137774875</v>
      </c>
      <c r="M151" s="253">
        <f t="shared" si="117"/>
        <v>2.4346011601356122E-2</v>
      </c>
      <c r="N151" s="62">
        <f t="shared" si="130"/>
        <v>0</v>
      </c>
      <c r="O151" s="62">
        <f t="shared" si="130"/>
        <v>121374341606</v>
      </c>
      <c r="P151" s="62">
        <f t="shared" si="130"/>
        <v>70763433269</v>
      </c>
      <c r="Q151" s="62">
        <f t="shared" si="130"/>
        <v>121374341606</v>
      </c>
      <c r="R151" s="62">
        <f t="shared" si="130"/>
        <v>70763433269</v>
      </c>
      <c r="S151" s="62">
        <f t="shared" si="130"/>
        <v>0</v>
      </c>
      <c r="T151" s="62">
        <f t="shared" si="130"/>
        <v>0</v>
      </c>
      <c r="U151" s="62">
        <f t="shared" si="130"/>
        <v>121374341606</v>
      </c>
      <c r="V151" s="62">
        <f t="shared" si="130"/>
        <v>0</v>
      </c>
      <c r="W151" s="62">
        <f t="shared" si="130"/>
        <v>0</v>
      </c>
      <c r="X151" s="38">
        <f t="shared" si="120"/>
        <v>0.63170473211196021</v>
      </c>
      <c r="Y151" s="38">
        <f t="shared" si="121"/>
        <v>0</v>
      </c>
      <c r="Z151" s="38">
        <f t="shared" si="122"/>
        <v>0</v>
      </c>
      <c r="AA151" s="38">
        <f t="shared" si="104"/>
        <v>0</v>
      </c>
      <c r="AB151" s="38" t="s">
        <v>40</v>
      </c>
    </row>
    <row r="152" spans="1:28" ht="30" customHeight="1" x14ac:dyDescent="0.25">
      <c r="A152" s="43" t="s">
        <v>289</v>
      </c>
      <c r="B152" s="44" t="s">
        <v>37</v>
      </c>
      <c r="C152" s="44">
        <v>10</v>
      </c>
      <c r="D152" s="44" t="s">
        <v>38</v>
      </c>
      <c r="E152" s="45" t="s">
        <v>258</v>
      </c>
      <c r="F152" s="46">
        <v>192137774875</v>
      </c>
      <c r="G152" s="46">
        <v>0</v>
      </c>
      <c r="H152" s="46">
        <v>0</v>
      </c>
      <c r="I152" s="46">
        <v>0</v>
      </c>
      <c r="J152" s="46">
        <v>0</v>
      </c>
      <c r="K152" s="46">
        <f t="shared" si="119"/>
        <v>0</v>
      </c>
      <c r="L152" s="56">
        <f>+F152+K152</f>
        <v>192137774875</v>
      </c>
      <c r="M152" s="266">
        <f t="shared" si="117"/>
        <v>2.4346011601356122E-2</v>
      </c>
      <c r="N152" s="46">
        <v>0</v>
      </c>
      <c r="O152" s="46">
        <v>121374341606</v>
      </c>
      <c r="P152" s="46">
        <f>L152-O152</f>
        <v>70763433269</v>
      </c>
      <c r="Q152" s="46">
        <v>121374341606</v>
      </c>
      <c r="R152" s="46">
        <f>+L152-Q152</f>
        <v>70763433269</v>
      </c>
      <c r="S152" s="46">
        <f>O152-Q152</f>
        <v>0</v>
      </c>
      <c r="T152" s="46">
        <v>0</v>
      </c>
      <c r="U152" s="46">
        <f>+Q152-T152</f>
        <v>121374341606</v>
      </c>
      <c r="V152" s="46">
        <v>0</v>
      </c>
      <c r="W152" s="48">
        <f>+T152-V152</f>
        <v>0</v>
      </c>
      <c r="X152" s="49">
        <f t="shared" si="120"/>
        <v>0.63170473211196021</v>
      </c>
      <c r="Y152" s="49">
        <f t="shared" si="121"/>
        <v>0</v>
      </c>
      <c r="Z152" s="49">
        <f t="shared" si="122"/>
        <v>0</v>
      </c>
      <c r="AA152" s="49">
        <f t="shared" si="104"/>
        <v>0</v>
      </c>
      <c r="AB152" s="49" t="s">
        <v>40</v>
      </c>
    </row>
    <row r="153" spans="1:28" ht="87" customHeight="1" x14ac:dyDescent="0.25">
      <c r="A153" s="39" t="s">
        <v>290</v>
      </c>
      <c r="B153" s="34" t="s">
        <v>37</v>
      </c>
      <c r="C153" s="34">
        <v>10</v>
      </c>
      <c r="D153" s="34" t="s">
        <v>38</v>
      </c>
      <c r="E153" s="40" t="s">
        <v>291</v>
      </c>
      <c r="F153" s="62">
        <f t="shared" ref="F153:J155" si="131">+F154</f>
        <v>207433599602</v>
      </c>
      <c r="G153" s="62">
        <f t="shared" si="131"/>
        <v>0</v>
      </c>
      <c r="H153" s="62">
        <f t="shared" si="131"/>
        <v>0</v>
      </c>
      <c r="I153" s="62">
        <f t="shared" si="131"/>
        <v>0</v>
      </c>
      <c r="J153" s="62">
        <f t="shared" si="131"/>
        <v>0</v>
      </c>
      <c r="K153" s="62">
        <f t="shared" si="119"/>
        <v>0</v>
      </c>
      <c r="L153" s="66">
        <f>+L154</f>
        <v>207433599602</v>
      </c>
      <c r="M153" s="253">
        <f t="shared" si="117"/>
        <v>2.6284164192631423E-2</v>
      </c>
      <c r="N153" s="62">
        <f t="shared" ref="N153:W155" si="132">+N154</f>
        <v>0</v>
      </c>
      <c r="O153" s="62">
        <f t="shared" si="132"/>
        <v>129511913718</v>
      </c>
      <c r="P153" s="62">
        <f t="shared" si="132"/>
        <v>77921685884</v>
      </c>
      <c r="Q153" s="62">
        <f t="shared" si="132"/>
        <v>129511913718</v>
      </c>
      <c r="R153" s="62">
        <f t="shared" si="132"/>
        <v>77921685884</v>
      </c>
      <c r="S153" s="62">
        <f t="shared" si="132"/>
        <v>0</v>
      </c>
      <c r="T153" s="62">
        <f t="shared" si="132"/>
        <v>0</v>
      </c>
      <c r="U153" s="62">
        <f t="shared" si="132"/>
        <v>129511913718</v>
      </c>
      <c r="V153" s="62">
        <f t="shared" si="132"/>
        <v>0</v>
      </c>
      <c r="W153" s="62">
        <f t="shared" si="132"/>
        <v>0</v>
      </c>
      <c r="X153" s="38">
        <f t="shared" si="120"/>
        <v>0.62435359539868529</v>
      </c>
      <c r="Y153" s="38">
        <f t="shared" si="121"/>
        <v>0</v>
      </c>
      <c r="Z153" s="38">
        <f t="shared" si="122"/>
        <v>0</v>
      </c>
      <c r="AA153" s="38">
        <f t="shared" si="104"/>
        <v>0</v>
      </c>
      <c r="AB153" s="38" t="s">
        <v>40</v>
      </c>
    </row>
    <row r="154" spans="1:28" ht="85.5" customHeight="1" x14ac:dyDescent="0.25">
      <c r="A154" s="39" t="s">
        <v>292</v>
      </c>
      <c r="B154" s="34" t="s">
        <v>37</v>
      </c>
      <c r="C154" s="34">
        <v>10</v>
      </c>
      <c r="D154" s="34" t="s">
        <v>38</v>
      </c>
      <c r="E154" s="95" t="s">
        <v>291</v>
      </c>
      <c r="F154" s="62">
        <f t="shared" si="131"/>
        <v>207433599602</v>
      </c>
      <c r="G154" s="62">
        <f t="shared" si="131"/>
        <v>0</v>
      </c>
      <c r="H154" s="62">
        <f t="shared" si="131"/>
        <v>0</v>
      </c>
      <c r="I154" s="62">
        <f t="shared" si="131"/>
        <v>0</v>
      </c>
      <c r="J154" s="62">
        <f t="shared" si="131"/>
        <v>0</v>
      </c>
      <c r="K154" s="62">
        <f t="shared" si="119"/>
        <v>0</v>
      </c>
      <c r="L154" s="66">
        <f>+L155</f>
        <v>207433599602</v>
      </c>
      <c r="M154" s="253">
        <f t="shared" si="117"/>
        <v>2.6284164192631423E-2</v>
      </c>
      <c r="N154" s="62">
        <f t="shared" si="132"/>
        <v>0</v>
      </c>
      <c r="O154" s="62">
        <f t="shared" si="132"/>
        <v>129511913718</v>
      </c>
      <c r="P154" s="62">
        <f t="shared" si="132"/>
        <v>77921685884</v>
      </c>
      <c r="Q154" s="62">
        <f t="shared" si="132"/>
        <v>129511913718</v>
      </c>
      <c r="R154" s="62">
        <f t="shared" si="132"/>
        <v>77921685884</v>
      </c>
      <c r="S154" s="62">
        <f t="shared" si="132"/>
        <v>0</v>
      </c>
      <c r="T154" s="62">
        <f t="shared" si="132"/>
        <v>0</v>
      </c>
      <c r="U154" s="62">
        <f t="shared" si="132"/>
        <v>129511913718</v>
      </c>
      <c r="V154" s="62">
        <f t="shared" si="132"/>
        <v>0</v>
      </c>
      <c r="W154" s="62">
        <f t="shared" si="132"/>
        <v>0</v>
      </c>
      <c r="X154" s="38">
        <f t="shared" si="120"/>
        <v>0.62435359539868529</v>
      </c>
      <c r="Y154" s="38">
        <f t="shared" si="121"/>
        <v>0</v>
      </c>
      <c r="Z154" s="38">
        <f t="shared" si="122"/>
        <v>0</v>
      </c>
      <c r="AA154" s="38">
        <f t="shared" si="104"/>
        <v>0</v>
      </c>
      <c r="AB154" s="38" t="s">
        <v>40</v>
      </c>
    </row>
    <row r="155" spans="1:28" ht="31.5" customHeight="1" x14ac:dyDescent="0.25">
      <c r="A155" s="39" t="s">
        <v>293</v>
      </c>
      <c r="B155" s="34" t="s">
        <v>37</v>
      </c>
      <c r="C155" s="34">
        <v>10</v>
      </c>
      <c r="D155" s="34" t="s">
        <v>38</v>
      </c>
      <c r="E155" s="40" t="s">
        <v>268</v>
      </c>
      <c r="F155" s="62">
        <f t="shared" si="131"/>
        <v>207433599602</v>
      </c>
      <c r="G155" s="62">
        <f t="shared" si="131"/>
        <v>0</v>
      </c>
      <c r="H155" s="62">
        <f t="shared" si="131"/>
        <v>0</v>
      </c>
      <c r="I155" s="62">
        <f t="shared" si="131"/>
        <v>0</v>
      </c>
      <c r="J155" s="62">
        <f t="shared" si="131"/>
        <v>0</v>
      </c>
      <c r="K155" s="62">
        <f t="shared" si="119"/>
        <v>0</v>
      </c>
      <c r="L155" s="66">
        <f>+L156</f>
        <v>207433599602</v>
      </c>
      <c r="M155" s="253">
        <f t="shared" si="117"/>
        <v>2.6284164192631423E-2</v>
      </c>
      <c r="N155" s="62">
        <f t="shared" si="132"/>
        <v>0</v>
      </c>
      <c r="O155" s="62">
        <f t="shared" si="132"/>
        <v>129511913718</v>
      </c>
      <c r="P155" s="62">
        <f t="shared" si="132"/>
        <v>77921685884</v>
      </c>
      <c r="Q155" s="62">
        <f t="shared" si="132"/>
        <v>129511913718</v>
      </c>
      <c r="R155" s="62">
        <f t="shared" si="132"/>
        <v>77921685884</v>
      </c>
      <c r="S155" s="62">
        <f t="shared" si="132"/>
        <v>0</v>
      </c>
      <c r="T155" s="62">
        <f t="shared" si="132"/>
        <v>0</v>
      </c>
      <c r="U155" s="62">
        <f t="shared" si="132"/>
        <v>129511913718</v>
      </c>
      <c r="V155" s="62">
        <f t="shared" si="132"/>
        <v>0</v>
      </c>
      <c r="W155" s="62">
        <f t="shared" si="132"/>
        <v>0</v>
      </c>
      <c r="X155" s="38">
        <f t="shared" si="120"/>
        <v>0.62435359539868529</v>
      </c>
      <c r="Y155" s="38">
        <f t="shared" si="121"/>
        <v>0</v>
      </c>
      <c r="Z155" s="38">
        <f t="shared" si="122"/>
        <v>0</v>
      </c>
      <c r="AA155" s="38">
        <f t="shared" si="104"/>
        <v>0</v>
      </c>
      <c r="AB155" s="38" t="s">
        <v>40</v>
      </c>
    </row>
    <row r="156" spans="1:28" ht="30" customHeight="1" x14ac:dyDescent="0.25">
      <c r="A156" s="43" t="s">
        <v>294</v>
      </c>
      <c r="B156" s="44" t="s">
        <v>37</v>
      </c>
      <c r="C156" s="44">
        <v>10</v>
      </c>
      <c r="D156" s="44" t="s">
        <v>38</v>
      </c>
      <c r="E156" s="45" t="s">
        <v>258</v>
      </c>
      <c r="F156" s="46">
        <v>207433599602</v>
      </c>
      <c r="G156" s="46">
        <v>0</v>
      </c>
      <c r="H156" s="46">
        <v>0</v>
      </c>
      <c r="I156" s="46">
        <v>0</v>
      </c>
      <c r="J156" s="46">
        <v>0</v>
      </c>
      <c r="K156" s="46">
        <f t="shared" si="119"/>
        <v>0</v>
      </c>
      <c r="L156" s="56">
        <f>+F156+K156</f>
        <v>207433599602</v>
      </c>
      <c r="M156" s="266">
        <f t="shared" si="117"/>
        <v>2.6284164192631423E-2</v>
      </c>
      <c r="N156" s="46">
        <v>0</v>
      </c>
      <c r="O156" s="46">
        <v>129511913718</v>
      </c>
      <c r="P156" s="46">
        <f>L156-O156</f>
        <v>77921685884</v>
      </c>
      <c r="Q156" s="46">
        <v>129511913718</v>
      </c>
      <c r="R156" s="46">
        <f>+L156-Q156</f>
        <v>77921685884</v>
      </c>
      <c r="S156" s="46">
        <f>O156-Q156</f>
        <v>0</v>
      </c>
      <c r="T156" s="46">
        <v>0</v>
      </c>
      <c r="U156" s="46">
        <f>+Q156-T156</f>
        <v>129511913718</v>
      </c>
      <c r="V156" s="46">
        <v>0</v>
      </c>
      <c r="W156" s="48">
        <f>+T156-V156</f>
        <v>0</v>
      </c>
      <c r="X156" s="49">
        <f t="shared" si="120"/>
        <v>0.62435359539868529</v>
      </c>
      <c r="Y156" s="49">
        <f t="shared" si="121"/>
        <v>0</v>
      </c>
      <c r="Z156" s="49">
        <f t="shared" si="122"/>
        <v>0</v>
      </c>
      <c r="AA156" s="49">
        <f t="shared" si="104"/>
        <v>0</v>
      </c>
      <c r="AB156" s="49" t="s">
        <v>40</v>
      </c>
    </row>
    <row r="157" spans="1:28" ht="65.25" customHeight="1" x14ac:dyDescent="0.25">
      <c r="A157" s="39" t="s">
        <v>295</v>
      </c>
      <c r="B157" s="34" t="s">
        <v>37</v>
      </c>
      <c r="C157" s="34">
        <v>10</v>
      </c>
      <c r="D157" s="34" t="s">
        <v>38</v>
      </c>
      <c r="E157" s="40" t="s">
        <v>296</v>
      </c>
      <c r="F157" s="62">
        <f t="shared" ref="F157:J159" si="133">+F158</f>
        <v>231731619930</v>
      </c>
      <c r="G157" s="62">
        <f t="shared" si="133"/>
        <v>0</v>
      </c>
      <c r="H157" s="62">
        <f t="shared" si="133"/>
        <v>0</v>
      </c>
      <c r="I157" s="62">
        <f t="shared" si="133"/>
        <v>0</v>
      </c>
      <c r="J157" s="62">
        <f t="shared" si="133"/>
        <v>0</v>
      </c>
      <c r="K157" s="62">
        <f t="shared" si="119"/>
        <v>0</v>
      </c>
      <c r="L157" s="66">
        <f>+L158</f>
        <v>231731619930</v>
      </c>
      <c r="M157" s="253">
        <f t="shared" si="117"/>
        <v>2.9362995958952899E-2</v>
      </c>
      <c r="N157" s="62">
        <f t="shared" ref="N157:W159" si="134">+N158</f>
        <v>0</v>
      </c>
      <c r="O157" s="62">
        <f t="shared" si="134"/>
        <v>142803800035</v>
      </c>
      <c r="P157" s="62">
        <f t="shared" si="134"/>
        <v>88927819895</v>
      </c>
      <c r="Q157" s="62">
        <f t="shared" si="134"/>
        <v>142803800035</v>
      </c>
      <c r="R157" s="62">
        <f t="shared" si="134"/>
        <v>88927819895</v>
      </c>
      <c r="S157" s="62">
        <f t="shared" si="134"/>
        <v>0</v>
      </c>
      <c r="T157" s="62">
        <f t="shared" si="134"/>
        <v>0</v>
      </c>
      <c r="U157" s="62">
        <f t="shared" si="134"/>
        <v>142803800035</v>
      </c>
      <c r="V157" s="62">
        <f t="shared" si="134"/>
        <v>0</v>
      </c>
      <c r="W157" s="62">
        <f t="shared" si="134"/>
        <v>0</v>
      </c>
      <c r="X157" s="38">
        <f t="shared" si="120"/>
        <v>0.61624650135418402</v>
      </c>
      <c r="Y157" s="38">
        <f t="shared" si="121"/>
        <v>0</v>
      </c>
      <c r="Z157" s="38">
        <f t="shared" si="122"/>
        <v>0</v>
      </c>
      <c r="AA157" s="38">
        <f t="shared" si="104"/>
        <v>0</v>
      </c>
      <c r="AB157" s="38" t="s">
        <v>40</v>
      </c>
    </row>
    <row r="158" spans="1:28" ht="63.75" customHeight="1" x14ac:dyDescent="0.25">
      <c r="A158" s="39" t="s">
        <v>297</v>
      </c>
      <c r="B158" s="34" t="s">
        <v>37</v>
      </c>
      <c r="C158" s="34">
        <v>10</v>
      </c>
      <c r="D158" s="34" t="s">
        <v>38</v>
      </c>
      <c r="E158" s="95" t="s">
        <v>296</v>
      </c>
      <c r="F158" s="62">
        <f t="shared" si="133"/>
        <v>231731619930</v>
      </c>
      <c r="G158" s="62">
        <f t="shared" si="133"/>
        <v>0</v>
      </c>
      <c r="H158" s="62">
        <f t="shared" si="133"/>
        <v>0</v>
      </c>
      <c r="I158" s="62">
        <f t="shared" si="133"/>
        <v>0</v>
      </c>
      <c r="J158" s="62">
        <f t="shared" si="133"/>
        <v>0</v>
      </c>
      <c r="K158" s="62">
        <f t="shared" si="119"/>
        <v>0</v>
      </c>
      <c r="L158" s="66">
        <f>+L159</f>
        <v>231731619930</v>
      </c>
      <c r="M158" s="253">
        <f t="shared" si="117"/>
        <v>2.9362995958952899E-2</v>
      </c>
      <c r="N158" s="62">
        <f t="shared" si="134"/>
        <v>0</v>
      </c>
      <c r="O158" s="62">
        <f t="shared" si="134"/>
        <v>142803800035</v>
      </c>
      <c r="P158" s="62">
        <f t="shared" si="134"/>
        <v>88927819895</v>
      </c>
      <c r="Q158" s="62">
        <f t="shared" si="134"/>
        <v>142803800035</v>
      </c>
      <c r="R158" s="62">
        <f t="shared" si="134"/>
        <v>88927819895</v>
      </c>
      <c r="S158" s="62">
        <f t="shared" si="134"/>
        <v>0</v>
      </c>
      <c r="T158" s="62">
        <f t="shared" si="134"/>
        <v>0</v>
      </c>
      <c r="U158" s="62">
        <f t="shared" si="134"/>
        <v>142803800035</v>
      </c>
      <c r="V158" s="62">
        <f t="shared" si="134"/>
        <v>0</v>
      </c>
      <c r="W158" s="62">
        <f t="shared" si="134"/>
        <v>0</v>
      </c>
      <c r="X158" s="38">
        <f t="shared" si="120"/>
        <v>0.61624650135418402</v>
      </c>
      <c r="Y158" s="38">
        <f t="shared" si="121"/>
        <v>0</v>
      </c>
      <c r="Z158" s="38">
        <f t="shared" si="122"/>
        <v>0</v>
      </c>
      <c r="AA158" s="38">
        <f t="shared" si="104"/>
        <v>0</v>
      </c>
      <c r="AB158" s="38" t="s">
        <v>40</v>
      </c>
    </row>
    <row r="159" spans="1:28" ht="38.25" customHeight="1" x14ac:dyDescent="0.25">
      <c r="A159" s="39" t="s">
        <v>298</v>
      </c>
      <c r="B159" s="34" t="s">
        <v>37</v>
      </c>
      <c r="C159" s="34">
        <v>10</v>
      </c>
      <c r="D159" s="34" t="s">
        <v>38</v>
      </c>
      <c r="E159" s="40" t="s">
        <v>268</v>
      </c>
      <c r="F159" s="62">
        <f t="shared" si="133"/>
        <v>231731619930</v>
      </c>
      <c r="G159" s="62">
        <f t="shared" si="133"/>
        <v>0</v>
      </c>
      <c r="H159" s="62">
        <f t="shared" si="133"/>
        <v>0</v>
      </c>
      <c r="I159" s="62">
        <f t="shared" si="133"/>
        <v>0</v>
      </c>
      <c r="J159" s="62">
        <f t="shared" si="133"/>
        <v>0</v>
      </c>
      <c r="K159" s="62">
        <f t="shared" si="119"/>
        <v>0</v>
      </c>
      <c r="L159" s="66">
        <f>+L160</f>
        <v>231731619930</v>
      </c>
      <c r="M159" s="253">
        <f t="shared" si="117"/>
        <v>2.9362995958952899E-2</v>
      </c>
      <c r="N159" s="62">
        <f t="shared" si="134"/>
        <v>0</v>
      </c>
      <c r="O159" s="62">
        <f t="shared" si="134"/>
        <v>142803800035</v>
      </c>
      <c r="P159" s="62">
        <f t="shared" si="134"/>
        <v>88927819895</v>
      </c>
      <c r="Q159" s="62">
        <f t="shared" si="134"/>
        <v>142803800035</v>
      </c>
      <c r="R159" s="62">
        <f t="shared" si="134"/>
        <v>88927819895</v>
      </c>
      <c r="S159" s="62">
        <f t="shared" si="134"/>
        <v>0</v>
      </c>
      <c r="T159" s="62">
        <f t="shared" si="134"/>
        <v>0</v>
      </c>
      <c r="U159" s="62">
        <f t="shared" si="134"/>
        <v>142803800035</v>
      </c>
      <c r="V159" s="62">
        <f t="shared" si="134"/>
        <v>0</v>
      </c>
      <c r="W159" s="62">
        <f t="shared" si="134"/>
        <v>0</v>
      </c>
      <c r="X159" s="38">
        <f t="shared" si="120"/>
        <v>0.61624650135418402</v>
      </c>
      <c r="Y159" s="38">
        <f t="shared" si="121"/>
        <v>0</v>
      </c>
      <c r="Z159" s="38">
        <f t="shared" si="122"/>
        <v>0</v>
      </c>
      <c r="AA159" s="38">
        <f t="shared" si="104"/>
        <v>0</v>
      </c>
      <c r="AB159" s="38" t="s">
        <v>40</v>
      </c>
    </row>
    <row r="160" spans="1:28" ht="30" customHeight="1" x14ac:dyDescent="0.25">
      <c r="A160" s="43" t="s">
        <v>299</v>
      </c>
      <c r="B160" s="44" t="s">
        <v>37</v>
      </c>
      <c r="C160" s="44">
        <v>10</v>
      </c>
      <c r="D160" s="44" t="s">
        <v>38</v>
      </c>
      <c r="E160" s="45" t="s">
        <v>258</v>
      </c>
      <c r="F160" s="46">
        <v>231731619930</v>
      </c>
      <c r="G160" s="46">
        <v>0</v>
      </c>
      <c r="H160" s="46">
        <v>0</v>
      </c>
      <c r="I160" s="46">
        <v>0</v>
      </c>
      <c r="J160" s="46">
        <v>0</v>
      </c>
      <c r="K160" s="46">
        <f t="shared" si="119"/>
        <v>0</v>
      </c>
      <c r="L160" s="56">
        <f>+F160+K160</f>
        <v>231731619930</v>
      </c>
      <c r="M160" s="266">
        <f t="shared" si="117"/>
        <v>2.9362995958952899E-2</v>
      </c>
      <c r="N160" s="46">
        <v>0</v>
      </c>
      <c r="O160" s="46">
        <v>142803800035</v>
      </c>
      <c r="P160" s="46">
        <f>L160-O160</f>
        <v>88927819895</v>
      </c>
      <c r="Q160" s="46">
        <v>142803800035</v>
      </c>
      <c r="R160" s="46">
        <f>+L160-Q160</f>
        <v>88927819895</v>
      </c>
      <c r="S160" s="46">
        <f>O160-Q160</f>
        <v>0</v>
      </c>
      <c r="T160" s="46">
        <v>0</v>
      </c>
      <c r="U160" s="46">
        <f>+Q160-T160</f>
        <v>142803800035</v>
      </c>
      <c r="V160" s="46">
        <v>0</v>
      </c>
      <c r="W160" s="48">
        <f>+T160-V160</f>
        <v>0</v>
      </c>
      <c r="X160" s="49">
        <f t="shared" si="120"/>
        <v>0.61624650135418402</v>
      </c>
      <c r="Y160" s="49">
        <f t="shared" si="121"/>
        <v>0</v>
      </c>
      <c r="Z160" s="49">
        <f t="shared" si="122"/>
        <v>0</v>
      </c>
      <c r="AA160" s="49">
        <f t="shared" si="104"/>
        <v>0</v>
      </c>
      <c r="AB160" s="49" t="s">
        <v>40</v>
      </c>
    </row>
    <row r="161" spans="1:28" ht="49.5" customHeight="1" x14ac:dyDescent="0.25">
      <c r="A161" s="96" t="s">
        <v>300</v>
      </c>
      <c r="B161" s="34" t="s">
        <v>37</v>
      </c>
      <c r="C161" s="34">
        <v>10</v>
      </c>
      <c r="D161" s="34" t="s">
        <v>38</v>
      </c>
      <c r="E161" s="40" t="s">
        <v>301</v>
      </c>
      <c r="F161" s="62">
        <f t="shared" ref="F161:J162" si="135">+F162</f>
        <v>12761000000</v>
      </c>
      <c r="G161" s="62">
        <f t="shared" si="135"/>
        <v>0</v>
      </c>
      <c r="H161" s="62">
        <f t="shared" si="135"/>
        <v>0</v>
      </c>
      <c r="I161" s="62">
        <f t="shared" si="135"/>
        <v>0</v>
      </c>
      <c r="J161" s="62">
        <f t="shared" si="135"/>
        <v>0</v>
      </c>
      <c r="K161" s="62">
        <f t="shared" si="119"/>
        <v>0</v>
      </c>
      <c r="L161" s="66">
        <f>+L162</f>
        <v>12761000000</v>
      </c>
      <c r="M161" s="42">
        <f t="shared" si="117"/>
        <v>1.6169618610761246E-3</v>
      </c>
      <c r="N161" s="62">
        <f t="shared" ref="N161:W162" si="136">+N162</f>
        <v>0</v>
      </c>
      <c r="O161" s="62">
        <f t="shared" si="136"/>
        <v>9334165848</v>
      </c>
      <c r="P161" s="62">
        <f t="shared" si="136"/>
        <v>3426834152</v>
      </c>
      <c r="Q161" s="62">
        <f t="shared" si="136"/>
        <v>8692227300.0300007</v>
      </c>
      <c r="R161" s="62">
        <f t="shared" si="136"/>
        <v>4068772699.9699993</v>
      </c>
      <c r="S161" s="62">
        <f t="shared" si="136"/>
        <v>641938547.96999931</v>
      </c>
      <c r="T161" s="62">
        <f t="shared" si="136"/>
        <v>977604699.51999998</v>
      </c>
      <c r="U161" s="62">
        <f t="shared" si="136"/>
        <v>7714622600.5100002</v>
      </c>
      <c r="V161" s="62">
        <f t="shared" si="136"/>
        <v>917882834.51999998</v>
      </c>
      <c r="W161" s="62">
        <f t="shared" si="136"/>
        <v>59721865</v>
      </c>
      <c r="X161" s="38">
        <f t="shared" si="120"/>
        <v>0.68115565394796651</v>
      </c>
      <c r="Y161" s="38">
        <f t="shared" si="121"/>
        <v>7.6608784540396518E-2</v>
      </c>
      <c r="Z161" s="38">
        <f t="shared" si="122"/>
        <v>7.1928754370347153E-2</v>
      </c>
      <c r="AA161" s="38">
        <f t="shared" si="104"/>
        <v>0.11246883747697507</v>
      </c>
      <c r="AB161" s="38">
        <f>+V161/T161</f>
        <v>0.93891000623327281</v>
      </c>
    </row>
    <row r="162" spans="1:28" ht="49.5" customHeight="1" x14ac:dyDescent="0.25">
      <c r="A162" s="39" t="s">
        <v>302</v>
      </c>
      <c r="B162" s="34" t="s">
        <v>37</v>
      </c>
      <c r="C162" s="34">
        <v>10</v>
      </c>
      <c r="D162" s="34" t="s">
        <v>38</v>
      </c>
      <c r="E162" s="40" t="s">
        <v>301</v>
      </c>
      <c r="F162" s="62">
        <f t="shared" si="135"/>
        <v>12761000000</v>
      </c>
      <c r="G162" s="62">
        <f t="shared" si="135"/>
        <v>0</v>
      </c>
      <c r="H162" s="62">
        <f t="shared" si="135"/>
        <v>0</v>
      </c>
      <c r="I162" s="62">
        <f t="shared" si="135"/>
        <v>0</v>
      </c>
      <c r="J162" s="62">
        <f t="shared" si="135"/>
        <v>0</v>
      </c>
      <c r="K162" s="62">
        <f t="shared" si="119"/>
        <v>0</v>
      </c>
      <c r="L162" s="66">
        <f>+L163</f>
        <v>12761000000</v>
      </c>
      <c r="M162" s="42">
        <f t="shared" si="117"/>
        <v>1.6169618610761246E-3</v>
      </c>
      <c r="N162" s="62">
        <f t="shared" si="136"/>
        <v>0</v>
      </c>
      <c r="O162" s="62">
        <f t="shared" si="136"/>
        <v>9334165848</v>
      </c>
      <c r="P162" s="62">
        <f t="shared" si="136"/>
        <v>3426834152</v>
      </c>
      <c r="Q162" s="62">
        <f t="shared" si="136"/>
        <v>8692227300.0300007</v>
      </c>
      <c r="R162" s="62">
        <f t="shared" si="136"/>
        <v>4068772699.9699993</v>
      </c>
      <c r="S162" s="62">
        <f t="shared" si="136"/>
        <v>641938547.96999931</v>
      </c>
      <c r="T162" s="62">
        <f t="shared" si="136"/>
        <v>977604699.51999998</v>
      </c>
      <c r="U162" s="62">
        <f t="shared" si="136"/>
        <v>7714622600.5100002</v>
      </c>
      <c r="V162" s="62">
        <f t="shared" si="136"/>
        <v>917882834.51999998</v>
      </c>
      <c r="W162" s="62">
        <f t="shared" si="136"/>
        <v>59721865</v>
      </c>
      <c r="X162" s="38">
        <f t="shared" si="120"/>
        <v>0.68115565394796651</v>
      </c>
      <c r="Y162" s="38">
        <f t="shared" si="121"/>
        <v>7.6608784540396518E-2</v>
      </c>
      <c r="Z162" s="38">
        <f t="shared" si="122"/>
        <v>7.1928754370347153E-2</v>
      </c>
      <c r="AA162" s="38">
        <f t="shared" si="104"/>
        <v>0.11246883747697507</v>
      </c>
      <c r="AB162" s="38">
        <f>+V162/T162</f>
        <v>0.93891000623327281</v>
      </c>
    </row>
    <row r="163" spans="1:28" ht="49.5" customHeight="1" x14ac:dyDescent="0.25">
      <c r="A163" s="39" t="s">
        <v>303</v>
      </c>
      <c r="B163" s="34" t="s">
        <v>37</v>
      </c>
      <c r="C163" s="34">
        <v>10</v>
      </c>
      <c r="D163" s="34" t="s">
        <v>38</v>
      </c>
      <c r="E163" s="40" t="s">
        <v>304</v>
      </c>
      <c r="F163" s="62">
        <f>SUM(F164:F164)</f>
        <v>12761000000</v>
      </c>
      <c r="G163" s="62">
        <f>SUM(G164:G164)</f>
        <v>0</v>
      </c>
      <c r="H163" s="62">
        <f>SUM(H164:H164)</f>
        <v>0</v>
      </c>
      <c r="I163" s="62">
        <f>SUM(I164:I164)</f>
        <v>0</v>
      </c>
      <c r="J163" s="62">
        <f>SUM(J164:J164)</f>
        <v>0</v>
      </c>
      <c r="K163" s="62">
        <f t="shared" si="119"/>
        <v>0</v>
      </c>
      <c r="L163" s="66">
        <f>SUM(L164:L164)</f>
        <v>12761000000</v>
      </c>
      <c r="M163" s="42">
        <f t="shared" si="117"/>
        <v>1.6169618610761246E-3</v>
      </c>
      <c r="N163" s="62">
        <f t="shared" ref="N163:W163" si="137">SUM(N164:N164)</f>
        <v>0</v>
      </c>
      <c r="O163" s="62">
        <f t="shared" si="137"/>
        <v>9334165848</v>
      </c>
      <c r="P163" s="62">
        <f t="shared" si="137"/>
        <v>3426834152</v>
      </c>
      <c r="Q163" s="62">
        <f t="shared" si="137"/>
        <v>8692227300.0300007</v>
      </c>
      <c r="R163" s="62">
        <f t="shared" si="137"/>
        <v>4068772699.9699993</v>
      </c>
      <c r="S163" s="62">
        <f t="shared" si="137"/>
        <v>641938547.96999931</v>
      </c>
      <c r="T163" s="62">
        <f t="shared" si="137"/>
        <v>977604699.51999998</v>
      </c>
      <c r="U163" s="62">
        <f t="shared" si="137"/>
        <v>7714622600.5100002</v>
      </c>
      <c r="V163" s="62">
        <f t="shared" si="137"/>
        <v>917882834.51999998</v>
      </c>
      <c r="W163" s="62">
        <f t="shared" si="137"/>
        <v>59721865</v>
      </c>
      <c r="X163" s="38">
        <f t="shared" si="120"/>
        <v>0.68115565394796651</v>
      </c>
      <c r="Y163" s="38">
        <f t="shared" si="121"/>
        <v>7.6608784540396518E-2</v>
      </c>
      <c r="Z163" s="38">
        <f t="shared" si="122"/>
        <v>7.1928754370347153E-2</v>
      </c>
      <c r="AA163" s="38">
        <f t="shared" si="104"/>
        <v>0.11246883747697507</v>
      </c>
      <c r="AB163" s="38">
        <f>+V163/T163</f>
        <v>0.93891000623327281</v>
      </c>
    </row>
    <row r="164" spans="1:28" ht="30" customHeight="1" x14ac:dyDescent="0.25">
      <c r="A164" s="43" t="s">
        <v>305</v>
      </c>
      <c r="B164" s="44" t="s">
        <v>37</v>
      </c>
      <c r="C164" s="44">
        <v>10</v>
      </c>
      <c r="D164" s="44" t="s">
        <v>38</v>
      </c>
      <c r="E164" s="45" t="s">
        <v>258</v>
      </c>
      <c r="F164" s="46">
        <v>12761000000</v>
      </c>
      <c r="G164" s="46">
        <v>0</v>
      </c>
      <c r="H164" s="46">
        <v>0</v>
      </c>
      <c r="I164" s="46">
        <v>0</v>
      </c>
      <c r="J164" s="46">
        <v>0</v>
      </c>
      <c r="K164" s="46">
        <f t="shared" si="119"/>
        <v>0</v>
      </c>
      <c r="L164" s="56">
        <f>+F164+K164</f>
        <v>12761000000</v>
      </c>
      <c r="M164" s="51">
        <f t="shared" si="117"/>
        <v>1.6169618610761246E-3</v>
      </c>
      <c r="N164" s="46">
        <v>0</v>
      </c>
      <c r="O164" s="56">
        <v>9334165848</v>
      </c>
      <c r="P164" s="46">
        <f>L164-O164</f>
        <v>3426834152</v>
      </c>
      <c r="Q164" s="46">
        <v>8692227300.0300007</v>
      </c>
      <c r="R164" s="46">
        <f>+L164-Q164</f>
        <v>4068772699.9699993</v>
      </c>
      <c r="S164" s="46">
        <f>O164-Q164</f>
        <v>641938547.96999931</v>
      </c>
      <c r="T164" s="46">
        <v>977604699.51999998</v>
      </c>
      <c r="U164" s="46">
        <f>+Q164-T164</f>
        <v>7714622600.5100002</v>
      </c>
      <c r="V164" s="46">
        <v>917882834.51999998</v>
      </c>
      <c r="W164" s="48">
        <f>+T164-V164</f>
        <v>59721865</v>
      </c>
      <c r="X164" s="49">
        <f t="shared" si="120"/>
        <v>0.68115565394796651</v>
      </c>
      <c r="Y164" s="49">
        <f t="shared" si="121"/>
        <v>7.6608784540396518E-2</v>
      </c>
      <c r="Z164" s="49">
        <f t="shared" si="122"/>
        <v>7.1928754370347153E-2</v>
      </c>
      <c r="AA164" s="49">
        <f t="shared" si="104"/>
        <v>0.11246883747697507</v>
      </c>
      <c r="AB164" s="49">
        <f>+V164/T164</f>
        <v>0.93891000623327281</v>
      </c>
    </row>
    <row r="165" spans="1:28" ht="69.75" customHeight="1" x14ac:dyDescent="0.25">
      <c r="A165" s="39" t="s">
        <v>306</v>
      </c>
      <c r="B165" s="34" t="s">
        <v>37</v>
      </c>
      <c r="C165" s="34">
        <v>10</v>
      </c>
      <c r="D165" s="34" t="s">
        <v>38</v>
      </c>
      <c r="E165" s="40" t="s">
        <v>307</v>
      </c>
      <c r="F165" s="62">
        <f t="shared" ref="F165:J167" si="138">+F166</f>
        <v>246157631169</v>
      </c>
      <c r="G165" s="62">
        <f t="shared" si="138"/>
        <v>0</v>
      </c>
      <c r="H165" s="62">
        <f t="shared" si="138"/>
        <v>0</v>
      </c>
      <c r="I165" s="62">
        <f t="shared" si="138"/>
        <v>0</v>
      </c>
      <c r="J165" s="62">
        <f t="shared" si="138"/>
        <v>0</v>
      </c>
      <c r="K165" s="62">
        <f t="shared" si="119"/>
        <v>0</v>
      </c>
      <c r="L165" s="66">
        <f>+L166</f>
        <v>246157631169</v>
      </c>
      <c r="M165" s="253">
        <f t="shared" si="117"/>
        <v>3.1190933423173459E-2</v>
      </c>
      <c r="N165" s="62">
        <f t="shared" ref="N165:W167" si="139">+N166</f>
        <v>0</v>
      </c>
      <c r="O165" s="62">
        <f t="shared" si="139"/>
        <v>181243825733</v>
      </c>
      <c r="P165" s="62">
        <f t="shared" si="139"/>
        <v>64913805436</v>
      </c>
      <c r="Q165" s="62">
        <f t="shared" si="139"/>
        <v>181243825733</v>
      </c>
      <c r="R165" s="62">
        <f t="shared" si="139"/>
        <v>64913805436</v>
      </c>
      <c r="S165" s="62">
        <f t="shared" si="139"/>
        <v>0</v>
      </c>
      <c r="T165" s="62">
        <f t="shared" si="139"/>
        <v>0</v>
      </c>
      <c r="U165" s="62">
        <f t="shared" si="139"/>
        <v>181243825733</v>
      </c>
      <c r="V165" s="62">
        <f t="shared" si="139"/>
        <v>0</v>
      </c>
      <c r="W165" s="62">
        <f t="shared" si="139"/>
        <v>0</v>
      </c>
      <c r="X165" s="38">
        <f t="shared" si="120"/>
        <v>0.73629172035932822</v>
      </c>
      <c r="Y165" s="38">
        <f t="shared" si="121"/>
        <v>0</v>
      </c>
      <c r="Z165" s="38">
        <f t="shared" si="122"/>
        <v>0</v>
      </c>
      <c r="AA165" s="38">
        <f t="shared" si="104"/>
        <v>0</v>
      </c>
      <c r="AB165" s="38" t="s">
        <v>40</v>
      </c>
    </row>
    <row r="166" spans="1:28" ht="70.5" customHeight="1" x14ac:dyDescent="0.25">
      <c r="A166" s="39" t="s">
        <v>308</v>
      </c>
      <c r="B166" s="34" t="s">
        <v>37</v>
      </c>
      <c r="C166" s="34">
        <v>10</v>
      </c>
      <c r="D166" s="34" t="s">
        <v>38</v>
      </c>
      <c r="E166" s="95" t="s">
        <v>307</v>
      </c>
      <c r="F166" s="62">
        <f t="shared" si="138"/>
        <v>246157631169</v>
      </c>
      <c r="G166" s="62">
        <f t="shared" si="138"/>
        <v>0</v>
      </c>
      <c r="H166" s="62">
        <f t="shared" si="138"/>
        <v>0</v>
      </c>
      <c r="I166" s="62">
        <f t="shared" si="138"/>
        <v>0</v>
      </c>
      <c r="J166" s="62">
        <f t="shared" si="138"/>
        <v>0</v>
      </c>
      <c r="K166" s="62">
        <f t="shared" si="119"/>
        <v>0</v>
      </c>
      <c r="L166" s="66">
        <f>+L167</f>
        <v>246157631169</v>
      </c>
      <c r="M166" s="253">
        <f t="shared" si="117"/>
        <v>3.1190933423173459E-2</v>
      </c>
      <c r="N166" s="62">
        <f t="shared" si="139"/>
        <v>0</v>
      </c>
      <c r="O166" s="62">
        <f t="shared" si="139"/>
        <v>181243825733</v>
      </c>
      <c r="P166" s="62">
        <f t="shared" si="139"/>
        <v>64913805436</v>
      </c>
      <c r="Q166" s="62">
        <f t="shared" si="139"/>
        <v>181243825733</v>
      </c>
      <c r="R166" s="62">
        <f t="shared" si="139"/>
        <v>64913805436</v>
      </c>
      <c r="S166" s="62">
        <f t="shared" si="139"/>
        <v>0</v>
      </c>
      <c r="T166" s="62">
        <f t="shared" si="139"/>
        <v>0</v>
      </c>
      <c r="U166" s="62">
        <f t="shared" si="139"/>
        <v>181243825733</v>
      </c>
      <c r="V166" s="62">
        <f t="shared" si="139"/>
        <v>0</v>
      </c>
      <c r="W166" s="62">
        <f t="shared" si="139"/>
        <v>0</v>
      </c>
      <c r="X166" s="38">
        <f t="shared" si="120"/>
        <v>0.73629172035932822</v>
      </c>
      <c r="Y166" s="38">
        <f t="shared" si="121"/>
        <v>0</v>
      </c>
      <c r="Z166" s="38">
        <f t="shared" si="122"/>
        <v>0</v>
      </c>
      <c r="AA166" s="38">
        <f t="shared" si="104"/>
        <v>0</v>
      </c>
      <c r="AB166" s="38" t="s">
        <v>40</v>
      </c>
    </row>
    <row r="167" spans="1:28" ht="29.25" customHeight="1" x14ac:dyDescent="0.25">
      <c r="A167" s="39" t="s">
        <v>309</v>
      </c>
      <c r="B167" s="34" t="s">
        <v>37</v>
      </c>
      <c r="C167" s="34">
        <v>10</v>
      </c>
      <c r="D167" s="34" t="s">
        <v>38</v>
      </c>
      <c r="E167" s="40" t="s">
        <v>268</v>
      </c>
      <c r="F167" s="62">
        <f t="shared" si="138"/>
        <v>246157631169</v>
      </c>
      <c r="G167" s="62">
        <f t="shared" si="138"/>
        <v>0</v>
      </c>
      <c r="H167" s="62">
        <f t="shared" si="138"/>
        <v>0</v>
      </c>
      <c r="I167" s="62">
        <f t="shared" si="138"/>
        <v>0</v>
      </c>
      <c r="J167" s="62">
        <f t="shared" si="138"/>
        <v>0</v>
      </c>
      <c r="K167" s="62">
        <f t="shared" si="119"/>
        <v>0</v>
      </c>
      <c r="L167" s="66">
        <f>+L168</f>
        <v>246157631169</v>
      </c>
      <c r="M167" s="253">
        <f t="shared" si="117"/>
        <v>3.1190933423173459E-2</v>
      </c>
      <c r="N167" s="62">
        <f t="shared" si="139"/>
        <v>0</v>
      </c>
      <c r="O167" s="62">
        <f t="shared" si="139"/>
        <v>181243825733</v>
      </c>
      <c r="P167" s="62">
        <f t="shared" si="139"/>
        <v>64913805436</v>
      </c>
      <c r="Q167" s="62">
        <f t="shared" si="139"/>
        <v>181243825733</v>
      </c>
      <c r="R167" s="62">
        <f t="shared" si="139"/>
        <v>64913805436</v>
      </c>
      <c r="S167" s="62">
        <f t="shared" si="139"/>
        <v>0</v>
      </c>
      <c r="T167" s="62">
        <f t="shared" si="139"/>
        <v>0</v>
      </c>
      <c r="U167" s="62">
        <f t="shared" si="139"/>
        <v>181243825733</v>
      </c>
      <c r="V167" s="62">
        <f t="shared" si="139"/>
        <v>0</v>
      </c>
      <c r="W167" s="62">
        <f t="shared" si="139"/>
        <v>0</v>
      </c>
      <c r="X167" s="38">
        <f t="shared" si="120"/>
        <v>0.73629172035932822</v>
      </c>
      <c r="Y167" s="38">
        <f t="shared" si="121"/>
        <v>0</v>
      </c>
      <c r="Z167" s="38">
        <f t="shared" si="122"/>
        <v>0</v>
      </c>
      <c r="AA167" s="38">
        <f t="shared" si="104"/>
        <v>0</v>
      </c>
      <c r="AB167" s="38" t="s">
        <v>40</v>
      </c>
    </row>
    <row r="168" spans="1:28" ht="30" customHeight="1" x14ac:dyDescent="0.25">
      <c r="A168" s="43" t="s">
        <v>310</v>
      </c>
      <c r="B168" s="44" t="s">
        <v>37</v>
      </c>
      <c r="C168" s="44">
        <v>10</v>
      </c>
      <c r="D168" s="44" t="s">
        <v>38</v>
      </c>
      <c r="E168" s="45" t="s">
        <v>258</v>
      </c>
      <c r="F168" s="46">
        <v>246157631169</v>
      </c>
      <c r="G168" s="46">
        <v>0</v>
      </c>
      <c r="H168" s="46">
        <v>0</v>
      </c>
      <c r="I168" s="46">
        <v>0</v>
      </c>
      <c r="J168" s="46">
        <v>0</v>
      </c>
      <c r="K168" s="46">
        <f t="shared" si="119"/>
        <v>0</v>
      </c>
      <c r="L168" s="56">
        <f>+F168+K168</f>
        <v>246157631169</v>
      </c>
      <c r="M168" s="253">
        <f t="shared" si="117"/>
        <v>3.1190933423173459E-2</v>
      </c>
      <c r="N168" s="46">
        <v>0</v>
      </c>
      <c r="O168" s="46">
        <v>181243825733</v>
      </c>
      <c r="P168" s="46">
        <f>L168-O168</f>
        <v>64913805436</v>
      </c>
      <c r="Q168" s="46">
        <v>181243825733</v>
      </c>
      <c r="R168" s="46">
        <f>+L168-Q168</f>
        <v>64913805436</v>
      </c>
      <c r="S168" s="46">
        <f>O168-Q168</f>
        <v>0</v>
      </c>
      <c r="T168" s="46">
        <v>0</v>
      </c>
      <c r="U168" s="46">
        <f>+Q168-T168</f>
        <v>181243825733</v>
      </c>
      <c r="V168" s="46">
        <v>0</v>
      </c>
      <c r="W168" s="48">
        <f>+T168-V168</f>
        <v>0</v>
      </c>
      <c r="X168" s="49">
        <f t="shared" si="120"/>
        <v>0.73629172035932822</v>
      </c>
      <c r="Y168" s="49">
        <f t="shared" si="121"/>
        <v>0</v>
      </c>
      <c r="Z168" s="49">
        <f t="shared" si="122"/>
        <v>0</v>
      </c>
      <c r="AA168" s="49">
        <f t="shared" si="104"/>
        <v>0</v>
      </c>
      <c r="AB168" s="49" t="s">
        <v>40</v>
      </c>
    </row>
    <row r="169" spans="1:28" ht="49.5" customHeight="1" x14ac:dyDescent="0.25">
      <c r="A169" s="39" t="s">
        <v>311</v>
      </c>
      <c r="B169" s="34" t="s">
        <v>37</v>
      </c>
      <c r="C169" s="34">
        <v>10</v>
      </c>
      <c r="D169" s="34" t="s">
        <v>38</v>
      </c>
      <c r="E169" s="40" t="s">
        <v>312</v>
      </c>
      <c r="F169" s="62">
        <f t="shared" ref="F169:J171" si="140">+F170</f>
        <v>283126047866</v>
      </c>
      <c r="G169" s="62">
        <f t="shared" si="140"/>
        <v>0</v>
      </c>
      <c r="H169" s="62">
        <f t="shared" si="140"/>
        <v>0</v>
      </c>
      <c r="I169" s="62">
        <f t="shared" si="140"/>
        <v>0</v>
      </c>
      <c r="J169" s="62">
        <f t="shared" si="140"/>
        <v>0</v>
      </c>
      <c r="K169" s="62">
        <f t="shared" si="119"/>
        <v>0</v>
      </c>
      <c r="L169" s="66">
        <f>+L170</f>
        <v>283126047866</v>
      </c>
      <c r="M169" s="253">
        <f t="shared" si="117"/>
        <v>3.5875246554073766E-2</v>
      </c>
      <c r="N169" s="62">
        <f t="shared" ref="N169:W171" si="141">+N170</f>
        <v>0</v>
      </c>
      <c r="O169" s="62">
        <f t="shared" si="141"/>
        <v>217578018008</v>
      </c>
      <c r="P169" s="62">
        <f t="shared" si="141"/>
        <v>65548029858</v>
      </c>
      <c r="Q169" s="62">
        <f t="shared" si="141"/>
        <v>217578018008</v>
      </c>
      <c r="R169" s="62">
        <f t="shared" si="141"/>
        <v>65548029858</v>
      </c>
      <c r="S169" s="62">
        <f t="shared" si="141"/>
        <v>0</v>
      </c>
      <c r="T169" s="62">
        <f t="shared" si="141"/>
        <v>0</v>
      </c>
      <c r="U169" s="62">
        <f t="shared" si="141"/>
        <v>217578018008</v>
      </c>
      <c r="V169" s="62">
        <f t="shared" si="141"/>
        <v>0</v>
      </c>
      <c r="W169" s="62">
        <f t="shared" si="141"/>
        <v>0</v>
      </c>
      <c r="X169" s="38">
        <f t="shared" si="120"/>
        <v>0.76848463660601418</v>
      </c>
      <c r="Y169" s="38">
        <f t="shared" si="121"/>
        <v>0</v>
      </c>
      <c r="Z169" s="38">
        <f t="shared" si="122"/>
        <v>0</v>
      </c>
      <c r="AA169" s="38">
        <f t="shared" si="104"/>
        <v>0</v>
      </c>
      <c r="AB169" s="38" t="s">
        <v>40</v>
      </c>
    </row>
    <row r="170" spans="1:28" ht="49.5" customHeight="1" x14ac:dyDescent="0.25">
      <c r="A170" s="39" t="s">
        <v>313</v>
      </c>
      <c r="B170" s="34" t="s">
        <v>37</v>
      </c>
      <c r="C170" s="34">
        <v>10</v>
      </c>
      <c r="D170" s="34" t="s">
        <v>38</v>
      </c>
      <c r="E170" s="40" t="s">
        <v>312</v>
      </c>
      <c r="F170" s="62">
        <f t="shared" si="140"/>
        <v>283126047866</v>
      </c>
      <c r="G170" s="62">
        <f t="shared" si="140"/>
        <v>0</v>
      </c>
      <c r="H170" s="62">
        <f t="shared" si="140"/>
        <v>0</v>
      </c>
      <c r="I170" s="62">
        <f t="shared" si="140"/>
        <v>0</v>
      </c>
      <c r="J170" s="62">
        <f t="shared" si="140"/>
        <v>0</v>
      </c>
      <c r="K170" s="62">
        <f t="shared" si="119"/>
        <v>0</v>
      </c>
      <c r="L170" s="66">
        <f>+L171</f>
        <v>283126047866</v>
      </c>
      <c r="M170" s="253">
        <f t="shared" si="117"/>
        <v>3.5875246554073766E-2</v>
      </c>
      <c r="N170" s="62">
        <f t="shared" si="141"/>
        <v>0</v>
      </c>
      <c r="O170" s="62">
        <f t="shared" si="141"/>
        <v>217578018008</v>
      </c>
      <c r="P170" s="62">
        <f t="shared" si="141"/>
        <v>65548029858</v>
      </c>
      <c r="Q170" s="62">
        <f t="shared" si="141"/>
        <v>217578018008</v>
      </c>
      <c r="R170" s="62">
        <f t="shared" si="141"/>
        <v>65548029858</v>
      </c>
      <c r="S170" s="62">
        <f t="shared" si="141"/>
        <v>0</v>
      </c>
      <c r="T170" s="62">
        <f t="shared" si="141"/>
        <v>0</v>
      </c>
      <c r="U170" s="62">
        <f t="shared" si="141"/>
        <v>217578018008</v>
      </c>
      <c r="V170" s="62">
        <f t="shared" si="141"/>
        <v>0</v>
      </c>
      <c r="W170" s="62">
        <f t="shared" si="141"/>
        <v>0</v>
      </c>
      <c r="X170" s="38">
        <f t="shared" si="120"/>
        <v>0.76848463660601418</v>
      </c>
      <c r="Y170" s="38">
        <f t="shared" si="121"/>
        <v>0</v>
      </c>
      <c r="Z170" s="38">
        <f t="shared" si="122"/>
        <v>0</v>
      </c>
      <c r="AA170" s="38">
        <f t="shared" si="104"/>
        <v>0</v>
      </c>
      <c r="AB170" s="38" t="s">
        <v>40</v>
      </c>
    </row>
    <row r="171" spans="1:28" ht="32.25" customHeight="1" x14ac:dyDescent="0.25">
      <c r="A171" s="39" t="s">
        <v>314</v>
      </c>
      <c r="B171" s="34" t="s">
        <v>37</v>
      </c>
      <c r="C171" s="34">
        <v>10</v>
      </c>
      <c r="D171" s="34" t="s">
        <v>38</v>
      </c>
      <c r="E171" s="40" t="s">
        <v>268</v>
      </c>
      <c r="F171" s="62">
        <f t="shared" si="140"/>
        <v>283126047866</v>
      </c>
      <c r="G171" s="62">
        <f t="shared" si="140"/>
        <v>0</v>
      </c>
      <c r="H171" s="62">
        <f t="shared" si="140"/>
        <v>0</v>
      </c>
      <c r="I171" s="62">
        <f t="shared" si="140"/>
        <v>0</v>
      </c>
      <c r="J171" s="62">
        <f t="shared" si="140"/>
        <v>0</v>
      </c>
      <c r="K171" s="62">
        <f t="shared" si="119"/>
        <v>0</v>
      </c>
      <c r="L171" s="66">
        <f>+L172</f>
        <v>283126047866</v>
      </c>
      <c r="M171" s="253">
        <f t="shared" si="117"/>
        <v>3.5875246554073766E-2</v>
      </c>
      <c r="N171" s="62">
        <f t="shared" si="141"/>
        <v>0</v>
      </c>
      <c r="O171" s="62">
        <f t="shared" si="141"/>
        <v>217578018008</v>
      </c>
      <c r="P171" s="62">
        <f t="shared" si="141"/>
        <v>65548029858</v>
      </c>
      <c r="Q171" s="62">
        <f t="shared" si="141"/>
        <v>217578018008</v>
      </c>
      <c r="R171" s="62">
        <f t="shared" si="141"/>
        <v>65548029858</v>
      </c>
      <c r="S171" s="62">
        <f t="shared" si="141"/>
        <v>0</v>
      </c>
      <c r="T171" s="62">
        <f t="shared" si="141"/>
        <v>0</v>
      </c>
      <c r="U171" s="62">
        <f t="shared" si="141"/>
        <v>217578018008</v>
      </c>
      <c r="V171" s="62">
        <f t="shared" si="141"/>
        <v>0</v>
      </c>
      <c r="W171" s="62">
        <f t="shared" si="141"/>
        <v>0</v>
      </c>
      <c r="X171" s="38">
        <f t="shared" si="120"/>
        <v>0.76848463660601418</v>
      </c>
      <c r="Y171" s="38">
        <f t="shared" si="121"/>
        <v>0</v>
      </c>
      <c r="Z171" s="38">
        <f t="shared" si="122"/>
        <v>0</v>
      </c>
      <c r="AA171" s="38">
        <f t="shared" si="104"/>
        <v>0</v>
      </c>
      <c r="AB171" s="38" t="s">
        <v>40</v>
      </c>
    </row>
    <row r="172" spans="1:28" ht="30" customHeight="1" x14ac:dyDescent="0.25">
      <c r="A172" s="43" t="s">
        <v>315</v>
      </c>
      <c r="B172" s="44" t="s">
        <v>37</v>
      </c>
      <c r="C172" s="44">
        <v>10</v>
      </c>
      <c r="D172" s="44" t="s">
        <v>38</v>
      </c>
      <c r="E172" s="45" t="s">
        <v>258</v>
      </c>
      <c r="F172" s="46">
        <v>283126047866</v>
      </c>
      <c r="G172" s="46">
        <v>0</v>
      </c>
      <c r="H172" s="46">
        <v>0</v>
      </c>
      <c r="I172" s="46">
        <v>0</v>
      </c>
      <c r="J172" s="46">
        <v>0</v>
      </c>
      <c r="K172" s="46">
        <f t="shared" si="119"/>
        <v>0</v>
      </c>
      <c r="L172" s="56">
        <f>+F172+K172</f>
        <v>283126047866</v>
      </c>
      <c r="M172" s="266">
        <f t="shared" si="117"/>
        <v>3.5875246554073766E-2</v>
      </c>
      <c r="N172" s="46">
        <v>0</v>
      </c>
      <c r="O172" s="46">
        <v>217578018008</v>
      </c>
      <c r="P172" s="46">
        <f>L172-O172</f>
        <v>65548029858</v>
      </c>
      <c r="Q172" s="46">
        <v>217578018008</v>
      </c>
      <c r="R172" s="46">
        <f>+L172-Q172</f>
        <v>65548029858</v>
      </c>
      <c r="S172" s="46">
        <f>O172-Q172</f>
        <v>0</v>
      </c>
      <c r="T172" s="46">
        <v>0</v>
      </c>
      <c r="U172" s="46">
        <f>+Q172-T172</f>
        <v>217578018008</v>
      </c>
      <c r="V172" s="46">
        <v>0</v>
      </c>
      <c r="W172" s="48">
        <f>+T172-V172</f>
        <v>0</v>
      </c>
      <c r="X172" s="49">
        <f t="shared" si="120"/>
        <v>0.76848463660601418</v>
      </c>
      <c r="Y172" s="49">
        <f t="shared" si="121"/>
        <v>0</v>
      </c>
      <c r="Z172" s="49">
        <f t="shared" si="122"/>
        <v>0</v>
      </c>
      <c r="AA172" s="49">
        <f t="shared" si="104"/>
        <v>0</v>
      </c>
      <c r="AB172" s="49" t="s">
        <v>40</v>
      </c>
    </row>
    <row r="173" spans="1:28" ht="66.75" customHeight="1" x14ac:dyDescent="0.25">
      <c r="A173" s="39" t="s">
        <v>316</v>
      </c>
      <c r="B173" s="34" t="s">
        <v>37</v>
      </c>
      <c r="C173" s="34">
        <v>10</v>
      </c>
      <c r="D173" s="34" t="s">
        <v>38</v>
      </c>
      <c r="E173" s="40" t="s">
        <v>317</v>
      </c>
      <c r="F173" s="62">
        <f t="shared" ref="F173:L175" si="142">+F174</f>
        <v>143699497948</v>
      </c>
      <c r="G173" s="62">
        <f t="shared" si="142"/>
        <v>0</v>
      </c>
      <c r="H173" s="62">
        <f t="shared" si="142"/>
        <v>0</v>
      </c>
      <c r="I173" s="62">
        <f t="shared" si="142"/>
        <v>0</v>
      </c>
      <c r="J173" s="62">
        <f t="shared" si="142"/>
        <v>0</v>
      </c>
      <c r="K173" s="62">
        <f t="shared" si="142"/>
        <v>0</v>
      </c>
      <c r="L173" s="66">
        <f t="shared" si="142"/>
        <v>143699497948</v>
      </c>
      <c r="M173" s="253">
        <f t="shared" si="117"/>
        <v>1.8208338503072082E-2</v>
      </c>
      <c r="N173" s="62">
        <f t="shared" ref="N173:W175" si="143">+N174</f>
        <v>0</v>
      </c>
      <c r="O173" s="62">
        <f t="shared" si="143"/>
        <v>127207862717</v>
      </c>
      <c r="P173" s="62">
        <f t="shared" si="143"/>
        <v>16491635231</v>
      </c>
      <c r="Q173" s="62">
        <f t="shared" si="143"/>
        <v>127207862717</v>
      </c>
      <c r="R173" s="62">
        <f t="shared" si="143"/>
        <v>16491635231</v>
      </c>
      <c r="S173" s="62">
        <f t="shared" si="143"/>
        <v>0</v>
      </c>
      <c r="T173" s="62">
        <f t="shared" si="143"/>
        <v>0</v>
      </c>
      <c r="U173" s="62">
        <f t="shared" si="143"/>
        <v>127207862717</v>
      </c>
      <c r="V173" s="62">
        <f t="shared" si="143"/>
        <v>0</v>
      </c>
      <c r="W173" s="62">
        <f t="shared" si="143"/>
        <v>0</v>
      </c>
      <c r="X173" s="38">
        <f t="shared" si="120"/>
        <v>0.88523526201206515</v>
      </c>
      <c r="Y173" s="38">
        <f t="shared" si="121"/>
        <v>0</v>
      </c>
      <c r="Z173" s="38">
        <f t="shared" si="122"/>
        <v>0</v>
      </c>
      <c r="AA173" s="38">
        <f t="shared" si="104"/>
        <v>0</v>
      </c>
      <c r="AB173" s="38" t="s">
        <v>40</v>
      </c>
    </row>
    <row r="174" spans="1:28" ht="66.75" customHeight="1" x14ac:dyDescent="0.25">
      <c r="A174" s="39" t="s">
        <v>318</v>
      </c>
      <c r="B174" s="34" t="s">
        <v>37</v>
      </c>
      <c r="C174" s="34">
        <v>10</v>
      </c>
      <c r="D174" s="34" t="s">
        <v>38</v>
      </c>
      <c r="E174" s="95" t="s">
        <v>317</v>
      </c>
      <c r="F174" s="62">
        <f t="shared" si="142"/>
        <v>143699497948</v>
      </c>
      <c r="G174" s="62">
        <f t="shared" si="142"/>
        <v>0</v>
      </c>
      <c r="H174" s="62">
        <f t="shared" si="142"/>
        <v>0</v>
      </c>
      <c r="I174" s="62">
        <f t="shared" si="142"/>
        <v>0</v>
      </c>
      <c r="J174" s="62">
        <f t="shared" si="142"/>
        <v>0</v>
      </c>
      <c r="K174" s="62">
        <f t="shared" si="142"/>
        <v>0</v>
      </c>
      <c r="L174" s="66">
        <f t="shared" si="142"/>
        <v>143699497948</v>
      </c>
      <c r="M174" s="253">
        <f t="shared" si="117"/>
        <v>1.8208338503072082E-2</v>
      </c>
      <c r="N174" s="62">
        <f t="shared" si="143"/>
        <v>0</v>
      </c>
      <c r="O174" s="62">
        <f t="shared" si="143"/>
        <v>127207862717</v>
      </c>
      <c r="P174" s="62">
        <f t="shared" si="143"/>
        <v>16491635231</v>
      </c>
      <c r="Q174" s="62">
        <f t="shared" si="143"/>
        <v>127207862717</v>
      </c>
      <c r="R174" s="62">
        <f t="shared" si="143"/>
        <v>16491635231</v>
      </c>
      <c r="S174" s="62">
        <f t="shared" si="143"/>
        <v>0</v>
      </c>
      <c r="T174" s="62">
        <f t="shared" si="143"/>
        <v>0</v>
      </c>
      <c r="U174" s="62">
        <f t="shared" si="143"/>
        <v>127207862717</v>
      </c>
      <c r="V174" s="62">
        <f t="shared" si="143"/>
        <v>0</v>
      </c>
      <c r="W174" s="62">
        <f t="shared" si="143"/>
        <v>0</v>
      </c>
      <c r="X174" s="38">
        <f t="shared" si="120"/>
        <v>0.88523526201206515</v>
      </c>
      <c r="Y174" s="38">
        <f t="shared" si="121"/>
        <v>0</v>
      </c>
      <c r="Z174" s="38">
        <f t="shared" si="122"/>
        <v>0</v>
      </c>
      <c r="AA174" s="38">
        <f t="shared" si="104"/>
        <v>0</v>
      </c>
      <c r="AB174" s="38" t="s">
        <v>40</v>
      </c>
    </row>
    <row r="175" spans="1:28" ht="38.25" customHeight="1" x14ac:dyDescent="0.25">
      <c r="A175" s="39" t="s">
        <v>319</v>
      </c>
      <c r="B175" s="34" t="s">
        <v>37</v>
      </c>
      <c r="C175" s="34">
        <v>10</v>
      </c>
      <c r="D175" s="34" t="s">
        <v>38</v>
      </c>
      <c r="E175" s="40" t="s">
        <v>268</v>
      </c>
      <c r="F175" s="62">
        <f t="shared" si="142"/>
        <v>143699497948</v>
      </c>
      <c r="G175" s="62">
        <f t="shared" si="142"/>
        <v>0</v>
      </c>
      <c r="H175" s="62">
        <f t="shared" si="142"/>
        <v>0</v>
      </c>
      <c r="I175" s="62">
        <f t="shared" si="142"/>
        <v>0</v>
      </c>
      <c r="J175" s="62">
        <f t="shared" si="142"/>
        <v>0</v>
      </c>
      <c r="K175" s="62">
        <f t="shared" si="142"/>
        <v>0</v>
      </c>
      <c r="L175" s="66">
        <f t="shared" si="142"/>
        <v>143699497948</v>
      </c>
      <c r="M175" s="253">
        <f t="shared" si="117"/>
        <v>1.8208338503072082E-2</v>
      </c>
      <c r="N175" s="62">
        <f t="shared" si="143"/>
        <v>0</v>
      </c>
      <c r="O175" s="62">
        <f t="shared" si="143"/>
        <v>127207862717</v>
      </c>
      <c r="P175" s="62">
        <f t="shared" si="143"/>
        <v>16491635231</v>
      </c>
      <c r="Q175" s="62">
        <f t="shared" si="143"/>
        <v>127207862717</v>
      </c>
      <c r="R175" s="62">
        <f t="shared" si="143"/>
        <v>16491635231</v>
      </c>
      <c r="S175" s="62">
        <f t="shared" si="143"/>
        <v>0</v>
      </c>
      <c r="T175" s="62">
        <f t="shared" si="143"/>
        <v>0</v>
      </c>
      <c r="U175" s="62">
        <f t="shared" si="143"/>
        <v>127207862717</v>
      </c>
      <c r="V175" s="62">
        <f t="shared" si="143"/>
        <v>0</v>
      </c>
      <c r="W175" s="62">
        <f t="shared" si="143"/>
        <v>0</v>
      </c>
      <c r="X175" s="38">
        <f t="shared" si="120"/>
        <v>0.88523526201206515</v>
      </c>
      <c r="Y175" s="38">
        <f t="shared" si="121"/>
        <v>0</v>
      </c>
      <c r="Z175" s="38">
        <f t="shared" si="122"/>
        <v>0</v>
      </c>
      <c r="AA175" s="38">
        <f t="shared" si="104"/>
        <v>0</v>
      </c>
      <c r="AB175" s="38" t="s">
        <v>40</v>
      </c>
    </row>
    <row r="176" spans="1:28" ht="30" customHeight="1" x14ac:dyDescent="0.25">
      <c r="A176" s="43" t="s">
        <v>320</v>
      </c>
      <c r="B176" s="44" t="s">
        <v>37</v>
      </c>
      <c r="C176" s="44">
        <v>10</v>
      </c>
      <c r="D176" s="44" t="s">
        <v>38</v>
      </c>
      <c r="E176" s="45" t="s">
        <v>258</v>
      </c>
      <c r="F176" s="46">
        <v>143699497948</v>
      </c>
      <c r="G176" s="46">
        <v>0</v>
      </c>
      <c r="H176" s="46">
        <v>0</v>
      </c>
      <c r="I176" s="46">
        <v>0</v>
      </c>
      <c r="J176" s="46">
        <v>0</v>
      </c>
      <c r="K176" s="46">
        <f t="shared" ref="K176:K206" si="144">+G176-H176+I176-J176</f>
        <v>0</v>
      </c>
      <c r="L176" s="56">
        <f>+F176+K176</f>
        <v>143699497948</v>
      </c>
      <c r="M176" s="266">
        <f t="shared" si="117"/>
        <v>1.8208338503072082E-2</v>
      </c>
      <c r="N176" s="46">
        <v>0</v>
      </c>
      <c r="O176" s="46">
        <v>127207862717</v>
      </c>
      <c r="P176" s="46">
        <f>L176-O176</f>
        <v>16491635231</v>
      </c>
      <c r="Q176" s="46">
        <v>127207862717</v>
      </c>
      <c r="R176" s="46">
        <f>+L176-Q176</f>
        <v>16491635231</v>
      </c>
      <c r="S176" s="46">
        <f>O176-Q176</f>
        <v>0</v>
      </c>
      <c r="T176" s="46">
        <v>0</v>
      </c>
      <c r="U176" s="46">
        <f>+Q176-T176</f>
        <v>127207862717</v>
      </c>
      <c r="V176" s="46">
        <v>0</v>
      </c>
      <c r="W176" s="48">
        <f>+T176-V176</f>
        <v>0</v>
      </c>
      <c r="X176" s="49">
        <f t="shared" si="120"/>
        <v>0.88523526201206515</v>
      </c>
      <c r="Y176" s="49">
        <f t="shared" si="121"/>
        <v>0</v>
      </c>
      <c r="Z176" s="49">
        <f t="shared" si="122"/>
        <v>0</v>
      </c>
      <c r="AA176" s="49">
        <f t="shared" si="104"/>
        <v>0</v>
      </c>
      <c r="AB176" s="49" t="s">
        <v>40</v>
      </c>
    </row>
    <row r="177" spans="1:28" ht="67.5" customHeight="1" x14ac:dyDescent="0.25">
      <c r="A177" s="39" t="s">
        <v>321</v>
      </c>
      <c r="B177" s="34" t="s">
        <v>37</v>
      </c>
      <c r="C177" s="34">
        <v>10</v>
      </c>
      <c r="D177" s="34" t="s">
        <v>38</v>
      </c>
      <c r="E177" s="40" t="s">
        <v>322</v>
      </c>
      <c r="F177" s="62">
        <f t="shared" ref="F177:J179" si="145">+F178</f>
        <v>59469726833</v>
      </c>
      <c r="G177" s="62">
        <f t="shared" si="145"/>
        <v>0</v>
      </c>
      <c r="H177" s="62">
        <f t="shared" si="145"/>
        <v>0</v>
      </c>
      <c r="I177" s="62">
        <f t="shared" si="145"/>
        <v>0</v>
      </c>
      <c r="J177" s="62">
        <f t="shared" si="145"/>
        <v>0</v>
      </c>
      <c r="K177" s="62">
        <f t="shared" si="144"/>
        <v>0</v>
      </c>
      <c r="L177" s="66">
        <f>+L178</f>
        <v>59469726833</v>
      </c>
      <c r="M177" s="42">
        <f t="shared" si="117"/>
        <v>7.5354815592489953E-3</v>
      </c>
      <c r="N177" s="62">
        <f t="shared" ref="N177:W179" si="146">+N178</f>
        <v>0</v>
      </c>
      <c r="O177" s="62">
        <f t="shared" si="146"/>
        <v>48079893039</v>
      </c>
      <c r="P177" s="62">
        <f t="shared" si="146"/>
        <v>11389833794</v>
      </c>
      <c r="Q177" s="62">
        <f t="shared" si="146"/>
        <v>48079893039</v>
      </c>
      <c r="R177" s="62">
        <f t="shared" si="146"/>
        <v>11389833794</v>
      </c>
      <c r="S177" s="62">
        <f t="shared" si="146"/>
        <v>0</v>
      </c>
      <c r="T177" s="62">
        <f t="shared" si="146"/>
        <v>0</v>
      </c>
      <c r="U177" s="62">
        <f t="shared" si="146"/>
        <v>48079893039</v>
      </c>
      <c r="V177" s="62">
        <f t="shared" si="146"/>
        <v>0</v>
      </c>
      <c r="W177" s="62">
        <f t="shared" si="146"/>
        <v>0</v>
      </c>
      <c r="X177" s="38">
        <f t="shared" si="120"/>
        <v>0.80847677632714909</v>
      </c>
      <c r="Y177" s="38">
        <f t="shared" si="121"/>
        <v>0</v>
      </c>
      <c r="Z177" s="38">
        <f t="shared" si="122"/>
        <v>0</v>
      </c>
      <c r="AA177" s="38">
        <f t="shared" si="104"/>
        <v>0</v>
      </c>
      <c r="AB177" s="38" t="s">
        <v>40</v>
      </c>
    </row>
    <row r="178" spans="1:28" ht="67.5" customHeight="1" x14ac:dyDescent="0.25">
      <c r="A178" s="39" t="s">
        <v>323</v>
      </c>
      <c r="B178" s="34" t="s">
        <v>37</v>
      </c>
      <c r="C178" s="34">
        <v>10</v>
      </c>
      <c r="D178" s="34" t="s">
        <v>38</v>
      </c>
      <c r="E178" s="95" t="s">
        <v>322</v>
      </c>
      <c r="F178" s="62">
        <f t="shared" si="145"/>
        <v>59469726833</v>
      </c>
      <c r="G178" s="62">
        <f t="shared" si="145"/>
        <v>0</v>
      </c>
      <c r="H178" s="62">
        <f t="shared" si="145"/>
        <v>0</v>
      </c>
      <c r="I178" s="62">
        <f t="shared" si="145"/>
        <v>0</v>
      </c>
      <c r="J178" s="62">
        <f t="shared" si="145"/>
        <v>0</v>
      </c>
      <c r="K178" s="62">
        <f t="shared" si="144"/>
        <v>0</v>
      </c>
      <c r="L178" s="66">
        <f>+L179</f>
        <v>59469726833</v>
      </c>
      <c r="M178" s="42">
        <f t="shared" si="117"/>
        <v>7.5354815592489953E-3</v>
      </c>
      <c r="N178" s="62">
        <f t="shared" si="146"/>
        <v>0</v>
      </c>
      <c r="O178" s="62">
        <f t="shared" si="146"/>
        <v>48079893039</v>
      </c>
      <c r="P178" s="62">
        <f t="shared" si="146"/>
        <v>11389833794</v>
      </c>
      <c r="Q178" s="62">
        <f t="shared" si="146"/>
        <v>48079893039</v>
      </c>
      <c r="R178" s="62">
        <f t="shared" si="146"/>
        <v>11389833794</v>
      </c>
      <c r="S178" s="62">
        <f t="shared" si="146"/>
        <v>0</v>
      </c>
      <c r="T178" s="62">
        <f t="shared" si="146"/>
        <v>0</v>
      </c>
      <c r="U178" s="62">
        <f t="shared" si="146"/>
        <v>48079893039</v>
      </c>
      <c r="V178" s="62">
        <f t="shared" si="146"/>
        <v>0</v>
      </c>
      <c r="W178" s="62">
        <f t="shared" si="146"/>
        <v>0</v>
      </c>
      <c r="X178" s="38">
        <f t="shared" si="120"/>
        <v>0.80847677632714909</v>
      </c>
      <c r="Y178" s="38">
        <f t="shared" si="121"/>
        <v>0</v>
      </c>
      <c r="Z178" s="38">
        <f t="shared" si="122"/>
        <v>0</v>
      </c>
      <c r="AA178" s="38">
        <f t="shared" si="104"/>
        <v>0</v>
      </c>
      <c r="AB178" s="38" t="s">
        <v>40</v>
      </c>
    </row>
    <row r="179" spans="1:28" ht="32.25" customHeight="1" x14ac:dyDescent="0.25">
      <c r="A179" s="39" t="s">
        <v>324</v>
      </c>
      <c r="B179" s="34" t="s">
        <v>37</v>
      </c>
      <c r="C179" s="34">
        <v>10</v>
      </c>
      <c r="D179" s="34" t="s">
        <v>38</v>
      </c>
      <c r="E179" s="40" t="s">
        <v>268</v>
      </c>
      <c r="F179" s="62">
        <f t="shared" si="145"/>
        <v>59469726833</v>
      </c>
      <c r="G179" s="62">
        <f t="shared" si="145"/>
        <v>0</v>
      </c>
      <c r="H179" s="62">
        <f t="shared" si="145"/>
        <v>0</v>
      </c>
      <c r="I179" s="62">
        <f t="shared" si="145"/>
        <v>0</v>
      </c>
      <c r="J179" s="62">
        <f t="shared" si="145"/>
        <v>0</v>
      </c>
      <c r="K179" s="62">
        <f t="shared" si="144"/>
        <v>0</v>
      </c>
      <c r="L179" s="66">
        <f>+L180</f>
        <v>59469726833</v>
      </c>
      <c r="M179" s="42">
        <f t="shared" si="117"/>
        <v>7.5354815592489953E-3</v>
      </c>
      <c r="N179" s="62">
        <f t="shared" si="146"/>
        <v>0</v>
      </c>
      <c r="O179" s="62">
        <f t="shared" si="146"/>
        <v>48079893039</v>
      </c>
      <c r="P179" s="62">
        <f t="shared" si="146"/>
        <v>11389833794</v>
      </c>
      <c r="Q179" s="62">
        <f t="shared" si="146"/>
        <v>48079893039</v>
      </c>
      <c r="R179" s="62">
        <f t="shared" si="146"/>
        <v>11389833794</v>
      </c>
      <c r="S179" s="62">
        <f t="shared" si="146"/>
        <v>0</v>
      </c>
      <c r="T179" s="62">
        <f t="shared" si="146"/>
        <v>0</v>
      </c>
      <c r="U179" s="62">
        <f t="shared" si="146"/>
        <v>48079893039</v>
      </c>
      <c r="V179" s="62">
        <f t="shared" si="146"/>
        <v>0</v>
      </c>
      <c r="W179" s="62">
        <f t="shared" si="146"/>
        <v>0</v>
      </c>
      <c r="X179" s="38">
        <f t="shared" si="120"/>
        <v>0.80847677632714909</v>
      </c>
      <c r="Y179" s="38">
        <f t="shared" si="121"/>
        <v>0</v>
      </c>
      <c r="Z179" s="38">
        <f t="shared" si="122"/>
        <v>0</v>
      </c>
      <c r="AA179" s="38">
        <f t="shared" si="104"/>
        <v>0</v>
      </c>
      <c r="AB179" s="38" t="s">
        <v>40</v>
      </c>
    </row>
    <row r="180" spans="1:28" ht="30" customHeight="1" x14ac:dyDescent="0.25">
      <c r="A180" s="43" t="s">
        <v>325</v>
      </c>
      <c r="B180" s="44" t="s">
        <v>37</v>
      </c>
      <c r="C180" s="44">
        <v>10</v>
      </c>
      <c r="D180" s="44" t="s">
        <v>38</v>
      </c>
      <c r="E180" s="45" t="s">
        <v>258</v>
      </c>
      <c r="F180" s="46">
        <v>59469726833</v>
      </c>
      <c r="G180" s="46">
        <v>0</v>
      </c>
      <c r="H180" s="46">
        <v>0</v>
      </c>
      <c r="I180" s="46">
        <v>0</v>
      </c>
      <c r="J180" s="46">
        <v>0</v>
      </c>
      <c r="K180" s="46">
        <f t="shared" si="144"/>
        <v>0</v>
      </c>
      <c r="L180" s="56">
        <f>+F180+K180</f>
        <v>59469726833</v>
      </c>
      <c r="M180" s="51">
        <f t="shared" si="117"/>
        <v>7.5354815592489953E-3</v>
      </c>
      <c r="N180" s="46">
        <v>0</v>
      </c>
      <c r="O180" s="46">
        <v>48079893039</v>
      </c>
      <c r="P180" s="46">
        <f>L180-O180</f>
        <v>11389833794</v>
      </c>
      <c r="Q180" s="46">
        <v>48079893039</v>
      </c>
      <c r="R180" s="46">
        <f>+L180-Q180</f>
        <v>11389833794</v>
      </c>
      <c r="S180" s="46">
        <f>O180-Q180</f>
        <v>0</v>
      </c>
      <c r="T180" s="46">
        <v>0</v>
      </c>
      <c r="U180" s="46">
        <f>+Q180-T180</f>
        <v>48079893039</v>
      </c>
      <c r="V180" s="46">
        <v>0</v>
      </c>
      <c r="W180" s="48">
        <f>+T180-V180</f>
        <v>0</v>
      </c>
      <c r="X180" s="49">
        <f t="shared" si="120"/>
        <v>0.80847677632714909</v>
      </c>
      <c r="Y180" s="49">
        <f t="shared" si="121"/>
        <v>0</v>
      </c>
      <c r="Z180" s="49">
        <f t="shared" si="122"/>
        <v>0</v>
      </c>
      <c r="AA180" s="49">
        <f t="shared" si="104"/>
        <v>0</v>
      </c>
      <c r="AB180" s="49" t="s">
        <v>40</v>
      </c>
    </row>
    <row r="181" spans="1:28" ht="95.25" customHeight="1" x14ac:dyDescent="0.25">
      <c r="A181" s="39" t="s">
        <v>326</v>
      </c>
      <c r="B181" s="34" t="s">
        <v>37</v>
      </c>
      <c r="C181" s="34">
        <v>10</v>
      </c>
      <c r="D181" s="34" t="s">
        <v>38</v>
      </c>
      <c r="E181" s="40" t="s">
        <v>327</v>
      </c>
      <c r="F181" s="62">
        <f t="shared" ref="F181:J183" si="147">+F182</f>
        <v>185783723137</v>
      </c>
      <c r="G181" s="62">
        <f t="shared" si="147"/>
        <v>0</v>
      </c>
      <c r="H181" s="62">
        <f t="shared" si="147"/>
        <v>0</v>
      </c>
      <c r="I181" s="62">
        <f t="shared" si="147"/>
        <v>0</v>
      </c>
      <c r="J181" s="62">
        <f t="shared" si="147"/>
        <v>0</v>
      </c>
      <c r="K181" s="62">
        <f t="shared" si="144"/>
        <v>0</v>
      </c>
      <c r="L181" s="66">
        <f>+L182</f>
        <v>185783723137</v>
      </c>
      <c r="M181" s="253">
        <f t="shared" si="117"/>
        <v>2.3540881962327009E-2</v>
      </c>
      <c r="N181" s="62">
        <f t="shared" ref="N181:W183" si="148">+N182</f>
        <v>0</v>
      </c>
      <c r="O181" s="62">
        <f t="shared" si="148"/>
        <v>141736621594</v>
      </c>
      <c r="P181" s="62">
        <f t="shared" si="148"/>
        <v>44047101543</v>
      </c>
      <c r="Q181" s="62">
        <f t="shared" si="148"/>
        <v>141736621594</v>
      </c>
      <c r="R181" s="62">
        <f t="shared" si="148"/>
        <v>44047101543</v>
      </c>
      <c r="S181" s="62">
        <f t="shared" si="148"/>
        <v>0</v>
      </c>
      <c r="T181" s="62">
        <f t="shared" si="148"/>
        <v>0</v>
      </c>
      <c r="U181" s="62">
        <f t="shared" si="148"/>
        <v>141736621594</v>
      </c>
      <c r="V181" s="62">
        <f t="shared" si="148"/>
        <v>0</v>
      </c>
      <c r="W181" s="62">
        <f t="shared" si="148"/>
        <v>0</v>
      </c>
      <c r="X181" s="38">
        <f t="shared" si="120"/>
        <v>0.76291194514107707</v>
      </c>
      <c r="Y181" s="38">
        <f t="shared" si="121"/>
        <v>0</v>
      </c>
      <c r="Z181" s="38">
        <f t="shared" si="122"/>
        <v>0</v>
      </c>
      <c r="AA181" s="38">
        <f t="shared" si="104"/>
        <v>0</v>
      </c>
      <c r="AB181" s="38" t="s">
        <v>40</v>
      </c>
    </row>
    <row r="182" spans="1:28" ht="95.25" customHeight="1" x14ac:dyDescent="0.25">
      <c r="A182" s="39" t="s">
        <v>328</v>
      </c>
      <c r="B182" s="34" t="s">
        <v>37</v>
      </c>
      <c r="C182" s="34">
        <v>10</v>
      </c>
      <c r="D182" s="34" t="s">
        <v>38</v>
      </c>
      <c r="E182" s="95" t="s">
        <v>327</v>
      </c>
      <c r="F182" s="62">
        <f t="shared" si="147"/>
        <v>185783723137</v>
      </c>
      <c r="G182" s="62">
        <f t="shared" si="147"/>
        <v>0</v>
      </c>
      <c r="H182" s="62">
        <f t="shared" si="147"/>
        <v>0</v>
      </c>
      <c r="I182" s="62">
        <f t="shared" si="147"/>
        <v>0</v>
      </c>
      <c r="J182" s="62">
        <f t="shared" si="147"/>
        <v>0</v>
      </c>
      <c r="K182" s="62">
        <f t="shared" si="144"/>
        <v>0</v>
      </c>
      <c r="L182" s="66">
        <f>+L183</f>
        <v>185783723137</v>
      </c>
      <c r="M182" s="253">
        <f t="shared" si="117"/>
        <v>2.3540881962327009E-2</v>
      </c>
      <c r="N182" s="62">
        <f t="shared" si="148"/>
        <v>0</v>
      </c>
      <c r="O182" s="62">
        <f t="shared" si="148"/>
        <v>141736621594</v>
      </c>
      <c r="P182" s="62">
        <f t="shared" si="148"/>
        <v>44047101543</v>
      </c>
      <c r="Q182" s="62">
        <f t="shared" si="148"/>
        <v>141736621594</v>
      </c>
      <c r="R182" s="62">
        <f t="shared" si="148"/>
        <v>44047101543</v>
      </c>
      <c r="S182" s="62">
        <f t="shared" si="148"/>
        <v>0</v>
      </c>
      <c r="T182" s="62">
        <f t="shared" si="148"/>
        <v>0</v>
      </c>
      <c r="U182" s="62">
        <f t="shared" si="148"/>
        <v>141736621594</v>
      </c>
      <c r="V182" s="62">
        <f t="shared" si="148"/>
        <v>0</v>
      </c>
      <c r="W182" s="62">
        <f t="shared" si="148"/>
        <v>0</v>
      </c>
      <c r="X182" s="38">
        <f t="shared" si="120"/>
        <v>0.76291194514107707</v>
      </c>
      <c r="Y182" s="38">
        <f t="shared" si="121"/>
        <v>0</v>
      </c>
      <c r="Z182" s="38">
        <f t="shared" si="122"/>
        <v>0</v>
      </c>
      <c r="AA182" s="38">
        <f t="shared" ref="AA182:AA234" si="149">+T182/Q182</f>
        <v>0</v>
      </c>
      <c r="AB182" s="38" t="s">
        <v>40</v>
      </c>
    </row>
    <row r="183" spans="1:28" ht="33" customHeight="1" x14ac:dyDescent="0.25">
      <c r="A183" s="39" t="s">
        <v>329</v>
      </c>
      <c r="B183" s="34" t="s">
        <v>37</v>
      </c>
      <c r="C183" s="34">
        <v>10</v>
      </c>
      <c r="D183" s="34" t="s">
        <v>38</v>
      </c>
      <c r="E183" s="40" t="s">
        <v>268</v>
      </c>
      <c r="F183" s="62">
        <f t="shared" si="147"/>
        <v>185783723137</v>
      </c>
      <c r="G183" s="62">
        <f t="shared" si="147"/>
        <v>0</v>
      </c>
      <c r="H183" s="62">
        <f t="shared" si="147"/>
        <v>0</v>
      </c>
      <c r="I183" s="62">
        <f t="shared" si="147"/>
        <v>0</v>
      </c>
      <c r="J183" s="62">
        <f t="shared" si="147"/>
        <v>0</v>
      </c>
      <c r="K183" s="62">
        <f t="shared" si="144"/>
        <v>0</v>
      </c>
      <c r="L183" s="66">
        <f>+L184</f>
        <v>185783723137</v>
      </c>
      <c r="M183" s="253">
        <f t="shared" si="117"/>
        <v>2.3540881962327009E-2</v>
      </c>
      <c r="N183" s="62">
        <f t="shared" si="148"/>
        <v>0</v>
      </c>
      <c r="O183" s="62">
        <f t="shared" si="148"/>
        <v>141736621594</v>
      </c>
      <c r="P183" s="62">
        <f t="shared" si="148"/>
        <v>44047101543</v>
      </c>
      <c r="Q183" s="62">
        <f t="shared" si="148"/>
        <v>141736621594</v>
      </c>
      <c r="R183" s="62">
        <f t="shared" si="148"/>
        <v>44047101543</v>
      </c>
      <c r="S183" s="62">
        <f t="shared" si="148"/>
        <v>0</v>
      </c>
      <c r="T183" s="62">
        <f t="shared" si="148"/>
        <v>0</v>
      </c>
      <c r="U183" s="62">
        <f t="shared" si="148"/>
        <v>141736621594</v>
      </c>
      <c r="V183" s="62">
        <f t="shared" si="148"/>
        <v>0</v>
      </c>
      <c r="W183" s="62">
        <f t="shared" si="148"/>
        <v>0</v>
      </c>
      <c r="X183" s="38">
        <f t="shared" si="120"/>
        <v>0.76291194514107707</v>
      </c>
      <c r="Y183" s="38">
        <f t="shared" si="121"/>
        <v>0</v>
      </c>
      <c r="Z183" s="38">
        <f t="shared" si="122"/>
        <v>0</v>
      </c>
      <c r="AA183" s="38">
        <f t="shared" si="149"/>
        <v>0</v>
      </c>
      <c r="AB183" s="38" t="s">
        <v>40</v>
      </c>
    </row>
    <row r="184" spans="1:28" ht="30" customHeight="1" x14ac:dyDescent="0.25">
      <c r="A184" s="43" t="s">
        <v>330</v>
      </c>
      <c r="B184" s="44" t="s">
        <v>37</v>
      </c>
      <c r="C184" s="44">
        <v>10</v>
      </c>
      <c r="D184" s="44" t="s">
        <v>38</v>
      </c>
      <c r="E184" s="45" t="s">
        <v>258</v>
      </c>
      <c r="F184" s="46">
        <v>185783723137</v>
      </c>
      <c r="G184" s="46">
        <v>0</v>
      </c>
      <c r="H184" s="46">
        <v>0</v>
      </c>
      <c r="I184" s="46">
        <v>0</v>
      </c>
      <c r="J184" s="46">
        <v>0</v>
      </c>
      <c r="K184" s="46">
        <f t="shared" si="144"/>
        <v>0</v>
      </c>
      <c r="L184" s="56">
        <f>+F184+K184</f>
        <v>185783723137</v>
      </c>
      <c r="M184" s="266">
        <f t="shared" si="117"/>
        <v>2.3540881962327009E-2</v>
      </c>
      <c r="N184" s="46">
        <v>0</v>
      </c>
      <c r="O184" s="46">
        <v>141736621594</v>
      </c>
      <c r="P184" s="46">
        <f>L184-O184</f>
        <v>44047101543</v>
      </c>
      <c r="Q184" s="46">
        <v>141736621594</v>
      </c>
      <c r="R184" s="46">
        <f>+L184-Q184</f>
        <v>44047101543</v>
      </c>
      <c r="S184" s="46">
        <f>O184-Q184</f>
        <v>0</v>
      </c>
      <c r="T184" s="46">
        <v>0</v>
      </c>
      <c r="U184" s="46">
        <f>+Q184-T184</f>
        <v>141736621594</v>
      </c>
      <c r="V184" s="46">
        <v>0</v>
      </c>
      <c r="W184" s="48">
        <f>+T184-V184</f>
        <v>0</v>
      </c>
      <c r="X184" s="49">
        <f t="shared" si="120"/>
        <v>0.76291194514107707</v>
      </c>
      <c r="Y184" s="49">
        <f t="shared" si="121"/>
        <v>0</v>
      </c>
      <c r="Z184" s="49">
        <f t="shared" si="122"/>
        <v>0</v>
      </c>
      <c r="AA184" s="49">
        <f t="shared" si="149"/>
        <v>0</v>
      </c>
      <c r="AB184" s="49" t="s">
        <v>40</v>
      </c>
    </row>
    <row r="185" spans="1:28" ht="53.25" customHeight="1" x14ac:dyDescent="0.25">
      <c r="A185" s="39" t="s">
        <v>331</v>
      </c>
      <c r="B185" s="34" t="s">
        <v>37</v>
      </c>
      <c r="C185" s="34">
        <v>10</v>
      </c>
      <c r="D185" s="34" t="s">
        <v>38</v>
      </c>
      <c r="E185" s="40" t="s">
        <v>332</v>
      </c>
      <c r="F185" s="62">
        <f t="shared" ref="F185:J187" si="150">+F186</f>
        <v>157227907719</v>
      </c>
      <c r="G185" s="62">
        <f t="shared" si="150"/>
        <v>0</v>
      </c>
      <c r="H185" s="62">
        <f t="shared" si="150"/>
        <v>0</v>
      </c>
      <c r="I185" s="62">
        <f t="shared" si="150"/>
        <v>0</v>
      </c>
      <c r="J185" s="62">
        <f t="shared" si="150"/>
        <v>0</v>
      </c>
      <c r="K185" s="62">
        <f t="shared" si="144"/>
        <v>0</v>
      </c>
      <c r="L185" s="66">
        <f>+L186</f>
        <v>157227907719</v>
      </c>
      <c r="M185" s="253">
        <f t="shared" si="117"/>
        <v>1.9922539791428526E-2</v>
      </c>
      <c r="N185" s="62">
        <f t="shared" ref="N185:W187" si="151">+N186</f>
        <v>0</v>
      </c>
      <c r="O185" s="62">
        <f t="shared" si="151"/>
        <v>100468422969</v>
      </c>
      <c r="P185" s="62">
        <f t="shared" si="151"/>
        <v>56759484750</v>
      </c>
      <c r="Q185" s="62">
        <f t="shared" si="151"/>
        <v>100468422969</v>
      </c>
      <c r="R185" s="62">
        <f t="shared" si="151"/>
        <v>56759484750</v>
      </c>
      <c r="S185" s="62">
        <f t="shared" si="151"/>
        <v>0</v>
      </c>
      <c r="T185" s="62">
        <f t="shared" si="151"/>
        <v>0</v>
      </c>
      <c r="U185" s="62">
        <f t="shared" si="151"/>
        <v>100468422969</v>
      </c>
      <c r="V185" s="62">
        <f t="shared" si="151"/>
        <v>0</v>
      </c>
      <c r="W185" s="62">
        <f t="shared" si="151"/>
        <v>0</v>
      </c>
      <c r="X185" s="38">
        <f t="shared" si="120"/>
        <v>0.63899866395575666</v>
      </c>
      <c r="Y185" s="38">
        <f t="shared" si="121"/>
        <v>0</v>
      </c>
      <c r="Z185" s="38">
        <f t="shared" si="122"/>
        <v>0</v>
      </c>
      <c r="AA185" s="38">
        <f t="shared" si="149"/>
        <v>0</v>
      </c>
      <c r="AB185" s="38" t="s">
        <v>40</v>
      </c>
    </row>
    <row r="186" spans="1:28" ht="53.25" customHeight="1" x14ac:dyDescent="0.25">
      <c r="A186" s="39" t="s">
        <v>333</v>
      </c>
      <c r="B186" s="34" t="s">
        <v>37</v>
      </c>
      <c r="C186" s="34">
        <v>10</v>
      </c>
      <c r="D186" s="34" t="s">
        <v>38</v>
      </c>
      <c r="E186" s="95" t="s">
        <v>332</v>
      </c>
      <c r="F186" s="62">
        <f t="shared" si="150"/>
        <v>157227907719</v>
      </c>
      <c r="G186" s="62">
        <f t="shared" si="150"/>
        <v>0</v>
      </c>
      <c r="H186" s="62">
        <f t="shared" si="150"/>
        <v>0</v>
      </c>
      <c r="I186" s="62">
        <f t="shared" si="150"/>
        <v>0</v>
      </c>
      <c r="J186" s="62">
        <f t="shared" si="150"/>
        <v>0</v>
      </c>
      <c r="K186" s="62">
        <f t="shared" si="144"/>
        <v>0</v>
      </c>
      <c r="L186" s="66">
        <f>+L187</f>
        <v>157227907719</v>
      </c>
      <c r="M186" s="253">
        <f t="shared" si="117"/>
        <v>1.9922539791428526E-2</v>
      </c>
      <c r="N186" s="62">
        <f t="shared" si="151"/>
        <v>0</v>
      </c>
      <c r="O186" s="62">
        <f t="shared" si="151"/>
        <v>100468422969</v>
      </c>
      <c r="P186" s="62">
        <f t="shared" si="151"/>
        <v>56759484750</v>
      </c>
      <c r="Q186" s="62">
        <f t="shared" si="151"/>
        <v>100468422969</v>
      </c>
      <c r="R186" s="62">
        <f t="shared" si="151"/>
        <v>56759484750</v>
      </c>
      <c r="S186" s="62">
        <f t="shared" si="151"/>
        <v>0</v>
      </c>
      <c r="T186" s="62">
        <f t="shared" si="151"/>
        <v>0</v>
      </c>
      <c r="U186" s="62">
        <f t="shared" si="151"/>
        <v>100468422969</v>
      </c>
      <c r="V186" s="62">
        <f t="shared" si="151"/>
        <v>0</v>
      </c>
      <c r="W186" s="62">
        <f t="shared" si="151"/>
        <v>0</v>
      </c>
      <c r="X186" s="38">
        <f t="shared" si="120"/>
        <v>0.63899866395575666</v>
      </c>
      <c r="Y186" s="38">
        <f t="shared" si="121"/>
        <v>0</v>
      </c>
      <c r="Z186" s="38">
        <f t="shared" si="122"/>
        <v>0</v>
      </c>
      <c r="AA186" s="38">
        <f t="shared" si="149"/>
        <v>0</v>
      </c>
      <c r="AB186" s="38" t="s">
        <v>40</v>
      </c>
    </row>
    <row r="187" spans="1:28" ht="38.25" customHeight="1" x14ac:dyDescent="0.25">
      <c r="A187" s="39" t="s">
        <v>334</v>
      </c>
      <c r="B187" s="34" t="s">
        <v>37</v>
      </c>
      <c r="C187" s="34">
        <v>10</v>
      </c>
      <c r="D187" s="34" t="s">
        <v>38</v>
      </c>
      <c r="E187" s="40" t="s">
        <v>268</v>
      </c>
      <c r="F187" s="62">
        <f t="shared" si="150"/>
        <v>157227907719</v>
      </c>
      <c r="G187" s="62">
        <f t="shared" si="150"/>
        <v>0</v>
      </c>
      <c r="H187" s="62">
        <f t="shared" si="150"/>
        <v>0</v>
      </c>
      <c r="I187" s="62">
        <f t="shared" si="150"/>
        <v>0</v>
      </c>
      <c r="J187" s="62">
        <f t="shared" si="150"/>
        <v>0</v>
      </c>
      <c r="K187" s="62">
        <f t="shared" si="144"/>
        <v>0</v>
      </c>
      <c r="L187" s="66">
        <f>+L188</f>
        <v>157227907719</v>
      </c>
      <c r="M187" s="253">
        <f t="shared" si="117"/>
        <v>1.9922539791428526E-2</v>
      </c>
      <c r="N187" s="62">
        <f t="shared" si="151"/>
        <v>0</v>
      </c>
      <c r="O187" s="62">
        <f t="shared" si="151"/>
        <v>100468422969</v>
      </c>
      <c r="P187" s="62">
        <f t="shared" si="151"/>
        <v>56759484750</v>
      </c>
      <c r="Q187" s="62">
        <f t="shared" si="151"/>
        <v>100468422969</v>
      </c>
      <c r="R187" s="62">
        <f t="shared" si="151"/>
        <v>56759484750</v>
      </c>
      <c r="S187" s="62">
        <f t="shared" si="151"/>
        <v>0</v>
      </c>
      <c r="T187" s="62">
        <f t="shared" si="151"/>
        <v>0</v>
      </c>
      <c r="U187" s="62">
        <f t="shared" si="151"/>
        <v>100468422969</v>
      </c>
      <c r="V187" s="62">
        <f t="shared" si="151"/>
        <v>0</v>
      </c>
      <c r="W187" s="62">
        <f t="shared" si="151"/>
        <v>0</v>
      </c>
      <c r="X187" s="38">
        <f t="shared" si="120"/>
        <v>0.63899866395575666</v>
      </c>
      <c r="Y187" s="38">
        <f t="shared" si="121"/>
        <v>0</v>
      </c>
      <c r="Z187" s="38">
        <f t="shared" si="122"/>
        <v>0</v>
      </c>
      <c r="AA187" s="38">
        <f t="shared" si="149"/>
        <v>0</v>
      </c>
      <c r="AB187" s="38" t="s">
        <v>40</v>
      </c>
    </row>
    <row r="188" spans="1:28" ht="38.25" customHeight="1" x14ac:dyDescent="0.25">
      <c r="A188" s="43" t="s">
        <v>335</v>
      </c>
      <c r="B188" s="99" t="s">
        <v>37</v>
      </c>
      <c r="C188" s="44">
        <v>10</v>
      </c>
      <c r="D188" s="44" t="s">
        <v>38</v>
      </c>
      <c r="E188" s="45" t="s">
        <v>258</v>
      </c>
      <c r="F188" s="46">
        <v>157227907719</v>
      </c>
      <c r="G188" s="46">
        <v>0</v>
      </c>
      <c r="H188" s="46">
        <v>0</v>
      </c>
      <c r="I188" s="46">
        <v>0</v>
      </c>
      <c r="J188" s="46">
        <v>0</v>
      </c>
      <c r="K188" s="46">
        <f t="shared" si="144"/>
        <v>0</v>
      </c>
      <c r="L188" s="56">
        <f>+F188+K188</f>
        <v>157227907719</v>
      </c>
      <c r="M188" s="266">
        <f t="shared" si="117"/>
        <v>1.9922539791428526E-2</v>
      </c>
      <c r="N188" s="46">
        <v>0</v>
      </c>
      <c r="O188" s="46">
        <v>100468422969</v>
      </c>
      <c r="P188" s="46">
        <f>L188-O188</f>
        <v>56759484750</v>
      </c>
      <c r="Q188" s="46">
        <v>100468422969</v>
      </c>
      <c r="R188" s="46">
        <f>+L188-Q188</f>
        <v>56759484750</v>
      </c>
      <c r="S188" s="46">
        <f>O188-Q188</f>
        <v>0</v>
      </c>
      <c r="T188" s="46">
        <v>0</v>
      </c>
      <c r="U188" s="46">
        <f>+Q188-T188</f>
        <v>100468422969</v>
      </c>
      <c r="V188" s="46">
        <v>0</v>
      </c>
      <c r="W188" s="48">
        <f>+T188-V188</f>
        <v>0</v>
      </c>
      <c r="X188" s="49">
        <f t="shared" si="120"/>
        <v>0.63899866395575666</v>
      </c>
      <c r="Y188" s="49">
        <f t="shared" si="121"/>
        <v>0</v>
      </c>
      <c r="Z188" s="49">
        <f t="shared" si="122"/>
        <v>0</v>
      </c>
      <c r="AA188" s="49">
        <f t="shared" si="149"/>
        <v>0</v>
      </c>
      <c r="AB188" s="49" t="s">
        <v>40</v>
      </c>
    </row>
    <row r="189" spans="1:28" ht="69" customHeight="1" x14ac:dyDescent="0.25">
      <c r="A189" s="39" t="s">
        <v>336</v>
      </c>
      <c r="B189" s="34" t="s">
        <v>37</v>
      </c>
      <c r="C189" s="34">
        <v>10</v>
      </c>
      <c r="D189" s="34" t="s">
        <v>38</v>
      </c>
      <c r="E189" s="40" t="s">
        <v>337</v>
      </c>
      <c r="F189" s="62">
        <f t="shared" ref="F189:J191" si="152">+F190</f>
        <v>242320270178</v>
      </c>
      <c r="G189" s="62">
        <f t="shared" si="152"/>
        <v>0</v>
      </c>
      <c r="H189" s="62">
        <f t="shared" si="152"/>
        <v>0</v>
      </c>
      <c r="I189" s="62">
        <f t="shared" si="152"/>
        <v>0</v>
      </c>
      <c r="J189" s="62">
        <f t="shared" si="152"/>
        <v>0</v>
      </c>
      <c r="K189" s="62">
        <f t="shared" si="144"/>
        <v>0</v>
      </c>
      <c r="L189" s="66">
        <f>+L190</f>
        <v>242320270178</v>
      </c>
      <c r="M189" s="253">
        <f t="shared" si="117"/>
        <v>3.0704696735638918E-2</v>
      </c>
      <c r="N189" s="62">
        <f t="shared" ref="N189:W191" si="153">+N190</f>
        <v>0</v>
      </c>
      <c r="O189" s="62">
        <f t="shared" si="153"/>
        <v>145080481919</v>
      </c>
      <c r="P189" s="62">
        <f t="shared" si="153"/>
        <v>97239788259</v>
      </c>
      <c r="Q189" s="62">
        <f t="shared" si="153"/>
        <v>145080481919</v>
      </c>
      <c r="R189" s="62">
        <f t="shared" si="153"/>
        <v>97239788259</v>
      </c>
      <c r="S189" s="62">
        <f t="shared" si="153"/>
        <v>0</v>
      </c>
      <c r="T189" s="62">
        <f t="shared" si="153"/>
        <v>0</v>
      </c>
      <c r="U189" s="62">
        <f t="shared" si="153"/>
        <v>145080481919</v>
      </c>
      <c r="V189" s="62">
        <f t="shared" si="153"/>
        <v>0</v>
      </c>
      <c r="W189" s="62">
        <f t="shared" si="153"/>
        <v>0</v>
      </c>
      <c r="X189" s="38">
        <f t="shared" si="120"/>
        <v>0.59871376757886974</v>
      </c>
      <c r="Y189" s="38">
        <f t="shared" si="121"/>
        <v>0</v>
      </c>
      <c r="Z189" s="38">
        <f t="shared" si="122"/>
        <v>0</v>
      </c>
      <c r="AA189" s="38">
        <f t="shared" si="149"/>
        <v>0</v>
      </c>
      <c r="AB189" s="38" t="s">
        <v>40</v>
      </c>
    </row>
    <row r="190" spans="1:28" ht="69" customHeight="1" x14ac:dyDescent="0.25">
      <c r="A190" s="39" t="s">
        <v>338</v>
      </c>
      <c r="B190" s="34" t="s">
        <v>37</v>
      </c>
      <c r="C190" s="34">
        <v>10</v>
      </c>
      <c r="D190" s="34" t="s">
        <v>38</v>
      </c>
      <c r="E190" s="95" t="s">
        <v>337</v>
      </c>
      <c r="F190" s="62">
        <f t="shared" si="152"/>
        <v>242320270178</v>
      </c>
      <c r="G190" s="62">
        <f t="shared" si="152"/>
        <v>0</v>
      </c>
      <c r="H190" s="62">
        <f t="shared" si="152"/>
        <v>0</v>
      </c>
      <c r="I190" s="62">
        <f t="shared" si="152"/>
        <v>0</v>
      </c>
      <c r="J190" s="62">
        <f t="shared" si="152"/>
        <v>0</v>
      </c>
      <c r="K190" s="62">
        <f t="shared" si="144"/>
        <v>0</v>
      </c>
      <c r="L190" s="66">
        <f>+L191</f>
        <v>242320270178</v>
      </c>
      <c r="M190" s="253">
        <f t="shared" si="117"/>
        <v>3.0704696735638918E-2</v>
      </c>
      <c r="N190" s="62">
        <f t="shared" si="153"/>
        <v>0</v>
      </c>
      <c r="O190" s="62">
        <f t="shared" si="153"/>
        <v>145080481919</v>
      </c>
      <c r="P190" s="62">
        <f t="shared" si="153"/>
        <v>97239788259</v>
      </c>
      <c r="Q190" s="62">
        <f t="shared" si="153"/>
        <v>145080481919</v>
      </c>
      <c r="R190" s="62">
        <f t="shared" si="153"/>
        <v>97239788259</v>
      </c>
      <c r="S190" s="62">
        <f t="shared" si="153"/>
        <v>0</v>
      </c>
      <c r="T190" s="62">
        <f t="shared" si="153"/>
        <v>0</v>
      </c>
      <c r="U190" s="62">
        <f t="shared" si="153"/>
        <v>145080481919</v>
      </c>
      <c r="V190" s="62">
        <f t="shared" si="153"/>
        <v>0</v>
      </c>
      <c r="W190" s="62">
        <f t="shared" si="153"/>
        <v>0</v>
      </c>
      <c r="X190" s="38">
        <f t="shared" si="120"/>
        <v>0.59871376757886974</v>
      </c>
      <c r="Y190" s="38">
        <f t="shared" si="121"/>
        <v>0</v>
      </c>
      <c r="Z190" s="38">
        <f t="shared" si="122"/>
        <v>0</v>
      </c>
      <c r="AA190" s="38">
        <f t="shared" si="149"/>
        <v>0</v>
      </c>
      <c r="AB190" s="38" t="s">
        <v>40</v>
      </c>
    </row>
    <row r="191" spans="1:28" ht="29.25" customHeight="1" x14ac:dyDescent="0.25">
      <c r="A191" s="39" t="s">
        <v>339</v>
      </c>
      <c r="B191" s="34" t="s">
        <v>37</v>
      </c>
      <c r="C191" s="34">
        <v>10</v>
      </c>
      <c r="D191" s="34" t="s">
        <v>38</v>
      </c>
      <c r="E191" s="40" t="s">
        <v>268</v>
      </c>
      <c r="F191" s="62">
        <f t="shared" si="152"/>
        <v>242320270178</v>
      </c>
      <c r="G191" s="62">
        <f t="shared" si="152"/>
        <v>0</v>
      </c>
      <c r="H191" s="62">
        <f t="shared" si="152"/>
        <v>0</v>
      </c>
      <c r="I191" s="62">
        <f t="shared" si="152"/>
        <v>0</v>
      </c>
      <c r="J191" s="62">
        <f t="shared" si="152"/>
        <v>0</v>
      </c>
      <c r="K191" s="62">
        <f t="shared" si="144"/>
        <v>0</v>
      </c>
      <c r="L191" s="66">
        <f>+L192</f>
        <v>242320270178</v>
      </c>
      <c r="M191" s="253">
        <f t="shared" si="117"/>
        <v>3.0704696735638918E-2</v>
      </c>
      <c r="N191" s="62">
        <f t="shared" si="153"/>
        <v>0</v>
      </c>
      <c r="O191" s="62">
        <f t="shared" si="153"/>
        <v>145080481919</v>
      </c>
      <c r="P191" s="62">
        <f t="shared" si="153"/>
        <v>97239788259</v>
      </c>
      <c r="Q191" s="62">
        <f t="shared" si="153"/>
        <v>145080481919</v>
      </c>
      <c r="R191" s="62">
        <f t="shared" si="153"/>
        <v>97239788259</v>
      </c>
      <c r="S191" s="62">
        <f t="shared" si="153"/>
        <v>0</v>
      </c>
      <c r="T191" s="62">
        <f t="shared" si="153"/>
        <v>0</v>
      </c>
      <c r="U191" s="62">
        <f t="shared" si="153"/>
        <v>145080481919</v>
      </c>
      <c r="V191" s="62">
        <f t="shared" si="153"/>
        <v>0</v>
      </c>
      <c r="W191" s="62">
        <f t="shared" si="153"/>
        <v>0</v>
      </c>
      <c r="X191" s="38">
        <f t="shared" si="120"/>
        <v>0.59871376757886974</v>
      </c>
      <c r="Y191" s="38">
        <f t="shared" si="121"/>
        <v>0</v>
      </c>
      <c r="Z191" s="38">
        <f t="shared" si="122"/>
        <v>0</v>
      </c>
      <c r="AA191" s="38">
        <f t="shared" si="149"/>
        <v>0</v>
      </c>
      <c r="AB191" s="38" t="s">
        <v>40</v>
      </c>
    </row>
    <row r="192" spans="1:28" ht="30" customHeight="1" x14ac:dyDescent="0.25">
      <c r="A192" s="43" t="s">
        <v>340</v>
      </c>
      <c r="B192" s="44" t="s">
        <v>37</v>
      </c>
      <c r="C192" s="44">
        <v>10</v>
      </c>
      <c r="D192" s="44" t="s">
        <v>38</v>
      </c>
      <c r="E192" s="45" t="s">
        <v>258</v>
      </c>
      <c r="F192" s="46">
        <v>242320270178</v>
      </c>
      <c r="G192" s="46">
        <v>0</v>
      </c>
      <c r="H192" s="46">
        <v>0</v>
      </c>
      <c r="I192" s="46">
        <v>0</v>
      </c>
      <c r="J192" s="46">
        <v>0</v>
      </c>
      <c r="K192" s="46">
        <f t="shared" si="144"/>
        <v>0</v>
      </c>
      <c r="L192" s="56">
        <f>+F192+K192</f>
        <v>242320270178</v>
      </c>
      <c r="M192" s="266">
        <f t="shared" si="117"/>
        <v>3.0704696735638918E-2</v>
      </c>
      <c r="N192" s="46">
        <v>0</v>
      </c>
      <c r="O192" s="46">
        <v>145080481919</v>
      </c>
      <c r="P192" s="46">
        <f>L192-O192</f>
        <v>97239788259</v>
      </c>
      <c r="Q192" s="46">
        <v>145080481919</v>
      </c>
      <c r="R192" s="46">
        <f>+L192-Q192</f>
        <v>97239788259</v>
      </c>
      <c r="S192" s="46">
        <f>O192-Q192</f>
        <v>0</v>
      </c>
      <c r="T192" s="46">
        <v>0</v>
      </c>
      <c r="U192" s="46">
        <f>+Q192-T192</f>
        <v>145080481919</v>
      </c>
      <c r="V192" s="46">
        <v>0</v>
      </c>
      <c r="W192" s="48">
        <f>+T192-V192</f>
        <v>0</v>
      </c>
      <c r="X192" s="49">
        <f t="shared" si="120"/>
        <v>0.59871376757886974</v>
      </c>
      <c r="Y192" s="49">
        <f t="shared" si="121"/>
        <v>0</v>
      </c>
      <c r="Z192" s="49">
        <f t="shared" si="122"/>
        <v>0</v>
      </c>
      <c r="AA192" s="49">
        <f t="shared" si="149"/>
        <v>0</v>
      </c>
      <c r="AB192" s="49" t="s">
        <v>40</v>
      </c>
    </row>
    <row r="193" spans="1:28" ht="64.5" customHeight="1" x14ac:dyDescent="0.25">
      <c r="A193" s="39" t="s">
        <v>341</v>
      </c>
      <c r="B193" s="34" t="s">
        <v>37</v>
      </c>
      <c r="C193" s="34">
        <v>10</v>
      </c>
      <c r="D193" s="34" t="s">
        <v>38</v>
      </c>
      <c r="E193" s="40" t="s">
        <v>342</v>
      </c>
      <c r="F193" s="62">
        <f t="shared" ref="F193:J195" si="154">+F194</f>
        <v>291500728983</v>
      </c>
      <c r="G193" s="62">
        <f t="shared" si="154"/>
        <v>0</v>
      </c>
      <c r="H193" s="62">
        <f t="shared" si="154"/>
        <v>0</v>
      </c>
      <c r="I193" s="62">
        <f t="shared" si="154"/>
        <v>0</v>
      </c>
      <c r="J193" s="62">
        <f t="shared" si="154"/>
        <v>0</v>
      </c>
      <c r="K193" s="62">
        <f t="shared" si="144"/>
        <v>0</v>
      </c>
      <c r="L193" s="66">
        <f>+L194</f>
        <v>291500728983</v>
      </c>
      <c r="M193" s="253">
        <f t="shared" si="117"/>
        <v>3.6936412604137506E-2</v>
      </c>
      <c r="N193" s="62">
        <f t="shared" ref="N193:W195" si="155">+N194</f>
        <v>0</v>
      </c>
      <c r="O193" s="62">
        <f t="shared" si="155"/>
        <v>210227634054</v>
      </c>
      <c r="P193" s="62">
        <f t="shared" si="155"/>
        <v>81273094929</v>
      </c>
      <c r="Q193" s="62">
        <f t="shared" si="155"/>
        <v>210227634054</v>
      </c>
      <c r="R193" s="62">
        <f t="shared" si="155"/>
        <v>81273094929</v>
      </c>
      <c r="S193" s="62">
        <f t="shared" si="155"/>
        <v>0</v>
      </c>
      <c r="T193" s="62">
        <f t="shared" si="155"/>
        <v>0</v>
      </c>
      <c r="U193" s="62">
        <f t="shared" si="155"/>
        <v>210227634054</v>
      </c>
      <c r="V193" s="62">
        <f t="shared" si="155"/>
        <v>0</v>
      </c>
      <c r="W193" s="62">
        <f t="shared" si="155"/>
        <v>0</v>
      </c>
      <c r="X193" s="38">
        <f t="shared" si="120"/>
        <v>0.72119076610014321</v>
      </c>
      <c r="Y193" s="38">
        <f t="shared" si="121"/>
        <v>0</v>
      </c>
      <c r="Z193" s="38">
        <f t="shared" si="122"/>
        <v>0</v>
      </c>
      <c r="AA193" s="38">
        <f t="shared" si="149"/>
        <v>0</v>
      </c>
      <c r="AB193" s="38" t="s">
        <v>40</v>
      </c>
    </row>
    <row r="194" spans="1:28" ht="64.5" customHeight="1" x14ac:dyDescent="0.25">
      <c r="A194" s="39" t="s">
        <v>343</v>
      </c>
      <c r="B194" s="34" t="s">
        <v>37</v>
      </c>
      <c r="C194" s="34">
        <v>10</v>
      </c>
      <c r="D194" s="34" t="s">
        <v>38</v>
      </c>
      <c r="E194" s="95" t="s">
        <v>342</v>
      </c>
      <c r="F194" s="62">
        <f t="shared" si="154"/>
        <v>291500728983</v>
      </c>
      <c r="G194" s="62">
        <f t="shared" si="154"/>
        <v>0</v>
      </c>
      <c r="H194" s="62">
        <f t="shared" si="154"/>
        <v>0</v>
      </c>
      <c r="I194" s="62">
        <f t="shared" si="154"/>
        <v>0</v>
      </c>
      <c r="J194" s="62">
        <f t="shared" si="154"/>
        <v>0</v>
      </c>
      <c r="K194" s="62">
        <f t="shared" si="144"/>
        <v>0</v>
      </c>
      <c r="L194" s="66">
        <f>+L195</f>
        <v>291500728983</v>
      </c>
      <c r="M194" s="253">
        <f t="shared" si="117"/>
        <v>3.6936412604137506E-2</v>
      </c>
      <c r="N194" s="62">
        <f t="shared" si="155"/>
        <v>0</v>
      </c>
      <c r="O194" s="62">
        <f t="shared" si="155"/>
        <v>210227634054</v>
      </c>
      <c r="P194" s="62">
        <f t="shared" si="155"/>
        <v>81273094929</v>
      </c>
      <c r="Q194" s="62">
        <f t="shared" si="155"/>
        <v>210227634054</v>
      </c>
      <c r="R194" s="62">
        <f t="shared" si="155"/>
        <v>81273094929</v>
      </c>
      <c r="S194" s="62">
        <f t="shared" si="155"/>
        <v>0</v>
      </c>
      <c r="T194" s="62">
        <f t="shared" si="155"/>
        <v>0</v>
      </c>
      <c r="U194" s="62">
        <f t="shared" si="155"/>
        <v>210227634054</v>
      </c>
      <c r="V194" s="62">
        <f t="shared" si="155"/>
        <v>0</v>
      </c>
      <c r="W194" s="62">
        <f t="shared" si="155"/>
        <v>0</v>
      </c>
      <c r="X194" s="38">
        <f t="shared" si="120"/>
        <v>0.72119076610014321</v>
      </c>
      <c r="Y194" s="38">
        <f t="shared" si="121"/>
        <v>0</v>
      </c>
      <c r="Z194" s="38">
        <f t="shared" si="122"/>
        <v>0</v>
      </c>
      <c r="AA194" s="38">
        <f t="shared" si="149"/>
        <v>0</v>
      </c>
      <c r="AB194" s="38" t="s">
        <v>40</v>
      </c>
    </row>
    <row r="195" spans="1:28" ht="32.25" customHeight="1" x14ac:dyDescent="0.25">
      <c r="A195" s="39" t="s">
        <v>344</v>
      </c>
      <c r="B195" s="34" t="s">
        <v>37</v>
      </c>
      <c r="C195" s="34">
        <v>10</v>
      </c>
      <c r="D195" s="34" t="s">
        <v>38</v>
      </c>
      <c r="E195" s="40" t="s">
        <v>268</v>
      </c>
      <c r="F195" s="62">
        <f t="shared" si="154"/>
        <v>291500728983</v>
      </c>
      <c r="G195" s="62">
        <f t="shared" si="154"/>
        <v>0</v>
      </c>
      <c r="H195" s="62">
        <f t="shared" si="154"/>
        <v>0</v>
      </c>
      <c r="I195" s="62">
        <f t="shared" si="154"/>
        <v>0</v>
      </c>
      <c r="J195" s="62">
        <f t="shared" si="154"/>
        <v>0</v>
      </c>
      <c r="K195" s="62">
        <f t="shared" si="144"/>
        <v>0</v>
      </c>
      <c r="L195" s="66">
        <f>+L196</f>
        <v>291500728983</v>
      </c>
      <c r="M195" s="253">
        <f t="shared" si="117"/>
        <v>3.6936412604137506E-2</v>
      </c>
      <c r="N195" s="62">
        <f t="shared" si="155"/>
        <v>0</v>
      </c>
      <c r="O195" s="62">
        <f t="shared" si="155"/>
        <v>210227634054</v>
      </c>
      <c r="P195" s="62">
        <f t="shared" si="155"/>
        <v>81273094929</v>
      </c>
      <c r="Q195" s="62">
        <f t="shared" si="155"/>
        <v>210227634054</v>
      </c>
      <c r="R195" s="62">
        <f t="shared" si="155"/>
        <v>81273094929</v>
      </c>
      <c r="S195" s="62">
        <f t="shared" si="155"/>
        <v>0</v>
      </c>
      <c r="T195" s="62">
        <f t="shared" si="155"/>
        <v>0</v>
      </c>
      <c r="U195" s="62">
        <f t="shared" si="155"/>
        <v>210227634054</v>
      </c>
      <c r="V195" s="62">
        <f t="shared" si="155"/>
        <v>0</v>
      </c>
      <c r="W195" s="62">
        <f t="shared" si="155"/>
        <v>0</v>
      </c>
      <c r="X195" s="38">
        <f t="shared" si="120"/>
        <v>0.72119076610014321</v>
      </c>
      <c r="Y195" s="38">
        <f t="shared" si="121"/>
        <v>0</v>
      </c>
      <c r="Z195" s="38">
        <f t="shared" si="122"/>
        <v>0</v>
      </c>
      <c r="AA195" s="38">
        <f t="shared" si="149"/>
        <v>0</v>
      </c>
      <c r="AB195" s="38" t="s">
        <v>40</v>
      </c>
    </row>
    <row r="196" spans="1:28" ht="30" customHeight="1" x14ac:dyDescent="0.25">
      <c r="A196" s="43" t="s">
        <v>345</v>
      </c>
      <c r="B196" s="44" t="s">
        <v>37</v>
      </c>
      <c r="C196" s="44">
        <v>10</v>
      </c>
      <c r="D196" s="44" t="s">
        <v>38</v>
      </c>
      <c r="E196" s="45" t="s">
        <v>258</v>
      </c>
      <c r="F196" s="46">
        <v>291500728983</v>
      </c>
      <c r="G196" s="46">
        <v>0</v>
      </c>
      <c r="H196" s="46">
        <v>0</v>
      </c>
      <c r="I196" s="46">
        <v>0</v>
      </c>
      <c r="J196" s="46">
        <v>0</v>
      </c>
      <c r="K196" s="46">
        <f t="shared" si="144"/>
        <v>0</v>
      </c>
      <c r="L196" s="56">
        <f>+F196+K196</f>
        <v>291500728983</v>
      </c>
      <c r="M196" s="266">
        <f t="shared" si="117"/>
        <v>3.6936412604137506E-2</v>
      </c>
      <c r="N196" s="46">
        <v>0</v>
      </c>
      <c r="O196" s="46">
        <v>210227634054</v>
      </c>
      <c r="P196" s="46">
        <f>L196-O196</f>
        <v>81273094929</v>
      </c>
      <c r="Q196" s="46">
        <v>210227634054</v>
      </c>
      <c r="R196" s="46">
        <f>+L196-Q196</f>
        <v>81273094929</v>
      </c>
      <c r="S196" s="46">
        <f>O196-Q196</f>
        <v>0</v>
      </c>
      <c r="T196" s="46">
        <v>0</v>
      </c>
      <c r="U196" s="46">
        <f>+Q196-T196</f>
        <v>210227634054</v>
      </c>
      <c r="V196" s="46">
        <v>0</v>
      </c>
      <c r="W196" s="48">
        <f>+T196-V196</f>
        <v>0</v>
      </c>
      <c r="X196" s="49">
        <f t="shared" si="120"/>
        <v>0.72119076610014321</v>
      </c>
      <c r="Y196" s="49">
        <f t="shared" si="121"/>
        <v>0</v>
      </c>
      <c r="Z196" s="49">
        <f t="shared" si="122"/>
        <v>0</v>
      </c>
      <c r="AA196" s="49">
        <f t="shared" si="149"/>
        <v>0</v>
      </c>
      <c r="AB196" s="49" t="s">
        <v>40</v>
      </c>
    </row>
    <row r="197" spans="1:28" ht="70.5" customHeight="1" x14ac:dyDescent="0.25">
      <c r="A197" s="39" t="s">
        <v>346</v>
      </c>
      <c r="B197" s="34" t="s">
        <v>37</v>
      </c>
      <c r="C197" s="34">
        <v>10</v>
      </c>
      <c r="D197" s="34" t="s">
        <v>38</v>
      </c>
      <c r="E197" s="40" t="s">
        <v>347</v>
      </c>
      <c r="F197" s="62">
        <f t="shared" ref="F197:J199" si="156">+F198</f>
        <v>152661368237</v>
      </c>
      <c r="G197" s="62">
        <f t="shared" si="156"/>
        <v>0</v>
      </c>
      <c r="H197" s="62">
        <f t="shared" si="156"/>
        <v>0</v>
      </c>
      <c r="I197" s="62">
        <f t="shared" si="156"/>
        <v>0</v>
      </c>
      <c r="J197" s="62">
        <f t="shared" si="156"/>
        <v>0</v>
      </c>
      <c r="K197" s="62">
        <f t="shared" si="144"/>
        <v>0</v>
      </c>
      <c r="L197" s="66">
        <f>+L198</f>
        <v>152661368237</v>
      </c>
      <c r="M197" s="253">
        <f t="shared" ref="M197:M260" si="157">L197/$L$303</f>
        <v>1.9343908008692665E-2</v>
      </c>
      <c r="N197" s="62">
        <f t="shared" ref="N197:W199" si="158">+N198</f>
        <v>0</v>
      </c>
      <c r="O197" s="62">
        <f t="shared" si="158"/>
        <v>89528985124</v>
      </c>
      <c r="P197" s="62">
        <f t="shared" si="158"/>
        <v>63132383113</v>
      </c>
      <c r="Q197" s="62">
        <f t="shared" si="158"/>
        <v>89528985124</v>
      </c>
      <c r="R197" s="62">
        <f t="shared" si="158"/>
        <v>63132383113</v>
      </c>
      <c r="S197" s="62">
        <f t="shared" si="158"/>
        <v>0</v>
      </c>
      <c r="T197" s="62">
        <f t="shared" si="158"/>
        <v>0</v>
      </c>
      <c r="U197" s="62">
        <f t="shared" si="158"/>
        <v>89528985124</v>
      </c>
      <c r="V197" s="62">
        <f t="shared" si="158"/>
        <v>0</v>
      </c>
      <c r="W197" s="62">
        <f t="shared" si="158"/>
        <v>0</v>
      </c>
      <c r="X197" s="38">
        <f t="shared" si="120"/>
        <v>0.5864547537986835</v>
      </c>
      <c r="Y197" s="38">
        <f t="shared" si="121"/>
        <v>0</v>
      </c>
      <c r="Z197" s="38">
        <f t="shared" si="122"/>
        <v>0</v>
      </c>
      <c r="AA197" s="38">
        <f t="shared" si="149"/>
        <v>0</v>
      </c>
      <c r="AB197" s="38" t="s">
        <v>40</v>
      </c>
    </row>
    <row r="198" spans="1:28" ht="70.5" customHeight="1" x14ac:dyDescent="0.25">
      <c r="A198" s="39" t="s">
        <v>348</v>
      </c>
      <c r="B198" s="34" t="s">
        <v>37</v>
      </c>
      <c r="C198" s="34">
        <v>10</v>
      </c>
      <c r="D198" s="34" t="s">
        <v>38</v>
      </c>
      <c r="E198" s="95" t="s">
        <v>347</v>
      </c>
      <c r="F198" s="62">
        <f t="shared" si="156"/>
        <v>152661368237</v>
      </c>
      <c r="G198" s="62">
        <f t="shared" si="156"/>
        <v>0</v>
      </c>
      <c r="H198" s="62">
        <f t="shared" si="156"/>
        <v>0</v>
      </c>
      <c r="I198" s="62">
        <f t="shared" si="156"/>
        <v>0</v>
      </c>
      <c r="J198" s="62">
        <f t="shared" si="156"/>
        <v>0</v>
      </c>
      <c r="K198" s="62">
        <f t="shared" si="144"/>
        <v>0</v>
      </c>
      <c r="L198" s="66">
        <f>+L199</f>
        <v>152661368237</v>
      </c>
      <c r="M198" s="253">
        <f t="shared" si="157"/>
        <v>1.9343908008692665E-2</v>
      </c>
      <c r="N198" s="62">
        <f t="shared" si="158"/>
        <v>0</v>
      </c>
      <c r="O198" s="62">
        <f t="shared" si="158"/>
        <v>89528985124</v>
      </c>
      <c r="P198" s="62">
        <f t="shared" si="158"/>
        <v>63132383113</v>
      </c>
      <c r="Q198" s="62">
        <f t="shared" si="158"/>
        <v>89528985124</v>
      </c>
      <c r="R198" s="62">
        <f t="shared" si="158"/>
        <v>63132383113</v>
      </c>
      <c r="S198" s="62">
        <f t="shared" si="158"/>
        <v>0</v>
      </c>
      <c r="T198" s="62">
        <f t="shared" si="158"/>
        <v>0</v>
      </c>
      <c r="U198" s="62">
        <f t="shared" si="158"/>
        <v>89528985124</v>
      </c>
      <c r="V198" s="62">
        <f t="shared" si="158"/>
        <v>0</v>
      </c>
      <c r="W198" s="62">
        <f t="shared" si="158"/>
        <v>0</v>
      </c>
      <c r="X198" s="38">
        <f t="shared" si="120"/>
        <v>0.5864547537986835</v>
      </c>
      <c r="Y198" s="38">
        <f t="shared" si="121"/>
        <v>0</v>
      </c>
      <c r="Z198" s="38">
        <f t="shared" si="122"/>
        <v>0</v>
      </c>
      <c r="AA198" s="38">
        <f t="shared" si="149"/>
        <v>0</v>
      </c>
      <c r="AB198" s="38" t="s">
        <v>40</v>
      </c>
    </row>
    <row r="199" spans="1:28" ht="32.25" customHeight="1" x14ac:dyDescent="0.25">
      <c r="A199" s="39" t="s">
        <v>349</v>
      </c>
      <c r="B199" s="34" t="s">
        <v>37</v>
      </c>
      <c r="C199" s="34">
        <v>10</v>
      </c>
      <c r="D199" s="34" t="s">
        <v>38</v>
      </c>
      <c r="E199" s="40" t="s">
        <v>268</v>
      </c>
      <c r="F199" s="62">
        <f t="shared" si="156"/>
        <v>152661368237</v>
      </c>
      <c r="G199" s="62">
        <f t="shared" si="156"/>
        <v>0</v>
      </c>
      <c r="H199" s="62">
        <f t="shared" si="156"/>
        <v>0</v>
      </c>
      <c r="I199" s="62">
        <f t="shared" si="156"/>
        <v>0</v>
      </c>
      <c r="J199" s="62">
        <f t="shared" si="156"/>
        <v>0</v>
      </c>
      <c r="K199" s="62">
        <f t="shared" si="144"/>
        <v>0</v>
      </c>
      <c r="L199" s="66">
        <f>+L200</f>
        <v>152661368237</v>
      </c>
      <c r="M199" s="253">
        <f t="shared" si="157"/>
        <v>1.9343908008692665E-2</v>
      </c>
      <c r="N199" s="62">
        <f t="shared" si="158"/>
        <v>0</v>
      </c>
      <c r="O199" s="62">
        <f t="shared" si="158"/>
        <v>89528985124</v>
      </c>
      <c r="P199" s="62">
        <f t="shared" si="158"/>
        <v>63132383113</v>
      </c>
      <c r="Q199" s="62">
        <f t="shared" si="158"/>
        <v>89528985124</v>
      </c>
      <c r="R199" s="62">
        <f t="shared" si="158"/>
        <v>63132383113</v>
      </c>
      <c r="S199" s="62">
        <f t="shared" si="158"/>
        <v>0</v>
      </c>
      <c r="T199" s="62">
        <f t="shared" si="158"/>
        <v>0</v>
      </c>
      <c r="U199" s="62">
        <f t="shared" si="158"/>
        <v>89528985124</v>
      </c>
      <c r="V199" s="62">
        <f t="shared" si="158"/>
        <v>0</v>
      </c>
      <c r="W199" s="62">
        <f t="shared" si="158"/>
        <v>0</v>
      </c>
      <c r="X199" s="38">
        <f t="shared" ref="X199:X262" si="159">+Q199/L199</f>
        <v>0.5864547537986835</v>
      </c>
      <c r="Y199" s="38">
        <f t="shared" ref="Y199:Y262" si="160">+T199/L199</f>
        <v>0</v>
      </c>
      <c r="Z199" s="38">
        <f t="shared" ref="Z199:Z262" si="161">+V199/L199</f>
        <v>0</v>
      </c>
      <c r="AA199" s="38">
        <f t="shared" si="149"/>
        <v>0</v>
      </c>
      <c r="AB199" s="38" t="s">
        <v>40</v>
      </c>
    </row>
    <row r="200" spans="1:28" ht="30" customHeight="1" x14ac:dyDescent="0.25">
      <c r="A200" s="43" t="s">
        <v>350</v>
      </c>
      <c r="B200" s="44" t="s">
        <v>37</v>
      </c>
      <c r="C200" s="44">
        <v>10</v>
      </c>
      <c r="D200" s="44" t="s">
        <v>38</v>
      </c>
      <c r="E200" s="45" t="s">
        <v>258</v>
      </c>
      <c r="F200" s="46">
        <v>152661368237</v>
      </c>
      <c r="G200" s="46">
        <v>0</v>
      </c>
      <c r="H200" s="46">
        <v>0</v>
      </c>
      <c r="I200" s="46">
        <v>0</v>
      </c>
      <c r="J200" s="46">
        <v>0</v>
      </c>
      <c r="K200" s="46">
        <f t="shared" si="144"/>
        <v>0</v>
      </c>
      <c r="L200" s="56">
        <f>+F200+K200</f>
        <v>152661368237</v>
      </c>
      <c r="M200" s="266">
        <f t="shared" si="157"/>
        <v>1.9343908008692665E-2</v>
      </c>
      <c r="N200" s="46">
        <v>0</v>
      </c>
      <c r="O200" s="46">
        <v>89528985124</v>
      </c>
      <c r="P200" s="46">
        <f>L200-O200</f>
        <v>63132383113</v>
      </c>
      <c r="Q200" s="46">
        <v>89528985124</v>
      </c>
      <c r="R200" s="46">
        <f>+L200-Q200</f>
        <v>63132383113</v>
      </c>
      <c r="S200" s="46">
        <f>O200-Q200</f>
        <v>0</v>
      </c>
      <c r="T200" s="46">
        <v>0</v>
      </c>
      <c r="U200" s="46">
        <f>+Q200-T200</f>
        <v>89528985124</v>
      </c>
      <c r="V200" s="46">
        <v>0</v>
      </c>
      <c r="W200" s="48">
        <f>+T200-V200</f>
        <v>0</v>
      </c>
      <c r="X200" s="49">
        <f t="shared" si="159"/>
        <v>0.5864547537986835</v>
      </c>
      <c r="Y200" s="49">
        <f t="shared" si="160"/>
        <v>0</v>
      </c>
      <c r="Z200" s="49">
        <f t="shared" si="161"/>
        <v>0</v>
      </c>
      <c r="AA200" s="49">
        <f t="shared" si="149"/>
        <v>0</v>
      </c>
      <c r="AB200" s="49" t="s">
        <v>40</v>
      </c>
    </row>
    <row r="201" spans="1:28" ht="70.5" customHeight="1" x14ac:dyDescent="0.25">
      <c r="A201" s="39" t="s">
        <v>351</v>
      </c>
      <c r="B201" s="34" t="s">
        <v>37</v>
      </c>
      <c r="C201" s="34">
        <v>10</v>
      </c>
      <c r="D201" s="34" t="s">
        <v>38</v>
      </c>
      <c r="E201" s="40" t="s">
        <v>352</v>
      </c>
      <c r="F201" s="62">
        <f t="shared" ref="F201:J203" si="162">+F202</f>
        <v>358538368230</v>
      </c>
      <c r="G201" s="62">
        <f t="shared" si="162"/>
        <v>0</v>
      </c>
      <c r="H201" s="62">
        <f t="shared" si="162"/>
        <v>0</v>
      </c>
      <c r="I201" s="62">
        <f t="shared" si="162"/>
        <v>0</v>
      </c>
      <c r="J201" s="62">
        <f t="shared" si="162"/>
        <v>0</v>
      </c>
      <c r="K201" s="62">
        <f t="shared" si="144"/>
        <v>0</v>
      </c>
      <c r="L201" s="66">
        <f>+L202</f>
        <v>358538368230</v>
      </c>
      <c r="M201" s="253">
        <f t="shared" si="157"/>
        <v>4.5430833567931796E-2</v>
      </c>
      <c r="N201" s="62">
        <f t="shared" ref="N201:W203" si="163">+N202</f>
        <v>0</v>
      </c>
      <c r="O201" s="62">
        <f t="shared" si="163"/>
        <v>267289408386</v>
      </c>
      <c r="P201" s="62">
        <f t="shared" si="163"/>
        <v>91248959844</v>
      </c>
      <c r="Q201" s="62">
        <f t="shared" si="163"/>
        <v>267289408386</v>
      </c>
      <c r="R201" s="62">
        <f t="shared" si="163"/>
        <v>91248959844</v>
      </c>
      <c r="S201" s="62">
        <f t="shared" si="163"/>
        <v>0</v>
      </c>
      <c r="T201" s="62">
        <f t="shared" si="163"/>
        <v>0</v>
      </c>
      <c r="U201" s="62">
        <f t="shared" si="163"/>
        <v>267289408386</v>
      </c>
      <c r="V201" s="62">
        <f t="shared" si="163"/>
        <v>0</v>
      </c>
      <c r="W201" s="62">
        <f t="shared" si="163"/>
        <v>0</v>
      </c>
      <c r="X201" s="38">
        <f t="shared" si="159"/>
        <v>0.74549736393772958</v>
      </c>
      <c r="Y201" s="38">
        <f t="shared" si="160"/>
        <v>0</v>
      </c>
      <c r="Z201" s="38">
        <f t="shared" si="161"/>
        <v>0</v>
      </c>
      <c r="AA201" s="38">
        <f t="shared" si="149"/>
        <v>0</v>
      </c>
      <c r="AB201" s="38" t="s">
        <v>40</v>
      </c>
    </row>
    <row r="202" spans="1:28" ht="70.5" customHeight="1" x14ac:dyDescent="0.25">
      <c r="A202" s="39" t="s">
        <v>353</v>
      </c>
      <c r="B202" s="34" t="s">
        <v>37</v>
      </c>
      <c r="C202" s="34">
        <v>10</v>
      </c>
      <c r="D202" s="34" t="s">
        <v>38</v>
      </c>
      <c r="E202" s="95" t="s">
        <v>352</v>
      </c>
      <c r="F202" s="62">
        <f t="shared" si="162"/>
        <v>358538368230</v>
      </c>
      <c r="G202" s="62">
        <f t="shared" si="162"/>
        <v>0</v>
      </c>
      <c r="H202" s="62">
        <f t="shared" si="162"/>
        <v>0</v>
      </c>
      <c r="I202" s="62">
        <f t="shared" si="162"/>
        <v>0</v>
      </c>
      <c r="J202" s="62">
        <f t="shared" si="162"/>
        <v>0</v>
      </c>
      <c r="K202" s="62">
        <f t="shared" si="144"/>
        <v>0</v>
      </c>
      <c r="L202" s="66">
        <f>+L203</f>
        <v>358538368230</v>
      </c>
      <c r="M202" s="253">
        <f t="shared" si="157"/>
        <v>4.5430833567931796E-2</v>
      </c>
      <c r="N202" s="62">
        <f t="shared" si="163"/>
        <v>0</v>
      </c>
      <c r="O202" s="62">
        <f t="shared" si="163"/>
        <v>267289408386</v>
      </c>
      <c r="P202" s="62">
        <f t="shared" si="163"/>
        <v>91248959844</v>
      </c>
      <c r="Q202" s="62">
        <f t="shared" si="163"/>
        <v>267289408386</v>
      </c>
      <c r="R202" s="62">
        <f t="shared" si="163"/>
        <v>91248959844</v>
      </c>
      <c r="S202" s="62">
        <f t="shared" si="163"/>
        <v>0</v>
      </c>
      <c r="T202" s="62">
        <f t="shared" si="163"/>
        <v>0</v>
      </c>
      <c r="U202" s="62">
        <f t="shared" si="163"/>
        <v>267289408386</v>
      </c>
      <c r="V202" s="62">
        <f t="shared" si="163"/>
        <v>0</v>
      </c>
      <c r="W202" s="62">
        <f t="shared" si="163"/>
        <v>0</v>
      </c>
      <c r="X202" s="38">
        <f t="shared" si="159"/>
        <v>0.74549736393772958</v>
      </c>
      <c r="Y202" s="38">
        <f t="shared" si="160"/>
        <v>0</v>
      </c>
      <c r="Z202" s="38">
        <f t="shared" si="161"/>
        <v>0</v>
      </c>
      <c r="AA202" s="38">
        <f t="shared" si="149"/>
        <v>0</v>
      </c>
      <c r="AB202" s="38" t="s">
        <v>40</v>
      </c>
    </row>
    <row r="203" spans="1:28" ht="34.5" customHeight="1" x14ac:dyDescent="0.25">
      <c r="A203" s="39" t="s">
        <v>354</v>
      </c>
      <c r="B203" s="34" t="s">
        <v>37</v>
      </c>
      <c r="C203" s="34">
        <v>10</v>
      </c>
      <c r="D203" s="34" t="s">
        <v>38</v>
      </c>
      <c r="E203" s="40" t="s">
        <v>268</v>
      </c>
      <c r="F203" s="62">
        <f t="shared" si="162"/>
        <v>358538368230</v>
      </c>
      <c r="G203" s="62">
        <f t="shared" si="162"/>
        <v>0</v>
      </c>
      <c r="H203" s="62">
        <f t="shared" si="162"/>
        <v>0</v>
      </c>
      <c r="I203" s="62">
        <f t="shared" si="162"/>
        <v>0</v>
      </c>
      <c r="J203" s="62">
        <f t="shared" si="162"/>
        <v>0</v>
      </c>
      <c r="K203" s="62">
        <f t="shared" si="144"/>
        <v>0</v>
      </c>
      <c r="L203" s="66">
        <f>+L204</f>
        <v>358538368230</v>
      </c>
      <c r="M203" s="253">
        <f t="shared" si="157"/>
        <v>4.5430833567931796E-2</v>
      </c>
      <c r="N203" s="62">
        <f t="shared" si="163"/>
        <v>0</v>
      </c>
      <c r="O203" s="62">
        <f t="shared" si="163"/>
        <v>267289408386</v>
      </c>
      <c r="P203" s="62">
        <f t="shared" si="163"/>
        <v>91248959844</v>
      </c>
      <c r="Q203" s="62">
        <f t="shared" si="163"/>
        <v>267289408386</v>
      </c>
      <c r="R203" s="62">
        <f t="shared" si="163"/>
        <v>91248959844</v>
      </c>
      <c r="S203" s="62">
        <f t="shared" si="163"/>
        <v>0</v>
      </c>
      <c r="T203" s="62">
        <f t="shared" si="163"/>
        <v>0</v>
      </c>
      <c r="U203" s="62">
        <f t="shared" si="163"/>
        <v>267289408386</v>
      </c>
      <c r="V203" s="62">
        <f t="shared" si="163"/>
        <v>0</v>
      </c>
      <c r="W203" s="62">
        <f t="shared" si="163"/>
        <v>0</v>
      </c>
      <c r="X203" s="38">
        <f t="shared" si="159"/>
        <v>0.74549736393772958</v>
      </c>
      <c r="Y203" s="38">
        <f t="shared" si="160"/>
        <v>0</v>
      </c>
      <c r="Z203" s="38">
        <f t="shared" si="161"/>
        <v>0</v>
      </c>
      <c r="AA203" s="38">
        <f t="shared" si="149"/>
        <v>0</v>
      </c>
      <c r="AB203" s="38" t="s">
        <v>40</v>
      </c>
    </row>
    <row r="204" spans="1:28" ht="30" customHeight="1" x14ac:dyDescent="0.25">
      <c r="A204" s="43" t="s">
        <v>355</v>
      </c>
      <c r="B204" s="44" t="s">
        <v>37</v>
      </c>
      <c r="C204" s="44">
        <v>10</v>
      </c>
      <c r="D204" s="44" t="s">
        <v>38</v>
      </c>
      <c r="E204" s="45" t="s">
        <v>258</v>
      </c>
      <c r="F204" s="46">
        <v>358538368230</v>
      </c>
      <c r="G204" s="46">
        <v>0</v>
      </c>
      <c r="H204" s="46">
        <v>0</v>
      </c>
      <c r="I204" s="46">
        <v>0</v>
      </c>
      <c r="J204" s="46">
        <v>0</v>
      </c>
      <c r="K204" s="46">
        <f t="shared" si="144"/>
        <v>0</v>
      </c>
      <c r="L204" s="56">
        <f>+F204+K204</f>
        <v>358538368230</v>
      </c>
      <c r="M204" s="266">
        <f t="shared" si="157"/>
        <v>4.5430833567931796E-2</v>
      </c>
      <c r="N204" s="46">
        <v>0</v>
      </c>
      <c r="O204" s="46">
        <v>267289408386</v>
      </c>
      <c r="P204" s="46">
        <f>L204-O204</f>
        <v>91248959844</v>
      </c>
      <c r="Q204" s="46">
        <v>267289408386</v>
      </c>
      <c r="R204" s="46">
        <f>+L204-Q204</f>
        <v>91248959844</v>
      </c>
      <c r="S204" s="46">
        <f>O204-Q204</f>
        <v>0</v>
      </c>
      <c r="T204" s="46">
        <v>0</v>
      </c>
      <c r="U204" s="46">
        <f>+Q204-T204</f>
        <v>267289408386</v>
      </c>
      <c r="V204" s="46">
        <v>0</v>
      </c>
      <c r="W204" s="48">
        <f>+T204-V204</f>
        <v>0</v>
      </c>
      <c r="X204" s="49">
        <f t="shared" si="159"/>
        <v>0.74549736393772958</v>
      </c>
      <c r="Y204" s="49">
        <f t="shared" si="160"/>
        <v>0</v>
      </c>
      <c r="Z204" s="49">
        <f t="shared" si="161"/>
        <v>0</v>
      </c>
      <c r="AA204" s="49">
        <f t="shared" si="149"/>
        <v>0</v>
      </c>
      <c r="AB204" s="49" t="s">
        <v>40</v>
      </c>
    </row>
    <row r="205" spans="1:28" ht="65.25" customHeight="1" x14ac:dyDescent="0.25">
      <c r="A205" s="39" t="s">
        <v>356</v>
      </c>
      <c r="B205" s="34" t="s">
        <v>37</v>
      </c>
      <c r="C205" s="34">
        <v>10</v>
      </c>
      <c r="D205" s="34" t="s">
        <v>38</v>
      </c>
      <c r="E205" s="40" t="s">
        <v>357</v>
      </c>
      <c r="F205" s="62">
        <f t="shared" ref="F205:J207" si="164">+F206</f>
        <v>115560588109</v>
      </c>
      <c r="G205" s="62">
        <f t="shared" si="164"/>
        <v>0</v>
      </c>
      <c r="H205" s="62">
        <f t="shared" si="164"/>
        <v>0</v>
      </c>
      <c r="I205" s="62">
        <f t="shared" si="164"/>
        <v>0</v>
      </c>
      <c r="J205" s="62">
        <f t="shared" si="164"/>
        <v>0</v>
      </c>
      <c r="K205" s="62">
        <f t="shared" si="144"/>
        <v>0</v>
      </c>
      <c r="L205" s="66">
        <f>+L206</f>
        <v>115560588109</v>
      </c>
      <c r="M205" s="253">
        <f t="shared" si="157"/>
        <v>1.4642822946146862E-2</v>
      </c>
      <c r="N205" s="62">
        <f t="shared" ref="N205:W207" si="165">+N206</f>
        <v>0</v>
      </c>
      <c r="O205" s="62">
        <f t="shared" si="165"/>
        <v>90602694750</v>
      </c>
      <c r="P205" s="62">
        <f t="shared" si="165"/>
        <v>24957893359</v>
      </c>
      <c r="Q205" s="62">
        <f t="shared" si="165"/>
        <v>90602694750</v>
      </c>
      <c r="R205" s="62">
        <f t="shared" si="165"/>
        <v>24957893359</v>
      </c>
      <c r="S205" s="62">
        <f t="shared" si="165"/>
        <v>0</v>
      </c>
      <c r="T205" s="62">
        <f t="shared" si="165"/>
        <v>0</v>
      </c>
      <c r="U205" s="62">
        <f t="shared" si="165"/>
        <v>90602694750</v>
      </c>
      <c r="V205" s="62">
        <f t="shared" si="165"/>
        <v>0</v>
      </c>
      <c r="W205" s="62">
        <f t="shared" si="165"/>
        <v>0</v>
      </c>
      <c r="X205" s="38">
        <f t="shared" si="159"/>
        <v>0.78402763634727257</v>
      </c>
      <c r="Y205" s="38">
        <f t="shared" si="160"/>
        <v>0</v>
      </c>
      <c r="Z205" s="38">
        <f t="shared" si="161"/>
        <v>0</v>
      </c>
      <c r="AA205" s="38">
        <f t="shared" si="149"/>
        <v>0</v>
      </c>
      <c r="AB205" s="38" t="s">
        <v>40</v>
      </c>
    </row>
    <row r="206" spans="1:28" ht="65.25" customHeight="1" x14ac:dyDescent="0.25">
      <c r="A206" s="39" t="s">
        <v>358</v>
      </c>
      <c r="B206" s="34" t="s">
        <v>37</v>
      </c>
      <c r="C206" s="34">
        <v>10</v>
      </c>
      <c r="D206" s="34" t="s">
        <v>38</v>
      </c>
      <c r="E206" s="95" t="s">
        <v>357</v>
      </c>
      <c r="F206" s="62">
        <f t="shared" si="164"/>
        <v>115560588109</v>
      </c>
      <c r="G206" s="62">
        <f t="shared" si="164"/>
        <v>0</v>
      </c>
      <c r="H206" s="62">
        <f t="shared" si="164"/>
        <v>0</v>
      </c>
      <c r="I206" s="62">
        <f t="shared" si="164"/>
        <v>0</v>
      </c>
      <c r="J206" s="62">
        <f t="shared" si="164"/>
        <v>0</v>
      </c>
      <c r="K206" s="62">
        <f t="shared" si="144"/>
        <v>0</v>
      </c>
      <c r="L206" s="66">
        <f>+L207</f>
        <v>115560588109</v>
      </c>
      <c r="M206" s="253">
        <f t="shared" si="157"/>
        <v>1.4642822946146862E-2</v>
      </c>
      <c r="N206" s="62">
        <f t="shared" si="165"/>
        <v>0</v>
      </c>
      <c r="O206" s="62">
        <f t="shared" si="165"/>
        <v>90602694750</v>
      </c>
      <c r="P206" s="62">
        <f t="shared" si="165"/>
        <v>24957893359</v>
      </c>
      <c r="Q206" s="62">
        <f t="shared" si="165"/>
        <v>90602694750</v>
      </c>
      <c r="R206" s="62">
        <f t="shared" si="165"/>
        <v>24957893359</v>
      </c>
      <c r="S206" s="62">
        <f t="shared" si="165"/>
        <v>0</v>
      </c>
      <c r="T206" s="62">
        <f t="shared" si="165"/>
        <v>0</v>
      </c>
      <c r="U206" s="62">
        <f t="shared" si="165"/>
        <v>90602694750</v>
      </c>
      <c r="V206" s="62">
        <f t="shared" si="165"/>
        <v>0</v>
      </c>
      <c r="W206" s="62">
        <f t="shared" si="165"/>
        <v>0</v>
      </c>
      <c r="X206" s="38">
        <f t="shared" si="159"/>
        <v>0.78402763634727257</v>
      </c>
      <c r="Y206" s="38">
        <f t="shared" si="160"/>
        <v>0</v>
      </c>
      <c r="Z206" s="38">
        <f t="shared" si="161"/>
        <v>0</v>
      </c>
      <c r="AA206" s="38">
        <f t="shared" si="149"/>
        <v>0</v>
      </c>
      <c r="AB206" s="38" t="s">
        <v>40</v>
      </c>
    </row>
    <row r="207" spans="1:28" ht="38.25" customHeight="1" x14ac:dyDescent="0.25">
      <c r="A207" s="39" t="s">
        <v>359</v>
      </c>
      <c r="B207" s="34" t="s">
        <v>37</v>
      </c>
      <c r="C207" s="34">
        <v>10</v>
      </c>
      <c r="D207" s="34" t="s">
        <v>38</v>
      </c>
      <c r="E207" s="40" t="s">
        <v>268</v>
      </c>
      <c r="F207" s="62">
        <f t="shared" si="164"/>
        <v>115560588109</v>
      </c>
      <c r="G207" s="62">
        <f t="shared" si="164"/>
        <v>0</v>
      </c>
      <c r="H207" s="62">
        <f t="shared" si="164"/>
        <v>0</v>
      </c>
      <c r="I207" s="62">
        <f t="shared" si="164"/>
        <v>0</v>
      </c>
      <c r="J207" s="62">
        <f t="shared" si="164"/>
        <v>0</v>
      </c>
      <c r="K207" s="62">
        <f>+K208</f>
        <v>0</v>
      </c>
      <c r="L207" s="66">
        <f>+L208</f>
        <v>115560588109</v>
      </c>
      <c r="M207" s="253">
        <f t="shared" si="157"/>
        <v>1.4642822946146862E-2</v>
      </c>
      <c r="N207" s="62">
        <f t="shared" si="165"/>
        <v>0</v>
      </c>
      <c r="O207" s="62">
        <f t="shared" si="165"/>
        <v>90602694750</v>
      </c>
      <c r="P207" s="62">
        <f t="shared" si="165"/>
        <v>24957893359</v>
      </c>
      <c r="Q207" s="62">
        <f t="shared" si="165"/>
        <v>90602694750</v>
      </c>
      <c r="R207" s="62">
        <f t="shared" si="165"/>
        <v>24957893359</v>
      </c>
      <c r="S207" s="62">
        <f t="shared" si="165"/>
        <v>0</v>
      </c>
      <c r="T207" s="62">
        <f t="shared" si="165"/>
        <v>0</v>
      </c>
      <c r="U207" s="62">
        <f t="shared" si="165"/>
        <v>90602694750</v>
      </c>
      <c r="V207" s="62">
        <f t="shared" si="165"/>
        <v>0</v>
      </c>
      <c r="W207" s="62">
        <f t="shared" si="165"/>
        <v>0</v>
      </c>
      <c r="X207" s="38">
        <f t="shared" si="159"/>
        <v>0.78402763634727257</v>
      </c>
      <c r="Y207" s="38">
        <f t="shared" si="160"/>
        <v>0</v>
      </c>
      <c r="Z207" s="38">
        <f t="shared" si="161"/>
        <v>0</v>
      </c>
      <c r="AA207" s="38">
        <f t="shared" si="149"/>
        <v>0</v>
      </c>
      <c r="AB207" s="38" t="s">
        <v>40</v>
      </c>
    </row>
    <row r="208" spans="1:28" ht="30" customHeight="1" x14ac:dyDescent="0.25">
      <c r="A208" s="43" t="s">
        <v>360</v>
      </c>
      <c r="B208" s="44" t="s">
        <v>37</v>
      </c>
      <c r="C208" s="44">
        <v>10</v>
      </c>
      <c r="D208" s="44" t="s">
        <v>38</v>
      </c>
      <c r="E208" s="45" t="s">
        <v>258</v>
      </c>
      <c r="F208" s="46">
        <v>115560588109</v>
      </c>
      <c r="G208" s="46">
        <v>0</v>
      </c>
      <c r="H208" s="46">
        <v>0</v>
      </c>
      <c r="I208" s="46">
        <v>0</v>
      </c>
      <c r="J208" s="46">
        <v>0</v>
      </c>
      <c r="K208" s="46">
        <f t="shared" ref="K208:K216" si="166">+G208-H208+I208-J208</f>
        <v>0</v>
      </c>
      <c r="L208" s="56">
        <f>+F208+K208</f>
        <v>115560588109</v>
      </c>
      <c r="M208" s="266">
        <f t="shared" si="157"/>
        <v>1.4642822946146862E-2</v>
      </c>
      <c r="N208" s="46">
        <v>0</v>
      </c>
      <c r="O208" s="46">
        <v>90602694750</v>
      </c>
      <c r="P208" s="46">
        <f>L208-O208</f>
        <v>24957893359</v>
      </c>
      <c r="Q208" s="46">
        <v>90602694750</v>
      </c>
      <c r="R208" s="46">
        <f>+L208-Q208</f>
        <v>24957893359</v>
      </c>
      <c r="S208" s="46">
        <f>O208-Q208</f>
        <v>0</v>
      </c>
      <c r="T208" s="46">
        <v>0</v>
      </c>
      <c r="U208" s="46">
        <f>+Q208-T208</f>
        <v>90602694750</v>
      </c>
      <c r="V208" s="46">
        <v>0</v>
      </c>
      <c r="W208" s="48">
        <f>+T208-V208</f>
        <v>0</v>
      </c>
      <c r="X208" s="49">
        <f t="shared" si="159"/>
        <v>0.78402763634727257</v>
      </c>
      <c r="Y208" s="49">
        <f t="shared" si="160"/>
        <v>0</v>
      </c>
      <c r="Z208" s="49">
        <f t="shared" si="161"/>
        <v>0</v>
      </c>
      <c r="AA208" s="49">
        <f t="shared" si="149"/>
        <v>0</v>
      </c>
      <c r="AB208" s="49" t="s">
        <v>40</v>
      </c>
    </row>
    <row r="209" spans="1:28" ht="64.5" customHeight="1" x14ac:dyDescent="0.25">
      <c r="A209" s="39" t="s">
        <v>361</v>
      </c>
      <c r="B209" s="34" t="s">
        <v>37</v>
      </c>
      <c r="C209" s="34">
        <v>10</v>
      </c>
      <c r="D209" s="34" t="s">
        <v>38</v>
      </c>
      <c r="E209" s="40" t="s">
        <v>362</v>
      </c>
      <c r="F209" s="62">
        <f t="shared" ref="F209:J211" si="167">+F210</f>
        <v>354209260659</v>
      </c>
      <c r="G209" s="62">
        <f t="shared" si="167"/>
        <v>0</v>
      </c>
      <c r="H209" s="62">
        <f t="shared" si="167"/>
        <v>0</v>
      </c>
      <c r="I209" s="62">
        <f t="shared" si="167"/>
        <v>0</v>
      </c>
      <c r="J209" s="62">
        <f t="shared" si="167"/>
        <v>0</v>
      </c>
      <c r="K209" s="62">
        <f t="shared" si="166"/>
        <v>0</v>
      </c>
      <c r="L209" s="66">
        <f>+L210</f>
        <v>354209260659</v>
      </c>
      <c r="M209" s="253">
        <f t="shared" si="157"/>
        <v>4.4882287071982975E-2</v>
      </c>
      <c r="N209" s="62">
        <f t="shared" ref="N209:W211" si="168">+N210</f>
        <v>0</v>
      </c>
      <c r="O209" s="62">
        <f t="shared" si="168"/>
        <v>286640298555</v>
      </c>
      <c r="P209" s="62">
        <f t="shared" si="168"/>
        <v>67568962104</v>
      </c>
      <c r="Q209" s="62">
        <f t="shared" si="168"/>
        <v>286640298555</v>
      </c>
      <c r="R209" s="62">
        <f t="shared" si="168"/>
        <v>67568962104</v>
      </c>
      <c r="S209" s="62">
        <f t="shared" si="168"/>
        <v>0</v>
      </c>
      <c r="T209" s="62">
        <f t="shared" si="168"/>
        <v>0</v>
      </c>
      <c r="U209" s="62">
        <f t="shared" si="168"/>
        <v>286640298555</v>
      </c>
      <c r="V209" s="62">
        <f t="shared" si="168"/>
        <v>0</v>
      </c>
      <c r="W209" s="62">
        <f t="shared" si="168"/>
        <v>0</v>
      </c>
      <c r="X209" s="38">
        <f t="shared" si="159"/>
        <v>0.80923999000396218</v>
      </c>
      <c r="Y209" s="38">
        <f t="shared" si="160"/>
        <v>0</v>
      </c>
      <c r="Z209" s="38">
        <f t="shared" si="161"/>
        <v>0</v>
      </c>
      <c r="AA209" s="38">
        <f t="shared" si="149"/>
        <v>0</v>
      </c>
      <c r="AB209" s="38" t="s">
        <v>40</v>
      </c>
    </row>
    <row r="210" spans="1:28" ht="64.5" customHeight="1" x14ac:dyDescent="0.25">
      <c r="A210" s="39" t="s">
        <v>363</v>
      </c>
      <c r="B210" s="34" t="s">
        <v>37</v>
      </c>
      <c r="C210" s="34">
        <v>10</v>
      </c>
      <c r="D210" s="34" t="s">
        <v>38</v>
      </c>
      <c r="E210" s="40" t="s">
        <v>362</v>
      </c>
      <c r="F210" s="62">
        <f t="shared" si="167"/>
        <v>354209260659</v>
      </c>
      <c r="G210" s="62">
        <f t="shared" si="167"/>
        <v>0</v>
      </c>
      <c r="H210" s="62">
        <f t="shared" si="167"/>
        <v>0</v>
      </c>
      <c r="I210" s="62">
        <f t="shared" si="167"/>
        <v>0</v>
      </c>
      <c r="J210" s="62">
        <f t="shared" si="167"/>
        <v>0</v>
      </c>
      <c r="K210" s="62">
        <f t="shared" si="166"/>
        <v>0</v>
      </c>
      <c r="L210" s="66">
        <f>+L211</f>
        <v>354209260659</v>
      </c>
      <c r="M210" s="253">
        <f t="shared" si="157"/>
        <v>4.4882287071982975E-2</v>
      </c>
      <c r="N210" s="62">
        <f t="shared" si="168"/>
        <v>0</v>
      </c>
      <c r="O210" s="62">
        <f t="shared" si="168"/>
        <v>286640298555</v>
      </c>
      <c r="P210" s="62">
        <f t="shared" si="168"/>
        <v>67568962104</v>
      </c>
      <c r="Q210" s="62">
        <f t="shared" si="168"/>
        <v>286640298555</v>
      </c>
      <c r="R210" s="62">
        <f t="shared" si="168"/>
        <v>67568962104</v>
      </c>
      <c r="S210" s="62">
        <f t="shared" si="168"/>
        <v>0</v>
      </c>
      <c r="T210" s="62">
        <f t="shared" si="168"/>
        <v>0</v>
      </c>
      <c r="U210" s="62">
        <f t="shared" si="168"/>
        <v>286640298555</v>
      </c>
      <c r="V210" s="62">
        <f t="shared" si="168"/>
        <v>0</v>
      </c>
      <c r="W210" s="62">
        <f t="shared" si="168"/>
        <v>0</v>
      </c>
      <c r="X210" s="38">
        <f t="shared" si="159"/>
        <v>0.80923999000396218</v>
      </c>
      <c r="Y210" s="38">
        <f t="shared" si="160"/>
        <v>0</v>
      </c>
      <c r="Z210" s="38">
        <f t="shared" si="161"/>
        <v>0</v>
      </c>
      <c r="AA210" s="38">
        <f t="shared" si="149"/>
        <v>0</v>
      </c>
      <c r="AB210" s="38" t="s">
        <v>40</v>
      </c>
    </row>
    <row r="211" spans="1:28" ht="38.25" customHeight="1" x14ac:dyDescent="0.25">
      <c r="A211" s="39" t="s">
        <v>364</v>
      </c>
      <c r="B211" s="34" t="s">
        <v>37</v>
      </c>
      <c r="C211" s="34">
        <v>10</v>
      </c>
      <c r="D211" s="34" t="s">
        <v>38</v>
      </c>
      <c r="E211" s="40" t="s">
        <v>268</v>
      </c>
      <c r="F211" s="62">
        <f t="shared" si="167"/>
        <v>354209260659</v>
      </c>
      <c r="G211" s="62">
        <f t="shared" si="167"/>
        <v>0</v>
      </c>
      <c r="H211" s="62">
        <f t="shared" si="167"/>
        <v>0</v>
      </c>
      <c r="I211" s="62">
        <f t="shared" si="167"/>
        <v>0</v>
      </c>
      <c r="J211" s="62">
        <f t="shared" si="167"/>
        <v>0</v>
      </c>
      <c r="K211" s="62">
        <f t="shared" si="166"/>
        <v>0</v>
      </c>
      <c r="L211" s="66">
        <f>+L212</f>
        <v>354209260659</v>
      </c>
      <c r="M211" s="253">
        <f t="shared" si="157"/>
        <v>4.4882287071982975E-2</v>
      </c>
      <c r="N211" s="62">
        <f t="shared" si="168"/>
        <v>0</v>
      </c>
      <c r="O211" s="62">
        <f t="shared" si="168"/>
        <v>286640298555</v>
      </c>
      <c r="P211" s="62">
        <f t="shared" si="168"/>
        <v>67568962104</v>
      </c>
      <c r="Q211" s="62">
        <f t="shared" si="168"/>
        <v>286640298555</v>
      </c>
      <c r="R211" s="62">
        <f t="shared" si="168"/>
        <v>67568962104</v>
      </c>
      <c r="S211" s="62">
        <f t="shared" si="168"/>
        <v>0</v>
      </c>
      <c r="T211" s="62">
        <f t="shared" si="168"/>
        <v>0</v>
      </c>
      <c r="U211" s="62">
        <f t="shared" si="168"/>
        <v>286640298555</v>
      </c>
      <c r="V211" s="62">
        <f t="shared" si="168"/>
        <v>0</v>
      </c>
      <c r="W211" s="62">
        <f t="shared" si="168"/>
        <v>0</v>
      </c>
      <c r="X211" s="38">
        <f t="shared" si="159"/>
        <v>0.80923999000396218</v>
      </c>
      <c r="Y211" s="38">
        <f t="shared" si="160"/>
        <v>0</v>
      </c>
      <c r="Z211" s="38">
        <f t="shared" si="161"/>
        <v>0</v>
      </c>
      <c r="AA211" s="38">
        <f t="shared" si="149"/>
        <v>0</v>
      </c>
      <c r="AB211" s="38" t="s">
        <v>40</v>
      </c>
    </row>
    <row r="212" spans="1:28" ht="30" customHeight="1" x14ac:dyDescent="0.25">
      <c r="A212" s="43" t="s">
        <v>365</v>
      </c>
      <c r="B212" s="44" t="s">
        <v>37</v>
      </c>
      <c r="C212" s="44">
        <v>10</v>
      </c>
      <c r="D212" s="44" t="s">
        <v>38</v>
      </c>
      <c r="E212" s="45" t="s">
        <v>258</v>
      </c>
      <c r="F212" s="46">
        <v>354209260659</v>
      </c>
      <c r="G212" s="46">
        <v>0</v>
      </c>
      <c r="H212" s="46">
        <v>0</v>
      </c>
      <c r="I212" s="46">
        <v>0</v>
      </c>
      <c r="J212" s="46">
        <v>0</v>
      </c>
      <c r="K212" s="46">
        <f t="shared" si="166"/>
        <v>0</v>
      </c>
      <c r="L212" s="56">
        <f>+F212+K212</f>
        <v>354209260659</v>
      </c>
      <c r="M212" s="266">
        <f t="shared" si="157"/>
        <v>4.4882287071982975E-2</v>
      </c>
      <c r="N212" s="46">
        <v>0</v>
      </c>
      <c r="O212" s="46">
        <v>286640298555</v>
      </c>
      <c r="P212" s="46">
        <f>L212-O212</f>
        <v>67568962104</v>
      </c>
      <c r="Q212" s="46">
        <v>286640298555</v>
      </c>
      <c r="R212" s="46">
        <f>+L212-Q212</f>
        <v>67568962104</v>
      </c>
      <c r="S212" s="46">
        <f>O212-Q212</f>
        <v>0</v>
      </c>
      <c r="T212" s="46">
        <v>0</v>
      </c>
      <c r="U212" s="46">
        <f>+Q212-T212</f>
        <v>286640298555</v>
      </c>
      <c r="V212" s="46">
        <v>0</v>
      </c>
      <c r="W212" s="48">
        <f>+T212-V212</f>
        <v>0</v>
      </c>
      <c r="X212" s="49">
        <f t="shared" si="159"/>
        <v>0.80923999000396218</v>
      </c>
      <c r="Y212" s="49">
        <f t="shared" si="160"/>
        <v>0</v>
      </c>
      <c r="Z212" s="49">
        <f t="shared" si="161"/>
        <v>0</v>
      </c>
      <c r="AA212" s="49">
        <f t="shared" si="149"/>
        <v>0</v>
      </c>
      <c r="AB212" s="49" t="s">
        <v>40</v>
      </c>
    </row>
    <row r="213" spans="1:28" ht="71.25" customHeight="1" x14ac:dyDescent="0.25">
      <c r="A213" s="39" t="s">
        <v>366</v>
      </c>
      <c r="B213" s="34" t="s">
        <v>37</v>
      </c>
      <c r="C213" s="34">
        <v>10</v>
      </c>
      <c r="D213" s="34" t="s">
        <v>38</v>
      </c>
      <c r="E213" s="40" t="s">
        <v>367</v>
      </c>
      <c r="F213" s="62">
        <f t="shared" ref="F213:J215" si="169">+F214</f>
        <v>53006481523</v>
      </c>
      <c r="G213" s="62">
        <f t="shared" si="169"/>
        <v>0</v>
      </c>
      <c r="H213" s="62">
        <f t="shared" si="169"/>
        <v>0</v>
      </c>
      <c r="I213" s="62">
        <f t="shared" si="169"/>
        <v>0</v>
      </c>
      <c r="J213" s="62">
        <f t="shared" si="169"/>
        <v>0</v>
      </c>
      <c r="K213" s="62">
        <f t="shared" si="166"/>
        <v>0</v>
      </c>
      <c r="L213" s="66">
        <f>+L214</f>
        <v>53006481523</v>
      </c>
      <c r="M213" s="42">
        <f t="shared" si="157"/>
        <v>6.7165158696440158E-3</v>
      </c>
      <c r="N213" s="62">
        <f t="shared" ref="N213:W215" si="170">+N214</f>
        <v>0</v>
      </c>
      <c r="O213" s="62">
        <f t="shared" si="170"/>
        <v>46618509423</v>
      </c>
      <c r="P213" s="62">
        <f t="shared" si="170"/>
        <v>6387972100</v>
      </c>
      <c r="Q213" s="62">
        <f t="shared" si="170"/>
        <v>46618509423</v>
      </c>
      <c r="R213" s="62">
        <f t="shared" si="170"/>
        <v>6387972100</v>
      </c>
      <c r="S213" s="62">
        <f t="shared" si="170"/>
        <v>0</v>
      </c>
      <c r="T213" s="62">
        <f t="shared" si="170"/>
        <v>0</v>
      </c>
      <c r="U213" s="62">
        <f t="shared" si="170"/>
        <v>46618509423</v>
      </c>
      <c r="V213" s="62">
        <f t="shared" si="170"/>
        <v>0</v>
      </c>
      <c r="W213" s="62">
        <f t="shared" si="170"/>
        <v>0</v>
      </c>
      <c r="X213" s="38">
        <f t="shared" si="159"/>
        <v>0.87948696241556423</v>
      </c>
      <c r="Y213" s="38">
        <f t="shared" si="160"/>
        <v>0</v>
      </c>
      <c r="Z213" s="38">
        <f t="shared" si="161"/>
        <v>0</v>
      </c>
      <c r="AA213" s="38">
        <f t="shared" si="149"/>
        <v>0</v>
      </c>
      <c r="AB213" s="38" t="s">
        <v>40</v>
      </c>
    </row>
    <row r="214" spans="1:28" ht="71.25" customHeight="1" x14ac:dyDescent="0.25">
      <c r="A214" s="39" t="s">
        <v>368</v>
      </c>
      <c r="B214" s="34" t="s">
        <v>37</v>
      </c>
      <c r="C214" s="34">
        <v>10</v>
      </c>
      <c r="D214" s="34" t="s">
        <v>38</v>
      </c>
      <c r="E214" s="95" t="s">
        <v>367</v>
      </c>
      <c r="F214" s="62">
        <f t="shared" si="169"/>
        <v>53006481523</v>
      </c>
      <c r="G214" s="62">
        <f t="shared" si="169"/>
        <v>0</v>
      </c>
      <c r="H214" s="62">
        <f t="shared" si="169"/>
        <v>0</v>
      </c>
      <c r="I214" s="62">
        <f t="shared" si="169"/>
        <v>0</v>
      </c>
      <c r="J214" s="62">
        <f t="shared" si="169"/>
        <v>0</v>
      </c>
      <c r="K214" s="62">
        <f t="shared" si="166"/>
        <v>0</v>
      </c>
      <c r="L214" s="66">
        <f>+L215</f>
        <v>53006481523</v>
      </c>
      <c r="M214" s="42">
        <f t="shared" si="157"/>
        <v>6.7165158696440158E-3</v>
      </c>
      <c r="N214" s="62">
        <f t="shared" si="170"/>
        <v>0</v>
      </c>
      <c r="O214" s="62">
        <f t="shared" si="170"/>
        <v>46618509423</v>
      </c>
      <c r="P214" s="62">
        <f t="shared" si="170"/>
        <v>6387972100</v>
      </c>
      <c r="Q214" s="62">
        <f t="shared" si="170"/>
        <v>46618509423</v>
      </c>
      <c r="R214" s="62">
        <f t="shared" si="170"/>
        <v>6387972100</v>
      </c>
      <c r="S214" s="62">
        <f t="shared" si="170"/>
        <v>0</v>
      </c>
      <c r="T214" s="62">
        <f t="shared" si="170"/>
        <v>0</v>
      </c>
      <c r="U214" s="62">
        <f t="shared" si="170"/>
        <v>46618509423</v>
      </c>
      <c r="V214" s="62">
        <f t="shared" si="170"/>
        <v>0</v>
      </c>
      <c r="W214" s="62">
        <f t="shared" si="170"/>
        <v>0</v>
      </c>
      <c r="X214" s="38">
        <f t="shared" si="159"/>
        <v>0.87948696241556423</v>
      </c>
      <c r="Y214" s="38">
        <f t="shared" si="160"/>
        <v>0</v>
      </c>
      <c r="Z214" s="38">
        <f t="shared" si="161"/>
        <v>0</v>
      </c>
      <c r="AA214" s="38">
        <f t="shared" si="149"/>
        <v>0</v>
      </c>
      <c r="AB214" s="38" t="s">
        <v>40</v>
      </c>
    </row>
    <row r="215" spans="1:28" ht="30.75" customHeight="1" x14ac:dyDescent="0.25">
      <c r="A215" s="39" t="s">
        <v>369</v>
      </c>
      <c r="B215" s="34" t="s">
        <v>37</v>
      </c>
      <c r="C215" s="34">
        <v>10</v>
      </c>
      <c r="D215" s="34" t="s">
        <v>38</v>
      </c>
      <c r="E215" s="40" t="s">
        <v>268</v>
      </c>
      <c r="F215" s="62">
        <f t="shared" si="169"/>
        <v>53006481523</v>
      </c>
      <c r="G215" s="62">
        <f t="shared" si="169"/>
        <v>0</v>
      </c>
      <c r="H215" s="62">
        <f t="shared" si="169"/>
        <v>0</v>
      </c>
      <c r="I215" s="62">
        <f t="shared" si="169"/>
        <v>0</v>
      </c>
      <c r="J215" s="62">
        <f t="shared" si="169"/>
        <v>0</v>
      </c>
      <c r="K215" s="62">
        <f t="shared" si="166"/>
        <v>0</v>
      </c>
      <c r="L215" s="66">
        <f>+L216</f>
        <v>53006481523</v>
      </c>
      <c r="M215" s="42">
        <f t="shared" si="157"/>
        <v>6.7165158696440158E-3</v>
      </c>
      <c r="N215" s="62">
        <f t="shared" si="170"/>
        <v>0</v>
      </c>
      <c r="O215" s="62">
        <f t="shared" si="170"/>
        <v>46618509423</v>
      </c>
      <c r="P215" s="62">
        <f t="shared" si="170"/>
        <v>6387972100</v>
      </c>
      <c r="Q215" s="62">
        <f t="shared" si="170"/>
        <v>46618509423</v>
      </c>
      <c r="R215" s="62">
        <f t="shared" si="170"/>
        <v>6387972100</v>
      </c>
      <c r="S215" s="62">
        <f t="shared" si="170"/>
        <v>0</v>
      </c>
      <c r="T215" s="62">
        <f t="shared" si="170"/>
        <v>0</v>
      </c>
      <c r="U215" s="62">
        <f t="shared" si="170"/>
        <v>46618509423</v>
      </c>
      <c r="V215" s="62">
        <f t="shared" si="170"/>
        <v>0</v>
      </c>
      <c r="W215" s="62">
        <f t="shared" si="170"/>
        <v>0</v>
      </c>
      <c r="X215" s="38">
        <f t="shared" si="159"/>
        <v>0.87948696241556423</v>
      </c>
      <c r="Y215" s="38">
        <f t="shared" si="160"/>
        <v>0</v>
      </c>
      <c r="Z215" s="38">
        <f t="shared" si="161"/>
        <v>0</v>
      </c>
      <c r="AA215" s="38">
        <f t="shared" si="149"/>
        <v>0</v>
      </c>
      <c r="AB215" s="38" t="s">
        <v>40</v>
      </c>
    </row>
    <row r="216" spans="1:28" ht="30" customHeight="1" x14ac:dyDescent="0.25">
      <c r="A216" s="43" t="s">
        <v>370</v>
      </c>
      <c r="B216" s="44" t="s">
        <v>37</v>
      </c>
      <c r="C216" s="44">
        <v>10</v>
      </c>
      <c r="D216" s="44" t="s">
        <v>38</v>
      </c>
      <c r="E216" s="45" t="s">
        <v>258</v>
      </c>
      <c r="F216" s="46">
        <v>53006481523</v>
      </c>
      <c r="G216" s="46">
        <v>0</v>
      </c>
      <c r="H216" s="46">
        <v>0</v>
      </c>
      <c r="I216" s="46">
        <v>0</v>
      </c>
      <c r="J216" s="46">
        <v>0</v>
      </c>
      <c r="K216" s="46">
        <f t="shared" si="166"/>
        <v>0</v>
      </c>
      <c r="L216" s="56">
        <f>+F216+K216</f>
        <v>53006481523</v>
      </c>
      <c r="M216" s="51">
        <f t="shared" si="157"/>
        <v>6.7165158696440158E-3</v>
      </c>
      <c r="N216" s="46">
        <v>0</v>
      </c>
      <c r="O216" s="46">
        <v>46618509423</v>
      </c>
      <c r="P216" s="46">
        <f>L216-O216</f>
        <v>6387972100</v>
      </c>
      <c r="Q216" s="46">
        <v>46618509423</v>
      </c>
      <c r="R216" s="46">
        <f>+L216-Q216</f>
        <v>6387972100</v>
      </c>
      <c r="S216" s="46">
        <f>O216-Q216</f>
        <v>0</v>
      </c>
      <c r="T216" s="46">
        <v>0</v>
      </c>
      <c r="U216" s="46">
        <f>+Q216-T216</f>
        <v>46618509423</v>
      </c>
      <c r="V216" s="46">
        <v>0</v>
      </c>
      <c r="W216" s="48">
        <f>+T216-V216</f>
        <v>0</v>
      </c>
      <c r="X216" s="49">
        <f t="shared" si="159"/>
        <v>0.87948696241556423</v>
      </c>
      <c r="Y216" s="49">
        <f t="shared" si="160"/>
        <v>0</v>
      </c>
      <c r="Z216" s="49">
        <f t="shared" si="161"/>
        <v>0</v>
      </c>
      <c r="AA216" s="49">
        <f t="shared" si="149"/>
        <v>0</v>
      </c>
      <c r="AB216" s="49" t="s">
        <v>40</v>
      </c>
    </row>
    <row r="217" spans="1:28" s="4" customFormat="1" ht="73.5" customHeight="1" x14ac:dyDescent="0.25">
      <c r="A217" s="96" t="s">
        <v>371</v>
      </c>
      <c r="B217" s="100" t="s">
        <v>37</v>
      </c>
      <c r="C217" s="34">
        <v>10</v>
      </c>
      <c r="D217" s="34" t="s">
        <v>38</v>
      </c>
      <c r="E217" s="95" t="s">
        <v>372</v>
      </c>
      <c r="F217" s="60">
        <f t="shared" ref="F217:L219" si="171">+F218</f>
        <v>2450000000</v>
      </c>
      <c r="G217" s="60">
        <f t="shared" si="171"/>
        <v>0</v>
      </c>
      <c r="H217" s="60">
        <f t="shared" si="171"/>
        <v>0</v>
      </c>
      <c r="I217" s="60">
        <f t="shared" si="171"/>
        <v>0</v>
      </c>
      <c r="J217" s="60">
        <f t="shared" si="171"/>
        <v>0</v>
      </c>
      <c r="K217" s="60">
        <f t="shared" si="171"/>
        <v>0</v>
      </c>
      <c r="L217" s="66">
        <f t="shared" si="171"/>
        <v>2450000000</v>
      </c>
      <c r="M217" s="42">
        <f t="shared" si="157"/>
        <v>3.1044248567012816E-4</v>
      </c>
      <c r="N217" s="60">
        <f t="shared" ref="N217:W219" si="172">+N218</f>
        <v>0</v>
      </c>
      <c r="O217" s="60">
        <f t="shared" si="172"/>
        <v>2210907721.6900001</v>
      </c>
      <c r="P217" s="60">
        <f t="shared" si="172"/>
        <v>239092278.30999994</v>
      </c>
      <c r="Q217" s="60">
        <f t="shared" si="172"/>
        <v>1987261536.1700001</v>
      </c>
      <c r="R217" s="60">
        <f t="shared" si="172"/>
        <v>462738463.82999992</v>
      </c>
      <c r="S217" s="60">
        <f t="shared" si="172"/>
        <v>223646185.51999998</v>
      </c>
      <c r="T217" s="60">
        <f t="shared" si="172"/>
        <v>1287600.17</v>
      </c>
      <c r="U217" s="60">
        <f t="shared" si="172"/>
        <v>1985973936</v>
      </c>
      <c r="V217" s="60">
        <f t="shared" si="172"/>
        <v>1287600.17</v>
      </c>
      <c r="W217" s="60">
        <f t="shared" si="172"/>
        <v>0</v>
      </c>
      <c r="X217" s="38">
        <f t="shared" si="159"/>
        <v>0.81112715762040821</v>
      </c>
      <c r="Y217" s="147">
        <f t="shared" si="160"/>
        <v>5.2555108979591828E-4</v>
      </c>
      <c r="Z217" s="38">
        <f t="shared" si="161"/>
        <v>5.2555108979591828E-4</v>
      </c>
      <c r="AA217" s="38">
        <f t="shared" si="149"/>
        <v>6.4792688157269923E-4</v>
      </c>
      <c r="AB217" s="65">
        <f>+V217/T217</f>
        <v>1</v>
      </c>
    </row>
    <row r="218" spans="1:28" s="4" customFormat="1" ht="57" customHeight="1" x14ac:dyDescent="0.25">
      <c r="A218" s="96" t="s">
        <v>373</v>
      </c>
      <c r="B218" s="100" t="s">
        <v>37</v>
      </c>
      <c r="C218" s="34">
        <v>10</v>
      </c>
      <c r="D218" s="34" t="s">
        <v>38</v>
      </c>
      <c r="E218" s="95" t="s">
        <v>372</v>
      </c>
      <c r="F218" s="60">
        <f t="shared" si="171"/>
        <v>2450000000</v>
      </c>
      <c r="G218" s="60">
        <f t="shared" si="171"/>
        <v>0</v>
      </c>
      <c r="H218" s="60">
        <f t="shared" si="171"/>
        <v>0</v>
      </c>
      <c r="I218" s="60">
        <f t="shared" si="171"/>
        <v>0</v>
      </c>
      <c r="J218" s="60">
        <f t="shared" si="171"/>
        <v>0</v>
      </c>
      <c r="K218" s="60">
        <f t="shared" si="171"/>
        <v>0</v>
      </c>
      <c r="L218" s="66">
        <f t="shared" si="171"/>
        <v>2450000000</v>
      </c>
      <c r="M218" s="42">
        <f t="shared" si="157"/>
        <v>3.1044248567012816E-4</v>
      </c>
      <c r="N218" s="60">
        <f t="shared" si="172"/>
        <v>0</v>
      </c>
      <c r="O218" s="60">
        <f t="shared" si="172"/>
        <v>2210907721.6900001</v>
      </c>
      <c r="P218" s="60">
        <f t="shared" si="172"/>
        <v>239092278.30999994</v>
      </c>
      <c r="Q218" s="60">
        <f t="shared" si="172"/>
        <v>1987261536.1700001</v>
      </c>
      <c r="R218" s="60">
        <f t="shared" si="172"/>
        <v>462738463.82999992</v>
      </c>
      <c r="S218" s="60">
        <f t="shared" si="172"/>
        <v>223646185.51999998</v>
      </c>
      <c r="T218" s="60">
        <f t="shared" si="172"/>
        <v>1287600.17</v>
      </c>
      <c r="U218" s="60">
        <f t="shared" si="172"/>
        <v>1985973936</v>
      </c>
      <c r="V218" s="60">
        <f t="shared" si="172"/>
        <v>1287600.17</v>
      </c>
      <c r="W218" s="60">
        <f t="shared" si="172"/>
        <v>0</v>
      </c>
      <c r="X218" s="38">
        <f t="shared" si="159"/>
        <v>0.81112715762040821</v>
      </c>
      <c r="Y218" s="147">
        <f t="shared" si="160"/>
        <v>5.2555108979591828E-4</v>
      </c>
      <c r="Z218" s="38">
        <f t="shared" si="161"/>
        <v>5.2555108979591828E-4</v>
      </c>
      <c r="AA218" s="38">
        <f t="shared" si="149"/>
        <v>6.4792688157269923E-4</v>
      </c>
      <c r="AB218" s="38">
        <f>+V218/T218</f>
        <v>1</v>
      </c>
    </row>
    <row r="219" spans="1:28" ht="45" customHeight="1" x14ac:dyDescent="0.25">
      <c r="A219" s="96" t="s">
        <v>374</v>
      </c>
      <c r="B219" s="100" t="s">
        <v>37</v>
      </c>
      <c r="C219" s="34">
        <v>10</v>
      </c>
      <c r="D219" s="34" t="s">
        <v>38</v>
      </c>
      <c r="E219" s="95" t="s">
        <v>268</v>
      </c>
      <c r="F219" s="60">
        <f t="shared" si="171"/>
        <v>2450000000</v>
      </c>
      <c r="G219" s="60">
        <f t="shared" si="171"/>
        <v>0</v>
      </c>
      <c r="H219" s="60">
        <f t="shared" si="171"/>
        <v>0</v>
      </c>
      <c r="I219" s="60">
        <f t="shared" si="171"/>
        <v>0</v>
      </c>
      <c r="J219" s="60">
        <f t="shared" si="171"/>
        <v>0</v>
      </c>
      <c r="K219" s="60">
        <f t="shared" si="171"/>
        <v>0</v>
      </c>
      <c r="L219" s="66">
        <f t="shared" si="171"/>
        <v>2450000000</v>
      </c>
      <c r="M219" s="42">
        <f t="shared" si="157"/>
        <v>3.1044248567012816E-4</v>
      </c>
      <c r="N219" s="60">
        <f t="shared" si="172"/>
        <v>0</v>
      </c>
      <c r="O219" s="60">
        <f t="shared" si="172"/>
        <v>2210907721.6900001</v>
      </c>
      <c r="P219" s="60">
        <f t="shared" si="172"/>
        <v>239092278.30999994</v>
      </c>
      <c r="Q219" s="60">
        <f t="shared" si="172"/>
        <v>1987261536.1700001</v>
      </c>
      <c r="R219" s="60">
        <f t="shared" si="172"/>
        <v>462738463.82999992</v>
      </c>
      <c r="S219" s="60">
        <f t="shared" si="172"/>
        <v>223646185.51999998</v>
      </c>
      <c r="T219" s="60">
        <f t="shared" si="172"/>
        <v>1287600.17</v>
      </c>
      <c r="U219" s="60">
        <f t="shared" si="172"/>
        <v>1985973936</v>
      </c>
      <c r="V219" s="60">
        <f t="shared" si="172"/>
        <v>1287600.17</v>
      </c>
      <c r="W219" s="60">
        <f t="shared" si="172"/>
        <v>0</v>
      </c>
      <c r="X219" s="38">
        <f t="shared" si="159"/>
        <v>0.81112715762040821</v>
      </c>
      <c r="Y219" s="147">
        <f t="shared" si="160"/>
        <v>5.2555108979591828E-4</v>
      </c>
      <c r="Z219" s="147">
        <f t="shared" si="161"/>
        <v>5.2555108979591828E-4</v>
      </c>
      <c r="AA219" s="147">
        <f t="shared" si="149"/>
        <v>6.4792688157269923E-4</v>
      </c>
      <c r="AB219" s="38">
        <f>+V219/T219</f>
        <v>1</v>
      </c>
    </row>
    <row r="220" spans="1:28" ht="41.25" customHeight="1" x14ac:dyDescent="0.25">
      <c r="A220" s="102" t="s">
        <v>375</v>
      </c>
      <c r="B220" s="103" t="s">
        <v>37</v>
      </c>
      <c r="C220" s="44">
        <v>10</v>
      </c>
      <c r="D220" s="44" t="s">
        <v>38</v>
      </c>
      <c r="E220" s="45" t="s">
        <v>258</v>
      </c>
      <c r="F220" s="46">
        <v>2450000000</v>
      </c>
      <c r="G220" s="59">
        <v>0</v>
      </c>
      <c r="H220" s="59">
        <v>0</v>
      </c>
      <c r="I220" s="59">
        <v>0</v>
      </c>
      <c r="J220" s="59">
        <v>0</v>
      </c>
      <c r="K220" s="59">
        <f t="shared" ref="K220:K283" si="173">+G220-H220+I220-J220</f>
        <v>0</v>
      </c>
      <c r="L220" s="56">
        <f>+F220+K220</f>
        <v>2450000000</v>
      </c>
      <c r="M220" s="51">
        <f t="shared" si="157"/>
        <v>3.1044248567012816E-4</v>
      </c>
      <c r="N220" s="46">
        <v>0</v>
      </c>
      <c r="O220" s="46">
        <v>2210907721.6900001</v>
      </c>
      <c r="P220" s="59">
        <f>L220-O220</f>
        <v>239092278.30999994</v>
      </c>
      <c r="Q220" s="46">
        <v>1987261536.1700001</v>
      </c>
      <c r="R220" s="59">
        <f>+L220-Q220</f>
        <v>462738463.82999992</v>
      </c>
      <c r="S220" s="46">
        <f>O220-Q220</f>
        <v>223646185.51999998</v>
      </c>
      <c r="T220" s="59">
        <v>1287600.17</v>
      </c>
      <c r="U220" s="46">
        <f>+Q220-T220</f>
        <v>1985973936</v>
      </c>
      <c r="V220" s="59">
        <v>1287600.17</v>
      </c>
      <c r="W220" s="48">
        <f>+T220-V220</f>
        <v>0</v>
      </c>
      <c r="X220" s="49">
        <f t="shared" si="159"/>
        <v>0.81112715762040821</v>
      </c>
      <c r="Y220" s="55">
        <f t="shared" si="160"/>
        <v>5.2555108979591828E-4</v>
      </c>
      <c r="Z220" s="55">
        <f t="shared" si="161"/>
        <v>5.2555108979591828E-4</v>
      </c>
      <c r="AA220" s="55">
        <f t="shared" si="149"/>
        <v>6.4792688157269923E-4</v>
      </c>
      <c r="AB220" s="49">
        <f>+V220/T220</f>
        <v>1</v>
      </c>
    </row>
    <row r="221" spans="1:28" s="4" customFormat="1" ht="81" customHeight="1" x14ac:dyDescent="0.25">
      <c r="A221" s="96" t="s">
        <v>376</v>
      </c>
      <c r="B221" s="100" t="s">
        <v>37</v>
      </c>
      <c r="C221" s="34">
        <v>10</v>
      </c>
      <c r="D221" s="34" t="s">
        <v>38</v>
      </c>
      <c r="E221" s="95" t="s">
        <v>377</v>
      </c>
      <c r="F221" s="60">
        <f t="shared" ref="F221:J223" si="174">+F222</f>
        <v>187318076171</v>
      </c>
      <c r="G221" s="60">
        <f t="shared" si="174"/>
        <v>0</v>
      </c>
      <c r="H221" s="60">
        <f t="shared" si="174"/>
        <v>0</v>
      </c>
      <c r="I221" s="60">
        <f t="shared" si="174"/>
        <v>0</v>
      </c>
      <c r="J221" s="60">
        <f t="shared" si="174"/>
        <v>0</v>
      </c>
      <c r="K221" s="60">
        <f t="shared" si="173"/>
        <v>0</v>
      </c>
      <c r="L221" s="66">
        <f>+L222</f>
        <v>187318076171</v>
      </c>
      <c r="M221" s="253">
        <f t="shared" si="157"/>
        <v>2.3735301705090465E-2</v>
      </c>
      <c r="N221" s="60">
        <f t="shared" ref="N221:W223" si="175">+N222</f>
        <v>0</v>
      </c>
      <c r="O221" s="60">
        <f t="shared" si="175"/>
        <v>187318076171</v>
      </c>
      <c r="P221" s="60">
        <f t="shared" si="175"/>
        <v>0</v>
      </c>
      <c r="Q221" s="60">
        <f t="shared" si="175"/>
        <v>187318076171</v>
      </c>
      <c r="R221" s="60">
        <f t="shared" si="175"/>
        <v>0</v>
      </c>
      <c r="S221" s="60">
        <f t="shared" si="175"/>
        <v>0</v>
      </c>
      <c r="T221" s="60">
        <f t="shared" si="175"/>
        <v>0</v>
      </c>
      <c r="U221" s="60">
        <f t="shared" si="175"/>
        <v>187318076171</v>
      </c>
      <c r="V221" s="60">
        <f t="shared" si="175"/>
        <v>0</v>
      </c>
      <c r="W221" s="60">
        <f t="shared" si="175"/>
        <v>0</v>
      </c>
      <c r="X221" s="38">
        <f t="shared" si="159"/>
        <v>1</v>
      </c>
      <c r="Y221" s="38">
        <f t="shared" si="160"/>
        <v>0</v>
      </c>
      <c r="Z221" s="38">
        <f t="shared" si="161"/>
        <v>0</v>
      </c>
      <c r="AA221" s="38">
        <f t="shared" si="149"/>
        <v>0</v>
      </c>
      <c r="AB221" s="38" t="s">
        <v>40</v>
      </c>
    </row>
    <row r="222" spans="1:28" s="4" customFormat="1" ht="75" customHeight="1" x14ac:dyDescent="0.25">
      <c r="A222" s="96" t="s">
        <v>378</v>
      </c>
      <c r="B222" s="100" t="s">
        <v>37</v>
      </c>
      <c r="C222" s="34">
        <v>10</v>
      </c>
      <c r="D222" s="34" t="s">
        <v>38</v>
      </c>
      <c r="E222" s="95" t="s">
        <v>377</v>
      </c>
      <c r="F222" s="60">
        <f t="shared" si="174"/>
        <v>187318076171</v>
      </c>
      <c r="G222" s="60">
        <f t="shared" si="174"/>
        <v>0</v>
      </c>
      <c r="H222" s="60">
        <f t="shared" si="174"/>
        <v>0</v>
      </c>
      <c r="I222" s="60">
        <f t="shared" si="174"/>
        <v>0</v>
      </c>
      <c r="J222" s="60">
        <f t="shared" si="174"/>
        <v>0</v>
      </c>
      <c r="K222" s="60">
        <f t="shared" si="173"/>
        <v>0</v>
      </c>
      <c r="L222" s="66">
        <f>+L223</f>
        <v>187318076171</v>
      </c>
      <c r="M222" s="253">
        <f t="shared" si="157"/>
        <v>2.3735301705090465E-2</v>
      </c>
      <c r="N222" s="60">
        <f t="shared" si="175"/>
        <v>0</v>
      </c>
      <c r="O222" s="60">
        <f t="shared" si="175"/>
        <v>187318076171</v>
      </c>
      <c r="P222" s="60">
        <f t="shared" si="175"/>
        <v>0</v>
      </c>
      <c r="Q222" s="60">
        <f t="shared" si="175"/>
        <v>187318076171</v>
      </c>
      <c r="R222" s="60">
        <f t="shared" si="175"/>
        <v>0</v>
      </c>
      <c r="S222" s="60">
        <f t="shared" si="175"/>
        <v>0</v>
      </c>
      <c r="T222" s="60">
        <f t="shared" si="175"/>
        <v>0</v>
      </c>
      <c r="U222" s="60">
        <f t="shared" si="175"/>
        <v>187318076171</v>
      </c>
      <c r="V222" s="60">
        <f t="shared" si="175"/>
        <v>0</v>
      </c>
      <c r="W222" s="60">
        <f t="shared" si="175"/>
        <v>0</v>
      </c>
      <c r="X222" s="38">
        <f t="shared" si="159"/>
        <v>1</v>
      </c>
      <c r="Y222" s="38">
        <f t="shared" si="160"/>
        <v>0</v>
      </c>
      <c r="Z222" s="38">
        <f t="shared" si="161"/>
        <v>0</v>
      </c>
      <c r="AA222" s="38">
        <f t="shared" si="149"/>
        <v>0</v>
      </c>
      <c r="AB222" s="38" t="s">
        <v>40</v>
      </c>
    </row>
    <row r="223" spans="1:28" ht="45" customHeight="1" x14ac:dyDescent="0.25">
      <c r="A223" s="96" t="s">
        <v>379</v>
      </c>
      <c r="B223" s="100" t="s">
        <v>37</v>
      </c>
      <c r="C223" s="34">
        <v>10</v>
      </c>
      <c r="D223" s="34" t="s">
        <v>38</v>
      </c>
      <c r="E223" s="95" t="s">
        <v>268</v>
      </c>
      <c r="F223" s="60">
        <f t="shared" si="174"/>
        <v>187318076171</v>
      </c>
      <c r="G223" s="60">
        <f t="shared" si="174"/>
        <v>0</v>
      </c>
      <c r="H223" s="60">
        <f t="shared" si="174"/>
        <v>0</v>
      </c>
      <c r="I223" s="60">
        <f t="shared" si="174"/>
        <v>0</v>
      </c>
      <c r="J223" s="60">
        <f t="shared" si="174"/>
        <v>0</v>
      </c>
      <c r="K223" s="60">
        <f t="shared" si="173"/>
        <v>0</v>
      </c>
      <c r="L223" s="66">
        <f>+L224</f>
        <v>187318076171</v>
      </c>
      <c r="M223" s="253">
        <f t="shared" si="157"/>
        <v>2.3735301705090465E-2</v>
      </c>
      <c r="N223" s="60">
        <f t="shared" si="175"/>
        <v>0</v>
      </c>
      <c r="O223" s="60">
        <f t="shared" si="175"/>
        <v>187318076171</v>
      </c>
      <c r="P223" s="60">
        <f t="shared" si="175"/>
        <v>0</v>
      </c>
      <c r="Q223" s="60">
        <f t="shared" si="175"/>
        <v>187318076171</v>
      </c>
      <c r="R223" s="60">
        <f t="shared" si="175"/>
        <v>0</v>
      </c>
      <c r="S223" s="60">
        <f t="shared" si="175"/>
        <v>0</v>
      </c>
      <c r="T223" s="60">
        <f t="shared" si="175"/>
        <v>0</v>
      </c>
      <c r="U223" s="60">
        <f t="shared" si="175"/>
        <v>187318076171</v>
      </c>
      <c r="V223" s="60">
        <f t="shared" si="175"/>
        <v>0</v>
      </c>
      <c r="W223" s="60">
        <f t="shared" si="175"/>
        <v>0</v>
      </c>
      <c r="X223" s="38">
        <f t="shared" si="159"/>
        <v>1</v>
      </c>
      <c r="Y223" s="38">
        <f t="shared" si="160"/>
        <v>0</v>
      </c>
      <c r="Z223" s="38">
        <f t="shared" si="161"/>
        <v>0</v>
      </c>
      <c r="AA223" s="38">
        <f t="shared" si="149"/>
        <v>0</v>
      </c>
      <c r="AB223" s="65" t="s">
        <v>40</v>
      </c>
    </row>
    <row r="224" spans="1:28" ht="41.25" customHeight="1" x14ac:dyDescent="0.25">
      <c r="A224" s="102" t="s">
        <v>380</v>
      </c>
      <c r="B224" s="103" t="s">
        <v>37</v>
      </c>
      <c r="C224" s="44">
        <v>10</v>
      </c>
      <c r="D224" s="44" t="s">
        <v>38</v>
      </c>
      <c r="E224" s="45" t="s">
        <v>258</v>
      </c>
      <c r="F224" s="46">
        <v>187318076171</v>
      </c>
      <c r="G224" s="59">
        <v>0</v>
      </c>
      <c r="H224" s="59">
        <v>0</v>
      </c>
      <c r="I224" s="59">
        <v>0</v>
      </c>
      <c r="J224" s="59">
        <v>0</v>
      </c>
      <c r="K224" s="59">
        <f t="shared" si="173"/>
        <v>0</v>
      </c>
      <c r="L224" s="56">
        <f>+F224+K224</f>
        <v>187318076171</v>
      </c>
      <c r="M224" s="266">
        <f t="shared" si="157"/>
        <v>2.3735301705090465E-2</v>
      </c>
      <c r="N224" s="46">
        <v>0</v>
      </c>
      <c r="O224" s="46">
        <v>187318076171</v>
      </c>
      <c r="P224" s="59">
        <f>L224-O224</f>
        <v>0</v>
      </c>
      <c r="Q224" s="46">
        <v>187318076171</v>
      </c>
      <c r="R224" s="59">
        <f>+L224-Q224</f>
        <v>0</v>
      </c>
      <c r="S224" s="46">
        <f>O224-Q224</f>
        <v>0</v>
      </c>
      <c r="T224" s="59">
        <v>0</v>
      </c>
      <c r="U224" s="46">
        <f>+Q224-T224</f>
        <v>187318076171</v>
      </c>
      <c r="V224" s="59">
        <v>0</v>
      </c>
      <c r="W224" s="48">
        <f>+T224-V224</f>
        <v>0</v>
      </c>
      <c r="X224" s="49">
        <f t="shared" si="159"/>
        <v>1</v>
      </c>
      <c r="Y224" s="49">
        <f t="shared" si="160"/>
        <v>0</v>
      </c>
      <c r="Z224" s="49">
        <f t="shared" si="161"/>
        <v>0</v>
      </c>
      <c r="AA224" s="49">
        <f t="shared" si="149"/>
        <v>0</v>
      </c>
      <c r="AB224" s="54" t="s">
        <v>40</v>
      </c>
    </row>
    <row r="225" spans="1:28" s="4" customFormat="1" ht="81" customHeight="1" x14ac:dyDescent="0.25">
      <c r="A225" s="96" t="s">
        <v>381</v>
      </c>
      <c r="B225" s="100" t="s">
        <v>37</v>
      </c>
      <c r="C225" s="34">
        <v>10</v>
      </c>
      <c r="D225" s="34" t="s">
        <v>38</v>
      </c>
      <c r="E225" s="95" t="s">
        <v>382</v>
      </c>
      <c r="F225" s="60">
        <f t="shared" ref="F225:J227" si="176">+F226</f>
        <v>133871788300</v>
      </c>
      <c r="G225" s="60">
        <f t="shared" si="176"/>
        <v>0</v>
      </c>
      <c r="H225" s="60">
        <f t="shared" si="176"/>
        <v>0</v>
      </c>
      <c r="I225" s="60">
        <f t="shared" si="176"/>
        <v>0</v>
      </c>
      <c r="J225" s="60">
        <f t="shared" si="176"/>
        <v>0</v>
      </c>
      <c r="K225" s="60">
        <f t="shared" si="173"/>
        <v>0</v>
      </c>
      <c r="L225" s="66">
        <f>+L226</f>
        <v>133871788300</v>
      </c>
      <c r="M225" s="253">
        <f t="shared" si="157"/>
        <v>1.6963057437125378E-2</v>
      </c>
      <c r="N225" s="60">
        <f t="shared" ref="N225:W227" si="177">+N226</f>
        <v>0</v>
      </c>
      <c r="O225" s="60">
        <f t="shared" si="177"/>
        <v>133871788300</v>
      </c>
      <c r="P225" s="60">
        <f t="shared" si="177"/>
        <v>0</v>
      </c>
      <c r="Q225" s="60">
        <f t="shared" si="177"/>
        <v>133871788300</v>
      </c>
      <c r="R225" s="60">
        <f t="shared" si="177"/>
        <v>0</v>
      </c>
      <c r="S225" s="60">
        <f t="shared" si="177"/>
        <v>0</v>
      </c>
      <c r="T225" s="60">
        <f t="shared" si="177"/>
        <v>0</v>
      </c>
      <c r="U225" s="60">
        <f t="shared" si="177"/>
        <v>133871788300</v>
      </c>
      <c r="V225" s="60">
        <f t="shared" si="177"/>
        <v>0</v>
      </c>
      <c r="W225" s="60">
        <f t="shared" si="177"/>
        <v>0</v>
      </c>
      <c r="X225" s="38">
        <f t="shared" si="159"/>
        <v>1</v>
      </c>
      <c r="Y225" s="38">
        <f t="shared" si="160"/>
        <v>0</v>
      </c>
      <c r="Z225" s="38">
        <f t="shared" si="161"/>
        <v>0</v>
      </c>
      <c r="AA225" s="38">
        <f t="shared" si="149"/>
        <v>0</v>
      </c>
      <c r="AB225" s="65" t="s">
        <v>40</v>
      </c>
    </row>
    <row r="226" spans="1:28" s="4" customFormat="1" ht="75" customHeight="1" x14ac:dyDescent="0.25">
      <c r="A226" s="96" t="s">
        <v>383</v>
      </c>
      <c r="B226" s="100" t="s">
        <v>37</v>
      </c>
      <c r="C226" s="34">
        <v>10</v>
      </c>
      <c r="D226" s="34" t="s">
        <v>38</v>
      </c>
      <c r="E226" s="95" t="s">
        <v>382</v>
      </c>
      <c r="F226" s="60">
        <f t="shared" si="176"/>
        <v>133871788300</v>
      </c>
      <c r="G226" s="60">
        <f t="shared" si="176"/>
        <v>0</v>
      </c>
      <c r="H226" s="60">
        <f t="shared" si="176"/>
        <v>0</v>
      </c>
      <c r="I226" s="60">
        <f t="shared" si="176"/>
        <v>0</v>
      </c>
      <c r="J226" s="60">
        <f t="shared" si="176"/>
        <v>0</v>
      </c>
      <c r="K226" s="60">
        <f t="shared" si="173"/>
        <v>0</v>
      </c>
      <c r="L226" s="66">
        <f>+L227</f>
        <v>133871788300</v>
      </c>
      <c r="M226" s="253">
        <f t="shared" si="157"/>
        <v>1.6963057437125378E-2</v>
      </c>
      <c r="N226" s="60">
        <f t="shared" si="177"/>
        <v>0</v>
      </c>
      <c r="O226" s="60">
        <f t="shared" si="177"/>
        <v>133871788300</v>
      </c>
      <c r="P226" s="60">
        <f t="shared" si="177"/>
        <v>0</v>
      </c>
      <c r="Q226" s="60">
        <f t="shared" si="177"/>
        <v>133871788300</v>
      </c>
      <c r="R226" s="60">
        <f t="shared" si="177"/>
        <v>0</v>
      </c>
      <c r="S226" s="60">
        <f t="shared" si="177"/>
        <v>0</v>
      </c>
      <c r="T226" s="60">
        <f t="shared" si="177"/>
        <v>0</v>
      </c>
      <c r="U226" s="60">
        <f t="shared" si="177"/>
        <v>133871788300</v>
      </c>
      <c r="V226" s="60">
        <f t="shared" si="177"/>
        <v>0</v>
      </c>
      <c r="W226" s="60">
        <f t="shared" si="177"/>
        <v>0</v>
      </c>
      <c r="X226" s="38">
        <f t="shared" si="159"/>
        <v>1</v>
      </c>
      <c r="Y226" s="38">
        <f t="shared" si="160"/>
        <v>0</v>
      </c>
      <c r="Z226" s="38">
        <f t="shared" si="161"/>
        <v>0</v>
      </c>
      <c r="AA226" s="38">
        <f t="shared" si="149"/>
        <v>0</v>
      </c>
      <c r="AB226" s="65" t="s">
        <v>40</v>
      </c>
    </row>
    <row r="227" spans="1:28" ht="45" customHeight="1" x14ac:dyDescent="0.25">
      <c r="A227" s="96" t="s">
        <v>384</v>
      </c>
      <c r="B227" s="100" t="s">
        <v>37</v>
      </c>
      <c r="C227" s="34">
        <v>10</v>
      </c>
      <c r="D227" s="34" t="s">
        <v>38</v>
      </c>
      <c r="E227" s="95" t="s">
        <v>268</v>
      </c>
      <c r="F227" s="60">
        <f t="shared" si="176"/>
        <v>133871788300</v>
      </c>
      <c r="G227" s="60">
        <f t="shared" si="176"/>
        <v>0</v>
      </c>
      <c r="H227" s="60">
        <f t="shared" si="176"/>
        <v>0</v>
      </c>
      <c r="I227" s="60">
        <f t="shared" si="176"/>
        <v>0</v>
      </c>
      <c r="J227" s="60">
        <f t="shared" si="176"/>
        <v>0</v>
      </c>
      <c r="K227" s="60">
        <f t="shared" si="173"/>
        <v>0</v>
      </c>
      <c r="L227" s="66">
        <f>+L228</f>
        <v>133871788300</v>
      </c>
      <c r="M227" s="253">
        <f t="shared" si="157"/>
        <v>1.6963057437125378E-2</v>
      </c>
      <c r="N227" s="60">
        <f t="shared" si="177"/>
        <v>0</v>
      </c>
      <c r="O227" s="60">
        <f t="shared" si="177"/>
        <v>133871788300</v>
      </c>
      <c r="P227" s="60">
        <f t="shared" si="177"/>
        <v>0</v>
      </c>
      <c r="Q227" s="60">
        <f t="shared" si="177"/>
        <v>133871788300</v>
      </c>
      <c r="R227" s="60">
        <f t="shared" si="177"/>
        <v>0</v>
      </c>
      <c r="S227" s="60">
        <f t="shared" si="177"/>
        <v>0</v>
      </c>
      <c r="T227" s="60">
        <f t="shared" si="177"/>
        <v>0</v>
      </c>
      <c r="U227" s="60">
        <f t="shared" si="177"/>
        <v>133871788300</v>
      </c>
      <c r="V227" s="60">
        <f t="shared" si="177"/>
        <v>0</v>
      </c>
      <c r="W227" s="60">
        <f t="shared" si="177"/>
        <v>0</v>
      </c>
      <c r="X227" s="38">
        <f t="shared" si="159"/>
        <v>1</v>
      </c>
      <c r="Y227" s="38">
        <f t="shared" si="160"/>
        <v>0</v>
      </c>
      <c r="Z227" s="38">
        <f t="shared" si="161"/>
        <v>0</v>
      </c>
      <c r="AA227" s="38">
        <f t="shared" si="149"/>
        <v>0</v>
      </c>
      <c r="AB227" s="65" t="s">
        <v>40</v>
      </c>
    </row>
    <row r="228" spans="1:28" ht="41.25" customHeight="1" x14ac:dyDescent="0.25">
      <c r="A228" s="102" t="s">
        <v>385</v>
      </c>
      <c r="B228" s="103" t="s">
        <v>37</v>
      </c>
      <c r="C228" s="44">
        <v>10</v>
      </c>
      <c r="D228" s="44" t="s">
        <v>38</v>
      </c>
      <c r="E228" s="45" t="s">
        <v>258</v>
      </c>
      <c r="F228" s="46">
        <v>133871788300</v>
      </c>
      <c r="G228" s="59">
        <v>0</v>
      </c>
      <c r="H228" s="59">
        <v>0</v>
      </c>
      <c r="I228" s="59">
        <v>0</v>
      </c>
      <c r="J228" s="59">
        <v>0</v>
      </c>
      <c r="K228" s="59">
        <f t="shared" si="173"/>
        <v>0</v>
      </c>
      <c r="L228" s="56">
        <f>+F228+K228</f>
        <v>133871788300</v>
      </c>
      <c r="M228" s="266">
        <f t="shared" si="157"/>
        <v>1.6963057437125378E-2</v>
      </c>
      <c r="N228" s="46">
        <v>0</v>
      </c>
      <c r="O228" s="46">
        <v>133871788300</v>
      </c>
      <c r="P228" s="59">
        <f>L228-O228</f>
        <v>0</v>
      </c>
      <c r="Q228" s="46">
        <v>133871788300</v>
      </c>
      <c r="R228" s="59">
        <f>+L228-Q228</f>
        <v>0</v>
      </c>
      <c r="S228" s="46">
        <f>O228-Q228</f>
        <v>0</v>
      </c>
      <c r="T228" s="59">
        <v>0</v>
      </c>
      <c r="U228" s="46">
        <f>+Q228-T228</f>
        <v>133871788300</v>
      </c>
      <c r="V228" s="59">
        <v>0</v>
      </c>
      <c r="W228" s="48">
        <f>+T228-V228</f>
        <v>0</v>
      </c>
      <c r="X228" s="49">
        <f t="shared" si="159"/>
        <v>1</v>
      </c>
      <c r="Y228" s="49">
        <f t="shared" si="160"/>
        <v>0</v>
      </c>
      <c r="Z228" s="49">
        <f t="shared" si="161"/>
        <v>0</v>
      </c>
      <c r="AA228" s="49">
        <f t="shared" si="149"/>
        <v>0</v>
      </c>
      <c r="AB228" s="54" t="s">
        <v>40</v>
      </c>
    </row>
    <row r="229" spans="1:28" ht="35.25" customHeight="1" x14ac:dyDescent="0.25">
      <c r="A229" s="39" t="s">
        <v>386</v>
      </c>
      <c r="B229" s="34" t="s">
        <v>37</v>
      </c>
      <c r="C229" s="34">
        <v>10</v>
      </c>
      <c r="D229" s="34" t="s">
        <v>38</v>
      </c>
      <c r="E229" s="95" t="s">
        <v>387</v>
      </c>
      <c r="F229" s="62">
        <f>+F230</f>
        <v>5210000000</v>
      </c>
      <c r="G229" s="62">
        <f>+G230</f>
        <v>0</v>
      </c>
      <c r="H229" s="62">
        <f>+H230</f>
        <v>0</v>
      </c>
      <c r="I229" s="62">
        <f>+I230</f>
        <v>0</v>
      </c>
      <c r="J229" s="62">
        <f>+J230</f>
        <v>0</v>
      </c>
      <c r="K229" s="62">
        <f t="shared" si="173"/>
        <v>0</v>
      </c>
      <c r="L229" s="66">
        <f>+L230</f>
        <v>5210000000</v>
      </c>
      <c r="M229" s="42">
        <f t="shared" si="157"/>
        <v>6.6016544911892553E-4</v>
      </c>
      <c r="N229" s="62">
        <f t="shared" ref="N229:W229" si="178">+N230</f>
        <v>0</v>
      </c>
      <c r="O229" s="62">
        <f t="shared" si="178"/>
        <v>1618686041</v>
      </c>
      <c r="P229" s="62">
        <f t="shared" si="178"/>
        <v>3591313959</v>
      </c>
      <c r="Q229" s="62">
        <f t="shared" si="178"/>
        <v>1522594106.1700001</v>
      </c>
      <c r="R229" s="62">
        <f t="shared" si="178"/>
        <v>3687405893.8299999</v>
      </c>
      <c r="S229" s="62">
        <f t="shared" si="178"/>
        <v>96091934.829999924</v>
      </c>
      <c r="T229" s="62">
        <f t="shared" si="178"/>
        <v>153599616.72</v>
      </c>
      <c r="U229" s="62">
        <f t="shared" si="178"/>
        <v>1368994489.45</v>
      </c>
      <c r="V229" s="62">
        <f t="shared" si="178"/>
        <v>144154939.72</v>
      </c>
      <c r="W229" s="62">
        <f t="shared" si="178"/>
        <v>9444677</v>
      </c>
      <c r="X229" s="38">
        <f t="shared" si="159"/>
        <v>0.29224455012859885</v>
      </c>
      <c r="Y229" s="38">
        <f t="shared" si="160"/>
        <v>2.948169226871401E-2</v>
      </c>
      <c r="Z229" s="38">
        <f t="shared" si="161"/>
        <v>2.7668894380038389E-2</v>
      </c>
      <c r="AA229" s="38">
        <f t="shared" si="149"/>
        <v>0.10088021232813728</v>
      </c>
      <c r="AB229" s="38">
        <f t="shared" ref="AB229:AB234" si="179">+V229/T229</f>
        <v>0.93851106401380613</v>
      </c>
    </row>
    <row r="230" spans="1:28" ht="33" customHeight="1" x14ac:dyDescent="0.25">
      <c r="A230" s="39" t="s">
        <v>388</v>
      </c>
      <c r="B230" s="34" t="s">
        <v>37</v>
      </c>
      <c r="C230" s="34">
        <v>10</v>
      </c>
      <c r="D230" s="34" t="s">
        <v>38</v>
      </c>
      <c r="E230" s="40" t="s">
        <v>251</v>
      </c>
      <c r="F230" s="62">
        <f>+F231+F235</f>
        <v>5210000000</v>
      </c>
      <c r="G230" s="62">
        <f>+G231+G235</f>
        <v>0</v>
      </c>
      <c r="H230" s="62">
        <f>+H231+H235</f>
        <v>0</v>
      </c>
      <c r="I230" s="62">
        <f>+I231+I235</f>
        <v>0</v>
      </c>
      <c r="J230" s="62">
        <f>+J231+J235</f>
        <v>0</v>
      </c>
      <c r="K230" s="62">
        <f t="shared" si="173"/>
        <v>0</v>
      </c>
      <c r="L230" s="66">
        <f>+L231+L235</f>
        <v>5210000000</v>
      </c>
      <c r="M230" s="42">
        <f t="shared" si="157"/>
        <v>6.6016544911892553E-4</v>
      </c>
      <c r="N230" s="62">
        <f t="shared" ref="N230:W230" si="180">+N231+N235</f>
        <v>0</v>
      </c>
      <c r="O230" s="62">
        <f t="shared" si="180"/>
        <v>1618686041</v>
      </c>
      <c r="P230" s="62">
        <f t="shared" si="180"/>
        <v>3591313959</v>
      </c>
      <c r="Q230" s="62">
        <f t="shared" si="180"/>
        <v>1522594106.1700001</v>
      </c>
      <c r="R230" s="62">
        <f t="shared" si="180"/>
        <v>3687405893.8299999</v>
      </c>
      <c r="S230" s="62">
        <f t="shared" si="180"/>
        <v>96091934.829999924</v>
      </c>
      <c r="T230" s="62">
        <f t="shared" si="180"/>
        <v>153599616.72</v>
      </c>
      <c r="U230" s="62">
        <f t="shared" si="180"/>
        <v>1368994489.45</v>
      </c>
      <c r="V230" s="62">
        <f t="shared" si="180"/>
        <v>144154939.72</v>
      </c>
      <c r="W230" s="62">
        <f t="shared" si="180"/>
        <v>9444677</v>
      </c>
      <c r="X230" s="38">
        <f t="shared" si="159"/>
        <v>0.29224455012859885</v>
      </c>
      <c r="Y230" s="38">
        <f t="shared" si="160"/>
        <v>2.948169226871401E-2</v>
      </c>
      <c r="Z230" s="38">
        <f t="shared" si="161"/>
        <v>2.7668894380038389E-2</v>
      </c>
      <c r="AA230" s="38">
        <f t="shared" si="149"/>
        <v>0.10088021232813728</v>
      </c>
      <c r="AB230" s="38">
        <f t="shared" si="179"/>
        <v>0.93851106401380613</v>
      </c>
    </row>
    <row r="231" spans="1:28" ht="51.75" customHeight="1" x14ac:dyDescent="0.25">
      <c r="A231" s="39" t="s">
        <v>389</v>
      </c>
      <c r="B231" s="34" t="s">
        <v>37</v>
      </c>
      <c r="C231" s="34">
        <v>10</v>
      </c>
      <c r="D231" s="34" t="s">
        <v>38</v>
      </c>
      <c r="E231" s="40" t="s">
        <v>390</v>
      </c>
      <c r="F231" s="62">
        <f t="shared" ref="F231:J233" si="181">+F232</f>
        <v>2210000000</v>
      </c>
      <c r="G231" s="62">
        <f t="shared" si="181"/>
        <v>0</v>
      </c>
      <c r="H231" s="62">
        <f t="shared" si="181"/>
        <v>0</v>
      </c>
      <c r="I231" s="62">
        <f t="shared" si="181"/>
        <v>0</v>
      </c>
      <c r="J231" s="62">
        <f t="shared" si="181"/>
        <v>0</v>
      </c>
      <c r="K231" s="62">
        <f t="shared" si="173"/>
        <v>0</v>
      </c>
      <c r="L231" s="66">
        <f>+L232</f>
        <v>2210000000</v>
      </c>
      <c r="M231" s="42">
        <f t="shared" si="157"/>
        <v>2.8003179319631969E-4</v>
      </c>
      <c r="N231" s="62">
        <f t="shared" ref="N231:W233" si="182">+N232</f>
        <v>0</v>
      </c>
      <c r="O231" s="62">
        <f t="shared" si="182"/>
        <v>1618686041</v>
      </c>
      <c r="P231" s="62">
        <f t="shared" si="182"/>
        <v>591313959</v>
      </c>
      <c r="Q231" s="62">
        <f t="shared" si="182"/>
        <v>1522594106.1700001</v>
      </c>
      <c r="R231" s="62">
        <f t="shared" si="182"/>
        <v>687405893.82999992</v>
      </c>
      <c r="S231" s="62">
        <f t="shared" si="182"/>
        <v>96091934.829999924</v>
      </c>
      <c r="T231" s="62">
        <f t="shared" si="182"/>
        <v>153599616.72</v>
      </c>
      <c r="U231" s="62">
        <f t="shared" si="182"/>
        <v>1368994489.45</v>
      </c>
      <c r="V231" s="62">
        <f t="shared" si="182"/>
        <v>144154939.72</v>
      </c>
      <c r="W231" s="62">
        <f t="shared" si="182"/>
        <v>9444677</v>
      </c>
      <c r="X231" s="38">
        <f t="shared" si="159"/>
        <v>0.68895660912669687</v>
      </c>
      <c r="Y231" s="38">
        <f t="shared" si="160"/>
        <v>6.9502089013574658E-2</v>
      </c>
      <c r="Z231" s="38">
        <f t="shared" si="161"/>
        <v>6.5228479511312221E-2</v>
      </c>
      <c r="AA231" s="38">
        <f t="shared" si="149"/>
        <v>0.10088021232813728</v>
      </c>
      <c r="AB231" s="38">
        <f t="shared" si="179"/>
        <v>0.93851106401380613</v>
      </c>
    </row>
    <row r="232" spans="1:28" ht="51.75" customHeight="1" x14ac:dyDescent="0.25">
      <c r="A232" s="39" t="s">
        <v>391</v>
      </c>
      <c r="B232" s="34" t="s">
        <v>37</v>
      </c>
      <c r="C232" s="34">
        <v>10</v>
      </c>
      <c r="D232" s="34" t="s">
        <v>38</v>
      </c>
      <c r="E232" s="40" t="s">
        <v>390</v>
      </c>
      <c r="F232" s="62">
        <f t="shared" si="181"/>
        <v>2210000000</v>
      </c>
      <c r="G232" s="62">
        <f t="shared" si="181"/>
        <v>0</v>
      </c>
      <c r="H232" s="62">
        <f t="shared" si="181"/>
        <v>0</v>
      </c>
      <c r="I232" s="62">
        <f t="shared" si="181"/>
        <v>0</v>
      </c>
      <c r="J232" s="62">
        <f t="shared" si="181"/>
        <v>0</v>
      </c>
      <c r="K232" s="62">
        <f t="shared" si="173"/>
        <v>0</v>
      </c>
      <c r="L232" s="66">
        <f>+L233</f>
        <v>2210000000</v>
      </c>
      <c r="M232" s="42">
        <f t="shared" si="157"/>
        <v>2.8003179319631969E-4</v>
      </c>
      <c r="N232" s="62">
        <f t="shared" si="182"/>
        <v>0</v>
      </c>
      <c r="O232" s="62">
        <f t="shared" si="182"/>
        <v>1618686041</v>
      </c>
      <c r="P232" s="62">
        <f t="shared" si="182"/>
        <v>591313959</v>
      </c>
      <c r="Q232" s="62">
        <f t="shared" si="182"/>
        <v>1522594106.1700001</v>
      </c>
      <c r="R232" s="62">
        <f t="shared" si="182"/>
        <v>687405893.82999992</v>
      </c>
      <c r="S232" s="62">
        <f t="shared" si="182"/>
        <v>96091934.829999924</v>
      </c>
      <c r="T232" s="62">
        <f t="shared" si="182"/>
        <v>153599616.72</v>
      </c>
      <c r="U232" s="62">
        <f t="shared" si="182"/>
        <v>1368994489.45</v>
      </c>
      <c r="V232" s="62">
        <f t="shared" si="182"/>
        <v>144154939.72</v>
      </c>
      <c r="W232" s="62">
        <f t="shared" si="182"/>
        <v>9444677</v>
      </c>
      <c r="X232" s="38">
        <f t="shared" si="159"/>
        <v>0.68895660912669687</v>
      </c>
      <c r="Y232" s="38">
        <f t="shared" si="160"/>
        <v>6.9502089013574658E-2</v>
      </c>
      <c r="Z232" s="38">
        <f t="shared" si="161"/>
        <v>6.5228479511312221E-2</v>
      </c>
      <c r="AA232" s="38">
        <f t="shared" si="149"/>
        <v>0.10088021232813728</v>
      </c>
      <c r="AB232" s="38">
        <f t="shared" si="179"/>
        <v>0.93851106401380613</v>
      </c>
    </row>
    <row r="233" spans="1:28" ht="29.25" customHeight="1" x14ac:dyDescent="0.25">
      <c r="A233" s="39" t="s">
        <v>392</v>
      </c>
      <c r="B233" s="34" t="s">
        <v>37</v>
      </c>
      <c r="C233" s="34">
        <v>10</v>
      </c>
      <c r="D233" s="34" t="s">
        <v>38</v>
      </c>
      <c r="E233" s="95" t="s">
        <v>393</v>
      </c>
      <c r="F233" s="62">
        <f t="shared" si="181"/>
        <v>2210000000</v>
      </c>
      <c r="G233" s="62">
        <f t="shared" si="181"/>
        <v>0</v>
      </c>
      <c r="H233" s="62">
        <f t="shared" si="181"/>
        <v>0</v>
      </c>
      <c r="I233" s="62">
        <f t="shared" si="181"/>
        <v>0</v>
      </c>
      <c r="J233" s="62">
        <f t="shared" si="181"/>
        <v>0</v>
      </c>
      <c r="K233" s="62">
        <f t="shared" si="173"/>
        <v>0</v>
      </c>
      <c r="L233" s="66">
        <f>+L234</f>
        <v>2210000000</v>
      </c>
      <c r="M233" s="42">
        <f t="shared" si="157"/>
        <v>2.8003179319631969E-4</v>
      </c>
      <c r="N233" s="62">
        <f t="shared" si="182"/>
        <v>0</v>
      </c>
      <c r="O233" s="62">
        <f t="shared" si="182"/>
        <v>1618686041</v>
      </c>
      <c r="P233" s="62">
        <f t="shared" si="182"/>
        <v>591313959</v>
      </c>
      <c r="Q233" s="62">
        <f t="shared" si="182"/>
        <v>1522594106.1700001</v>
      </c>
      <c r="R233" s="62">
        <f t="shared" si="182"/>
        <v>687405893.82999992</v>
      </c>
      <c r="S233" s="62">
        <f t="shared" si="182"/>
        <v>96091934.829999924</v>
      </c>
      <c r="T233" s="62">
        <f t="shared" si="182"/>
        <v>153599616.72</v>
      </c>
      <c r="U233" s="62">
        <f t="shared" si="182"/>
        <v>1368994489.45</v>
      </c>
      <c r="V233" s="62">
        <f t="shared" si="182"/>
        <v>144154939.72</v>
      </c>
      <c r="W233" s="62">
        <f t="shared" si="182"/>
        <v>9444677</v>
      </c>
      <c r="X233" s="38">
        <f t="shared" si="159"/>
        <v>0.68895660912669687</v>
      </c>
      <c r="Y233" s="38">
        <f t="shared" si="160"/>
        <v>6.9502089013574658E-2</v>
      </c>
      <c r="Z233" s="38">
        <f t="shared" si="161"/>
        <v>6.5228479511312221E-2</v>
      </c>
      <c r="AA233" s="38">
        <f t="shared" si="149"/>
        <v>0.10088021232813728</v>
      </c>
      <c r="AB233" s="38">
        <f t="shared" si="179"/>
        <v>0.93851106401380613</v>
      </c>
    </row>
    <row r="234" spans="1:28" ht="30" customHeight="1" x14ac:dyDescent="0.25">
      <c r="A234" s="43" t="s">
        <v>394</v>
      </c>
      <c r="B234" s="44" t="s">
        <v>37</v>
      </c>
      <c r="C234" s="44">
        <v>10</v>
      </c>
      <c r="D234" s="44" t="s">
        <v>38</v>
      </c>
      <c r="E234" s="45" t="s">
        <v>258</v>
      </c>
      <c r="F234" s="46">
        <v>2210000000</v>
      </c>
      <c r="G234" s="46">
        <v>0</v>
      </c>
      <c r="H234" s="46">
        <v>0</v>
      </c>
      <c r="I234" s="46">
        <v>0</v>
      </c>
      <c r="J234" s="46">
        <v>0</v>
      </c>
      <c r="K234" s="46">
        <f t="shared" si="173"/>
        <v>0</v>
      </c>
      <c r="L234" s="56">
        <f>+F234+K234</f>
        <v>2210000000</v>
      </c>
      <c r="M234" s="51">
        <f t="shared" si="157"/>
        <v>2.8003179319631969E-4</v>
      </c>
      <c r="N234" s="46">
        <v>0</v>
      </c>
      <c r="O234" s="46">
        <v>1618686041</v>
      </c>
      <c r="P234" s="46">
        <f>L234-O234</f>
        <v>591313959</v>
      </c>
      <c r="Q234" s="46">
        <v>1522594106.1700001</v>
      </c>
      <c r="R234" s="46">
        <f>+L234-Q234</f>
        <v>687405893.82999992</v>
      </c>
      <c r="S234" s="46">
        <f>O234-Q234</f>
        <v>96091934.829999924</v>
      </c>
      <c r="T234" s="46">
        <v>153599616.72</v>
      </c>
      <c r="U234" s="46">
        <f>+Q234-T234</f>
        <v>1368994489.45</v>
      </c>
      <c r="V234" s="46">
        <v>144154939.72</v>
      </c>
      <c r="W234" s="48">
        <f>+T234-V234</f>
        <v>9444677</v>
      </c>
      <c r="X234" s="49">
        <f t="shared" si="159"/>
        <v>0.68895660912669687</v>
      </c>
      <c r="Y234" s="49">
        <f t="shared" si="160"/>
        <v>6.9502089013574658E-2</v>
      </c>
      <c r="Z234" s="49">
        <f t="shared" si="161"/>
        <v>6.5228479511312221E-2</v>
      </c>
      <c r="AA234" s="49">
        <f t="shared" si="149"/>
        <v>0.10088021232813728</v>
      </c>
      <c r="AB234" s="49">
        <f t="shared" si="179"/>
        <v>0.93851106401380613</v>
      </c>
    </row>
    <row r="235" spans="1:28" ht="51.75" customHeight="1" x14ac:dyDescent="0.25">
      <c r="A235" s="39" t="s">
        <v>395</v>
      </c>
      <c r="B235" s="34" t="s">
        <v>37</v>
      </c>
      <c r="C235" s="34">
        <v>10</v>
      </c>
      <c r="D235" s="34" t="s">
        <v>38</v>
      </c>
      <c r="E235" s="40" t="s">
        <v>396</v>
      </c>
      <c r="F235" s="62">
        <f t="shared" ref="F235:J237" si="183">+F236</f>
        <v>3000000000</v>
      </c>
      <c r="G235" s="62">
        <f t="shared" si="183"/>
        <v>0</v>
      </c>
      <c r="H235" s="62">
        <f t="shared" si="183"/>
        <v>0</v>
      </c>
      <c r="I235" s="62">
        <f t="shared" si="183"/>
        <v>0</v>
      </c>
      <c r="J235" s="62">
        <f t="shared" si="183"/>
        <v>0</v>
      </c>
      <c r="K235" s="62">
        <f t="shared" si="173"/>
        <v>0</v>
      </c>
      <c r="L235" s="66">
        <f>+L236</f>
        <v>3000000000</v>
      </c>
      <c r="M235" s="42">
        <f t="shared" si="157"/>
        <v>3.8013365592260589E-4</v>
      </c>
      <c r="N235" s="62">
        <f t="shared" ref="N235:W237" si="184">+N236</f>
        <v>0</v>
      </c>
      <c r="O235" s="62">
        <f t="shared" si="184"/>
        <v>0</v>
      </c>
      <c r="P235" s="62">
        <f t="shared" si="184"/>
        <v>3000000000</v>
      </c>
      <c r="Q235" s="62">
        <f t="shared" si="184"/>
        <v>0</v>
      </c>
      <c r="R235" s="62">
        <f t="shared" si="184"/>
        <v>3000000000</v>
      </c>
      <c r="S235" s="62">
        <f t="shared" si="184"/>
        <v>0</v>
      </c>
      <c r="T235" s="62">
        <f t="shared" si="184"/>
        <v>0</v>
      </c>
      <c r="U235" s="62">
        <f t="shared" si="184"/>
        <v>0</v>
      </c>
      <c r="V235" s="62">
        <f t="shared" si="184"/>
        <v>0</v>
      </c>
      <c r="W235" s="62">
        <f t="shared" si="184"/>
        <v>0</v>
      </c>
      <c r="X235" s="38">
        <f t="shared" si="159"/>
        <v>0</v>
      </c>
      <c r="Y235" s="38">
        <f t="shared" si="160"/>
        <v>0</v>
      </c>
      <c r="Z235" s="38">
        <f t="shared" si="161"/>
        <v>0</v>
      </c>
      <c r="AA235" s="38" t="s">
        <v>40</v>
      </c>
      <c r="AB235" s="38" t="s">
        <v>40</v>
      </c>
    </row>
    <row r="236" spans="1:28" ht="51.75" customHeight="1" x14ac:dyDescent="0.25">
      <c r="A236" s="39" t="s">
        <v>397</v>
      </c>
      <c r="B236" s="34" t="s">
        <v>37</v>
      </c>
      <c r="C236" s="34">
        <v>10</v>
      </c>
      <c r="D236" s="34" t="s">
        <v>38</v>
      </c>
      <c r="E236" s="40" t="s">
        <v>398</v>
      </c>
      <c r="F236" s="62">
        <f t="shared" si="183"/>
        <v>3000000000</v>
      </c>
      <c r="G236" s="62">
        <f t="shared" si="183"/>
        <v>0</v>
      </c>
      <c r="H236" s="62">
        <f t="shared" si="183"/>
        <v>0</v>
      </c>
      <c r="I236" s="62">
        <f t="shared" si="183"/>
        <v>0</v>
      </c>
      <c r="J236" s="62">
        <f t="shared" si="183"/>
        <v>0</v>
      </c>
      <c r="K236" s="62">
        <f t="shared" si="173"/>
        <v>0</v>
      </c>
      <c r="L236" s="66">
        <f>+L237</f>
        <v>3000000000</v>
      </c>
      <c r="M236" s="42">
        <f t="shared" si="157"/>
        <v>3.8013365592260589E-4</v>
      </c>
      <c r="N236" s="62">
        <f t="shared" si="184"/>
        <v>0</v>
      </c>
      <c r="O236" s="62">
        <f t="shared" si="184"/>
        <v>0</v>
      </c>
      <c r="P236" s="62">
        <f t="shared" si="184"/>
        <v>3000000000</v>
      </c>
      <c r="Q236" s="62">
        <f t="shared" si="184"/>
        <v>0</v>
      </c>
      <c r="R236" s="62">
        <f t="shared" si="184"/>
        <v>3000000000</v>
      </c>
      <c r="S236" s="62">
        <f t="shared" si="184"/>
        <v>0</v>
      </c>
      <c r="T236" s="62">
        <f t="shared" si="184"/>
        <v>0</v>
      </c>
      <c r="U236" s="62">
        <f t="shared" si="184"/>
        <v>0</v>
      </c>
      <c r="V236" s="62">
        <f t="shared" si="184"/>
        <v>0</v>
      </c>
      <c r="W236" s="62">
        <f t="shared" si="184"/>
        <v>0</v>
      </c>
      <c r="X236" s="38">
        <f t="shared" si="159"/>
        <v>0</v>
      </c>
      <c r="Y236" s="38">
        <f t="shared" si="160"/>
        <v>0</v>
      </c>
      <c r="Z236" s="38">
        <f t="shared" si="161"/>
        <v>0</v>
      </c>
      <c r="AA236" s="38" t="s">
        <v>40</v>
      </c>
      <c r="AB236" s="38" t="s">
        <v>40</v>
      </c>
    </row>
    <row r="237" spans="1:28" ht="29.25" customHeight="1" x14ac:dyDescent="0.25">
      <c r="A237" s="39" t="s">
        <v>399</v>
      </c>
      <c r="B237" s="34" t="s">
        <v>37</v>
      </c>
      <c r="C237" s="34">
        <v>10</v>
      </c>
      <c r="D237" s="34" t="s">
        <v>38</v>
      </c>
      <c r="E237" s="95" t="s">
        <v>393</v>
      </c>
      <c r="F237" s="62">
        <f t="shared" si="183"/>
        <v>3000000000</v>
      </c>
      <c r="G237" s="62">
        <f t="shared" si="183"/>
        <v>0</v>
      </c>
      <c r="H237" s="62">
        <f t="shared" si="183"/>
        <v>0</v>
      </c>
      <c r="I237" s="62">
        <f t="shared" si="183"/>
        <v>0</v>
      </c>
      <c r="J237" s="62">
        <f t="shared" si="183"/>
        <v>0</v>
      </c>
      <c r="K237" s="62">
        <f t="shared" si="173"/>
        <v>0</v>
      </c>
      <c r="L237" s="66">
        <f>+L238</f>
        <v>3000000000</v>
      </c>
      <c r="M237" s="42">
        <f t="shared" si="157"/>
        <v>3.8013365592260589E-4</v>
      </c>
      <c r="N237" s="62">
        <f t="shared" si="184"/>
        <v>0</v>
      </c>
      <c r="O237" s="62">
        <f t="shared" si="184"/>
        <v>0</v>
      </c>
      <c r="P237" s="62">
        <f t="shared" si="184"/>
        <v>3000000000</v>
      </c>
      <c r="Q237" s="62">
        <f t="shared" si="184"/>
        <v>0</v>
      </c>
      <c r="R237" s="62">
        <f t="shared" si="184"/>
        <v>3000000000</v>
      </c>
      <c r="S237" s="62">
        <f t="shared" si="184"/>
        <v>0</v>
      </c>
      <c r="T237" s="62">
        <f t="shared" si="184"/>
        <v>0</v>
      </c>
      <c r="U237" s="62">
        <f t="shared" si="184"/>
        <v>0</v>
      </c>
      <c r="V237" s="62">
        <f t="shared" si="184"/>
        <v>0</v>
      </c>
      <c r="W237" s="62">
        <f t="shared" si="184"/>
        <v>0</v>
      </c>
      <c r="X237" s="38">
        <f t="shared" si="159"/>
        <v>0</v>
      </c>
      <c r="Y237" s="38">
        <f t="shared" si="160"/>
        <v>0</v>
      </c>
      <c r="Z237" s="38">
        <f t="shared" si="161"/>
        <v>0</v>
      </c>
      <c r="AA237" s="38" t="s">
        <v>40</v>
      </c>
      <c r="AB237" s="38" t="s">
        <v>40</v>
      </c>
    </row>
    <row r="238" spans="1:28" ht="30" customHeight="1" x14ac:dyDescent="0.25">
      <c r="A238" s="43" t="s">
        <v>400</v>
      </c>
      <c r="B238" s="44" t="s">
        <v>37</v>
      </c>
      <c r="C238" s="44">
        <v>10</v>
      </c>
      <c r="D238" s="44" t="s">
        <v>38</v>
      </c>
      <c r="E238" s="45" t="s">
        <v>258</v>
      </c>
      <c r="F238" s="46">
        <v>3000000000</v>
      </c>
      <c r="G238" s="46">
        <v>0</v>
      </c>
      <c r="H238" s="46">
        <v>0</v>
      </c>
      <c r="I238" s="46">
        <v>0</v>
      </c>
      <c r="J238" s="46">
        <v>0</v>
      </c>
      <c r="K238" s="46">
        <f t="shared" si="173"/>
        <v>0</v>
      </c>
      <c r="L238" s="56">
        <f>+F238+K238</f>
        <v>3000000000</v>
      </c>
      <c r="M238" s="51">
        <f t="shared" si="157"/>
        <v>3.8013365592260589E-4</v>
      </c>
      <c r="N238" s="46">
        <v>0</v>
      </c>
      <c r="O238" s="46">
        <v>0</v>
      </c>
      <c r="P238" s="46">
        <f>L238-O238</f>
        <v>3000000000</v>
      </c>
      <c r="Q238" s="46">
        <v>0</v>
      </c>
      <c r="R238" s="46">
        <f>+L238-Q238</f>
        <v>3000000000</v>
      </c>
      <c r="S238" s="46">
        <f>O238-Q238</f>
        <v>0</v>
      </c>
      <c r="T238" s="46">
        <v>0</v>
      </c>
      <c r="U238" s="46">
        <f>+Q238-T238</f>
        <v>0</v>
      </c>
      <c r="V238" s="46">
        <v>0</v>
      </c>
      <c r="W238" s="48">
        <f>+T238-V238</f>
        <v>0</v>
      </c>
      <c r="X238" s="49">
        <f t="shared" si="159"/>
        <v>0</v>
      </c>
      <c r="Y238" s="49">
        <f t="shared" si="160"/>
        <v>0</v>
      </c>
      <c r="Z238" s="49">
        <f t="shared" si="161"/>
        <v>0</v>
      </c>
      <c r="AA238" s="49" t="s">
        <v>40</v>
      </c>
      <c r="AB238" s="49" t="s">
        <v>40</v>
      </c>
    </row>
    <row r="239" spans="1:28" ht="29.25" customHeight="1" x14ac:dyDescent="0.25">
      <c r="A239" s="39" t="s">
        <v>401</v>
      </c>
      <c r="B239" s="34" t="s">
        <v>41</v>
      </c>
      <c r="C239" s="34">
        <v>20</v>
      </c>
      <c r="D239" s="34" t="s">
        <v>38</v>
      </c>
      <c r="E239" s="40" t="s">
        <v>402</v>
      </c>
      <c r="F239" s="62">
        <f>+F240</f>
        <v>125768894272</v>
      </c>
      <c r="G239" s="62">
        <f>+G240</f>
        <v>0</v>
      </c>
      <c r="H239" s="62">
        <f>+H240</f>
        <v>0</v>
      </c>
      <c r="I239" s="62">
        <f>+I240</f>
        <v>0</v>
      </c>
      <c r="J239" s="62">
        <f>+J240</f>
        <v>0</v>
      </c>
      <c r="K239" s="62">
        <f t="shared" si="173"/>
        <v>0</v>
      </c>
      <c r="L239" s="66">
        <f>+L240</f>
        <v>125768894272</v>
      </c>
      <c r="M239" s="253">
        <f t="shared" si="157"/>
        <v>1.5936329860319683E-2</v>
      </c>
      <c r="N239" s="62">
        <f t="shared" ref="N239:W239" si="185">+N240</f>
        <v>0</v>
      </c>
      <c r="O239" s="62">
        <f t="shared" si="185"/>
        <v>110695749352</v>
      </c>
      <c r="P239" s="62">
        <f t="shared" si="185"/>
        <v>15073144920</v>
      </c>
      <c r="Q239" s="62">
        <f t="shared" si="185"/>
        <v>80044779334.679993</v>
      </c>
      <c r="R239" s="62">
        <f t="shared" si="185"/>
        <v>45724114937.32</v>
      </c>
      <c r="S239" s="62">
        <f t="shared" si="185"/>
        <v>30650970017.320004</v>
      </c>
      <c r="T239" s="62">
        <f t="shared" si="185"/>
        <v>52233532173.809998</v>
      </c>
      <c r="U239" s="62">
        <f t="shared" si="185"/>
        <v>27811247160.869999</v>
      </c>
      <c r="V239" s="62">
        <f t="shared" si="185"/>
        <v>52228895639.809998</v>
      </c>
      <c r="W239" s="62">
        <f t="shared" si="185"/>
        <v>4636534</v>
      </c>
      <c r="X239" s="38">
        <f t="shared" si="159"/>
        <v>0.63644337336358703</v>
      </c>
      <c r="Y239" s="244">
        <f t="shared" si="160"/>
        <v>0.41531359940912493</v>
      </c>
      <c r="Z239" s="147">
        <f t="shared" si="161"/>
        <v>0.41527673390253972</v>
      </c>
      <c r="AA239" s="38">
        <f t="shared" ref="AA239:AA288" si="186">+T239/Q239</f>
        <v>0.65255389055934887</v>
      </c>
      <c r="AB239" s="147">
        <f t="shared" ref="AB239:AB244" si="187">+V239/T239</f>
        <v>0.99991123453063502</v>
      </c>
    </row>
    <row r="240" spans="1:28" ht="29.25" customHeight="1" x14ac:dyDescent="0.25">
      <c r="A240" s="39" t="s">
        <v>403</v>
      </c>
      <c r="B240" s="34" t="s">
        <v>41</v>
      </c>
      <c r="C240" s="34">
        <v>20</v>
      </c>
      <c r="D240" s="34" t="s">
        <v>38</v>
      </c>
      <c r="E240" s="40" t="s">
        <v>251</v>
      </c>
      <c r="F240" s="62">
        <f>+F241+F247</f>
        <v>125768894272</v>
      </c>
      <c r="G240" s="62">
        <f>+G241+G247</f>
        <v>0</v>
      </c>
      <c r="H240" s="62">
        <f>+H241+H247</f>
        <v>0</v>
      </c>
      <c r="I240" s="62">
        <f>+I241+I247</f>
        <v>0</v>
      </c>
      <c r="J240" s="62">
        <f>+J241+J247</f>
        <v>0</v>
      </c>
      <c r="K240" s="62">
        <f t="shared" si="173"/>
        <v>0</v>
      </c>
      <c r="L240" s="66">
        <f>+L241+L247</f>
        <v>125768894272</v>
      </c>
      <c r="M240" s="253">
        <f t="shared" si="157"/>
        <v>1.5936329860319683E-2</v>
      </c>
      <c r="N240" s="62">
        <f t="shared" ref="N240:W240" si="188">+N241+N247</f>
        <v>0</v>
      </c>
      <c r="O240" s="62">
        <f t="shared" si="188"/>
        <v>110695749352</v>
      </c>
      <c r="P240" s="62">
        <f t="shared" si="188"/>
        <v>15073144920</v>
      </c>
      <c r="Q240" s="62">
        <f t="shared" si="188"/>
        <v>80044779334.679993</v>
      </c>
      <c r="R240" s="62">
        <f t="shared" si="188"/>
        <v>45724114937.32</v>
      </c>
      <c r="S240" s="62">
        <f t="shared" si="188"/>
        <v>30650970017.320004</v>
      </c>
      <c r="T240" s="62">
        <f t="shared" si="188"/>
        <v>52233532173.809998</v>
      </c>
      <c r="U240" s="62">
        <f t="shared" si="188"/>
        <v>27811247160.869999</v>
      </c>
      <c r="V240" s="62">
        <f t="shared" si="188"/>
        <v>52228895639.809998</v>
      </c>
      <c r="W240" s="62">
        <f t="shared" si="188"/>
        <v>4636534</v>
      </c>
      <c r="X240" s="38">
        <f t="shared" si="159"/>
        <v>0.63644337336358703</v>
      </c>
      <c r="Y240" s="244">
        <f t="shared" si="160"/>
        <v>0.41531359940912493</v>
      </c>
      <c r="Z240" s="147">
        <f t="shared" si="161"/>
        <v>0.41527673390253972</v>
      </c>
      <c r="AA240" s="38">
        <f t="shared" si="186"/>
        <v>0.65255389055934887</v>
      </c>
      <c r="AB240" s="147">
        <f t="shared" si="187"/>
        <v>0.99991123453063502</v>
      </c>
    </row>
    <row r="241" spans="1:28" ht="49.5" customHeight="1" x14ac:dyDescent="0.25">
      <c r="A241" s="39" t="s">
        <v>404</v>
      </c>
      <c r="B241" s="34" t="s">
        <v>41</v>
      </c>
      <c r="C241" s="34">
        <v>20</v>
      </c>
      <c r="D241" s="34" t="s">
        <v>38</v>
      </c>
      <c r="E241" s="95" t="s">
        <v>405</v>
      </c>
      <c r="F241" s="62">
        <f>+F242</f>
        <v>124596460713</v>
      </c>
      <c r="G241" s="62">
        <f>+G242</f>
        <v>0</v>
      </c>
      <c r="H241" s="62">
        <f>+H242</f>
        <v>0</v>
      </c>
      <c r="I241" s="62">
        <f>+I242</f>
        <v>0</v>
      </c>
      <c r="J241" s="62">
        <f>+J242</f>
        <v>0</v>
      </c>
      <c r="K241" s="62">
        <f t="shared" si="173"/>
        <v>0</v>
      </c>
      <c r="L241" s="66">
        <f>+L242</f>
        <v>124596460713</v>
      </c>
      <c r="M241" s="253">
        <f t="shared" si="157"/>
        <v>1.5787769375283343E-2</v>
      </c>
      <c r="N241" s="62">
        <f t="shared" ref="N241:W241" si="189">+N242</f>
        <v>0</v>
      </c>
      <c r="O241" s="62">
        <f t="shared" si="189"/>
        <v>109847646450</v>
      </c>
      <c r="P241" s="62">
        <f t="shared" si="189"/>
        <v>14748814263</v>
      </c>
      <c r="Q241" s="62">
        <f t="shared" si="189"/>
        <v>79216079725.949997</v>
      </c>
      <c r="R241" s="62">
        <f t="shared" si="189"/>
        <v>45380380987.050003</v>
      </c>
      <c r="S241" s="62">
        <f t="shared" si="189"/>
        <v>30631566724.050003</v>
      </c>
      <c r="T241" s="62">
        <f t="shared" si="189"/>
        <v>52143658141.949997</v>
      </c>
      <c r="U241" s="62">
        <f t="shared" si="189"/>
        <v>27072421584</v>
      </c>
      <c r="V241" s="62">
        <f t="shared" si="189"/>
        <v>52143658141.949997</v>
      </c>
      <c r="W241" s="62">
        <f t="shared" si="189"/>
        <v>0</v>
      </c>
      <c r="X241" s="38">
        <f t="shared" si="159"/>
        <v>0.63578113914823942</v>
      </c>
      <c r="Y241" s="38">
        <f t="shared" si="160"/>
        <v>0.41850031568761481</v>
      </c>
      <c r="Z241" s="147">
        <f t="shared" si="161"/>
        <v>0.41850031568761481</v>
      </c>
      <c r="AA241" s="65">
        <f t="shared" si="186"/>
        <v>0.65824588041143017</v>
      </c>
      <c r="AB241" s="38">
        <f t="shared" si="187"/>
        <v>1</v>
      </c>
    </row>
    <row r="242" spans="1:28" ht="49.5" customHeight="1" x14ac:dyDescent="0.25">
      <c r="A242" s="39" t="s">
        <v>406</v>
      </c>
      <c r="B242" s="34" t="s">
        <v>41</v>
      </c>
      <c r="C242" s="34">
        <v>20</v>
      </c>
      <c r="D242" s="34" t="s">
        <v>38</v>
      </c>
      <c r="E242" s="40" t="s">
        <v>405</v>
      </c>
      <c r="F242" s="62">
        <f>+F243+F245</f>
        <v>124596460713</v>
      </c>
      <c r="G242" s="62">
        <f>+G243+G245</f>
        <v>0</v>
      </c>
      <c r="H242" s="62">
        <f>+H243+H245</f>
        <v>0</v>
      </c>
      <c r="I242" s="62">
        <f>+I243+I245</f>
        <v>0</v>
      </c>
      <c r="J242" s="62">
        <f>+J243+J245</f>
        <v>0</v>
      </c>
      <c r="K242" s="62">
        <f t="shared" si="173"/>
        <v>0</v>
      </c>
      <c r="L242" s="66">
        <f>+L243+L245</f>
        <v>124596460713</v>
      </c>
      <c r="M242" s="253">
        <f t="shared" si="157"/>
        <v>1.5787769375283343E-2</v>
      </c>
      <c r="N242" s="62">
        <f t="shared" ref="N242:W242" si="190">+N243+N245</f>
        <v>0</v>
      </c>
      <c r="O242" s="62">
        <f t="shared" si="190"/>
        <v>109847646450</v>
      </c>
      <c r="P242" s="62">
        <f t="shared" si="190"/>
        <v>14748814263</v>
      </c>
      <c r="Q242" s="62">
        <f t="shared" si="190"/>
        <v>79216079725.949997</v>
      </c>
      <c r="R242" s="62">
        <f t="shared" si="190"/>
        <v>45380380987.050003</v>
      </c>
      <c r="S242" s="62">
        <f t="shared" si="190"/>
        <v>30631566724.050003</v>
      </c>
      <c r="T242" s="62">
        <f t="shared" si="190"/>
        <v>52143658141.949997</v>
      </c>
      <c r="U242" s="62">
        <f t="shared" si="190"/>
        <v>27072421584</v>
      </c>
      <c r="V242" s="62">
        <f t="shared" si="190"/>
        <v>52143658141.949997</v>
      </c>
      <c r="W242" s="62">
        <f t="shared" si="190"/>
        <v>0</v>
      </c>
      <c r="X242" s="38">
        <f t="shared" si="159"/>
        <v>0.63578113914823942</v>
      </c>
      <c r="Y242" s="38">
        <f t="shared" si="160"/>
        <v>0.41850031568761481</v>
      </c>
      <c r="Z242" s="147">
        <f t="shared" si="161"/>
        <v>0.41850031568761481</v>
      </c>
      <c r="AA242" s="65">
        <f t="shared" si="186"/>
        <v>0.65824588041143017</v>
      </c>
      <c r="AB242" s="38">
        <f t="shared" si="187"/>
        <v>1</v>
      </c>
    </row>
    <row r="243" spans="1:28" ht="36.75" customHeight="1" x14ac:dyDescent="0.25">
      <c r="A243" s="39" t="s">
        <v>407</v>
      </c>
      <c r="B243" s="34" t="s">
        <v>41</v>
      </c>
      <c r="C243" s="34">
        <v>20</v>
      </c>
      <c r="D243" s="34" t="s">
        <v>38</v>
      </c>
      <c r="E243" s="40" t="s">
        <v>408</v>
      </c>
      <c r="F243" s="62">
        <f>+F244</f>
        <v>108096582879</v>
      </c>
      <c r="G243" s="62">
        <f>+G244</f>
        <v>0</v>
      </c>
      <c r="H243" s="62">
        <f>+H244</f>
        <v>0</v>
      </c>
      <c r="I243" s="62">
        <f>+I244</f>
        <v>0</v>
      </c>
      <c r="J243" s="62">
        <f>+J244</f>
        <v>0</v>
      </c>
      <c r="K243" s="62">
        <f t="shared" si="173"/>
        <v>0</v>
      </c>
      <c r="L243" s="66">
        <f>+L244</f>
        <v>108096582879</v>
      </c>
      <c r="M243" s="253">
        <f t="shared" si="157"/>
        <v>1.3697049747511746E-2</v>
      </c>
      <c r="N243" s="62">
        <f t="shared" ref="N243:W243" si="191">+N244</f>
        <v>0</v>
      </c>
      <c r="O243" s="62">
        <f t="shared" si="191"/>
        <v>107233636980</v>
      </c>
      <c r="P243" s="62">
        <f t="shared" si="191"/>
        <v>862945899</v>
      </c>
      <c r="Q243" s="62">
        <f t="shared" si="191"/>
        <v>77037098791.949997</v>
      </c>
      <c r="R243" s="62">
        <f t="shared" si="191"/>
        <v>31059484087.050003</v>
      </c>
      <c r="S243" s="62">
        <f t="shared" si="191"/>
        <v>30196538188.050003</v>
      </c>
      <c r="T243" s="62">
        <f t="shared" si="191"/>
        <v>52143658141.949997</v>
      </c>
      <c r="U243" s="62">
        <f t="shared" si="191"/>
        <v>24893440650</v>
      </c>
      <c r="V243" s="62">
        <f t="shared" si="191"/>
        <v>52143658141.949997</v>
      </c>
      <c r="W243" s="62">
        <f t="shared" si="191"/>
        <v>0</v>
      </c>
      <c r="X243" s="38">
        <f t="shared" si="159"/>
        <v>0.71266914032040185</v>
      </c>
      <c r="Y243" s="38">
        <f t="shared" si="160"/>
        <v>0.48238026358629676</v>
      </c>
      <c r="Z243" s="38">
        <f t="shared" si="161"/>
        <v>0.48238026358629676</v>
      </c>
      <c r="AA243" s="38">
        <f t="shared" si="186"/>
        <v>0.67686425059660682</v>
      </c>
      <c r="AB243" s="38">
        <f t="shared" si="187"/>
        <v>1</v>
      </c>
    </row>
    <row r="244" spans="1:28" ht="30" customHeight="1" x14ac:dyDescent="0.25">
      <c r="A244" s="43" t="s">
        <v>409</v>
      </c>
      <c r="B244" s="44" t="s">
        <v>41</v>
      </c>
      <c r="C244" s="44">
        <v>20</v>
      </c>
      <c r="D244" s="44" t="s">
        <v>38</v>
      </c>
      <c r="E244" s="45" t="s">
        <v>258</v>
      </c>
      <c r="F244" s="46">
        <v>108096582879</v>
      </c>
      <c r="G244" s="46">
        <v>0</v>
      </c>
      <c r="H244" s="46">
        <v>0</v>
      </c>
      <c r="I244" s="46"/>
      <c r="J244" s="46">
        <v>0</v>
      </c>
      <c r="K244" s="46">
        <f t="shared" si="173"/>
        <v>0</v>
      </c>
      <c r="L244" s="56">
        <f>+F244+K244</f>
        <v>108096582879</v>
      </c>
      <c r="M244" s="266">
        <f t="shared" si="157"/>
        <v>1.3697049747511746E-2</v>
      </c>
      <c r="N244" s="46">
        <v>0</v>
      </c>
      <c r="O244" s="46">
        <v>107233636980</v>
      </c>
      <c r="P244" s="46">
        <f>L244-O244</f>
        <v>862945899</v>
      </c>
      <c r="Q244" s="46">
        <v>77037098791.949997</v>
      </c>
      <c r="R244" s="46">
        <f>+L244-Q244</f>
        <v>31059484087.050003</v>
      </c>
      <c r="S244" s="46">
        <f>O244-Q244</f>
        <v>30196538188.050003</v>
      </c>
      <c r="T244" s="46">
        <v>52143658141.949997</v>
      </c>
      <c r="U244" s="46">
        <f>+Q244-T244</f>
        <v>24893440650</v>
      </c>
      <c r="V244" s="46">
        <v>52143658141.949997</v>
      </c>
      <c r="W244" s="48">
        <f>+T244-V244</f>
        <v>0</v>
      </c>
      <c r="X244" s="49">
        <f t="shared" si="159"/>
        <v>0.71266914032040185</v>
      </c>
      <c r="Y244" s="49">
        <f t="shared" si="160"/>
        <v>0.48238026358629676</v>
      </c>
      <c r="Z244" s="49">
        <f t="shared" si="161"/>
        <v>0.48238026358629676</v>
      </c>
      <c r="AA244" s="49">
        <f t="shared" si="186"/>
        <v>0.67686425059660682</v>
      </c>
      <c r="AB244" s="49">
        <f t="shared" si="187"/>
        <v>1</v>
      </c>
    </row>
    <row r="245" spans="1:28" ht="36.75" customHeight="1" x14ac:dyDescent="0.25">
      <c r="A245" s="39" t="s">
        <v>410</v>
      </c>
      <c r="B245" s="34" t="s">
        <v>41</v>
      </c>
      <c r="C245" s="34">
        <v>20</v>
      </c>
      <c r="D245" s="34" t="s">
        <v>38</v>
      </c>
      <c r="E245" s="40" t="s">
        <v>411</v>
      </c>
      <c r="F245" s="62">
        <f>+F246</f>
        <v>16499877834</v>
      </c>
      <c r="G245" s="62">
        <f>+G246</f>
        <v>0</v>
      </c>
      <c r="H245" s="62">
        <f>+H246</f>
        <v>0</v>
      </c>
      <c r="I245" s="62">
        <f>+I246</f>
        <v>0</v>
      </c>
      <c r="J245" s="62">
        <f>+J246</f>
        <v>0</v>
      </c>
      <c r="K245" s="62">
        <f t="shared" si="173"/>
        <v>0</v>
      </c>
      <c r="L245" s="66">
        <f>+L246</f>
        <v>16499877834</v>
      </c>
      <c r="M245" s="42">
        <f t="shared" si="157"/>
        <v>2.090719627771596E-3</v>
      </c>
      <c r="N245" s="62">
        <f t="shared" ref="N245:W245" si="192">+N246</f>
        <v>0</v>
      </c>
      <c r="O245" s="62">
        <f t="shared" si="192"/>
        <v>2614009470</v>
      </c>
      <c r="P245" s="62">
        <f t="shared" si="192"/>
        <v>13885868364</v>
      </c>
      <c r="Q245" s="62">
        <f t="shared" si="192"/>
        <v>2178980934</v>
      </c>
      <c r="R245" s="62">
        <f t="shared" si="192"/>
        <v>14320896900</v>
      </c>
      <c r="S245" s="62">
        <f t="shared" si="192"/>
        <v>435028536</v>
      </c>
      <c r="T245" s="62">
        <f t="shared" si="192"/>
        <v>0</v>
      </c>
      <c r="U245" s="62">
        <f t="shared" si="192"/>
        <v>2178980934</v>
      </c>
      <c r="V245" s="62">
        <f t="shared" si="192"/>
        <v>0</v>
      </c>
      <c r="W245" s="62">
        <f t="shared" si="192"/>
        <v>0</v>
      </c>
      <c r="X245" s="38">
        <f t="shared" si="159"/>
        <v>0.13206042832086584</v>
      </c>
      <c r="Y245" s="38">
        <f t="shared" si="160"/>
        <v>0</v>
      </c>
      <c r="Z245" s="38">
        <f t="shared" si="161"/>
        <v>0</v>
      </c>
      <c r="AA245" s="38">
        <f t="shared" si="186"/>
        <v>0</v>
      </c>
      <c r="AB245" s="147" t="s">
        <v>40</v>
      </c>
    </row>
    <row r="246" spans="1:28" ht="30" customHeight="1" x14ac:dyDescent="0.25">
      <c r="A246" s="43" t="s">
        <v>412</v>
      </c>
      <c r="B246" s="44" t="s">
        <v>41</v>
      </c>
      <c r="C246" s="44">
        <v>20</v>
      </c>
      <c r="D246" s="44" t="s">
        <v>38</v>
      </c>
      <c r="E246" s="45" t="s">
        <v>258</v>
      </c>
      <c r="F246" s="46">
        <v>16499877834</v>
      </c>
      <c r="G246" s="46">
        <v>0</v>
      </c>
      <c r="H246" s="46">
        <v>0</v>
      </c>
      <c r="I246" s="46">
        <v>0</v>
      </c>
      <c r="J246" s="46"/>
      <c r="K246" s="46">
        <f t="shared" si="173"/>
        <v>0</v>
      </c>
      <c r="L246" s="56">
        <f>+F246+K246</f>
        <v>16499877834</v>
      </c>
      <c r="M246" s="42">
        <f t="shared" si="157"/>
        <v>2.090719627771596E-3</v>
      </c>
      <c r="N246" s="46">
        <v>0</v>
      </c>
      <c r="O246" s="46">
        <v>2614009470</v>
      </c>
      <c r="P246" s="46">
        <f>L246-O246</f>
        <v>13885868364</v>
      </c>
      <c r="Q246" s="46">
        <v>2178980934</v>
      </c>
      <c r="R246" s="46">
        <f>+L246-Q246</f>
        <v>14320896900</v>
      </c>
      <c r="S246" s="46">
        <f>O246-Q246</f>
        <v>435028536</v>
      </c>
      <c r="T246" s="46">
        <v>0</v>
      </c>
      <c r="U246" s="46">
        <f>+Q246-T246</f>
        <v>2178980934</v>
      </c>
      <c r="V246" s="46">
        <v>0</v>
      </c>
      <c r="W246" s="48">
        <f>+T246-V246</f>
        <v>0</v>
      </c>
      <c r="X246" s="49">
        <f t="shared" si="159"/>
        <v>0.13206042832086584</v>
      </c>
      <c r="Y246" s="49">
        <f t="shared" si="160"/>
        <v>0</v>
      </c>
      <c r="Z246" s="49">
        <f t="shared" si="161"/>
        <v>0</v>
      </c>
      <c r="AA246" s="49">
        <f t="shared" si="186"/>
        <v>0</v>
      </c>
      <c r="AB246" s="55" t="s">
        <v>40</v>
      </c>
    </row>
    <row r="247" spans="1:28" ht="39" customHeight="1" x14ac:dyDescent="0.25">
      <c r="A247" s="39" t="s">
        <v>413</v>
      </c>
      <c r="B247" s="34" t="s">
        <v>41</v>
      </c>
      <c r="C247" s="34">
        <v>20</v>
      </c>
      <c r="D247" s="34" t="s">
        <v>38</v>
      </c>
      <c r="E247" s="40" t="s">
        <v>414</v>
      </c>
      <c r="F247" s="62">
        <f t="shared" ref="F247:J249" si="193">+F248</f>
        <v>1172433559</v>
      </c>
      <c r="G247" s="62">
        <f t="shared" si="193"/>
        <v>0</v>
      </c>
      <c r="H247" s="62">
        <f t="shared" si="193"/>
        <v>0</v>
      </c>
      <c r="I247" s="62">
        <f t="shared" si="193"/>
        <v>0</v>
      </c>
      <c r="J247" s="62">
        <f t="shared" si="193"/>
        <v>0</v>
      </c>
      <c r="K247" s="62">
        <f t="shared" si="173"/>
        <v>0</v>
      </c>
      <c r="L247" s="66">
        <f>+L248</f>
        <v>1172433559</v>
      </c>
      <c r="M247" s="42">
        <f t="shared" si="157"/>
        <v>1.4856048503634076E-4</v>
      </c>
      <c r="N247" s="62">
        <f t="shared" ref="N247:W249" si="194">+N248</f>
        <v>0</v>
      </c>
      <c r="O247" s="62">
        <f t="shared" si="194"/>
        <v>848102902</v>
      </c>
      <c r="P247" s="62">
        <f t="shared" si="194"/>
        <v>324330657</v>
      </c>
      <c r="Q247" s="62">
        <f t="shared" si="194"/>
        <v>828699608.73000002</v>
      </c>
      <c r="R247" s="62">
        <f t="shared" si="194"/>
        <v>343733950.26999998</v>
      </c>
      <c r="S247" s="62">
        <f t="shared" si="194"/>
        <v>19403293.269999981</v>
      </c>
      <c r="T247" s="62">
        <f t="shared" si="194"/>
        <v>89874031.859999999</v>
      </c>
      <c r="U247" s="62">
        <f t="shared" si="194"/>
        <v>738825576.87</v>
      </c>
      <c r="V247" s="62">
        <f t="shared" si="194"/>
        <v>85237497.859999999</v>
      </c>
      <c r="W247" s="62">
        <f t="shared" si="194"/>
        <v>4636534</v>
      </c>
      <c r="X247" s="38">
        <f t="shared" si="159"/>
        <v>0.70682010282682473</v>
      </c>
      <c r="Y247" s="38">
        <f t="shared" si="160"/>
        <v>7.6655970114550429E-2</v>
      </c>
      <c r="Z247" s="38">
        <f t="shared" si="161"/>
        <v>7.2701346021433702E-2</v>
      </c>
      <c r="AA247" s="38">
        <f t="shared" si="186"/>
        <v>0.10845188161453809</v>
      </c>
      <c r="AB247" s="38">
        <f t="shared" ref="AB247:AB260" si="195">+V247/T247</f>
        <v>0.94841074886656362</v>
      </c>
    </row>
    <row r="248" spans="1:28" ht="39" customHeight="1" x14ac:dyDescent="0.25">
      <c r="A248" s="39" t="s">
        <v>415</v>
      </c>
      <c r="B248" s="34" t="s">
        <v>41</v>
      </c>
      <c r="C248" s="34">
        <v>20</v>
      </c>
      <c r="D248" s="34" t="s">
        <v>38</v>
      </c>
      <c r="E248" s="40" t="s">
        <v>414</v>
      </c>
      <c r="F248" s="62">
        <f t="shared" si="193"/>
        <v>1172433559</v>
      </c>
      <c r="G248" s="62">
        <f t="shared" si="193"/>
        <v>0</v>
      </c>
      <c r="H248" s="62">
        <f t="shared" si="193"/>
        <v>0</v>
      </c>
      <c r="I248" s="62">
        <f t="shared" si="193"/>
        <v>0</v>
      </c>
      <c r="J248" s="62">
        <f t="shared" si="193"/>
        <v>0</v>
      </c>
      <c r="K248" s="62">
        <f t="shared" si="173"/>
        <v>0</v>
      </c>
      <c r="L248" s="66">
        <f>+L249</f>
        <v>1172433559</v>
      </c>
      <c r="M248" s="42">
        <f t="shared" si="157"/>
        <v>1.4856048503634076E-4</v>
      </c>
      <c r="N248" s="62">
        <f t="shared" si="194"/>
        <v>0</v>
      </c>
      <c r="O248" s="62">
        <f t="shared" si="194"/>
        <v>848102902</v>
      </c>
      <c r="P248" s="62">
        <f t="shared" si="194"/>
        <v>324330657</v>
      </c>
      <c r="Q248" s="62">
        <f t="shared" si="194"/>
        <v>828699608.73000002</v>
      </c>
      <c r="R248" s="62">
        <f t="shared" si="194"/>
        <v>343733950.26999998</v>
      </c>
      <c r="S248" s="62">
        <f t="shared" si="194"/>
        <v>19403293.269999981</v>
      </c>
      <c r="T248" s="62">
        <f t="shared" si="194"/>
        <v>89874031.859999999</v>
      </c>
      <c r="U248" s="62">
        <f t="shared" si="194"/>
        <v>738825576.87</v>
      </c>
      <c r="V248" s="62">
        <f t="shared" si="194"/>
        <v>85237497.859999999</v>
      </c>
      <c r="W248" s="62">
        <f t="shared" si="194"/>
        <v>4636534</v>
      </c>
      <c r="X248" s="38">
        <f t="shared" si="159"/>
        <v>0.70682010282682473</v>
      </c>
      <c r="Y248" s="38">
        <f t="shared" si="160"/>
        <v>7.6655970114550429E-2</v>
      </c>
      <c r="Z248" s="38">
        <f t="shared" si="161"/>
        <v>7.2701346021433702E-2</v>
      </c>
      <c r="AA248" s="38">
        <f t="shared" si="186"/>
        <v>0.10845188161453809</v>
      </c>
      <c r="AB248" s="38">
        <f t="shared" si="195"/>
        <v>0.94841074886656362</v>
      </c>
    </row>
    <row r="249" spans="1:28" ht="39" customHeight="1" x14ac:dyDescent="0.25">
      <c r="A249" s="39" t="s">
        <v>416</v>
      </c>
      <c r="B249" s="34" t="s">
        <v>41</v>
      </c>
      <c r="C249" s="34">
        <v>20</v>
      </c>
      <c r="D249" s="34" t="s">
        <v>38</v>
      </c>
      <c r="E249" s="40" t="s">
        <v>393</v>
      </c>
      <c r="F249" s="41">
        <f t="shared" si="193"/>
        <v>1172433559</v>
      </c>
      <c r="G249" s="41">
        <f t="shared" si="193"/>
        <v>0</v>
      </c>
      <c r="H249" s="41">
        <f t="shared" si="193"/>
        <v>0</v>
      </c>
      <c r="I249" s="41">
        <f t="shared" si="193"/>
        <v>0</v>
      </c>
      <c r="J249" s="41">
        <f t="shared" si="193"/>
        <v>0</v>
      </c>
      <c r="K249" s="41">
        <f t="shared" si="173"/>
        <v>0</v>
      </c>
      <c r="L249" s="250">
        <f>+L250</f>
        <v>1172433559</v>
      </c>
      <c r="M249" s="42">
        <f t="shared" si="157"/>
        <v>1.4856048503634076E-4</v>
      </c>
      <c r="N249" s="41">
        <f t="shared" si="194"/>
        <v>0</v>
      </c>
      <c r="O249" s="41">
        <f t="shared" si="194"/>
        <v>848102902</v>
      </c>
      <c r="P249" s="41">
        <f t="shared" si="194"/>
        <v>324330657</v>
      </c>
      <c r="Q249" s="41">
        <f t="shared" si="194"/>
        <v>828699608.73000002</v>
      </c>
      <c r="R249" s="41">
        <f t="shared" si="194"/>
        <v>343733950.26999998</v>
      </c>
      <c r="S249" s="41">
        <f t="shared" si="194"/>
        <v>19403293.269999981</v>
      </c>
      <c r="T249" s="41">
        <f t="shared" si="194"/>
        <v>89874031.859999999</v>
      </c>
      <c r="U249" s="41">
        <f t="shared" si="194"/>
        <v>738825576.87</v>
      </c>
      <c r="V249" s="41">
        <f t="shared" si="194"/>
        <v>85237497.859999999</v>
      </c>
      <c r="W249" s="41">
        <f t="shared" si="194"/>
        <v>4636534</v>
      </c>
      <c r="X249" s="38">
        <f t="shared" si="159"/>
        <v>0.70682010282682473</v>
      </c>
      <c r="Y249" s="38">
        <f t="shared" si="160"/>
        <v>7.6655970114550429E-2</v>
      </c>
      <c r="Z249" s="38">
        <f t="shared" si="161"/>
        <v>7.2701346021433702E-2</v>
      </c>
      <c r="AA249" s="38">
        <f t="shared" si="186"/>
        <v>0.10845188161453809</v>
      </c>
      <c r="AB249" s="38">
        <f t="shared" si="195"/>
        <v>0.94841074886656362</v>
      </c>
    </row>
    <row r="250" spans="1:28" ht="30" customHeight="1" x14ac:dyDescent="0.25">
      <c r="A250" s="43" t="s">
        <v>417</v>
      </c>
      <c r="B250" s="44" t="s">
        <v>41</v>
      </c>
      <c r="C250" s="44">
        <v>20</v>
      </c>
      <c r="D250" s="44" t="s">
        <v>38</v>
      </c>
      <c r="E250" s="45" t="s">
        <v>258</v>
      </c>
      <c r="F250" s="46">
        <v>1172433559</v>
      </c>
      <c r="G250" s="46">
        <v>0</v>
      </c>
      <c r="H250" s="46">
        <v>0</v>
      </c>
      <c r="I250" s="46">
        <v>0</v>
      </c>
      <c r="J250" s="46">
        <v>0</v>
      </c>
      <c r="K250" s="46">
        <f t="shared" si="173"/>
        <v>0</v>
      </c>
      <c r="L250" s="56">
        <f>+F250+K250</f>
        <v>1172433559</v>
      </c>
      <c r="M250" s="51">
        <f t="shared" si="157"/>
        <v>1.4856048503634076E-4</v>
      </c>
      <c r="N250" s="46">
        <v>0</v>
      </c>
      <c r="O250" s="46">
        <v>848102902</v>
      </c>
      <c r="P250" s="46">
        <f>L250-O250</f>
        <v>324330657</v>
      </c>
      <c r="Q250" s="46">
        <v>828699608.73000002</v>
      </c>
      <c r="R250" s="46">
        <f>+L250-Q250</f>
        <v>343733950.26999998</v>
      </c>
      <c r="S250" s="46">
        <f>O250-Q250</f>
        <v>19403293.269999981</v>
      </c>
      <c r="T250" s="46">
        <v>89874031.859999999</v>
      </c>
      <c r="U250" s="46">
        <f>+Q250-T250</f>
        <v>738825576.87</v>
      </c>
      <c r="V250" s="46">
        <v>85237497.859999999</v>
      </c>
      <c r="W250" s="48">
        <f>+T250-V250</f>
        <v>4636534</v>
      </c>
      <c r="X250" s="49">
        <f t="shared" si="159"/>
        <v>0.70682010282682473</v>
      </c>
      <c r="Y250" s="49">
        <f t="shared" si="160"/>
        <v>7.6655970114550429E-2</v>
      </c>
      <c r="Z250" s="49">
        <f t="shared" si="161"/>
        <v>7.2701346021433702E-2</v>
      </c>
      <c r="AA250" s="49">
        <f t="shared" si="186"/>
        <v>0.10845188161453809</v>
      </c>
      <c r="AB250" s="49">
        <f t="shared" si="195"/>
        <v>0.94841074886656362</v>
      </c>
    </row>
    <row r="251" spans="1:28" ht="34.5" customHeight="1" x14ac:dyDescent="0.25">
      <c r="A251" s="39" t="s">
        <v>418</v>
      </c>
      <c r="B251" s="34" t="s">
        <v>37</v>
      </c>
      <c r="C251" s="34">
        <v>10</v>
      </c>
      <c r="D251" s="34" t="s">
        <v>38</v>
      </c>
      <c r="E251" s="40" t="s">
        <v>419</v>
      </c>
      <c r="F251" s="60">
        <f>+F252</f>
        <v>3746000000</v>
      </c>
      <c r="G251" s="60">
        <f>+G252</f>
        <v>0</v>
      </c>
      <c r="H251" s="60">
        <f>+H252</f>
        <v>0</v>
      </c>
      <c r="I251" s="60">
        <f>+I252</f>
        <v>0</v>
      </c>
      <c r="J251" s="60">
        <f>+J252</f>
        <v>0</v>
      </c>
      <c r="K251" s="60">
        <f t="shared" si="173"/>
        <v>0</v>
      </c>
      <c r="L251" s="66">
        <f>+L252</f>
        <v>3746000000</v>
      </c>
      <c r="M251" s="42">
        <f t="shared" si="157"/>
        <v>4.7466022502869388E-4</v>
      </c>
      <c r="N251" s="60">
        <f t="shared" ref="N251:W251" si="196">+N252</f>
        <v>0</v>
      </c>
      <c r="O251" s="60">
        <f t="shared" si="196"/>
        <v>2862631895</v>
      </c>
      <c r="P251" s="60">
        <f t="shared" si="196"/>
        <v>883368105</v>
      </c>
      <c r="Q251" s="60">
        <f t="shared" si="196"/>
        <v>2485841595.2000003</v>
      </c>
      <c r="R251" s="60">
        <f t="shared" si="196"/>
        <v>1260158404.7999997</v>
      </c>
      <c r="S251" s="60">
        <f t="shared" si="196"/>
        <v>376790299.79999983</v>
      </c>
      <c r="T251" s="60">
        <f t="shared" si="196"/>
        <v>222286923.73000002</v>
      </c>
      <c r="U251" s="60">
        <f t="shared" si="196"/>
        <v>2263554671.4700003</v>
      </c>
      <c r="V251" s="60">
        <f t="shared" si="196"/>
        <v>210164362.73000002</v>
      </c>
      <c r="W251" s="60">
        <f t="shared" si="196"/>
        <v>12122561</v>
      </c>
      <c r="X251" s="38">
        <f t="shared" si="159"/>
        <v>0.66359893091297395</v>
      </c>
      <c r="Y251" s="38">
        <f t="shared" si="160"/>
        <v>5.9339808790710095E-2</v>
      </c>
      <c r="Z251" s="38">
        <f t="shared" si="161"/>
        <v>5.61036739802456E-2</v>
      </c>
      <c r="AA251" s="38">
        <f t="shared" si="186"/>
        <v>8.9421194077378752E-2</v>
      </c>
      <c r="AB251" s="38">
        <f t="shared" si="195"/>
        <v>0.94546435392337957</v>
      </c>
    </row>
    <row r="252" spans="1:28" ht="34.5" customHeight="1" x14ac:dyDescent="0.25">
      <c r="A252" s="39" t="s">
        <v>420</v>
      </c>
      <c r="B252" s="34" t="s">
        <v>37</v>
      </c>
      <c r="C252" s="34">
        <v>10</v>
      </c>
      <c r="D252" s="34" t="s">
        <v>38</v>
      </c>
      <c r="E252" s="95" t="s">
        <v>251</v>
      </c>
      <c r="F252" s="60">
        <f>+F253+F257</f>
        <v>3746000000</v>
      </c>
      <c r="G252" s="60">
        <f>+G253+G257</f>
        <v>0</v>
      </c>
      <c r="H252" s="60">
        <f>+H253+H257</f>
        <v>0</v>
      </c>
      <c r="I252" s="60">
        <f>+I253+I257</f>
        <v>0</v>
      </c>
      <c r="J252" s="60">
        <f>+J253+J257</f>
        <v>0</v>
      </c>
      <c r="K252" s="60">
        <f t="shared" si="173"/>
        <v>0</v>
      </c>
      <c r="L252" s="66">
        <f>+L253+L257</f>
        <v>3746000000</v>
      </c>
      <c r="M252" s="42">
        <f t="shared" si="157"/>
        <v>4.7466022502869388E-4</v>
      </c>
      <c r="N252" s="60">
        <f t="shared" ref="N252:W252" si="197">+N253+N257</f>
        <v>0</v>
      </c>
      <c r="O252" s="60">
        <f t="shared" si="197"/>
        <v>2862631895</v>
      </c>
      <c r="P252" s="60">
        <f t="shared" si="197"/>
        <v>883368105</v>
      </c>
      <c r="Q252" s="60">
        <f t="shared" si="197"/>
        <v>2485841595.2000003</v>
      </c>
      <c r="R252" s="60">
        <f t="shared" si="197"/>
        <v>1260158404.7999997</v>
      </c>
      <c r="S252" s="60">
        <f t="shared" si="197"/>
        <v>376790299.79999983</v>
      </c>
      <c r="T252" s="60">
        <f t="shared" si="197"/>
        <v>222286923.73000002</v>
      </c>
      <c r="U252" s="60">
        <f t="shared" si="197"/>
        <v>2263554671.4700003</v>
      </c>
      <c r="V252" s="60">
        <f t="shared" si="197"/>
        <v>210164362.73000002</v>
      </c>
      <c r="W252" s="60">
        <f t="shared" si="197"/>
        <v>12122561</v>
      </c>
      <c r="X252" s="38">
        <f t="shared" si="159"/>
        <v>0.66359893091297395</v>
      </c>
      <c r="Y252" s="38">
        <f t="shared" si="160"/>
        <v>5.9339808790710095E-2</v>
      </c>
      <c r="Z252" s="38">
        <f t="shared" si="161"/>
        <v>5.61036739802456E-2</v>
      </c>
      <c r="AA252" s="38">
        <f t="shared" si="186"/>
        <v>8.9421194077378752E-2</v>
      </c>
      <c r="AB252" s="38">
        <f t="shared" si="195"/>
        <v>0.94546435392337957</v>
      </c>
    </row>
    <row r="253" spans="1:28" ht="34.5" customHeight="1" x14ac:dyDescent="0.25">
      <c r="A253" s="39" t="s">
        <v>421</v>
      </c>
      <c r="B253" s="34" t="s">
        <v>37</v>
      </c>
      <c r="C253" s="34">
        <v>10</v>
      </c>
      <c r="D253" s="34" t="s">
        <v>38</v>
      </c>
      <c r="E253" s="40" t="s">
        <v>422</v>
      </c>
      <c r="F253" s="60">
        <f>F254</f>
        <v>700000000</v>
      </c>
      <c r="G253" s="60">
        <f>G254</f>
        <v>0</v>
      </c>
      <c r="H253" s="60">
        <f>H254</f>
        <v>0</v>
      </c>
      <c r="I253" s="60">
        <f>I254</f>
        <v>0</v>
      </c>
      <c r="J253" s="60">
        <f>J254</f>
        <v>0</v>
      </c>
      <c r="K253" s="60">
        <f t="shared" si="173"/>
        <v>0</v>
      </c>
      <c r="L253" s="66">
        <f>L254</f>
        <v>700000000</v>
      </c>
      <c r="M253" s="42">
        <f t="shared" si="157"/>
        <v>8.8697853048608037E-5</v>
      </c>
      <c r="N253" s="60">
        <f t="shared" ref="N253:W253" si="198">N254</f>
        <v>0</v>
      </c>
      <c r="O253" s="60">
        <f t="shared" si="198"/>
        <v>227008800</v>
      </c>
      <c r="P253" s="60">
        <f t="shared" si="198"/>
        <v>472991200</v>
      </c>
      <c r="Q253" s="60">
        <f t="shared" si="198"/>
        <v>2343.86</v>
      </c>
      <c r="R253" s="60">
        <f t="shared" si="198"/>
        <v>699997656.13999999</v>
      </c>
      <c r="S253" s="60">
        <f t="shared" si="198"/>
        <v>227006456.13999999</v>
      </c>
      <c r="T253" s="60">
        <f t="shared" si="198"/>
        <v>2343.86</v>
      </c>
      <c r="U253" s="60">
        <f t="shared" si="198"/>
        <v>0</v>
      </c>
      <c r="V253" s="60">
        <f t="shared" si="198"/>
        <v>2343.86</v>
      </c>
      <c r="W253" s="60">
        <f t="shared" si="198"/>
        <v>0</v>
      </c>
      <c r="X253" s="97">
        <f t="shared" si="159"/>
        <v>3.3483714285714289E-6</v>
      </c>
      <c r="Y253" s="97">
        <f t="shared" si="160"/>
        <v>3.3483714285714289E-6</v>
      </c>
      <c r="Z253" s="97">
        <f t="shared" si="161"/>
        <v>3.3483714285714289E-6</v>
      </c>
      <c r="AA253" s="38">
        <f t="shared" si="186"/>
        <v>1</v>
      </c>
      <c r="AB253" s="38">
        <f t="shared" si="195"/>
        <v>1</v>
      </c>
    </row>
    <row r="254" spans="1:28" ht="43.5" customHeight="1" x14ac:dyDescent="0.25">
      <c r="A254" s="39" t="s">
        <v>423</v>
      </c>
      <c r="B254" s="34" t="s">
        <v>37</v>
      </c>
      <c r="C254" s="34">
        <v>10</v>
      </c>
      <c r="D254" s="34" t="s">
        <v>38</v>
      </c>
      <c r="E254" s="40" t="s">
        <v>422</v>
      </c>
      <c r="F254" s="60">
        <f t="shared" ref="F254:J255" si="199">+F255</f>
        <v>700000000</v>
      </c>
      <c r="G254" s="60">
        <f t="shared" si="199"/>
        <v>0</v>
      </c>
      <c r="H254" s="60">
        <f t="shared" si="199"/>
        <v>0</v>
      </c>
      <c r="I254" s="60">
        <f t="shared" si="199"/>
        <v>0</v>
      </c>
      <c r="J254" s="60">
        <f t="shared" si="199"/>
        <v>0</v>
      </c>
      <c r="K254" s="60">
        <f t="shared" si="173"/>
        <v>0</v>
      </c>
      <c r="L254" s="66">
        <f>+L255</f>
        <v>700000000</v>
      </c>
      <c r="M254" s="42">
        <f t="shared" si="157"/>
        <v>8.8697853048608037E-5</v>
      </c>
      <c r="N254" s="60">
        <f t="shared" ref="N254:W255" si="200">+N255</f>
        <v>0</v>
      </c>
      <c r="O254" s="60">
        <f t="shared" si="200"/>
        <v>227008800</v>
      </c>
      <c r="P254" s="60">
        <f t="shared" si="200"/>
        <v>472991200</v>
      </c>
      <c r="Q254" s="60">
        <f t="shared" si="200"/>
        <v>2343.86</v>
      </c>
      <c r="R254" s="60">
        <f t="shared" si="200"/>
        <v>699997656.13999999</v>
      </c>
      <c r="S254" s="60">
        <f t="shared" si="200"/>
        <v>227006456.13999999</v>
      </c>
      <c r="T254" s="60">
        <f t="shared" si="200"/>
        <v>2343.86</v>
      </c>
      <c r="U254" s="60">
        <f t="shared" si="200"/>
        <v>0</v>
      </c>
      <c r="V254" s="60">
        <f t="shared" si="200"/>
        <v>2343.86</v>
      </c>
      <c r="W254" s="60">
        <f t="shared" si="200"/>
        <v>0</v>
      </c>
      <c r="X254" s="97">
        <f t="shared" si="159"/>
        <v>3.3483714285714289E-6</v>
      </c>
      <c r="Y254" s="97">
        <f t="shared" si="160"/>
        <v>3.3483714285714289E-6</v>
      </c>
      <c r="Z254" s="97">
        <f t="shared" si="161"/>
        <v>3.3483714285714289E-6</v>
      </c>
      <c r="AA254" s="38">
        <f t="shared" si="186"/>
        <v>1</v>
      </c>
      <c r="AB254" s="38">
        <f t="shared" si="195"/>
        <v>1</v>
      </c>
    </row>
    <row r="255" spans="1:28" ht="33.75" customHeight="1" x14ac:dyDescent="0.25">
      <c r="A255" s="39" t="s">
        <v>424</v>
      </c>
      <c r="B255" s="34" t="s">
        <v>37</v>
      </c>
      <c r="C255" s="34">
        <v>10</v>
      </c>
      <c r="D255" s="34" t="s">
        <v>38</v>
      </c>
      <c r="E255" s="40" t="s">
        <v>425</v>
      </c>
      <c r="F255" s="60">
        <f t="shared" si="199"/>
        <v>700000000</v>
      </c>
      <c r="G255" s="60">
        <f t="shared" si="199"/>
        <v>0</v>
      </c>
      <c r="H255" s="60">
        <f t="shared" si="199"/>
        <v>0</v>
      </c>
      <c r="I255" s="60">
        <f t="shared" si="199"/>
        <v>0</v>
      </c>
      <c r="J255" s="60">
        <f t="shared" si="199"/>
        <v>0</v>
      </c>
      <c r="K255" s="60">
        <f t="shared" si="173"/>
        <v>0</v>
      </c>
      <c r="L255" s="66">
        <f>+L256</f>
        <v>700000000</v>
      </c>
      <c r="M255" s="42">
        <f t="shared" si="157"/>
        <v>8.8697853048608037E-5</v>
      </c>
      <c r="N255" s="60">
        <f t="shared" si="200"/>
        <v>0</v>
      </c>
      <c r="O255" s="60">
        <f t="shared" si="200"/>
        <v>227008800</v>
      </c>
      <c r="P255" s="60">
        <f t="shared" si="200"/>
        <v>472991200</v>
      </c>
      <c r="Q255" s="60">
        <f t="shared" si="200"/>
        <v>2343.86</v>
      </c>
      <c r="R255" s="60">
        <f t="shared" si="200"/>
        <v>699997656.13999999</v>
      </c>
      <c r="S255" s="60">
        <f t="shared" si="200"/>
        <v>227006456.13999999</v>
      </c>
      <c r="T255" s="60">
        <f t="shared" si="200"/>
        <v>2343.86</v>
      </c>
      <c r="U255" s="60">
        <f t="shared" si="200"/>
        <v>0</v>
      </c>
      <c r="V255" s="60">
        <f t="shared" si="200"/>
        <v>2343.86</v>
      </c>
      <c r="W255" s="60">
        <f t="shared" si="200"/>
        <v>0</v>
      </c>
      <c r="X255" s="97">
        <f t="shared" si="159"/>
        <v>3.3483714285714289E-6</v>
      </c>
      <c r="Y255" s="97">
        <f t="shared" si="160"/>
        <v>3.3483714285714289E-6</v>
      </c>
      <c r="Z255" s="97">
        <f t="shared" si="161"/>
        <v>3.3483714285714289E-6</v>
      </c>
      <c r="AA255" s="38">
        <f t="shared" si="186"/>
        <v>1</v>
      </c>
      <c r="AB255" s="38">
        <f t="shared" si="195"/>
        <v>1</v>
      </c>
    </row>
    <row r="256" spans="1:28" ht="41.25" customHeight="1" x14ac:dyDescent="0.25">
      <c r="A256" s="43" t="s">
        <v>426</v>
      </c>
      <c r="B256" s="44" t="s">
        <v>37</v>
      </c>
      <c r="C256" s="44">
        <v>10</v>
      </c>
      <c r="D256" s="44" t="s">
        <v>38</v>
      </c>
      <c r="E256" s="45" t="s">
        <v>258</v>
      </c>
      <c r="F256" s="46">
        <v>700000000</v>
      </c>
      <c r="G256" s="46">
        <v>0</v>
      </c>
      <c r="H256" s="46">
        <v>0</v>
      </c>
      <c r="I256" s="46">
        <v>0</v>
      </c>
      <c r="J256" s="46">
        <v>0</v>
      </c>
      <c r="K256" s="46">
        <f t="shared" si="173"/>
        <v>0</v>
      </c>
      <c r="L256" s="56">
        <f>+F256+K256</f>
        <v>700000000</v>
      </c>
      <c r="M256" s="51">
        <f t="shared" si="157"/>
        <v>8.8697853048608037E-5</v>
      </c>
      <c r="N256" s="46">
        <v>0</v>
      </c>
      <c r="O256" s="46">
        <v>227008800</v>
      </c>
      <c r="P256" s="46">
        <f>L256-O256</f>
        <v>472991200</v>
      </c>
      <c r="Q256" s="46">
        <v>2343.86</v>
      </c>
      <c r="R256" s="46">
        <f>+L256-Q256</f>
        <v>699997656.13999999</v>
      </c>
      <c r="S256" s="46">
        <f>O256-Q256</f>
        <v>227006456.13999999</v>
      </c>
      <c r="T256" s="46">
        <v>2343.86</v>
      </c>
      <c r="U256" s="46">
        <f>+Q256-T256</f>
        <v>0</v>
      </c>
      <c r="V256" s="46">
        <v>2343.86</v>
      </c>
      <c r="W256" s="48">
        <f>+T256-V256</f>
        <v>0</v>
      </c>
      <c r="X256" s="72">
        <f t="shared" si="159"/>
        <v>3.3483714285714289E-6</v>
      </c>
      <c r="Y256" s="72">
        <f t="shared" si="160"/>
        <v>3.3483714285714289E-6</v>
      </c>
      <c r="Z256" s="72">
        <f t="shared" si="161"/>
        <v>3.3483714285714289E-6</v>
      </c>
      <c r="AA256" s="49">
        <f t="shared" si="186"/>
        <v>1</v>
      </c>
      <c r="AB256" s="49">
        <f t="shared" si="195"/>
        <v>1</v>
      </c>
    </row>
    <row r="257" spans="1:28" ht="49.5" customHeight="1" x14ac:dyDescent="0.25">
      <c r="A257" s="39" t="s">
        <v>427</v>
      </c>
      <c r="B257" s="34" t="s">
        <v>37</v>
      </c>
      <c r="C257" s="34">
        <v>10</v>
      </c>
      <c r="D257" s="34" t="s">
        <v>38</v>
      </c>
      <c r="E257" s="40" t="s">
        <v>428</v>
      </c>
      <c r="F257" s="62">
        <f t="shared" ref="F257:J259" si="201">+F258</f>
        <v>3046000000</v>
      </c>
      <c r="G257" s="62">
        <f t="shared" si="201"/>
        <v>0</v>
      </c>
      <c r="H257" s="62">
        <f t="shared" si="201"/>
        <v>0</v>
      </c>
      <c r="I257" s="62">
        <f t="shared" si="201"/>
        <v>0</v>
      </c>
      <c r="J257" s="62">
        <f t="shared" si="201"/>
        <v>0</v>
      </c>
      <c r="K257" s="62">
        <f t="shared" si="173"/>
        <v>0</v>
      </c>
      <c r="L257" s="66">
        <f>+L258</f>
        <v>3046000000</v>
      </c>
      <c r="M257" s="42">
        <f t="shared" si="157"/>
        <v>3.8596237198008584E-4</v>
      </c>
      <c r="N257" s="62">
        <f t="shared" ref="N257:W259" si="202">+N258</f>
        <v>0</v>
      </c>
      <c r="O257" s="62">
        <f t="shared" si="202"/>
        <v>2635623095</v>
      </c>
      <c r="P257" s="62">
        <f t="shared" si="202"/>
        <v>410376905</v>
      </c>
      <c r="Q257" s="62">
        <f t="shared" si="202"/>
        <v>2485839251.3400002</v>
      </c>
      <c r="R257" s="62">
        <f t="shared" si="202"/>
        <v>560160748.65999985</v>
      </c>
      <c r="S257" s="62">
        <f t="shared" si="202"/>
        <v>149783843.65999985</v>
      </c>
      <c r="T257" s="62">
        <f t="shared" si="202"/>
        <v>222284579.87</v>
      </c>
      <c r="U257" s="62">
        <f t="shared" si="202"/>
        <v>2263554671.4700003</v>
      </c>
      <c r="V257" s="62">
        <f t="shared" si="202"/>
        <v>210162018.87</v>
      </c>
      <c r="W257" s="62">
        <f t="shared" si="202"/>
        <v>12122561</v>
      </c>
      <c r="X257" s="38">
        <f t="shared" si="159"/>
        <v>0.81609955723571903</v>
      </c>
      <c r="Y257" s="38">
        <f t="shared" si="160"/>
        <v>7.2975896214707819E-2</v>
      </c>
      <c r="Z257" s="38">
        <f t="shared" si="161"/>
        <v>6.8996066602101114E-2</v>
      </c>
      <c r="AA257" s="38">
        <f t="shared" si="186"/>
        <v>8.9420335506480056E-2</v>
      </c>
      <c r="AB257" s="38">
        <f t="shared" si="195"/>
        <v>0.94546377887710564</v>
      </c>
    </row>
    <row r="258" spans="1:28" ht="49.5" customHeight="1" x14ac:dyDescent="0.25">
      <c r="A258" s="39" t="s">
        <v>429</v>
      </c>
      <c r="B258" s="34" t="s">
        <v>37</v>
      </c>
      <c r="C258" s="34">
        <v>10</v>
      </c>
      <c r="D258" s="34" t="s">
        <v>38</v>
      </c>
      <c r="E258" s="40" t="s">
        <v>428</v>
      </c>
      <c r="F258" s="62">
        <f t="shared" si="201"/>
        <v>3046000000</v>
      </c>
      <c r="G258" s="62">
        <f t="shared" si="201"/>
        <v>0</v>
      </c>
      <c r="H258" s="62">
        <f t="shared" si="201"/>
        <v>0</v>
      </c>
      <c r="I258" s="62">
        <f t="shared" si="201"/>
        <v>0</v>
      </c>
      <c r="J258" s="62">
        <f t="shared" si="201"/>
        <v>0</v>
      </c>
      <c r="K258" s="62">
        <f t="shared" si="173"/>
        <v>0</v>
      </c>
      <c r="L258" s="66">
        <f>+L259</f>
        <v>3046000000</v>
      </c>
      <c r="M258" s="42">
        <f t="shared" si="157"/>
        <v>3.8596237198008584E-4</v>
      </c>
      <c r="N258" s="62">
        <f t="shared" si="202"/>
        <v>0</v>
      </c>
      <c r="O258" s="62">
        <f t="shared" si="202"/>
        <v>2635623095</v>
      </c>
      <c r="P258" s="62">
        <f t="shared" si="202"/>
        <v>410376905</v>
      </c>
      <c r="Q258" s="62">
        <f t="shared" si="202"/>
        <v>2485839251.3400002</v>
      </c>
      <c r="R258" s="62">
        <f t="shared" si="202"/>
        <v>560160748.65999985</v>
      </c>
      <c r="S258" s="62">
        <f t="shared" si="202"/>
        <v>149783843.65999985</v>
      </c>
      <c r="T258" s="62">
        <f t="shared" si="202"/>
        <v>222284579.87</v>
      </c>
      <c r="U258" s="62">
        <f t="shared" si="202"/>
        <v>2263554671.4700003</v>
      </c>
      <c r="V258" s="62">
        <f t="shared" si="202"/>
        <v>210162018.87</v>
      </c>
      <c r="W258" s="62">
        <f t="shared" si="202"/>
        <v>12122561</v>
      </c>
      <c r="X258" s="38">
        <f t="shared" si="159"/>
        <v>0.81609955723571903</v>
      </c>
      <c r="Y258" s="38">
        <f t="shared" si="160"/>
        <v>7.2975896214707819E-2</v>
      </c>
      <c r="Z258" s="38">
        <f t="shared" si="161"/>
        <v>6.8996066602101114E-2</v>
      </c>
      <c r="AA258" s="38">
        <f t="shared" si="186"/>
        <v>8.9420335506480056E-2</v>
      </c>
      <c r="AB258" s="38">
        <f t="shared" si="195"/>
        <v>0.94546377887710564</v>
      </c>
    </row>
    <row r="259" spans="1:28" ht="34.5" customHeight="1" x14ac:dyDescent="0.25">
      <c r="A259" s="39" t="s">
        <v>430</v>
      </c>
      <c r="B259" s="34" t="s">
        <v>37</v>
      </c>
      <c r="C259" s="34">
        <v>10</v>
      </c>
      <c r="D259" s="34" t="s">
        <v>38</v>
      </c>
      <c r="E259" s="40" t="s">
        <v>393</v>
      </c>
      <c r="F259" s="62">
        <f t="shared" si="201"/>
        <v>3046000000</v>
      </c>
      <c r="G259" s="62">
        <f t="shared" si="201"/>
        <v>0</v>
      </c>
      <c r="H259" s="62">
        <f t="shared" si="201"/>
        <v>0</v>
      </c>
      <c r="I259" s="62">
        <f t="shared" si="201"/>
        <v>0</v>
      </c>
      <c r="J259" s="62">
        <f t="shared" si="201"/>
        <v>0</v>
      </c>
      <c r="K259" s="62">
        <f t="shared" si="173"/>
        <v>0</v>
      </c>
      <c r="L259" s="66">
        <f>+L260</f>
        <v>3046000000</v>
      </c>
      <c r="M259" s="42">
        <f t="shared" si="157"/>
        <v>3.8596237198008584E-4</v>
      </c>
      <c r="N259" s="62">
        <f t="shared" si="202"/>
        <v>0</v>
      </c>
      <c r="O259" s="62">
        <f t="shared" si="202"/>
        <v>2635623095</v>
      </c>
      <c r="P259" s="62">
        <f t="shared" si="202"/>
        <v>410376905</v>
      </c>
      <c r="Q259" s="62">
        <f t="shared" si="202"/>
        <v>2485839251.3400002</v>
      </c>
      <c r="R259" s="62">
        <f t="shared" si="202"/>
        <v>560160748.65999985</v>
      </c>
      <c r="S259" s="62">
        <f t="shared" si="202"/>
        <v>149783843.65999985</v>
      </c>
      <c r="T259" s="62">
        <f t="shared" si="202"/>
        <v>222284579.87</v>
      </c>
      <c r="U259" s="62">
        <f t="shared" si="202"/>
        <v>2263554671.4700003</v>
      </c>
      <c r="V259" s="62">
        <f t="shared" si="202"/>
        <v>210162018.87</v>
      </c>
      <c r="W259" s="62">
        <f t="shared" si="202"/>
        <v>12122561</v>
      </c>
      <c r="X259" s="38">
        <f t="shared" si="159"/>
        <v>0.81609955723571903</v>
      </c>
      <c r="Y259" s="38">
        <f t="shared" si="160"/>
        <v>7.2975896214707819E-2</v>
      </c>
      <c r="Z259" s="38">
        <f t="shared" si="161"/>
        <v>6.8996066602101114E-2</v>
      </c>
      <c r="AA259" s="38">
        <f t="shared" si="186"/>
        <v>8.9420335506480056E-2</v>
      </c>
      <c r="AB259" s="38">
        <f t="shared" si="195"/>
        <v>0.94546377887710564</v>
      </c>
    </row>
    <row r="260" spans="1:28" ht="30" customHeight="1" x14ac:dyDescent="0.25">
      <c r="A260" s="43" t="s">
        <v>431</v>
      </c>
      <c r="B260" s="44" t="s">
        <v>37</v>
      </c>
      <c r="C260" s="44">
        <v>10</v>
      </c>
      <c r="D260" s="44" t="s">
        <v>38</v>
      </c>
      <c r="E260" s="45" t="s">
        <v>258</v>
      </c>
      <c r="F260" s="46">
        <v>3046000000</v>
      </c>
      <c r="G260" s="46">
        <v>0</v>
      </c>
      <c r="H260" s="46">
        <v>0</v>
      </c>
      <c r="I260" s="46">
        <v>0</v>
      </c>
      <c r="J260" s="46">
        <v>0</v>
      </c>
      <c r="K260" s="46">
        <f t="shared" si="173"/>
        <v>0</v>
      </c>
      <c r="L260" s="56">
        <f>+F260+K260</f>
        <v>3046000000</v>
      </c>
      <c r="M260" s="51">
        <f t="shared" si="157"/>
        <v>3.8596237198008584E-4</v>
      </c>
      <c r="N260" s="46">
        <v>0</v>
      </c>
      <c r="O260" s="46">
        <v>2635623095</v>
      </c>
      <c r="P260" s="46">
        <f>L260-O260</f>
        <v>410376905</v>
      </c>
      <c r="Q260" s="46">
        <v>2485839251.3400002</v>
      </c>
      <c r="R260" s="46">
        <f>+L260-Q260</f>
        <v>560160748.65999985</v>
      </c>
      <c r="S260" s="46">
        <f>O260-Q260</f>
        <v>149783843.65999985</v>
      </c>
      <c r="T260" s="46">
        <v>222284579.87</v>
      </c>
      <c r="U260" s="46">
        <f>+Q260-T260</f>
        <v>2263554671.4700003</v>
      </c>
      <c r="V260" s="46">
        <v>210162018.87</v>
      </c>
      <c r="W260" s="48">
        <f>+T260-V260</f>
        <v>12122561</v>
      </c>
      <c r="X260" s="49">
        <f t="shared" si="159"/>
        <v>0.81609955723571903</v>
      </c>
      <c r="Y260" s="49">
        <f t="shared" si="160"/>
        <v>7.2975896214707819E-2</v>
      </c>
      <c r="Z260" s="49">
        <f t="shared" si="161"/>
        <v>6.8996066602101114E-2</v>
      </c>
      <c r="AA260" s="49">
        <f t="shared" si="186"/>
        <v>8.9420335506480056E-2</v>
      </c>
      <c r="AB260" s="49">
        <f t="shared" si="195"/>
        <v>0.94546377887710564</v>
      </c>
    </row>
    <row r="261" spans="1:28" ht="34.5" customHeight="1" x14ac:dyDescent="0.25">
      <c r="A261" s="39" t="s">
        <v>432</v>
      </c>
      <c r="B261" s="34" t="s">
        <v>37</v>
      </c>
      <c r="C261" s="34">
        <v>10</v>
      </c>
      <c r="D261" s="34" t="s">
        <v>38</v>
      </c>
      <c r="E261" s="40" t="s">
        <v>433</v>
      </c>
      <c r="F261" s="60">
        <f t="shared" ref="F261:J265" si="203">+F262</f>
        <v>49596199265</v>
      </c>
      <c r="G261" s="60">
        <f t="shared" si="203"/>
        <v>0</v>
      </c>
      <c r="H261" s="60">
        <f t="shared" si="203"/>
        <v>0</v>
      </c>
      <c r="I261" s="60">
        <f t="shared" si="203"/>
        <v>0</v>
      </c>
      <c r="J261" s="60">
        <f t="shared" si="203"/>
        <v>0</v>
      </c>
      <c r="K261" s="60">
        <f t="shared" si="173"/>
        <v>0</v>
      </c>
      <c r="L261" s="66">
        <f>+L262</f>
        <v>49596199265</v>
      </c>
      <c r="M261" s="42">
        <f t="shared" ref="M261:M303" si="204">L261/$L$303</f>
        <v>6.2843948488235032E-3</v>
      </c>
      <c r="N261" s="60">
        <f t="shared" ref="N261:W265" si="205">+N262</f>
        <v>0</v>
      </c>
      <c r="O261" s="60">
        <f t="shared" si="205"/>
        <v>49596199265</v>
      </c>
      <c r="P261" s="60">
        <f t="shared" si="205"/>
        <v>0</v>
      </c>
      <c r="Q261" s="60">
        <f t="shared" si="205"/>
        <v>49596199265</v>
      </c>
      <c r="R261" s="60">
        <f t="shared" si="205"/>
        <v>0</v>
      </c>
      <c r="S261" s="60">
        <f t="shared" si="205"/>
        <v>0</v>
      </c>
      <c r="T261" s="60">
        <f t="shared" si="205"/>
        <v>0</v>
      </c>
      <c r="U261" s="60">
        <f t="shared" si="205"/>
        <v>49596199265</v>
      </c>
      <c r="V261" s="60">
        <f t="shared" si="205"/>
        <v>0</v>
      </c>
      <c r="W261" s="60">
        <f t="shared" si="205"/>
        <v>0</v>
      </c>
      <c r="X261" s="38">
        <f t="shared" si="159"/>
        <v>1</v>
      </c>
      <c r="Y261" s="38">
        <f t="shared" si="160"/>
        <v>0</v>
      </c>
      <c r="Z261" s="38">
        <f t="shared" si="161"/>
        <v>0</v>
      </c>
      <c r="AA261" s="38">
        <f t="shared" si="186"/>
        <v>0</v>
      </c>
      <c r="AB261" s="38" t="s">
        <v>40</v>
      </c>
    </row>
    <row r="262" spans="1:28" ht="34.5" customHeight="1" x14ac:dyDescent="0.25">
      <c r="A262" s="39" t="s">
        <v>434</v>
      </c>
      <c r="B262" s="34" t="s">
        <v>37</v>
      </c>
      <c r="C262" s="34">
        <v>10</v>
      </c>
      <c r="D262" s="34" t="s">
        <v>38</v>
      </c>
      <c r="E262" s="95" t="s">
        <v>251</v>
      </c>
      <c r="F262" s="60">
        <f t="shared" si="203"/>
        <v>49596199265</v>
      </c>
      <c r="G262" s="60">
        <f t="shared" si="203"/>
        <v>0</v>
      </c>
      <c r="H262" s="60">
        <f t="shared" si="203"/>
        <v>0</v>
      </c>
      <c r="I262" s="60">
        <f t="shared" si="203"/>
        <v>0</v>
      </c>
      <c r="J262" s="60">
        <f t="shared" si="203"/>
        <v>0</v>
      </c>
      <c r="K262" s="60">
        <f t="shared" si="173"/>
        <v>0</v>
      </c>
      <c r="L262" s="66">
        <f>+L263</f>
        <v>49596199265</v>
      </c>
      <c r="M262" s="42">
        <f t="shared" si="204"/>
        <v>6.2843948488235032E-3</v>
      </c>
      <c r="N262" s="60">
        <f t="shared" si="205"/>
        <v>0</v>
      </c>
      <c r="O262" s="60">
        <f t="shared" si="205"/>
        <v>49596199265</v>
      </c>
      <c r="P262" s="60">
        <f t="shared" si="205"/>
        <v>0</v>
      </c>
      <c r="Q262" s="60">
        <f t="shared" si="205"/>
        <v>49596199265</v>
      </c>
      <c r="R262" s="60">
        <f t="shared" si="205"/>
        <v>0</v>
      </c>
      <c r="S262" s="60">
        <f t="shared" si="205"/>
        <v>0</v>
      </c>
      <c r="T262" s="60">
        <f t="shared" si="205"/>
        <v>0</v>
      </c>
      <c r="U262" s="60">
        <f t="shared" si="205"/>
        <v>49596199265</v>
      </c>
      <c r="V262" s="60">
        <f t="shared" si="205"/>
        <v>0</v>
      </c>
      <c r="W262" s="60">
        <f t="shared" si="205"/>
        <v>0</v>
      </c>
      <c r="X262" s="38">
        <f t="shared" si="159"/>
        <v>1</v>
      </c>
      <c r="Y262" s="38">
        <f t="shared" si="160"/>
        <v>0</v>
      </c>
      <c r="Z262" s="38">
        <f t="shared" si="161"/>
        <v>0</v>
      </c>
      <c r="AA262" s="38">
        <f t="shared" si="186"/>
        <v>0</v>
      </c>
      <c r="AB262" s="38" t="s">
        <v>40</v>
      </c>
    </row>
    <row r="263" spans="1:28" ht="34.5" customHeight="1" x14ac:dyDescent="0.25">
      <c r="A263" s="39" t="s">
        <v>435</v>
      </c>
      <c r="B263" s="34" t="s">
        <v>37</v>
      </c>
      <c r="C263" s="34">
        <v>10</v>
      </c>
      <c r="D263" s="34" t="s">
        <v>38</v>
      </c>
      <c r="E263" s="40" t="s">
        <v>436</v>
      </c>
      <c r="F263" s="60">
        <f t="shared" si="203"/>
        <v>49596199265</v>
      </c>
      <c r="G263" s="60">
        <f t="shared" si="203"/>
        <v>0</v>
      </c>
      <c r="H263" s="60">
        <f t="shared" si="203"/>
        <v>0</v>
      </c>
      <c r="I263" s="60">
        <f t="shared" si="203"/>
        <v>0</v>
      </c>
      <c r="J263" s="60">
        <f t="shared" si="203"/>
        <v>0</v>
      </c>
      <c r="K263" s="60">
        <f t="shared" si="173"/>
        <v>0</v>
      </c>
      <c r="L263" s="66">
        <f>+L264</f>
        <v>49596199265</v>
      </c>
      <c r="M263" s="42">
        <f t="shared" si="204"/>
        <v>6.2843948488235032E-3</v>
      </c>
      <c r="N263" s="60">
        <f t="shared" si="205"/>
        <v>0</v>
      </c>
      <c r="O263" s="60">
        <f t="shared" si="205"/>
        <v>49596199265</v>
      </c>
      <c r="P263" s="60">
        <f t="shared" si="205"/>
        <v>0</v>
      </c>
      <c r="Q263" s="60">
        <f t="shared" si="205"/>
        <v>49596199265</v>
      </c>
      <c r="R263" s="60">
        <f t="shared" si="205"/>
        <v>0</v>
      </c>
      <c r="S263" s="60">
        <f t="shared" si="205"/>
        <v>0</v>
      </c>
      <c r="T263" s="60">
        <f t="shared" si="205"/>
        <v>0</v>
      </c>
      <c r="U263" s="60">
        <f t="shared" si="205"/>
        <v>49596199265</v>
      </c>
      <c r="V263" s="60">
        <f t="shared" si="205"/>
        <v>0</v>
      </c>
      <c r="W263" s="60">
        <f t="shared" si="205"/>
        <v>0</v>
      </c>
      <c r="X263" s="38">
        <f t="shared" ref="X263:X303" si="206">+Q263/L263</f>
        <v>1</v>
      </c>
      <c r="Y263" s="38">
        <f t="shared" ref="Y263:Y303" si="207">+T263/L263</f>
        <v>0</v>
      </c>
      <c r="Z263" s="38">
        <f t="shared" ref="Z263:Z303" si="208">+V263/L263</f>
        <v>0</v>
      </c>
      <c r="AA263" s="38">
        <f t="shared" si="186"/>
        <v>0</v>
      </c>
      <c r="AB263" s="38" t="s">
        <v>40</v>
      </c>
    </row>
    <row r="264" spans="1:28" ht="43.5" customHeight="1" x14ac:dyDescent="0.25">
      <c r="A264" s="39" t="s">
        <v>437</v>
      </c>
      <c r="B264" s="34" t="s">
        <v>37</v>
      </c>
      <c r="C264" s="34">
        <v>10</v>
      </c>
      <c r="D264" s="34" t="s">
        <v>38</v>
      </c>
      <c r="E264" s="40" t="s">
        <v>436</v>
      </c>
      <c r="F264" s="60">
        <f t="shared" si="203"/>
        <v>49596199265</v>
      </c>
      <c r="G264" s="60">
        <f t="shared" si="203"/>
        <v>0</v>
      </c>
      <c r="H264" s="60">
        <f t="shared" si="203"/>
        <v>0</v>
      </c>
      <c r="I264" s="60">
        <f t="shared" si="203"/>
        <v>0</v>
      </c>
      <c r="J264" s="60">
        <f t="shared" si="203"/>
        <v>0</v>
      </c>
      <c r="K264" s="60">
        <f t="shared" si="173"/>
        <v>0</v>
      </c>
      <c r="L264" s="66">
        <f>+L265</f>
        <v>49596199265</v>
      </c>
      <c r="M264" s="42">
        <f t="shared" si="204"/>
        <v>6.2843948488235032E-3</v>
      </c>
      <c r="N264" s="60">
        <f t="shared" si="205"/>
        <v>0</v>
      </c>
      <c r="O264" s="60">
        <f t="shared" si="205"/>
        <v>49596199265</v>
      </c>
      <c r="P264" s="60">
        <f t="shared" si="205"/>
        <v>0</v>
      </c>
      <c r="Q264" s="60">
        <f t="shared" si="205"/>
        <v>49596199265</v>
      </c>
      <c r="R264" s="60">
        <f t="shared" si="205"/>
        <v>0</v>
      </c>
      <c r="S264" s="60">
        <f t="shared" si="205"/>
        <v>0</v>
      </c>
      <c r="T264" s="60">
        <f t="shared" si="205"/>
        <v>0</v>
      </c>
      <c r="U264" s="60">
        <f t="shared" si="205"/>
        <v>49596199265</v>
      </c>
      <c r="V264" s="60">
        <f t="shared" si="205"/>
        <v>0</v>
      </c>
      <c r="W264" s="60">
        <f t="shared" si="205"/>
        <v>0</v>
      </c>
      <c r="X264" s="38">
        <f t="shared" si="206"/>
        <v>1</v>
      </c>
      <c r="Y264" s="38">
        <f t="shared" si="207"/>
        <v>0</v>
      </c>
      <c r="Z264" s="38">
        <f t="shared" si="208"/>
        <v>0</v>
      </c>
      <c r="AA264" s="38">
        <f t="shared" si="186"/>
        <v>0</v>
      </c>
      <c r="AB264" s="38" t="s">
        <v>40</v>
      </c>
    </row>
    <row r="265" spans="1:28" ht="33.75" customHeight="1" x14ac:dyDescent="0.25">
      <c r="A265" s="39" t="s">
        <v>438</v>
      </c>
      <c r="B265" s="34" t="s">
        <v>37</v>
      </c>
      <c r="C265" s="34">
        <v>10</v>
      </c>
      <c r="D265" s="34" t="s">
        <v>38</v>
      </c>
      <c r="E265" s="40" t="s">
        <v>439</v>
      </c>
      <c r="F265" s="60">
        <f t="shared" si="203"/>
        <v>49596199265</v>
      </c>
      <c r="G265" s="60">
        <f t="shared" si="203"/>
        <v>0</v>
      </c>
      <c r="H265" s="60">
        <f t="shared" si="203"/>
        <v>0</v>
      </c>
      <c r="I265" s="60">
        <f t="shared" si="203"/>
        <v>0</v>
      </c>
      <c r="J265" s="60">
        <f t="shared" si="203"/>
        <v>0</v>
      </c>
      <c r="K265" s="60">
        <f t="shared" si="173"/>
        <v>0</v>
      </c>
      <c r="L265" s="66">
        <f>+L266</f>
        <v>49596199265</v>
      </c>
      <c r="M265" s="42">
        <f t="shared" si="204"/>
        <v>6.2843948488235032E-3</v>
      </c>
      <c r="N265" s="60">
        <f t="shared" si="205"/>
        <v>0</v>
      </c>
      <c r="O265" s="60">
        <f t="shared" si="205"/>
        <v>49596199265</v>
      </c>
      <c r="P265" s="60">
        <f t="shared" si="205"/>
        <v>0</v>
      </c>
      <c r="Q265" s="60">
        <f t="shared" si="205"/>
        <v>49596199265</v>
      </c>
      <c r="R265" s="60">
        <f t="shared" si="205"/>
        <v>0</v>
      </c>
      <c r="S265" s="60">
        <f t="shared" si="205"/>
        <v>0</v>
      </c>
      <c r="T265" s="60">
        <f t="shared" si="205"/>
        <v>0</v>
      </c>
      <c r="U265" s="60">
        <f t="shared" si="205"/>
        <v>49596199265</v>
      </c>
      <c r="V265" s="60">
        <f t="shared" si="205"/>
        <v>0</v>
      </c>
      <c r="W265" s="60">
        <f t="shared" si="205"/>
        <v>0</v>
      </c>
      <c r="X265" s="38">
        <f t="shared" si="206"/>
        <v>1</v>
      </c>
      <c r="Y265" s="38">
        <f t="shared" si="207"/>
        <v>0</v>
      </c>
      <c r="Z265" s="38">
        <f t="shared" si="208"/>
        <v>0</v>
      </c>
      <c r="AA265" s="38">
        <f t="shared" si="186"/>
        <v>0</v>
      </c>
      <c r="AB265" s="38" t="s">
        <v>40</v>
      </c>
    </row>
    <row r="266" spans="1:28" ht="41.25" customHeight="1" x14ac:dyDescent="0.25">
      <c r="A266" s="43" t="s">
        <v>440</v>
      </c>
      <c r="B266" s="44" t="s">
        <v>37</v>
      </c>
      <c r="C266" s="44">
        <v>10</v>
      </c>
      <c r="D266" s="44" t="s">
        <v>38</v>
      </c>
      <c r="E266" s="45" t="s">
        <v>258</v>
      </c>
      <c r="F266" s="46">
        <v>49596199265</v>
      </c>
      <c r="G266" s="46">
        <v>0</v>
      </c>
      <c r="H266" s="46">
        <v>0</v>
      </c>
      <c r="I266" s="46">
        <v>0</v>
      </c>
      <c r="J266" s="46">
        <v>0</v>
      </c>
      <c r="K266" s="46">
        <f t="shared" si="173"/>
        <v>0</v>
      </c>
      <c r="L266" s="56">
        <f>+F266+K266</f>
        <v>49596199265</v>
      </c>
      <c r="M266" s="51">
        <f t="shared" si="204"/>
        <v>6.2843948488235032E-3</v>
      </c>
      <c r="N266" s="46">
        <v>0</v>
      </c>
      <c r="O266" s="46">
        <v>49596199265</v>
      </c>
      <c r="P266" s="46">
        <f>L266-O266</f>
        <v>0</v>
      </c>
      <c r="Q266" s="46">
        <v>49596199265</v>
      </c>
      <c r="R266" s="46">
        <f>+L266-Q266</f>
        <v>0</v>
      </c>
      <c r="S266" s="46">
        <f>O266-Q266</f>
        <v>0</v>
      </c>
      <c r="T266" s="46">
        <v>0</v>
      </c>
      <c r="U266" s="46">
        <f>+Q266-T266</f>
        <v>49596199265</v>
      </c>
      <c r="V266" s="46">
        <v>0</v>
      </c>
      <c r="W266" s="48">
        <f>+T266-V266</f>
        <v>0</v>
      </c>
      <c r="X266" s="49">
        <f t="shared" si="206"/>
        <v>1</v>
      </c>
      <c r="Y266" s="49">
        <f t="shared" si="207"/>
        <v>0</v>
      </c>
      <c r="Z266" s="49">
        <f t="shared" si="208"/>
        <v>0</v>
      </c>
      <c r="AA266" s="49">
        <f t="shared" si="186"/>
        <v>0</v>
      </c>
      <c r="AB266" s="49" t="s">
        <v>40</v>
      </c>
    </row>
    <row r="267" spans="1:28" ht="34.5" customHeight="1" x14ac:dyDescent="0.25">
      <c r="A267" s="105" t="s">
        <v>441</v>
      </c>
      <c r="B267" s="100" t="s">
        <v>37</v>
      </c>
      <c r="C267" s="34">
        <v>10</v>
      </c>
      <c r="D267" s="34" t="s">
        <v>38</v>
      </c>
      <c r="E267" s="95" t="s">
        <v>442</v>
      </c>
      <c r="F267" s="66">
        <f t="shared" ref="F267:J269" si="209">+F270</f>
        <v>26169238642</v>
      </c>
      <c r="G267" s="66">
        <f t="shared" si="209"/>
        <v>0</v>
      </c>
      <c r="H267" s="66">
        <f t="shared" si="209"/>
        <v>0</v>
      </c>
      <c r="I267" s="66">
        <f t="shared" si="209"/>
        <v>0</v>
      </c>
      <c r="J267" s="66">
        <f t="shared" si="209"/>
        <v>0</v>
      </c>
      <c r="K267" s="66">
        <f t="shared" si="173"/>
        <v>0</v>
      </c>
      <c r="L267" s="66">
        <f>+L270</f>
        <v>26169238642</v>
      </c>
      <c r="M267" s="42">
        <f t="shared" si="204"/>
        <v>3.3159361192315303E-3</v>
      </c>
      <c r="N267" s="66">
        <f t="shared" ref="N267:W269" si="210">+N270</f>
        <v>0</v>
      </c>
      <c r="O267" s="66">
        <f t="shared" si="210"/>
        <v>16226586732.43</v>
      </c>
      <c r="P267" s="66">
        <f t="shared" si="210"/>
        <v>9942651909.5699997</v>
      </c>
      <c r="Q267" s="66">
        <f t="shared" si="210"/>
        <v>14085296704.500002</v>
      </c>
      <c r="R267" s="66">
        <f t="shared" si="210"/>
        <v>12083941937.499998</v>
      </c>
      <c r="S267" s="66">
        <f t="shared" si="210"/>
        <v>2141290027.9299991</v>
      </c>
      <c r="T267" s="66">
        <f t="shared" si="210"/>
        <v>1077763196.3800001</v>
      </c>
      <c r="U267" s="66">
        <f t="shared" si="210"/>
        <v>13007533508.120001</v>
      </c>
      <c r="V267" s="66">
        <f t="shared" si="210"/>
        <v>1059862876.3800001</v>
      </c>
      <c r="W267" s="66">
        <f t="shared" si="210"/>
        <v>17900320</v>
      </c>
      <c r="X267" s="38">
        <f t="shared" si="206"/>
        <v>0.53823868921788109</v>
      </c>
      <c r="Y267" s="38">
        <f t="shared" si="207"/>
        <v>4.118435431477388E-2</v>
      </c>
      <c r="Z267" s="38">
        <f t="shared" si="208"/>
        <v>4.0500332886222609E-2</v>
      </c>
      <c r="AA267" s="38">
        <f t="shared" si="186"/>
        <v>7.6516896945143797E-2</v>
      </c>
      <c r="AB267" s="38">
        <f>+V267/T267</f>
        <v>0.98339123096787517</v>
      </c>
    </row>
    <row r="268" spans="1:28" ht="34.5" customHeight="1" x14ac:dyDescent="0.25">
      <c r="A268" s="105" t="s">
        <v>441</v>
      </c>
      <c r="B268" s="100" t="s">
        <v>37</v>
      </c>
      <c r="C268" s="34">
        <v>13</v>
      </c>
      <c r="D268" s="34" t="s">
        <v>38</v>
      </c>
      <c r="E268" s="95" t="s">
        <v>442</v>
      </c>
      <c r="F268" s="66">
        <f t="shared" si="209"/>
        <v>15000000000</v>
      </c>
      <c r="G268" s="66">
        <f t="shared" si="209"/>
        <v>0</v>
      </c>
      <c r="H268" s="66">
        <f t="shared" si="209"/>
        <v>0</v>
      </c>
      <c r="I268" s="66">
        <f t="shared" si="209"/>
        <v>2925000000</v>
      </c>
      <c r="J268" s="66">
        <f t="shared" si="209"/>
        <v>2925000000</v>
      </c>
      <c r="K268" s="66">
        <f t="shared" si="173"/>
        <v>0</v>
      </c>
      <c r="L268" s="66">
        <f>+L271</f>
        <v>15000000000</v>
      </c>
      <c r="M268" s="42">
        <f t="shared" si="204"/>
        <v>1.9006682796130295E-3</v>
      </c>
      <c r="N268" s="66">
        <f t="shared" si="210"/>
        <v>0</v>
      </c>
      <c r="O268" s="66">
        <f t="shared" si="210"/>
        <v>6405089410</v>
      </c>
      <c r="P268" s="66">
        <f t="shared" si="210"/>
        <v>8594910590</v>
      </c>
      <c r="Q268" s="66">
        <f t="shared" si="210"/>
        <v>6405089410</v>
      </c>
      <c r="R268" s="66">
        <f t="shared" si="210"/>
        <v>8594910590</v>
      </c>
      <c r="S268" s="66">
        <f t="shared" si="210"/>
        <v>0</v>
      </c>
      <c r="T268" s="66">
        <f t="shared" si="210"/>
        <v>0</v>
      </c>
      <c r="U268" s="66">
        <f>+U271</f>
        <v>6405089410</v>
      </c>
      <c r="V268" s="66">
        <f t="shared" si="210"/>
        <v>0</v>
      </c>
      <c r="W268" s="66">
        <f t="shared" si="210"/>
        <v>0</v>
      </c>
      <c r="X268" s="38">
        <f t="shared" si="206"/>
        <v>0.42700596066666668</v>
      </c>
      <c r="Y268" s="38">
        <f t="shared" si="207"/>
        <v>0</v>
      </c>
      <c r="Z268" s="38">
        <f t="shared" si="208"/>
        <v>0</v>
      </c>
      <c r="AA268" s="38">
        <f t="shared" si="186"/>
        <v>0</v>
      </c>
      <c r="AB268" s="38" t="s">
        <v>40</v>
      </c>
    </row>
    <row r="269" spans="1:28" ht="34.5" customHeight="1" x14ac:dyDescent="0.25">
      <c r="A269" s="105" t="s">
        <v>441</v>
      </c>
      <c r="B269" s="100" t="s">
        <v>41</v>
      </c>
      <c r="C269" s="34">
        <v>20</v>
      </c>
      <c r="D269" s="34" t="s">
        <v>38</v>
      </c>
      <c r="E269" s="95" t="s">
        <v>442</v>
      </c>
      <c r="F269" s="60">
        <f t="shared" si="209"/>
        <v>21336005728</v>
      </c>
      <c r="G269" s="60">
        <f t="shared" si="209"/>
        <v>0</v>
      </c>
      <c r="H269" s="60">
        <f t="shared" si="209"/>
        <v>0</v>
      </c>
      <c r="I269" s="60">
        <f t="shared" si="209"/>
        <v>2074546116</v>
      </c>
      <c r="J269" s="60">
        <f t="shared" si="209"/>
        <v>2074546116</v>
      </c>
      <c r="K269" s="66">
        <f t="shared" si="173"/>
        <v>0</v>
      </c>
      <c r="L269" s="66">
        <f>+L272</f>
        <v>21336005728</v>
      </c>
      <c r="M269" s="42">
        <f t="shared" si="204"/>
        <v>2.7035112867234336E-3</v>
      </c>
      <c r="N269" s="60">
        <f t="shared" si="210"/>
        <v>0</v>
      </c>
      <c r="O269" s="60">
        <f t="shared" si="210"/>
        <v>4523394589</v>
      </c>
      <c r="P269" s="60">
        <f t="shared" si="210"/>
        <v>16812611139</v>
      </c>
      <c r="Q269" s="60">
        <f t="shared" si="210"/>
        <v>4199752991.5599999</v>
      </c>
      <c r="R269" s="60">
        <f t="shared" si="210"/>
        <v>17136252736.440001</v>
      </c>
      <c r="S269" s="60">
        <f t="shared" si="210"/>
        <v>323641597.44000006</v>
      </c>
      <c r="T269" s="60">
        <f t="shared" si="210"/>
        <v>942452578.55999994</v>
      </c>
      <c r="U269" s="60">
        <f t="shared" si="210"/>
        <v>3257300413</v>
      </c>
      <c r="V269" s="60">
        <f t="shared" si="210"/>
        <v>924681349.55999994</v>
      </c>
      <c r="W269" s="60">
        <f t="shared" si="210"/>
        <v>17771229</v>
      </c>
      <c r="X269" s="38">
        <f t="shared" si="206"/>
        <v>0.19683876378269408</v>
      </c>
      <c r="Y269" s="38">
        <f t="shared" si="207"/>
        <v>4.4171931268427896E-2</v>
      </c>
      <c r="Z269" s="38">
        <f t="shared" si="208"/>
        <v>4.3339009247945023E-2</v>
      </c>
      <c r="AA269" s="38">
        <f t="shared" si="186"/>
        <v>0.2244066687859958</v>
      </c>
      <c r="AB269" s="38">
        <f>+V269/T269</f>
        <v>0.98114363586637621</v>
      </c>
    </row>
    <row r="270" spans="1:28" ht="34.5" customHeight="1" x14ac:dyDescent="0.25">
      <c r="A270" s="105" t="s">
        <v>443</v>
      </c>
      <c r="B270" s="100" t="s">
        <v>37</v>
      </c>
      <c r="C270" s="34">
        <v>10</v>
      </c>
      <c r="D270" s="34" t="s">
        <v>38</v>
      </c>
      <c r="E270" s="95" t="s">
        <v>251</v>
      </c>
      <c r="F270" s="66">
        <f>+F273+F277+F295+F299</f>
        <v>26169238642</v>
      </c>
      <c r="G270" s="66">
        <f>+G273+G277+G295+G299</f>
        <v>0</v>
      </c>
      <c r="H270" s="66">
        <f>+H273+H277+H295+H299</f>
        <v>0</v>
      </c>
      <c r="I270" s="66">
        <f>+I273+I277+I295+I299</f>
        <v>0</v>
      </c>
      <c r="J270" s="66">
        <f>+J273+J277+J295+J299</f>
        <v>0</v>
      </c>
      <c r="K270" s="66">
        <f t="shared" si="173"/>
        <v>0</v>
      </c>
      <c r="L270" s="66">
        <f>+L273+L277+L295+L299</f>
        <v>26169238642</v>
      </c>
      <c r="M270" s="42">
        <f t="shared" si="204"/>
        <v>3.3159361192315303E-3</v>
      </c>
      <c r="N270" s="66">
        <f t="shared" ref="N270:W270" si="211">+N273+N277+N295+N299</f>
        <v>0</v>
      </c>
      <c r="O270" s="66">
        <f t="shared" si="211"/>
        <v>16226586732.43</v>
      </c>
      <c r="P270" s="66">
        <f t="shared" si="211"/>
        <v>9942651909.5699997</v>
      </c>
      <c r="Q270" s="66">
        <f t="shared" si="211"/>
        <v>14085296704.500002</v>
      </c>
      <c r="R270" s="66">
        <f t="shared" si="211"/>
        <v>12083941937.499998</v>
      </c>
      <c r="S270" s="66">
        <f t="shared" si="211"/>
        <v>2141290027.9299991</v>
      </c>
      <c r="T270" s="66">
        <f t="shared" si="211"/>
        <v>1077763196.3800001</v>
      </c>
      <c r="U270" s="66">
        <f t="shared" si="211"/>
        <v>13007533508.120001</v>
      </c>
      <c r="V270" s="66">
        <f t="shared" si="211"/>
        <v>1059862876.3800001</v>
      </c>
      <c r="W270" s="66">
        <f t="shared" si="211"/>
        <v>17900320</v>
      </c>
      <c r="X270" s="38">
        <f t="shared" si="206"/>
        <v>0.53823868921788109</v>
      </c>
      <c r="Y270" s="38">
        <f t="shared" si="207"/>
        <v>4.118435431477388E-2</v>
      </c>
      <c r="Z270" s="38">
        <f t="shared" si="208"/>
        <v>4.0500332886222609E-2</v>
      </c>
      <c r="AA270" s="38">
        <f t="shared" si="186"/>
        <v>7.6516896945143797E-2</v>
      </c>
      <c r="AB270" s="38">
        <f>+V270/T270</f>
        <v>0.98339123096787517</v>
      </c>
    </row>
    <row r="271" spans="1:28" ht="34.5" customHeight="1" x14ac:dyDescent="0.25">
      <c r="A271" s="105" t="s">
        <v>443</v>
      </c>
      <c r="B271" s="100" t="s">
        <v>37</v>
      </c>
      <c r="C271" s="34">
        <v>13</v>
      </c>
      <c r="D271" s="34" t="s">
        <v>38</v>
      </c>
      <c r="E271" s="95" t="s">
        <v>251</v>
      </c>
      <c r="F271" s="66">
        <f t="shared" ref="F271:J272" si="212">+F278</f>
        <v>15000000000</v>
      </c>
      <c r="G271" s="66">
        <f t="shared" si="212"/>
        <v>0</v>
      </c>
      <c r="H271" s="66">
        <f t="shared" si="212"/>
        <v>0</v>
      </c>
      <c r="I271" s="66">
        <f t="shared" si="212"/>
        <v>2925000000</v>
      </c>
      <c r="J271" s="66">
        <f t="shared" si="212"/>
        <v>2925000000</v>
      </c>
      <c r="K271" s="66">
        <f t="shared" si="173"/>
        <v>0</v>
      </c>
      <c r="L271" s="66">
        <f>+L278</f>
        <v>15000000000</v>
      </c>
      <c r="M271" s="42">
        <f t="shared" si="204"/>
        <v>1.9006682796130295E-3</v>
      </c>
      <c r="N271" s="66">
        <f t="shared" ref="N271:W272" si="213">+N278</f>
        <v>0</v>
      </c>
      <c r="O271" s="66">
        <f t="shared" si="213"/>
        <v>6405089410</v>
      </c>
      <c r="P271" s="66">
        <f t="shared" si="213"/>
        <v>8594910590</v>
      </c>
      <c r="Q271" s="66">
        <f t="shared" si="213"/>
        <v>6405089410</v>
      </c>
      <c r="R271" s="66">
        <f t="shared" si="213"/>
        <v>8594910590</v>
      </c>
      <c r="S271" s="66">
        <f t="shared" si="213"/>
        <v>0</v>
      </c>
      <c r="T271" s="66">
        <f t="shared" si="213"/>
        <v>0</v>
      </c>
      <c r="U271" s="66">
        <f t="shared" si="213"/>
        <v>6405089410</v>
      </c>
      <c r="V271" s="66">
        <f t="shared" si="213"/>
        <v>0</v>
      </c>
      <c r="W271" s="66">
        <f t="shared" si="213"/>
        <v>0</v>
      </c>
      <c r="X271" s="38">
        <f t="shared" si="206"/>
        <v>0.42700596066666668</v>
      </c>
      <c r="Y271" s="38">
        <f t="shared" si="207"/>
        <v>0</v>
      </c>
      <c r="Z271" s="38">
        <f t="shared" si="208"/>
        <v>0</v>
      </c>
      <c r="AA271" s="38">
        <f t="shared" si="186"/>
        <v>0</v>
      </c>
      <c r="AB271" s="38" t="s">
        <v>40</v>
      </c>
    </row>
    <row r="272" spans="1:28" ht="34.5" customHeight="1" x14ac:dyDescent="0.25">
      <c r="A272" s="105" t="s">
        <v>443</v>
      </c>
      <c r="B272" s="100" t="s">
        <v>41</v>
      </c>
      <c r="C272" s="34">
        <v>20</v>
      </c>
      <c r="D272" s="34" t="s">
        <v>38</v>
      </c>
      <c r="E272" s="95" t="s">
        <v>251</v>
      </c>
      <c r="F272" s="66">
        <f t="shared" si="212"/>
        <v>21336005728</v>
      </c>
      <c r="G272" s="66">
        <f t="shared" si="212"/>
        <v>0</v>
      </c>
      <c r="H272" s="66">
        <f t="shared" si="212"/>
        <v>0</v>
      </c>
      <c r="I272" s="66">
        <f t="shared" si="212"/>
        <v>2074546116</v>
      </c>
      <c r="J272" s="66">
        <f t="shared" si="212"/>
        <v>2074546116</v>
      </c>
      <c r="K272" s="66">
        <f t="shared" si="173"/>
        <v>0</v>
      </c>
      <c r="L272" s="66">
        <f>+L279</f>
        <v>21336005728</v>
      </c>
      <c r="M272" s="42">
        <f t="shared" si="204"/>
        <v>2.7035112867234336E-3</v>
      </c>
      <c r="N272" s="66">
        <f t="shared" si="213"/>
        <v>0</v>
      </c>
      <c r="O272" s="66">
        <f t="shared" si="213"/>
        <v>4523394589</v>
      </c>
      <c r="P272" s="66">
        <f t="shared" si="213"/>
        <v>16812611139</v>
      </c>
      <c r="Q272" s="66">
        <f t="shared" si="213"/>
        <v>4199752991.5599999</v>
      </c>
      <c r="R272" s="66">
        <f t="shared" si="213"/>
        <v>17136252736.440001</v>
      </c>
      <c r="S272" s="66">
        <f t="shared" si="213"/>
        <v>323641597.44000006</v>
      </c>
      <c r="T272" s="66">
        <f t="shared" si="213"/>
        <v>942452578.55999994</v>
      </c>
      <c r="U272" s="66">
        <f t="shared" si="213"/>
        <v>3257300413</v>
      </c>
      <c r="V272" s="66">
        <f t="shared" si="213"/>
        <v>924681349.55999994</v>
      </c>
      <c r="W272" s="66">
        <f t="shared" si="213"/>
        <v>17771229</v>
      </c>
      <c r="X272" s="38">
        <f t="shared" si="206"/>
        <v>0.19683876378269408</v>
      </c>
      <c r="Y272" s="38">
        <f t="shared" si="207"/>
        <v>4.4171931268427896E-2</v>
      </c>
      <c r="Z272" s="38">
        <f t="shared" si="208"/>
        <v>4.3339009247945023E-2</v>
      </c>
      <c r="AA272" s="38">
        <f t="shared" si="186"/>
        <v>0.2244066687859958</v>
      </c>
      <c r="AB272" s="38">
        <f>+V272/T272</f>
        <v>0.98114363586637621</v>
      </c>
    </row>
    <row r="273" spans="1:28" ht="66" customHeight="1" x14ac:dyDescent="0.25">
      <c r="A273" s="96" t="s">
        <v>444</v>
      </c>
      <c r="B273" s="100" t="s">
        <v>37</v>
      </c>
      <c r="C273" s="34">
        <v>10</v>
      </c>
      <c r="D273" s="34" t="s">
        <v>38</v>
      </c>
      <c r="E273" s="95" t="s">
        <v>445</v>
      </c>
      <c r="F273" s="66">
        <f t="shared" ref="F273:J275" si="214">+F274</f>
        <v>50000000</v>
      </c>
      <c r="G273" s="66">
        <f t="shared" si="214"/>
        <v>0</v>
      </c>
      <c r="H273" s="66">
        <f t="shared" si="214"/>
        <v>0</v>
      </c>
      <c r="I273" s="66">
        <f t="shared" si="214"/>
        <v>0</v>
      </c>
      <c r="J273" s="66">
        <f t="shared" si="214"/>
        <v>0</v>
      </c>
      <c r="K273" s="66">
        <f t="shared" si="173"/>
        <v>0</v>
      </c>
      <c r="L273" s="66">
        <f>+L274</f>
        <v>50000000</v>
      </c>
      <c r="M273" s="61">
        <f t="shared" si="204"/>
        <v>6.3355609320434317E-6</v>
      </c>
      <c r="N273" s="66">
        <f t="shared" ref="N273:W275" si="215">+N274</f>
        <v>0</v>
      </c>
      <c r="O273" s="66">
        <f t="shared" si="215"/>
        <v>15643314</v>
      </c>
      <c r="P273" s="66">
        <f t="shared" si="215"/>
        <v>34356686</v>
      </c>
      <c r="Q273" s="66">
        <f t="shared" si="215"/>
        <v>15640316.59</v>
      </c>
      <c r="R273" s="66">
        <f t="shared" si="215"/>
        <v>34359683.409999996</v>
      </c>
      <c r="S273" s="66">
        <f t="shared" si="215"/>
        <v>2997.410000000149</v>
      </c>
      <c r="T273" s="66">
        <f t="shared" si="215"/>
        <v>2071779.59</v>
      </c>
      <c r="U273" s="66">
        <f t="shared" si="215"/>
        <v>13568537</v>
      </c>
      <c r="V273" s="66">
        <f t="shared" si="215"/>
        <v>2071779.59</v>
      </c>
      <c r="W273" s="66">
        <f t="shared" si="215"/>
        <v>0</v>
      </c>
      <c r="X273" s="38">
        <f t="shared" si="206"/>
        <v>0.3128063318</v>
      </c>
      <c r="Y273" s="38">
        <f t="shared" si="207"/>
        <v>4.1435591800000005E-2</v>
      </c>
      <c r="Z273" s="38">
        <f t="shared" si="208"/>
        <v>4.1435591800000005E-2</v>
      </c>
      <c r="AA273" s="38">
        <f t="shared" si="186"/>
        <v>0.13246404432277545</v>
      </c>
      <c r="AB273" s="38">
        <f>+V273/T273</f>
        <v>1</v>
      </c>
    </row>
    <row r="274" spans="1:28" ht="49.5" customHeight="1" x14ac:dyDescent="0.25">
      <c r="A274" s="96" t="s">
        <v>446</v>
      </c>
      <c r="B274" s="100" t="s">
        <v>37</v>
      </c>
      <c r="C274" s="34">
        <v>10</v>
      </c>
      <c r="D274" s="34" t="s">
        <v>38</v>
      </c>
      <c r="E274" s="95" t="s">
        <v>445</v>
      </c>
      <c r="F274" s="66">
        <f t="shared" si="214"/>
        <v>50000000</v>
      </c>
      <c r="G274" s="66">
        <f t="shared" si="214"/>
        <v>0</v>
      </c>
      <c r="H274" s="66">
        <f t="shared" si="214"/>
        <v>0</v>
      </c>
      <c r="I274" s="66">
        <f t="shared" si="214"/>
        <v>0</v>
      </c>
      <c r="J274" s="66">
        <f t="shared" si="214"/>
        <v>0</v>
      </c>
      <c r="K274" s="66">
        <f t="shared" si="173"/>
        <v>0</v>
      </c>
      <c r="L274" s="66">
        <f>+L275</f>
        <v>50000000</v>
      </c>
      <c r="M274" s="61">
        <f t="shared" si="204"/>
        <v>6.3355609320434317E-6</v>
      </c>
      <c r="N274" s="66">
        <f t="shared" si="215"/>
        <v>0</v>
      </c>
      <c r="O274" s="66">
        <f t="shared" si="215"/>
        <v>15643314</v>
      </c>
      <c r="P274" s="66">
        <f t="shared" si="215"/>
        <v>34356686</v>
      </c>
      <c r="Q274" s="66">
        <f t="shared" si="215"/>
        <v>15640316.59</v>
      </c>
      <c r="R274" s="66">
        <f t="shared" si="215"/>
        <v>34359683.409999996</v>
      </c>
      <c r="S274" s="66">
        <f t="shared" si="215"/>
        <v>2997.410000000149</v>
      </c>
      <c r="T274" s="66">
        <f t="shared" si="215"/>
        <v>2071779.59</v>
      </c>
      <c r="U274" s="66">
        <f t="shared" si="215"/>
        <v>13568537</v>
      </c>
      <c r="V274" s="66">
        <f t="shared" si="215"/>
        <v>2071779.59</v>
      </c>
      <c r="W274" s="66">
        <f t="shared" si="215"/>
        <v>0</v>
      </c>
      <c r="X274" s="38">
        <f t="shared" si="206"/>
        <v>0.3128063318</v>
      </c>
      <c r="Y274" s="38">
        <f t="shared" si="207"/>
        <v>4.1435591800000005E-2</v>
      </c>
      <c r="Z274" s="38">
        <f t="shared" si="208"/>
        <v>4.1435591800000005E-2</v>
      </c>
      <c r="AA274" s="38">
        <f t="shared" si="186"/>
        <v>0.13246404432277545</v>
      </c>
      <c r="AB274" s="38">
        <f>+V274/T274</f>
        <v>1</v>
      </c>
    </row>
    <row r="275" spans="1:28" ht="35.25" customHeight="1" x14ac:dyDescent="0.25">
      <c r="A275" s="96" t="s">
        <v>447</v>
      </c>
      <c r="B275" s="100" t="s">
        <v>37</v>
      </c>
      <c r="C275" s="34">
        <v>10</v>
      </c>
      <c r="D275" s="34" t="s">
        <v>38</v>
      </c>
      <c r="E275" s="95" t="s">
        <v>448</v>
      </c>
      <c r="F275" s="66">
        <f t="shared" si="214"/>
        <v>50000000</v>
      </c>
      <c r="G275" s="66">
        <f t="shared" si="214"/>
        <v>0</v>
      </c>
      <c r="H275" s="66">
        <f t="shared" si="214"/>
        <v>0</v>
      </c>
      <c r="I275" s="66">
        <f t="shared" si="214"/>
        <v>0</v>
      </c>
      <c r="J275" s="66">
        <f t="shared" si="214"/>
        <v>0</v>
      </c>
      <c r="K275" s="66">
        <f t="shared" si="173"/>
        <v>0</v>
      </c>
      <c r="L275" s="66">
        <f>+L276</f>
        <v>50000000</v>
      </c>
      <c r="M275" s="61">
        <f t="shared" si="204"/>
        <v>6.3355609320434317E-6</v>
      </c>
      <c r="N275" s="66">
        <f t="shared" si="215"/>
        <v>0</v>
      </c>
      <c r="O275" s="66">
        <f t="shared" si="215"/>
        <v>15643314</v>
      </c>
      <c r="P275" s="66">
        <f t="shared" si="215"/>
        <v>34356686</v>
      </c>
      <c r="Q275" s="66">
        <f t="shared" si="215"/>
        <v>15640316.59</v>
      </c>
      <c r="R275" s="66">
        <f t="shared" si="215"/>
        <v>34359683.409999996</v>
      </c>
      <c r="S275" s="66">
        <f t="shared" si="215"/>
        <v>2997.410000000149</v>
      </c>
      <c r="T275" s="66">
        <f t="shared" si="215"/>
        <v>2071779.59</v>
      </c>
      <c r="U275" s="66">
        <f t="shared" si="215"/>
        <v>13568537</v>
      </c>
      <c r="V275" s="66">
        <f t="shared" si="215"/>
        <v>2071779.59</v>
      </c>
      <c r="W275" s="66">
        <f t="shared" si="215"/>
        <v>0</v>
      </c>
      <c r="X275" s="38">
        <f t="shared" si="206"/>
        <v>0.3128063318</v>
      </c>
      <c r="Y275" s="38">
        <f t="shared" si="207"/>
        <v>4.1435591800000005E-2</v>
      </c>
      <c r="Z275" s="38">
        <f t="shared" si="208"/>
        <v>4.1435591800000005E-2</v>
      </c>
      <c r="AA275" s="38">
        <f t="shared" si="186"/>
        <v>0.13246404432277545</v>
      </c>
      <c r="AB275" s="38">
        <f>+V275/T275</f>
        <v>1</v>
      </c>
    </row>
    <row r="276" spans="1:28" ht="48" customHeight="1" x14ac:dyDescent="0.25">
      <c r="A276" s="43" t="s">
        <v>449</v>
      </c>
      <c r="B276" s="103" t="s">
        <v>37</v>
      </c>
      <c r="C276" s="44">
        <v>10</v>
      </c>
      <c r="D276" s="44" t="s">
        <v>38</v>
      </c>
      <c r="E276" s="45" t="s">
        <v>258</v>
      </c>
      <c r="F276" s="46">
        <v>50000000</v>
      </c>
      <c r="G276" s="46">
        <v>0</v>
      </c>
      <c r="H276" s="46">
        <v>0</v>
      </c>
      <c r="I276" s="46">
        <v>0</v>
      </c>
      <c r="J276" s="46">
        <v>0</v>
      </c>
      <c r="K276" s="46">
        <f t="shared" si="173"/>
        <v>0</v>
      </c>
      <c r="L276" s="56">
        <f>+F276+K276</f>
        <v>50000000</v>
      </c>
      <c r="M276" s="53">
        <f t="shared" si="204"/>
        <v>6.3355609320434317E-6</v>
      </c>
      <c r="N276" s="46">
        <v>0</v>
      </c>
      <c r="O276" s="46">
        <v>15643314</v>
      </c>
      <c r="P276" s="46">
        <f>L276-O276</f>
        <v>34356686</v>
      </c>
      <c r="Q276" s="46">
        <v>15640316.59</v>
      </c>
      <c r="R276" s="46">
        <f>+L276-Q276</f>
        <v>34359683.409999996</v>
      </c>
      <c r="S276" s="46">
        <f>O276-Q276</f>
        <v>2997.410000000149</v>
      </c>
      <c r="T276" s="46">
        <v>2071779.59</v>
      </c>
      <c r="U276" s="46">
        <f>+Q276-T276</f>
        <v>13568537</v>
      </c>
      <c r="V276" s="46">
        <v>2071779.59</v>
      </c>
      <c r="W276" s="48">
        <f>+T276-V276</f>
        <v>0</v>
      </c>
      <c r="X276" s="49">
        <f t="shared" si="206"/>
        <v>0.3128063318</v>
      </c>
      <c r="Y276" s="49">
        <f t="shared" si="207"/>
        <v>4.1435591800000005E-2</v>
      </c>
      <c r="Z276" s="49">
        <f t="shared" si="208"/>
        <v>4.1435591800000005E-2</v>
      </c>
      <c r="AA276" s="49">
        <f t="shared" si="186"/>
        <v>0.13246404432277545</v>
      </c>
      <c r="AB276" s="258">
        <f>+V276/T276</f>
        <v>1</v>
      </c>
    </row>
    <row r="277" spans="1:28" ht="64.5" customHeight="1" x14ac:dyDescent="0.25">
      <c r="A277" s="96" t="s">
        <v>450</v>
      </c>
      <c r="B277" s="107" t="s">
        <v>37</v>
      </c>
      <c r="C277" s="34">
        <v>10</v>
      </c>
      <c r="D277" s="34" t="s">
        <v>38</v>
      </c>
      <c r="E277" s="95" t="s">
        <v>451</v>
      </c>
      <c r="F277" s="60">
        <f>+F280</f>
        <v>19000238642</v>
      </c>
      <c r="G277" s="60">
        <f t="shared" ref="G277:J279" si="216">+G280</f>
        <v>0</v>
      </c>
      <c r="H277" s="60">
        <f t="shared" si="216"/>
        <v>0</v>
      </c>
      <c r="I277" s="60">
        <f t="shared" si="216"/>
        <v>0</v>
      </c>
      <c r="J277" s="60">
        <f t="shared" si="216"/>
        <v>0</v>
      </c>
      <c r="K277" s="66">
        <f t="shared" si="173"/>
        <v>0</v>
      </c>
      <c r="L277" s="66">
        <f>+L280</f>
        <v>19000238642</v>
      </c>
      <c r="M277" s="42">
        <f t="shared" si="204"/>
        <v>2.407543392795143E-3</v>
      </c>
      <c r="N277" s="60">
        <f t="shared" ref="N277:W279" si="217">+N280</f>
        <v>0</v>
      </c>
      <c r="O277" s="60">
        <f t="shared" si="217"/>
        <v>11632198412</v>
      </c>
      <c r="P277" s="60">
        <f t="shared" si="217"/>
        <v>7368040230</v>
      </c>
      <c r="Q277" s="60">
        <f t="shared" si="217"/>
        <v>9973291285.8700008</v>
      </c>
      <c r="R277" s="60">
        <f t="shared" si="217"/>
        <v>9026947356.1299992</v>
      </c>
      <c r="S277" s="60">
        <f t="shared" si="217"/>
        <v>1658907126.1299992</v>
      </c>
      <c r="T277" s="60">
        <f t="shared" si="217"/>
        <v>895577029.14999998</v>
      </c>
      <c r="U277" s="60">
        <f t="shared" si="217"/>
        <v>9077714256.7200012</v>
      </c>
      <c r="V277" s="60">
        <f t="shared" si="217"/>
        <v>877676709.14999998</v>
      </c>
      <c r="W277" s="60">
        <f t="shared" si="217"/>
        <v>17900320</v>
      </c>
      <c r="X277" s="38">
        <f t="shared" si="206"/>
        <v>0.52490347483447153</v>
      </c>
      <c r="Y277" s="38">
        <f t="shared" si="207"/>
        <v>4.7135041092080193E-2</v>
      </c>
      <c r="Z277" s="38">
        <f t="shared" si="208"/>
        <v>4.6192930819821225E-2</v>
      </c>
      <c r="AA277" s="38">
        <f t="shared" si="186"/>
        <v>8.9797540599143952E-2</v>
      </c>
      <c r="AB277" s="38">
        <f t="shared" ref="AB277:AB288" si="218">+V277/T277</f>
        <v>0.98001252888655555</v>
      </c>
    </row>
    <row r="278" spans="1:28" ht="64.5" customHeight="1" x14ac:dyDescent="0.25">
      <c r="A278" s="96" t="s">
        <v>450</v>
      </c>
      <c r="B278" s="100" t="s">
        <v>37</v>
      </c>
      <c r="C278" s="34">
        <v>13</v>
      </c>
      <c r="D278" s="34" t="s">
        <v>38</v>
      </c>
      <c r="E278" s="95" t="s">
        <v>451</v>
      </c>
      <c r="F278" s="60">
        <f>+F281</f>
        <v>15000000000</v>
      </c>
      <c r="G278" s="60">
        <f t="shared" si="216"/>
        <v>0</v>
      </c>
      <c r="H278" s="60">
        <f t="shared" si="216"/>
        <v>0</v>
      </c>
      <c r="I278" s="60">
        <f t="shared" si="216"/>
        <v>2925000000</v>
      </c>
      <c r="J278" s="60">
        <f t="shared" si="216"/>
        <v>2925000000</v>
      </c>
      <c r="K278" s="66">
        <f t="shared" si="173"/>
        <v>0</v>
      </c>
      <c r="L278" s="66">
        <f>+L281</f>
        <v>15000000000</v>
      </c>
      <c r="M278" s="42">
        <f t="shared" si="204"/>
        <v>1.9006682796130295E-3</v>
      </c>
      <c r="N278" s="60">
        <f t="shared" si="217"/>
        <v>0</v>
      </c>
      <c r="O278" s="60">
        <f t="shared" si="217"/>
        <v>6405089410</v>
      </c>
      <c r="P278" s="60">
        <f t="shared" si="217"/>
        <v>8594910590</v>
      </c>
      <c r="Q278" s="60">
        <f t="shared" si="217"/>
        <v>6405089410</v>
      </c>
      <c r="R278" s="60">
        <f t="shared" si="217"/>
        <v>8594910590</v>
      </c>
      <c r="S278" s="60">
        <f t="shared" si="217"/>
        <v>0</v>
      </c>
      <c r="T278" s="60">
        <f t="shared" si="217"/>
        <v>0</v>
      </c>
      <c r="U278" s="60">
        <f t="shared" si="217"/>
        <v>6405089410</v>
      </c>
      <c r="V278" s="60">
        <f t="shared" si="217"/>
        <v>0</v>
      </c>
      <c r="W278" s="60">
        <f t="shared" si="217"/>
        <v>0</v>
      </c>
      <c r="X278" s="38">
        <f t="shared" si="206"/>
        <v>0.42700596066666668</v>
      </c>
      <c r="Y278" s="38">
        <f t="shared" si="207"/>
        <v>0</v>
      </c>
      <c r="Z278" s="38">
        <f t="shared" si="208"/>
        <v>0</v>
      </c>
      <c r="AA278" s="38">
        <f t="shared" si="186"/>
        <v>0</v>
      </c>
      <c r="AB278" s="38" t="s">
        <v>40</v>
      </c>
    </row>
    <row r="279" spans="1:28" ht="64.5" customHeight="1" x14ac:dyDescent="0.25">
      <c r="A279" s="96" t="s">
        <v>450</v>
      </c>
      <c r="B279" s="100" t="s">
        <v>41</v>
      </c>
      <c r="C279" s="34">
        <v>20</v>
      </c>
      <c r="D279" s="34" t="s">
        <v>38</v>
      </c>
      <c r="E279" s="95" t="s">
        <v>451</v>
      </c>
      <c r="F279" s="60">
        <f>+F282</f>
        <v>21336005728</v>
      </c>
      <c r="G279" s="60">
        <f t="shared" si="216"/>
        <v>0</v>
      </c>
      <c r="H279" s="60">
        <f t="shared" si="216"/>
        <v>0</v>
      </c>
      <c r="I279" s="60">
        <f t="shared" si="216"/>
        <v>2074546116</v>
      </c>
      <c r="J279" s="60">
        <f t="shared" si="216"/>
        <v>2074546116</v>
      </c>
      <c r="K279" s="66">
        <f t="shared" si="173"/>
        <v>0</v>
      </c>
      <c r="L279" s="66">
        <f>+L282</f>
        <v>21336005728</v>
      </c>
      <c r="M279" s="42">
        <f t="shared" si="204"/>
        <v>2.7035112867234336E-3</v>
      </c>
      <c r="N279" s="60">
        <f t="shared" si="217"/>
        <v>0</v>
      </c>
      <c r="O279" s="60">
        <f t="shared" si="217"/>
        <v>4523394589</v>
      </c>
      <c r="P279" s="60">
        <f t="shared" si="217"/>
        <v>16812611139</v>
      </c>
      <c r="Q279" s="60">
        <f t="shared" si="217"/>
        <v>4199752991.5599999</v>
      </c>
      <c r="R279" s="60">
        <f t="shared" si="217"/>
        <v>17136252736.440001</v>
      </c>
      <c r="S279" s="60">
        <f t="shared" si="217"/>
        <v>323641597.44000006</v>
      </c>
      <c r="T279" s="60">
        <f t="shared" si="217"/>
        <v>942452578.55999994</v>
      </c>
      <c r="U279" s="60">
        <f t="shared" si="217"/>
        <v>3257300413</v>
      </c>
      <c r="V279" s="60">
        <f t="shared" si="217"/>
        <v>924681349.55999994</v>
      </c>
      <c r="W279" s="60">
        <f t="shared" si="217"/>
        <v>17771229</v>
      </c>
      <c r="X279" s="38">
        <f t="shared" si="206"/>
        <v>0.19683876378269408</v>
      </c>
      <c r="Y279" s="38">
        <f t="shared" si="207"/>
        <v>4.4171931268427896E-2</v>
      </c>
      <c r="Z279" s="38">
        <f t="shared" si="208"/>
        <v>4.3339009247945023E-2</v>
      </c>
      <c r="AA279" s="38">
        <f t="shared" si="186"/>
        <v>0.2244066687859958</v>
      </c>
      <c r="AB279" s="38">
        <f t="shared" si="218"/>
        <v>0.98114363586637621</v>
      </c>
    </row>
    <row r="280" spans="1:28" ht="49.5" customHeight="1" x14ac:dyDescent="0.25">
      <c r="A280" s="96" t="s">
        <v>452</v>
      </c>
      <c r="B280" s="107" t="s">
        <v>37</v>
      </c>
      <c r="C280" s="34">
        <v>10</v>
      </c>
      <c r="D280" s="34" t="s">
        <v>38</v>
      </c>
      <c r="E280" s="95" t="s">
        <v>451</v>
      </c>
      <c r="F280" s="66">
        <f>+F283+F286</f>
        <v>19000238642</v>
      </c>
      <c r="G280" s="66">
        <f t="shared" ref="G280:J282" si="219">+G283+G286</f>
        <v>0</v>
      </c>
      <c r="H280" s="66">
        <f t="shared" si="219"/>
        <v>0</v>
      </c>
      <c r="I280" s="66">
        <f t="shared" si="219"/>
        <v>0</v>
      </c>
      <c r="J280" s="66">
        <f t="shared" si="219"/>
        <v>0</v>
      </c>
      <c r="K280" s="66">
        <f t="shared" si="173"/>
        <v>0</v>
      </c>
      <c r="L280" s="66">
        <f>+L283+L286</f>
        <v>19000238642</v>
      </c>
      <c r="M280" s="42">
        <f t="shared" si="204"/>
        <v>2.407543392795143E-3</v>
      </c>
      <c r="N280" s="66">
        <f>+N283+N286</f>
        <v>0</v>
      </c>
      <c r="O280" s="66">
        <f>+O283+O286</f>
        <v>11632198412</v>
      </c>
      <c r="P280" s="66">
        <f>+P283+P286</f>
        <v>7368040230</v>
      </c>
      <c r="Q280" s="66">
        <f>+Q283+Q286</f>
        <v>9973291285.8700008</v>
      </c>
      <c r="R280" s="66">
        <f t="shared" ref="R280:W282" si="220">+R283+R286</f>
        <v>9026947356.1299992</v>
      </c>
      <c r="S280" s="66">
        <f t="shared" si="220"/>
        <v>1658907126.1299992</v>
      </c>
      <c r="T280" s="66">
        <f t="shared" si="220"/>
        <v>895577029.14999998</v>
      </c>
      <c r="U280" s="66">
        <f t="shared" si="220"/>
        <v>9077714256.7200012</v>
      </c>
      <c r="V280" s="66">
        <f t="shared" si="220"/>
        <v>877676709.14999998</v>
      </c>
      <c r="W280" s="66">
        <f t="shared" si="220"/>
        <v>17900320</v>
      </c>
      <c r="X280" s="38">
        <f t="shared" si="206"/>
        <v>0.52490347483447153</v>
      </c>
      <c r="Y280" s="38">
        <f t="shared" si="207"/>
        <v>4.7135041092080193E-2</v>
      </c>
      <c r="Z280" s="38">
        <f t="shared" si="208"/>
        <v>4.6192930819821225E-2</v>
      </c>
      <c r="AA280" s="38">
        <f t="shared" si="186"/>
        <v>8.9797540599143952E-2</v>
      </c>
      <c r="AB280" s="38">
        <f t="shared" si="218"/>
        <v>0.98001252888655555</v>
      </c>
    </row>
    <row r="281" spans="1:28" ht="49.5" customHeight="1" x14ac:dyDescent="0.25">
      <c r="A281" s="96" t="s">
        <v>452</v>
      </c>
      <c r="B281" s="100" t="s">
        <v>37</v>
      </c>
      <c r="C281" s="34">
        <v>13</v>
      </c>
      <c r="D281" s="34" t="s">
        <v>38</v>
      </c>
      <c r="E281" s="95" t="s">
        <v>451</v>
      </c>
      <c r="F281" s="66">
        <f>+F284+F287</f>
        <v>15000000000</v>
      </c>
      <c r="G281" s="66">
        <f t="shared" si="219"/>
        <v>0</v>
      </c>
      <c r="H281" s="66">
        <f t="shared" si="219"/>
        <v>0</v>
      </c>
      <c r="I281" s="66">
        <f t="shared" si="219"/>
        <v>2925000000</v>
      </c>
      <c r="J281" s="66">
        <f t="shared" si="219"/>
        <v>2925000000</v>
      </c>
      <c r="K281" s="66">
        <f t="shared" si="173"/>
        <v>0</v>
      </c>
      <c r="L281" s="66">
        <f>+L284+L287</f>
        <v>15000000000</v>
      </c>
      <c r="M281" s="42">
        <f t="shared" si="204"/>
        <v>1.9006682796130295E-3</v>
      </c>
      <c r="N281" s="66">
        <f>+N287</f>
        <v>0</v>
      </c>
      <c r="O281" s="66">
        <f t="shared" ref="O281:Q282" si="221">+O284+O287</f>
        <v>6405089410</v>
      </c>
      <c r="P281" s="66">
        <f t="shared" si="221"/>
        <v>8594910590</v>
      </c>
      <c r="Q281" s="66">
        <f t="shared" si="221"/>
        <v>6405089410</v>
      </c>
      <c r="R281" s="66">
        <f t="shared" si="220"/>
        <v>8594910590</v>
      </c>
      <c r="S281" s="66">
        <f t="shared" si="220"/>
        <v>0</v>
      </c>
      <c r="T281" s="66">
        <f t="shared" si="220"/>
        <v>0</v>
      </c>
      <c r="U281" s="66">
        <f t="shared" si="220"/>
        <v>6405089410</v>
      </c>
      <c r="V281" s="66">
        <f t="shared" si="220"/>
        <v>0</v>
      </c>
      <c r="W281" s="66">
        <f t="shared" si="220"/>
        <v>0</v>
      </c>
      <c r="X281" s="38">
        <f t="shared" si="206"/>
        <v>0.42700596066666668</v>
      </c>
      <c r="Y281" s="38">
        <f t="shared" si="207"/>
        <v>0</v>
      </c>
      <c r="Z281" s="38">
        <f t="shared" si="208"/>
        <v>0</v>
      </c>
      <c r="AA281" s="38">
        <f t="shared" si="186"/>
        <v>0</v>
      </c>
      <c r="AB281" s="38" t="s">
        <v>40</v>
      </c>
    </row>
    <row r="282" spans="1:28" ht="49.5" customHeight="1" x14ac:dyDescent="0.25">
      <c r="A282" s="96" t="s">
        <v>452</v>
      </c>
      <c r="B282" s="100" t="s">
        <v>41</v>
      </c>
      <c r="C282" s="34">
        <v>20</v>
      </c>
      <c r="D282" s="34" t="s">
        <v>38</v>
      </c>
      <c r="E282" s="95" t="s">
        <v>451</v>
      </c>
      <c r="F282" s="66">
        <f>+F285+F288</f>
        <v>21336005728</v>
      </c>
      <c r="G282" s="66">
        <f t="shared" si="219"/>
        <v>0</v>
      </c>
      <c r="H282" s="66">
        <f t="shared" si="219"/>
        <v>0</v>
      </c>
      <c r="I282" s="66">
        <f t="shared" si="219"/>
        <v>2074546116</v>
      </c>
      <c r="J282" s="66">
        <f t="shared" si="219"/>
        <v>2074546116</v>
      </c>
      <c r="K282" s="66">
        <f t="shared" si="173"/>
        <v>0</v>
      </c>
      <c r="L282" s="66">
        <f>+L285+L288</f>
        <v>21336005728</v>
      </c>
      <c r="M282" s="42">
        <f t="shared" si="204"/>
        <v>2.7035112867234336E-3</v>
      </c>
      <c r="N282" s="66">
        <f>+N285+N288</f>
        <v>0</v>
      </c>
      <c r="O282" s="66">
        <f t="shared" si="221"/>
        <v>4523394589</v>
      </c>
      <c r="P282" s="66">
        <f t="shared" si="221"/>
        <v>16812611139</v>
      </c>
      <c r="Q282" s="66">
        <f t="shared" si="221"/>
        <v>4199752991.5599999</v>
      </c>
      <c r="R282" s="66">
        <f t="shared" si="220"/>
        <v>17136252736.440001</v>
      </c>
      <c r="S282" s="66">
        <f t="shared" si="220"/>
        <v>323641597.44000006</v>
      </c>
      <c r="T282" s="66">
        <f t="shared" si="220"/>
        <v>942452578.55999994</v>
      </c>
      <c r="U282" s="66">
        <f t="shared" si="220"/>
        <v>3257300413</v>
      </c>
      <c r="V282" s="66">
        <f t="shared" si="220"/>
        <v>924681349.55999994</v>
      </c>
      <c r="W282" s="66">
        <f t="shared" si="220"/>
        <v>17771229</v>
      </c>
      <c r="X282" s="38">
        <f t="shared" si="206"/>
        <v>0.19683876378269408</v>
      </c>
      <c r="Y282" s="38">
        <f t="shared" si="207"/>
        <v>4.4171931268427896E-2</v>
      </c>
      <c r="Z282" s="38">
        <f t="shared" si="208"/>
        <v>4.3339009247945023E-2</v>
      </c>
      <c r="AA282" s="38">
        <f t="shared" si="186"/>
        <v>0.2244066687859958</v>
      </c>
      <c r="AB282" s="38">
        <f t="shared" si="218"/>
        <v>0.98114363586637621</v>
      </c>
    </row>
    <row r="283" spans="1:28" ht="34.5" customHeight="1" x14ac:dyDescent="0.25">
      <c r="A283" s="96" t="s">
        <v>453</v>
      </c>
      <c r="B283" s="107" t="s">
        <v>37</v>
      </c>
      <c r="C283" s="34">
        <v>10</v>
      </c>
      <c r="D283" s="34" t="s">
        <v>38</v>
      </c>
      <c r="E283" s="40" t="s">
        <v>393</v>
      </c>
      <c r="F283" s="66">
        <f t="shared" ref="F283:J288" si="222">+F289</f>
        <v>18384779632</v>
      </c>
      <c r="G283" s="66">
        <f t="shared" si="222"/>
        <v>0</v>
      </c>
      <c r="H283" s="66">
        <f t="shared" si="222"/>
        <v>0</v>
      </c>
      <c r="I283" s="66">
        <f t="shared" si="222"/>
        <v>0</v>
      </c>
      <c r="J283" s="66">
        <f t="shared" si="222"/>
        <v>0</v>
      </c>
      <c r="K283" s="66">
        <f t="shared" si="173"/>
        <v>0</v>
      </c>
      <c r="L283" s="66">
        <f t="shared" ref="L283:L288" si="223">+L289</f>
        <v>18384779632</v>
      </c>
      <c r="M283" s="42">
        <f t="shared" si="204"/>
        <v>2.3295578316145401E-3</v>
      </c>
      <c r="N283" s="66">
        <f>+N289</f>
        <v>0</v>
      </c>
      <c r="O283" s="66">
        <f>+O289</f>
        <v>11632198412</v>
      </c>
      <c r="P283" s="66">
        <f>+P289</f>
        <v>6752581220</v>
      </c>
      <c r="Q283" s="66">
        <f>+Q289</f>
        <v>9973291285.8700008</v>
      </c>
      <c r="R283" s="66">
        <f t="shared" ref="R283:W288" si="224">+R289</f>
        <v>8411488346.1299992</v>
      </c>
      <c r="S283" s="66">
        <f t="shared" si="224"/>
        <v>1658907126.1299992</v>
      </c>
      <c r="T283" s="66">
        <f t="shared" si="224"/>
        <v>895577029.14999998</v>
      </c>
      <c r="U283" s="66">
        <f t="shared" si="224"/>
        <v>9077714256.7200012</v>
      </c>
      <c r="V283" s="66">
        <f t="shared" si="224"/>
        <v>877676709.14999998</v>
      </c>
      <c r="W283" s="66">
        <f t="shared" si="224"/>
        <v>17900320</v>
      </c>
      <c r="X283" s="38">
        <f t="shared" si="206"/>
        <v>0.5424754326949226</v>
      </c>
      <c r="Y283" s="38">
        <f t="shared" si="207"/>
        <v>4.87129596914605E-2</v>
      </c>
      <c r="Z283" s="38">
        <f t="shared" si="208"/>
        <v>4.7739310816777049E-2</v>
      </c>
      <c r="AA283" s="38">
        <f t="shared" si="186"/>
        <v>8.9797540599143952E-2</v>
      </c>
      <c r="AB283" s="38">
        <f t="shared" si="218"/>
        <v>0.98001252888655555</v>
      </c>
    </row>
    <row r="284" spans="1:28" ht="34.5" customHeight="1" x14ac:dyDescent="0.25">
      <c r="A284" s="96" t="s">
        <v>453</v>
      </c>
      <c r="B284" s="107" t="s">
        <v>37</v>
      </c>
      <c r="C284" s="34">
        <v>13</v>
      </c>
      <c r="D284" s="34" t="s">
        <v>38</v>
      </c>
      <c r="E284" s="40" t="s">
        <v>393</v>
      </c>
      <c r="F284" s="66">
        <f t="shared" si="222"/>
        <v>0</v>
      </c>
      <c r="G284" s="66">
        <f t="shared" si="222"/>
        <v>0</v>
      </c>
      <c r="H284" s="66">
        <f t="shared" si="222"/>
        <v>0</v>
      </c>
      <c r="I284" s="66">
        <f t="shared" si="222"/>
        <v>2925000000</v>
      </c>
      <c r="J284" s="66">
        <f t="shared" si="222"/>
        <v>0</v>
      </c>
      <c r="K284" s="66">
        <f t="shared" ref="K284:K303" si="225">+G284-H284+I284-J284</f>
        <v>2925000000</v>
      </c>
      <c r="L284" s="66">
        <f t="shared" si="223"/>
        <v>2925000000</v>
      </c>
      <c r="M284" s="42">
        <f t="shared" si="204"/>
        <v>3.7063031452454074E-4</v>
      </c>
      <c r="N284" s="66">
        <f t="shared" ref="N284:Q288" si="226">+N290</f>
        <v>0</v>
      </c>
      <c r="O284" s="66">
        <f t="shared" si="226"/>
        <v>0</v>
      </c>
      <c r="P284" s="66">
        <f t="shared" si="226"/>
        <v>2925000000</v>
      </c>
      <c r="Q284" s="66">
        <f t="shared" si="226"/>
        <v>0</v>
      </c>
      <c r="R284" s="66">
        <f t="shared" si="224"/>
        <v>2925000000</v>
      </c>
      <c r="S284" s="66">
        <f t="shared" si="224"/>
        <v>0</v>
      </c>
      <c r="T284" s="66">
        <f t="shared" si="224"/>
        <v>0</v>
      </c>
      <c r="U284" s="66">
        <f t="shared" si="224"/>
        <v>0</v>
      </c>
      <c r="V284" s="66">
        <f t="shared" si="224"/>
        <v>0</v>
      </c>
      <c r="W284" s="66">
        <f t="shared" si="224"/>
        <v>0</v>
      </c>
      <c r="X284" s="38">
        <f t="shared" si="206"/>
        <v>0</v>
      </c>
      <c r="Y284" s="38">
        <f t="shared" si="207"/>
        <v>0</v>
      </c>
      <c r="Z284" s="38">
        <f t="shared" si="208"/>
        <v>0</v>
      </c>
      <c r="AA284" s="38" t="s">
        <v>40</v>
      </c>
      <c r="AB284" s="38" t="s">
        <v>40</v>
      </c>
    </row>
    <row r="285" spans="1:28" ht="34.5" customHeight="1" x14ac:dyDescent="0.25">
      <c r="A285" s="96" t="s">
        <v>453</v>
      </c>
      <c r="B285" s="107" t="s">
        <v>41</v>
      </c>
      <c r="C285" s="34">
        <v>20</v>
      </c>
      <c r="D285" s="34" t="s">
        <v>38</v>
      </c>
      <c r="E285" s="40" t="s">
        <v>393</v>
      </c>
      <c r="F285" s="66">
        <f t="shared" si="222"/>
        <v>5269459612</v>
      </c>
      <c r="G285" s="66">
        <f t="shared" si="222"/>
        <v>0</v>
      </c>
      <c r="H285" s="66">
        <f t="shared" si="222"/>
        <v>0</v>
      </c>
      <c r="I285" s="66">
        <f t="shared" si="222"/>
        <v>2074546116</v>
      </c>
      <c r="J285" s="66">
        <f t="shared" si="222"/>
        <v>0</v>
      </c>
      <c r="K285" s="66">
        <f t="shared" si="225"/>
        <v>2074546116</v>
      </c>
      <c r="L285" s="66">
        <f t="shared" si="223"/>
        <v>7344005728</v>
      </c>
      <c r="M285" s="42">
        <f t="shared" si="204"/>
        <v>9.3056791550039965E-4</v>
      </c>
      <c r="N285" s="66">
        <f>+N291</f>
        <v>0</v>
      </c>
      <c r="O285" s="66">
        <f t="shared" si="226"/>
        <v>3731260989</v>
      </c>
      <c r="P285" s="66">
        <f t="shared" si="226"/>
        <v>3612744739</v>
      </c>
      <c r="Q285" s="66">
        <f t="shared" si="226"/>
        <v>3407717486</v>
      </c>
      <c r="R285" s="66">
        <f t="shared" si="224"/>
        <v>3936288242</v>
      </c>
      <c r="S285" s="66">
        <f t="shared" si="224"/>
        <v>323543503</v>
      </c>
      <c r="T285" s="66">
        <f t="shared" si="224"/>
        <v>150417073</v>
      </c>
      <c r="U285" s="66">
        <f t="shared" si="224"/>
        <v>3257300413</v>
      </c>
      <c r="V285" s="66">
        <f t="shared" si="224"/>
        <v>132645844</v>
      </c>
      <c r="W285" s="66">
        <f t="shared" si="224"/>
        <v>17771229</v>
      </c>
      <c r="X285" s="38">
        <f t="shared" si="206"/>
        <v>0.46401345698950414</v>
      </c>
      <c r="Y285" s="38">
        <f t="shared" si="207"/>
        <v>2.0481611612381358E-2</v>
      </c>
      <c r="Z285" s="38">
        <f t="shared" si="208"/>
        <v>1.8061783842878834E-2</v>
      </c>
      <c r="AA285" s="38">
        <f t="shared" si="186"/>
        <v>4.4140124179296476E-2</v>
      </c>
      <c r="AB285" s="38">
        <f t="shared" si="218"/>
        <v>0.881853644366554</v>
      </c>
    </row>
    <row r="286" spans="1:28" ht="30.75" customHeight="1" x14ac:dyDescent="0.25">
      <c r="A286" s="96" t="s">
        <v>454</v>
      </c>
      <c r="B286" s="107" t="s">
        <v>37</v>
      </c>
      <c r="C286" s="34">
        <v>10</v>
      </c>
      <c r="D286" s="34" t="s">
        <v>38</v>
      </c>
      <c r="E286" s="40" t="s">
        <v>455</v>
      </c>
      <c r="F286" s="62">
        <f t="shared" si="222"/>
        <v>615459010</v>
      </c>
      <c r="G286" s="62">
        <f t="shared" si="222"/>
        <v>0</v>
      </c>
      <c r="H286" s="62">
        <f t="shared" si="222"/>
        <v>0</v>
      </c>
      <c r="I286" s="62">
        <f t="shared" si="222"/>
        <v>0</v>
      </c>
      <c r="J286" s="62">
        <f t="shared" si="222"/>
        <v>0</v>
      </c>
      <c r="K286" s="62">
        <f t="shared" si="225"/>
        <v>0</v>
      </c>
      <c r="L286" s="66">
        <f t="shared" si="223"/>
        <v>615459010</v>
      </c>
      <c r="M286" s="42">
        <f t="shared" si="204"/>
        <v>7.798556118060255E-5</v>
      </c>
      <c r="N286" s="62">
        <f>+N292</f>
        <v>0</v>
      </c>
      <c r="O286" s="62">
        <f t="shared" si="226"/>
        <v>0</v>
      </c>
      <c r="P286" s="62">
        <f t="shared" si="226"/>
        <v>615459010</v>
      </c>
      <c r="Q286" s="62">
        <f t="shared" si="226"/>
        <v>0</v>
      </c>
      <c r="R286" s="62">
        <f t="shared" si="224"/>
        <v>615459010</v>
      </c>
      <c r="S286" s="62">
        <f t="shared" si="224"/>
        <v>0</v>
      </c>
      <c r="T286" s="62">
        <f t="shared" si="224"/>
        <v>0</v>
      </c>
      <c r="U286" s="62">
        <f t="shared" si="224"/>
        <v>0</v>
      </c>
      <c r="V286" s="62">
        <f t="shared" si="224"/>
        <v>0</v>
      </c>
      <c r="W286" s="62">
        <f t="shared" si="224"/>
        <v>0</v>
      </c>
      <c r="X286" s="38">
        <f t="shared" si="206"/>
        <v>0</v>
      </c>
      <c r="Y286" s="38">
        <f t="shared" si="207"/>
        <v>0</v>
      </c>
      <c r="Z286" s="38">
        <f t="shared" si="208"/>
        <v>0</v>
      </c>
      <c r="AA286" s="38" t="s">
        <v>40</v>
      </c>
      <c r="AB286" s="38" t="s">
        <v>40</v>
      </c>
    </row>
    <row r="287" spans="1:28" ht="30.75" customHeight="1" x14ac:dyDescent="0.25">
      <c r="A287" s="96" t="s">
        <v>454</v>
      </c>
      <c r="B287" s="107" t="s">
        <v>37</v>
      </c>
      <c r="C287" s="34">
        <v>13</v>
      </c>
      <c r="D287" s="34" t="s">
        <v>38</v>
      </c>
      <c r="E287" s="40" t="s">
        <v>455</v>
      </c>
      <c r="F287" s="62">
        <f t="shared" si="222"/>
        <v>15000000000</v>
      </c>
      <c r="G287" s="62">
        <f t="shared" si="222"/>
        <v>0</v>
      </c>
      <c r="H287" s="62">
        <f t="shared" si="222"/>
        <v>0</v>
      </c>
      <c r="I287" s="62">
        <f t="shared" si="222"/>
        <v>0</v>
      </c>
      <c r="J287" s="62">
        <f t="shared" si="222"/>
        <v>2925000000</v>
      </c>
      <c r="K287" s="62">
        <f t="shared" si="225"/>
        <v>-2925000000</v>
      </c>
      <c r="L287" s="66">
        <f t="shared" si="223"/>
        <v>12075000000</v>
      </c>
      <c r="M287" s="42">
        <f t="shared" si="204"/>
        <v>1.5300379650884887E-3</v>
      </c>
      <c r="N287" s="62">
        <f>+N293+N290</f>
        <v>0</v>
      </c>
      <c r="O287" s="62">
        <f t="shared" si="226"/>
        <v>6405089410</v>
      </c>
      <c r="P287" s="62">
        <f t="shared" si="226"/>
        <v>5669910590</v>
      </c>
      <c r="Q287" s="62">
        <f t="shared" si="226"/>
        <v>6405089410</v>
      </c>
      <c r="R287" s="62">
        <f t="shared" si="224"/>
        <v>5669910590</v>
      </c>
      <c r="S287" s="62">
        <f t="shared" si="224"/>
        <v>0</v>
      </c>
      <c r="T287" s="62">
        <f t="shared" si="224"/>
        <v>0</v>
      </c>
      <c r="U287" s="62">
        <f t="shared" si="224"/>
        <v>6405089410</v>
      </c>
      <c r="V287" s="62">
        <f t="shared" si="224"/>
        <v>0</v>
      </c>
      <c r="W287" s="62">
        <f t="shared" si="224"/>
        <v>0</v>
      </c>
      <c r="X287" s="38">
        <f t="shared" si="206"/>
        <v>0.53044218716356106</v>
      </c>
      <c r="Y287" s="38">
        <f t="shared" si="207"/>
        <v>0</v>
      </c>
      <c r="Z287" s="38">
        <f t="shared" si="208"/>
        <v>0</v>
      </c>
      <c r="AA287" s="38">
        <f t="shared" si="186"/>
        <v>0</v>
      </c>
      <c r="AB287" s="38" t="s">
        <v>40</v>
      </c>
    </row>
    <row r="288" spans="1:28" ht="30.75" customHeight="1" x14ac:dyDescent="0.25">
      <c r="A288" s="96" t="s">
        <v>454</v>
      </c>
      <c r="B288" s="100" t="s">
        <v>41</v>
      </c>
      <c r="C288" s="34">
        <v>20</v>
      </c>
      <c r="D288" s="34" t="s">
        <v>38</v>
      </c>
      <c r="E288" s="40" t="s">
        <v>455</v>
      </c>
      <c r="F288" s="62">
        <f t="shared" si="222"/>
        <v>16066546116</v>
      </c>
      <c r="G288" s="62">
        <f t="shared" si="222"/>
        <v>0</v>
      </c>
      <c r="H288" s="62">
        <f t="shared" si="222"/>
        <v>0</v>
      </c>
      <c r="I288" s="62">
        <f t="shared" si="222"/>
        <v>0</v>
      </c>
      <c r="J288" s="62">
        <f t="shared" si="222"/>
        <v>2074546116</v>
      </c>
      <c r="K288" s="62">
        <f t="shared" si="225"/>
        <v>-2074546116</v>
      </c>
      <c r="L288" s="66">
        <f t="shared" si="223"/>
        <v>13992000000</v>
      </c>
      <c r="M288" s="42">
        <f t="shared" si="204"/>
        <v>1.7729433712230338E-3</v>
      </c>
      <c r="N288" s="62">
        <f>+N294</f>
        <v>0</v>
      </c>
      <c r="O288" s="62">
        <f t="shared" si="226"/>
        <v>792133600</v>
      </c>
      <c r="P288" s="62">
        <f t="shared" si="226"/>
        <v>13199866400</v>
      </c>
      <c r="Q288" s="62">
        <f t="shared" si="226"/>
        <v>792035505.55999994</v>
      </c>
      <c r="R288" s="62">
        <f t="shared" si="224"/>
        <v>13199964494.440001</v>
      </c>
      <c r="S288" s="62">
        <f t="shared" si="224"/>
        <v>98094.44000005722</v>
      </c>
      <c r="T288" s="62">
        <f t="shared" si="224"/>
        <v>792035505.55999994</v>
      </c>
      <c r="U288" s="62">
        <f t="shared" si="224"/>
        <v>0</v>
      </c>
      <c r="V288" s="62">
        <f t="shared" si="224"/>
        <v>792035505.55999994</v>
      </c>
      <c r="W288" s="62">
        <f t="shared" si="224"/>
        <v>0</v>
      </c>
      <c r="X288" s="38">
        <f t="shared" si="206"/>
        <v>5.6606311146369347E-2</v>
      </c>
      <c r="Y288" s="38">
        <f t="shared" si="207"/>
        <v>5.6606311146369347E-2</v>
      </c>
      <c r="Z288" s="38">
        <f t="shared" si="208"/>
        <v>5.6606311146369347E-2</v>
      </c>
      <c r="AA288" s="38">
        <f t="shared" si="186"/>
        <v>1</v>
      </c>
      <c r="AB288" s="38">
        <f t="shared" si="218"/>
        <v>1</v>
      </c>
    </row>
    <row r="289" spans="1:28" ht="32.25" customHeight="1" x14ac:dyDescent="0.25">
      <c r="A289" s="102" t="s">
        <v>456</v>
      </c>
      <c r="B289" s="99" t="s">
        <v>37</v>
      </c>
      <c r="C289" s="44">
        <v>10</v>
      </c>
      <c r="D289" s="44" t="s">
        <v>38</v>
      </c>
      <c r="E289" s="108" t="s">
        <v>258</v>
      </c>
      <c r="F289" s="46">
        <v>18384779632</v>
      </c>
      <c r="G289" s="46">
        <v>0</v>
      </c>
      <c r="H289" s="46">
        <v>0</v>
      </c>
      <c r="I289" s="46">
        <v>0</v>
      </c>
      <c r="J289" s="46">
        <v>0</v>
      </c>
      <c r="K289" s="46">
        <f t="shared" si="225"/>
        <v>0</v>
      </c>
      <c r="L289" s="56">
        <f>+F289+K289</f>
        <v>18384779632</v>
      </c>
      <c r="M289" s="51">
        <f t="shared" si="204"/>
        <v>2.3295578316145401E-3</v>
      </c>
      <c r="N289" s="46">
        <v>0</v>
      </c>
      <c r="O289" s="46">
        <v>11632198412</v>
      </c>
      <c r="P289" s="46">
        <f t="shared" ref="P289:P294" si="227">L289-O289</f>
        <v>6752581220</v>
      </c>
      <c r="Q289" s="46">
        <v>9973291285.8700008</v>
      </c>
      <c r="R289" s="46">
        <f t="shared" ref="R289:R294" si="228">+L289-Q289</f>
        <v>8411488346.1299992</v>
      </c>
      <c r="S289" s="46">
        <f t="shared" ref="S289:S294" si="229">O289-Q289</f>
        <v>1658907126.1299992</v>
      </c>
      <c r="T289" s="46">
        <v>895577029.14999998</v>
      </c>
      <c r="U289" s="46">
        <f t="shared" ref="U289:U294" si="230">+Q289-T289</f>
        <v>9077714256.7200012</v>
      </c>
      <c r="V289" s="46">
        <v>877676709.14999998</v>
      </c>
      <c r="W289" s="48">
        <f t="shared" ref="W289:W294" si="231">+T289-V289</f>
        <v>17900320</v>
      </c>
      <c r="X289" s="49">
        <f t="shared" si="206"/>
        <v>0.5424754326949226</v>
      </c>
      <c r="Y289" s="49">
        <f t="shared" si="207"/>
        <v>4.87129596914605E-2</v>
      </c>
      <c r="Z289" s="49">
        <f t="shared" si="208"/>
        <v>4.7739310816777049E-2</v>
      </c>
      <c r="AA289" s="49">
        <f>+T289/Q289</f>
        <v>8.9797540599143952E-2</v>
      </c>
      <c r="AB289" s="49">
        <f>+V289/T289</f>
        <v>0.98001252888655555</v>
      </c>
    </row>
    <row r="290" spans="1:28" ht="48" customHeight="1" x14ac:dyDescent="0.25">
      <c r="A290" s="102" t="s">
        <v>456</v>
      </c>
      <c r="B290" s="103" t="s">
        <v>37</v>
      </c>
      <c r="C290" s="44">
        <v>13</v>
      </c>
      <c r="D290" s="44" t="s">
        <v>38</v>
      </c>
      <c r="E290" s="108" t="s">
        <v>258</v>
      </c>
      <c r="F290" s="46">
        <v>0</v>
      </c>
      <c r="G290" s="46">
        <v>0</v>
      </c>
      <c r="H290" s="46">
        <v>0</v>
      </c>
      <c r="I290" s="46">
        <v>2925000000</v>
      </c>
      <c r="J290" s="46">
        <v>0</v>
      </c>
      <c r="K290" s="46">
        <f t="shared" si="225"/>
        <v>2925000000</v>
      </c>
      <c r="L290" s="56">
        <f t="shared" ref="L290:L294" si="232">+F290+K290</f>
        <v>2925000000</v>
      </c>
      <c r="M290" s="51">
        <f t="shared" si="204"/>
        <v>3.7063031452454074E-4</v>
      </c>
      <c r="N290" s="112">
        <v>0</v>
      </c>
      <c r="O290" s="46">
        <v>0</v>
      </c>
      <c r="P290" s="46">
        <f t="shared" si="227"/>
        <v>2925000000</v>
      </c>
      <c r="Q290" s="46">
        <v>0</v>
      </c>
      <c r="R290" s="46">
        <f t="shared" si="228"/>
        <v>2925000000</v>
      </c>
      <c r="S290" s="46">
        <f t="shared" si="229"/>
        <v>0</v>
      </c>
      <c r="T290" s="46">
        <v>0</v>
      </c>
      <c r="U290" s="46">
        <f t="shared" si="230"/>
        <v>0</v>
      </c>
      <c r="V290" s="46">
        <v>0</v>
      </c>
      <c r="W290" s="48">
        <f t="shared" si="231"/>
        <v>0</v>
      </c>
      <c r="X290" s="49">
        <f t="shared" si="206"/>
        <v>0</v>
      </c>
      <c r="Y290" s="49">
        <f t="shared" si="207"/>
        <v>0</v>
      </c>
      <c r="Z290" s="49">
        <f t="shared" si="208"/>
        <v>0</v>
      </c>
      <c r="AA290" s="49" t="s">
        <v>40</v>
      </c>
      <c r="AB290" s="49" t="s">
        <v>40</v>
      </c>
    </row>
    <row r="291" spans="1:28" ht="48" customHeight="1" x14ac:dyDescent="0.25">
      <c r="A291" s="102" t="s">
        <v>456</v>
      </c>
      <c r="B291" s="103" t="s">
        <v>41</v>
      </c>
      <c r="C291" s="44">
        <v>20</v>
      </c>
      <c r="D291" s="44" t="s">
        <v>38</v>
      </c>
      <c r="E291" s="108" t="s">
        <v>258</v>
      </c>
      <c r="F291" s="46">
        <v>5269459612</v>
      </c>
      <c r="G291" s="46">
        <v>0</v>
      </c>
      <c r="H291" s="46">
        <v>0</v>
      </c>
      <c r="I291" s="46">
        <v>2074546116</v>
      </c>
      <c r="J291" s="46">
        <v>0</v>
      </c>
      <c r="K291" s="46">
        <f t="shared" si="225"/>
        <v>2074546116</v>
      </c>
      <c r="L291" s="56">
        <f t="shared" si="232"/>
        <v>7344005728</v>
      </c>
      <c r="M291" s="51">
        <f t="shared" si="204"/>
        <v>9.3056791550039965E-4</v>
      </c>
      <c r="N291" s="112">
        <v>0</v>
      </c>
      <c r="O291" s="46">
        <v>3731260989</v>
      </c>
      <c r="P291" s="46">
        <f t="shared" si="227"/>
        <v>3612744739</v>
      </c>
      <c r="Q291" s="46">
        <v>3407717486</v>
      </c>
      <c r="R291" s="46">
        <f t="shared" si="228"/>
        <v>3936288242</v>
      </c>
      <c r="S291" s="46">
        <f t="shared" si="229"/>
        <v>323543503</v>
      </c>
      <c r="T291" s="46">
        <v>150417073</v>
      </c>
      <c r="U291" s="46">
        <f t="shared" si="230"/>
        <v>3257300413</v>
      </c>
      <c r="V291" s="46">
        <v>132645844</v>
      </c>
      <c r="W291" s="48">
        <f t="shared" si="231"/>
        <v>17771229</v>
      </c>
      <c r="X291" s="49">
        <f t="shared" si="206"/>
        <v>0.46401345698950414</v>
      </c>
      <c r="Y291" s="49">
        <f t="shared" si="207"/>
        <v>2.0481611612381358E-2</v>
      </c>
      <c r="Z291" s="49">
        <f t="shared" si="208"/>
        <v>1.8061783842878834E-2</v>
      </c>
      <c r="AA291" s="49">
        <f>+T291/Q291</f>
        <v>4.4140124179296476E-2</v>
      </c>
      <c r="AB291" s="49">
        <f>+V291/T291</f>
        <v>0.881853644366554</v>
      </c>
    </row>
    <row r="292" spans="1:28" ht="48" customHeight="1" x14ac:dyDescent="0.25">
      <c r="A292" s="102" t="s">
        <v>457</v>
      </c>
      <c r="B292" s="103" t="s">
        <v>37</v>
      </c>
      <c r="C292" s="44">
        <v>10</v>
      </c>
      <c r="D292" s="44" t="s">
        <v>38</v>
      </c>
      <c r="E292" s="108" t="s">
        <v>258</v>
      </c>
      <c r="F292" s="46">
        <v>615459010</v>
      </c>
      <c r="G292" s="46">
        <v>0</v>
      </c>
      <c r="H292" s="46">
        <v>0</v>
      </c>
      <c r="I292" s="46">
        <v>0</v>
      </c>
      <c r="J292" s="46">
        <v>0</v>
      </c>
      <c r="K292" s="46">
        <f t="shared" si="225"/>
        <v>0</v>
      </c>
      <c r="L292" s="56">
        <f t="shared" si="232"/>
        <v>615459010</v>
      </c>
      <c r="M292" s="51">
        <f t="shared" si="204"/>
        <v>7.798556118060255E-5</v>
      </c>
      <c r="N292" s="112">
        <v>0</v>
      </c>
      <c r="O292" s="46">
        <v>0</v>
      </c>
      <c r="P292" s="46">
        <f t="shared" si="227"/>
        <v>615459010</v>
      </c>
      <c r="Q292" s="46">
        <v>0</v>
      </c>
      <c r="R292" s="46">
        <f t="shared" si="228"/>
        <v>615459010</v>
      </c>
      <c r="S292" s="46">
        <f t="shared" si="229"/>
        <v>0</v>
      </c>
      <c r="T292" s="46">
        <v>0</v>
      </c>
      <c r="U292" s="46">
        <f t="shared" si="230"/>
        <v>0</v>
      </c>
      <c r="V292" s="46">
        <v>0</v>
      </c>
      <c r="W292" s="48">
        <f t="shared" si="231"/>
        <v>0</v>
      </c>
      <c r="X292" s="49">
        <f t="shared" si="206"/>
        <v>0</v>
      </c>
      <c r="Y292" s="49">
        <f t="shared" si="207"/>
        <v>0</v>
      </c>
      <c r="Z292" s="49">
        <f t="shared" si="208"/>
        <v>0</v>
      </c>
      <c r="AA292" s="49" t="s">
        <v>40</v>
      </c>
      <c r="AB292" s="49" t="s">
        <v>40</v>
      </c>
    </row>
    <row r="293" spans="1:28" ht="48" customHeight="1" x14ac:dyDescent="0.25">
      <c r="A293" s="102" t="s">
        <v>457</v>
      </c>
      <c r="B293" s="103" t="s">
        <v>37</v>
      </c>
      <c r="C293" s="44">
        <v>13</v>
      </c>
      <c r="D293" s="44" t="s">
        <v>38</v>
      </c>
      <c r="E293" s="108" t="s">
        <v>258</v>
      </c>
      <c r="F293" s="46">
        <v>15000000000</v>
      </c>
      <c r="G293" s="46">
        <v>0</v>
      </c>
      <c r="H293" s="46">
        <v>0</v>
      </c>
      <c r="I293" s="46">
        <v>0</v>
      </c>
      <c r="J293" s="46">
        <v>2925000000</v>
      </c>
      <c r="K293" s="46">
        <f t="shared" si="225"/>
        <v>-2925000000</v>
      </c>
      <c r="L293" s="56">
        <f t="shared" si="232"/>
        <v>12075000000</v>
      </c>
      <c r="M293" s="51">
        <f t="shared" si="204"/>
        <v>1.5300379650884887E-3</v>
      </c>
      <c r="N293" s="112">
        <v>0</v>
      </c>
      <c r="O293" s="46">
        <v>6405089410</v>
      </c>
      <c r="P293" s="46">
        <f t="shared" si="227"/>
        <v>5669910590</v>
      </c>
      <c r="Q293" s="46">
        <v>6405089410</v>
      </c>
      <c r="R293" s="46">
        <f t="shared" si="228"/>
        <v>5669910590</v>
      </c>
      <c r="S293" s="46">
        <f t="shared" si="229"/>
        <v>0</v>
      </c>
      <c r="T293" s="46">
        <v>0</v>
      </c>
      <c r="U293" s="46">
        <f t="shared" si="230"/>
        <v>6405089410</v>
      </c>
      <c r="V293" s="46">
        <v>0</v>
      </c>
      <c r="W293" s="48">
        <f t="shared" si="231"/>
        <v>0</v>
      </c>
      <c r="X293" s="49">
        <f t="shared" si="206"/>
        <v>0.53044218716356106</v>
      </c>
      <c r="Y293" s="49">
        <f t="shared" si="207"/>
        <v>0</v>
      </c>
      <c r="Z293" s="49">
        <f t="shared" si="208"/>
        <v>0</v>
      </c>
      <c r="AA293" s="49">
        <f t="shared" ref="AA293:AA303" si="233">+T293/Q293</f>
        <v>0</v>
      </c>
      <c r="AB293" s="49" t="s">
        <v>40</v>
      </c>
    </row>
    <row r="294" spans="1:28" ht="48" customHeight="1" x14ac:dyDescent="0.25">
      <c r="A294" s="102" t="s">
        <v>457</v>
      </c>
      <c r="B294" s="103" t="s">
        <v>41</v>
      </c>
      <c r="C294" s="44">
        <v>20</v>
      </c>
      <c r="D294" s="44" t="s">
        <v>38</v>
      </c>
      <c r="E294" s="108" t="s">
        <v>258</v>
      </c>
      <c r="F294" s="46">
        <v>16066546116</v>
      </c>
      <c r="G294" s="46">
        <v>0</v>
      </c>
      <c r="H294" s="46">
        <v>0</v>
      </c>
      <c r="I294" s="46">
        <v>0</v>
      </c>
      <c r="J294" s="46">
        <v>2074546116</v>
      </c>
      <c r="K294" s="46">
        <f t="shared" si="225"/>
        <v>-2074546116</v>
      </c>
      <c r="L294" s="56">
        <f t="shared" si="232"/>
        <v>13992000000</v>
      </c>
      <c r="M294" s="51">
        <f t="shared" si="204"/>
        <v>1.7729433712230338E-3</v>
      </c>
      <c r="N294" s="112">
        <v>0</v>
      </c>
      <c r="O294" s="46">
        <v>792133600</v>
      </c>
      <c r="P294" s="46">
        <f t="shared" si="227"/>
        <v>13199866400</v>
      </c>
      <c r="Q294" s="46">
        <v>792035505.55999994</v>
      </c>
      <c r="R294" s="46">
        <f t="shared" si="228"/>
        <v>13199964494.440001</v>
      </c>
      <c r="S294" s="46">
        <f t="shared" si="229"/>
        <v>98094.44000005722</v>
      </c>
      <c r="T294" s="46">
        <v>792035505.55999994</v>
      </c>
      <c r="U294" s="46">
        <f t="shared" si="230"/>
        <v>0</v>
      </c>
      <c r="V294" s="46">
        <v>792035505.55999994</v>
      </c>
      <c r="W294" s="48">
        <f t="shared" si="231"/>
        <v>0</v>
      </c>
      <c r="X294" s="49">
        <f t="shared" si="206"/>
        <v>5.6606311146369347E-2</v>
      </c>
      <c r="Y294" s="49">
        <f t="shared" si="207"/>
        <v>5.6606311146369347E-2</v>
      </c>
      <c r="Z294" s="49">
        <f t="shared" si="208"/>
        <v>5.6606311146369347E-2</v>
      </c>
      <c r="AA294" s="49">
        <f t="shared" si="233"/>
        <v>1</v>
      </c>
      <c r="AB294" s="49">
        <f t="shared" ref="AB294:AB303" si="234">+V294/T294</f>
        <v>1</v>
      </c>
    </row>
    <row r="295" spans="1:28" ht="66" customHeight="1" x14ac:dyDescent="0.25">
      <c r="A295" s="96" t="s">
        <v>458</v>
      </c>
      <c r="B295" s="100" t="s">
        <v>37</v>
      </c>
      <c r="C295" s="34">
        <v>10</v>
      </c>
      <c r="D295" s="34" t="s">
        <v>38</v>
      </c>
      <c r="E295" s="95" t="s">
        <v>459</v>
      </c>
      <c r="F295" s="66">
        <f t="shared" ref="F295:J297" si="235">+F296</f>
        <v>6215000000</v>
      </c>
      <c r="G295" s="66">
        <f t="shared" si="235"/>
        <v>0</v>
      </c>
      <c r="H295" s="66">
        <f t="shared" si="235"/>
        <v>0</v>
      </c>
      <c r="I295" s="66">
        <f t="shared" si="235"/>
        <v>0</v>
      </c>
      <c r="J295" s="66">
        <f t="shared" si="235"/>
        <v>0</v>
      </c>
      <c r="K295" s="66">
        <f t="shared" si="225"/>
        <v>0</v>
      </c>
      <c r="L295" s="66">
        <f>+L296</f>
        <v>6215000000</v>
      </c>
      <c r="M295" s="42">
        <f t="shared" si="204"/>
        <v>7.8751022385299858E-4</v>
      </c>
      <c r="N295" s="66">
        <f t="shared" ref="N295:W297" si="236">+N296</f>
        <v>0</v>
      </c>
      <c r="O295" s="66">
        <f t="shared" si="236"/>
        <v>4230178843.4000001</v>
      </c>
      <c r="P295" s="66">
        <f t="shared" si="236"/>
        <v>1984821156.5999999</v>
      </c>
      <c r="Q295" s="66">
        <f t="shared" si="236"/>
        <v>3758606556.0900002</v>
      </c>
      <c r="R295" s="66">
        <f t="shared" si="236"/>
        <v>2456393443.9099998</v>
      </c>
      <c r="S295" s="66">
        <f t="shared" si="236"/>
        <v>471572287.30999994</v>
      </c>
      <c r="T295" s="66">
        <f t="shared" si="236"/>
        <v>153072282.69</v>
      </c>
      <c r="U295" s="66">
        <f t="shared" si="236"/>
        <v>3605534273.4000001</v>
      </c>
      <c r="V295" s="66">
        <f t="shared" si="236"/>
        <v>153072282.69</v>
      </c>
      <c r="W295" s="66">
        <f t="shared" si="236"/>
        <v>0</v>
      </c>
      <c r="X295" s="38">
        <f t="shared" si="206"/>
        <v>0.60476372583909899</v>
      </c>
      <c r="Y295" s="38">
        <f t="shared" si="207"/>
        <v>2.4629490376508446E-2</v>
      </c>
      <c r="Z295" s="38">
        <f t="shared" si="208"/>
        <v>2.4629490376508446E-2</v>
      </c>
      <c r="AA295" s="38">
        <f t="shared" si="233"/>
        <v>4.0725806334259658E-2</v>
      </c>
      <c r="AB295" s="38">
        <f t="shared" si="234"/>
        <v>1</v>
      </c>
    </row>
    <row r="296" spans="1:28" ht="60.75" customHeight="1" x14ac:dyDescent="0.25">
      <c r="A296" s="96" t="s">
        <v>460</v>
      </c>
      <c r="B296" s="100" t="s">
        <v>37</v>
      </c>
      <c r="C296" s="34">
        <v>10</v>
      </c>
      <c r="D296" s="34" t="s">
        <v>38</v>
      </c>
      <c r="E296" s="95" t="s">
        <v>459</v>
      </c>
      <c r="F296" s="66">
        <f t="shared" si="235"/>
        <v>6215000000</v>
      </c>
      <c r="G296" s="66">
        <f t="shared" si="235"/>
        <v>0</v>
      </c>
      <c r="H296" s="66">
        <f t="shared" si="235"/>
        <v>0</v>
      </c>
      <c r="I296" s="66">
        <f t="shared" si="235"/>
        <v>0</v>
      </c>
      <c r="J296" s="66">
        <f t="shared" si="235"/>
        <v>0</v>
      </c>
      <c r="K296" s="66">
        <f t="shared" si="225"/>
        <v>0</v>
      </c>
      <c r="L296" s="66">
        <f>+L297</f>
        <v>6215000000</v>
      </c>
      <c r="M296" s="42">
        <f t="shared" si="204"/>
        <v>7.8751022385299858E-4</v>
      </c>
      <c r="N296" s="66">
        <f t="shared" si="236"/>
        <v>0</v>
      </c>
      <c r="O296" s="66">
        <f t="shared" si="236"/>
        <v>4230178843.4000001</v>
      </c>
      <c r="P296" s="66">
        <f t="shared" si="236"/>
        <v>1984821156.5999999</v>
      </c>
      <c r="Q296" s="66">
        <f t="shared" si="236"/>
        <v>3758606556.0900002</v>
      </c>
      <c r="R296" s="66">
        <f t="shared" si="236"/>
        <v>2456393443.9099998</v>
      </c>
      <c r="S296" s="66">
        <f t="shared" si="236"/>
        <v>471572287.30999994</v>
      </c>
      <c r="T296" s="66">
        <f t="shared" si="236"/>
        <v>153072282.69</v>
      </c>
      <c r="U296" s="66">
        <f t="shared" si="236"/>
        <v>3605534273.4000001</v>
      </c>
      <c r="V296" s="66">
        <f t="shared" si="236"/>
        <v>153072282.69</v>
      </c>
      <c r="W296" s="66">
        <f t="shared" si="236"/>
        <v>0</v>
      </c>
      <c r="X296" s="38">
        <f t="shared" si="206"/>
        <v>0.60476372583909899</v>
      </c>
      <c r="Y296" s="38">
        <f t="shared" si="207"/>
        <v>2.4629490376508446E-2</v>
      </c>
      <c r="Z296" s="38">
        <f t="shared" si="208"/>
        <v>2.4629490376508446E-2</v>
      </c>
      <c r="AA296" s="38">
        <f t="shared" si="233"/>
        <v>4.0725806334259658E-2</v>
      </c>
      <c r="AB296" s="38">
        <f t="shared" si="234"/>
        <v>1</v>
      </c>
    </row>
    <row r="297" spans="1:28" ht="35.25" customHeight="1" x14ac:dyDescent="0.25">
      <c r="A297" s="96" t="s">
        <v>461</v>
      </c>
      <c r="B297" s="100" t="s">
        <v>37</v>
      </c>
      <c r="C297" s="34">
        <v>10</v>
      </c>
      <c r="D297" s="34" t="s">
        <v>38</v>
      </c>
      <c r="E297" s="95" t="s">
        <v>462</v>
      </c>
      <c r="F297" s="66">
        <f t="shared" si="235"/>
        <v>6215000000</v>
      </c>
      <c r="G297" s="66">
        <f t="shared" si="235"/>
        <v>0</v>
      </c>
      <c r="H297" s="66">
        <f t="shared" si="235"/>
        <v>0</v>
      </c>
      <c r="I297" s="66">
        <f t="shared" si="235"/>
        <v>0</v>
      </c>
      <c r="J297" s="66">
        <f t="shared" si="235"/>
        <v>0</v>
      </c>
      <c r="K297" s="66">
        <f t="shared" si="225"/>
        <v>0</v>
      </c>
      <c r="L297" s="66">
        <f>+L298</f>
        <v>6215000000</v>
      </c>
      <c r="M297" s="42">
        <f t="shared" si="204"/>
        <v>7.8751022385299858E-4</v>
      </c>
      <c r="N297" s="66">
        <f t="shared" si="236"/>
        <v>0</v>
      </c>
      <c r="O297" s="66">
        <f t="shared" si="236"/>
        <v>4230178843.4000001</v>
      </c>
      <c r="P297" s="66">
        <f t="shared" si="236"/>
        <v>1984821156.5999999</v>
      </c>
      <c r="Q297" s="66">
        <f t="shared" si="236"/>
        <v>3758606556.0900002</v>
      </c>
      <c r="R297" s="66">
        <f t="shared" si="236"/>
        <v>2456393443.9099998</v>
      </c>
      <c r="S297" s="66">
        <f t="shared" si="236"/>
        <v>471572287.30999994</v>
      </c>
      <c r="T297" s="66">
        <f t="shared" si="236"/>
        <v>153072282.69</v>
      </c>
      <c r="U297" s="66">
        <f t="shared" si="236"/>
        <v>3605534273.4000001</v>
      </c>
      <c r="V297" s="66">
        <f t="shared" si="236"/>
        <v>153072282.69</v>
      </c>
      <c r="W297" s="66">
        <f t="shared" si="236"/>
        <v>0</v>
      </c>
      <c r="X297" s="38">
        <f t="shared" si="206"/>
        <v>0.60476372583909899</v>
      </c>
      <c r="Y297" s="38">
        <f t="shared" si="207"/>
        <v>2.4629490376508446E-2</v>
      </c>
      <c r="Z297" s="38">
        <f t="shared" si="208"/>
        <v>2.4629490376508446E-2</v>
      </c>
      <c r="AA297" s="38">
        <f t="shared" si="233"/>
        <v>4.0725806334259658E-2</v>
      </c>
      <c r="AB297" s="38">
        <f t="shared" si="234"/>
        <v>1</v>
      </c>
    </row>
    <row r="298" spans="1:28" ht="48.75" customHeight="1" x14ac:dyDescent="0.25">
      <c r="A298" s="43" t="s">
        <v>463</v>
      </c>
      <c r="B298" s="103" t="s">
        <v>37</v>
      </c>
      <c r="C298" s="44">
        <v>10</v>
      </c>
      <c r="D298" s="44" t="s">
        <v>38</v>
      </c>
      <c r="E298" s="108" t="s">
        <v>258</v>
      </c>
      <c r="F298" s="46">
        <v>6215000000</v>
      </c>
      <c r="G298" s="46">
        <v>0</v>
      </c>
      <c r="H298" s="46">
        <v>0</v>
      </c>
      <c r="I298" s="46">
        <v>0</v>
      </c>
      <c r="J298" s="46">
        <v>0</v>
      </c>
      <c r="K298" s="46">
        <f t="shared" si="225"/>
        <v>0</v>
      </c>
      <c r="L298" s="56">
        <f>+F298+K298</f>
        <v>6215000000</v>
      </c>
      <c r="M298" s="51">
        <f t="shared" si="204"/>
        <v>7.8751022385299858E-4</v>
      </c>
      <c r="N298" s="46">
        <v>0</v>
      </c>
      <c r="O298" s="46">
        <v>4230178843.4000001</v>
      </c>
      <c r="P298" s="46">
        <f>L298-O298</f>
        <v>1984821156.5999999</v>
      </c>
      <c r="Q298" s="46">
        <v>3758606556.0900002</v>
      </c>
      <c r="R298" s="46">
        <f>+L298-Q298</f>
        <v>2456393443.9099998</v>
      </c>
      <c r="S298" s="46">
        <f>O298-Q298</f>
        <v>471572287.30999994</v>
      </c>
      <c r="T298" s="46">
        <v>153072282.69</v>
      </c>
      <c r="U298" s="46">
        <f>+Q298-T298</f>
        <v>3605534273.4000001</v>
      </c>
      <c r="V298" s="46">
        <v>153072282.69</v>
      </c>
      <c r="W298" s="48">
        <f>+T298-V298</f>
        <v>0</v>
      </c>
      <c r="X298" s="49">
        <f t="shared" si="206"/>
        <v>0.60476372583909899</v>
      </c>
      <c r="Y298" s="49">
        <f t="shared" si="207"/>
        <v>2.4629490376508446E-2</v>
      </c>
      <c r="Z298" s="49">
        <f t="shared" si="208"/>
        <v>2.4629490376508446E-2</v>
      </c>
      <c r="AA298" s="49">
        <f t="shared" si="233"/>
        <v>4.0725806334259658E-2</v>
      </c>
      <c r="AB298" s="49">
        <f t="shared" si="234"/>
        <v>1</v>
      </c>
    </row>
    <row r="299" spans="1:28" ht="72" customHeight="1" x14ac:dyDescent="0.25">
      <c r="A299" s="96" t="s">
        <v>464</v>
      </c>
      <c r="B299" s="100" t="s">
        <v>37</v>
      </c>
      <c r="C299" s="34">
        <v>10</v>
      </c>
      <c r="D299" s="34" t="s">
        <v>38</v>
      </c>
      <c r="E299" s="95" t="s">
        <v>465</v>
      </c>
      <c r="F299" s="66">
        <f t="shared" ref="F299:J301" si="237">+F300</f>
        <v>904000000</v>
      </c>
      <c r="G299" s="66">
        <f t="shared" si="237"/>
        <v>0</v>
      </c>
      <c r="H299" s="66">
        <f t="shared" si="237"/>
        <v>0</v>
      </c>
      <c r="I299" s="66">
        <f t="shared" si="237"/>
        <v>0</v>
      </c>
      <c r="J299" s="66">
        <f t="shared" si="237"/>
        <v>0</v>
      </c>
      <c r="K299" s="66">
        <f t="shared" si="225"/>
        <v>0</v>
      </c>
      <c r="L299" s="66">
        <f>+L300</f>
        <v>904000000</v>
      </c>
      <c r="M299" s="42">
        <f t="shared" si="204"/>
        <v>1.1454694165134525E-4</v>
      </c>
      <c r="N299" s="66">
        <f t="shared" ref="N299:W301" si="238">+N300</f>
        <v>0</v>
      </c>
      <c r="O299" s="66">
        <f t="shared" si="238"/>
        <v>348566163.02999997</v>
      </c>
      <c r="P299" s="66">
        <f t="shared" si="238"/>
        <v>555433836.97000003</v>
      </c>
      <c r="Q299" s="66">
        <f t="shared" si="238"/>
        <v>337758545.94999999</v>
      </c>
      <c r="R299" s="66">
        <f t="shared" si="238"/>
        <v>566241454.04999995</v>
      </c>
      <c r="S299" s="66">
        <f t="shared" si="238"/>
        <v>10807617.079999983</v>
      </c>
      <c r="T299" s="66">
        <f t="shared" si="238"/>
        <v>27042104.949999999</v>
      </c>
      <c r="U299" s="66">
        <f t="shared" si="238"/>
        <v>310716441</v>
      </c>
      <c r="V299" s="66">
        <f t="shared" si="238"/>
        <v>27042104.949999999</v>
      </c>
      <c r="W299" s="66">
        <f t="shared" si="238"/>
        <v>0</v>
      </c>
      <c r="X299" s="38">
        <f t="shared" si="206"/>
        <v>0.37362671012168142</v>
      </c>
      <c r="Y299" s="38">
        <f t="shared" si="207"/>
        <v>2.9913832909292035E-2</v>
      </c>
      <c r="Z299" s="38">
        <f t="shared" si="208"/>
        <v>2.9913832909292035E-2</v>
      </c>
      <c r="AA299" s="38">
        <f t="shared" si="233"/>
        <v>8.0063421856402625E-2</v>
      </c>
      <c r="AB299" s="38">
        <f t="shared" si="234"/>
        <v>1</v>
      </c>
    </row>
    <row r="300" spans="1:28" ht="49.5" customHeight="1" x14ac:dyDescent="0.25">
      <c r="A300" s="96" t="s">
        <v>466</v>
      </c>
      <c r="B300" s="100" t="s">
        <v>37</v>
      </c>
      <c r="C300" s="34">
        <v>10</v>
      </c>
      <c r="D300" s="34" t="s">
        <v>38</v>
      </c>
      <c r="E300" s="95" t="s">
        <v>465</v>
      </c>
      <c r="F300" s="66">
        <f t="shared" si="237"/>
        <v>904000000</v>
      </c>
      <c r="G300" s="66">
        <f t="shared" si="237"/>
        <v>0</v>
      </c>
      <c r="H300" s="66">
        <f t="shared" si="237"/>
        <v>0</v>
      </c>
      <c r="I300" s="66">
        <f t="shared" si="237"/>
        <v>0</v>
      </c>
      <c r="J300" s="66">
        <f t="shared" si="237"/>
        <v>0</v>
      </c>
      <c r="K300" s="66">
        <f t="shared" si="225"/>
        <v>0</v>
      </c>
      <c r="L300" s="66">
        <f>+L301</f>
        <v>904000000</v>
      </c>
      <c r="M300" s="42">
        <f t="shared" si="204"/>
        <v>1.1454694165134525E-4</v>
      </c>
      <c r="N300" s="66">
        <f t="shared" si="238"/>
        <v>0</v>
      </c>
      <c r="O300" s="66">
        <f t="shared" si="238"/>
        <v>348566163.02999997</v>
      </c>
      <c r="P300" s="66">
        <f t="shared" si="238"/>
        <v>555433836.97000003</v>
      </c>
      <c r="Q300" s="66">
        <f t="shared" si="238"/>
        <v>337758545.94999999</v>
      </c>
      <c r="R300" s="66">
        <f t="shared" si="238"/>
        <v>566241454.04999995</v>
      </c>
      <c r="S300" s="66">
        <f t="shared" si="238"/>
        <v>10807617.079999983</v>
      </c>
      <c r="T300" s="66">
        <f t="shared" si="238"/>
        <v>27042104.949999999</v>
      </c>
      <c r="U300" s="66">
        <f t="shared" si="238"/>
        <v>310716441</v>
      </c>
      <c r="V300" s="66">
        <f t="shared" si="238"/>
        <v>27042104.949999999</v>
      </c>
      <c r="W300" s="66">
        <f t="shared" si="238"/>
        <v>0</v>
      </c>
      <c r="X300" s="38">
        <f t="shared" si="206"/>
        <v>0.37362671012168142</v>
      </c>
      <c r="Y300" s="38">
        <f t="shared" si="207"/>
        <v>2.9913832909292035E-2</v>
      </c>
      <c r="Z300" s="38">
        <f t="shared" si="208"/>
        <v>2.9913832909292035E-2</v>
      </c>
      <c r="AA300" s="38">
        <f t="shared" si="233"/>
        <v>8.0063421856402625E-2</v>
      </c>
      <c r="AB300" s="38">
        <f t="shared" si="234"/>
        <v>1</v>
      </c>
    </row>
    <row r="301" spans="1:28" ht="35.25" customHeight="1" x14ac:dyDescent="0.25">
      <c r="A301" s="96" t="s">
        <v>467</v>
      </c>
      <c r="B301" s="100" t="s">
        <v>37</v>
      </c>
      <c r="C301" s="34">
        <v>10</v>
      </c>
      <c r="D301" s="34" t="s">
        <v>38</v>
      </c>
      <c r="E301" s="95" t="s">
        <v>468</v>
      </c>
      <c r="F301" s="66">
        <f t="shared" si="237"/>
        <v>904000000</v>
      </c>
      <c r="G301" s="66">
        <f t="shared" si="237"/>
        <v>0</v>
      </c>
      <c r="H301" s="66">
        <f t="shared" si="237"/>
        <v>0</v>
      </c>
      <c r="I301" s="66">
        <f t="shared" si="237"/>
        <v>0</v>
      </c>
      <c r="J301" s="66">
        <f t="shared" si="237"/>
        <v>0</v>
      </c>
      <c r="K301" s="66">
        <f t="shared" si="225"/>
        <v>0</v>
      </c>
      <c r="L301" s="66">
        <f>+L302</f>
        <v>904000000</v>
      </c>
      <c r="M301" s="42">
        <f t="shared" si="204"/>
        <v>1.1454694165134525E-4</v>
      </c>
      <c r="N301" s="66">
        <f t="shared" si="238"/>
        <v>0</v>
      </c>
      <c r="O301" s="66">
        <f t="shared" si="238"/>
        <v>348566163.02999997</v>
      </c>
      <c r="P301" s="66">
        <f t="shared" si="238"/>
        <v>555433836.97000003</v>
      </c>
      <c r="Q301" s="66">
        <f t="shared" si="238"/>
        <v>337758545.94999999</v>
      </c>
      <c r="R301" s="66">
        <f t="shared" si="238"/>
        <v>566241454.04999995</v>
      </c>
      <c r="S301" s="66">
        <f t="shared" si="238"/>
        <v>10807617.079999983</v>
      </c>
      <c r="T301" s="66">
        <f t="shared" si="238"/>
        <v>27042104.949999999</v>
      </c>
      <c r="U301" s="66">
        <f t="shared" si="238"/>
        <v>310716441</v>
      </c>
      <c r="V301" s="66">
        <f t="shared" si="238"/>
        <v>27042104.949999999</v>
      </c>
      <c r="W301" s="66">
        <f t="shared" si="238"/>
        <v>0</v>
      </c>
      <c r="X301" s="38">
        <f t="shared" si="206"/>
        <v>0.37362671012168142</v>
      </c>
      <c r="Y301" s="38">
        <f t="shared" si="207"/>
        <v>2.9913832909292035E-2</v>
      </c>
      <c r="Z301" s="38">
        <f t="shared" si="208"/>
        <v>2.9913832909292035E-2</v>
      </c>
      <c r="AA301" s="38">
        <f t="shared" si="233"/>
        <v>8.0063421856402625E-2</v>
      </c>
      <c r="AB301" s="38">
        <f t="shared" si="234"/>
        <v>1</v>
      </c>
    </row>
    <row r="302" spans="1:28" ht="42.75" customHeight="1" x14ac:dyDescent="0.25">
      <c r="A302" s="43" t="s">
        <v>469</v>
      </c>
      <c r="B302" s="103" t="s">
        <v>37</v>
      </c>
      <c r="C302" s="44">
        <v>10</v>
      </c>
      <c r="D302" s="44" t="s">
        <v>38</v>
      </c>
      <c r="E302" s="108" t="s">
        <v>258</v>
      </c>
      <c r="F302" s="56">
        <v>904000000</v>
      </c>
      <c r="G302" s="46">
        <v>0</v>
      </c>
      <c r="H302" s="46">
        <v>0</v>
      </c>
      <c r="I302" s="46">
        <v>0</v>
      </c>
      <c r="J302" s="46">
        <v>0</v>
      </c>
      <c r="K302" s="46">
        <f t="shared" si="225"/>
        <v>0</v>
      </c>
      <c r="L302" s="56">
        <f>+F302+K302</f>
        <v>904000000</v>
      </c>
      <c r="M302" s="51">
        <f t="shared" si="204"/>
        <v>1.1454694165134525E-4</v>
      </c>
      <c r="N302" s="46">
        <v>0</v>
      </c>
      <c r="O302" s="46">
        <v>348566163.02999997</v>
      </c>
      <c r="P302" s="46">
        <f>L302-O302</f>
        <v>555433836.97000003</v>
      </c>
      <c r="Q302" s="46">
        <v>337758545.94999999</v>
      </c>
      <c r="R302" s="46">
        <f>+L302-Q302</f>
        <v>566241454.04999995</v>
      </c>
      <c r="S302" s="46">
        <f>O302-Q302</f>
        <v>10807617.079999983</v>
      </c>
      <c r="T302" s="46">
        <v>27042104.949999999</v>
      </c>
      <c r="U302" s="46">
        <f>+Q302-T302</f>
        <v>310716441</v>
      </c>
      <c r="V302" s="46">
        <v>27042104.949999999</v>
      </c>
      <c r="W302" s="48">
        <f>+T302-V302</f>
        <v>0</v>
      </c>
      <c r="X302" s="49">
        <f t="shared" si="206"/>
        <v>0.37362671012168142</v>
      </c>
      <c r="Y302" s="49">
        <f t="shared" si="207"/>
        <v>2.9913832909292035E-2</v>
      </c>
      <c r="Z302" s="49">
        <f t="shared" si="208"/>
        <v>2.9913832909292035E-2</v>
      </c>
      <c r="AA302" s="49">
        <f t="shared" si="233"/>
        <v>8.0063421856402625E-2</v>
      </c>
      <c r="AB302" s="49">
        <f t="shared" si="234"/>
        <v>1</v>
      </c>
    </row>
    <row r="303" spans="1:28" s="118" customFormat="1" ht="33" customHeight="1" thickBot="1" x14ac:dyDescent="0.3">
      <c r="A303" s="301" t="s">
        <v>470</v>
      </c>
      <c r="B303" s="302"/>
      <c r="C303" s="302"/>
      <c r="D303" s="302"/>
      <c r="E303" s="302"/>
      <c r="F303" s="114">
        <f>+F7+F8+F111+F112+F120+F121+F122</f>
        <v>7891961033334</v>
      </c>
      <c r="G303" s="114">
        <f>+G7+G8+G111+G112+G120+G121+G122</f>
        <v>0</v>
      </c>
      <c r="H303" s="114">
        <f>+H7+H8+H111+H112+H120+H121+H122</f>
        <v>0</v>
      </c>
      <c r="I303" s="114">
        <f>+I7+I8+I111+I112+I120+I121+I122</f>
        <v>5279579384</v>
      </c>
      <c r="J303" s="114">
        <f>+J7+J8+J111+J112+J120+J121+J122</f>
        <v>5279579384</v>
      </c>
      <c r="K303" s="114">
        <f t="shared" si="225"/>
        <v>0</v>
      </c>
      <c r="L303" s="114">
        <f>+L7+L8+L111+L112+L120+L121+L122</f>
        <v>7891961033334</v>
      </c>
      <c r="M303" s="115">
        <f t="shared" si="204"/>
        <v>1</v>
      </c>
      <c r="N303" s="114">
        <f t="shared" ref="N303:W303" si="239">+N7+N8+N111+N112+N120+N121+N122</f>
        <v>10913069000</v>
      </c>
      <c r="O303" s="114">
        <f t="shared" si="239"/>
        <v>4764734392404.5205</v>
      </c>
      <c r="P303" s="114">
        <f t="shared" si="239"/>
        <v>3127226640929.4805</v>
      </c>
      <c r="Q303" s="114">
        <f t="shared" si="239"/>
        <v>4683337355086.6309</v>
      </c>
      <c r="R303" s="114">
        <f t="shared" si="239"/>
        <v>3208623678247.3701</v>
      </c>
      <c r="S303" s="114">
        <f t="shared" si="239"/>
        <v>81397037317.889984</v>
      </c>
      <c r="T303" s="114">
        <f t="shared" si="239"/>
        <v>892597730691.39001</v>
      </c>
      <c r="U303" s="114">
        <f t="shared" si="239"/>
        <v>3790739624395.2402</v>
      </c>
      <c r="V303" s="114">
        <f t="shared" si="239"/>
        <v>891447557152.39001</v>
      </c>
      <c r="W303" s="114">
        <f t="shared" si="239"/>
        <v>1150173539</v>
      </c>
      <c r="X303" s="116">
        <f t="shared" si="206"/>
        <v>0.59343138356932945</v>
      </c>
      <c r="Y303" s="116">
        <f t="shared" si="207"/>
        <v>0.11310214621197989</v>
      </c>
      <c r="Z303" s="116">
        <f t="shared" si="208"/>
        <v>0.11295640632120472</v>
      </c>
      <c r="AA303" s="116">
        <f t="shared" si="233"/>
        <v>0.19059009911424138</v>
      </c>
      <c r="AB303" s="117">
        <f t="shared" si="234"/>
        <v>0.99871143125346162</v>
      </c>
    </row>
    <row r="304" spans="1:28" s="120" customFormat="1" ht="15" customHeight="1" thickBot="1" x14ac:dyDescent="0.3">
      <c r="A304" s="119" t="s">
        <v>471</v>
      </c>
      <c r="E304" s="121"/>
      <c r="F304" s="122"/>
      <c r="G304" s="122"/>
      <c r="H304" s="122"/>
      <c r="I304" s="122"/>
      <c r="J304" s="122"/>
      <c r="K304" s="122"/>
      <c r="L304" s="259"/>
      <c r="M304" s="123"/>
      <c r="N304" s="122"/>
      <c r="O304" s="122"/>
      <c r="P304" s="122"/>
      <c r="Q304" s="122"/>
      <c r="R304" s="122"/>
      <c r="S304" s="122"/>
      <c r="T304" s="122"/>
      <c r="U304" s="122"/>
      <c r="V304" s="122"/>
      <c r="W304" s="122"/>
      <c r="X304" s="124"/>
      <c r="Y304" s="124"/>
      <c r="Z304" s="124"/>
      <c r="AA304" s="124"/>
      <c r="AB304" s="124"/>
    </row>
    <row r="305" spans="1:30" s="118" customFormat="1" ht="139.5" customHeight="1" thickBot="1" x14ac:dyDescent="0.3">
      <c r="A305" s="303" t="s">
        <v>472</v>
      </c>
      <c r="B305" s="304"/>
      <c r="C305" s="304"/>
      <c r="D305" s="304"/>
      <c r="E305" s="304"/>
      <c r="F305" s="304"/>
      <c r="G305" s="304"/>
      <c r="H305" s="304"/>
      <c r="I305" s="304"/>
      <c r="J305" s="304"/>
      <c r="K305" s="304"/>
      <c r="L305" s="304"/>
      <c r="M305" s="304"/>
      <c r="N305" s="305"/>
      <c r="O305" s="125"/>
      <c r="P305" s="125"/>
      <c r="Q305" s="125"/>
      <c r="R305" s="125"/>
      <c r="S305" s="125"/>
      <c r="T305" s="125"/>
      <c r="U305" s="125"/>
      <c r="V305" s="125"/>
      <c r="W305" s="125"/>
      <c r="X305" s="126"/>
      <c r="Y305" s="126"/>
      <c r="Z305" s="126"/>
      <c r="AA305" s="126"/>
      <c r="AB305" s="126"/>
    </row>
    <row r="306" spans="1:30" s="120" customFormat="1" ht="15.75" customHeight="1" x14ac:dyDescent="0.25">
      <c r="A306" s="127" t="s">
        <v>534</v>
      </c>
      <c r="E306" s="121"/>
      <c r="F306" s="121"/>
      <c r="G306" s="121"/>
      <c r="H306" s="121"/>
      <c r="I306" s="121"/>
      <c r="J306" s="121"/>
      <c r="K306" s="121"/>
      <c r="L306" s="260"/>
      <c r="M306" s="128"/>
      <c r="N306" s="129"/>
      <c r="O306" s="128"/>
      <c r="P306" s="128"/>
      <c r="Q306" s="128"/>
      <c r="R306" s="128"/>
      <c r="S306" s="128"/>
      <c r="T306" s="128"/>
      <c r="U306" s="128"/>
      <c r="V306" s="128"/>
      <c r="W306" s="128"/>
      <c r="X306" s="130"/>
      <c r="Y306" s="130"/>
      <c r="Z306" s="130"/>
      <c r="AA306" s="130"/>
      <c r="AB306" s="130"/>
    </row>
    <row r="307" spans="1:30" s="130" customFormat="1" x14ac:dyDescent="0.25">
      <c r="A307" s="127" t="s">
        <v>474</v>
      </c>
      <c r="B307" s="5"/>
      <c r="C307" s="3"/>
      <c r="D307" s="3"/>
      <c r="E307" s="8"/>
      <c r="F307" s="8"/>
      <c r="G307" s="8"/>
      <c r="H307" s="8"/>
      <c r="I307" s="8"/>
      <c r="J307" s="8"/>
      <c r="K307" s="8"/>
      <c r="L307" s="261"/>
      <c r="M307" s="9"/>
      <c r="N307" s="10"/>
      <c r="O307" s="9"/>
      <c r="P307" s="9"/>
      <c r="Q307" s="9"/>
      <c r="R307" s="9"/>
      <c r="S307" s="9"/>
      <c r="T307" s="9"/>
      <c r="U307" s="9"/>
      <c r="V307" s="9"/>
      <c r="W307" s="9"/>
      <c r="AC307" s="3"/>
      <c r="AD307" s="3"/>
    </row>
    <row r="309" spans="1:30" s="130" customFormat="1" x14ac:dyDescent="0.25">
      <c r="A309" s="3"/>
      <c r="B309" s="5"/>
      <c r="C309" s="3"/>
      <c r="D309" s="3"/>
      <c r="E309" s="8"/>
      <c r="F309" s="7"/>
      <c r="G309" s="8"/>
      <c r="H309" s="8"/>
      <c r="I309" s="8"/>
      <c r="J309" s="8"/>
      <c r="K309" s="8"/>
      <c r="L309" s="261"/>
      <c r="M309" s="16"/>
      <c r="N309" s="131"/>
      <c r="O309" s="16"/>
      <c r="P309" s="16"/>
      <c r="Q309" s="16"/>
      <c r="R309" s="16"/>
      <c r="S309" s="16"/>
      <c r="T309" s="16"/>
      <c r="U309" s="16"/>
      <c r="V309" s="16"/>
      <c r="W309" s="16"/>
      <c r="AC309" s="3"/>
      <c r="AD309" s="3"/>
    </row>
    <row r="310" spans="1:30" s="130" customFormat="1" x14ac:dyDescent="0.25">
      <c r="A310" s="3"/>
      <c r="B310" s="5"/>
      <c r="C310" s="3"/>
      <c r="D310" s="3"/>
      <c r="E310" s="8"/>
      <c r="F310" s="7"/>
      <c r="G310" s="8"/>
      <c r="H310" s="8"/>
      <c r="I310" s="8"/>
      <c r="J310" s="8"/>
      <c r="K310" s="8"/>
      <c r="L310" s="261"/>
      <c r="M310" s="16"/>
      <c r="N310" s="131"/>
      <c r="O310" s="16"/>
      <c r="P310" s="16"/>
      <c r="Q310" s="16"/>
      <c r="R310" s="16"/>
      <c r="S310" s="16"/>
      <c r="T310" s="16"/>
      <c r="U310" s="16"/>
      <c r="V310" s="16"/>
      <c r="W310" s="16"/>
      <c r="AC310" s="3"/>
      <c r="AD310" s="3"/>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303:E303"/>
    <mergeCell ref="A305:N305"/>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5F1DB-B3E5-4DE1-BD88-9EB654843C36}">
  <sheetPr>
    <tabColor theme="0"/>
  </sheetPr>
  <dimension ref="A1:AC310"/>
  <sheetViews>
    <sheetView zoomScale="82" zoomScaleNormal="82" workbookViewId="0">
      <pane xSplit="4" ySplit="6" topLeftCell="V7" activePane="bottomRight" state="frozen"/>
      <selection activeCell="V303" sqref="V303"/>
      <selection pane="topRight" activeCell="V303" sqref="V303"/>
      <selection pane="bottomLeft" activeCell="V303" sqref="V303"/>
      <selection pane="bottomRight" activeCell="L9" sqref="L9"/>
    </sheetView>
  </sheetViews>
  <sheetFormatPr baseColWidth="10" defaultRowHeight="15.75" x14ac:dyDescent="0.25"/>
  <cols>
    <col min="1" max="1" width="37.5703125" style="3" customWidth="1"/>
    <col min="2" max="2" width="16.140625" style="5" customWidth="1"/>
    <col min="3" max="3" width="11" style="3" customWidth="1"/>
    <col min="4" max="4" width="9.5703125" style="3" customWidth="1"/>
    <col min="5" max="5" width="49.28515625" style="8" customWidth="1"/>
    <col min="6" max="6" width="30.85546875" style="8" customWidth="1"/>
    <col min="7" max="7" width="21.42578125" style="8" customWidth="1"/>
    <col min="8" max="8" width="17.28515625" style="8" customWidth="1"/>
    <col min="9" max="9" width="27.85546875" style="8" customWidth="1"/>
    <col min="10" max="10" width="27" style="8" customWidth="1"/>
    <col min="11" max="11" width="30" style="8" customWidth="1"/>
    <col min="12" max="12" width="37.28515625" style="261" customWidth="1"/>
    <col min="13" max="13" width="17" style="16" customWidth="1"/>
    <col min="14" max="14" width="26.140625" style="131" customWidth="1"/>
    <col min="15" max="15" width="31.28515625" style="16" customWidth="1"/>
    <col min="16" max="16" width="30.7109375" style="16" customWidth="1"/>
    <col min="17" max="17" width="34.140625" style="16" customWidth="1"/>
    <col min="18" max="19" width="28.140625" style="16" customWidth="1"/>
    <col min="20" max="20" width="29.42578125" style="16" customWidth="1"/>
    <col min="21" max="21" width="30.140625" style="16" customWidth="1"/>
    <col min="22" max="22" width="29.42578125" style="16" customWidth="1"/>
    <col min="23" max="23" width="26" style="16" customWidth="1"/>
    <col min="24" max="24" width="25.28515625" style="130" customWidth="1"/>
    <col min="25" max="25" width="21.42578125" style="130" customWidth="1"/>
    <col min="26" max="26" width="17.5703125" style="130" customWidth="1"/>
    <col min="27" max="27" width="18.28515625" style="130" customWidth="1"/>
    <col min="28" max="28" width="19" style="130" customWidth="1"/>
    <col min="29" max="66" width="11.42578125" style="3"/>
    <col min="67" max="67" width="15.42578125" style="3" customWidth="1"/>
    <col min="68" max="68" width="9.5703125" style="3" customWidth="1"/>
    <col min="69" max="69" width="14.42578125" style="3" customWidth="1"/>
    <col min="70" max="70" width="49.85546875" style="3" customWidth="1"/>
    <col min="71" max="71" width="22.5703125" style="3" customWidth="1"/>
    <col min="72" max="72" width="23" style="3" customWidth="1"/>
    <col min="73" max="73" width="22.85546875" style="3" customWidth="1"/>
    <col min="74" max="74" width="23.42578125" style="3" customWidth="1"/>
    <col min="75" max="75" width="22.42578125" style="3" customWidth="1"/>
    <col min="76" max="76" width="13.85546875" style="3" customWidth="1"/>
    <col min="77" max="77" width="20.7109375" style="3" customWidth="1"/>
    <col min="78" max="78" width="18.140625" style="3" customWidth="1"/>
    <col min="79" max="79" width="14.85546875" style="3" bestFit="1" customWidth="1"/>
    <col min="80" max="80" width="11.42578125" style="3"/>
    <col min="81" max="81" width="17.42578125" style="3" customWidth="1"/>
    <col min="82" max="84" width="18.140625" style="3" customWidth="1"/>
    <col min="85" max="88" width="11.42578125" style="3"/>
    <col min="89" max="89" width="34" style="3" customWidth="1"/>
    <col min="90" max="90" width="9.5703125" style="3" customWidth="1"/>
    <col min="91" max="91" width="16.7109375" style="3" customWidth="1"/>
    <col min="92" max="92" width="55.140625" style="3" customWidth="1"/>
    <col min="93" max="93" width="22.5703125" style="3" customWidth="1"/>
    <col min="94" max="94" width="23" style="3" customWidth="1"/>
    <col min="95" max="95" width="22.85546875" style="3" customWidth="1"/>
    <col min="96" max="96" width="23.42578125" style="3" customWidth="1"/>
    <col min="97" max="97" width="28.7109375" style="3" customWidth="1"/>
    <col min="98" max="98" width="12.7109375" style="3" customWidth="1"/>
    <col min="99" max="99" width="11.42578125" style="3"/>
    <col min="100" max="100" width="25.28515625" style="3" customWidth="1"/>
    <col min="101" max="101" width="15.85546875" style="3" bestFit="1" customWidth="1"/>
    <col min="102" max="103" width="18" style="3" bestFit="1" customWidth="1"/>
    <col min="104" max="322" width="11.42578125" style="3"/>
    <col min="323" max="323" width="15.42578125" style="3" customWidth="1"/>
    <col min="324" max="324" width="9.5703125" style="3" customWidth="1"/>
    <col min="325" max="325" width="14.42578125" style="3" customWidth="1"/>
    <col min="326" max="326" width="49.85546875" style="3" customWidth="1"/>
    <col min="327" max="327" width="22.5703125" style="3" customWidth="1"/>
    <col min="328" max="328" width="23" style="3" customWidth="1"/>
    <col min="329" max="329" width="22.85546875" style="3" customWidth="1"/>
    <col min="330" max="330" width="23.42578125" style="3" customWidth="1"/>
    <col min="331" max="331" width="22.42578125" style="3" customWidth="1"/>
    <col min="332" max="332" width="13.85546875" style="3" customWidth="1"/>
    <col min="333" max="333" width="20.7109375" style="3" customWidth="1"/>
    <col min="334" max="334" width="18.140625" style="3" customWidth="1"/>
    <col min="335" max="335" width="14.85546875" style="3" bestFit="1" customWidth="1"/>
    <col min="336" max="336" width="11.42578125" style="3"/>
    <col min="337" max="337" width="17.42578125" style="3" customWidth="1"/>
    <col min="338" max="340" width="18.140625" style="3" customWidth="1"/>
    <col min="341" max="344" width="11.42578125" style="3"/>
    <col min="345" max="345" width="34" style="3" customWidth="1"/>
    <col min="346" max="346" width="9.5703125" style="3" customWidth="1"/>
    <col min="347" max="347" width="16.7109375" style="3" customWidth="1"/>
    <col min="348" max="348" width="55.140625" style="3" customWidth="1"/>
    <col min="349" max="349" width="22.5703125" style="3" customWidth="1"/>
    <col min="350" max="350" width="23" style="3" customWidth="1"/>
    <col min="351" max="351" width="22.85546875" style="3" customWidth="1"/>
    <col min="352" max="352" width="23.42578125" style="3" customWidth="1"/>
    <col min="353" max="353" width="28.7109375" style="3" customWidth="1"/>
    <col min="354" max="354" width="12.7109375" style="3" customWidth="1"/>
    <col min="355" max="355" width="11.42578125" style="3"/>
    <col min="356" max="356" width="25.28515625" style="3" customWidth="1"/>
    <col min="357" max="357" width="15.85546875" style="3" bestFit="1" customWidth="1"/>
    <col min="358" max="359" width="18" style="3" bestFit="1" customWidth="1"/>
    <col min="360" max="578" width="11.42578125" style="3"/>
    <col min="579" max="579" width="15.42578125" style="3" customWidth="1"/>
    <col min="580" max="580" width="9.5703125" style="3" customWidth="1"/>
    <col min="581" max="581" width="14.42578125" style="3" customWidth="1"/>
    <col min="582" max="582" width="49.85546875" style="3" customWidth="1"/>
    <col min="583" max="583" width="22.5703125" style="3" customWidth="1"/>
    <col min="584" max="584" width="23" style="3" customWidth="1"/>
    <col min="585" max="585" width="22.85546875" style="3" customWidth="1"/>
    <col min="586" max="586" width="23.42578125" style="3" customWidth="1"/>
    <col min="587" max="587" width="22.42578125" style="3" customWidth="1"/>
    <col min="588" max="588" width="13.85546875" style="3" customWidth="1"/>
    <col min="589" max="589" width="20.7109375" style="3" customWidth="1"/>
    <col min="590" max="590" width="18.140625" style="3" customWidth="1"/>
    <col min="591" max="591" width="14.85546875" style="3" bestFit="1" customWidth="1"/>
    <col min="592" max="592" width="11.42578125" style="3"/>
    <col min="593" max="593" width="17.42578125" style="3" customWidth="1"/>
    <col min="594" max="596" width="18.140625" style="3" customWidth="1"/>
    <col min="597" max="600" width="11.42578125" style="3"/>
    <col min="601" max="601" width="34" style="3" customWidth="1"/>
    <col min="602" max="602" width="9.5703125" style="3" customWidth="1"/>
    <col min="603" max="603" width="16.7109375" style="3" customWidth="1"/>
    <col min="604" max="604" width="55.140625" style="3" customWidth="1"/>
    <col min="605" max="605" width="22.5703125" style="3" customWidth="1"/>
    <col min="606" max="606" width="23" style="3" customWidth="1"/>
    <col min="607" max="607" width="22.85546875" style="3" customWidth="1"/>
    <col min="608" max="608" width="23.42578125" style="3" customWidth="1"/>
    <col min="609" max="609" width="28.7109375" style="3" customWidth="1"/>
    <col min="610" max="610" width="12.7109375" style="3" customWidth="1"/>
    <col min="611" max="611" width="11.42578125" style="3"/>
    <col min="612" max="612" width="25.28515625" style="3" customWidth="1"/>
    <col min="613" max="613" width="15.85546875" style="3" bestFit="1" customWidth="1"/>
    <col min="614" max="615" width="18" style="3" bestFit="1" customWidth="1"/>
    <col min="616" max="834" width="11.42578125" style="3"/>
    <col min="835" max="835" width="15.42578125" style="3" customWidth="1"/>
    <col min="836" max="836" width="9.5703125" style="3" customWidth="1"/>
    <col min="837" max="837" width="14.42578125" style="3" customWidth="1"/>
    <col min="838" max="838" width="49.85546875" style="3" customWidth="1"/>
    <col min="839" max="839" width="22.5703125" style="3" customWidth="1"/>
    <col min="840" max="840" width="23" style="3" customWidth="1"/>
    <col min="841" max="841" width="22.85546875" style="3" customWidth="1"/>
    <col min="842" max="842" width="23.42578125" style="3" customWidth="1"/>
    <col min="843" max="843" width="22.42578125" style="3" customWidth="1"/>
    <col min="844" max="844" width="13.85546875" style="3" customWidth="1"/>
    <col min="845" max="845" width="20.7109375" style="3" customWidth="1"/>
    <col min="846" max="846" width="18.140625" style="3" customWidth="1"/>
    <col min="847" max="847" width="14.85546875" style="3" bestFit="1" customWidth="1"/>
    <col min="848" max="848" width="11.42578125" style="3"/>
    <col min="849" max="849" width="17.42578125" style="3" customWidth="1"/>
    <col min="850" max="852" width="18.140625" style="3" customWidth="1"/>
    <col min="853" max="856" width="11.42578125" style="3"/>
    <col min="857" max="857" width="34" style="3" customWidth="1"/>
    <col min="858" max="858" width="9.5703125" style="3" customWidth="1"/>
    <col min="859" max="859" width="16.7109375" style="3" customWidth="1"/>
    <col min="860" max="860" width="55.140625" style="3" customWidth="1"/>
    <col min="861" max="861" width="22.5703125" style="3" customWidth="1"/>
    <col min="862" max="862" width="23" style="3" customWidth="1"/>
    <col min="863" max="863" width="22.85546875" style="3" customWidth="1"/>
    <col min="864" max="864" width="23.42578125" style="3" customWidth="1"/>
    <col min="865" max="865" width="28.7109375" style="3" customWidth="1"/>
    <col min="866" max="866" width="12.7109375" style="3" customWidth="1"/>
    <col min="867" max="867" width="11.42578125" style="3"/>
    <col min="868" max="868" width="25.28515625" style="3" customWidth="1"/>
    <col min="869" max="869" width="15.85546875" style="3" bestFit="1" customWidth="1"/>
    <col min="870" max="871" width="18" style="3" bestFit="1" customWidth="1"/>
    <col min="872" max="1090" width="11.42578125" style="3"/>
    <col min="1091" max="1091" width="15.42578125" style="3" customWidth="1"/>
    <col min="1092" max="1092" width="9.5703125" style="3" customWidth="1"/>
    <col min="1093" max="1093" width="14.42578125" style="3" customWidth="1"/>
    <col min="1094" max="1094" width="49.85546875" style="3" customWidth="1"/>
    <col min="1095" max="1095" width="22.5703125" style="3" customWidth="1"/>
    <col min="1096" max="1096" width="23" style="3" customWidth="1"/>
    <col min="1097" max="1097" width="22.85546875" style="3" customWidth="1"/>
    <col min="1098" max="1098" width="23.42578125" style="3" customWidth="1"/>
    <col min="1099" max="1099" width="22.42578125" style="3" customWidth="1"/>
    <col min="1100" max="1100" width="13.85546875" style="3" customWidth="1"/>
    <col min="1101" max="1101" width="20.7109375" style="3" customWidth="1"/>
    <col min="1102" max="1102" width="18.140625" style="3" customWidth="1"/>
    <col min="1103" max="1103" width="14.85546875" style="3" bestFit="1" customWidth="1"/>
    <col min="1104" max="1104" width="11.42578125" style="3"/>
    <col min="1105" max="1105" width="17.42578125" style="3" customWidth="1"/>
    <col min="1106" max="1108" width="18.140625" style="3" customWidth="1"/>
    <col min="1109" max="1112" width="11.42578125" style="3"/>
    <col min="1113" max="1113" width="34" style="3" customWidth="1"/>
    <col min="1114" max="1114" width="9.5703125" style="3" customWidth="1"/>
    <col min="1115" max="1115" width="16.7109375" style="3" customWidth="1"/>
    <col min="1116" max="1116" width="55.140625" style="3" customWidth="1"/>
    <col min="1117" max="1117" width="22.5703125" style="3" customWidth="1"/>
    <col min="1118" max="1118" width="23" style="3" customWidth="1"/>
    <col min="1119" max="1119" width="22.85546875" style="3" customWidth="1"/>
    <col min="1120" max="1120" width="23.42578125" style="3" customWidth="1"/>
    <col min="1121" max="1121" width="28.7109375" style="3" customWidth="1"/>
    <col min="1122" max="1122" width="12.7109375" style="3" customWidth="1"/>
    <col min="1123" max="1123" width="11.42578125" style="3"/>
    <col min="1124" max="1124" width="25.28515625" style="3" customWidth="1"/>
    <col min="1125" max="1125" width="15.85546875" style="3" bestFit="1" customWidth="1"/>
    <col min="1126" max="1127" width="18" style="3" bestFit="1" customWidth="1"/>
    <col min="1128" max="1346" width="11.42578125" style="3"/>
    <col min="1347" max="1347" width="15.42578125" style="3" customWidth="1"/>
    <col min="1348" max="1348" width="9.5703125" style="3" customWidth="1"/>
    <col min="1349" max="1349" width="14.42578125" style="3" customWidth="1"/>
    <col min="1350" max="1350" width="49.85546875" style="3" customWidth="1"/>
    <col min="1351" max="1351" width="22.5703125" style="3" customWidth="1"/>
    <col min="1352" max="1352" width="23" style="3" customWidth="1"/>
    <col min="1353" max="1353" width="22.85546875" style="3" customWidth="1"/>
    <col min="1354" max="1354" width="23.42578125" style="3" customWidth="1"/>
    <col min="1355" max="1355" width="22.42578125" style="3" customWidth="1"/>
    <col min="1356" max="1356" width="13.85546875" style="3" customWidth="1"/>
    <col min="1357" max="1357" width="20.7109375" style="3" customWidth="1"/>
    <col min="1358" max="1358" width="18.140625" style="3" customWidth="1"/>
    <col min="1359" max="1359" width="14.85546875" style="3" bestFit="1" customWidth="1"/>
    <col min="1360" max="1360" width="11.42578125" style="3"/>
    <col min="1361" max="1361" width="17.42578125" style="3" customWidth="1"/>
    <col min="1362" max="1364" width="18.140625" style="3" customWidth="1"/>
    <col min="1365" max="1368" width="11.42578125" style="3"/>
    <col min="1369" max="1369" width="34" style="3" customWidth="1"/>
    <col min="1370" max="1370" width="9.5703125" style="3" customWidth="1"/>
    <col min="1371" max="1371" width="16.7109375" style="3" customWidth="1"/>
    <col min="1372" max="1372" width="55.140625" style="3" customWidth="1"/>
    <col min="1373" max="1373" width="22.5703125" style="3" customWidth="1"/>
    <col min="1374" max="1374" width="23" style="3" customWidth="1"/>
    <col min="1375" max="1375" width="22.85546875" style="3" customWidth="1"/>
    <col min="1376" max="1376" width="23.42578125" style="3" customWidth="1"/>
    <col min="1377" max="1377" width="28.7109375" style="3" customWidth="1"/>
    <col min="1378" max="1378" width="12.7109375" style="3" customWidth="1"/>
    <col min="1379" max="1379" width="11.42578125" style="3"/>
    <col min="1380" max="1380" width="25.28515625" style="3" customWidth="1"/>
    <col min="1381" max="1381" width="15.85546875" style="3" bestFit="1" customWidth="1"/>
    <col min="1382" max="1383" width="18" style="3" bestFit="1" customWidth="1"/>
    <col min="1384" max="1602" width="11.42578125" style="3"/>
    <col min="1603" max="1603" width="15.42578125" style="3" customWidth="1"/>
    <col min="1604" max="1604" width="9.5703125" style="3" customWidth="1"/>
    <col min="1605" max="1605" width="14.42578125" style="3" customWidth="1"/>
    <col min="1606" max="1606" width="49.85546875" style="3" customWidth="1"/>
    <col min="1607" max="1607" width="22.5703125" style="3" customWidth="1"/>
    <col min="1608" max="1608" width="23" style="3" customWidth="1"/>
    <col min="1609" max="1609" width="22.85546875" style="3" customWidth="1"/>
    <col min="1610" max="1610" width="23.42578125" style="3" customWidth="1"/>
    <col min="1611" max="1611" width="22.42578125" style="3" customWidth="1"/>
    <col min="1612" max="1612" width="13.85546875" style="3" customWidth="1"/>
    <col min="1613" max="1613" width="20.7109375" style="3" customWidth="1"/>
    <col min="1614" max="1614" width="18.140625" style="3" customWidth="1"/>
    <col min="1615" max="1615" width="14.85546875" style="3" bestFit="1" customWidth="1"/>
    <col min="1616" max="1616" width="11.42578125" style="3"/>
    <col min="1617" max="1617" width="17.42578125" style="3" customWidth="1"/>
    <col min="1618" max="1620" width="18.140625" style="3" customWidth="1"/>
    <col min="1621" max="1624" width="11.42578125" style="3"/>
    <col min="1625" max="1625" width="34" style="3" customWidth="1"/>
    <col min="1626" max="1626" width="9.5703125" style="3" customWidth="1"/>
    <col min="1627" max="1627" width="16.7109375" style="3" customWidth="1"/>
    <col min="1628" max="1628" width="55.140625" style="3" customWidth="1"/>
    <col min="1629" max="1629" width="22.5703125" style="3" customWidth="1"/>
    <col min="1630" max="1630" width="23" style="3" customWidth="1"/>
    <col min="1631" max="1631" width="22.85546875" style="3" customWidth="1"/>
    <col min="1632" max="1632" width="23.42578125" style="3" customWidth="1"/>
    <col min="1633" max="1633" width="28.7109375" style="3" customWidth="1"/>
    <col min="1634" max="1634" width="12.7109375" style="3" customWidth="1"/>
    <col min="1635" max="1635" width="11.42578125" style="3"/>
    <col min="1636" max="1636" width="25.28515625" style="3" customWidth="1"/>
    <col min="1637" max="1637" width="15.85546875" style="3" bestFit="1" customWidth="1"/>
    <col min="1638" max="1639" width="18" style="3" bestFit="1" customWidth="1"/>
    <col min="1640" max="1858" width="11.42578125" style="3"/>
    <col min="1859" max="1859" width="15.42578125" style="3" customWidth="1"/>
    <col min="1860" max="1860" width="9.5703125" style="3" customWidth="1"/>
    <col min="1861" max="1861" width="14.42578125" style="3" customWidth="1"/>
    <col min="1862" max="1862" width="49.85546875" style="3" customWidth="1"/>
    <col min="1863" max="1863" width="22.5703125" style="3" customWidth="1"/>
    <col min="1864" max="1864" width="23" style="3" customWidth="1"/>
    <col min="1865" max="1865" width="22.85546875" style="3" customWidth="1"/>
    <col min="1866" max="1866" width="23.42578125" style="3" customWidth="1"/>
    <col min="1867" max="1867" width="22.42578125" style="3" customWidth="1"/>
    <col min="1868" max="1868" width="13.85546875" style="3" customWidth="1"/>
    <col min="1869" max="1869" width="20.7109375" style="3" customWidth="1"/>
    <col min="1870" max="1870" width="18.140625" style="3" customWidth="1"/>
    <col min="1871" max="1871" width="14.85546875" style="3" bestFit="1" customWidth="1"/>
    <col min="1872" max="1872" width="11.42578125" style="3"/>
    <col min="1873" max="1873" width="17.42578125" style="3" customWidth="1"/>
    <col min="1874" max="1876" width="18.140625" style="3" customWidth="1"/>
    <col min="1877" max="1880" width="11.42578125" style="3"/>
    <col min="1881" max="1881" width="34" style="3" customWidth="1"/>
    <col min="1882" max="1882" width="9.5703125" style="3" customWidth="1"/>
    <col min="1883" max="1883" width="16.7109375" style="3" customWidth="1"/>
    <col min="1884" max="1884" width="55.140625" style="3" customWidth="1"/>
    <col min="1885" max="1885" width="22.5703125" style="3" customWidth="1"/>
    <col min="1886" max="1886" width="23" style="3" customWidth="1"/>
    <col min="1887" max="1887" width="22.85546875" style="3" customWidth="1"/>
    <col min="1888" max="1888" width="23.42578125" style="3" customWidth="1"/>
    <col min="1889" max="1889" width="28.7109375" style="3" customWidth="1"/>
    <col min="1890" max="1890" width="12.7109375" style="3" customWidth="1"/>
    <col min="1891" max="1891" width="11.42578125" style="3"/>
    <col min="1892" max="1892" width="25.28515625" style="3" customWidth="1"/>
    <col min="1893" max="1893" width="15.85546875" style="3" bestFit="1" customWidth="1"/>
    <col min="1894" max="1895" width="18" style="3" bestFit="1" customWidth="1"/>
    <col min="1896" max="2114" width="11.42578125" style="3"/>
    <col min="2115" max="2115" width="15.42578125" style="3" customWidth="1"/>
    <col min="2116" max="2116" width="9.5703125" style="3" customWidth="1"/>
    <col min="2117" max="2117" width="14.42578125" style="3" customWidth="1"/>
    <col min="2118" max="2118" width="49.85546875" style="3" customWidth="1"/>
    <col min="2119" max="2119" width="22.5703125" style="3" customWidth="1"/>
    <col min="2120" max="2120" width="23" style="3" customWidth="1"/>
    <col min="2121" max="2121" width="22.85546875" style="3" customWidth="1"/>
    <col min="2122" max="2122" width="23.42578125" style="3" customWidth="1"/>
    <col min="2123" max="2123" width="22.42578125" style="3" customWidth="1"/>
    <col min="2124" max="2124" width="13.85546875" style="3" customWidth="1"/>
    <col min="2125" max="2125" width="20.7109375" style="3" customWidth="1"/>
    <col min="2126" max="2126" width="18.140625" style="3" customWidth="1"/>
    <col min="2127" max="2127" width="14.85546875" style="3" bestFit="1" customWidth="1"/>
    <col min="2128" max="2128" width="11.42578125" style="3"/>
    <col min="2129" max="2129" width="17.42578125" style="3" customWidth="1"/>
    <col min="2130" max="2132" width="18.140625" style="3" customWidth="1"/>
    <col min="2133" max="2136" width="11.42578125" style="3"/>
    <col min="2137" max="2137" width="34" style="3" customWidth="1"/>
    <col min="2138" max="2138" width="9.5703125" style="3" customWidth="1"/>
    <col min="2139" max="2139" width="16.7109375" style="3" customWidth="1"/>
    <col min="2140" max="2140" width="55.140625" style="3" customWidth="1"/>
    <col min="2141" max="2141" width="22.5703125" style="3" customWidth="1"/>
    <col min="2142" max="2142" width="23" style="3" customWidth="1"/>
    <col min="2143" max="2143" width="22.85546875" style="3" customWidth="1"/>
    <col min="2144" max="2144" width="23.42578125" style="3" customWidth="1"/>
    <col min="2145" max="2145" width="28.7109375" style="3" customWidth="1"/>
    <col min="2146" max="2146" width="12.7109375" style="3" customWidth="1"/>
    <col min="2147" max="2147" width="11.42578125" style="3"/>
    <col min="2148" max="2148" width="25.28515625" style="3" customWidth="1"/>
    <col min="2149" max="2149" width="15.85546875" style="3" bestFit="1" customWidth="1"/>
    <col min="2150" max="2151" width="18" style="3" bestFit="1" customWidth="1"/>
    <col min="2152" max="2370" width="11.42578125" style="3"/>
    <col min="2371" max="2371" width="15.42578125" style="3" customWidth="1"/>
    <col min="2372" max="2372" width="9.5703125" style="3" customWidth="1"/>
    <col min="2373" max="2373" width="14.42578125" style="3" customWidth="1"/>
    <col min="2374" max="2374" width="49.85546875" style="3" customWidth="1"/>
    <col min="2375" max="2375" width="22.5703125" style="3" customWidth="1"/>
    <col min="2376" max="2376" width="23" style="3" customWidth="1"/>
    <col min="2377" max="2377" width="22.85546875" style="3" customWidth="1"/>
    <col min="2378" max="2378" width="23.42578125" style="3" customWidth="1"/>
    <col min="2379" max="2379" width="22.42578125" style="3" customWidth="1"/>
    <col min="2380" max="2380" width="13.85546875" style="3" customWidth="1"/>
    <col min="2381" max="2381" width="20.7109375" style="3" customWidth="1"/>
    <col min="2382" max="2382" width="18.140625" style="3" customWidth="1"/>
    <col min="2383" max="2383" width="14.85546875" style="3" bestFit="1" customWidth="1"/>
    <col min="2384" max="2384" width="11.42578125" style="3"/>
    <col min="2385" max="2385" width="17.42578125" style="3" customWidth="1"/>
    <col min="2386" max="2388" width="18.140625" style="3" customWidth="1"/>
    <col min="2389" max="2392" width="11.42578125" style="3"/>
    <col min="2393" max="2393" width="34" style="3" customWidth="1"/>
    <col min="2394" max="2394" width="9.5703125" style="3" customWidth="1"/>
    <col min="2395" max="2395" width="16.7109375" style="3" customWidth="1"/>
    <col min="2396" max="2396" width="55.140625" style="3" customWidth="1"/>
    <col min="2397" max="2397" width="22.5703125" style="3" customWidth="1"/>
    <col min="2398" max="2398" width="23" style="3" customWidth="1"/>
    <col min="2399" max="2399" width="22.85546875" style="3" customWidth="1"/>
    <col min="2400" max="2400" width="23.42578125" style="3" customWidth="1"/>
    <col min="2401" max="2401" width="28.7109375" style="3" customWidth="1"/>
    <col min="2402" max="2402" width="12.7109375" style="3" customWidth="1"/>
    <col min="2403" max="2403" width="11.42578125" style="3"/>
    <col min="2404" max="2404" width="25.28515625" style="3" customWidth="1"/>
    <col min="2405" max="2405" width="15.85546875" style="3" bestFit="1" customWidth="1"/>
    <col min="2406" max="2407" width="18" style="3" bestFit="1" customWidth="1"/>
    <col min="2408" max="2626" width="11.42578125" style="3"/>
    <col min="2627" max="2627" width="15.42578125" style="3" customWidth="1"/>
    <col min="2628" max="2628" width="9.5703125" style="3" customWidth="1"/>
    <col min="2629" max="2629" width="14.42578125" style="3" customWidth="1"/>
    <col min="2630" max="2630" width="49.85546875" style="3" customWidth="1"/>
    <col min="2631" max="2631" width="22.5703125" style="3" customWidth="1"/>
    <col min="2632" max="2632" width="23" style="3" customWidth="1"/>
    <col min="2633" max="2633" width="22.85546875" style="3" customWidth="1"/>
    <col min="2634" max="2634" width="23.42578125" style="3" customWidth="1"/>
    <col min="2635" max="2635" width="22.42578125" style="3" customWidth="1"/>
    <col min="2636" max="2636" width="13.85546875" style="3" customWidth="1"/>
    <col min="2637" max="2637" width="20.7109375" style="3" customWidth="1"/>
    <col min="2638" max="2638" width="18.140625" style="3" customWidth="1"/>
    <col min="2639" max="2639" width="14.85546875" style="3" bestFit="1" customWidth="1"/>
    <col min="2640" max="2640" width="11.42578125" style="3"/>
    <col min="2641" max="2641" width="17.42578125" style="3" customWidth="1"/>
    <col min="2642" max="2644" width="18.140625" style="3" customWidth="1"/>
    <col min="2645" max="2648" width="11.42578125" style="3"/>
    <col min="2649" max="2649" width="34" style="3" customWidth="1"/>
    <col min="2650" max="2650" width="9.5703125" style="3" customWidth="1"/>
    <col min="2651" max="2651" width="16.7109375" style="3" customWidth="1"/>
    <col min="2652" max="2652" width="55.140625" style="3" customWidth="1"/>
    <col min="2653" max="2653" width="22.5703125" style="3" customWidth="1"/>
    <col min="2654" max="2654" width="23" style="3" customWidth="1"/>
    <col min="2655" max="2655" width="22.85546875" style="3" customWidth="1"/>
    <col min="2656" max="2656" width="23.42578125" style="3" customWidth="1"/>
    <col min="2657" max="2657" width="28.7109375" style="3" customWidth="1"/>
    <col min="2658" max="2658" width="12.7109375" style="3" customWidth="1"/>
    <col min="2659" max="2659" width="11.42578125" style="3"/>
    <col min="2660" max="2660" width="25.28515625" style="3" customWidth="1"/>
    <col min="2661" max="2661" width="15.85546875" style="3" bestFit="1" customWidth="1"/>
    <col min="2662" max="2663" width="18" style="3" bestFit="1" customWidth="1"/>
    <col min="2664" max="2882" width="11.42578125" style="3"/>
    <col min="2883" max="2883" width="15.42578125" style="3" customWidth="1"/>
    <col min="2884" max="2884" width="9.5703125" style="3" customWidth="1"/>
    <col min="2885" max="2885" width="14.42578125" style="3" customWidth="1"/>
    <col min="2886" max="2886" width="49.85546875" style="3" customWidth="1"/>
    <col min="2887" max="2887" width="22.5703125" style="3" customWidth="1"/>
    <col min="2888" max="2888" width="23" style="3" customWidth="1"/>
    <col min="2889" max="2889" width="22.85546875" style="3" customWidth="1"/>
    <col min="2890" max="2890" width="23.42578125" style="3" customWidth="1"/>
    <col min="2891" max="2891" width="22.42578125" style="3" customWidth="1"/>
    <col min="2892" max="2892" width="13.85546875" style="3" customWidth="1"/>
    <col min="2893" max="2893" width="20.7109375" style="3" customWidth="1"/>
    <col min="2894" max="2894" width="18.140625" style="3" customWidth="1"/>
    <col min="2895" max="2895" width="14.85546875" style="3" bestFit="1" customWidth="1"/>
    <col min="2896" max="2896" width="11.42578125" style="3"/>
    <col min="2897" max="2897" width="17.42578125" style="3" customWidth="1"/>
    <col min="2898" max="2900" width="18.140625" style="3" customWidth="1"/>
    <col min="2901" max="2904" width="11.42578125" style="3"/>
    <col min="2905" max="2905" width="34" style="3" customWidth="1"/>
    <col min="2906" max="2906" width="9.5703125" style="3" customWidth="1"/>
    <col min="2907" max="2907" width="16.7109375" style="3" customWidth="1"/>
    <col min="2908" max="2908" width="55.140625" style="3" customWidth="1"/>
    <col min="2909" max="2909" width="22.5703125" style="3" customWidth="1"/>
    <col min="2910" max="2910" width="23" style="3" customWidth="1"/>
    <col min="2911" max="2911" width="22.85546875" style="3" customWidth="1"/>
    <col min="2912" max="2912" width="23.42578125" style="3" customWidth="1"/>
    <col min="2913" max="2913" width="28.7109375" style="3" customWidth="1"/>
    <col min="2914" max="2914" width="12.7109375" style="3" customWidth="1"/>
    <col min="2915" max="2915" width="11.42578125" style="3"/>
    <col min="2916" max="2916" width="25.28515625" style="3" customWidth="1"/>
    <col min="2917" max="2917" width="15.85546875" style="3" bestFit="1" customWidth="1"/>
    <col min="2918" max="2919" width="18" style="3" bestFit="1" customWidth="1"/>
    <col min="2920" max="3138" width="11.42578125" style="3"/>
    <col min="3139" max="3139" width="15.42578125" style="3" customWidth="1"/>
    <col min="3140" max="3140" width="9.5703125" style="3" customWidth="1"/>
    <col min="3141" max="3141" width="14.42578125" style="3" customWidth="1"/>
    <col min="3142" max="3142" width="49.85546875" style="3" customWidth="1"/>
    <col min="3143" max="3143" width="22.5703125" style="3" customWidth="1"/>
    <col min="3144" max="3144" width="23" style="3" customWidth="1"/>
    <col min="3145" max="3145" width="22.85546875" style="3" customWidth="1"/>
    <col min="3146" max="3146" width="23.42578125" style="3" customWidth="1"/>
    <col min="3147" max="3147" width="22.42578125" style="3" customWidth="1"/>
    <col min="3148" max="3148" width="13.85546875" style="3" customWidth="1"/>
    <col min="3149" max="3149" width="20.7109375" style="3" customWidth="1"/>
    <col min="3150" max="3150" width="18.140625" style="3" customWidth="1"/>
    <col min="3151" max="3151" width="14.85546875" style="3" bestFit="1" customWidth="1"/>
    <col min="3152" max="3152" width="11.42578125" style="3"/>
    <col min="3153" max="3153" width="17.42578125" style="3" customWidth="1"/>
    <col min="3154" max="3156" width="18.140625" style="3" customWidth="1"/>
    <col min="3157" max="3160" width="11.42578125" style="3"/>
    <col min="3161" max="3161" width="34" style="3" customWidth="1"/>
    <col min="3162" max="3162" width="9.5703125" style="3" customWidth="1"/>
    <col min="3163" max="3163" width="16.7109375" style="3" customWidth="1"/>
    <col min="3164" max="3164" width="55.140625" style="3" customWidth="1"/>
    <col min="3165" max="3165" width="22.5703125" style="3" customWidth="1"/>
    <col min="3166" max="3166" width="23" style="3" customWidth="1"/>
    <col min="3167" max="3167" width="22.85546875" style="3" customWidth="1"/>
    <col min="3168" max="3168" width="23.42578125" style="3" customWidth="1"/>
    <col min="3169" max="3169" width="28.7109375" style="3" customWidth="1"/>
    <col min="3170" max="3170" width="12.7109375" style="3" customWidth="1"/>
    <col min="3171" max="3171" width="11.42578125" style="3"/>
    <col min="3172" max="3172" width="25.28515625" style="3" customWidth="1"/>
    <col min="3173" max="3173" width="15.85546875" style="3" bestFit="1" customWidth="1"/>
    <col min="3174" max="3175" width="18" style="3" bestFit="1" customWidth="1"/>
    <col min="3176" max="3394" width="11.42578125" style="3"/>
    <col min="3395" max="3395" width="15.42578125" style="3" customWidth="1"/>
    <col min="3396" max="3396" width="9.5703125" style="3" customWidth="1"/>
    <col min="3397" max="3397" width="14.42578125" style="3" customWidth="1"/>
    <col min="3398" max="3398" width="49.85546875" style="3" customWidth="1"/>
    <col min="3399" max="3399" width="22.5703125" style="3" customWidth="1"/>
    <col min="3400" max="3400" width="23" style="3" customWidth="1"/>
    <col min="3401" max="3401" width="22.85546875" style="3" customWidth="1"/>
    <col min="3402" max="3402" width="23.42578125" style="3" customWidth="1"/>
    <col min="3403" max="3403" width="22.42578125" style="3" customWidth="1"/>
    <col min="3404" max="3404" width="13.85546875" style="3" customWidth="1"/>
    <col min="3405" max="3405" width="20.7109375" style="3" customWidth="1"/>
    <col min="3406" max="3406" width="18.140625" style="3" customWidth="1"/>
    <col min="3407" max="3407" width="14.85546875" style="3" bestFit="1" customWidth="1"/>
    <col min="3408" max="3408" width="11.42578125" style="3"/>
    <col min="3409" max="3409" width="17.42578125" style="3" customWidth="1"/>
    <col min="3410" max="3412" width="18.140625" style="3" customWidth="1"/>
    <col min="3413" max="3416" width="11.42578125" style="3"/>
    <col min="3417" max="3417" width="34" style="3" customWidth="1"/>
    <col min="3418" max="3418" width="9.5703125" style="3" customWidth="1"/>
    <col min="3419" max="3419" width="16.7109375" style="3" customWidth="1"/>
    <col min="3420" max="3420" width="55.140625" style="3" customWidth="1"/>
    <col min="3421" max="3421" width="22.5703125" style="3" customWidth="1"/>
    <col min="3422" max="3422" width="23" style="3" customWidth="1"/>
    <col min="3423" max="3423" width="22.85546875" style="3" customWidth="1"/>
    <col min="3424" max="3424" width="23.42578125" style="3" customWidth="1"/>
    <col min="3425" max="3425" width="28.7109375" style="3" customWidth="1"/>
    <col min="3426" max="3426" width="12.7109375" style="3" customWidth="1"/>
    <col min="3427" max="3427" width="11.42578125" style="3"/>
    <col min="3428" max="3428" width="25.28515625" style="3" customWidth="1"/>
    <col min="3429" max="3429" width="15.85546875" style="3" bestFit="1" customWidth="1"/>
    <col min="3430" max="3431" width="18" style="3" bestFit="1" customWidth="1"/>
    <col min="3432" max="3650" width="11.42578125" style="3"/>
    <col min="3651" max="3651" width="15.42578125" style="3" customWidth="1"/>
    <col min="3652" max="3652" width="9.5703125" style="3" customWidth="1"/>
    <col min="3653" max="3653" width="14.42578125" style="3" customWidth="1"/>
    <col min="3654" max="3654" width="49.85546875" style="3" customWidth="1"/>
    <col min="3655" max="3655" width="22.5703125" style="3" customWidth="1"/>
    <col min="3656" max="3656" width="23" style="3" customWidth="1"/>
    <col min="3657" max="3657" width="22.85546875" style="3" customWidth="1"/>
    <col min="3658" max="3658" width="23.42578125" style="3" customWidth="1"/>
    <col min="3659" max="3659" width="22.42578125" style="3" customWidth="1"/>
    <col min="3660" max="3660" width="13.85546875" style="3" customWidth="1"/>
    <col min="3661" max="3661" width="20.7109375" style="3" customWidth="1"/>
    <col min="3662" max="3662" width="18.140625" style="3" customWidth="1"/>
    <col min="3663" max="3663" width="14.85546875" style="3" bestFit="1" customWidth="1"/>
    <col min="3664" max="3664" width="11.42578125" style="3"/>
    <col min="3665" max="3665" width="17.42578125" style="3" customWidth="1"/>
    <col min="3666" max="3668" width="18.140625" style="3" customWidth="1"/>
    <col min="3669" max="3672" width="11.42578125" style="3"/>
    <col min="3673" max="3673" width="34" style="3" customWidth="1"/>
    <col min="3674" max="3674" width="9.5703125" style="3" customWidth="1"/>
    <col min="3675" max="3675" width="16.7109375" style="3" customWidth="1"/>
    <col min="3676" max="3676" width="55.140625" style="3" customWidth="1"/>
    <col min="3677" max="3677" width="22.5703125" style="3" customWidth="1"/>
    <col min="3678" max="3678" width="23" style="3" customWidth="1"/>
    <col min="3679" max="3679" width="22.85546875" style="3" customWidth="1"/>
    <col min="3680" max="3680" width="23.42578125" style="3" customWidth="1"/>
    <col min="3681" max="3681" width="28.7109375" style="3" customWidth="1"/>
    <col min="3682" max="3682" width="12.7109375" style="3" customWidth="1"/>
    <col min="3683" max="3683" width="11.42578125" style="3"/>
    <col min="3684" max="3684" width="25.28515625" style="3" customWidth="1"/>
    <col min="3685" max="3685" width="15.85546875" style="3" bestFit="1" customWidth="1"/>
    <col min="3686" max="3687" width="18" style="3" bestFit="1" customWidth="1"/>
    <col min="3688" max="3906" width="11.42578125" style="3"/>
    <col min="3907" max="3907" width="15.42578125" style="3" customWidth="1"/>
    <col min="3908" max="3908" width="9.5703125" style="3" customWidth="1"/>
    <col min="3909" max="3909" width="14.42578125" style="3" customWidth="1"/>
    <col min="3910" max="3910" width="49.85546875" style="3" customWidth="1"/>
    <col min="3911" max="3911" width="22.5703125" style="3" customWidth="1"/>
    <col min="3912" max="3912" width="23" style="3" customWidth="1"/>
    <col min="3913" max="3913" width="22.85546875" style="3" customWidth="1"/>
    <col min="3914" max="3914" width="23.42578125" style="3" customWidth="1"/>
    <col min="3915" max="3915" width="22.42578125" style="3" customWidth="1"/>
    <col min="3916" max="3916" width="13.85546875" style="3" customWidth="1"/>
    <col min="3917" max="3917" width="20.7109375" style="3" customWidth="1"/>
    <col min="3918" max="3918" width="18.140625" style="3" customWidth="1"/>
    <col min="3919" max="3919" width="14.85546875" style="3" bestFit="1" customWidth="1"/>
    <col min="3920" max="3920" width="11.42578125" style="3"/>
    <col min="3921" max="3921" width="17.42578125" style="3" customWidth="1"/>
    <col min="3922" max="3924" width="18.140625" style="3" customWidth="1"/>
    <col min="3925" max="3928" width="11.42578125" style="3"/>
    <col min="3929" max="3929" width="34" style="3" customWidth="1"/>
    <col min="3930" max="3930" width="9.5703125" style="3" customWidth="1"/>
    <col min="3931" max="3931" width="16.7109375" style="3" customWidth="1"/>
    <col min="3932" max="3932" width="55.140625" style="3" customWidth="1"/>
    <col min="3933" max="3933" width="22.5703125" style="3" customWidth="1"/>
    <col min="3934" max="3934" width="23" style="3" customWidth="1"/>
    <col min="3935" max="3935" width="22.85546875" style="3" customWidth="1"/>
    <col min="3936" max="3936" width="23.42578125" style="3" customWidth="1"/>
    <col min="3937" max="3937" width="28.7109375" style="3" customWidth="1"/>
    <col min="3938" max="3938" width="12.7109375" style="3" customWidth="1"/>
    <col min="3939" max="3939" width="11.42578125" style="3"/>
    <col min="3940" max="3940" width="25.28515625" style="3" customWidth="1"/>
    <col min="3941" max="3941" width="15.85546875" style="3" bestFit="1" customWidth="1"/>
    <col min="3942" max="3943" width="18" style="3" bestFit="1" customWidth="1"/>
    <col min="3944" max="4162" width="11.42578125" style="3"/>
    <col min="4163" max="4163" width="15.42578125" style="3" customWidth="1"/>
    <col min="4164" max="4164" width="9.5703125" style="3" customWidth="1"/>
    <col min="4165" max="4165" width="14.42578125" style="3" customWidth="1"/>
    <col min="4166" max="4166" width="49.85546875" style="3" customWidth="1"/>
    <col min="4167" max="4167" width="22.5703125" style="3" customWidth="1"/>
    <col min="4168" max="4168" width="23" style="3" customWidth="1"/>
    <col min="4169" max="4169" width="22.85546875" style="3" customWidth="1"/>
    <col min="4170" max="4170" width="23.42578125" style="3" customWidth="1"/>
    <col min="4171" max="4171" width="22.42578125" style="3" customWidth="1"/>
    <col min="4172" max="4172" width="13.85546875" style="3" customWidth="1"/>
    <col min="4173" max="4173" width="20.7109375" style="3" customWidth="1"/>
    <col min="4174" max="4174" width="18.140625" style="3" customWidth="1"/>
    <col min="4175" max="4175" width="14.85546875" style="3" bestFit="1" customWidth="1"/>
    <col min="4176" max="4176" width="11.42578125" style="3"/>
    <col min="4177" max="4177" width="17.42578125" style="3" customWidth="1"/>
    <col min="4178" max="4180" width="18.140625" style="3" customWidth="1"/>
    <col min="4181" max="4184" width="11.42578125" style="3"/>
    <col min="4185" max="4185" width="34" style="3" customWidth="1"/>
    <col min="4186" max="4186" width="9.5703125" style="3" customWidth="1"/>
    <col min="4187" max="4187" width="16.7109375" style="3" customWidth="1"/>
    <col min="4188" max="4188" width="55.140625" style="3" customWidth="1"/>
    <col min="4189" max="4189" width="22.5703125" style="3" customWidth="1"/>
    <col min="4190" max="4190" width="23" style="3" customWidth="1"/>
    <col min="4191" max="4191" width="22.85546875" style="3" customWidth="1"/>
    <col min="4192" max="4192" width="23.42578125" style="3" customWidth="1"/>
    <col min="4193" max="4193" width="28.7109375" style="3" customWidth="1"/>
    <col min="4194" max="4194" width="12.7109375" style="3" customWidth="1"/>
    <col min="4195" max="4195" width="11.42578125" style="3"/>
    <col min="4196" max="4196" width="25.28515625" style="3" customWidth="1"/>
    <col min="4197" max="4197" width="15.85546875" style="3" bestFit="1" customWidth="1"/>
    <col min="4198" max="4199" width="18" style="3" bestFit="1" customWidth="1"/>
    <col min="4200" max="4418" width="11.42578125" style="3"/>
    <col min="4419" max="4419" width="15.42578125" style="3" customWidth="1"/>
    <col min="4420" max="4420" width="9.5703125" style="3" customWidth="1"/>
    <col min="4421" max="4421" width="14.42578125" style="3" customWidth="1"/>
    <col min="4422" max="4422" width="49.85546875" style="3" customWidth="1"/>
    <col min="4423" max="4423" width="22.5703125" style="3" customWidth="1"/>
    <col min="4424" max="4424" width="23" style="3" customWidth="1"/>
    <col min="4425" max="4425" width="22.85546875" style="3" customWidth="1"/>
    <col min="4426" max="4426" width="23.42578125" style="3" customWidth="1"/>
    <col min="4427" max="4427" width="22.42578125" style="3" customWidth="1"/>
    <col min="4428" max="4428" width="13.85546875" style="3" customWidth="1"/>
    <col min="4429" max="4429" width="20.7109375" style="3" customWidth="1"/>
    <col min="4430" max="4430" width="18.140625" style="3" customWidth="1"/>
    <col min="4431" max="4431" width="14.85546875" style="3" bestFit="1" customWidth="1"/>
    <col min="4432" max="4432" width="11.42578125" style="3"/>
    <col min="4433" max="4433" width="17.42578125" style="3" customWidth="1"/>
    <col min="4434" max="4436" width="18.140625" style="3" customWidth="1"/>
    <col min="4437" max="4440" width="11.42578125" style="3"/>
    <col min="4441" max="4441" width="34" style="3" customWidth="1"/>
    <col min="4442" max="4442" width="9.5703125" style="3" customWidth="1"/>
    <col min="4443" max="4443" width="16.7109375" style="3" customWidth="1"/>
    <col min="4444" max="4444" width="55.140625" style="3" customWidth="1"/>
    <col min="4445" max="4445" width="22.5703125" style="3" customWidth="1"/>
    <col min="4446" max="4446" width="23" style="3" customWidth="1"/>
    <col min="4447" max="4447" width="22.85546875" style="3" customWidth="1"/>
    <col min="4448" max="4448" width="23.42578125" style="3" customWidth="1"/>
    <col min="4449" max="4449" width="28.7109375" style="3" customWidth="1"/>
    <col min="4450" max="4450" width="12.7109375" style="3" customWidth="1"/>
    <col min="4451" max="4451" width="11.42578125" style="3"/>
    <col min="4452" max="4452" width="25.28515625" style="3" customWidth="1"/>
    <col min="4453" max="4453" width="15.85546875" style="3" bestFit="1" customWidth="1"/>
    <col min="4454" max="4455" width="18" style="3" bestFit="1" customWidth="1"/>
    <col min="4456" max="4674" width="11.42578125" style="3"/>
    <col min="4675" max="4675" width="15.42578125" style="3" customWidth="1"/>
    <col min="4676" max="4676" width="9.5703125" style="3" customWidth="1"/>
    <col min="4677" max="4677" width="14.42578125" style="3" customWidth="1"/>
    <col min="4678" max="4678" width="49.85546875" style="3" customWidth="1"/>
    <col min="4679" max="4679" width="22.5703125" style="3" customWidth="1"/>
    <col min="4680" max="4680" width="23" style="3" customWidth="1"/>
    <col min="4681" max="4681" width="22.85546875" style="3" customWidth="1"/>
    <col min="4682" max="4682" width="23.42578125" style="3" customWidth="1"/>
    <col min="4683" max="4683" width="22.42578125" style="3" customWidth="1"/>
    <col min="4684" max="4684" width="13.85546875" style="3" customWidth="1"/>
    <col min="4685" max="4685" width="20.7109375" style="3" customWidth="1"/>
    <col min="4686" max="4686" width="18.140625" style="3" customWidth="1"/>
    <col min="4687" max="4687" width="14.85546875" style="3" bestFit="1" customWidth="1"/>
    <col min="4688" max="4688" width="11.42578125" style="3"/>
    <col min="4689" max="4689" width="17.42578125" style="3" customWidth="1"/>
    <col min="4690" max="4692" width="18.140625" style="3" customWidth="1"/>
    <col min="4693" max="4696" width="11.42578125" style="3"/>
    <col min="4697" max="4697" width="34" style="3" customWidth="1"/>
    <col min="4698" max="4698" width="9.5703125" style="3" customWidth="1"/>
    <col min="4699" max="4699" width="16.7109375" style="3" customWidth="1"/>
    <col min="4700" max="4700" width="55.140625" style="3" customWidth="1"/>
    <col min="4701" max="4701" width="22.5703125" style="3" customWidth="1"/>
    <col min="4702" max="4702" width="23" style="3" customWidth="1"/>
    <col min="4703" max="4703" width="22.85546875" style="3" customWidth="1"/>
    <col min="4704" max="4704" width="23.42578125" style="3" customWidth="1"/>
    <col min="4705" max="4705" width="28.7109375" style="3" customWidth="1"/>
    <col min="4706" max="4706" width="12.7109375" style="3" customWidth="1"/>
    <col min="4707" max="4707" width="11.42578125" style="3"/>
    <col min="4708" max="4708" width="25.28515625" style="3" customWidth="1"/>
    <col min="4709" max="4709" width="15.85546875" style="3" bestFit="1" customWidth="1"/>
    <col min="4710" max="4711" width="18" style="3" bestFit="1" customWidth="1"/>
    <col min="4712" max="4930" width="11.42578125" style="3"/>
    <col min="4931" max="4931" width="15.42578125" style="3" customWidth="1"/>
    <col min="4932" max="4932" width="9.5703125" style="3" customWidth="1"/>
    <col min="4933" max="4933" width="14.42578125" style="3" customWidth="1"/>
    <col min="4934" max="4934" width="49.85546875" style="3" customWidth="1"/>
    <col min="4935" max="4935" width="22.5703125" style="3" customWidth="1"/>
    <col min="4936" max="4936" width="23" style="3" customWidth="1"/>
    <col min="4937" max="4937" width="22.85546875" style="3" customWidth="1"/>
    <col min="4938" max="4938" width="23.42578125" style="3" customWidth="1"/>
    <col min="4939" max="4939" width="22.42578125" style="3" customWidth="1"/>
    <col min="4940" max="4940" width="13.85546875" style="3" customWidth="1"/>
    <col min="4941" max="4941" width="20.7109375" style="3" customWidth="1"/>
    <col min="4942" max="4942" width="18.140625" style="3" customWidth="1"/>
    <col min="4943" max="4943" width="14.85546875" style="3" bestFit="1" customWidth="1"/>
    <col min="4944" max="4944" width="11.42578125" style="3"/>
    <col min="4945" max="4945" width="17.42578125" style="3" customWidth="1"/>
    <col min="4946" max="4948" width="18.140625" style="3" customWidth="1"/>
    <col min="4949" max="4952" width="11.42578125" style="3"/>
    <col min="4953" max="4953" width="34" style="3" customWidth="1"/>
    <col min="4954" max="4954" width="9.5703125" style="3" customWidth="1"/>
    <col min="4955" max="4955" width="16.7109375" style="3" customWidth="1"/>
    <col min="4956" max="4956" width="55.140625" style="3" customWidth="1"/>
    <col min="4957" max="4957" width="22.5703125" style="3" customWidth="1"/>
    <col min="4958" max="4958" width="23" style="3" customWidth="1"/>
    <col min="4959" max="4959" width="22.85546875" style="3" customWidth="1"/>
    <col min="4960" max="4960" width="23.42578125" style="3" customWidth="1"/>
    <col min="4961" max="4961" width="28.7109375" style="3" customWidth="1"/>
    <col min="4962" max="4962" width="12.7109375" style="3" customWidth="1"/>
    <col min="4963" max="4963" width="11.42578125" style="3"/>
    <col min="4964" max="4964" width="25.28515625" style="3" customWidth="1"/>
    <col min="4965" max="4965" width="15.85546875" style="3" bestFit="1" customWidth="1"/>
    <col min="4966" max="4967" width="18" style="3" bestFit="1" customWidth="1"/>
    <col min="4968" max="5186" width="11.42578125" style="3"/>
    <col min="5187" max="5187" width="15.42578125" style="3" customWidth="1"/>
    <col min="5188" max="5188" width="9.5703125" style="3" customWidth="1"/>
    <col min="5189" max="5189" width="14.42578125" style="3" customWidth="1"/>
    <col min="5190" max="5190" width="49.85546875" style="3" customWidth="1"/>
    <col min="5191" max="5191" width="22.5703125" style="3" customWidth="1"/>
    <col min="5192" max="5192" width="23" style="3" customWidth="1"/>
    <col min="5193" max="5193" width="22.85546875" style="3" customWidth="1"/>
    <col min="5194" max="5194" width="23.42578125" style="3" customWidth="1"/>
    <col min="5195" max="5195" width="22.42578125" style="3" customWidth="1"/>
    <col min="5196" max="5196" width="13.85546875" style="3" customWidth="1"/>
    <col min="5197" max="5197" width="20.7109375" style="3" customWidth="1"/>
    <col min="5198" max="5198" width="18.140625" style="3" customWidth="1"/>
    <col min="5199" max="5199" width="14.85546875" style="3" bestFit="1" customWidth="1"/>
    <col min="5200" max="5200" width="11.42578125" style="3"/>
    <col min="5201" max="5201" width="17.42578125" style="3" customWidth="1"/>
    <col min="5202" max="5204" width="18.140625" style="3" customWidth="1"/>
    <col min="5205" max="5208" width="11.42578125" style="3"/>
    <col min="5209" max="5209" width="34" style="3" customWidth="1"/>
    <col min="5210" max="5210" width="9.5703125" style="3" customWidth="1"/>
    <col min="5211" max="5211" width="16.7109375" style="3" customWidth="1"/>
    <col min="5212" max="5212" width="55.140625" style="3" customWidth="1"/>
    <col min="5213" max="5213" width="22.5703125" style="3" customWidth="1"/>
    <col min="5214" max="5214" width="23" style="3" customWidth="1"/>
    <col min="5215" max="5215" width="22.85546875" style="3" customWidth="1"/>
    <col min="5216" max="5216" width="23.42578125" style="3" customWidth="1"/>
    <col min="5217" max="5217" width="28.7109375" style="3" customWidth="1"/>
    <col min="5218" max="5218" width="12.7109375" style="3" customWidth="1"/>
    <col min="5219" max="5219" width="11.42578125" style="3"/>
    <col min="5220" max="5220" width="25.28515625" style="3" customWidth="1"/>
    <col min="5221" max="5221" width="15.85546875" style="3" bestFit="1" customWidth="1"/>
    <col min="5222" max="5223" width="18" style="3" bestFit="1" customWidth="1"/>
    <col min="5224" max="5442" width="11.42578125" style="3"/>
    <col min="5443" max="5443" width="15.42578125" style="3" customWidth="1"/>
    <col min="5444" max="5444" width="9.5703125" style="3" customWidth="1"/>
    <col min="5445" max="5445" width="14.42578125" style="3" customWidth="1"/>
    <col min="5446" max="5446" width="49.85546875" style="3" customWidth="1"/>
    <col min="5447" max="5447" width="22.5703125" style="3" customWidth="1"/>
    <col min="5448" max="5448" width="23" style="3" customWidth="1"/>
    <col min="5449" max="5449" width="22.85546875" style="3" customWidth="1"/>
    <col min="5450" max="5450" width="23.42578125" style="3" customWidth="1"/>
    <col min="5451" max="5451" width="22.42578125" style="3" customWidth="1"/>
    <col min="5452" max="5452" width="13.85546875" style="3" customWidth="1"/>
    <col min="5453" max="5453" width="20.7109375" style="3" customWidth="1"/>
    <col min="5454" max="5454" width="18.140625" style="3" customWidth="1"/>
    <col min="5455" max="5455" width="14.85546875" style="3" bestFit="1" customWidth="1"/>
    <col min="5456" max="5456" width="11.42578125" style="3"/>
    <col min="5457" max="5457" width="17.42578125" style="3" customWidth="1"/>
    <col min="5458" max="5460" width="18.140625" style="3" customWidth="1"/>
    <col min="5461" max="5464" width="11.42578125" style="3"/>
    <col min="5465" max="5465" width="34" style="3" customWidth="1"/>
    <col min="5466" max="5466" width="9.5703125" style="3" customWidth="1"/>
    <col min="5467" max="5467" width="16.7109375" style="3" customWidth="1"/>
    <col min="5468" max="5468" width="55.140625" style="3" customWidth="1"/>
    <col min="5469" max="5469" width="22.5703125" style="3" customWidth="1"/>
    <col min="5470" max="5470" width="23" style="3" customWidth="1"/>
    <col min="5471" max="5471" width="22.85546875" style="3" customWidth="1"/>
    <col min="5472" max="5472" width="23.42578125" style="3" customWidth="1"/>
    <col min="5473" max="5473" width="28.7109375" style="3" customWidth="1"/>
    <col min="5474" max="5474" width="12.7109375" style="3" customWidth="1"/>
    <col min="5475" max="5475" width="11.42578125" style="3"/>
    <col min="5476" max="5476" width="25.28515625" style="3" customWidth="1"/>
    <col min="5477" max="5477" width="15.85546875" style="3" bestFit="1" customWidth="1"/>
    <col min="5478" max="5479" width="18" style="3" bestFit="1" customWidth="1"/>
    <col min="5480" max="5698" width="11.42578125" style="3"/>
    <col min="5699" max="5699" width="15.42578125" style="3" customWidth="1"/>
    <col min="5700" max="5700" width="9.5703125" style="3" customWidth="1"/>
    <col min="5701" max="5701" width="14.42578125" style="3" customWidth="1"/>
    <col min="5702" max="5702" width="49.85546875" style="3" customWidth="1"/>
    <col min="5703" max="5703" width="22.5703125" style="3" customWidth="1"/>
    <col min="5704" max="5704" width="23" style="3" customWidth="1"/>
    <col min="5705" max="5705" width="22.85546875" style="3" customWidth="1"/>
    <col min="5706" max="5706" width="23.42578125" style="3" customWidth="1"/>
    <col min="5707" max="5707" width="22.42578125" style="3" customWidth="1"/>
    <col min="5708" max="5708" width="13.85546875" style="3" customWidth="1"/>
    <col min="5709" max="5709" width="20.7109375" style="3" customWidth="1"/>
    <col min="5710" max="5710" width="18.140625" style="3" customWidth="1"/>
    <col min="5711" max="5711" width="14.85546875" style="3" bestFit="1" customWidth="1"/>
    <col min="5712" max="5712" width="11.42578125" style="3"/>
    <col min="5713" max="5713" width="17.42578125" style="3" customWidth="1"/>
    <col min="5714" max="5716" width="18.140625" style="3" customWidth="1"/>
    <col min="5717" max="5720" width="11.42578125" style="3"/>
    <col min="5721" max="5721" width="34" style="3" customWidth="1"/>
    <col min="5722" max="5722" width="9.5703125" style="3" customWidth="1"/>
    <col min="5723" max="5723" width="16.7109375" style="3" customWidth="1"/>
    <col min="5724" max="5724" width="55.140625" style="3" customWidth="1"/>
    <col min="5725" max="5725" width="22.5703125" style="3" customWidth="1"/>
    <col min="5726" max="5726" width="23" style="3" customWidth="1"/>
    <col min="5727" max="5727" width="22.85546875" style="3" customWidth="1"/>
    <col min="5728" max="5728" width="23.42578125" style="3" customWidth="1"/>
    <col min="5729" max="5729" width="28.7109375" style="3" customWidth="1"/>
    <col min="5730" max="5730" width="12.7109375" style="3" customWidth="1"/>
    <col min="5731" max="5731" width="11.42578125" style="3"/>
    <col min="5732" max="5732" width="25.28515625" style="3" customWidth="1"/>
    <col min="5733" max="5733" width="15.85546875" style="3" bestFit="1" customWidth="1"/>
    <col min="5734" max="5735" width="18" style="3" bestFit="1" customWidth="1"/>
    <col min="5736" max="5954" width="11.42578125" style="3"/>
    <col min="5955" max="5955" width="15.42578125" style="3" customWidth="1"/>
    <col min="5956" max="5956" width="9.5703125" style="3" customWidth="1"/>
    <col min="5957" max="5957" width="14.42578125" style="3" customWidth="1"/>
    <col min="5958" max="5958" width="49.85546875" style="3" customWidth="1"/>
    <col min="5959" max="5959" width="22.5703125" style="3" customWidth="1"/>
    <col min="5960" max="5960" width="23" style="3" customWidth="1"/>
    <col min="5961" max="5961" width="22.85546875" style="3" customWidth="1"/>
    <col min="5962" max="5962" width="23.42578125" style="3" customWidth="1"/>
    <col min="5963" max="5963" width="22.42578125" style="3" customWidth="1"/>
    <col min="5964" max="5964" width="13.85546875" style="3" customWidth="1"/>
    <col min="5965" max="5965" width="20.7109375" style="3" customWidth="1"/>
    <col min="5966" max="5966" width="18.140625" style="3" customWidth="1"/>
    <col min="5967" max="5967" width="14.85546875" style="3" bestFit="1" customWidth="1"/>
    <col min="5968" max="5968" width="11.42578125" style="3"/>
    <col min="5969" max="5969" width="17.42578125" style="3" customWidth="1"/>
    <col min="5970" max="5972" width="18.140625" style="3" customWidth="1"/>
    <col min="5973" max="5976" width="11.42578125" style="3"/>
    <col min="5977" max="5977" width="34" style="3" customWidth="1"/>
    <col min="5978" max="5978" width="9.5703125" style="3" customWidth="1"/>
    <col min="5979" max="5979" width="16.7109375" style="3" customWidth="1"/>
    <col min="5980" max="5980" width="55.140625" style="3" customWidth="1"/>
    <col min="5981" max="5981" width="22.5703125" style="3" customWidth="1"/>
    <col min="5982" max="5982" width="23" style="3" customWidth="1"/>
    <col min="5983" max="5983" width="22.85546875" style="3" customWidth="1"/>
    <col min="5984" max="5984" width="23.42578125" style="3" customWidth="1"/>
    <col min="5985" max="5985" width="28.7109375" style="3" customWidth="1"/>
    <col min="5986" max="5986" width="12.7109375" style="3" customWidth="1"/>
    <col min="5987" max="5987" width="11.42578125" style="3"/>
    <col min="5988" max="5988" width="25.28515625" style="3" customWidth="1"/>
    <col min="5989" max="5989" width="15.85546875" style="3" bestFit="1" customWidth="1"/>
    <col min="5990" max="5991" width="18" style="3" bestFit="1" customWidth="1"/>
    <col min="5992" max="6210" width="11.42578125" style="3"/>
    <col min="6211" max="6211" width="15.42578125" style="3" customWidth="1"/>
    <col min="6212" max="6212" width="9.5703125" style="3" customWidth="1"/>
    <col min="6213" max="6213" width="14.42578125" style="3" customWidth="1"/>
    <col min="6214" max="6214" width="49.85546875" style="3" customWidth="1"/>
    <col min="6215" max="6215" width="22.5703125" style="3" customWidth="1"/>
    <col min="6216" max="6216" width="23" style="3" customWidth="1"/>
    <col min="6217" max="6217" width="22.85546875" style="3" customWidth="1"/>
    <col min="6218" max="6218" width="23.42578125" style="3" customWidth="1"/>
    <col min="6219" max="6219" width="22.42578125" style="3" customWidth="1"/>
    <col min="6220" max="6220" width="13.85546875" style="3" customWidth="1"/>
    <col min="6221" max="6221" width="20.7109375" style="3" customWidth="1"/>
    <col min="6222" max="6222" width="18.140625" style="3" customWidth="1"/>
    <col min="6223" max="6223" width="14.85546875" style="3" bestFit="1" customWidth="1"/>
    <col min="6224" max="6224" width="11.42578125" style="3"/>
    <col min="6225" max="6225" width="17.42578125" style="3" customWidth="1"/>
    <col min="6226" max="6228" width="18.140625" style="3" customWidth="1"/>
    <col min="6229" max="6232" width="11.42578125" style="3"/>
    <col min="6233" max="6233" width="34" style="3" customWidth="1"/>
    <col min="6234" max="6234" width="9.5703125" style="3" customWidth="1"/>
    <col min="6235" max="6235" width="16.7109375" style="3" customWidth="1"/>
    <col min="6236" max="6236" width="55.140625" style="3" customWidth="1"/>
    <col min="6237" max="6237" width="22.5703125" style="3" customWidth="1"/>
    <col min="6238" max="6238" width="23" style="3" customWidth="1"/>
    <col min="6239" max="6239" width="22.85546875" style="3" customWidth="1"/>
    <col min="6240" max="6240" width="23.42578125" style="3" customWidth="1"/>
    <col min="6241" max="6241" width="28.7109375" style="3" customWidth="1"/>
    <col min="6242" max="6242" width="12.7109375" style="3" customWidth="1"/>
    <col min="6243" max="6243" width="11.42578125" style="3"/>
    <col min="6244" max="6244" width="25.28515625" style="3" customWidth="1"/>
    <col min="6245" max="6245" width="15.85546875" style="3" bestFit="1" customWidth="1"/>
    <col min="6246" max="6247" width="18" style="3" bestFit="1" customWidth="1"/>
    <col min="6248" max="6466" width="11.42578125" style="3"/>
    <col min="6467" max="6467" width="15.42578125" style="3" customWidth="1"/>
    <col min="6468" max="6468" width="9.5703125" style="3" customWidth="1"/>
    <col min="6469" max="6469" width="14.42578125" style="3" customWidth="1"/>
    <col min="6470" max="6470" width="49.85546875" style="3" customWidth="1"/>
    <col min="6471" max="6471" width="22.5703125" style="3" customWidth="1"/>
    <col min="6472" max="6472" width="23" style="3" customWidth="1"/>
    <col min="6473" max="6473" width="22.85546875" style="3" customWidth="1"/>
    <col min="6474" max="6474" width="23.42578125" style="3" customWidth="1"/>
    <col min="6475" max="6475" width="22.42578125" style="3" customWidth="1"/>
    <col min="6476" max="6476" width="13.85546875" style="3" customWidth="1"/>
    <col min="6477" max="6477" width="20.7109375" style="3" customWidth="1"/>
    <col min="6478" max="6478" width="18.140625" style="3" customWidth="1"/>
    <col min="6479" max="6479" width="14.85546875" style="3" bestFit="1" customWidth="1"/>
    <col min="6480" max="6480" width="11.42578125" style="3"/>
    <col min="6481" max="6481" width="17.42578125" style="3" customWidth="1"/>
    <col min="6482" max="6484" width="18.140625" style="3" customWidth="1"/>
    <col min="6485" max="6488" width="11.42578125" style="3"/>
    <col min="6489" max="6489" width="34" style="3" customWidth="1"/>
    <col min="6490" max="6490" width="9.5703125" style="3" customWidth="1"/>
    <col min="6491" max="6491" width="16.7109375" style="3" customWidth="1"/>
    <col min="6492" max="6492" width="55.140625" style="3" customWidth="1"/>
    <col min="6493" max="6493" width="22.5703125" style="3" customWidth="1"/>
    <col min="6494" max="6494" width="23" style="3" customWidth="1"/>
    <col min="6495" max="6495" width="22.85546875" style="3" customWidth="1"/>
    <col min="6496" max="6496" width="23.42578125" style="3" customWidth="1"/>
    <col min="6497" max="6497" width="28.7109375" style="3" customWidth="1"/>
    <col min="6498" max="6498" width="12.7109375" style="3" customWidth="1"/>
    <col min="6499" max="6499" width="11.42578125" style="3"/>
    <col min="6500" max="6500" width="25.28515625" style="3" customWidth="1"/>
    <col min="6501" max="6501" width="15.85546875" style="3" bestFit="1" customWidth="1"/>
    <col min="6502" max="6503" width="18" style="3" bestFit="1" customWidth="1"/>
    <col min="6504" max="6722" width="11.42578125" style="3"/>
    <col min="6723" max="6723" width="15.42578125" style="3" customWidth="1"/>
    <col min="6724" max="6724" width="9.5703125" style="3" customWidth="1"/>
    <col min="6725" max="6725" width="14.42578125" style="3" customWidth="1"/>
    <col min="6726" max="6726" width="49.85546875" style="3" customWidth="1"/>
    <col min="6727" max="6727" width="22.5703125" style="3" customWidth="1"/>
    <col min="6728" max="6728" width="23" style="3" customWidth="1"/>
    <col min="6729" max="6729" width="22.85546875" style="3" customWidth="1"/>
    <col min="6730" max="6730" width="23.42578125" style="3" customWidth="1"/>
    <col min="6731" max="6731" width="22.42578125" style="3" customWidth="1"/>
    <col min="6732" max="6732" width="13.85546875" style="3" customWidth="1"/>
    <col min="6733" max="6733" width="20.7109375" style="3" customWidth="1"/>
    <col min="6734" max="6734" width="18.140625" style="3" customWidth="1"/>
    <col min="6735" max="6735" width="14.85546875" style="3" bestFit="1" customWidth="1"/>
    <col min="6736" max="6736" width="11.42578125" style="3"/>
    <col min="6737" max="6737" width="17.42578125" style="3" customWidth="1"/>
    <col min="6738" max="6740" width="18.140625" style="3" customWidth="1"/>
    <col min="6741" max="6744" width="11.42578125" style="3"/>
    <col min="6745" max="6745" width="34" style="3" customWidth="1"/>
    <col min="6746" max="6746" width="9.5703125" style="3" customWidth="1"/>
    <col min="6747" max="6747" width="16.7109375" style="3" customWidth="1"/>
    <col min="6748" max="6748" width="55.140625" style="3" customWidth="1"/>
    <col min="6749" max="6749" width="22.5703125" style="3" customWidth="1"/>
    <col min="6750" max="6750" width="23" style="3" customWidth="1"/>
    <col min="6751" max="6751" width="22.85546875" style="3" customWidth="1"/>
    <col min="6752" max="6752" width="23.42578125" style="3" customWidth="1"/>
    <col min="6753" max="6753" width="28.7109375" style="3" customWidth="1"/>
    <col min="6754" max="6754" width="12.7109375" style="3" customWidth="1"/>
    <col min="6755" max="6755" width="11.42578125" style="3"/>
    <col min="6756" max="6756" width="25.28515625" style="3" customWidth="1"/>
    <col min="6757" max="6757" width="15.85546875" style="3" bestFit="1" customWidth="1"/>
    <col min="6758" max="6759" width="18" style="3" bestFit="1" customWidth="1"/>
    <col min="6760" max="6978" width="11.42578125" style="3"/>
    <col min="6979" max="6979" width="15.42578125" style="3" customWidth="1"/>
    <col min="6980" max="6980" width="9.5703125" style="3" customWidth="1"/>
    <col min="6981" max="6981" width="14.42578125" style="3" customWidth="1"/>
    <col min="6982" max="6982" width="49.85546875" style="3" customWidth="1"/>
    <col min="6983" max="6983" width="22.5703125" style="3" customWidth="1"/>
    <col min="6984" max="6984" width="23" style="3" customWidth="1"/>
    <col min="6985" max="6985" width="22.85546875" style="3" customWidth="1"/>
    <col min="6986" max="6986" width="23.42578125" style="3" customWidth="1"/>
    <col min="6987" max="6987" width="22.42578125" style="3" customWidth="1"/>
    <col min="6988" max="6988" width="13.85546875" style="3" customWidth="1"/>
    <col min="6989" max="6989" width="20.7109375" style="3" customWidth="1"/>
    <col min="6990" max="6990" width="18.140625" style="3" customWidth="1"/>
    <col min="6991" max="6991" width="14.85546875" style="3" bestFit="1" customWidth="1"/>
    <col min="6992" max="6992" width="11.42578125" style="3"/>
    <col min="6993" max="6993" width="17.42578125" style="3" customWidth="1"/>
    <col min="6994" max="6996" width="18.140625" style="3" customWidth="1"/>
    <col min="6997" max="7000" width="11.42578125" style="3"/>
    <col min="7001" max="7001" width="34" style="3" customWidth="1"/>
    <col min="7002" max="7002" width="9.5703125" style="3" customWidth="1"/>
    <col min="7003" max="7003" width="16.7109375" style="3" customWidth="1"/>
    <col min="7004" max="7004" width="55.140625" style="3" customWidth="1"/>
    <col min="7005" max="7005" width="22.5703125" style="3" customWidth="1"/>
    <col min="7006" max="7006" width="23" style="3" customWidth="1"/>
    <col min="7007" max="7007" width="22.85546875" style="3" customWidth="1"/>
    <col min="7008" max="7008" width="23.42578125" style="3" customWidth="1"/>
    <col min="7009" max="7009" width="28.7109375" style="3" customWidth="1"/>
    <col min="7010" max="7010" width="12.7109375" style="3" customWidth="1"/>
    <col min="7011" max="7011" width="11.42578125" style="3"/>
    <col min="7012" max="7012" width="25.28515625" style="3" customWidth="1"/>
    <col min="7013" max="7013" width="15.85546875" style="3" bestFit="1" customWidth="1"/>
    <col min="7014" max="7015" width="18" style="3" bestFit="1" customWidth="1"/>
    <col min="7016" max="7234" width="11.42578125" style="3"/>
    <col min="7235" max="7235" width="15.42578125" style="3" customWidth="1"/>
    <col min="7236" max="7236" width="9.5703125" style="3" customWidth="1"/>
    <col min="7237" max="7237" width="14.42578125" style="3" customWidth="1"/>
    <col min="7238" max="7238" width="49.85546875" style="3" customWidth="1"/>
    <col min="7239" max="7239" width="22.5703125" style="3" customWidth="1"/>
    <col min="7240" max="7240" width="23" style="3" customWidth="1"/>
    <col min="7241" max="7241" width="22.85546875" style="3" customWidth="1"/>
    <col min="7242" max="7242" width="23.42578125" style="3" customWidth="1"/>
    <col min="7243" max="7243" width="22.42578125" style="3" customWidth="1"/>
    <col min="7244" max="7244" width="13.85546875" style="3" customWidth="1"/>
    <col min="7245" max="7245" width="20.7109375" style="3" customWidth="1"/>
    <col min="7246" max="7246" width="18.140625" style="3" customWidth="1"/>
    <col min="7247" max="7247" width="14.85546875" style="3" bestFit="1" customWidth="1"/>
    <col min="7248" max="7248" width="11.42578125" style="3"/>
    <col min="7249" max="7249" width="17.42578125" style="3" customWidth="1"/>
    <col min="7250" max="7252" width="18.140625" style="3" customWidth="1"/>
    <col min="7253" max="7256" width="11.42578125" style="3"/>
    <col min="7257" max="7257" width="34" style="3" customWidth="1"/>
    <col min="7258" max="7258" width="9.5703125" style="3" customWidth="1"/>
    <col min="7259" max="7259" width="16.7109375" style="3" customWidth="1"/>
    <col min="7260" max="7260" width="55.140625" style="3" customWidth="1"/>
    <col min="7261" max="7261" width="22.5703125" style="3" customWidth="1"/>
    <col min="7262" max="7262" width="23" style="3" customWidth="1"/>
    <col min="7263" max="7263" width="22.85546875" style="3" customWidth="1"/>
    <col min="7264" max="7264" width="23.42578125" style="3" customWidth="1"/>
    <col min="7265" max="7265" width="28.7109375" style="3" customWidth="1"/>
    <col min="7266" max="7266" width="12.7109375" style="3" customWidth="1"/>
    <col min="7267" max="7267" width="11.42578125" style="3"/>
    <col min="7268" max="7268" width="25.28515625" style="3" customWidth="1"/>
    <col min="7269" max="7269" width="15.85546875" style="3" bestFit="1" customWidth="1"/>
    <col min="7270" max="7271" width="18" style="3" bestFit="1" customWidth="1"/>
    <col min="7272" max="7490" width="11.42578125" style="3"/>
    <col min="7491" max="7491" width="15.42578125" style="3" customWidth="1"/>
    <col min="7492" max="7492" width="9.5703125" style="3" customWidth="1"/>
    <col min="7493" max="7493" width="14.42578125" style="3" customWidth="1"/>
    <col min="7494" max="7494" width="49.85546875" style="3" customWidth="1"/>
    <col min="7495" max="7495" width="22.5703125" style="3" customWidth="1"/>
    <col min="7496" max="7496" width="23" style="3" customWidth="1"/>
    <col min="7497" max="7497" width="22.85546875" style="3" customWidth="1"/>
    <col min="7498" max="7498" width="23.42578125" style="3" customWidth="1"/>
    <col min="7499" max="7499" width="22.42578125" style="3" customWidth="1"/>
    <col min="7500" max="7500" width="13.85546875" style="3" customWidth="1"/>
    <col min="7501" max="7501" width="20.7109375" style="3" customWidth="1"/>
    <col min="7502" max="7502" width="18.140625" style="3" customWidth="1"/>
    <col min="7503" max="7503" width="14.85546875" style="3" bestFit="1" customWidth="1"/>
    <col min="7504" max="7504" width="11.42578125" style="3"/>
    <col min="7505" max="7505" width="17.42578125" style="3" customWidth="1"/>
    <col min="7506" max="7508" width="18.140625" style="3" customWidth="1"/>
    <col min="7509" max="7512" width="11.42578125" style="3"/>
    <col min="7513" max="7513" width="34" style="3" customWidth="1"/>
    <col min="7514" max="7514" width="9.5703125" style="3" customWidth="1"/>
    <col min="7515" max="7515" width="16.7109375" style="3" customWidth="1"/>
    <col min="7516" max="7516" width="55.140625" style="3" customWidth="1"/>
    <col min="7517" max="7517" width="22.5703125" style="3" customWidth="1"/>
    <col min="7518" max="7518" width="23" style="3" customWidth="1"/>
    <col min="7519" max="7519" width="22.85546875" style="3" customWidth="1"/>
    <col min="7520" max="7520" width="23.42578125" style="3" customWidth="1"/>
    <col min="7521" max="7521" width="28.7109375" style="3" customWidth="1"/>
    <col min="7522" max="7522" width="12.7109375" style="3" customWidth="1"/>
    <col min="7523" max="7523" width="11.42578125" style="3"/>
    <col min="7524" max="7524" width="25.28515625" style="3" customWidth="1"/>
    <col min="7525" max="7525" width="15.85546875" style="3" bestFit="1" customWidth="1"/>
    <col min="7526" max="7527" width="18" style="3" bestFit="1" customWidth="1"/>
    <col min="7528" max="7746" width="11.42578125" style="3"/>
    <col min="7747" max="7747" width="15.42578125" style="3" customWidth="1"/>
    <col min="7748" max="7748" width="9.5703125" style="3" customWidth="1"/>
    <col min="7749" max="7749" width="14.42578125" style="3" customWidth="1"/>
    <col min="7750" max="7750" width="49.85546875" style="3" customWidth="1"/>
    <col min="7751" max="7751" width="22.5703125" style="3" customWidth="1"/>
    <col min="7752" max="7752" width="23" style="3" customWidth="1"/>
    <col min="7753" max="7753" width="22.85546875" style="3" customWidth="1"/>
    <col min="7754" max="7754" width="23.42578125" style="3" customWidth="1"/>
    <col min="7755" max="7755" width="22.42578125" style="3" customWidth="1"/>
    <col min="7756" max="7756" width="13.85546875" style="3" customWidth="1"/>
    <col min="7757" max="7757" width="20.7109375" style="3" customWidth="1"/>
    <col min="7758" max="7758" width="18.140625" style="3" customWidth="1"/>
    <col min="7759" max="7759" width="14.85546875" style="3" bestFit="1" customWidth="1"/>
    <col min="7760" max="7760" width="11.42578125" style="3"/>
    <col min="7761" max="7761" width="17.42578125" style="3" customWidth="1"/>
    <col min="7762" max="7764" width="18.140625" style="3" customWidth="1"/>
    <col min="7765" max="7768" width="11.42578125" style="3"/>
    <col min="7769" max="7769" width="34" style="3" customWidth="1"/>
    <col min="7770" max="7770" width="9.5703125" style="3" customWidth="1"/>
    <col min="7771" max="7771" width="16.7109375" style="3" customWidth="1"/>
    <col min="7772" max="7772" width="55.140625" style="3" customWidth="1"/>
    <col min="7773" max="7773" width="22.5703125" style="3" customWidth="1"/>
    <col min="7774" max="7774" width="23" style="3" customWidth="1"/>
    <col min="7775" max="7775" width="22.85546875" style="3" customWidth="1"/>
    <col min="7776" max="7776" width="23.42578125" style="3" customWidth="1"/>
    <col min="7777" max="7777" width="28.7109375" style="3" customWidth="1"/>
    <col min="7778" max="7778" width="12.7109375" style="3" customWidth="1"/>
    <col min="7779" max="7779" width="11.42578125" style="3"/>
    <col min="7780" max="7780" width="25.28515625" style="3" customWidth="1"/>
    <col min="7781" max="7781" width="15.85546875" style="3" bestFit="1" customWidth="1"/>
    <col min="7782" max="7783" width="18" style="3" bestFit="1" customWidth="1"/>
    <col min="7784" max="8002" width="11.42578125" style="3"/>
    <col min="8003" max="8003" width="15.42578125" style="3" customWidth="1"/>
    <col min="8004" max="8004" width="9.5703125" style="3" customWidth="1"/>
    <col min="8005" max="8005" width="14.42578125" style="3" customWidth="1"/>
    <col min="8006" max="8006" width="49.85546875" style="3" customWidth="1"/>
    <col min="8007" max="8007" width="22.5703125" style="3" customWidth="1"/>
    <col min="8008" max="8008" width="23" style="3" customWidth="1"/>
    <col min="8009" max="8009" width="22.85546875" style="3" customWidth="1"/>
    <col min="8010" max="8010" width="23.42578125" style="3" customWidth="1"/>
    <col min="8011" max="8011" width="22.42578125" style="3" customWidth="1"/>
    <col min="8012" max="8012" width="13.85546875" style="3" customWidth="1"/>
    <col min="8013" max="8013" width="20.7109375" style="3" customWidth="1"/>
    <col min="8014" max="8014" width="18.140625" style="3" customWidth="1"/>
    <col min="8015" max="8015" width="14.85546875" style="3" bestFit="1" customWidth="1"/>
    <col min="8016" max="8016" width="11.42578125" style="3"/>
    <col min="8017" max="8017" width="17.42578125" style="3" customWidth="1"/>
    <col min="8018" max="8020" width="18.140625" style="3" customWidth="1"/>
    <col min="8021" max="8024" width="11.42578125" style="3"/>
    <col min="8025" max="8025" width="34" style="3" customWidth="1"/>
    <col min="8026" max="8026" width="9.5703125" style="3" customWidth="1"/>
    <col min="8027" max="8027" width="16.7109375" style="3" customWidth="1"/>
    <col min="8028" max="8028" width="55.140625" style="3" customWidth="1"/>
    <col min="8029" max="8029" width="22.5703125" style="3" customWidth="1"/>
    <col min="8030" max="8030" width="23" style="3" customWidth="1"/>
    <col min="8031" max="8031" width="22.85546875" style="3" customWidth="1"/>
    <col min="8032" max="8032" width="23.42578125" style="3" customWidth="1"/>
    <col min="8033" max="8033" width="28.7109375" style="3" customWidth="1"/>
    <col min="8034" max="8034" width="12.7109375" style="3" customWidth="1"/>
    <col min="8035" max="8035" width="11.42578125" style="3"/>
    <col min="8036" max="8036" width="25.28515625" style="3" customWidth="1"/>
    <col min="8037" max="8037" width="15.85546875" style="3" bestFit="1" customWidth="1"/>
    <col min="8038" max="8039" width="18" style="3" bestFit="1" customWidth="1"/>
    <col min="8040" max="8258" width="11.42578125" style="3"/>
    <col min="8259" max="8259" width="15.42578125" style="3" customWidth="1"/>
    <col min="8260" max="8260" width="9.5703125" style="3" customWidth="1"/>
    <col min="8261" max="8261" width="14.42578125" style="3" customWidth="1"/>
    <col min="8262" max="8262" width="49.85546875" style="3" customWidth="1"/>
    <col min="8263" max="8263" width="22.5703125" style="3" customWidth="1"/>
    <col min="8264" max="8264" width="23" style="3" customWidth="1"/>
    <col min="8265" max="8265" width="22.85546875" style="3" customWidth="1"/>
    <col min="8266" max="8266" width="23.42578125" style="3" customWidth="1"/>
    <col min="8267" max="8267" width="22.42578125" style="3" customWidth="1"/>
    <col min="8268" max="8268" width="13.85546875" style="3" customWidth="1"/>
    <col min="8269" max="8269" width="20.7109375" style="3" customWidth="1"/>
    <col min="8270" max="8270" width="18.140625" style="3" customWidth="1"/>
    <col min="8271" max="8271" width="14.85546875" style="3" bestFit="1" customWidth="1"/>
    <col min="8272" max="8272" width="11.42578125" style="3"/>
    <col min="8273" max="8273" width="17.42578125" style="3" customWidth="1"/>
    <col min="8274" max="8276" width="18.140625" style="3" customWidth="1"/>
    <col min="8277" max="8280" width="11.42578125" style="3"/>
    <col min="8281" max="8281" width="34" style="3" customWidth="1"/>
    <col min="8282" max="8282" width="9.5703125" style="3" customWidth="1"/>
    <col min="8283" max="8283" width="16.7109375" style="3" customWidth="1"/>
    <col min="8284" max="8284" width="55.140625" style="3" customWidth="1"/>
    <col min="8285" max="8285" width="22.5703125" style="3" customWidth="1"/>
    <col min="8286" max="8286" width="23" style="3" customWidth="1"/>
    <col min="8287" max="8287" width="22.85546875" style="3" customWidth="1"/>
    <col min="8288" max="8288" width="23.42578125" style="3" customWidth="1"/>
    <col min="8289" max="8289" width="28.7109375" style="3" customWidth="1"/>
    <col min="8290" max="8290" width="12.7109375" style="3" customWidth="1"/>
    <col min="8291" max="8291" width="11.42578125" style="3"/>
    <col min="8292" max="8292" width="25.28515625" style="3" customWidth="1"/>
    <col min="8293" max="8293" width="15.85546875" style="3" bestFit="1" customWidth="1"/>
    <col min="8294" max="8295" width="18" style="3" bestFit="1" customWidth="1"/>
    <col min="8296" max="8514" width="11.42578125" style="3"/>
    <col min="8515" max="8515" width="15.42578125" style="3" customWidth="1"/>
    <col min="8516" max="8516" width="9.5703125" style="3" customWidth="1"/>
    <col min="8517" max="8517" width="14.42578125" style="3" customWidth="1"/>
    <col min="8518" max="8518" width="49.85546875" style="3" customWidth="1"/>
    <col min="8519" max="8519" width="22.5703125" style="3" customWidth="1"/>
    <col min="8520" max="8520" width="23" style="3" customWidth="1"/>
    <col min="8521" max="8521" width="22.85546875" style="3" customWidth="1"/>
    <col min="8522" max="8522" width="23.42578125" style="3" customWidth="1"/>
    <col min="8523" max="8523" width="22.42578125" style="3" customWidth="1"/>
    <col min="8524" max="8524" width="13.85546875" style="3" customWidth="1"/>
    <col min="8525" max="8525" width="20.7109375" style="3" customWidth="1"/>
    <col min="8526" max="8526" width="18.140625" style="3" customWidth="1"/>
    <col min="8527" max="8527" width="14.85546875" style="3" bestFit="1" customWidth="1"/>
    <col min="8528" max="8528" width="11.42578125" style="3"/>
    <col min="8529" max="8529" width="17.42578125" style="3" customWidth="1"/>
    <col min="8530" max="8532" width="18.140625" style="3" customWidth="1"/>
    <col min="8533" max="8536" width="11.42578125" style="3"/>
    <col min="8537" max="8537" width="34" style="3" customWidth="1"/>
    <col min="8538" max="8538" width="9.5703125" style="3" customWidth="1"/>
    <col min="8539" max="8539" width="16.7109375" style="3" customWidth="1"/>
    <col min="8540" max="8540" width="55.140625" style="3" customWidth="1"/>
    <col min="8541" max="8541" width="22.5703125" style="3" customWidth="1"/>
    <col min="8542" max="8542" width="23" style="3" customWidth="1"/>
    <col min="8543" max="8543" width="22.85546875" style="3" customWidth="1"/>
    <col min="8544" max="8544" width="23.42578125" style="3" customWidth="1"/>
    <col min="8545" max="8545" width="28.7109375" style="3" customWidth="1"/>
    <col min="8546" max="8546" width="12.7109375" style="3" customWidth="1"/>
    <col min="8547" max="8547" width="11.42578125" style="3"/>
    <col min="8548" max="8548" width="25.28515625" style="3" customWidth="1"/>
    <col min="8549" max="8549" width="15.85546875" style="3" bestFit="1" customWidth="1"/>
    <col min="8550" max="8551" width="18" style="3" bestFit="1" customWidth="1"/>
    <col min="8552" max="8770" width="11.42578125" style="3"/>
    <col min="8771" max="8771" width="15.42578125" style="3" customWidth="1"/>
    <col min="8772" max="8772" width="9.5703125" style="3" customWidth="1"/>
    <col min="8773" max="8773" width="14.42578125" style="3" customWidth="1"/>
    <col min="8774" max="8774" width="49.85546875" style="3" customWidth="1"/>
    <col min="8775" max="8775" width="22.5703125" style="3" customWidth="1"/>
    <col min="8776" max="8776" width="23" style="3" customWidth="1"/>
    <col min="8777" max="8777" width="22.85546875" style="3" customWidth="1"/>
    <col min="8778" max="8778" width="23.42578125" style="3" customWidth="1"/>
    <col min="8779" max="8779" width="22.42578125" style="3" customWidth="1"/>
    <col min="8780" max="8780" width="13.85546875" style="3" customWidth="1"/>
    <col min="8781" max="8781" width="20.7109375" style="3" customWidth="1"/>
    <col min="8782" max="8782" width="18.140625" style="3" customWidth="1"/>
    <col min="8783" max="8783" width="14.85546875" style="3" bestFit="1" customWidth="1"/>
    <col min="8784" max="8784" width="11.42578125" style="3"/>
    <col min="8785" max="8785" width="17.42578125" style="3" customWidth="1"/>
    <col min="8786" max="8788" width="18.140625" style="3" customWidth="1"/>
    <col min="8789" max="8792" width="11.42578125" style="3"/>
    <col min="8793" max="8793" width="34" style="3" customWidth="1"/>
    <col min="8794" max="8794" width="9.5703125" style="3" customWidth="1"/>
    <col min="8795" max="8795" width="16.7109375" style="3" customWidth="1"/>
    <col min="8796" max="8796" width="55.140625" style="3" customWidth="1"/>
    <col min="8797" max="8797" width="22.5703125" style="3" customWidth="1"/>
    <col min="8798" max="8798" width="23" style="3" customWidth="1"/>
    <col min="8799" max="8799" width="22.85546875" style="3" customWidth="1"/>
    <col min="8800" max="8800" width="23.42578125" style="3" customWidth="1"/>
    <col min="8801" max="8801" width="28.7109375" style="3" customWidth="1"/>
    <col min="8802" max="8802" width="12.7109375" style="3" customWidth="1"/>
    <col min="8803" max="8803" width="11.42578125" style="3"/>
    <col min="8804" max="8804" width="25.28515625" style="3" customWidth="1"/>
    <col min="8805" max="8805" width="15.85546875" style="3" bestFit="1" customWidth="1"/>
    <col min="8806" max="8807" width="18" style="3" bestFit="1" customWidth="1"/>
    <col min="8808" max="9026" width="11.42578125" style="3"/>
    <col min="9027" max="9027" width="15.42578125" style="3" customWidth="1"/>
    <col min="9028" max="9028" width="9.5703125" style="3" customWidth="1"/>
    <col min="9029" max="9029" width="14.42578125" style="3" customWidth="1"/>
    <col min="9030" max="9030" width="49.85546875" style="3" customWidth="1"/>
    <col min="9031" max="9031" width="22.5703125" style="3" customWidth="1"/>
    <col min="9032" max="9032" width="23" style="3" customWidth="1"/>
    <col min="9033" max="9033" width="22.85546875" style="3" customWidth="1"/>
    <col min="9034" max="9034" width="23.42578125" style="3" customWidth="1"/>
    <col min="9035" max="9035" width="22.42578125" style="3" customWidth="1"/>
    <col min="9036" max="9036" width="13.85546875" style="3" customWidth="1"/>
    <col min="9037" max="9037" width="20.7109375" style="3" customWidth="1"/>
    <col min="9038" max="9038" width="18.140625" style="3" customWidth="1"/>
    <col min="9039" max="9039" width="14.85546875" style="3" bestFit="1" customWidth="1"/>
    <col min="9040" max="9040" width="11.42578125" style="3"/>
    <col min="9041" max="9041" width="17.42578125" style="3" customWidth="1"/>
    <col min="9042" max="9044" width="18.140625" style="3" customWidth="1"/>
    <col min="9045" max="9048" width="11.42578125" style="3"/>
    <col min="9049" max="9049" width="34" style="3" customWidth="1"/>
    <col min="9050" max="9050" width="9.5703125" style="3" customWidth="1"/>
    <col min="9051" max="9051" width="16.7109375" style="3" customWidth="1"/>
    <col min="9052" max="9052" width="55.140625" style="3" customWidth="1"/>
    <col min="9053" max="9053" width="22.5703125" style="3" customWidth="1"/>
    <col min="9054" max="9054" width="23" style="3" customWidth="1"/>
    <col min="9055" max="9055" width="22.85546875" style="3" customWidth="1"/>
    <col min="9056" max="9056" width="23.42578125" style="3" customWidth="1"/>
    <col min="9057" max="9057" width="28.7109375" style="3" customWidth="1"/>
    <col min="9058" max="9058" width="12.7109375" style="3" customWidth="1"/>
    <col min="9059" max="9059" width="11.42578125" style="3"/>
    <col min="9060" max="9060" width="25.28515625" style="3" customWidth="1"/>
    <col min="9061" max="9061" width="15.85546875" style="3" bestFit="1" customWidth="1"/>
    <col min="9062" max="9063" width="18" style="3" bestFit="1" customWidth="1"/>
    <col min="9064" max="9282" width="11.42578125" style="3"/>
    <col min="9283" max="9283" width="15.42578125" style="3" customWidth="1"/>
    <col min="9284" max="9284" width="9.5703125" style="3" customWidth="1"/>
    <col min="9285" max="9285" width="14.42578125" style="3" customWidth="1"/>
    <col min="9286" max="9286" width="49.85546875" style="3" customWidth="1"/>
    <col min="9287" max="9287" width="22.5703125" style="3" customWidth="1"/>
    <col min="9288" max="9288" width="23" style="3" customWidth="1"/>
    <col min="9289" max="9289" width="22.85546875" style="3" customWidth="1"/>
    <col min="9290" max="9290" width="23.42578125" style="3" customWidth="1"/>
    <col min="9291" max="9291" width="22.42578125" style="3" customWidth="1"/>
    <col min="9292" max="9292" width="13.85546875" style="3" customWidth="1"/>
    <col min="9293" max="9293" width="20.7109375" style="3" customWidth="1"/>
    <col min="9294" max="9294" width="18.140625" style="3" customWidth="1"/>
    <col min="9295" max="9295" width="14.85546875" style="3" bestFit="1" customWidth="1"/>
    <col min="9296" max="9296" width="11.42578125" style="3"/>
    <col min="9297" max="9297" width="17.42578125" style="3" customWidth="1"/>
    <col min="9298" max="9300" width="18.140625" style="3" customWidth="1"/>
    <col min="9301" max="9304" width="11.42578125" style="3"/>
    <col min="9305" max="9305" width="34" style="3" customWidth="1"/>
    <col min="9306" max="9306" width="9.5703125" style="3" customWidth="1"/>
    <col min="9307" max="9307" width="16.7109375" style="3" customWidth="1"/>
    <col min="9308" max="9308" width="55.140625" style="3" customWidth="1"/>
    <col min="9309" max="9309" width="22.5703125" style="3" customWidth="1"/>
    <col min="9310" max="9310" width="23" style="3" customWidth="1"/>
    <col min="9311" max="9311" width="22.85546875" style="3" customWidth="1"/>
    <col min="9312" max="9312" width="23.42578125" style="3" customWidth="1"/>
    <col min="9313" max="9313" width="28.7109375" style="3" customWidth="1"/>
    <col min="9314" max="9314" width="12.7109375" style="3" customWidth="1"/>
    <col min="9315" max="9315" width="11.42578125" style="3"/>
    <col min="9316" max="9316" width="25.28515625" style="3" customWidth="1"/>
    <col min="9317" max="9317" width="15.85546875" style="3" bestFit="1" customWidth="1"/>
    <col min="9318" max="9319" width="18" style="3" bestFit="1" customWidth="1"/>
    <col min="9320" max="9538" width="11.42578125" style="3"/>
    <col min="9539" max="9539" width="15.42578125" style="3" customWidth="1"/>
    <col min="9540" max="9540" width="9.5703125" style="3" customWidth="1"/>
    <col min="9541" max="9541" width="14.42578125" style="3" customWidth="1"/>
    <col min="9542" max="9542" width="49.85546875" style="3" customWidth="1"/>
    <col min="9543" max="9543" width="22.5703125" style="3" customWidth="1"/>
    <col min="9544" max="9544" width="23" style="3" customWidth="1"/>
    <col min="9545" max="9545" width="22.85546875" style="3" customWidth="1"/>
    <col min="9546" max="9546" width="23.42578125" style="3" customWidth="1"/>
    <col min="9547" max="9547" width="22.42578125" style="3" customWidth="1"/>
    <col min="9548" max="9548" width="13.85546875" style="3" customWidth="1"/>
    <col min="9549" max="9549" width="20.7109375" style="3" customWidth="1"/>
    <col min="9550" max="9550" width="18.140625" style="3" customWidth="1"/>
    <col min="9551" max="9551" width="14.85546875" style="3" bestFit="1" customWidth="1"/>
    <col min="9552" max="9552" width="11.42578125" style="3"/>
    <col min="9553" max="9553" width="17.42578125" style="3" customWidth="1"/>
    <col min="9554" max="9556" width="18.140625" style="3" customWidth="1"/>
    <col min="9557" max="9560" width="11.42578125" style="3"/>
    <col min="9561" max="9561" width="34" style="3" customWidth="1"/>
    <col min="9562" max="9562" width="9.5703125" style="3" customWidth="1"/>
    <col min="9563" max="9563" width="16.7109375" style="3" customWidth="1"/>
    <col min="9564" max="9564" width="55.140625" style="3" customWidth="1"/>
    <col min="9565" max="9565" width="22.5703125" style="3" customWidth="1"/>
    <col min="9566" max="9566" width="23" style="3" customWidth="1"/>
    <col min="9567" max="9567" width="22.85546875" style="3" customWidth="1"/>
    <col min="9568" max="9568" width="23.42578125" style="3" customWidth="1"/>
    <col min="9569" max="9569" width="28.7109375" style="3" customWidth="1"/>
    <col min="9570" max="9570" width="12.7109375" style="3" customWidth="1"/>
    <col min="9571" max="9571" width="11.42578125" style="3"/>
    <col min="9572" max="9572" width="25.28515625" style="3" customWidth="1"/>
    <col min="9573" max="9573" width="15.85546875" style="3" bestFit="1" customWidth="1"/>
    <col min="9574" max="9575" width="18" style="3" bestFit="1" customWidth="1"/>
    <col min="9576" max="9794" width="11.42578125" style="3"/>
    <col min="9795" max="9795" width="15.42578125" style="3" customWidth="1"/>
    <col min="9796" max="9796" width="9.5703125" style="3" customWidth="1"/>
    <col min="9797" max="9797" width="14.42578125" style="3" customWidth="1"/>
    <col min="9798" max="9798" width="49.85546875" style="3" customWidth="1"/>
    <col min="9799" max="9799" width="22.5703125" style="3" customWidth="1"/>
    <col min="9800" max="9800" width="23" style="3" customWidth="1"/>
    <col min="9801" max="9801" width="22.85546875" style="3" customWidth="1"/>
    <col min="9802" max="9802" width="23.42578125" style="3" customWidth="1"/>
    <col min="9803" max="9803" width="22.42578125" style="3" customWidth="1"/>
    <col min="9804" max="9804" width="13.85546875" style="3" customWidth="1"/>
    <col min="9805" max="9805" width="20.7109375" style="3" customWidth="1"/>
    <col min="9806" max="9806" width="18.140625" style="3" customWidth="1"/>
    <col min="9807" max="9807" width="14.85546875" style="3" bestFit="1" customWidth="1"/>
    <col min="9808" max="9808" width="11.42578125" style="3"/>
    <col min="9809" max="9809" width="17.42578125" style="3" customWidth="1"/>
    <col min="9810" max="9812" width="18.140625" style="3" customWidth="1"/>
    <col min="9813" max="9816" width="11.42578125" style="3"/>
    <col min="9817" max="9817" width="34" style="3" customWidth="1"/>
    <col min="9818" max="9818" width="9.5703125" style="3" customWidth="1"/>
    <col min="9819" max="9819" width="16.7109375" style="3" customWidth="1"/>
    <col min="9820" max="9820" width="55.140625" style="3" customWidth="1"/>
    <col min="9821" max="9821" width="22.5703125" style="3" customWidth="1"/>
    <col min="9822" max="9822" width="23" style="3" customWidth="1"/>
    <col min="9823" max="9823" width="22.85546875" style="3" customWidth="1"/>
    <col min="9824" max="9824" width="23.42578125" style="3" customWidth="1"/>
    <col min="9825" max="9825" width="28.7109375" style="3" customWidth="1"/>
    <col min="9826" max="9826" width="12.7109375" style="3" customWidth="1"/>
    <col min="9827" max="9827" width="11.42578125" style="3"/>
    <col min="9828" max="9828" width="25.28515625" style="3" customWidth="1"/>
    <col min="9829" max="9829" width="15.85546875" style="3" bestFit="1" customWidth="1"/>
    <col min="9830" max="9831" width="18" style="3" bestFit="1" customWidth="1"/>
    <col min="9832" max="10050" width="11.42578125" style="3"/>
    <col min="10051" max="10051" width="15.42578125" style="3" customWidth="1"/>
    <col min="10052" max="10052" width="9.5703125" style="3" customWidth="1"/>
    <col min="10053" max="10053" width="14.42578125" style="3" customWidth="1"/>
    <col min="10054" max="10054" width="49.85546875" style="3" customWidth="1"/>
    <col min="10055" max="10055" width="22.5703125" style="3" customWidth="1"/>
    <col min="10056" max="10056" width="23" style="3" customWidth="1"/>
    <col min="10057" max="10057" width="22.85546875" style="3" customWidth="1"/>
    <col min="10058" max="10058" width="23.42578125" style="3" customWidth="1"/>
    <col min="10059" max="10059" width="22.42578125" style="3" customWidth="1"/>
    <col min="10060" max="10060" width="13.85546875" style="3" customWidth="1"/>
    <col min="10061" max="10061" width="20.7109375" style="3" customWidth="1"/>
    <col min="10062" max="10062" width="18.140625" style="3" customWidth="1"/>
    <col min="10063" max="10063" width="14.85546875" style="3" bestFit="1" customWidth="1"/>
    <col min="10064" max="10064" width="11.42578125" style="3"/>
    <col min="10065" max="10065" width="17.42578125" style="3" customWidth="1"/>
    <col min="10066" max="10068" width="18.140625" style="3" customWidth="1"/>
    <col min="10069" max="10072" width="11.42578125" style="3"/>
    <col min="10073" max="10073" width="34" style="3" customWidth="1"/>
    <col min="10074" max="10074" width="9.5703125" style="3" customWidth="1"/>
    <col min="10075" max="10075" width="16.7109375" style="3" customWidth="1"/>
    <col min="10076" max="10076" width="55.140625" style="3" customWidth="1"/>
    <col min="10077" max="10077" width="22.5703125" style="3" customWidth="1"/>
    <col min="10078" max="10078" width="23" style="3" customWidth="1"/>
    <col min="10079" max="10079" width="22.85546875" style="3" customWidth="1"/>
    <col min="10080" max="10080" width="23.42578125" style="3" customWidth="1"/>
    <col min="10081" max="10081" width="28.7109375" style="3" customWidth="1"/>
    <col min="10082" max="10082" width="12.7109375" style="3" customWidth="1"/>
    <col min="10083" max="10083" width="11.42578125" style="3"/>
    <col min="10084" max="10084" width="25.28515625" style="3" customWidth="1"/>
    <col min="10085" max="10085" width="15.85546875" style="3" bestFit="1" customWidth="1"/>
    <col min="10086" max="10087" width="18" style="3" bestFit="1" customWidth="1"/>
    <col min="10088" max="10306" width="11.42578125" style="3"/>
    <col min="10307" max="10307" width="15.42578125" style="3" customWidth="1"/>
    <col min="10308" max="10308" width="9.5703125" style="3" customWidth="1"/>
    <col min="10309" max="10309" width="14.42578125" style="3" customWidth="1"/>
    <col min="10310" max="10310" width="49.85546875" style="3" customWidth="1"/>
    <col min="10311" max="10311" width="22.5703125" style="3" customWidth="1"/>
    <col min="10312" max="10312" width="23" style="3" customWidth="1"/>
    <col min="10313" max="10313" width="22.85546875" style="3" customWidth="1"/>
    <col min="10314" max="10314" width="23.42578125" style="3" customWidth="1"/>
    <col min="10315" max="10315" width="22.42578125" style="3" customWidth="1"/>
    <col min="10316" max="10316" width="13.85546875" style="3" customWidth="1"/>
    <col min="10317" max="10317" width="20.7109375" style="3" customWidth="1"/>
    <col min="10318" max="10318" width="18.140625" style="3" customWidth="1"/>
    <col min="10319" max="10319" width="14.85546875" style="3" bestFit="1" customWidth="1"/>
    <col min="10320" max="10320" width="11.42578125" style="3"/>
    <col min="10321" max="10321" width="17.42578125" style="3" customWidth="1"/>
    <col min="10322" max="10324" width="18.140625" style="3" customWidth="1"/>
    <col min="10325" max="10328" width="11.42578125" style="3"/>
    <col min="10329" max="10329" width="34" style="3" customWidth="1"/>
    <col min="10330" max="10330" width="9.5703125" style="3" customWidth="1"/>
    <col min="10331" max="10331" width="16.7109375" style="3" customWidth="1"/>
    <col min="10332" max="10332" width="55.140625" style="3" customWidth="1"/>
    <col min="10333" max="10333" width="22.5703125" style="3" customWidth="1"/>
    <col min="10334" max="10334" width="23" style="3" customWidth="1"/>
    <col min="10335" max="10335" width="22.85546875" style="3" customWidth="1"/>
    <col min="10336" max="10336" width="23.42578125" style="3" customWidth="1"/>
    <col min="10337" max="10337" width="28.7109375" style="3" customWidth="1"/>
    <col min="10338" max="10338" width="12.7109375" style="3" customWidth="1"/>
    <col min="10339" max="10339" width="11.42578125" style="3"/>
    <col min="10340" max="10340" width="25.28515625" style="3" customWidth="1"/>
    <col min="10341" max="10341" width="15.85546875" style="3" bestFit="1" customWidth="1"/>
    <col min="10342" max="10343" width="18" style="3" bestFit="1" customWidth="1"/>
    <col min="10344" max="10562" width="11.42578125" style="3"/>
    <col min="10563" max="10563" width="15.42578125" style="3" customWidth="1"/>
    <col min="10564" max="10564" width="9.5703125" style="3" customWidth="1"/>
    <col min="10565" max="10565" width="14.42578125" style="3" customWidth="1"/>
    <col min="10566" max="10566" width="49.85546875" style="3" customWidth="1"/>
    <col min="10567" max="10567" width="22.5703125" style="3" customWidth="1"/>
    <col min="10568" max="10568" width="23" style="3" customWidth="1"/>
    <col min="10569" max="10569" width="22.85546875" style="3" customWidth="1"/>
    <col min="10570" max="10570" width="23.42578125" style="3" customWidth="1"/>
    <col min="10571" max="10571" width="22.42578125" style="3" customWidth="1"/>
    <col min="10572" max="10572" width="13.85546875" style="3" customWidth="1"/>
    <col min="10573" max="10573" width="20.7109375" style="3" customWidth="1"/>
    <col min="10574" max="10574" width="18.140625" style="3" customWidth="1"/>
    <col min="10575" max="10575" width="14.85546875" style="3" bestFit="1" customWidth="1"/>
    <col min="10576" max="10576" width="11.42578125" style="3"/>
    <col min="10577" max="10577" width="17.42578125" style="3" customWidth="1"/>
    <col min="10578" max="10580" width="18.140625" style="3" customWidth="1"/>
    <col min="10581" max="10584" width="11.42578125" style="3"/>
    <col min="10585" max="10585" width="34" style="3" customWidth="1"/>
    <col min="10586" max="10586" width="9.5703125" style="3" customWidth="1"/>
    <col min="10587" max="10587" width="16.7109375" style="3" customWidth="1"/>
    <col min="10588" max="10588" width="55.140625" style="3" customWidth="1"/>
    <col min="10589" max="10589" width="22.5703125" style="3" customWidth="1"/>
    <col min="10590" max="10590" width="23" style="3" customWidth="1"/>
    <col min="10591" max="10591" width="22.85546875" style="3" customWidth="1"/>
    <col min="10592" max="10592" width="23.42578125" style="3" customWidth="1"/>
    <col min="10593" max="10593" width="28.7109375" style="3" customWidth="1"/>
    <col min="10594" max="10594" width="12.7109375" style="3" customWidth="1"/>
    <col min="10595" max="10595" width="11.42578125" style="3"/>
    <col min="10596" max="10596" width="25.28515625" style="3" customWidth="1"/>
    <col min="10597" max="10597" width="15.85546875" style="3" bestFit="1" customWidth="1"/>
    <col min="10598" max="10599" width="18" style="3" bestFit="1" customWidth="1"/>
    <col min="10600" max="10818" width="11.42578125" style="3"/>
    <col min="10819" max="10819" width="15.42578125" style="3" customWidth="1"/>
    <col min="10820" max="10820" width="9.5703125" style="3" customWidth="1"/>
    <col min="10821" max="10821" width="14.42578125" style="3" customWidth="1"/>
    <col min="10822" max="10822" width="49.85546875" style="3" customWidth="1"/>
    <col min="10823" max="10823" width="22.5703125" style="3" customWidth="1"/>
    <col min="10824" max="10824" width="23" style="3" customWidth="1"/>
    <col min="10825" max="10825" width="22.85546875" style="3" customWidth="1"/>
    <col min="10826" max="10826" width="23.42578125" style="3" customWidth="1"/>
    <col min="10827" max="10827" width="22.42578125" style="3" customWidth="1"/>
    <col min="10828" max="10828" width="13.85546875" style="3" customWidth="1"/>
    <col min="10829" max="10829" width="20.7109375" style="3" customWidth="1"/>
    <col min="10830" max="10830" width="18.140625" style="3" customWidth="1"/>
    <col min="10831" max="10831" width="14.85546875" style="3" bestFit="1" customWidth="1"/>
    <col min="10832" max="10832" width="11.42578125" style="3"/>
    <col min="10833" max="10833" width="17.42578125" style="3" customWidth="1"/>
    <col min="10834" max="10836" width="18.140625" style="3" customWidth="1"/>
    <col min="10837" max="10840" width="11.42578125" style="3"/>
    <col min="10841" max="10841" width="34" style="3" customWidth="1"/>
    <col min="10842" max="10842" width="9.5703125" style="3" customWidth="1"/>
    <col min="10843" max="10843" width="16.7109375" style="3" customWidth="1"/>
    <col min="10844" max="10844" width="55.140625" style="3" customWidth="1"/>
    <col min="10845" max="10845" width="22.5703125" style="3" customWidth="1"/>
    <col min="10846" max="10846" width="23" style="3" customWidth="1"/>
    <col min="10847" max="10847" width="22.85546875" style="3" customWidth="1"/>
    <col min="10848" max="10848" width="23.42578125" style="3" customWidth="1"/>
    <col min="10849" max="10849" width="28.7109375" style="3" customWidth="1"/>
    <col min="10850" max="10850" width="12.7109375" style="3" customWidth="1"/>
    <col min="10851" max="10851" width="11.42578125" style="3"/>
    <col min="10852" max="10852" width="25.28515625" style="3" customWidth="1"/>
    <col min="10853" max="10853" width="15.85546875" style="3" bestFit="1" customWidth="1"/>
    <col min="10854" max="10855" width="18" style="3" bestFit="1" customWidth="1"/>
    <col min="10856" max="11074" width="11.42578125" style="3"/>
    <col min="11075" max="11075" width="15.42578125" style="3" customWidth="1"/>
    <col min="11076" max="11076" width="9.5703125" style="3" customWidth="1"/>
    <col min="11077" max="11077" width="14.42578125" style="3" customWidth="1"/>
    <col min="11078" max="11078" width="49.85546875" style="3" customWidth="1"/>
    <col min="11079" max="11079" width="22.5703125" style="3" customWidth="1"/>
    <col min="11080" max="11080" width="23" style="3" customWidth="1"/>
    <col min="11081" max="11081" width="22.85546875" style="3" customWidth="1"/>
    <col min="11082" max="11082" width="23.42578125" style="3" customWidth="1"/>
    <col min="11083" max="11083" width="22.42578125" style="3" customWidth="1"/>
    <col min="11084" max="11084" width="13.85546875" style="3" customWidth="1"/>
    <col min="11085" max="11085" width="20.7109375" style="3" customWidth="1"/>
    <col min="11086" max="11086" width="18.140625" style="3" customWidth="1"/>
    <col min="11087" max="11087" width="14.85546875" style="3" bestFit="1" customWidth="1"/>
    <col min="11088" max="11088" width="11.42578125" style="3"/>
    <col min="11089" max="11089" width="17.42578125" style="3" customWidth="1"/>
    <col min="11090" max="11092" width="18.140625" style="3" customWidth="1"/>
    <col min="11093" max="11096" width="11.42578125" style="3"/>
    <col min="11097" max="11097" width="34" style="3" customWidth="1"/>
    <col min="11098" max="11098" width="9.5703125" style="3" customWidth="1"/>
    <col min="11099" max="11099" width="16.7109375" style="3" customWidth="1"/>
    <col min="11100" max="11100" width="55.140625" style="3" customWidth="1"/>
    <col min="11101" max="11101" width="22.5703125" style="3" customWidth="1"/>
    <col min="11102" max="11102" width="23" style="3" customWidth="1"/>
    <col min="11103" max="11103" width="22.85546875" style="3" customWidth="1"/>
    <col min="11104" max="11104" width="23.42578125" style="3" customWidth="1"/>
    <col min="11105" max="11105" width="28.7109375" style="3" customWidth="1"/>
    <col min="11106" max="11106" width="12.7109375" style="3" customWidth="1"/>
    <col min="11107" max="11107" width="11.42578125" style="3"/>
    <col min="11108" max="11108" width="25.28515625" style="3" customWidth="1"/>
    <col min="11109" max="11109" width="15.85546875" style="3" bestFit="1" customWidth="1"/>
    <col min="11110" max="11111" width="18" style="3" bestFit="1" customWidth="1"/>
    <col min="11112" max="11330" width="11.42578125" style="3"/>
    <col min="11331" max="11331" width="15.42578125" style="3" customWidth="1"/>
    <col min="11332" max="11332" width="9.5703125" style="3" customWidth="1"/>
    <col min="11333" max="11333" width="14.42578125" style="3" customWidth="1"/>
    <col min="11334" max="11334" width="49.85546875" style="3" customWidth="1"/>
    <col min="11335" max="11335" width="22.5703125" style="3" customWidth="1"/>
    <col min="11336" max="11336" width="23" style="3" customWidth="1"/>
    <col min="11337" max="11337" width="22.85546875" style="3" customWidth="1"/>
    <col min="11338" max="11338" width="23.42578125" style="3" customWidth="1"/>
    <col min="11339" max="11339" width="22.42578125" style="3" customWidth="1"/>
    <col min="11340" max="11340" width="13.85546875" style="3" customWidth="1"/>
    <col min="11341" max="11341" width="20.7109375" style="3" customWidth="1"/>
    <col min="11342" max="11342" width="18.140625" style="3" customWidth="1"/>
    <col min="11343" max="11343" width="14.85546875" style="3" bestFit="1" customWidth="1"/>
    <col min="11344" max="11344" width="11.42578125" style="3"/>
    <col min="11345" max="11345" width="17.42578125" style="3" customWidth="1"/>
    <col min="11346" max="11348" width="18.140625" style="3" customWidth="1"/>
    <col min="11349" max="11352" width="11.42578125" style="3"/>
    <col min="11353" max="11353" width="34" style="3" customWidth="1"/>
    <col min="11354" max="11354" width="9.5703125" style="3" customWidth="1"/>
    <col min="11355" max="11355" width="16.7109375" style="3" customWidth="1"/>
    <col min="11356" max="11356" width="55.140625" style="3" customWidth="1"/>
    <col min="11357" max="11357" width="22.5703125" style="3" customWidth="1"/>
    <col min="11358" max="11358" width="23" style="3" customWidth="1"/>
    <col min="11359" max="11359" width="22.85546875" style="3" customWidth="1"/>
    <col min="11360" max="11360" width="23.42578125" style="3" customWidth="1"/>
    <col min="11361" max="11361" width="28.7109375" style="3" customWidth="1"/>
    <col min="11362" max="11362" width="12.7109375" style="3" customWidth="1"/>
    <col min="11363" max="11363" width="11.42578125" style="3"/>
    <col min="11364" max="11364" width="25.28515625" style="3" customWidth="1"/>
    <col min="11365" max="11365" width="15.85546875" style="3" bestFit="1" customWidth="1"/>
    <col min="11366" max="11367" width="18" style="3" bestFit="1" customWidth="1"/>
    <col min="11368" max="11586" width="11.42578125" style="3"/>
    <col min="11587" max="11587" width="15.42578125" style="3" customWidth="1"/>
    <col min="11588" max="11588" width="9.5703125" style="3" customWidth="1"/>
    <col min="11589" max="11589" width="14.42578125" style="3" customWidth="1"/>
    <col min="11590" max="11590" width="49.85546875" style="3" customWidth="1"/>
    <col min="11591" max="11591" width="22.5703125" style="3" customWidth="1"/>
    <col min="11592" max="11592" width="23" style="3" customWidth="1"/>
    <col min="11593" max="11593" width="22.85546875" style="3" customWidth="1"/>
    <col min="11594" max="11594" width="23.42578125" style="3" customWidth="1"/>
    <col min="11595" max="11595" width="22.42578125" style="3" customWidth="1"/>
    <col min="11596" max="11596" width="13.85546875" style="3" customWidth="1"/>
    <col min="11597" max="11597" width="20.7109375" style="3" customWidth="1"/>
    <col min="11598" max="11598" width="18.140625" style="3" customWidth="1"/>
    <col min="11599" max="11599" width="14.85546875" style="3" bestFit="1" customWidth="1"/>
    <col min="11600" max="11600" width="11.42578125" style="3"/>
    <col min="11601" max="11601" width="17.42578125" style="3" customWidth="1"/>
    <col min="11602" max="11604" width="18.140625" style="3" customWidth="1"/>
    <col min="11605" max="11608" width="11.42578125" style="3"/>
    <col min="11609" max="11609" width="34" style="3" customWidth="1"/>
    <col min="11610" max="11610" width="9.5703125" style="3" customWidth="1"/>
    <col min="11611" max="11611" width="16.7109375" style="3" customWidth="1"/>
    <col min="11612" max="11612" width="55.140625" style="3" customWidth="1"/>
    <col min="11613" max="11613" width="22.5703125" style="3" customWidth="1"/>
    <col min="11614" max="11614" width="23" style="3" customWidth="1"/>
    <col min="11615" max="11615" width="22.85546875" style="3" customWidth="1"/>
    <col min="11616" max="11616" width="23.42578125" style="3" customWidth="1"/>
    <col min="11617" max="11617" width="28.7109375" style="3" customWidth="1"/>
    <col min="11618" max="11618" width="12.7109375" style="3" customWidth="1"/>
    <col min="11619" max="11619" width="11.42578125" style="3"/>
    <col min="11620" max="11620" width="25.28515625" style="3" customWidth="1"/>
    <col min="11621" max="11621" width="15.85546875" style="3" bestFit="1" customWidth="1"/>
    <col min="11622" max="11623" width="18" style="3" bestFit="1" customWidth="1"/>
    <col min="11624" max="11842" width="11.42578125" style="3"/>
    <col min="11843" max="11843" width="15.42578125" style="3" customWidth="1"/>
    <col min="11844" max="11844" width="9.5703125" style="3" customWidth="1"/>
    <col min="11845" max="11845" width="14.42578125" style="3" customWidth="1"/>
    <col min="11846" max="11846" width="49.85546875" style="3" customWidth="1"/>
    <col min="11847" max="11847" width="22.5703125" style="3" customWidth="1"/>
    <col min="11848" max="11848" width="23" style="3" customWidth="1"/>
    <col min="11849" max="11849" width="22.85546875" style="3" customWidth="1"/>
    <col min="11850" max="11850" width="23.42578125" style="3" customWidth="1"/>
    <col min="11851" max="11851" width="22.42578125" style="3" customWidth="1"/>
    <col min="11852" max="11852" width="13.85546875" style="3" customWidth="1"/>
    <col min="11853" max="11853" width="20.7109375" style="3" customWidth="1"/>
    <col min="11854" max="11854" width="18.140625" style="3" customWidth="1"/>
    <col min="11855" max="11855" width="14.85546875" style="3" bestFit="1" customWidth="1"/>
    <col min="11856" max="11856" width="11.42578125" style="3"/>
    <col min="11857" max="11857" width="17.42578125" style="3" customWidth="1"/>
    <col min="11858" max="11860" width="18.140625" style="3" customWidth="1"/>
    <col min="11861" max="11864" width="11.42578125" style="3"/>
    <col min="11865" max="11865" width="34" style="3" customWidth="1"/>
    <col min="11866" max="11866" width="9.5703125" style="3" customWidth="1"/>
    <col min="11867" max="11867" width="16.7109375" style="3" customWidth="1"/>
    <col min="11868" max="11868" width="55.140625" style="3" customWidth="1"/>
    <col min="11869" max="11869" width="22.5703125" style="3" customWidth="1"/>
    <col min="11870" max="11870" width="23" style="3" customWidth="1"/>
    <col min="11871" max="11871" width="22.85546875" style="3" customWidth="1"/>
    <col min="11872" max="11872" width="23.42578125" style="3" customWidth="1"/>
    <col min="11873" max="11873" width="28.7109375" style="3" customWidth="1"/>
    <col min="11874" max="11874" width="12.7109375" style="3" customWidth="1"/>
    <col min="11875" max="11875" width="11.42578125" style="3"/>
    <col min="11876" max="11876" width="25.28515625" style="3" customWidth="1"/>
    <col min="11877" max="11877" width="15.85546875" style="3" bestFit="1" customWidth="1"/>
    <col min="11878" max="11879" width="18" style="3" bestFit="1" customWidth="1"/>
    <col min="11880" max="12098" width="11.42578125" style="3"/>
    <col min="12099" max="12099" width="15.42578125" style="3" customWidth="1"/>
    <col min="12100" max="12100" width="9.5703125" style="3" customWidth="1"/>
    <col min="12101" max="12101" width="14.42578125" style="3" customWidth="1"/>
    <col min="12102" max="12102" width="49.85546875" style="3" customWidth="1"/>
    <col min="12103" max="12103" width="22.5703125" style="3" customWidth="1"/>
    <col min="12104" max="12104" width="23" style="3" customWidth="1"/>
    <col min="12105" max="12105" width="22.85546875" style="3" customWidth="1"/>
    <col min="12106" max="12106" width="23.42578125" style="3" customWidth="1"/>
    <col min="12107" max="12107" width="22.42578125" style="3" customWidth="1"/>
    <col min="12108" max="12108" width="13.85546875" style="3" customWidth="1"/>
    <col min="12109" max="12109" width="20.7109375" style="3" customWidth="1"/>
    <col min="12110" max="12110" width="18.140625" style="3" customWidth="1"/>
    <col min="12111" max="12111" width="14.85546875" style="3" bestFit="1" customWidth="1"/>
    <col min="12112" max="12112" width="11.42578125" style="3"/>
    <col min="12113" max="12113" width="17.42578125" style="3" customWidth="1"/>
    <col min="12114" max="12116" width="18.140625" style="3" customWidth="1"/>
    <col min="12117" max="12120" width="11.42578125" style="3"/>
    <col min="12121" max="12121" width="34" style="3" customWidth="1"/>
    <col min="12122" max="12122" width="9.5703125" style="3" customWidth="1"/>
    <col min="12123" max="12123" width="16.7109375" style="3" customWidth="1"/>
    <col min="12124" max="12124" width="55.140625" style="3" customWidth="1"/>
    <col min="12125" max="12125" width="22.5703125" style="3" customWidth="1"/>
    <col min="12126" max="12126" width="23" style="3" customWidth="1"/>
    <col min="12127" max="12127" width="22.85546875" style="3" customWidth="1"/>
    <col min="12128" max="12128" width="23.42578125" style="3" customWidth="1"/>
    <col min="12129" max="12129" width="28.7109375" style="3" customWidth="1"/>
    <col min="12130" max="12130" width="12.7109375" style="3" customWidth="1"/>
    <col min="12131" max="12131" width="11.42578125" style="3"/>
    <col min="12132" max="12132" width="25.28515625" style="3" customWidth="1"/>
    <col min="12133" max="12133" width="15.85546875" style="3" bestFit="1" customWidth="1"/>
    <col min="12134" max="12135" width="18" style="3" bestFit="1" customWidth="1"/>
    <col min="12136" max="12354" width="11.42578125" style="3"/>
    <col min="12355" max="12355" width="15.42578125" style="3" customWidth="1"/>
    <col min="12356" max="12356" width="9.5703125" style="3" customWidth="1"/>
    <col min="12357" max="12357" width="14.42578125" style="3" customWidth="1"/>
    <col min="12358" max="12358" width="49.85546875" style="3" customWidth="1"/>
    <col min="12359" max="12359" width="22.5703125" style="3" customWidth="1"/>
    <col min="12360" max="12360" width="23" style="3" customWidth="1"/>
    <col min="12361" max="12361" width="22.85546875" style="3" customWidth="1"/>
    <col min="12362" max="12362" width="23.42578125" style="3" customWidth="1"/>
    <col min="12363" max="12363" width="22.42578125" style="3" customWidth="1"/>
    <col min="12364" max="12364" width="13.85546875" style="3" customWidth="1"/>
    <col min="12365" max="12365" width="20.7109375" style="3" customWidth="1"/>
    <col min="12366" max="12366" width="18.140625" style="3" customWidth="1"/>
    <col min="12367" max="12367" width="14.85546875" style="3" bestFit="1" customWidth="1"/>
    <col min="12368" max="12368" width="11.42578125" style="3"/>
    <col min="12369" max="12369" width="17.42578125" style="3" customWidth="1"/>
    <col min="12370" max="12372" width="18.140625" style="3" customWidth="1"/>
    <col min="12373" max="12376" width="11.42578125" style="3"/>
    <col min="12377" max="12377" width="34" style="3" customWidth="1"/>
    <col min="12378" max="12378" width="9.5703125" style="3" customWidth="1"/>
    <col min="12379" max="12379" width="16.7109375" style="3" customWidth="1"/>
    <col min="12380" max="12380" width="55.140625" style="3" customWidth="1"/>
    <col min="12381" max="12381" width="22.5703125" style="3" customWidth="1"/>
    <col min="12382" max="12382" width="23" style="3" customWidth="1"/>
    <col min="12383" max="12383" width="22.85546875" style="3" customWidth="1"/>
    <col min="12384" max="12384" width="23.42578125" style="3" customWidth="1"/>
    <col min="12385" max="12385" width="28.7109375" style="3" customWidth="1"/>
    <col min="12386" max="12386" width="12.7109375" style="3" customWidth="1"/>
    <col min="12387" max="12387" width="11.42578125" style="3"/>
    <col min="12388" max="12388" width="25.28515625" style="3" customWidth="1"/>
    <col min="12389" max="12389" width="15.85546875" style="3" bestFit="1" customWidth="1"/>
    <col min="12390" max="12391" width="18" style="3" bestFit="1" customWidth="1"/>
    <col min="12392" max="12610" width="11.42578125" style="3"/>
    <col min="12611" max="12611" width="15.42578125" style="3" customWidth="1"/>
    <col min="12612" max="12612" width="9.5703125" style="3" customWidth="1"/>
    <col min="12613" max="12613" width="14.42578125" style="3" customWidth="1"/>
    <col min="12614" max="12614" width="49.85546875" style="3" customWidth="1"/>
    <col min="12615" max="12615" width="22.5703125" style="3" customWidth="1"/>
    <col min="12616" max="12616" width="23" style="3" customWidth="1"/>
    <col min="12617" max="12617" width="22.85546875" style="3" customWidth="1"/>
    <col min="12618" max="12618" width="23.42578125" style="3" customWidth="1"/>
    <col min="12619" max="12619" width="22.42578125" style="3" customWidth="1"/>
    <col min="12620" max="12620" width="13.85546875" style="3" customWidth="1"/>
    <col min="12621" max="12621" width="20.7109375" style="3" customWidth="1"/>
    <col min="12622" max="12622" width="18.140625" style="3" customWidth="1"/>
    <col min="12623" max="12623" width="14.85546875" style="3" bestFit="1" customWidth="1"/>
    <col min="12624" max="12624" width="11.42578125" style="3"/>
    <col min="12625" max="12625" width="17.42578125" style="3" customWidth="1"/>
    <col min="12626" max="12628" width="18.140625" style="3" customWidth="1"/>
    <col min="12629" max="12632" width="11.42578125" style="3"/>
    <col min="12633" max="12633" width="34" style="3" customWidth="1"/>
    <col min="12634" max="12634" width="9.5703125" style="3" customWidth="1"/>
    <col min="12635" max="12635" width="16.7109375" style="3" customWidth="1"/>
    <col min="12636" max="12636" width="55.140625" style="3" customWidth="1"/>
    <col min="12637" max="12637" width="22.5703125" style="3" customWidth="1"/>
    <col min="12638" max="12638" width="23" style="3" customWidth="1"/>
    <col min="12639" max="12639" width="22.85546875" style="3" customWidth="1"/>
    <col min="12640" max="12640" width="23.42578125" style="3" customWidth="1"/>
    <col min="12641" max="12641" width="28.7109375" style="3" customWidth="1"/>
    <col min="12642" max="12642" width="12.7109375" style="3" customWidth="1"/>
    <col min="12643" max="12643" width="11.42578125" style="3"/>
    <col min="12644" max="12644" width="25.28515625" style="3" customWidth="1"/>
    <col min="12645" max="12645" width="15.85546875" style="3" bestFit="1" customWidth="1"/>
    <col min="12646" max="12647" width="18" style="3" bestFit="1" customWidth="1"/>
    <col min="12648" max="12866" width="11.42578125" style="3"/>
    <col min="12867" max="12867" width="15.42578125" style="3" customWidth="1"/>
    <col min="12868" max="12868" width="9.5703125" style="3" customWidth="1"/>
    <col min="12869" max="12869" width="14.42578125" style="3" customWidth="1"/>
    <col min="12870" max="12870" width="49.85546875" style="3" customWidth="1"/>
    <col min="12871" max="12871" width="22.5703125" style="3" customWidth="1"/>
    <col min="12872" max="12872" width="23" style="3" customWidth="1"/>
    <col min="12873" max="12873" width="22.85546875" style="3" customWidth="1"/>
    <col min="12874" max="12874" width="23.42578125" style="3" customWidth="1"/>
    <col min="12875" max="12875" width="22.42578125" style="3" customWidth="1"/>
    <col min="12876" max="12876" width="13.85546875" style="3" customWidth="1"/>
    <col min="12877" max="12877" width="20.7109375" style="3" customWidth="1"/>
    <col min="12878" max="12878" width="18.140625" style="3" customWidth="1"/>
    <col min="12879" max="12879" width="14.85546875" style="3" bestFit="1" customWidth="1"/>
    <col min="12880" max="12880" width="11.42578125" style="3"/>
    <col min="12881" max="12881" width="17.42578125" style="3" customWidth="1"/>
    <col min="12882" max="12884" width="18.140625" style="3" customWidth="1"/>
    <col min="12885" max="12888" width="11.42578125" style="3"/>
    <col min="12889" max="12889" width="34" style="3" customWidth="1"/>
    <col min="12890" max="12890" width="9.5703125" style="3" customWidth="1"/>
    <col min="12891" max="12891" width="16.7109375" style="3" customWidth="1"/>
    <col min="12892" max="12892" width="55.140625" style="3" customWidth="1"/>
    <col min="12893" max="12893" width="22.5703125" style="3" customWidth="1"/>
    <col min="12894" max="12894" width="23" style="3" customWidth="1"/>
    <col min="12895" max="12895" width="22.85546875" style="3" customWidth="1"/>
    <col min="12896" max="12896" width="23.42578125" style="3" customWidth="1"/>
    <col min="12897" max="12897" width="28.7109375" style="3" customWidth="1"/>
    <col min="12898" max="12898" width="12.7109375" style="3" customWidth="1"/>
    <col min="12899" max="12899" width="11.42578125" style="3"/>
    <col min="12900" max="12900" width="25.28515625" style="3" customWidth="1"/>
    <col min="12901" max="12901" width="15.85546875" style="3" bestFit="1" customWidth="1"/>
    <col min="12902" max="12903" width="18" style="3" bestFit="1" customWidth="1"/>
    <col min="12904" max="13122" width="11.42578125" style="3"/>
    <col min="13123" max="13123" width="15.42578125" style="3" customWidth="1"/>
    <col min="13124" max="13124" width="9.5703125" style="3" customWidth="1"/>
    <col min="13125" max="13125" width="14.42578125" style="3" customWidth="1"/>
    <col min="13126" max="13126" width="49.85546875" style="3" customWidth="1"/>
    <col min="13127" max="13127" width="22.5703125" style="3" customWidth="1"/>
    <col min="13128" max="13128" width="23" style="3" customWidth="1"/>
    <col min="13129" max="13129" width="22.85546875" style="3" customWidth="1"/>
    <col min="13130" max="13130" width="23.42578125" style="3" customWidth="1"/>
    <col min="13131" max="13131" width="22.42578125" style="3" customWidth="1"/>
    <col min="13132" max="13132" width="13.85546875" style="3" customWidth="1"/>
    <col min="13133" max="13133" width="20.7109375" style="3" customWidth="1"/>
    <col min="13134" max="13134" width="18.140625" style="3" customWidth="1"/>
    <col min="13135" max="13135" width="14.85546875" style="3" bestFit="1" customWidth="1"/>
    <col min="13136" max="13136" width="11.42578125" style="3"/>
    <col min="13137" max="13137" width="17.42578125" style="3" customWidth="1"/>
    <col min="13138" max="13140" width="18.140625" style="3" customWidth="1"/>
    <col min="13141" max="13144" width="11.42578125" style="3"/>
    <col min="13145" max="13145" width="34" style="3" customWidth="1"/>
    <col min="13146" max="13146" width="9.5703125" style="3" customWidth="1"/>
    <col min="13147" max="13147" width="16.7109375" style="3" customWidth="1"/>
    <col min="13148" max="13148" width="55.140625" style="3" customWidth="1"/>
    <col min="13149" max="13149" width="22.5703125" style="3" customWidth="1"/>
    <col min="13150" max="13150" width="23" style="3" customWidth="1"/>
    <col min="13151" max="13151" width="22.85546875" style="3" customWidth="1"/>
    <col min="13152" max="13152" width="23.42578125" style="3" customWidth="1"/>
    <col min="13153" max="13153" width="28.7109375" style="3" customWidth="1"/>
    <col min="13154" max="13154" width="12.7109375" style="3" customWidth="1"/>
    <col min="13155" max="13155" width="11.42578125" style="3"/>
    <col min="13156" max="13156" width="25.28515625" style="3" customWidth="1"/>
    <col min="13157" max="13157" width="15.85546875" style="3" bestFit="1" customWidth="1"/>
    <col min="13158" max="13159" width="18" style="3" bestFit="1" customWidth="1"/>
    <col min="13160" max="13378" width="11.42578125" style="3"/>
    <col min="13379" max="13379" width="15.42578125" style="3" customWidth="1"/>
    <col min="13380" max="13380" width="9.5703125" style="3" customWidth="1"/>
    <col min="13381" max="13381" width="14.42578125" style="3" customWidth="1"/>
    <col min="13382" max="13382" width="49.85546875" style="3" customWidth="1"/>
    <col min="13383" max="13383" width="22.5703125" style="3" customWidth="1"/>
    <col min="13384" max="13384" width="23" style="3" customWidth="1"/>
    <col min="13385" max="13385" width="22.85546875" style="3" customWidth="1"/>
    <col min="13386" max="13386" width="23.42578125" style="3" customWidth="1"/>
    <col min="13387" max="13387" width="22.42578125" style="3" customWidth="1"/>
    <col min="13388" max="13388" width="13.85546875" style="3" customWidth="1"/>
    <col min="13389" max="13389" width="20.7109375" style="3" customWidth="1"/>
    <col min="13390" max="13390" width="18.140625" style="3" customWidth="1"/>
    <col min="13391" max="13391" width="14.85546875" style="3" bestFit="1" customWidth="1"/>
    <col min="13392" max="13392" width="11.42578125" style="3"/>
    <col min="13393" max="13393" width="17.42578125" style="3" customWidth="1"/>
    <col min="13394" max="13396" width="18.140625" style="3" customWidth="1"/>
    <col min="13397" max="13400" width="11.42578125" style="3"/>
    <col min="13401" max="13401" width="34" style="3" customWidth="1"/>
    <col min="13402" max="13402" width="9.5703125" style="3" customWidth="1"/>
    <col min="13403" max="13403" width="16.7109375" style="3" customWidth="1"/>
    <col min="13404" max="13404" width="55.140625" style="3" customWidth="1"/>
    <col min="13405" max="13405" width="22.5703125" style="3" customWidth="1"/>
    <col min="13406" max="13406" width="23" style="3" customWidth="1"/>
    <col min="13407" max="13407" width="22.85546875" style="3" customWidth="1"/>
    <col min="13408" max="13408" width="23.42578125" style="3" customWidth="1"/>
    <col min="13409" max="13409" width="28.7109375" style="3" customWidth="1"/>
    <col min="13410" max="13410" width="12.7109375" style="3" customWidth="1"/>
    <col min="13411" max="13411" width="11.42578125" style="3"/>
    <col min="13412" max="13412" width="25.28515625" style="3" customWidth="1"/>
    <col min="13413" max="13413" width="15.85546875" style="3" bestFit="1" customWidth="1"/>
    <col min="13414" max="13415" width="18" style="3" bestFit="1" customWidth="1"/>
    <col min="13416" max="13634" width="11.42578125" style="3"/>
    <col min="13635" max="13635" width="15.42578125" style="3" customWidth="1"/>
    <col min="13636" max="13636" width="9.5703125" style="3" customWidth="1"/>
    <col min="13637" max="13637" width="14.42578125" style="3" customWidth="1"/>
    <col min="13638" max="13638" width="49.85546875" style="3" customWidth="1"/>
    <col min="13639" max="13639" width="22.5703125" style="3" customWidth="1"/>
    <col min="13640" max="13640" width="23" style="3" customWidth="1"/>
    <col min="13641" max="13641" width="22.85546875" style="3" customWidth="1"/>
    <col min="13642" max="13642" width="23.42578125" style="3" customWidth="1"/>
    <col min="13643" max="13643" width="22.42578125" style="3" customWidth="1"/>
    <col min="13644" max="13644" width="13.85546875" style="3" customWidth="1"/>
    <col min="13645" max="13645" width="20.7109375" style="3" customWidth="1"/>
    <col min="13646" max="13646" width="18.140625" style="3" customWidth="1"/>
    <col min="13647" max="13647" width="14.85546875" style="3" bestFit="1" customWidth="1"/>
    <col min="13648" max="13648" width="11.42578125" style="3"/>
    <col min="13649" max="13649" width="17.42578125" style="3" customWidth="1"/>
    <col min="13650" max="13652" width="18.140625" style="3" customWidth="1"/>
    <col min="13653" max="13656" width="11.42578125" style="3"/>
    <col min="13657" max="13657" width="34" style="3" customWidth="1"/>
    <col min="13658" max="13658" width="9.5703125" style="3" customWidth="1"/>
    <col min="13659" max="13659" width="16.7109375" style="3" customWidth="1"/>
    <col min="13660" max="13660" width="55.140625" style="3" customWidth="1"/>
    <col min="13661" max="13661" width="22.5703125" style="3" customWidth="1"/>
    <col min="13662" max="13662" width="23" style="3" customWidth="1"/>
    <col min="13663" max="13663" width="22.85546875" style="3" customWidth="1"/>
    <col min="13664" max="13664" width="23.42578125" style="3" customWidth="1"/>
    <col min="13665" max="13665" width="28.7109375" style="3" customWidth="1"/>
    <col min="13666" max="13666" width="12.7109375" style="3" customWidth="1"/>
    <col min="13667" max="13667" width="11.42578125" style="3"/>
    <col min="13668" max="13668" width="25.28515625" style="3" customWidth="1"/>
    <col min="13669" max="13669" width="15.85546875" style="3" bestFit="1" customWidth="1"/>
    <col min="13670" max="13671" width="18" style="3" bestFit="1" customWidth="1"/>
    <col min="13672" max="13890" width="11.42578125" style="3"/>
    <col min="13891" max="13891" width="15.42578125" style="3" customWidth="1"/>
    <col min="13892" max="13892" width="9.5703125" style="3" customWidth="1"/>
    <col min="13893" max="13893" width="14.42578125" style="3" customWidth="1"/>
    <col min="13894" max="13894" width="49.85546875" style="3" customWidth="1"/>
    <col min="13895" max="13895" width="22.5703125" style="3" customWidth="1"/>
    <col min="13896" max="13896" width="23" style="3" customWidth="1"/>
    <col min="13897" max="13897" width="22.85546875" style="3" customWidth="1"/>
    <col min="13898" max="13898" width="23.42578125" style="3" customWidth="1"/>
    <col min="13899" max="13899" width="22.42578125" style="3" customWidth="1"/>
    <col min="13900" max="13900" width="13.85546875" style="3" customWidth="1"/>
    <col min="13901" max="13901" width="20.7109375" style="3" customWidth="1"/>
    <col min="13902" max="13902" width="18.140625" style="3" customWidth="1"/>
    <col min="13903" max="13903" width="14.85546875" style="3" bestFit="1" customWidth="1"/>
    <col min="13904" max="13904" width="11.42578125" style="3"/>
    <col min="13905" max="13905" width="17.42578125" style="3" customWidth="1"/>
    <col min="13906" max="13908" width="18.140625" style="3" customWidth="1"/>
    <col min="13909" max="13912" width="11.42578125" style="3"/>
    <col min="13913" max="13913" width="34" style="3" customWidth="1"/>
    <col min="13914" max="13914" width="9.5703125" style="3" customWidth="1"/>
    <col min="13915" max="13915" width="16.7109375" style="3" customWidth="1"/>
    <col min="13916" max="13916" width="55.140625" style="3" customWidth="1"/>
    <col min="13917" max="13917" width="22.5703125" style="3" customWidth="1"/>
    <col min="13918" max="13918" width="23" style="3" customWidth="1"/>
    <col min="13919" max="13919" width="22.85546875" style="3" customWidth="1"/>
    <col min="13920" max="13920" width="23.42578125" style="3" customWidth="1"/>
    <col min="13921" max="13921" width="28.7109375" style="3" customWidth="1"/>
    <col min="13922" max="13922" width="12.7109375" style="3" customWidth="1"/>
    <col min="13923" max="13923" width="11.42578125" style="3"/>
    <col min="13924" max="13924" width="25.28515625" style="3" customWidth="1"/>
    <col min="13925" max="13925" width="15.85546875" style="3" bestFit="1" customWidth="1"/>
    <col min="13926" max="13927" width="18" style="3" bestFit="1" customWidth="1"/>
    <col min="13928" max="14146" width="11.42578125" style="3"/>
    <col min="14147" max="14147" width="15.42578125" style="3" customWidth="1"/>
    <col min="14148" max="14148" width="9.5703125" style="3" customWidth="1"/>
    <col min="14149" max="14149" width="14.42578125" style="3" customWidth="1"/>
    <col min="14150" max="14150" width="49.85546875" style="3" customWidth="1"/>
    <col min="14151" max="14151" width="22.5703125" style="3" customWidth="1"/>
    <col min="14152" max="14152" width="23" style="3" customWidth="1"/>
    <col min="14153" max="14153" width="22.85546875" style="3" customWidth="1"/>
    <col min="14154" max="14154" width="23.42578125" style="3" customWidth="1"/>
    <col min="14155" max="14155" width="22.42578125" style="3" customWidth="1"/>
    <col min="14156" max="14156" width="13.85546875" style="3" customWidth="1"/>
    <col min="14157" max="14157" width="20.7109375" style="3" customWidth="1"/>
    <col min="14158" max="14158" width="18.140625" style="3" customWidth="1"/>
    <col min="14159" max="14159" width="14.85546875" style="3" bestFit="1" customWidth="1"/>
    <col min="14160" max="14160" width="11.42578125" style="3"/>
    <col min="14161" max="14161" width="17.42578125" style="3" customWidth="1"/>
    <col min="14162" max="14164" width="18.140625" style="3" customWidth="1"/>
    <col min="14165" max="14168" width="11.42578125" style="3"/>
    <col min="14169" max="14169" width="34" style="3" customWidth="1"/>
    <col min="14170" max="14170" width="9.5703125" style="3" customWidth="1"/>
    <col min="14171" max="14171" width="16.7109375" style="3" customWidth="1"/>
    <col min="14172" max="14172" width="55.140625" style="3" customWidth="1"/>
    <col min="14173" max="14173" width="22.5703125" style="3" customWidth="1"/>
    <col min="14174" max="14174" width="23" style="3" customWidth="1"/>
    <col min="14175" max="14175" width="22.85546875" style="3" customWidth="1"/>
    <col min="14176" max="14176" width="23.42578125" style="3" customWidth="1"/>
    <col min="14177" max="14177" width="28.7109375" style="3" customWidth="1"/>
    <col min="14178" max="14178" width="12.7109375" style="3" customWidth="1"/>
    <col min="14179" max="14179" width="11.42578125" style="3"/>
    <col min="14180" max="14180" width="25.28515625" style="3" customWidth="1"/>
    <col min="14181" max="14181" width="15.85546875" style="3" bestFit="1" customWidth="1"/>
    <col min="14182" max="14183" width="18" style="3" bestFit="1" customWidth="1"/>
    <col min="14184" max="14402" width="11.42578125" style="3"/>
    <col min="14403" max="14403" width="15.42578125" style="3" customWidth="1"/>
    <col min="14404" max="14404" width="9.5703125" style="3" customWidth="1"/>
    <col min="14405" max="14405" width="14.42578125" style="3" customWidth="1"/>
    <col min="14406" max="14406" width="49.85546875" style="3" customWidth="1"/>
    <col min="14407" max="14407" width="22.5703125" style="3" customWidth="1"/>
    <col min="14408" max="14408" width="23" style="3" customWidth="1"/>
    <col min="14409" max="14409" width="22.85546875" style="3" customWidth="1"/>
    <col min="14410" max="14410" width="23.42578125" style="3" customWidth="1"/>
    <col min="14411" max="14411" width="22.42578125" style="3" customWidth="1"/>
    <col min="14412" max="14412" width="13.85546875" style="3" customWidth="1"/>
    <col min="14413" max="14413" width="20.7109375" style="3" customWidth="1"/>
    <col min="14414" max="14414" width="18.140625" style="3" customWidth="1"/>
    <col min="14415" max="14415" width="14.85546875" style="3" bestFit="1" customWidth="1"/>
    <col min="14416" max="14416" width="11.42578125" style="3"/>
    <col min="14417" max="14417" width="17.42578125" style="3" customWidth="1"/>
    <col min="14418" max="14420" width="18.140625" style="3" customWidth="1"/>
    <col min="14421" max="14424" width="11.42578125" style="3"/>
    <col min="14425" max="14425" width="34" style="3" customWidth="1"/>
    <col min="14426" max="14426" width="9.5703125" style="3" customWidth="1"/>
    <col min="14427" max="14427" width="16.7109375" style="3" customWidth="1"/>
    <col min="14428" max="14428" width="55.140625" style="3" customWidth="1"/>
    <col min="14429" max="14429" width="22.5703125" style="3" customWidth="1"/>
    <col min="14430" max="14430" width="23" style="3" customWidth="1"/>
    <col min="14431" max="14431" width="22.85546875" style="3" customWidth="1"/>
    <col min="14432" max="14432" width="23.42578125" style="3" customWidth="1"/>
    <col min="14433" max="14433" width="28.7109375" style="3" customWidth="1"/>
    <col min="14434" max="14434" width="12.7109375" style="3" customWidth="1"/>
    <col min="14435" max="14435" width="11.42578125" style="3"/>
    <col min="14436" max="14436" width="25.28515625" style="3" customWidth="1"/>
    <col min="14437" max="14437" width="15.85546875" style="3" bestFit="1" customWidth="1"/>
    <col min="14438" max="14439" width="18" style="3" bestFit="1" customWidth="1"/>
    <col min="14440" max="14658" width="11.42578125" style="3"/>
    <col min="14659" max="14659" width="15.42578125" style="3" customWidth="1"/>
    <col min="14660" max="14660" width="9.5703125" style="3" customWidth="1"/>
    <col min="14661" max="14661" width="14.42578125" style="3" customWidth="1"/>
    <col min="14662" max="14662" width="49.85546875" style="3" customWidth="1"/>
    <col min="14663" max="14663" width="22.5703125" style="3" customWidth="1"/>
    <col min="14664" max="14664" width="23" style="3" customWidth="1"/>
    <col min="14665" max="14665" width="22.85546875" style="3" customWidth="1"/>
    <col min="14666" max="14666" width="23.42578125" style="3" customWidth="1"/>
    <col min="14667" max="14667" width="22.42578125" style="3" customWidth="1"/>
    <col min="14668" max="14668" width="13.85546875" style="3" customWidth="1"/>
    <col min="14669" max="14669" width="20.7109375" style="3" customWidth="1"/>
    <col min="14670" max="14670" width="18.140625" style="3" customWidth="1"/>
    <col min="14671" max="14671" width="14.85546875" style="3" bestFit="1" customWidth="1"/>
    <col min="14672" max="14672" width="11.42578125" style="3"/>
    <col min="14673" max="14673" width="17.42578125" style="3" customWidth="1"/>
    <col min="14674" max="14676" width="18.140625" style="3" customWidth="1"/>
    <col min="14677" max="14680" width="11.42578125" style="3"/>
    <col min="14681" max="14681" width="34" style="3" customWidth="1"/>
    <col min="14682" max="14682" width="9.5703125" style="3" customWidth="1"/>
    <col min="14683" max="14683" width="16.7109375" style="3" customWidth="1"/>
    <col min="14684" max="14684" width="55.140625" style="3" customWidth="1"/>
    <col min="14685" max="14685" width="22.5703125" style="3" customWidth="1"/>
    <col min="14686" max="14686" width="23" style="3" customWidth="1"/>
    <col min="14687" max="14687" width="22.85546875" style="3" customWidth="1"/>
    <col min="14688" max="14688" width="23.42578125" style="3" customWidth="1"/>
    <col min="14689" max="14689" width="28.7109375" style="3" customWidth="1"/>
    <col min="14690" max="14690" width="12.7109375" style="3" customWidth="1"/>
    <col min="14691" max="14691" width="11.42578125" style="3"/>
    <col min="14692" max="14692" width="25.28515625" style="3" customWidth="1"/>
    <col min="14693" max="14693" width="15.85546875" style="3" bestFit="1" customWidth="1"/>
    <col min="14694" max="14695" width="18" style="3" bestFit="1" customWidth="1"/>
    <col min="14696" max="14914" width="11.42578125" style="3"/>
    <col min="14915" max="14915" width="15.42578125" style="3" customWidth="1"/>
    <col min="14916" max="14916" width="9.5703125" style="3" customWidth="1"/>
    <col min="14917" max="14917" width="14.42578125" style="3" customWidth="1"/>
    <col min="14918" max="14918" width="49.85546875" style="3" customWidth="1"/>
    <col min="14919" max="14919" width="22.5703125" style="3" customWidth="1"/>
    <col min="14920" max="14920" width="23" style="3" customWidth="1"/>
    <col min="14921" max="14921" width="22.85546875" style="3" customWidth="1"/>
    <col min="14922" max="14922" width="23.42578125" style="3" customWidth="1"/>
    <col min="14923" max="14923" width="22.42578125" style="3" customWidth="1"/>
    <col min="14924" max="14924" width="13.85546875" style="3" customWidth="1"/>
    <col min="14925" max="14925" width="20.7109375" style="3" customWidth="1"/>
    <col min="14926" max="14926" width="18.140625" style="3" customWidth="1"/>
    <col min="14927" max="14927" width="14.85546875" style="3" bestFit="1" customWidth="1"/>
    <col min="14928" max="14928" width="11.42578125" style="3"/>
    <col min="14929" max="14929" width="17.42578125" style="3" customWidth="1"/>
    <col min="14930" max="14932" width="18.140625" style="3" customWidth="1"/>
    <col min="14933" max="14936" width="11.42578125" style="3"/>
    <col min="14937" max="14937" width="34" style="3" customWidth="1"/>
    <col min="14938" max="14938" width="9.5703125" style="3" customWidth="1"/>
    <col min="14939" max="14939" width="16.7109375" style="3" customWidth="1"/>
    <col min="14940" max="14940" width="55.140625" style="3" customWidth="1"/>
    <col min="14941" max="14941" width="22.5703125" style="3" customWidth="1"/>
    <col min="14942" max="14942" width="23" style="3" customWidth="1"/>
    <col min="14943" max="14943" width="22.85546875" style="3" customWidth="1"/>
    <col min="14944" max="14944" width="23.42578125" style="3" customWidth="1"/>
    <col min="14945" max="14945" width="28.7109375" style="3" customWidth="1"/>
    <col min="14946" max="14946" width="12.7109375" style="3" customWidth="1"/>
    <col min="14947" max="14947" width="11.42578125" style="3"/>
    <col min="14948" max="14948" width="25.28515625" style="3" customWidth="1"/>
    <col min="14949" max="14949" width="15.85546875" style="3" bestFit="1" customWidth="1"/>
    <col min="14950" max="14951" width="18" style="3" bestFit="1" customWidth="1"/>
    <col min="14952" max="15170" width="11.42578125" style="3"/>
    <col min="15171" max="15171" width="15.42578125" style="3" customWidth="1"/>
    <col min="15172" max="15172" width="9.5703125" style="3" customWidth="1"/>
    <col min="15173" max="15173" width="14.42578125" style="3" customWidth="1"/>
    <col min="15174" max="15174" width="49.85546875" style="3" customWidth="1"/>
    <col min="15175" max="15175" width="22.5703125" style="3" customWidth="1"/>
    <col min="15176" max="15176" width="23" style="3" customWidth="1"/>
    <col min="15177" max="15177" width="22.85546875" style="3" customWidth="1"/>
    <col min="15178" max="15178" width="23.42578125" style="3" customWidth="1"/>
    <col min="15179" max="15179" width="22.42578125" style="3" customWidth="1"/>
    <col min="15180" max="15180" width="13.85546875" style="3" customWidth="1"/>
    <col min="15181" max="15181" width="20.7109375" style="3" customWidth="1"/>
    <col min="15182" max="15182" width="18.140625" style="3" customWidth="1"/>
    <col min="15183" max="15183" width="14.85546875" style="3" bestFit="1" customWidth="1"/>
    <col min="15184" max="15184" width="11.42578125" style="3"/>
    <col min="15185" max="15185" width="17.42578125" style="3" customWidth="1"/>
    <col min="15186" max="15188" width="18.140625" style="3" customWidth="1"/>
    <col min="15189" max="15192" width="11.42578125" style="3"/>
    <col min="15193" max="15193" width="34" style="3" customWidth="1"/>
    <col min="15194" max="15194" width="9.5703125" style="3" customWidth="1"/>
    <col min="15195" max="15195" width="16.7109375" style="3" customWidth="1"/>
    <col min="15196" max="15196" width="55.140625" style="3" customWidth="1"/>
    <col min="15197" max="15197" width="22.5703125" style="3" customWidth="1"/>
    <col min="15198" max="15198" width="23" style="3" customWidth="1"/>
    <col min="15199" max="15199" width="22.85546875" style="3" customWidth="1"/>
    <col min="15200" max="15200" width="23.42578125" style="3" customWidth="1"/>
    <col min="15201" max="15201" width="28.7109375" style="3" customWidth="1"/>
    <col min="15202" max="15202" width="12.7109375" style="3" customWidth="1"/>
    <col min="15203" max="15203" width="11.42578125" style="3"/>
    <col min="15204" max="15204" width="25.28515625" style="3" customWidth="1"/>
    <col min="15205" max="15205" width="15.85546875" style="3" bestFit="1" customWidth="1"/>
    <col min="15206" max="15207" width="18" style="3" bestFit="1" customWidth="1"/>
    <col min="15208" max="15426" width="11.42578125" style="3"/>
    <col min="15427" max="15427" width="15.42578125" style="3" customWidth="1"/>
    <col min="15428" max="15428" width="9.5703125" style="3" customWidth="1"/>
    <col min="15429" max="15429" width="14.42578125" style="3" customWidth="1"/>
    <col min="15430" max="15430" width="49.85546875" style="3" customWidth="1"/>
    <col min="15431" max="15431" width="22.5703125" style="3" customWidth="1"/>
    <col min="15432" max="15432" width="23" style="3" customWidth="1"/>
    <col min="15433" max="15433" width="22.85546875" style="3" customWidth="1"/>
    <col min="15434" max="15434" width="23.42578125" style="3" customWidth="1"/>
    <col min="15435" max="15435" width="22.42578125" style="3" customWidth="1"/>
    <col min="15436" max="15436" width="13.85546875" style="3" customWidth="1"/>
    <col min="15437" max="15437" width="20.7109375" style="3" customWidth="1"/>
    <col min="15438" max="15438" width="18.140625" style="3" customWidth="1"/>
    <col min="15439" max="15439" width="14.85546875" style="3" bestFit="1" customWidth="1"/>
    <col min="15440" max="15440" width="11.42578125" style="3"/>
    <col min="15441" max="15441" width="17.42578125" style="3" customWidth="1"/>
    <col min="15442" max="15444" width="18.140625" style="3" customWidth="1"/>
    <col min="15445" max="15448" width="11.42578125" style="3"/>
    <col min="15449" max="15449" width="34" style="3" customWidth="1"/>
    <col min="15450" max="15450" width="9.5703125" style="3" customWidth="1"/>
    <col min="15451" max="15451" width="16.7109375" style="3" customWidth="1"/>
    <col min="15452" max="15452" width="55.140625" style="3" customWidth="1"/>
    <col min="15453" max="15453" width="22.5703125" style="3" customWidth="1"/>
    <col min="15454" max="15454" width="23" style="3" customWidth="1"/>
    <col min="15455" max="15455" width="22.85546875" style="3" customWidth="1"/>
    <col min="15456" max="15456" width="23.42578125" style="3" customWidth="1"/>
    <col min="15457" max="15457" width="28.7109375" style="3" customWidth="1"/>
    <col min="15458" max="15458" width="12.7109375" style="3" customWidth="1"/>
    <col min="15459" max="15459" width="11.42578125" style="3"/>
    <col min="15460" max="15460" width="25.28515625" style="3" customWidth="1"/>
    <col min="15461" max="15461" width="15.85546875" style="3" bestFit="1" customWidth="1"/>
    <col min="15462" max="15463" width="18" style="3" bestFit="1" customWidth="1"/>
    <col min="15464" max="15682" width="11.42578125" style="3"/>
    <col min="15683" max="15683" width="15.42578125" style="3" customWidth="1"/>
    <col min="15684" max="15684" width="9.5703125" style="3" customWidth="1"/>
    <col min="15685" max="15685" width="14.42578125" style="3" customWidth="1"/>
    <col min="15686" max="15686" width="49.85546875" style="3" customWidth="1"/>
    <col min="15687" max="15687" width="22.5703125" style="3" customWidth="1"/>
    <col min="15688" max="15688" width="23" style="3" customWidth="1"/>
    <col min="15689" max="15689" width="22.85546875" style="3" customWidth="1"/>
    <col min="15690" max="15690" width="23.42578125" style="3" customWidth="1"/>
    <col min="15691" max="15691" width="22.42578125" style="3" customWidth="1"/>
    <col min="15692" max="15692" width="13.85546875" style="3" customWidth="1"/>
    <col min="15693" max="15693" width="20.7109375" style="3" customWidth="1"/>
    <col min="15694" max="15694" width="18.140625" style="3" customWidth="1"/>
    <col min="15695" max="15695" width="14.85546875" style="3" bestFit="1" customWidth="1"/>
    <col min="15696" max="15696" width="11.42578125" style="3"/>
    <col min="15697" max="15697" width="17.42578125" style="3" customWidth="1"/>
    <col min="15698" max="15700" width="18.140625" style="3" customWidth="1"/>
    <col min="15701" max="15704" width="11.42578125" style="3"/>
    <col min="15705" max="15705" width="34" style="3" customWidth="1"/>
    <col min="15706" max="15706" width="9.5703125" style="3" customWidth="1"/>
    <col min="15707" max="15707" width="16.7109375" style="3" customWidth="1"/>
    <col min="15708" max="15708" width="55.140625" style="3" customWidth="1"/>
    <col min="15709" max="15709" width="22.5703125" style="3" customWidth="1"/>
    <col min="15710" max="15710" width="23" style="3" customWidth="1"/>
    <col min="15711" max="15711" width="22.85546875" style="3" customWidth="1"/>
    <col min="15712" max="15712" width="23.42578125" style="3" customWidth="1"/>
    <col min="15713" max="15713" width="28.7109375" style="3" customWidth="1"/>
    <col min="15714" max="15714" width="12.7109375" style="3" customWidth="1"/>
    <col min="15715" max="15715" width="11.42578125" style="3"/>
    <col min="15716" max="15716" width="25.28515625" style="3" customWidth="1"/>
    <col min="15717" max="15717" width="15.85546875" style="3" bestFit="1" customWidth="1"/>
    <col min="15718" max="15719" width="18" style="3" bestFit="1" customWidth="1"/>
    <col min="15720" max="15938" width="11.42578125" style="3"/>
    <col min="15939" max="15939" width="15.42578125" style="3" customWidth="1"/>
    <col min="15940" max="15940" width="9.5703125" style="3" customWidth="1"/>
    <col min="15941" max="15941" width="14.42578125" style="3" customWidth="1"/>
    <col min="15942" max="15942" width="49.85546875" style="3" customWidth="1"/>
    <col min="15943" max="15943" width="22.5703125" style="3" customWidth="1"/>
    <col min="15944" max="15944" width="23" style="3" customWidth="1"/>
    <col min="15945" max="15945" width="22.85546875" style="3" customWidth="1"/>
    <col min="15946" max="15946" width="23.42578125" style="3" customWidth="1"/>
    <col min="15947" max="15947" width="22.42578125" style="3" customWidth="1"/>
    <col min="15948" max="15948" width="13.85546875" style="3" customWidth="1"/>
    <col min="15949" max="15949" width="20.7109375" style="3" customWidth="1"/>
    <col min="15950" max="15950" width="18.140625" style="3" customWidth="1"/>
    <col min="15951" max="15951" width="14.85546875" style="3" bestFit="1" customWidth="1"/>
    <col min="15952" max="15952" width="11.42578125" style="3"/>
    <col min="15953" max="15953" width="17.42578125" style="3" customWidth="1"/>
    <col min="15954" max="15956" width="18.140625" style="3" customWidth="1"/>
    <col min="15957" max="15960" width="11.42578125" style="3"/>
    <col min="15961" max="15961" width="34" style="3" customWidth="1"/>
    <col min="15962" max="15962" width="9.5703125" style="3" customWidth="1"/>
    <col min="15963" max="15963" width="16.7109375" style="3" customWidth="1"/>
    <col min="15964" max="15964" width="55.140625" style="3" customWidth="1"/>
    <col min="15965" max="15965" width="22.5703125" style="3" customWidth="1"/>
    <col min="15966" max="15966" width="23" style="3" customWidth="1"/>
    <col min="15967" max="15967" width="22.85546875" style="3" customWidth="1"/>
    <col min="15968" max="15968" width="23.42578125" style="3" customWidth="1"/>
    <col min="15969" max="15969" width="28.7109375" style="3" customWidth="1"/>
    <col min="15970" max="15970" width="12.7109375" style="3" customWidth="1"/>
    <col min="15971" max="15971" width="11.42578125" style="3"/>
    <col min="15972" max="15972" width="25.28515625" style="3" customWidth="1"/>
    <col min="15973" max="15973" width="15.85546875" style="3" bestFit="1" customWidth="1"/>
    <col min="15974" max="15975" width="18" style="3" bestFit="1" customWidth="1"/>
    <col min="15976" max="16194" width="11.42578125" style="3"/>
    <col min="16195" max="16195" width="15.42578125" style="3" customWidth="1"/>
    <col min="16196" max="16196" width="9.5703125" style="3" customWidth="1"/>
    <col min="16197" max="16197" width="14.42578125" style="3" customWidth="1"/>
    <col min="16198" max="16198" width="49.85546875" style="3" customWidth="1"/>
    <col min="16199" max="16199" width="22.5703125" style="3" customWidth="1"/>
    <col min="16200" max="16200" width="23" style="3" customWidth="1"/>
    <col min="16201" max="16201" width="22.85546875" style="3" customWidth="1"/>
    <col min="16202" max="16202" width="23.42578125" style="3" customWidth="1"/>
    <col min="16203" max="16203" width="22.42578125" style="3" customWidth="1"/>
    <col min="16204" max="16204" width="13.85546875" style="3" customWidth="1"/>
    <col min="16205" max="16205" width="20.7109375" style="3" customWidth="1"/>
    <col min="16206" max="16206" width="18.140625" style="3" customWidth="1"/>
    <col min="16207" max="16207" width="14.85546875" style="3" bestFit="1" customWidth="1"/>
    <col min="16208" max="16208" width="11.42578125" style="3"/>
    <col min="16209" max="16209" width="17.42578125" style="3" customWidth="1"/>
    <col min="16210" max="16212" width="18.140625" style="3" customWidth="1"/>
    <col min="16213" max="16384" width="11.42578125" style="3"/>
  </cols>
  <sheetData>
    <row r="1" spans="1:28" s="1" customFormat="1" ht="23.25" x14ac:dyDescent="0.25">
      <c r="A1" s="312" t="s">
        <v>0</v>
      </c>
      <c r="B1" s="312"/>
      <c r="C1" s="312"/>
      <c r="D1" s="312"/>
      <c r="E1" s="312"/>
      <c r="F1" s="312"/>
      <c r="G1" s="312"/>
      <c r="H1" s="312"/>
      <c r="I1" s="312"/>
      <c r="J1" s="312"/>
      <c r="K1" s="312"/>
      <c r="L1" s="312"/>
      <c r="M1" s="312"/>
      <c r="N1" s="312"/>
      <c r="O1" s="312"/>
      <c r="P1" s="312"/>
      <c r="Q1" s="312"/>
      <c r="R1" s="312"/>
      <c r="S1" s="312"/>
      <c r="T1" s="312"/>
      <c r="U1" s="312"/>
      <c r="V1" s="312"/>
      <c r="W1" s="312"/>
      <c r="X1" s="312"/>
      <c r="Y1" s="312"/>
      <c r="Z1" s="312"/>
      <c r="AA1" s="312"/>
      <c r="AB1" s="312"/>
    </row>
    <row r="2" spans="1:28" s="1" customFormat="1" ht="24.95" customHeight="1" x14ac:dyDescent="0.25">
      <c r="A2" s="313" t="s">
        <v>1</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row>
    <row r="3" spans="1:28" ht="24.95" customHeight="1" x14ac:dyDescent="0.25">
      <c r="A3" s="314" t="s">
        <v>545</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row>
    <row r="4" spans="1:28" ht="15.75" customHeight="1" thickBot="1" x14ac:dyDescent="0.3">
      <c r="A4" s="4"/>
      <c r="C4" s="50"/>
      <c r="E4" s="6"/>
      <c r="F4" s="7"/>
      <c r="I4" s="7"/>
      <c r="J4" s="7"/>
      <c r="K4" s="7"/>
      <c r="L4" s="247"/>
      <c r="M4" s="9"/>
      <c r="N4" s="10"/>
      <c r="O4" s="11"/>
      <c r="P4" s="11"/>
      <c r="Q4" s="4" t="s">
        <v>3</v>
      </c>
      <c r="R4" s="12"/>
      <c r="S4" s="13" t="s">
        <v>4</v>
      </c>
      <c r="T4" s="14" t="s">
        <v>5</v>
      </c>
      <c r="U4" s="15"/>
      <c r="W4" s="14"/>
      <c r="X4" s="17"/>
      <c r="Y4" s="17"/>
      <c r="Z4" s="17"/>
      <c r="AA4" s="17"/>
      <c r="AB4" s="17"/>
    </row>
    <row r="5" spans="1:28" ht="29.25" customHeight="1" x14ac:dyDescent="0.25">
      <c r="A5" s="325" t="s">
        <v>6</v>
      </c>
      <c r="B5" s="327" t="s">
        <v>7</v>
      </c>
      <c r="C5" s="327" t="s">
        <v>8</v>
      </c>
      <c r="D5" s="327" t="s">
        <v>9</v>
      </c>
      <c r="E5" s="327" t="s">
        <v>10</v>
      </c>
      <c r="F5" s="327" t="s">
        <v>11</v>
      </c>
      <c r="G5" s="327" t="s">
        <v>12</v>
      </c>
      <c r="H5" s="327"/>
      <c r="I5" s="327"/>
      <c r="J5" s="327"/>
      <c r="K5" s="327"/>
      <c r="L5" s="323" t="s">
        <v>13</v>
      </c>
      <c r="M5" s="323" t="s">
        <v>14</v>
      </c>
      <c r="N5" s="323" t="s">
        <v>15</v>
      </c>
      <c r="O5" s="321" t="s">
        <v>16</v>
      </c>
      <c r="P5" s="321" t="s">
        <v>17</v>
      </c>
      <c r="Q5" s="321" t="s">
        <v>18</v>
      </c>
      <c r="R5" s="321" t="s">
        <v>19</v>
      </c>
      <c r="S5" s="321" t="s">
        <v>20</v>
      </c>
      <c r="T5" s="321" t="s">
        <v>21</v>
      </c>
      <c r="U5" s="321" t="s">
        <v>22</v>
      </c>
      <c r="V5" s="321" t="s">
        <v>23</v>
      </c>
      <c r="W5" s="321" t="s">
        <v>24</v>
      </c>
      <c r="X5" s="329" t="s">
        <v>25</v>
      </c>
      <c r="Y5" s="329"/>
      <c r="Z5" s="329"/>
      <c r="AA5" s="329"/>
      <c r="AB5" s="330"/>
    </row>
    <row r="6" spans="1:28" ht="84.75" customHeight="1" thickBot="1" x14ac:dyDescent="0.3">
      <c r="A6" s="326"/>
      <c r="B6" s="328"/>
      <c r="C6" s="328"/>
      <c r="D6" s="328"/>
      <c r="E6" s="328"/>
      <c r="F6" s="328"/>
      <c r="G6" s="246" t="s">
        <v>26</v>
      </c>
      <c r="H6" s="246" t="s">
        <v>27</v>
      </c>
      <c r="I6" s="246" t="s">
        <v>28</v>
      </c>
      <c r="J6" s="246" t="s">
        <v>29</v>
      </c>
      <c r="K6" s="246" t="s">
        <v>30</v>
      </c>
      <c r="L6" s="324"/>
      <c r="M6" s="324"/>
      <c r="N6" s="324"/>
      <c r="O6" s="322"/>
      <c r="P6" s="322"/>
      <c r="Q6" s="322"/>
      <c r="R6" s="322"/>
      <c r="S6" s="322"/>
      <c r="T6" s="322"/>
      <c r="U6" s="322"/>
      <c r="V6" s="322"/>
      <c r="W6" s="322"/>
      <c r="X6" s="139" t="s">
        <v>31</v>
      </c>
      <c r="Y6" s="139" t="s">
        <v>32</v>
      </c>
      <c r="Z6" s="139" t="s">
        <v>33</v>
      </c>
      <c r="AA6" s="139" t="s">
        <v>34</v>
      </c>
      <c r="AB6" s="140" t="s">
        <v>35</v>
      </c>
    </row>
    <row r="7" spans="1:28" s="4" customFormat="1" ht="28.5" customHeight="1" thickBot="1" x14ac:dyDescent="0.3">
      <c r="A7" s="21" t="s">
        <v>36</v>
      </c>
      <c r="B7" s="22" t="s">
        <v>37</v>
      </c>
      <c r="C7" s="22">
        <v>10</v>
      </c>
      <c r="D7" s="22" t="s">
        <v>38</v>
      </c>
      <c r="E7" s="23" t="s">
        <v>39</v>
      </c>
      <c r="F7" s="24">
        <f>+F104</f>
        <v>10073090054</v>
      </c>
      <c r="G7" s="24">
        <f>+G104</f>
        <v>0</v>
      </c>
      <c r="H7" s="24">
        <f>+H104</f>
        <v>0</v>
      </c>
      <c r="I7" s="24">
        <f>+I104</f>
        <v>0</v>
      </c>
      <c r="J7" s="24">
        <f>+J104</f>
        <v>0</v>
      </c>
      <c r="K7" s="24">
        <f t="shared" ref="K7:K70" si="0">+G7-H7+I7-J7</f>
        <v>0</v>
      </c>
      <c r="L7" s="248">
        <f>+F7+K7</f>
        <v>10073090054</v>
      </c>
      <c r="M7" s="25">
        <f t="shared" ref="M7:M14" si="1">L7/$L$303</f>
        <v>1.2763735162215533E-3</v>
      </c>
      <c r="N7" s="24">
        <f t="shared" ref="N7:W7" si="2">+N104</f>
        <v>0</v>
      </c>
      <c r="O7" s="24">
        <f t="shared" si="2"/>
        <v>10720154.800000001</v>
      </c>
      <c r="P7" s="24">
        <f t="shared" si="2"/>
        <v>10062369899.200001</v>
      </c>
      <c r="Q7" s="24">
        <f t="shared" si="2"/>
        <v>10718478.9</v>
      </c>
      <c r="R7" s="24">
        <f t="shared" si="2"/>
        <v>10062371575.099998</v>
      </c>
      <c r="S7" s="24">
        <f t="shared" si="2"/>
        <v>1675.8999999999996</v>
      </c>
      <c r="T7" s="24">
        <f t="shared" si="2"/>
        <v>10709702.540000001</v>
      </c>
      <c r="U7" s="24">
        <f t="shared" si="2"/>
        <v>8776.36</v>
      </c>
      <c r="V7" s="24">
        <f t="shared" si="2"/>
        <v>10709702.540000001</v>
      </c>
      <c r="W7" s="24">
        <f t="shared" si="2"/>
        <v>0</v>
      </c>
      <c r="X7" s="30">
        <f t="shared" ref="X7:X70" si="3">+Q7/L7</f>
        <v>1.0640705922949352E-3</v>
      </c>
      <c r="Y7" s="31">
        <f t="shared" ref="Y7:Y70" si="4">+T7/L7</f>
        <v>1.0631993243967082E-3</v>
      </c>
      <c r="Z7" s="31">
        <f t="shared" ref="Z7:Z70" si="5">+V7/L7</f>
        <v>1.0631993243967082E-3</v>
      </c>
      <c r="AA7" s="31">
        <f t="shared" ref="AA7:AA35" si="6">+T7/Q7</f>
        <v>0.99918119351804668</v>
      </c>
      <c r="AB7" s="32">
        <f t="shared" ref="AB7:AB35" si="7">+V7/T7</f>
        <v>1</v>
      </c>
    </row>
    <row r="8" spans="1:28" s="4" customFormat="1" ht="28.5" customHeight="1" thickBot="1" x14ac:dyDescent="0.3">
      <c r="A8" s="21" t="s">
        <v>36</v>
      </c>
      <c r="B8" s="22" t="s">
        <v>41</v>
      </c>
      <c r="C8" s="22">
        <v>20</v>
      </c>
      <c r="D8" s="22" t="s">
        <v>38</v>
      </c>
      <c r="E8" s="23" t="s">
        <v>39</v>
      </c>
      <c r="F8" s="24">
        <f>+F9+F38+F95+F108</f>
        <v>103864906976</v>
      </c>
      <c r="G8" s="24">
        <f>+G9+G38+G95+G108</f>
        <v>0</v>
      </c>
      <c r="H8" s="24">
        <f>+H9+H38+H95+H108</f>
        <v>0</v>
      </c>
      <c r="I8" s="24">
        <f>+I9+I38+I95+I108</f>
        <v>280033268</v>
      </c>
      <c r="J8" s="24">
        <f>+J9+J38+J95+J108</f>
        <v>280033268</v>
      </c>
      <c r="K8" s="24">
        <f t="shared" si="0"/>
        <v>0</v>
      </c>
      <c r="L8" s="248">
        <f>+F8+K8</f>
        <v>103864906976</v>
      </c>
      <c r="M8" s="25">
        <f t="shared" si="1"/>
        <v>1.3160848936949417E-2</v>
      </c>
      <c r="N8" s="24">
        <f t="shared" ref="N8:W8" si="8">+N9+N38+N95+N108</f>
        <v>10913069000</v>
      </c>
      <c r="O8" s="24">
        <f t="shared" si="8"/>
        <v>73887382683.309998</v>
      </c>
      <c r="P8" s="24">
        <f t="shared" si="8"/>
        <v>29977524292.690002</v>
      </c>
      <c r="Q8" s="24">
        <f t="shared" si="8"/>
        <v>31185000764.5</v>
      </c>
      <c r="R8" s="24">
        <f t="shared" si="8"/>
        <v>72679906211.5</v>
      </c>
      <c r="S8" s="24">
        <f t="shared" si="8"/>
        <v>42702381918.810005</v>
      </c>
      <c r="T8" s="24">
        <f t="shared" si="8"/>
        <v>20873492973.18</v>
      </c>
      <c r="U8" s="24">
        <f t="shared" si="8"/>
        <v>10311507791.32</v>
      </c>
      <c r="V8" s="24">
        <f t="shared" si="8"/>
        <v>19873001471.470001</v>
      </c>
      <c r="W8" s="24">
        <f t="shared" si="8"/>
        <v>1000491501.71</v>
      </c>
      <c r="X8" s="30">
        <f t="shared" si="3"/>
        <v>0.30024578726774287</v>
      </c>
      <c r="Y8" s="31">
        <f t="shared" si="4"/>
        <v>0.20096771451403914</v>
      </c>
      <c r="Z8" s="31">
        <f t="shared" si="5"/>
        <v>0.19133509141891442</v>
      </c>
      <c r="AA8" s="31">
        <f t="shared" si="6"/>
        <v>0.66934399427502056</v>
      </c>
      <c r="AB8" s="32">
        <f t="shared" si="7"/>
        <v>0.95206880309895836</v>
      </c>
    </row>
    <row r="9" spans="1:28" ht="27" customHeight="1" x14ac:dyDescent="0.25">
      <c r="A9" s="33" t="s">
        <v>42</v>
      </c>
      <c r="B9" s="34" t="s">
        <v>41</v>
      </c>
      <c r="C9" s="34">
        <v>20</v>
      </c>
      <c r="D9" s="34" t="s">
        <v>38</v>
      </c>
      <c r="E9" s="35" t="s">
        <v>43</v>
      </c>
      <c r="F9" s="36">
        <f>+F10</f>
        <v>61887034000</v>
      </c>
      <c r="G9" s="36">
        <f>+G10</f>
        <v>0</v>
      </c>
      <c r="H9" s="36">
        <f>+H10</f>
        <v>0</v>
      </c>
      <c r="I9" s="36">
        <f>+I10</f>
        <v>0</v>
      </c>
      <c r="J9" s="36">
        <f>+J10</f>
        <v>0</v>
      </c>
      <c r="K9" s="36">
        <f t="shared" si="0"/>
        <v>0</v>
      </c>
      <c r="L9" s="249">
        <f>+L10</f>
        <v>61887034000</v>
      </c>
      <c r="M9" s="37">
        <f t="shared" si="1"/>
        <v>7.8417814962088699E-3</v>
      </c>
      <c r="N9" s="36">
        <f t="shared" ref="N9:W9" si="9">+N10</f>
        <v>4848293000</v>
      </c>
      <c r="O9" s="36">
        <f t="shared" si="9"/>
        <v>57038741000</v>
      </c>
      <c r="P9" s="36">
        <f t="shared" si="9"/>
        <v>4848293000</v>
      </c>
      <c r="Q9" s="36">
        <f t="shared" si="9"/>
        <v>15917575087.369999</v>
      </c>
      <c r="R9" s="36">
        <f t="shared" si="9"/>
        <v>45969458912.630005</v>
      </c>
      <c r="S9" s="36">
        <f t="shared" si="9"/>
        <v>41121165912.630005</v>
      </c>
      <c r="T9" s="36">
        <f t="shared" si="9"/>
        <v>15917575087.369999</v>
      </c>
      <c r="U9" s="36">
        <f t="shared" si="9"/>
        <v>0</v>
      </c>
      <c r="V9" s="36">
        <f t="shared" si="9"/>
        <v>14923423730.369999</v>
      </c>
      <c r="W9" s="36">
        <f t="shared" si="9"/>
        <v>994151357</v>
      </c>
      <c r="X9" s="38">
        <f t="shared" si="3"/>
        <v>0.25720371552092802</v>
      </c>
      <c r="Y9" s="38">
        <f t="shared" si="4"/>
        <v>0.25720371552092802</v>
      </c>
      <c r="Z9" s="38">
        <f t="shared" si="5"/>
        <v>0.24113974714590455</v>
      </c>
      <c r="AA9" s="38">
        <f t="shared" si="6"/>
        <v>1</v>
      </c>
      <c r="AB9" s="38">
        <f t="shared" si="7"/>
        <v>0.93754379347713446</v>
      </c>
    </row>
    <row r="10" spans="1:28" ht="35.25" customHeight="1" x14ac:dyDescent="0.25">
      <c r="A10" s="39" t="s">
        <v>44</v>
      </c>
      <c r="B10" s="34" t="s">
        <v>41</v>
      </c>
      <c r="C10" s="34">
        <v>20</v>
      </c>
      <c r="D10" s="34" t="s">
        <v>38</v>
      </c>
      <c r="E10" s="40" t="s">
        <v>45</v>
      </c>
      <c r="F10" s="41">
        <f>+F11+F22+F30+F37</f>
        <v>61887034000</v>
      </c>
      <c r="G10" s="41">
        <f>+G11+G22+G30+G37</f>
        <v>0</v>
      </c>
      <c r="H10" s="41">
        <f>+H11+H22+H30+H37</f>
        <v>0</v>
      </c>
      <c r="I10" s="41">
        <f>+I11+I22+I30+I37</f>
        <v>0</v>
      </c>
      <c r="J10" s="41">
        <f>+J11+J22+J30+J37</f>
        <v>0</v>
      </c>
      <c r="K10" s="41">
        <f t="shared" si="0"/>
        <v>0</v>
      </c>
      <c r="L10" s="250">
        <f>+L11+L22+L30+L37</f>
        <v>61887034000</v>
      </c>
      <c r="M10" s="42">
        <f t="shared" si="1"/>
        <v>7.8417814962088699E-3</v>
      </c>
      <c r="N10" s="41">
        <f t="shared" ref="N10:W10" si="10">+N11+N22+N30+N37</f>
        <v>4848293000</v>
      </c>
      <c r="O10" s="41">
        <f t="shared" si="10"/>
        <v>57038741000</v>
      </c>
      <c r="P10" s="41">
        <f t="shared" si="10"/>
        <v>4848293000</v>
      </c>
      <c r="Q10" s="41">
        <f t="shared" si="10"/>
        <v>15917575087.369999</v>
      </c>
      <c r="R10" s="41">
        <f t="shared" si="10"/>
        <v>45969458912.630005</v>
      </c>
      <c r="S10" s="41">
        <f t="shared" si="10"/>
        <v>41121165912.630005</v>
      </c>
      <c r="T10" s="41">
        <f t="shared" si="10"/>
        <v>15917575087.369999</v>
      </c>
      <c r="U10" s="41">
        <f t="shared" si="10"/>
        <v>0</v>
      </c>
      <c r="V10" s="41">
        <f t="shared" si="10"/>
        <v>14923423730.369999</v>
      </c>
      <c r="W10" s="41">
        <f t="shared" si="10"/>
        <v>994151357</v>
      </c>
      <c r="X10" s="38">
        <f t="shared" si="3"/>
        <v>0.25720371552092802</v>
      </c>
      <c r="Y10" s="38">
        <f t="shared" si="4"/>
        <v>0.25720371552092802</v>
      </c>
      <c r="Z10" s="38">
        <f t="shared" si="5"/>
        <v>0.24113974714590455</v>
      </c>
      <c r="AA10" s="38">
        <f t="shared" si="6"/>
        <v>1</v>
      </c>
      <c r="AB10" s="38">
        <f t="shared" si="7"/>
        <v>0.93754379347713446</v>
      </c>
    </row>
    <row r="11" spans="1:28" ht="27" customHeight="1" x14ac:dyDescent="0.25">
      <c r="A11" s="39" t="s">
        <v>46</v>
      </c>
      <c r="B11" s="34" t="s">
        <v>41</v>
      </c>
      <c r="C11" s="34">
        <v>20</v>
      </c>
      <c r="D11" s="34" t="s">
        <v>38</v>
      </c>
      <c r="E11" s="40" t="s">
        <v>47</v>
      </c>
      <c r="F11" s="41">
        <f>+F12</f>
        <v>39105875000</v>
      </c>
      <c r="G11" s="41">
        <f>+G12</f>
        <v>0</v>
      </c>
      <c r="H11" s="41">
        <f>+H12</f>
        <v>0</v>
      </c>
      <c r="I11" s="41">
        <f>+I12</f>
        <v>0</v>
      </c>
      <c r="J11" s="41">
        <f>+J12</f>
        <v>0</v>
      </c>
      <c r="K11" s="41">
        <f t="shared" si="0"/>
        <v>0</v>
      </c>
      <c r="L11" s="250">
        <f>+L12</f>
        <v>39105875000</v>
      </c>
      <c r="M11" s="42">
        <f t="shared" si="1"/>
        <v>4.9551530772674783E-3</v>
      </c>
      <c r="N11" s="41">
        <f t="shared" ref="N11:W11" si="11">+N12</f>
        <v>0</v>
      </c>
      <c r="O11" s="41">
        <f t="shared" si="11"/>
        <v>39105875000</v>
      </c>
      <c r="P11" s="41">
        <f t="shared" si="11"/>
        <v>0</v>
      </c>
      <c r="Q11" s="41">
        <f t="shared" si="11"/>
        <v>10444027018.529999</v>
      </c>
      <c r="R11" s="41">
        <f t="shared" si="11"/>
        <v>28661847981.470001</v>
      </c>
      <c r="S11" s="41">
        <f t="shared" si="11"/>
        <v>28661847981.470001</v>
      </c>
      <c r="T11" s="41">
        <f t="shared" si="11"/>
        <v>10444027018.529999</v>
      </c>
      <c r="U11" s="41">
        <f t="shared" si="11"/>
        <v>0</v>
      </c>
      <c r="V11" s="41">
        <f t="shared" si="11"/>
        <v>10444027018.529999</v>
      </c>
      <c r="W11" s="41">
        <f t="shared" si="11"/>
        <v>0</v>
      </c>
      <c r="X11" s="38">
        <f t="shared" si="3"/>
        <v>0.26707053655058222</v>
      </c>
      <c r="Y11" s="38">
        <f t="shared" si="4"/>
        <v>0.26707053655058222</v>
      </c>
      <c r="Z11" s="38">
        <f t="shared" si="5"/>
        <v>0.26707053655058222</v>
      </c>
      <c r="AA11" s="38">
        <f t="shared" si="6"/>
        <v>1</v>
      </c>
      <c r="AB11" s="38">
        <f t="shared" si="7"/>
        <v>1</v>
      </c>
    </row>
    <row r="12" spans="1:28" ht="27" customHeight="1" x14ac:dyDescent="0.25">
      <c r="A12" s="39" t="s">
        <v>48</v>
      </c>
      <c r="B12" s="34" t="s">
        <v>41</v>
      </c>
      <c r="C12" s="34">
        <v>20</v>
      </c>
      <c r="D12" s="34" t="s">
        <v>38</v>
      </c>
      <c r="E12" s="40" t="s">
        <v>49</v>
      </c>
      <c r="F12" s="41">
        <f>SUM(F13:F21)</f>
        <v>39105875000</v>
      </c>
      <c r="G12" s="41">
        <f>SUM(G13:G21)</f>
        <v>0</v>
      </c>
      <c r="H12" s="41">
        <f>SUM(H13:H21)</f>
        <v>0</v>
      </c>
      <c r="I12" s="41">
        <f>SUM(I13:I21)</f>
        <v>0</v>
      </c>
      <c r="J12" s="41">
        <f>SUM(J13:J21)</f>
        <v>0</v>
      </c>
      <c r="K12" s="41">
        <f t="shared" si="0"/>
        <v>0</v>
      </c>
      <c r="L12" s="250">
        <f>SUM(L13:L21)</f>
        <v>39105875000</v>
      </c>
      <c r="M12" s="42">
        <f t="shared" si="1"/>
        <v>4.9551530772674783E-3</v>
      </c>
      <c r="N12" s="41">
        <f t="shared" ref="N12:W12" si="12">SUM(N13:N21)</f>
        <v>0</v>
      </c>
      <c r="O12" s="41">
        <f t="shared" si="12"/>
        <v>39105875000</v>
      </c>
      <c r="P12" s="41">
        <f t="shared" si="12"/>
        <v>0</v>
      </c>
      <c r="Q12" s="41">
        <f t="shared" si="12"/>
        <v>10444027018.529999</v>
      </c>
      <c r="R12" s="41">
        <f t="shared" si="12"/>
        <v>28661847981.470001</v>
      </c>
      <c r="S12" s="41">
        <f t="shared" si="12"/>
        <v>28661847981.470001</v>
      </c>
      <c r="T12" s="41">
        <f t="shared" si="12"/>
        <v>10444027018.529999</v>
      </c>
      <c r="U12" s="41">
        <f t="shared" si="12"/>
        <v>0</v>
      </c>
      <c r="V12" s="41">
        <f t="shared" si="12"/>
        <v>10444027018.529999</v>
      </c>
      <c r="W12" s="41">
        <f t="shared" si="12"/>
        <v>0</v>
      </c>
      <c r="X12" s="38">
        <f t="shared" si="3"/>
        <v>0.26707053655058222</v>
      </c>
      <c r="Y12" s="38">
        <f t="shared" si="4"/>
        <v>0.26707053655058222</v>
      </c>
      <c r="Z12" s="38">
        <f t="shared" si="5"/>
        <v>0.26707053655058222</v>
      </c>
      <c r="AA12" s="38">
        <f t="shared" si="6"/>
        <v>1</v>
      </c>
      <c r="AB12" s="38">
        <f t="shared" si="7"/>
        <v>1</v>
      </c>
    </row>
    <row r="13" spans="1:28" ht="27" customHeight="1" x14ac:dyDescent="0.25">
      <c r="A13" s="43" t="s">
        <v>50</v>
      </c>
      <c r="B13" s="44" t="s">
        <v>41</v>
      </c>
      <c r="C13" s="44">
        <v>20</v>
      </c>
      <c r="D13" s="44" t="s">
        <v>38</v>
      </c>
      <c r="E13" s="45" t="s">
        <v>51</v>
      </c>
      <c r="F13" s="46">
        <v>27743250237</v>
      </c>
      <c r="G13" s="46">
        <v>0</v>
      </c>
      <c r="H13" s="46">
        <v>0</v>
      </c>
      <c r="I13" s="46">
        <v>0</v>
      </c>
      <c r="J13" s="46">
        <v>0</v>
      </c>
      <c r="K13" s="46">
        <f t="shared" si="0"/>
        <v>0</v>
      </c>
      <c r="L13" s="251">
        <f t="shared" ref="L13:L21" si="13">+F13+K13</f>
        <v>27743250237</v>
      </c>
      <c r="M13" s="42">
        <f t="shared" si="1"/>
        <v>3.5153810465888375E-3</v>
      </c>
      <c r="N13" s="46">
        <v>0</v>
      </c>
      <c r="O13" s="46">
        <v>27743250237</v>
      </c>
      <c r="P13" s="46">
        <f t="shared" ref="P13:P21" si="14">L13-O13</f>
        <v>0</v>
      </c>
      <c r="Q13" s="46">
        <v>9015740675.8899994</v>
      </c>
      <c r="R13" s="46">
        <f t="shared" ref="R13:R21" si="15">+L13-Q13</f>
        <v>18727509561.110001</v>
      </c>
      <c r="S13" s="46">
        <f t="shared" ref="S13:S21" si="16">O13-Q13</f>
        <v>18727509561.110001</v>
      </c>
      <c r="T13" s="46">
        <v>9015740675.8899994</v>
      </c>
      <c r="U13" s="46">
        <f t="shared" ref="U13:U21" si="17">+Q13-T13</f>
        <v>0</v>
      </c>
      <c r="V13" s="46">
        <v>9015740675.8899994</v>
      </c>
      <c r="W13" s="48">
        <f t="shared" ref="W13:W21" si="18">+T13-V13</f>
        <v>0</v>
      </c>
      <c r="X13" s="49">
        <f t="shared" si="3"/>
        <v>0.32497060001520972</v>
      </c>
      <c r="Y13" s="49">
        <f t="shared" si="4"/>
        <v>0.32497060001520972</v>
      </c>
      <c r="Z13" s="49">
        <f t="shared" si="5"/>
        <v>0.32497060001520972</v>
      </c>
      <c r="AA13" s="49">
        <f t="shared" si="6"/>
        <v>1</v>
      </c>
      <c r="AB13" s="49">
        <f t="shared" si="7"/>
        <v>1</v>
      </c>
    </row>
    <row r="14" spans="1:28" ht="27" customHeight="1" x14ac:dyDescent="0.25">
      <c r="A14" s="43" t="s">
        <v>52</v>
      </c>
      <c r="B14" s="44" t="s">
        <v>41</v>
      </c>
      <c r="C14" s="44">
        <v>20</v>
      </c>
      <c r="D14" s="44" t="s">
        <v>38</v>
      </c>
      <c r="E14" s="45" t="s">
        <v>53</v>
      </c>
      <c r="F14" s="46">
        <v>2408972010</v>
      </c>
      <c r="G14" s="46">
        <v>0</v>
      </c>
      <c r="H14" s="46">
        <v>0</v>
      </c>
      <c r="I14" s="46">
        <v>0</v>
      </c>
      <c r="J14" s="46">
        <v>0</v>
      </c>
      <c r="K14" s="46">
        <f t="shared" si="0"/>
        <v>0</v>
      </c>
      <c r="L14" s="251">
        <f t="shared" si="13"/>
        <v>2408972010</v>
      </c>
      <c r="M14" s="51">
        <f t="shared" si="1"/>
        <v>3.0524377905884279E-4</v>
      </c>
      <c r="N14" s="46">
        <v>0</v>
      </c>
      <c r="O14" s="46">
        <v>2408972010</v>
      </c>
      <c r="P14" s="46">
        <f t="shared" si="14"/>
        <v>0</v>
      </c>
      <c r="Q14" s="46">
        <v>719681266</v>
      </c>
      <c r="R14" s="46">
        <f t="shared" si="15"/>
        <v>1689290744</v>
      </c>
      <c r="S14" s="46">
        <f t="shared" si="16"/>
        <v>1689290744</v>
      </c>
      <c r="T14" s="46">
        <v>719681266</v>
      </c>
      <c r="U14" s="46">
        <f t="shared" si="17"/>
        <v>0</v>
      </c>
      <c r="V14" s="46">
        <v>719681266</v>
      </c>
      <c r="W14" s="48">
        <f t="shared" si="18"/>
        <v>0</v>
      </c>
      <c r="X14" s="49">
        <f t="shared" si="3"/>
        <v>0.29875036447600734</v>
      </c>
      <c r="Y14" s="49">
        <f t="shared" si="4"/>
        <v>0.29875036447600734</v>
      </c>
      <c r="Z14" s="49">
        <f t="shared" si="5"/>
        <v>0.29875036447600734</v>
      </c>
      <c r="AA14" s="49">
        <f t="shared" si="6"/>
        <v>1</v>
      </c>
      <c r="AB14" s="49">
        <f t="shared" si="7"/>
        <v>1</v>
      </c>
    </row>
    <row r="15" spans="1:28" ht="27" customHeight="1" x14ac:dyDescent="0.25">
      <c r="A15" s="43" t="s">
        <v>54</v>
      </c>
      <c r="B15" s="44" t="s">
        <v>41</v>
      </c>
      <c r="C15" s="44">
        <v>20</v>
      </c>
      <c r="D15" s="44" t="s">
        <v>38</v>
      </c>
      <c r="E15" s="45" t="s">
        <v>55</v>
      </c>
      <c r="F15" s="46">
        <v>2985660</v>
      </c>
      <c r="G15" s="46">
        <v>0</v>
      </c>
      <c r="H15" s="46">
        <v>0</v>
      </c>
      <c r="I15" s="46">
        <v>0</v>
      </c>
      <c r="J15" s="46">
        <v>0</v>
      </c>
      <c r="K15" s="46">
        <f t="shared" si="0"/>
        <v>0</v>
      </c>
      <c r="L15" s="251">
        <f t="shared" si="13"/>
        <v>2985660</v>
      </c>
      <c r="M15" s="68">
        <f>+L15/L303</f>
        <v>3.7831661704729586E-7</v>
      </c>
      <c r="N15" s="46">
        <v>0</v>
      </c>
      <c r="O15" s="46">
        <v>2985660</v>
      </c>
      <c r="P15" s="46">
        <f t="shared" si="14"/>
        <v>0</v>
      </c>
      <c r="Q15" s="46">
        <v>826914</v>
      </c>
      <c r="R15" s="46">
        <f t="shared" si="15"/>
        <v>2158746</v>
      </c>
      <c r="S15" s="46">
        <f t="shared" si="16"/>
        <v>2158746</v>
      </c>
      <c r="T15" s="46">
        <v>826914</v>
      </c>
      <c r="U15" s="46">
        <f t="shared" si="17"/>
        <v>0</v>
      </c>
      <c r="V15" s="46">
        <v>826914</v>
      </c>
      <c r="W15" s="48">
        <f t="shared" si="18"/>
        <v>0</v>
      </c>
      <c r="X15" s="49">
        <f t="shared" si="3"/>
        <v>0.27696187777576819</v>
      </c>
      <c r="Y15" s="49">
        <f t="shared" si="4"/>
        <v>0.27696187777576819</v>
      </c>
      <c r="Z15" s="49">
        <f t="shared" si="5"/>
        <v>0.27696187777576819</v>
      </c>
      <c r="AA15" s="49">
        <f t="shared" si="6"/>
        <v>1</v>
      </c>
      <c r="AB15" s="49">
        <f t="shared" si="7"/>
        <v>1</v>
      </c>
    </row>
    <row r="16" spans="1:28" ht="27" customHeight="1" x14ac:dyDescent="0.25">
      <c r="A16" s="43" t="s">
        <v>56</v>
      </c>
      <c r="B16" s="44" t="s">
        <v>41</v>
      </c>
      <c r="C16" s="44">
        <v>20</v>
      </c>
      <c r="D16" s="44" t="s">
        <v>38</v>
      </c>
      <c r="E16" s="45" t="s">
        <v>57</v>
      </c>
      <c r="F16" s="46">
        <v>5040000</v>
      </c>
      <c r="G16" s="46">
        <v>0</v>
      </c>
      <c r="H16" s="46">
        <v>0</v>
      </c>
      <c r="I16" s="46">
        <v>0</v>
      </c>
      <c r="J16" s="46">
        <v>0</v>
      </c>
      <c r="K16" s="46">
        <f t="shared" si="0"/>
        <v>0</v>
      </c>
      <c r="L16" s="251">
        <f t="shared" si="13"/>
        <v>5040000</v>
      </c>
      <c r="M16" s="52">
        <f>+L16/L303</f>
        <v>6.3862454194997794E-7</v>
      </c>
      <c r="N16" s="46">
        <v>0</v>
      </c>
      <c r="O16" s="46">
        <v>5040000</v>
      </c>
      <c r="P16" s="46">
        <f t="shared" si="14"/>
        <v>0</v>
      </c>
      <c r="Q16" s="46">
        <v>1598222</v>
      </c>
      <c r="R16" s="46">
        <f t="shared" si="15"/>
        <v>3441778</v>
      </c>
      <c r="S16" s="46">
        <f t="shared" si="16"/>
        <v>3441778</v>
      </c>
      <c r="T16" s="46">
        <v>1598222</v>
      </c>
      <c r="U16" s="46">
        <f t="shared" si="17"/>
        <v>0</v>
      </c>
      <c r="V16" s="46">
        <v>1598222</v>
      </c>
      <c r="W16" s="48">
        <f t="shared" si="18"/>
        <v>0</v>
      </c>
      <c r="X16" s="49">
        <f t="shared" si="3"/>
        <v>0.31710753968253969</v>
      </c>
      <c r="Y16" s="49">
        <f t="shared" si="4"/>
        <v>0.31710753968253969</v>
      </c>
      <c r="Z16" s="49">
        <f t="shared" si="5"/>
        <v>0.31710753968253969</v>
      </c>
      <c r="AA16" s="49">
        <f t="shared" si="6"/>
        <v>1</v>
      </c>
      <c r="AB16" s="49">
        <f t="shared" si="7"/>
        <v>1</v>
      </c>
    </row>
    <row r="17" spans="1:28" ht="27" customHeight="1" x14ac:dyDescent="0.25">
      <c r="A17" s="43" t="s">
        <v>58</v>
      </c>
      <c r="B17" s="44" t="s">
        <v>41</v>
      </c>
      <c r="C17" s="44">
        <v>20</v>
      </c>
      <c r="D17" s="44" t="s">
        <v>38</v>
      </c>
      <c r="E17" s="45" t="s">
        <v>59</v>
      </c>
      <c r="F17" s="46">
        <v>1713900234</v>
      </c>
      <c r="G17" s="46">
        <v>0</v>
      </c>
      <c r="H17" s="46">
        <v>0</v>
      </c>
      <c r="I17" s="46">
        <v>0</v>
      </c>
      <c r="J17" s="46">
        <v>0</v>
      </c>
      <c r="K17" s="46">
        <f t="shared" si="0"/>
        <v>0</v>
      </c>
      <c r="L17" s="251">
        <f t="shared" si="13"/>
        <v>1713900234</v>
      </c>
      <c r="M17" s="51">
        <f t="shared" ref="M17:M52" si="19">L17/$L$303</f>
        <v>2.171703872790099E-4</v>
      </c>
      <c r="N17" s="46">
        <v>0</v>
      </c>
      <c r="O17" s="46">
        <v>1713900234</v>
      </c>
      <c r="P17" s="46">
        <f t="shared" si="14"/>
        <v>0</v>
      </c>
      <c r="Q17" s="46">
        <v>75485568</v>
      </c>
      <c r="R17" s="46">
        <f t="shared" si="15"/>
        <v>1638414666</v>
      </c>
      <c r="S17" s="46">
        <f t="shared" si="16"/>
        <v>1638414666</v>
      </c>
      <c r="T17" s="46">
        <v>75485568</v>
      </c>
      <c r="U17" s="46">
        <f t="shared" si="17"/>
        <v>0</v>
      </c>
      <c r="V17" s="46">
        <v>75485568</v>
      </c>
      <c r="W17" s="48">
        <f t="shared" si="18"/>
        <v>0</v>
      </c>
      <c r="X17" s="49">
        <f t="shared" si="3"/>
        <v>4.404315169724167E-2</v>
      </c>
      <c r="Y17" s="49">
        <f t="shared" si="4"/>
        <v>4.404315169724167E-2</v>
      </c>
      <c r="Z17" s="49">
        <f t="shared" si="5"/>
        <v>4.404315169724167E-2</v>
      </c>
      <c r="AA17" s="49">
        <f t="shared" si="6"/>
        <v>1</v>
      </c>
      <c r="AB17" s="49">
        <f t="shared" si="7"/>
        <v>1</v>
      </c>
    </row>
    <row r="18" spans="1:28" ht="27" customHeight="1" x14ac:dyDescent="0.25">
      <c r="A18" s="43" t="s">
        <v>60</v>
      </c>
      <c r="B18" s="44" t="s">
        <v>41</v>
      </c>
      <c r="C18" s="44">
        <v>20</v>
      </c>
      <c r="D18" s="44" t="s">
        <v>38</v>
      </c>
      <c r="E18" s="45" t="s">
        <v>61</v>
      </c>
      <c r="F18" s="46">
        <v>1149297511</v>
      </c>
      <c r="G18" s="46">
        <v>0</v>
      </c>
      <c r="H18" s="46">
        <v>0</v>
      </c>
      <c r="I18" s="46">
        <v>0</v>
      </c>
      <c r="J18" s="46">
        <v>0</v>
      </c>
      <c r="K18" s="46">
        <f t="shared" si="0"/>
        <v>0</v>
      </c>
      <c r="L18" s="251">
        <f t="shared" si="13"/>
        <v>1149297511</v>
      </c>
      <c r="M18" s="51">
        <f t="shared" si="19"/>
        <v>1.4562888819972711E-4</v>
      </c>
      <c r="N18" s="46">
        <v>0</v>
      </c>
      <c r="O18" s="46">
        <v>1149297511</v>
      </c>
      <c r="P18" s="46">
        <f t="shared" si="14"/>
        <v>0</v>
      </c>
      <c r="Q18" s="46">
        <v>167477590</v>
      </c>
      <c r="R18" s="46">
        <f t="shared" si="15"/>
        <v>981819921</v>
      </c>
      <c r="S18" s="46">
        <f t="shared" si="16"/>
        <v>981819921</v>
      </c>
      <c r="T18" s="46">
        <v>167477590</v>
      </c>
      <c r="U18" s="46">
        <f t="shared" si="17"/>
        <v>0</v>
      </c>
      <c r="V18" s="46">
        <v>167477590</v>
      </c>
      <c r="W18" s="48">
        <f t="shared" si="18"/>
        <v>0</v>
      </c>
      <c r="X18" s="49">
        <f t="shared" si="3"/>
        <v>0.1457217025157205</v>
      </c>
      <c r="Y18" s="49">
        <f t="shared" si="4"/>
        <v>0.1457217025157205</v>
      </c>
      <c r="Z18" s="49">
        <f t="shared" si="5"/>
        <v>0.1457217025157205</v>
      </c>
      <c r="AA18" s="49">
        <f t="shared" si="6"/>
        <v>1</v>
      </c>
      <c r="AB18" s="49">
        <f t="shared" si="7"/>
        <v>1</v>
      </c>
    </row>
    <row r="19" spans="1:28" ht="33.75" customHeight="1" x14ac:dyDescent="0.25">
      <c r="A19" s="43" t="s">
        <v>62</v>
      </c>
      <c r="B19" s="44" t="s">
        <v>41</v>
      </c>
      <c r="C19" s="44">
        <v>20</v>
      </c>
      <c r="D19" s="44" t="s">
        <v>38</v>
      </c>
      <c r="E19" s="45" t="s">
        <v>63</v>
      </c>
      <c r="F19" s="46">
        <v>153712847</v>
      </c>
      <c r="G19" s="46">
        <v>0</v>
      </c>
      <c r="H19" s="46">
        <v>0</v>
      </c>
      <c r="I19" s="46">
        <v>0</v>
      </c>
      <c r="J19" s="46">
        <v>0</v>
      </c>
      <c r="K19" s="46">
        <f t="shared" si="0"/>
        <v>0</v>
      </c>
      <c r="L19" s="251">
        <f t="shared" si="13"/>
        <v>153712847</v>
      </c>
      <c r="M19" s="53">
        <f t="shared" si="19"/>
        <v>1.9477142164127387E-5</v>
      </c>
      <c r="N19" s="46">
        <v>0</v>
      </c>
      <c r="O19" s="46">
        <v>153712847</v>
      </c>
      <c r="P19" s="46">
        <f t="shared" si="14"/>
        <v>0</v>
      </c>
      <c r="Q19" s="46">
        <v>25619679</v>
      </c>
      <c r="R19" s="46">
        <f t="shared" si="15"/>
        <v>128093168</v>
      </c>
      <c r="S19" s="46">
        <f t="shared" si="16"/>
        <v>128093168</v>
      </c>
      <c r="T19" s="46">
        <v>25619679</v>
      </c>
      <c r="U19" s="46">
        <f t="shared" si="17"/>
        <v>0</v>
      </c>
      <c r="V19" s="46">
        <v>25619679</v>
      </c>
      <c r="W19" s="48">
        <f t="shared" si="18"/>
        <v>0</v>
      </c>
      <c r="X19" s="49">
        <f t="shared" si="3"/>
        <v>0.16667233416085253</v>
      </c>
      <c r="Y19" s="49">
        <f t="shared" si="4"/>
        <v>0.16667233416085253</v>
      </c>
      <c r="Z19" s="49">
        <f t="shared" si="5"/>
        <v>0.16667233416085253</v>
      </c>
      <c r="AA19" s="49">
        <f t="shared" si="6"/>
        <v>1</v>
      </c>
      <c r="AB19" s="49">
        <f t="shared" si="7"/>
        <v>1</v>
      </c>
    </row>
    <row r="20" spans="1:28" ht="27" customHeight="1" x14ac:dyDescent="0.25">
      <c r="A20" s="43" t="s">
        <v>64</v>
      </c>
      <c r="B20" s="44" t="s">
        <v>41</v>
      </c>
      <c r="C20" s="44">
        <v>20</v>
      </c>
      <c r="D20" s="44" t="s">
        <v>38</v>
      </c>
      <c r="E20" s="45" t="s">
        <v>65</v>
      </c>
      <c r="F20" s="46">
        <v>3392853271</v>
      </c>
      <c r="G20" s="46">
        <v>0</v>
      </c>
      <c r="H20" s="46">
        <v>0</v>
      </c>
      <c r="I20" s="46">
        <v>0</v>
      </c>
      <c r="J20" s="46">
        <v>0</v>
      </c>
      <c r="K20" s="46">
        <f t="shared" si="0"/>
        <v>0</v>
      </c>
      <c r="L20" s="251">
        <f t="shared" si="13"/>
        <v>3392853271</v>
      </c>
      <c r="M20" s="51">
        <f t="shared" si="19"/>
        <v>4.2991257263806729E-4</v>
      </c>
      <c r="N20" s="46">
        <v>0</v>
      </c>
      <c r="O20" s="46">
        <v>3392853271</v>
      </c>
      <c r="P20" s="46">
        <f t="shared" si="14"/>
        <v>0</v>
      </c>
      <c r="Q20" s="46">
        <v>21094616</v>
      </c>
      <c r="R20" s="46">
        <f t="shared" si="15"/>
        <v>3371758655</v>
      </c>
      <c r="S20" s="46">
        <f t="shared" si="16"/>
        <v>3371758655</v>
      </c>
      <c r="T20" s="46">
        <v>21094616</v>
      </c>
      <c r="U20" s="46">
        <f t="shared" si="17"/>
        <v>0</v>
      </c>
      <c r="V20" s="46">
        <v>21094616</v>
      </c>
      <c r="W20" s="48">
        <f t="shared" si="18"/>
        <v>0</v>
      </c>
      <c r="X20" s="55">
        <f t="shared" si="3"/>
        <v>6.2173676003921714E-3</v>
      </c>
      <c r="Y20" s="55">
        <f t="shared" si="4"/>
        <v>6.2173676003921714E-3</v>
      </c>
      <c r="Z20" s="55">
        <f t="shared" si="5"/>
        <v>6.2173676003921714E-3</v>
      </c>
      <c r="AA20" s="49">
        <f t="shared" si="6"/>
        <v>1</v>
      </c>
      <c r="AB20" s="49">
        <f t="shared" si="7"/>
        <v>1</v>
      </c>
    </row>
    <row r="21" spans="1:28" ht="27" customHeight="1" x14ac:dyDescent="0.25">
      <c r="A21" s="43" t="s">
        <v>66</v>
      </c>
      <c r="B21" s="44" t="s">
        <v>41</v>
      </c>
      <c r="C21" s="44">
        <v>20</v>
      </c>
      <c r="D21" s="44" t="s">
        <v>38</v>
      </c>
      <c r="E21" s="45" t="s">
        <v>67</v>
      </c>
      <c r="F21" s="46">
        <v>2535863230</v>
      </c>
      <c r="G21" s="46">
        <v>0</v>
      </c>
      <c r="H21" s="46">
        <v>0</v>
      </c>
      <c r="I21" s="46">
        <v>0</v>
      </c>
      <c r="J21" s="46">
        <v>0</v>
      </c>
      <c r="K21" s="46">
        <f t="shared" si="0"/>
        <v>0</v>
      </c>
      <c r="L21" s="251">
        <f t="shared" si="13"/>
        <v>2535863230</v>
      </c>
      <c r="M21" s="51">
        <f t="shared" si="19"/>
        <v>3.2132232017986935E-4</v>
      </c>
      <c r="N21" s="46">
        <v>0</v>
      </c>
      <c r="O21" s="46">
        <v>2535863230</v>
      </c>
      <c r="P21" s="46">
        <f t="shared" si="14"/>
        <v>0</v>
      </c>
      <c r="Q21" s="46">
        <v>416502487.63999999</v>
      </c>
      <c r="R21" s="46">
        <f t="shared" si="15"/>
        <v>2119360742.3600001</v>
      </c>
      <c r="S21" s="46">
        <f t="shared" si="16"/>
        <v>2119360742.3600001</v>
      </c>
      <c r="T21" s="46">
        <v>416502487.63999999</v>
      </c>
      <c r="U21" s="46">
        <f t="shared" si="17"/>
        <v>0</v>
      </c>
      <c r="V21" s="46">
        <v>416502487.63999999</v>
      </c>
      <c r="W21" s="48">
        <f t="shared" si="18"/>
        <v>0</v>
      </c>
      <c r="X21" s="49">
        <f t="shared" si="3"/>
        <v>0.16424485465645558</v>
      </c>
      <c r="Y21" s="49">
        <f t="shared" si="4"/>
        <v>0.16424485465645558</v>
      </c>
      <c r="Z21" s="49">
        <f t="shared" si="5"/>
        <v>0.16424485465645558</v>
      </c>
      <c r="AA21" s="49">
        <f t="shared" si="6"/>
        <v>1</v>
      </c>
      <c r="AB21" s="49">
        <f t="shared" si="7"/>
        <v>1</v>
      </c>
    </row>
    <row r="22" spans="1:28" ht="22.5" customHeight="1" x14ac:dyDescent="0.25">
      <c r="A22" s="39" t="s">
        <v>68</v>
      </c>
      <c r="B22" s="34" t="s">
        <v>41</v>
      </c>
      <c r="C22" s="34">
        <v>20</v>
      </c>
      <c r="D22" s="34" t="s">
        <v>38</v>
      </c>
      <c r="E22" s="40" t="s">
        <v>69</v>
      </c>
      <c r="F22" s="41">
        <f>SUM(F23:F29)</f>
        <v>13647535000</v>
      </c>
      <c r="G22" s="41">
        <f>SUM(G23:G29)</f>
        <v>0</v>
      </c>
      <c r="H22" s="41">
        <f>SUM(H23:H29)</f>
        <v>0</v>
      </c>
      <c r="I22" s="41">
        <f>SUM(I23:I29)</f>
        <v>0</v>
      </c>
      <c r="J22" s="41">
        <f>SUM(J23:J29)</f>
        <v>0</v>
      </c>
      <c r="K22" s="41">
        <f t="shared" si="0"/>
        <v>0</v>
      </c>
      <c r="L22" s="250">
        <f>SUM(L23:L29)</f>
        <v>13647535000</v>
      </c>
      <c r="M22" s="42">
        <f t="shared" si="19"/>
        <v>1.729295791293907E-3</v>
      </c>
      <c r="N22" s="41">
        <f t="shared" ref="N22:W22" si="20">SUM(N23:N29)</f>
        <v>0</v>
      </c>
      <c r="O22" s="41">
        <f t="shared" si="20"/>
        <v>13647535000</v>
      </c>
      <c r="P22" s="41">
        <f t="shared" si="20"/>
        <v>0</v>
      </c>
      <c r="Q22" s="41">
        <f t="shared" si="20"/>
        <v>4085659946.8399997</v>
      </c>
      <c r="R22" s="41">
        <f t="shared" si="20"/>
        <v>9561875053.1599998</v>
      </c>
      <c r="S22" s="41">
        <f t="shared" si="20"/>
        <v>9561875053.1599998</v>
      </c>
      <c r="T22" s="41">
        <f t="shared" si="20"/>
        <v>4085659946.8399997</v>
      </c>
      <c r="U22" s="41">
        <f t="shared" si="20"/>
        <v>0</v>
      </c>
      <c r="V22" s="41">
        <f t="shared" si="20"/>
        <v>3091508589.8399997</v>
      </c>
      <c r="W22" s="41">
        <f t="shared" si="20"/>
        <v>994151357</v>
      </c>
      <c r="X22" s="38">
        <f t="shared" si="3"/>
        <v>0.29936980904170607</v>
      </c>
      <c r="Y22" s="38">
        <f t="shared" si="4"/>
        <v>0.29936980904170607</v>
      </c>
      <c r="Z22" s="38">
        <f t="shared" si="5"/>
        <v>0.22652505304730852</v>
      </c>
      <c r="AA22" s="38">
        <f t="shared" si="6"/>
        <v>1</v>
      </c>
      <c r="AB22" s="38">
        <f t="shared" si="7"/>
        <v>0.75667300511171676</v>
      </c>
    </row>
    <row r="23" spans="1:28" ht="33.75" customHeight="1" x14ac:dyDescent="0.25">
      <c r="A23" s="43" t="s">
        <v>70</v>
      </c>
      <c r="B23" s="44" t="s">
        <v>41</v>
      </c>
      <c r="C23" s="44">
        <v>20</v>
      </c>
      <c r="D23" s="44" t="s">
        <v>38</v>
      </c>
      <c r="E23" s="45" t="s">
        <v>71</v>
      </c>
      <c r="F23" s="46">
        <v>3978735557</v>
      </c>
      <c r="G23" s="46">
        <v>0</v>
      </c>
      <c r="H23" s="46">
        <v>0</v>
      </c>
      <c r="I23" s="46">
        <v>0</v>
      </c>
      <c r="J23" s="46">
        <v>0</v>
      </c>
      <c r="K23" s="46">
        <f t="shared" si="0"/>
        <v>0</v>
      </c>
      <c r="L23" s="251">
        <f t="shared" ref="L23:L29" si="21">+F23+K23</f>
        <v>3978735557</v>
      </c>
      <c r="M23" s="51">
        <f t="shared" si="19"/>
        <v>5.0415043107722522E-4</v>
      </c>
      <c r="N23" s="46">
        <v>0</v>
      </c>
      <c r="O23" s="46">
        <v>3978735557</v>
      </c>
      <c r="P23" s="46">
        <f t="shared" ref="P23:P29" si="22">L23-O23</f>
        <v>0</v>
      </c>
      <c r="Q23" s="46">
        <v>1238420451.2</v>
      </c>
      <c r="R23" s="46">
        <f t="shared" ref="R23:R29" si="23">+L23-Q23</f>
        <v>2740315105.8000002</v>
      </c>
      <c r="S23" s="46">
        <f t="shared" ref="S23:S29" si="24">O23-Q23</f>
        <v>2740315105.8000002</v>
      </c>
      <c r="T23" s="46">
        <v>1238420451.2</v>
      </c>
      <c r="U23" s="46">
        <f t="shared" ref="U23:U29" si="25">+Q23-T23</f>
        <v>0</v>
      </c>
      <c r="V23" s="46">
        <v>933112351.20000005</v>
      </c>
      <c r="W23" s="48">
        <f t="shared" ref="W23:W29" si="26">+T23-V23</f>
        <v>305308100</v>
      </c>
      <c r="X23" s="49">
        <f t="shared" si="3"/>
        <v>0.31125980439217216</v>
      </c>
      <c r="Y23" s="49">
        <f t="shared" si="4"/>
        <v>0.31125980439217216</v>
      </c>
      <c r="Z23" s="49">
        <f t="shared" si="5"/>
        <v>0.2345248478648766</v>
      </c>
      <c r="AA23" s="49">
        <f t="shared" si="6"/>
        <v>1</v>
      </c>
      <c r="AB23" s="49">
        <f t="shared" si="7"/>
        <v>0.75346975277728678</v>
      </c>
    </row>
    <row r="24" spans="1:28" ht="29.25" customHeight="1" x14ac:dyDescent="0.25">
      <c r="A24" s="43" t="s">
        <v>72</v>
      </c>
      <c r="B24" s="44" t="s">
        <v>41</v>
      </c>
      <c r="C24" s="44">
        <v>20</v>
      </c>
      <c r="D24" s="44" t="s">
        <v>38</v>
      </c>
      <c r="E24" s="45" t="s">
        <v>73</v>
      </c>
      <c r="F24" s="46">
        <v>2822000568</v>
      </c>
      <c r="G24" s="46">
        <v>0</v>
      </c>
      <c r="H24" s="46">
        <v>0</v>
      </c>
      <c r="I24" s="46">
        <v>0</v>
      </c>
      <c r="J24" s="46">
        <v>0</v>
      </c>
      <c r="K24" s="46">
        <f t="shared" si="0"/>
        <v>0</v>
      </c>
      <c r="L24" s="251">
        <f t="shared" si="21"/>
        <v>2822000568</v>
      </c>
      <c r="M24" s="51">
        <f t="shared" si="19"/>
        <v>3.5757913097650347E-4</v>
      </c>
      <c r="N24" s="46">
        <v>0</v>
      </c>
      <c r="O24" s="46">
        <v>2822000568</v>
      </c>
      <c r="P24" s="46">
        <f t="shared" si="22"/>
        <v>0</v>
      </c>
      <c r="Q24" s="46">
        <v>882159308.39999998</v>
      </c>
      <c r="R24" s="46">
        <f t="shared" si="23"/>
        <v>1939841259.5999999</v>
      </c>
      <c r="S24" s="46">
        <f t="shared" si="24"/>
        <v>1939841259.5999999</v>
      </c>
      <c r="T24" s="46">
        <v>882159308.39999998</v>
      </c>
      <c r="U24" s="46">
        <f t="shared" si="25"/>
        <v>0</v>
      </c>
      <c r="V24" s="46">
        <v>665887808.39999998</v>
      </c>
      <c r="W24" s="48">
        <f t="shared" si="26"/>
        <v>216271500</v>
      </c>
      <c r="X24" s="49">
        <f t="shared" si="3"/>
        <v>0.31260068421077652</v>
      </c>
      <c r="Y24" s="49">
        <f t="shared" si="4"/>
        <v>0.31260068421077652</v>
      </c>
      <c r="Z24" s="49">
        <f t="shared" si="5"/>
        <v>0.23596303131573287</v>
      </c>
      <c r="AA24" s="49">
        <f t="shared" si="6"/>
        <v>1</v>
      </c>
      <c r="AB24" s="49">
        <f t="shared" si="7"/>
        <v>0.7548384991909699</v>
      </c>
    </row>
    <row r="25" spans="1:28" ht="27.75" customHeight="1" x14ac:dyDescent="0.25">
      <c r="A25" s="43" t="s">
        <v>74</v>
      </c>
      <c r="B25" s="44" t="s">
        <v>41</v>
      </c>
      <c r="C25" s="44">
        <v>20</v>
      </c>
      <c r="D25" s="44" t="s">
        <v>38</v>
      </c>
      <c r="E25" s="45" t="s">
        <v>75</v>
      </c>
      <c r="F25" s="46">
        <v>3569683789</v>
      </c>
      <c r="G25" s="46">
        <v>0</v>
      </c>
      <c r="H25" s="46">
        <v>0</v>
      </c>
      <c r="I25" s="46">
        <v>0</v>
      </c>
      <c r="J25" s="46">
        <v>0</v>
      </c>
      <c r="K25" s="46">
        <f t="shared" si="0"/>
        <v>0</v>
      </c>
      <c r="L25" s="251">
        <f t="shared" si="21"/>
        <v>3569683789</v>
      </c>
      <c r="M25" s="51">
        <f t="shared" si="19"/>
        <v>4.5231898306674335E-4</v>
      </c>
      <c r="N25" s="46">
        <v>0</v>
      </c>
      <c r="O25" s="46">
        <v>3569683789</v>
      </c>
      <c r="P25" s="46">
        <f t="shared" si="22"/>
        <v>0</v>
      </c>
      <c r="Q25" s="46">
        <v>942549333.63999999</v>
      </c>
      <c r="R25" s="46">
        <f t="shared" si="23"/>
        <v>2627134455.3600001</v>
      </c>
      <c r="S25" s="46">
        <f t="shared" si="24"/>
        <v>2627134455.3600001</v>
      </c>
      <c r="T25" s="46">
        <v>942549333.63999999</v>
      </c>
      <c r="U25" s="46">
        <f t="shared" si="25"/>
        <v>0</v>
      </c>
      <c r="V25" s="46">
        <v>725185276.63999999</v>
      </c>
      <c r="W25" s="48">
        <f t="shared" si="26"/>
        <v>217364057</v>
      </c>
      <c r="X25" s="49">
        <f t="shared" si="3"/>
        <v>0.2640428086500185</v>
      </c>
      <c r="Y25" s="49">
        <f t="shared" si="4"/>
        <v>0.2640428086500185</v>
      </c>
      <c r="Z25" s="49">
        <f t="shared" si="5"/>
        <v>0.20315112472277302</v>
      </c>
      <c r="AA25" s="49">
        <f t="shared" si="6"/>
        <v>1</v>
      </c>
      <c r="AB25" s="49">
        <f t="shared" si="7"/>
        <v>0.76938707689647501</v>
      </c>
    </row>
    <row r="26" spans="1:28" ht="30" customHeight="1" x14ac:dyDescent="0.25">
      <c r="A26" s="43" t="s">
        <v>76</v>
      </c>
      <c r="B26" s="44" t="s">
        <v>41</v>
      </c>
      <c r="C26" s="44">
        <v>20</v>
      </c>
      <c r="D26" s="44" t="s">
        <v>38</v>
      </c>
      <c r="E26" s="45" t="s">
        <v>77</v>
      </c>
      <c r="F26" s="46">
        <v>1382522206</v>
      </c>
      <c r="G26" s="46">
        <v>0</v>
      </c>
      <c r="H26" s="46">
        <v>0</v>
      </c>
      <c r="I26" s="46">
        <v>0</v>
      </c>
      <c r="J26" s="46">
        <v>0</v>
      </c>
      <c r="K26" s="46">
        <f t="shared" si="0"/>
        <v>0</v>
      </c>
      <c r="L26" s="251">
        <f t="shared" si="21"/>
        <v>1382522206</v>
      </c>
      <c r="M26" s="51">
        <f t="shared" si="19"/>
        <v>1.7518107352032202E-4</v>
      </c>
      <c r="N26" s="46">
        <v>0</v>
      </c>
      <c r="O26" s="46">
        <v>1382522206</v>
      </c>
      <c r="P26" s="46">
        <f t="shared" si="22"/>
        <v>0</v>
      </c>
      <c r="Q26" s="46">
        <v>429353340</v>
      </c>
      <c r="R26" s="46">
        <f t="shared" si="23"/>
        <v>953168866</v>
      </c>
      <c r="S26" s="46">
        <f t="shared" si="24"/>
        <v>953168866</v>
      </c>
      <c r="T26" s="46">
        <v>429353340</v>
      </c>
      <c r="U26" s="46">
        <f t="shared" si="25"/>
        <v>0</v>
      </c>
      <c r="V26" s="46">
        <v>322282940</v>
      </c>
      <c r="W26" s="48">
        <f t="shared" si="26"/>
        <v>107070400</v>
      </c>
      <c r="X26" s="49">
        <f t="shared" si="3"/>
        <v>0.31055800632832659</v>
      </c>
      <c r="Y26" s="49">
        <f t="shared" si="4"/>
        <v>0.31055800632832659</v>
      </c>
      <c r="Z26" s="49">
        <f t="shared" si="5"/>
        <v>0.23311230633499133</v>
      </c>
      <c r="AA26" s="49">
        <f t="shared" si="6"/>
        <v>1</v>
      </c>
      <c r="AB26" s="49">
        <f t="shared" si="7"/>
        <v>0.7506240431249469</v>
      </c>
    </row>
    <row r="27" spans="1:28" ht="36.75" customHeight="1" x14ac:dyDescent="0.25">
      <c r="A27" s="43" t="s">
        <v>78</v>
      </c>
      <c r="B27" s="44" t="s">
        <v>41</v>
      </c>
      <c r="C27" s="44">
        <v>20</v>
      </c>
      <c r="D27" s="44" t="s">
        <v>38</v>
      </c>
      <c r="E27" s="45" t="s">
        <v>79</v>
      </c>
      <c r="F27" s="46">
        <v>166286663</v>
      </c>
      <c r="G27" s="46">
        <v>0</v>
      </c>
      <c r="H27" s="46">
        <v>0</v>
      </c>
      <c r="I27" s="46">
        <v>0</v>
      </c>
      <c r="J27" s="46">
        <v>0</v>
      </c>
      <c r="K27" s="46">
        <f t="shared" si="0"/>
        <v>0</v>
      </c>
      <c r="L27" s="251">
        <f t="shared" si="21"/>
        <v>166286663</v>
      </c>
      <c r="M27" s="53">
        <f t="shared" si="19"/>
        <v>2.1070385712453438E-5</v>
      </c>
      <c r="N27" s="46">
        <v>0</v>
      </c>
      <c r="O27" s="46">
        <v>166286663</v>
      </c>
      <c r="P27" s="46">
        <f t="shared" si="22"/>
        <v>0</v>
      </c>
      <c r="Q27" s="46">
        <v>56435385.600000001</v>
      </c>
      <c r="R27" s="46">
        <f t="shared" si="23"/>
        <v>109851277.40000001</v>
      </c>
      <c r="S27" s="46">
        <f t="shared" si="24"/>
        <v>109851277.40000001</v>
      </c>
      <c r="T27" s="46">
        <v>56435385.600000001</v>
      </c>
      <c r="U27" s="46">
        <f t="shared" si="25"/>
        <v>0</v>
      </c>
      <c r="V27" s="46">
        <v>42148285.600000001</v>
      </c>
      <c r="W27" s="48">
        <f t="shared" si="26"/>
        <v>14287100</v>
      </c>
      <c r="X27" s="49">
        <f t="shared" si="3"/>
        <v>0.3393861214233399</v>
      </c>
      <c r="Y27" s="49">
        <f t="shared" si="4"/>
        <v>0.3393861214233399</v>
      </c>
      <c r="Z27" s="49">
        <f t="shared" si="5"/>
        <v>0.25346762536211337</v>
      </c>
      <c r="AA27" s="49">
        <f t="shared" si="6"/>
        <v>1</v>
      </c>
      <c r="AB27" s="49">
        <f t="shared" si="7"/>
        <v>0.74684145686071113</v>
      </c>
    </row>
    <row r="28" spans="1:28" ht="28.5" customHeight="1" x14ac:dyDescent="0.25">
      <c r="A28" s="43" t="s">
        <v>80</v>
      </c>
      <c r="B28" s="44" t="s">
        <v>41</v>
      </c>
      <c r="C28" s="44">
        <v>20</v>
      </c>
      <c r="D28" s="44" t="s">
        <v>38</v>
      </c>
      <c r="E28" s="45" t="s">
        <v>81</v>
      </c>
      <c r="F28" s="46">
        <v>1036936225</v>
      </c>
      <c r="G28" s="46">
        <v>0</v>
      </c>
      <c r="H28" s="46">
        <v>0</v>
      </c>
      <c r="I28" s="46">
        <v>0</v>
      </c>
      <c r="J28" s="46">
        <v>0</v>
      </c>
      <c r="K28" s="46">
        <f t="shared" si="0"/>
        <v>0</v>
      </c>
      <c r="L28" s="251">
        <f t="shared" si="21"/>
        <v>1036936225</v>
      </c>
      <c r="M28" s="51">
        <f t="shared" si="19"/>
        <v>1.3139145272261194E-4</v>
      </c>
      <c r="N28" s="46">
        <v>0</v>
      </c>
      <c r="O28" s="46">
        <v>1036936225</v>
      </c>
      <c r="P28" s="46">
        <f t="shared" si="22"/>
        <v>0</v>
      </c>
      <c r="Q28" s="46">
        <v>322029714.39999998</v>
      </c>
      <c r="R28" s="46">
        <f t="shared" si="23"/>
        <v>714906510.60000002</v>
      </c>
      <c r="S28" s="46">
        <f t="shared" si="24"/>
        <v>714906510.60000002</v>
      </c>
      <c r="T28" s="46">
        <v>322029714.39999998</v>
      </c>
      <c r="U28" s="46">
        <f t="shared" si="25"/>
        <v>0</v>
      </c>
      <c r="V28" s="46">
        <v>241723514.40000001</v>
      </c>
      <c r="W28" s="48">
        <f t="shared" si="26"/>
        <v>80306199.99999997</v>
      </c>
      <c r="X28" s="49">
        <f t="shared" si="3"/>
        <v>0.31055884309567833</v>
      </c>
      <c r="Y28" s="49">
        <f t="shared" si="4"/>
        <v>0.31055884309567833</v>
      </c>
      <c r="Z28" s="49">
        <f t="shared" si="5"/>
        <v>0.23311319305099984</v>
      </c>
      <c r="AA28" s="49">
        <f t="shared" si="6"/>
        <v>1</v>
      </c>
      <c r="AB28" s="49">
        <f t="shared" si="7"/>
        <v>0.75062487587636118</v>
      </c>
    </row>
    <row r="29" spans="1:28" ht="39.75" customHeight="1" x14ac:dyDescent="0.25">
      <c r="A29" s="43" t="s">
        <v>82</v>
      </c>
      <c r="B29" s="44" t="s">
        <v>41</v>
      </c>
      <c r="C29" s="44">
        <v>20</v>
      </c>
      <c r="D29" s="44" t="s">
        <v>38</v>
      </c>
      <c r="E29" s="45" t="s">
        <v>83</v>
      </c>
      <c r="F29" s="46">
        <v>691369992</v>
      </c>
      <c r="G29" s="46">
        <v>0</v>
      </c>
      <c r="H29" s="46">
        <v>0</v>
      </c>
      <c r="I29" s="46">
        <v>0</v>
      </c>
      <c r="J29" s="46">
        <v>0</v>
      </c>
      <c r="K29" s="46">
        <f t="shared" si="0"/>
        <v>0</v>
      </c>
      <c r="L29" s="251">
        <f t="shared" si="21"/>
        <v>691369992</v>
      </c>
      <c r="M29" s="51">
        <f t="shared" si="19"/>
        <v>8.7604334218047603E-5</v>
      </c>
      <c r="N29" s="46">
        <v>0</v>
      </c>
      <c r="O29" s="46">
        <v>691369992</v>
      </c>
      <c r="P29" s="46">
        <f t="shared" si="22"/>
        <v>0</v>
      </c>
      <c r="Q29" s="46">
        <v>214712413.59999999</v>
      </c>
      <c r="R29" s="46">
        <f t="shared" si="23"/>
        <v>476657578.39999998</v>
      </c>
      <c r="S29" s="46">
        <f t="shared" si="24"/>
        <v>476657578.39999998</v>
      </c>
      <c r="T29" s="46">
        <v>214712413.59999999</v>
      </c>
      <c r="U29" s="46">
        <f t="shared" si="25"/>
        <v>0</v>
      </c>
      <c r="V29" s="46">
        <v>161168413.59999999</v>
      </c>
      <c r="W29" s="48">
        <f t="shared" si="26"/>
        <v>53544000</v>
      </c>
      <c r="X29" s="49">
        <f t="shared" si="3"/>
        <v>0.31056079390845182</v>
      </c>
      <c r="Y29" s="49">
        <f t="shared" si="4"/>
        <v>0.31056079390845182</v>
      </c>
      <c r="Z29" s="49">
        <f t="shared" si="5"/>
        <v>0.2331145630630726</v>
      </c>
      <c r="AA29" s="49">
        <f t="shared" si="6"/>
        <v>1</v>
      </c>
      <c r="AB29" s="49">
        <f t="shared" si="7"/>
        <v>0.75062457217890455</v>
      </c>
    </row>
    <row r="30" spans="1:28" ht="41.25" customHeight="1" x14ac:dyDescent="0.25">
      <c r="A30" s="39" t="s">
        <v>84</v>
      </c>
      <c r="B30" s="34" t="s">
        <v>41</v>
      </c>
      <c r="C30" s="34">
        <v>20</v>
      </c>
      <c r="D30" s="34" t="s">
        <v>38</v>
      </c>
      <c r="E30" s="40" t="s">
        <v>85</v>
      </c>
      <c r="F30" s="41">
        <f>+F31+F35+F36</f>
        <v>4285331000</v>
      </c>
      <c r="G30" s="41">
        <f>+G31+G35+G36</f>
        <v>0</v>
      </c>
      <c r="H30" s="41">
        <f>+H31+H35+H36</f>
        <v>0</v>
      </c>
      <c r="I30" s="41">
        <f>+I31+I35+I36</f>
        <v>0</v>
      </c>
      <c r="J30" s="41">
        <f>+J31+J35+J36</f>
        <v>0</v>
      </c>
      <c r="K30" s="41">
        <f t="shared" si="0"/>
        <v>0</v>
      </c>
      <c r="L30" s="250">
        <f>+L31+L35+L36</f>
        <v>4285331000</v>
      </c>
      <c r="M30" s="42">
        <f t="shared" si="19"/>
        <v>5.4299951328949225E-4</v>
      </c>
      <c r="N30" s="41">
        <f t="shared" ref="N30:W30" si="27">+N31+N35+N36</f>
        <v>0</v>
      </c>
      <c r="O30" s="41">
        <f t="shared" si="27"/>
        <v>4285331000</v>
      </c>
      <c r="P30" s="41">
        <f t="shared" si="27"/>
        <v>0</v>
      </c>
      <c r="Q30" s="41">
        <f t="shared" si="27"/>
        <v>1387888122</v>
      </c>
      <c r="R30" s="41">
        <f t="shared" si="27"/>
        <v>2897442878</v>
      </c>
      <c r="S30" s="41">
        <f t="shared" si="27"/>
        <v>2897442878</v>
      </c>
      <c r="T30" s="41">
        <f t="shared" si="27"/>
        <v>1387888122</v>
      </c>
      <c r="U30" s="41">
        <f t="shared" si="27"/>
        <v>0</v>
      </c>
      <c r="V30" s="41">
        <f t="shared" si="27"/>
        <v>1387888122</v>
      </c>
      <c r="W30" s="41">
        <f t="shared" si="27"/>
        <v>0</v>
      </c>
      <c r="X30" s="38">
        <f t="shared" si="3"/>
        <v>0.32386952653132278</v>
      </c>
      <c r="Y30" s="38">
        <f t="shared" si="4"/>
        <v>0.32386952653132278</v>
      </c>
      <c r="Z30" s="38">
        <f t="shared" si="5"/>
        <v>0.32386952653132278</v>
      </c>
      <c r="AA30" s="38">
        <f t="shared" si="6"/>
        <v>1</v>
      </c>
      <c r="AB30" s="38">
        <f t="shared" si="7"/>
        <v>1</v>
      </c>
    </row>
    <row r="31" spans="1:28" s="4" customFormat="1" ht="39" customHeight="1" x14ac:dyDescent="0.25">
      <c r="A31" s="39" t="s">
        <v>86</v>
      </c>
      <c r="B31" s="34" t="s">
        <v>41</v>
      </c>
      <c r="C31" s="34">
        <v>20</v>
      </c>
      <c r="D31" s="34" t="s">
        <v>38</v>
      </c>
      <c r="E31" s="40" t="s">
        <v>87</v>
      </c>
      <c r="F31" s="41">
        <f>+F32+F33+F34</f>
        <v>2328193098</v>
      </c>
      <c r="G31" s="41">
        <f>+G32+G33+G34</f>
        <v>0</v>
      </c>
      <c r="H31" s="41">
        <f>+H32+H33+H34</f>
        <v>0</v>
      </c>
      <c r="I31" s="41">
        <f>+I32+I33+I34</f>
        <v>0</v>
      </c>
      <c r="J31" s="41">
        <f>+J32+J33+J34</f>
        <v>0</v>
      </c>
      <c r="K31" s="41">
        <f t="shared" si="0"/>
        <v>0</v>
      </c>
      <c r="L31" s="250">
        <f>+L32+L33+L34</f>
        <v>2328193098</v>
      </c>
      <c r="M31" s="42">
        <f t="shared" si="19"/>
        <v>2.9500818467883931E-4</v>
      </c>
      <c r="N31" s="41">
        <f t="shared" ref="N31:W31" si="28">+N32+N33+N34</f>
        <v>0</v>
      </c>
      <c r="O31" s="41">
        <f t="shared" si="28"/>
        <v>2328193098</v>
      </c>
      <c r="P31" s="41">
        <f t="shared" si="28"/>
        <v>0</v>
      </c>
      <c r="Q31" s="41">
        <f t="shared" si="28"/>
        <v>672527257</v>
      </c>
      <c r="R31" s="41">
        <f t="shared" si="28"/>
        <v>1655665841</v>
      </c>
      <c r="S31" s="41">
        <f t="shared" si="28"/>
        <v>1655665841</v>
      </c>
      <c r="T31" s="41">
        <f t="shared" si="28"/>
        <v>672527257</v>
      </c>
      <c r="U31" s="41">
        <f t="shared" si="28"/>
        <v>0</v>
      </c>
      <c r="V31" s="41">
        <f t="shared" si="28"/>
        <v>672527257</v>
      </c>
      <c r="W31" s="41">
        <f t="shared" si="28"/>
        <v>0</v>
      </c>
      <c r="X31" s="38">
        <f t="shared" si="3"/>
        <v>0.28886231884190561</v>
      </c>
      <c r="Y31" s="38">
        <f t="shared" si="4"/>
        <v>0.28886231884190561</v>
      </c>
      <c r="Z31" s="38">
        <f t="shared" si="5"/>
        <v>0.28886231884190561</v>
      </c>
      <c r="AA31" s="38">
        <f t="shared" si="6"/>
        <v>1</v>
      </c>
      <c r="AB31" s="38">
        <f t="shared" si="7"/>
        <v>1</v>
      </c>
    </row>
    <row r="32" spans="1:28" ht="30.75" customHeight="1" x14ac:dyDescent="0.25">
      <c r="A32" s="43" t="s">
        <v>88</v>
      </c>
      <c r="B32" s="44" t="s">
        <v>41</v>
      </c>
      <c r="C32" s="44">
        <v>20</v>
      </c>
      <c r="D32" s="44" t="s">
        <v>38</v>
      </c>
      <c r="E32" s="45" t="s">
        <v>89</v>
      </c>
      <c r="F32" s="46">
        <v>655614150</v>
      </c>
      <c r="G32" s="46">
        <v>0</v>
      </c>
      <c r="H32" s="46">
        <v>0</v>
      </c>
      <c r="I32" s="46">
        <v>0</v>
      </c>
      <c r="J32" s="46">
        <v>0</v>
      </c>
      <c r="K32" s="46">
        <f t="shared" si="0"/>
        <v>0</v>
      </c>
      <c r="L32" s="251">
        <f t="shared" ref="L32:L37" si="29">+F32+K32</f>
        <v>655614150</v>
      </c>
      <c r="M32" s="51">
        <f t="shared" si="19"/>
        <v>8.3073667904697243E-5</v>
      </c>
      <c r="N32" s="46">
        <v>0</v>
      </c>
      <c r="O32" s="46">
        <v>655614150</v>
      </c>
      <c r="P32" s="46">
        <f t="shared" ref="P32:P37" si="30">L32-O32</f>
        <v>0</v>
      </c>
      <c r="Q32" s="46">
        <v>209303005</v>
      </c>
      <c r="R32" s="56">
        <f t="shared" ref="R32:R37" si="31">+L32-Q32</f>
        <v>446311145</v>
      </c>
      <c r="S32" s="46">
        <f t="shared" ref="S32:S37" si="32">O32-Q32</f>
        <v>446311145</v>
      </c>
      <c r="T32" s="46">
        <v>209303005</v>
      </c>
      <c r="U32" s="46">
        <f t="shared" ref="U32:U37" si="33">+Q32-T32</f>
        <v>0</v>
      </c>
      <c r="V32" s="46">
        <v>209303005</v>
      </c>
      <c r="W32" s="48">
        <f t="shared" ref="W32:W37" si="34">+T32-V32</f>
        <v>0</v>
      </c>
      <c r="X32" s="57">
        <f t="shared" si="3"/>
        <v>0.31924723558818857</v>
      </c>
      <c r="Y32" s="54">
        <f t="shared" si="4"/>
        <v>0.31924723558818857</v>
      </c>
      <c r="Z32" s="54">
        <f t="shared" si="5"/>
        <v>0.31924723558818857</v>
      </c>
      <c r="AA32" s="49">
        <f t="shared" si="6"/>
        <v>1</v>
      </c>
      <c r="AB32" s="49">
        <f t="shared" si="7"/>
        <v>1</v>
      </c>
    </row>
    <row r="33" spans="1:28" ht="30.75" customHeight="1" x14ac:dyDescent="0.25">
      <c r="A33" s="43" t="s">
        <v>90</v>
      </c>
      <c r="B33" s="44" t="s">
        <v>41</v>
      </c>
      <c r="C33" s="44">
        <v>20</v>
      </c>
      <c r="D33" s="44" t="s">
        <v>38</v>
      </c>
      <c r="E33" s="45" t="s">
        <v>91</v>
      </c>
      <c r="F33" s="46">
        <v>1499029826</v>
      </c>
      <c r="G33" s="46">
        <v>0</v>
      </c>
      <c r="H33" s="46">
        <v>0</v>
      </c>
      <c r="I33" s="46">
        <v>0</v>
      </c>
      <c r="J33" s="46">
        <v>0</v>
      </c>
      <c r="K33" s="46">
        <f t="shared" si="0"/>
        <v>0</v>
      </c>
      <c r="L33" s="251">
        <f t="shared" si="29"/>
        <v>1499029826</v>
      </c>
      <c r="M33" s="51">
        <f t="shared" si="19"/>
        <v>1.8994389603146927E-4</v>
      </c>
      <c r="N33" s="46">
        <v>0</v>
      </c>
      <c r="O33" s="46">
        <v>1499029826</v>
      </c>
      <c r="P33" s="46">
        <f t="shared" si="30"/>
        <v>0</v>
      </c>
      <c r="Q33" s="46">
        <v>415731835</v>
      </c>
      <c r="R33" s="56">
        <f t="shared" si="31"/>
        <v>1083297991</v>
      </c>
      <c r="S33" s="46">
        <f t="shared" si="32"/>
        <v>1083297991</v>
      </c>
      <c r="T33" s="46">
        <v>415731835</v>
      </c>
      <c r="U33" s="46">
        <f t="shared" si="33"/>
        <v>0</v>
      </c>
      <c r="V33" s="46">
        <v>415731835</v>
      </c>
      <c r="W33" s="48">
        <f t="shared" si="34"/>
        <v>0</v>
      </c>
      <c r="X33" s="58">
        <f t="shared" si="3"/>
        <v>0.27733393144640472</v>
      </c>
      <c r="Y33" s="49">
        <f t="shared" si="4"/>
        <v>0.27733393144640472</v>
      </c>
      <c r="Z33" s="49">
        <f t="shared" si="5"/>
        <v>0.27733393144640472</v>
      </c>
      <c r="AA33" s="49">
        <f t="shared" si="6"/>
        <v>1</v>
      </c>
      <c r="AB33" s="49">
        <f t="shared" si="7"/>
        <v>1</v>
      </c>
    </row>
    <row r="34" spans="1:28" ht="30.75" customHeight="1" x14ac:dyDescent="0.25">
      <c r="A34" s="43" t="s">
        <v>92</v>
      </c>
      <c r="B34" s="44" t="s">
        <v>41</v>
      </c>
      <c r="C34" s="44">
        <v>20</v>
      </c>
      <c r="D34" s="44" t="s">
        <v>38</v>
      </c>
      <c r="E34" s="45" t="s">
        <v>93</v>
      </c>
      <c r="F34" s="46">
        <v>173549122</v>
      </c>
      <c r="G34" s="46">
        <v>0</v>
      </c>
      <c r="H34" s="46">
        <v>0</v>
      </c>
      <c r="I34" s="46">
        <v>0</v>
      </c>
      <c r="J34" s="46">
        <v>0</v>
      </c>
      <c r="K34" s="46">
        <f t="shared" si="0"/>
        <v>0</v>
      </c>
      <c r="L34" s="251">
        <f t="shared" si="29"/>
        <v>173549122</v>
      </c>
      <c r="M34" s="53">
        <f t="shared" si="19"/>
        <v>2.1990620742672783E-5</v>
      </c>
      <c r="N34" s="46">
        <v>0</v>
      </c>
      <c r="O34" s="46">
        <v>173549122</v>
      </c>
      <c r="P34" s="46">
        <f t="shared" si="30"/>
        <v>0</v>
      </c>
      <c r="Q34" s="46">
        <v>47492417</v>
      </c>
      <c r="R34" s="46">
        <f t="shared" si="31"/>
        <v>126056705</v>
      </c>
      <c r="S34" s="46">
        <f t="shared" si="32"/>
        <v>126056705</v>
      </c>
      <c r="T34" s="46">
        <v>47492417</v>
      </c>
      <c r="U34" s="46">
        <f t="shared" si="33"/>
        <v>0</v>
      </c>
      <c r="V34" s="46">
        <v>47492417</v>
      </c>
      <c r="W34" s="48">
        <f t="shared" si="34"/>
        <v>0</v>
      </c>
      <c r="X34" s="58">
        <f t="shared" si="3"/>
        <v>0.27365403208435707</v>
      </c>
      <c r="Y34" s="49">
        <f t="shared" si="4"/>
        <v>0.27365403208435707</v>
      </c>
      <c r="Z34" s="49">
        <f t="shared" si="5"/>
        <v>0.27365403208435707</v>
      </c>
      <c r="AA34" s="49">
        <f t="shared" si="6"/>
        <v>1</v>
      </c>
      <c r="AB34" s="49">
        <f t="shared" si="7"/>
        <v>1</v>
      </c>
    </row>
    <row r="35" spans="1:28" ht="30.75" customHeight="1" x14ac:dyDescent="0.25">
      <c r="A35" s="43" t="s">
        <v>94</v>
      </c>
      <c r="B35" s="44" t="s">
        <v>41</v>
      </c>
      <c r="C35" s="44">
        <v>20</v>
      </c>
      <c r="D35" s="44" t="s">
        <v>38</v>
      </c>
      <c r="E35" s="45" t="s">
        <v>95</v>
      </c>
      <c r="F35" s="59">
        <v>1809954480</v>
      </c>
      <c r="G35" s="46">
        <v>0</v>
      </c>
      <c r="H35" s="46">
        <v>0</v>
      </c>
      <c r="I35" s="46">
        <v>0</v>
      </c>
      <c r="J35" s="46">
        <v>0</v>
      </c>
      <c r="K35" s="46">
        <f t="shared" si="0"/>
        <v>0</v>
      </c>
      <c r="L35" s="251">
        <f t="shared" si="29"/>
        <v>1809954480</v>
      </c>
      <c r="M35" s="51">
        <f t="shared" si="19"/>
        <v>2.293415378452997E-4</v>
      </c>
      <c r="N35" s="46">
        <v>0</v>
      </c>
      <c r="O35" s="46">
        <v>1809954480</v>
      </c>
      <c r="P35" s="46">
        <f t="shared" si="30"/>
        <v>0</v>
      </c>
      <c r="Q35" s="46">
        <v>715360865</v>
      </c>
      <c r="R35" s="46">
        <f t="shared" si="31"/>
        <v>1094593615</v>
      </c>
      <c r="S35" s="46">
        <f t="shared" si="32"/>
        <v>1094593615</v>
      </c>
      <c r="T35" s="46">
        <v>715360865</v>
      </c>
      <c r="U35" s="46">
        <f t="shared" si="33"/>
        <v>0</v>
      </c>
      <c r="V35" s="46">
        <v>715360865</v>
      </c>
      <c r="W35" s="48">
        <f t="shared" si="34"/>
        <v>0</v>
      </c>
      <c r="X35" s="58">
        <f t="shared" si="3"/>
        <v>0.39523693711899316</v>
      </c>
      <c r="Y35" s="49">
        <f t="shared" si="4"/>
        <v>0.39523693711899316</v>
      </c>
      <c r="Z35" s="49">
        <f t="shared" si="5"/>
        <v>0.39523693711899316</v>
      </c>
      <c r="AA35" s="49">
        <f t="shared" si="6"/>
        <v>1</v>
      </c>
      <c r="AB35" s="49">
        <f t="shared" si="7"/>
        <v>1</v>
      </c>
    </row>
    <row r="36" spans="1:28" ht="30.75" customHeight="1" x14ac:dyDescent="0.25">
      <c r="A36" s="43" t="s">
        <v>96</v>
      </c>
      <c r="B36" s="44" t="s">
        <v>41</v>
      </c>
      <c r="C36" s="44">
        <v>20</v>
      </c>
      <c r="D36" s="44" t="s">
        <v>38</v>
      </c>
      <c r="E36" s="45" t="s">
        <v>97</v>
      </c>
      <c r="F36" s="59">
        <v>147183422</v>
      </c>
      <c r="G36" s="46">
        <v>0</v>
      </c>
      <c r="H36" s="46">
        <v>0</v>
      </c>
      <c r="I36" s="46">
        <v>0</v>
      </c>
      <c r="J36" s="46">
        <v>0</v>
      </c>
      <c r="K36" s="46">
        <f t="shared" si="0"/>
        <v>0</v>
      </c>
      <c r="L36" s="251">
        <f t="shared" si="29"/>
        <v>147183422</v>
      </c>
      <c r="M36" s="53">
        <f t="shared" si="19"/>
        <v>1.8649790765353233E-5</v>
      </c>
      <c r="N36" s="46">
        <v>0</v>
      </c>
      <c r="O36" s="46">
        <v>147183422</v>
      </c>
      <c r="P36" s="46">
        <f t="shared" si="30"/>
        <v>0</v>
      </c>
      <c r="Q36" s="46">
        <v>0</v>
      </c>
      <c r="R36" s="46">
        <f t="shared" si="31"/>
        <v>147183422</v>
      </c>
      <c r="S36" s="46">
        <f t="shared" si="32"/>
        <v>147183422</v>
      </c>
      <c r="T36" s="46">
        <v>0</v>
      </c>
      <c r="U36" s="46">
        <f t="shared" si="33"/>
        <v>0</v>
      </c>
      <c r="V36" s="46">
        <v>0</v>
      </c>
      <c r="W36" s="48">
        <f t="shared" si="34"/>
        <v>0</v>
      </c>
      <c r="X36" s="58">
        <f t="shared" si="3"/>
        <v>0</v>
      </c>
      <c r="Y36" s="49">
        <f t="shared" si="4"/>
        <v>0</v>
      </c>
      <c r="Z36" s="49">
        <f t="shared" si="5"/>
        <v>0</v>
      </c>
      <c r="AA36" s="49" t="s">
        <v>40</v>
      </c>
      <c r="AB36" s="49" t="s">
        <v>40</v>
      </c>
    </row>
    <row r="37" spans="1:28" s="4" customFormat="1" ht="38.25" customHeight="1" x14ac:dyDescent="0.25">
      <c r="A37" s="39" t="s">
        <v>98</v>
      </c>
      <c r="B37" s="34" t="s">
        <v>41</v>
      </c>
      <c r="C37" s="34">
        <v>20</v>
      </c>
      <c r="D37" s="34" t="s">
        <v>38</v>
      </c>
      <c r="E37" s="40" t="s">
        <v>99</v>
      </c>
      <c r="F37" s="60">
        <v>4848293000</v>
      </c>
      <c r="G37" s="60">
        <v>0</v>
      </c>
      <c r="H37" s="60">
        <v>0</v>
      </c>
      <c r="I37" s="60">
        <v>0</v>
      </c>
      <c r="J37" s="60">
        <v>0</v>
      </c>
      <c r="K37" s="41">
        <f t="shared" si="0"/>
        <v>0</v>
      </c>
      <c r="L37" s="250">
        <f t="shared" si="29"/>
        <v>4848293000</v>
      </c>
      <c r="M37" s="42">
        <f t="shared" si="19"/>
        <v>6.1433311435799291E-4</v>
      </c>
      <c r="N37" s="60">
        <v>4848293000</v>
      </c>
      <c r="O37" s="60">
        <v>0</v>
      </c>
      <c r="P37" s="62">
        <f t="shared" si="30"/>
        <v>4848293000</v>
      </c>
      <c r="Q37" s="60">
        <v>0</v>
      </c>
      <c r="R37" s="62">
        <f t="shared" si="31"/>
        <v>4848293000</v>
      </c>
      <c r="S37" s="62">
        <f t="shared" si="32"/>
        <v>0</v>
      </c>
      <c r="T37" s="60">
        <v>0</v>
      </c>
      <c r="U37" s="62">
        <f t="shared" si="33"/>
        <v>0</v>
      </c>
      <c r="V37" s="60">
        <v>0</v>
      </c>
      <c r="W37" s="63">
        <f t="shared" si="34"/>
        <v>0</v>
      </c>
      <c r="X37" s="38">
        <f t="shared" si="3"/>
        <v>0</v>
      </c>
      <c r="Y37" s="38">
        <f t="shared" si="4"/>
        <v>0</v>
      </c>
      <c r="Z37" s="38">
        <f t="shared" si="5"/>
        <v>0</v>
      </c>
      <c r="AA37" s="38" t="s">
        <v>40</v>
      </c>
      <c r="AB37" s="38" t="s">
        <v>40</v>
      </c>
    </row>
    <row r="38" spans="1:28" ht="27.75" customHeight="1" x14ac:dyDescent="0.25">
      <c r="A38" s="39" t="s">
        <v>100</v>
      </c>
      <c r="B38" s="34" t="s">
        <v>41</v>
      </c>
      <c r="C38" s="34">
        <v>20</v>
      </c>
      <c r="D38" s="34" t="s">
        <v>38</v>
      </c>
      <c r="E38" s="40" t="s">
        <v>101</v>
      </c>
      <c r="F38" s="62">
        <f>+F39+F47</f>
        <v>20506538976</v>
      </c>
      <c r="G38" s="62">
        <f>+G39+G47</f>
        <v>0</v>
      </c>
      <c r="H38" s="62">
        <f>+H39+H47</f>
        <v>0</v>
      </c>
      <c r="I38" s="62">
        <f>+I39+I47</f>
        <v>280033268</v>
      </c>
      <c r="J38" s="62">
        <f>+J39+J47</f>
        <v>280033268</v>
      </c>
      <c r="K38" s="62">
        <f t="shared" si="0"/>
        <v>0</v>
      </c>
      <c r="L38" s="66">
        <f>+L39+L47</f>
        <v>20506538976</v>
      </c>
      <c r="M38" s="42">
        <f t="shared" si="19"/>
        <v>2.5984085437554304E-3</v>
      </c>
      <c r="N38" s="62">
        <f t="shared" ref="N38:W38" si="35">+N39+N47</f>
        <v>0</v>
      </c>
      <c r="O38" s="62">
        <f t="shared" si="35"/>
        <v>16644554683.310001</v>
      </c>
      <c r="P38" s="62">
        <f t="shared" si="35"/>
        <v>3861984292.6900005</v>
      </c>
      <c r="Q38" s="62">
        <f t="shared" si="35"/>
        <v>15199366944.129999</v>
      </c>
      <c r="R38" s="62">
        <f t="shared" si="35"/>
        <v>5307172031.8700008</v>
      </c>
      <c r="S38" s="62">
        <f t="shared" si="35"/>
        <v>1445187739.1799998</v>
      </c>
      <c r="T38" s="62">
        <f t="shared" si="35"/>
        <v>4920922123.8100004</v>
      </c>
      <c r="U38" s="62">
        <f t="shared" si="35"/>
        <v>10278444820.32</v>
      </c>
      <c r="V38" s="62">
        <f t="shared" si="35"/>
        <v>4914581979.1000004</v>
      </c>
      <c r="W38" s="62">
        <f t="shared" si="35"/>
        <v>6340144.7099999972</v>
      </c>
      <c r="X38" s="38">
        <f t="shared" si="3"/>
        <v>0.7411961112462081</v>
      </c>
      <c r="Y38" s="38">
        <f t="shared" si="4"/>
        <v>0.23996843785142111</v>
      </c>
      <c r="Z38" s="38">
        <f t="shared" si="5"/>
        <v>0.2396592611191885</v>
      </c>
      <c r="AA38" s="38">
        <f t="shared" ref="AA38:AA43" si="36">+T38/Q38</f>
        <v>0.32375836058819951</v>
      </c>
      <c r="AB38" s="38">
        <f>+V38/T38</f>
        <v>0.99871159417879773</v>
      </c>
    </row>
    <row r="39" spans="1:28" ht="27.75" customHeight="1" x14ac:dyDescent="0.25">
      <c r="A39" s="39" t="s">
        <v>102</v>
      </c>
      <c r="B39" s="34" t="s">
        <v>41</v>
      </c>
      <c r="C39" s="34">
        <v>20</v>
      </c>
      <c r="D39" s="34" t="s">
        <v>38</v>
      </c>
      <c r="E39" s="40" t="s">
        <v>103</v>
      </c>
      <c r="F39" s="66">
        <f>+F40</f>
        <v>267000000</v>
      </c>
      <c r="G39" s="66">
        <f>+G40</f>
        <v>0</v>
      </c>
      <c r="H39" s="66">
        <f>+H40</f>
        <v>0</v>
      </c>
      <c r="I39" s="66">
        <f>+I40</f>
        <v>49797150</v>
      </c>
      <c r="J39" s="66">
        <f>+J40</f>
        <v>0</v>
      </c>
      <c r="K39" s="66">
        <f t="shared" si="0"/>
        <v>49797150</v>
      </c>
      <c r="L39" s="66">
        <f>+L40</f>
        <v>316797150</v>
      </c>
      <c r="M39" s="61">
        <f t="shared" si="19"/>
        <v>4.0141752938454058E-5</v>
      </c>
      <c r="N39" s="66">
        <f t="shared" ref="N39:W39" si="37">+N40</f>
        <v>0</v>
      </c>
      <c r="O39" s="66">
        <f t="shared" si="37"/>
        <v>51505666</v>
      </c>
      <c r="P39" s="66">
        <f t="shared" si="37"/>
        <v>265291484</v>
      </c>
      <c r="Q39" s="66">
        <f t="shared" si="37"/>
        <v>4000312.52</v>
      </c>
      <c r="R39" s="66">
        <f t="shared" si="37"/>
        <v>312796837.48000002</v>
      </c>
      <c r="S39" s="66">
        <f t="shared" si="37"/>
        <v>47505353.479999997</v>
      </c>
      <c r="T39" s="66">
        <f t="shared" si="37"/>
        <v>1000296.52</v>
      </c>
      <c r="U39" s="66">
        <f t="shared" si="37"/>
        <v>3000016</v>
      </c>
      <c r="V39" s="66">
        <f t="shared" si="37"/>
        <v>1000296.52</v>
      </c>
      <c r="W39" s="66">
        <f t="shared" si="37"/>
        <v>0</v>
      </c>
      <c r="X39" s="38">
        <f t="shared" si="3"/>
        <v>1.2627362714595127E-2</v>
      </c>
      <c r="Y39" s="38">
        <f t="shared" si="4"/>
        <v>3.1575300472242254E-3</v>
      </c>
      <c r="Z39" s="38">
        <f t="shared" si="5"/>
        <v>3.1575300472242254E-3</v>
      </c>
      <c r="AA39" s="38">
        <f t="shared" si="36"/>
        <v>0.25005459323463058</v>
      </c>
      <c r="AB39" s="38">
        <f>+V39/T39</f>
        <v>1</v>
      </c>
    </row>
    <row r="40" spans="1:28" ht="27.75" customHeight="1" x14ac:dyDescent="0.25">
      <c r="A40" s="39" t="s">
        <v>104</v>
      </c>
      <c r="B40" s="34" t="s">
        <v>41</v>
      </c>
      <c r="C40" s="34">
        <v>20</v>
      </c>
      <c r="D40" s="34" t="s">
        <v>38</v>
      </c>
      <c r="E40" s="40" t="s">
        <v>105</v>
      </c>
      <c r="F40" s="62">
        <f>+F43+F41</f>
        <v>267000000</v>
      </c>
      <c r="G40" s="62">
        <f>+G43+G41</f>
        <v>0</v>
      </c>
      <c r="H40" s="62">
        <f>+H43+H41</f>
        <v>0</v>
      </c>
      <c r="I40" s="62">
        <f>+I43+I41</f>
        <v>49797150</v>
      </c>
      <c r="J40" s="62">
        <f>+J43+J41</f>
        <v>0</v>
      </c>
      <c r="K40" s="62">
        <f t="shared" si="0"/>
        <v>49797150</v>
      </c>
      <c r="L40" s="66">
        <f>+L43+L41</f>
        <v>316797150</v>
      </c>
      <c r="M40" s="61">
        <f t="shared" si="19"/>
        <v>4.0141752938454058E-5</v>
      </c>
      <c r="N40" s="62">
        <f t="shared" ref="N40:W40" si="38">+N43+N41</f>
        <v>0</v>
      </c>
      <c r="O40" s="62">
        <f t="shared" si="38"/>
        <v>51505666</v>
      </c>
      <c r="P40" s="62">
        <f t="shared" si="38"/>
        <v>265291484</v>
      </c>
      <c r="Q40" s="62">
        <f t="shared" si="38"/>
        <v>4000312.52</v>
      </c>
      <c r="R40" s="62">
        <f t="shared" si="38"/>
        <v>312796837.48000002</v>
      </c>
      <c r="S40" s="62">
        <f t="shared" si="38"/>
        <v>47505353.479999997</v>
      </c>
      <c r="T40" s="62">
        <f t="shared" si="38"/>
        <v>1000296.52</v>
      </c>
      <c r="U40" s="62">
        <f t="shared" si="38"/>
        <v>3000016</v>
      </c>
      <c r="V40" s="62">
        <f t="shared" si="38"/>
        <v>1000296.52</v>
      </c>
      <c r="W40" s="62">
        <f t="shared" si="38"/>
        <v>0</v>
      </c>
      <c r="X40" s="38">
        <f t="shared" si="3"/>
        <v>1.2627362714595127E-2</v>
      </c>
      <c r="Y40" s="38">
        <f t="shared" si="4"/>
        <v>3.1575300472242254E-3</v>
      </c>
      <c r="Z40" s="38">
        <f t="shared" si="5"/>
        <v>3.1575300472242254E-3</v>
      </c>
      <c r="AA40" s="38">
        <f t="shared" si="36"/>
        <v>0.25005459323463058</v>
      </c>
      <c r="AB40" s="38">
        <f>+V40/T40</f>
        <v>1</v>
      </c>
    </row>
    <row r="41" spans="1:28" ht="39.75" customHeight="1" x14ac:dyDescent="0.25">
      <c r="A41" s="39" t="s">
        <v>106</v>
      </c>
      <c r="B41" s="34" t="s">
        <v>41</v>
      </c>
      <c r="C41" s="34">
        <v>20</v>
      </c>
      <c r="D41" s="34" t="s">
        <v>38</v>
      </c>
      <c r="E41" s="40" t="s">
        <v>107</v>
      </c>
      <c r="F41" s="62">
        <f>+F42</f>
        <v>12000000</v>
      </c>
      <c r="G41" s="62">
        <f>+G42</f>
        <v>0</v>
      </c>
      <c r="H41" s="62">
        <f>+H42</f>
        <v>0</v>
      </c>
      <c r="I41" s="62">
        <f>+I42</f>
        <v>0</v>
      </c>
      <c r="J41" s="62">
        <f>+J42</f>
        <v>0</v>
      </c>
      <c r="K41" s="62">
        <f t="shared" si="0"/>
        <v>0</v>
      </c>
      <c r="L41" s="66">
        <f>+L42</f>
        <v>12000000</v>
      </c>
      <c r="M41" s="67">
        <f t="shared" si="19"/>
        <v>1.5205346236904236E-6</v>
      </c>
      <c r="N41" s="62">
        <f t="shared" ref="N41:W41" si="39">+N42</f>
        <v>0</v>
      </c>
      <c r="O41" s="62">
        <f t="shared" si="39"/>
        <v>3000016</v>
      </c>
      <c r="P41" s="62">
        <f t="shared" si="39"/>
        <v>8999984</v>
      </c>
      <c r="Q41" s="62">
        <f t="shared" si="39"/>
        <v>3000016</v>
      </c>
      <c r="R41" s="62">
        <f t="shared" si="39"/>
        <v>8999984</v>
      </c>
      <c r="S41" s="62">
        <f t="shared" si="39"/>
        <v>0</v>
      </c>
      <c r="T41" s="62">
        <f t="shared" si="39"/>
        <v>0</v>
      </c>
      <c r="U41" s="62">
        <f t="shared" si="39"/>
        <v>3000016</v>
      </c>
      <c r="V41" s="62">
        <f t="shared" si="39"/>
        <v>0</v>
      </c>
      <c r="W41" s="62">
        <f t="shared" si="39"/>
        <v>0</v>
      </c>
      <c r="X41" s="38">
        <f t="shared" si="3"/>
        <v>0.25000133333333335</v>
      </c>
      <c r="Y41" s="38">
        <f t="shared" si="4"/>
        <v>0</v>
      </c>
      <c r="Z41" s="38">
        <f t="shared" si="5"/>
        <v>0</v>
      </c>
      <c r="AA41" s="147">
        <f t="shared" si="36"/>
        <v>0</v>
      </c>
      <c r="AB41" s="38" t="s">
        <v>40</v>
      </c>
    </row>
    <row r="42" spans="1:28" ht="36.75" customHeight="1" x14ac:dyDescent="0.25">
      <c r="A42" s="43" t="s">
        <v>108</v>
      </c>
      <c r="B42" s="44" t="s">
        <v>41</v>
      </c>
      <c r="C42" s="44">
        <v>20</v>
      </c>
      <c r="D42" s="44" t="s">
        <v>38</v>
      </c>
      <c r="E42" s="45" t="s">
        <v>109</v>
      </c>
      <c r="F42" s="46">
        <v>12000000</v>
      </c>
      <c r="G42" s="46">
        <v>0</v>
      </c>
      <c r="H42" s="46">
        <v>0</v>
      </c>
      <c r="I42" s="46">
        <v>0</v>
      </c>
      <c r="J42" s="46">
        <v>0</v>
      </c>
      <c r="K42" s="46">
        <f t="shared" si="0"/>
        <v>0</v>
      </c>
      <c r="L42" s="56">
        <f>+F42+K42</f>
        <v>12000000</v>
      </c>
      <c r="M42" s="52">
        <f t="shared" si="19"/>
        <v>1.5205346236904236E-6</v>
      </c>
      <c r="N42" s="46">
        <v>0</v>
      </c>
      <c r="O42" s="56">
        <v>3000016</v>
      </c>
      <c r="P42" s="46">
        <f>L42-O42</f>
        <v>8999984</v>
      </c>
      <c r="Q42" s="56">
        <v>3000016</v>
      </c>
      <c r="R42" s="46">
        <f>+L42-Q42</f>
        <v>8999984</v>
      </c>
      <c r="S42" s="46">
        <f>O42-Q42</f>
        <v>0</v>
      </c>
      <c r="T42" s="46">
        <v>0</v>
      </c>
      <c r="U42" s="46">
        <f>+Q42-T42</f>
        <v>3000016</v>
      </c>
      <c r="V42" s="46">
        <v>0</v>
      </c>
      <c r="W42" s="48">
        <f>+T42-V42</f>
        <v>0</v>
      </c>
      <c r="X42" s="49">
        <f t="shared" si="3"/>
        <v>0.25000133333333335</v>
      </c>
      <c r="Y42" s="49">
        <f t="shared" si="4"/>
        <v>0</v>
      </c>
      <c r="Z42" s="49">
        <f t="shared" si="5"/>
        <v>0</v>
      </c>
      <c r="AA42" s="49">
        <f t="shared" si="36"/>
        <v>0</v>
      </c>
      <c r="AB42" s="49" t="s">
        <v>40</v>
      </c>
    </row>
    <row r="43" spans="1:28" ht="27.75" customHeight="1" x14ac:dyDescent="0.25">
      <c r="A43" s="39" t="s">
        <v>110</v>
      </c>
      <c r="B43" s="34" t="s">
        <v>41</v>
      </c>
      <c r="C43" s="34">
        <v>20</v>
      </c>
      <c r="D43" s="34" t="s">
        <v>38</v>
      </c>
      <c r="E43" s="40" t="s">
        <v>111</v>
      </c>
      <c r="F43" s="62">
        <f>+F44+F45+F46</f>
        <v>255000000</v>
      </c>
      <c r="G43" s="62">
        <f>+G44+G45+G46</f>
        <v>0</v>
      </c>
      <c r="H43" s="62">
        <f>+H44+H45+H46</f>
        <v>0</v>
      </c>
      <c r="I43" s="62">
        <f>+I44+I45+I46</f>
        <v>49797150</v>
      </c>
      <c r="J43" s="62">
        <f>+J44+J45+J46</f>
        <v>0</v>
      </c>
      <c r="K43" s="62">
        <f t="shared" si="0"/>
        <v>49797150</v>
      </c>
      <c r="L43" s="66">
        <f>+L44+L45+L46</f>
        <v>304797150</v>
      </c>
      <c r="M43" s="61">
        <f t="shared" si="19"/>
        <v>3.8621218314763635E-5</v>
      </c>
      <c r="N43" s="62">
        <f t="shared" ref="N43:W43" si="40">+N44+N45+N46</f>
        <v>0</v>
      </c>
      <c r="O43" s="62">
        <f t="shared" si="40"/>
        <v>48505650</v>
      </c>
      <c r="P43" s="62">
        <f t="shared" si="40"/>
        <v>256291500</v>
      </c>
      <c r="Q43" s="62">
        <f t="shared" si="40"/>
        <v>1000296.52</v>
      </c>
      <c r="R43" s="62">
        <f t="shared" si="40"/>
        <v>303796853.48000002</v>
      </c>
      <c r="S43" s="62">
        <f t="shared" si="40"/>
        <v>47505353.479999997</v>
      </c>
      <c r="T43" s="62">
        <f t="shared" si="40"/>
        <v>1000296.52</v>
      </c>
      <c r="U43" s="62">
        <f t="shared" si="40"/>
        <v>0</v>
      </c>
      <c r="V43" s="62">
        <f t="shared" si="40"/>
        <v>1000296.52</v>
      </c>
      <c r="W43" s="62">
        <f t="shared" si="40"/>
        <v>0</v>
      </c>
      <c r="X43" s="38">
        <f t="shared" si="3"/>
        <v>3.2818434161867986E-3</v>
      </c>
      <c r="Y43" s="38">
        <f t="shared" si="4"/>
        <v>3.2818434161867986E-3</v>
      </c>
      <c r="Z43" s="38">
        <f t="shared" si="5"/>
        <v>3.2818434161867986E-3</v>
      </c>
      <c r="AA43" s="38">
        <f t="shared" si="36"/>
        <v>1</v>
      </c>
      <c r="AB43" s="38">
        <f>+V43/T43</f>
        <v>1</v>
      </c>
    </row>
    <row r="44" spans="1:28" ht="27.75" customHeight="1" x14ac:dyDescent="0.25">
      <c r="A44" s="43" t="s">
        <v>524</v>
      </c>
      <c r="B44" s="44" t="s">
        <v>41</v>
      </c>
      <c r="C44" s="44">
        <v>20</v>
      </c>
      <c r="D44" s="44" t="s">
        <v>38</v>
      </c>
      <c r="E44" s="45" t="s">
        <v>145</v>
      </c>
      <c r="F44" s="46">
        <v>0</v>
      </c>
      <c r="G44" s="46">
        <v>0</v>
      </c>
      <c r="H44" s="46">
        <v>0</v>
      </c>
      <c r="I44" s="46">
        <v>47721150</v>
      </c>
      <c r="J44" s="46">
        <v>0</v>
      </c>
      <c r="K44" s="46">
        <f t="shared" si="0"/>
        <v>47721150</v>
      </c>
      <c r="L44" s="56">
        <f>+F44+K44</f>
        <v>47721150</v>
      </c>
      <c r="M44" s="53">
        <f t="shared" si="19"/>
        <v>6.0468050714436883E-6</v>
      </c>
      <c r="N44" s="46">
        <v>0</v>
      </c>
      <c r="O44" s="56">
        <v>47505150</v>
      </c>
      <c r="P44" s="46">
        <f>L44-O44</f>
        <v>216000</v>
      </c>
      <c r="Q44" s="56">
        <v>0</v>
      </c>
      <c r="R44" s="46">
        <f>+L44-Q44</f>
        <v>47721150</v>
      </c>
      <c r="S44" s="46">
        <f>O44-Q44</f>
        <v>47505150</v>
      </c>
      <c r="T44" s="46">
        <v>0</v>
      </c>
      <c r="U44" s="46">
        <f>+Q44-T44</f>
        <v>0</v>
      </c>
      <c r="V44" s="46">
        <v>0</v>
      </c>
      <c r="W44" s="48">
        <f>+T44-V44</f>
        <v>0</v>
      </c>
      <c r="X44" s="49">
        <f t="shared" si="3"/>
        <v>0</v>
      </c>
      <c r="Y44" s="49">
        <f t="shared" si="4"/>
        <v>0</v>
      </c>
      <c r="Z44" s="49">
        <f t="shared" si="5"/>
        <v>0</v>
      </c>
      <c r="AA44" s="49" t="s">
        <v>40</v>
      </c>
      <c r="AB44" s="49" t="s">
        <v>40</v>
      </c>
    </row>
    <row r="45" spans="1:28" ht="44.25" customHeight="1" x14ac:dyDescent="0.25">
      <c r="A45" s="43" t="s">
        <v>112</v>
      </c>
      <c r="B45" s="44" t="s">
        <v>41</v>
      </c>
      <c r="C45" s="44">
        <v>20</v>
      </c>
      <c r="D45" s="44" t="s">
        <v>38</v>
      </c>
      <c r="E45" s="45" t="s">
        <v>113</v>
      </c>
      <c r="F45" s="46">
        <v>255000000</v>
      </c>
      <c r="G45" s="46">
        <v>0</v>
      </c>
      <c r="H45" s="46">
        <v>0</v>
      </c>
      <c r="I45" s="46">
        <v>0</v>
      </c>
      <c r="J45" s="46">
        <v>0</v>
      </c>
      <c r="K45" s="46">
        <f t="shared" si="0"/>
        <v>0</v>
      </c>
      <c r="L45" s="56">
        <f>+F45+K45</f>
        <v>255000000</v>
      </c>
      <c r="M45" s="53">
        <f t="shared" si="19"/>
        <v>3.2311360753421503E-5</v>
      </c>
      <c r="N45" s="46">
        <v>0</v>
      </c>
      <c r="O45" s="56">
        <v>1000500</v>
      </c>
      <c r="P45" s="46">
        <f>L45-O45</f>
        <v>253999500</v>
      </c>
      <c r="Q45" s="56">
        <v>1000296.52</v>
      </c>
      <c r="R45" s="46">
        <f>+L45-Q45</f>
        <v>253999703.47999999</v>
      </c>
      <c r="S45" s="46">
        <f>O45-Q45</f>
        <v>203.47999999998137</v>
      </c>
      <c r="T45" s="46">
        <v>1000296.52</v>
      </c>
      <c r="U45" s="46">
        <f>+Q45-T45</f>
        <v>0</v>
      </c>
      <c r="V45" s="46">
        <v>1000296.52</v>
      </c>
      <c r="W45" s="48">
        <f>+T45-V45</f>
        <v>0</v>
      </c>
      <c r="X45" s="49">
        <f t="shared" si="3"/>
        <v>3.9227314509803924E-3</v>
      </c>
      <c r="Y45" s="49">
        <f t="shared" si="4"/>
        <v>3.9227314509803924E-3</v>
      </c>
      <c r="Z45" s="49">
        <f t="shared" si="5"/>
        <v>3.9227314509803924E-3</v>
      </c>
      <c r="AA45" s="49">
        <f>+T45/Q45</f>
        <v>1</v>
      </c>
      <c r="AB45" s="49">
        <f>+V45/T45</f>
        <v>1</v>
      </c>
    </row>
    <row r="46" spans="1:28" ht="44.25" customHeight="1" x14ac:dyDescent="0.25">
      <c r="A46" s="43" t="s">
        <v>537</v>
      </c>
      <c r="B46" s="44" t="s">
        <v>41</v>
      </c>
      <c r="C46" s="44">
        <v>20</v>
      </c>
      <c r="D46" s="44" t="s">
        <v>38</v>
      </c>
      <c r="E46" s="45" t="s">
        <v>528</v>
      </c>
      <c r="F46" s="46">
        <v>0</v>
      </c>
      <c r="G46" s="46">
        <v>0</v>
      </c>
      <c r="H46" s="46">
        <v>0</v>
      </c>
      <c r="I46" s="46">
        <v>2076000</v>
      </c>
      <c r="J46" s="46">
        <v>0</v>
      </c>
      <c r="K46" s="46">
        <f t="shared" si="0"/>
        <v>2076000</v>
      </c>
      <c r="L46" s="56">
        <f>+F46+K46</f>
        <v>2076000</v>
      </c>
      <c r="M46" s="68">
        <f t="shared" si="19"/>
        <v>2.6305248989844329E-7</v>
      </c>
      <c r="N46" s="46">
        <v>0</v>
      </c>
      <c r="O46" s="56">
        <v>0</v>
      </c>
      <c r="P46" s="46">
        <f>L46-O46</f>
        <v>2076000</v>
      </c>
      <c r="Q46" s="56">
        <v>0</v>
      </c>
      <c r="R46" s="46">
        <f>+L46-Q46</f>
        <v>2076000</v>
      </c>
      <c r="S46" s="46">
        <f>O46-Q46</f>
        <v>0</v>
      </c>
      <c r="T46" s="46">
        <v>0</v>
      </c>
      <c r="U46" s="46">
        <f>+Q46-T46</f>
        <v>0</v>
      </c>
      <c r="V46" s="46">
        <v>0</v>
      </c>
      <c r="W46" s="48">
        <f>+T46-V46</f>
        <v>0</v>
      </c>
      <c r="X46" s="49">
        <f t="shared" si="3"/>
        <v>0</v>
      </c>
      <c r="Y46" s="49">
        <f t="shared" si="4"/>
        <v>0</v>
      </c>
      <c r="Z46" s="49">
        <f t="shared" si="5"/>
        <v>0</v>
      </c>
      <c r="AA46" s="49" t="s">
        <v>40</v>
      </c>
      <c r="AB46" s="49" t="s">
        <v>40</v>
      </c>
    </row>
    <row r="47" spans="1:28" ht="30" customHeight="1" x14ac:dyDescent="0.25">
      <c r="A47" s="39" t="s">
        <v>114</v>
      </c>
      <c r="B47" s="34" t="s">
        <v>41</v>
      </c>
      <c r="C47" s="34">
        <v>20</v>
      </c>
      <c r="D47" s="34" t="s">
        <v>38</v>
      </c>
      <c r="E47" s="40" t="s">
        <v>115</v>
      </c>
      <c r="F47" s="66">
        <f>+F48+F68</f>
        <v>20239538976</v>
      </c>
      <c r="G47" s="66">
        <f>+G48+G68</f>
        <v>0</v>
      </c>
      <c r="H47" s="66">
        <f>+H48+H68</f>
        <v>0</v>
      </c>
      <c r="I47" s="66">
        <f>+I48+I68</f>
        <v>230236118</v>
      </c>
      <c r="J47" s="66">
        <f>+J48+J68</f>
        <v>280033268</v>
      </c>
      <c r="K47" s="66">
        <f t="shared" si="0"/>
        <v>-49797150</v>
      </c>
      <c r="L47" s="66">
        <f>+L48+L68</f>
        <v>20189741826</v>
      </c>
      <c r="M47" s="42">
        <f t="shared" si="19"/>
        <v>2.5582667908169762E-3</v>
      </c>
      <c r="N47" s="66">
        <f t="shared" ref="N47:W47" si="41">+N48+N68</f>
        <v>0</v>
      </c>
      <c r="O47" s="66">
        <f t="shared" si="41"/>
        <v>16593049017.310001</v>
      </c>
      <c r="P47" s="66">
        <f t="shared" si="41"/>
        <v>3596692808.6900005</v>
      </c>
      <c r="Q47" s="66">
        <f t="shared" si="41"/>
        <v>15195366631.609999</v>
      </c>
      <c r="R47" s="66">
        <f t="shared" si="41"/>
        <v>4994375194.3900003</v>
      </c>
      <c r="S47" s="60">
        <f t="shared" si="41"/>
        <v>1397682385.6999998</v>
      </c>
      <c r="T47" s="66">
        <f t="shared" si="41"/>
        <v>4919921827.29</v>
      </c>
      <c r="U47" s="66">
        <f t="shared" si="41"/>
        <v>10275444804.32</v>
      </c>
      <c r="V47" s="66">
        <f t="shared" si="41"/>
        <v>4913581682.5799999</v>
      </c>
      <c r="W47" s="66">
        <f t="shared" si="41"/>
        <v>6340144.7099999972</v>
      </c>
      <c r="X47" s="38">
        <f t="shared" si="3"/>
        <v>0.75262808026805317</v>
      </c>
      <c r="Y47" s="38">
        <f t="shared" si="4"/>
        <v>0.24368423676196838</v>
      </c>
      <c r="Z47" s="38">
        <f t="shared" si="5"/>
        <v>0.24337020873899312</v>
      </c>
      <c r="AA47" s="38">
        <f>+T47/Q47</f>
        <v>0.32377776374644263</v>
      </c>
      <c r="AB47" s="38">
        <f>+V47/T47</f>
        <v>0.99871133222588371</v>
      </c>
    </row>
    <row r="48" spans="1:28" ht="24.75" customHeight="1" x14ac:dyDescent="0.25">
      <c r="A48" s="39" t="s">
        <v>116</v>
      </c>
      <c r="B48" s="34" t="s">
        <v>41</v>
      </c>
      <c r="C48" s="34">
        <v>20</v>
      </c>
      <c r="D48" s="34" t="s">
        <v>38</v>
      </c>
      <c r="E48" s="40" t="s">
        <v>117</v>
      </c>
      <c r="F48" s="62">
        <f>+F49+F53+F62</f>
        <v>339132398</v>
      </c>
      <c r="G48" s="62">
        <f>+G49+G53+G62</f>
        <v>0</v>
      </c>
      <c r="H48" s="62">
        <f>+H49+H53+H62</f>
        <v>0</v>
      </c>
      <c r="I48" s="62">
        <f>+I49+I53+I62</f>
        <v>130993599</v>
      </c>
      <c r="J48" s="62">
        <f>+J49+J53+J62</f>
        <v>0</v>
      </c>
      <c r="K48" s="62">
        <f t="shared" si="0"/>
        <v>130993599</v>
      </c>
      <c r="L48" s="66">
        <f>+L49+L53+L62</f>
        <v>470125997</v>
      </c>
      <c r="M48" s="42">
        <f t="shared" si="19"/>
        <v>5.9570237994623352E-5</v>
      </c>
      <c r="N48" s="62">
        <f t="shared" ref="N48:W48" si="42">+N49+N53+N62</f>
        <v>0</v>
      </c>
      <c r="O48" s="62">
        <f t="shared" si="42"/>
        <v>215559381.12</v>
      </c>
      <c r="P48" s="62">
        <f t="shared" si="42"/>
        <v>254566615.88</v>
      </c>
      <c r="Q48" s="62">
        <f t="shared" si="42"/>
        <v>140509185.88</v>
      </c>
      <c r="R48" s="62">
        <f t="shared" si="42"/>
        <v>329616811.12</v>
      </c>
      <c r="S48" s="60">
        <f t="shared" si="42"/>
        <v>75050195.239999995</v>
      </c>
      <c r="T48" s="62">
        <f t="shared" si="42"/>
        <v>55901097.159999996</v>
      </c>
      <c r="U48" s="62">
        <f t="shared" si="42"/>
        <v>84608088.719999999</v>
      </c>
      <c r="V48" s="62">
        <f t="shared" si="42"/>
        <v>55729978.040000007</v>
      </c>
      <c r="W48" s="62">
        <f t="shared" si="42"/>
        <v>171119.11999999732</v>
      </c>
      <c r="X48" s="38">
        <f t="shared" si="3"/>
        <v>0.29887559245101691</v>
      </c>
      <c r="Y48" s="38">
        <f t="shared" si="4"/>
        <v>0.11890662825863679</v>
      </c>
      <c r="Z48" s="38">
        <f t="shared" si="5"/>
        <v>0.1185426426014046</v>
      </c>
      <c r="AA48" s="38">
        <f>+T48/Q48</f>
        <v>0.39784656647104616</v>
      </c>
      <c r="AB48" s="38">
        <f>+V48/T48</f>
        <v>0.99693889514350298</v>
      </c>
    </row>
    <row r="49" spans="1:28" ht="54.75" customHeight="1" x14ac:dyDescent="0.25">
      <c r="A49" s="39" t="s">
        <v>118</v>
      </c>
      <c r="B49" s="34" t="s">
        <v>41</v>
      </c>
      <c r="C49" s="34">
        <v>20</v>
      </c>
      <c r="D49" s="34" t="s">
        <v>38</v>
      </c>
      <c r="E49" s="40" t="s">
        <v>119</v>
      </c>
      <c r="F49" s="62">
        <f>+F50+F51+F52</f>
        <v>55000000</v>
      </c>
      <c r="G49" s="62">
        <f>+G50+G51+G52</f>
        <v>0</v>
      </c>
      <c r="H49" s="62">
        <f>+H50+H51+H52</f>
        <v>0</v>
      </c>
      <c r="I49" s="62">
        <f>+I50+I51+I52</f>
        <v>92598015</v>
      </c>
      <c r="J49" s="62">
        <f>+J50+J51+J52</f>
        <v>0</v>
      </c>
      <c r="K49" s="62">
        <f t="shared" si="0"/>
        <v>92598015</v>
      </c>
      <c r="L49" s="66">
        <f>+L50+L51+L52</f>
        <v>147598015</v>
      </c>
      <c r="M49" s="61">
        <f t="shared" si="19"/>
        <v>1.8702324349623208E-5</v>
      </c>
      <c r="N49" s="62">
        <f t="shared" ref="N49:W49" si="43">+N50+N51+N52</f>
        <v>0</v>
      </c>
      <c r="O49" s="62">
        <f t="shared" si="43"/>
        <v>34541498</v>
      </c>
      <c r="P49" s="62">
        <f t="shared" si="43"/>
        <v>113056517</v>
      </c>
      <c r="Q49" s="62">
        <f t="shared" si="43"/>
        <v>34165890.950000003</v>
      </c>
      <c r="R49" s="62">
        <f t="shared" si="43"/>
        <v>113432124.05</v>
      </c>
      <c r="S49" s="60">
        <f t="shared" si="43"/>
        <v>375607.05000000075</v>
      </c>
      <c r="T49" s="62">
        <f t="shared" si="43"/>
        <v>15305600.949999999</v>
      </c>
      <c r="U49" s="62">
        <f t="shared" si="43"/>
        <v>18860290</v>
      </c>
      <c r="V49" s="62">
        <f t="shared" si="43"/>
        <v>15305600.949999999</v>
      </c>
      <c r="W49" s="62">
        <f t="shared" si="43"/>
        <v>0</v>
      </c>
      <c r="X49" s="38">
        <f t="shared" si="3"/>
        <v>0.23147933900059567</v>
      </c>
      <c r="Y49" s="38">
        <f t="shared" si="4"/>
        <v>0.10369787798297965</v>
      </c>
      <c r="Z49" s="38">
        <f t="shared" si="5"/>
        <v>0.10369787798297965</v>
      </c>
      <c r="AA49" s="38">
        <f>+T49/Q49</f>
        <v>0.44797897916372054</v>
      </c>
      <c r="AB49" s="38">
        <f>+V49/T49</f>
        <v>1</v>
      </c>
    </row>
    <row r="50" spans="1:28" ht="50.25" customHeight="1" x14ac:dyDescent="0.25">
      <c r="A50" s="43" t="s">
        <v>120</v>
      </c>
      <c r="B50" s="44" t="s">
        <v>41</v>
      </c>
      <c r="C50" s="44">
        <v>20</v>
      </c>
      <c r="D50" s="44" t="s">
        <v>38</v>
      </c>
      <c r="E50" s="45" t="s">
        <v>121</v>
      </c>
      <c r="F50" s="46">
        <v>50000000</v>
      </c>
      <c r="G50" s="46">
        <v>0</v>
      </c>
      <c r="H50" s="46">
        <v>0</v>
      </c>
      <c r="I50" s="46">
        <v>0</v>
      </c>
      <c r="J50" s="46">
        <v>0</v>
      </c>
      <c r="K50" s="46">
        <f t="shared" si="0"/>
        <v>0</v>
      </c>
      <c r="L50" s="56">
        <f>+F50+K50</f>
        <v>50000000</v>
      </c>
      <c r="M50" s="53">
        <f t="shared" si="19"/>
        <v>6.3355609320434317E-6</v>
      </c>
      <c r="N50" s="46">
        <v>0</v>
      </c>
      <c r="O50" s="56">
        <v>32785105</v>
      </c>
      <c r="P50" s="46">
        <f>L50-O50</f>
        <v>17214895</v>
      </c>
      <c r="Q50" s="56">
        <v>32784647.949999999</v>
      </c>
      <c r="R50" s="46">
        <f>+L50-Q50</f>
        <v>17215352.050000001</v>
      </c>
      <c r="S50" s="46">
        <f>O50-Q50</f>
        <v>457.05000000074506</v>
      </c>
      <c r="T50" s="46">
        <v>14170890.949999999</v>
      </c>
      <c r="U50" s="46">
        <f>+Q50-T50</f>
        <v>18613757</v>
      </c>
      <c r="V50" s="46">
        <v>14170890.949999999</v>
      </c>
      <c r="W50" s="48">
        <f>+T50-V50</f>
        <v>0</v>
      </c>
      <c r="X50" s="49">
        <f t="shared" si="3"/>
        <v>0.65569295900000002</v>
      </c>
      <c r="Y50" s="49">
        <f t="shared" si="4"/>
        <v>0.28341781899999996</v>
      </c>
      <c r="Z50" s="49">
        <f t="shared" si="5"/>
        <v>0.28341781899999996</v>
      </c>
      <c r="AA50" s="49">
        <f>+T50/Q50</f>
        <v>0.43224166907669964</v>
      </c>
      <c r="AB50" s="49">
        <f>+V50/T50</f>
        <v>1</v>
      </c>
    </row>
    <row r="51" spans="1:28" ht="36.75" customHeight="1" x14ac:dyDescent="0.25">
      <c r="A51" s="43" t="s">
        <v>122</v>
      </c>
      <c r="B51" s="44" t="s">
        <v>41</v>
      </c>
      <c r="C51" s="44">
        <v>20</v>
      </c>
      <c r="D51" s="44" t="s">
        <v>38</v>
      </c>
      <c r="E51" s="45" t="s">
        <v>123</v>
      </c>
      <c r="F51" s="46">
        <v>2000000</v>
      </c>
      <c r="G51" s="46">
        <v>0</v>
      </c>
      <c r="H51" s="46">
        <v>0</v>
      </c>
      <c r="I51" s="46">
        <v>26151866</v>
      </c>
      <c r="J51" s="46">
        <v>0</v>
      </c>
      <c r="K51" s="46">
        <f t="shared" si="0"/>
        <v>26151866</v>
      </c>
      <c r="L51" s="56">
        <f>+F51+K51</f>
        <v>28151866</v>
      </c>
      <c r="M51" s="52">
        <f t="shared" si="19"/>
        <v>3.5671572478744357E-6</v>
      </c>
      <c r="N51" s="46">
        <v>0</v>
      </c>
      <c r="O51" s="56">
        <v>1381243</v>
      </c>
      <c r="P51" s="46">
        <f>L51-O51</f>
        <v>26770623</v>
      </c>
      <c r="Q51" s="56">
        <v>1381243</v>
      </c>
      <c r="R51" s="46">
        <f>+L51-Q51</f>
        <v>26770623</v>
      </c>
      <c r="S51" s="46">
        <f>O51-Q51</f>
        <v>0</v>
      </c>
      <c r="T51" s="46">
        <v>1134710</v>
      </c>
      <c r="U51" s="46">
        <f>+Q51-T51</f>
        <v>246533</v>
      </c>
      <c r="V51" s="46">
        <v>1134710</v>
      </c>
      <c r="W51" s="48">
        <f>+T51-V51</f>
        <v>0</v>
      </c>
      <c r="X51" s="49">
        <f t="shared" si="3"/>
        <v>4.9063994550130351E-2</v>
      </c>
      <c r="Y51" s="49">
        <f t="shared" si="4"/>
        <v>4.0306742011346604E-2</v>
      </c>
      <c r="Z51" s="49">
        <f t="shared" si="5"/>
        <v>4.0306742011346604E-2</v>
      </c>
      <c r="AA51" s="49">
        <f>+T51/Q51</f>
        <v>0.82151366558961747</v>
      </c>
      <c r="AB51" s="49">
        <f>+V51/T51</f>
        <v>1</v>
      </c>
    </row>
    <row r="52" spans="1:28" ht="43.5" customHeight="1" x14ac:dyDescent="0.25">
      <c r="A52" s="43" t="s">
        <v>124</v>
      </c>
      <c r="B52" s="44" t="s">
        <v>41</v>
      </c>
      <c r="C52" s="44">
        <v>20</v>
      </c>
      <c r="D52" s="44" t="s">
        <v>38</v>
      </c>
      <c r="E52" s="45" t="s">
        <v>125</v>
      </c>
      <c r="F52" s="46">
        <v>3000000</v>
      </c>
      <c r="G52" s="46">
        <v>0</v>
      </c>
      <c r="H52" s="46">
        <v>0</v>
      </c>
      <c r="I52" s="46">
        <v>66446149</v>
      </c>
      <c r="J52" s="46">
        <v>0</v>
      </c>
      <c r="K52" s="46">
        <f t="shared" si="0"/>
        <v>66446149</v>
      </c>
      <c r="L52" s="56">
        <f>+F52+K52</f>
        <v>69446149</v>
      </c>
      <c r="M52" s="52">
        <f t="shared" si="19"/>
        <v>8.7996061697053407E-6</v>
      </c>
      <c r="N52" s="46">
        <v>0</v>
      </c>
      <c r="O52" s="56">
        <v>375150</v>
      </c>
      <c r="P52" s="46">
        <f>L52-O52</f>
        <v>69070999</v>
      </c>
      <c r="Q52" s="56">
        <v>0</v>
      </c>
      <c r="R52" s="46">
        <f>+L52-Q52</f>
        <v>69446149</v>
      </c>
      <c r="S52" s="46">
        <f>O52-Q52</f>
        <v>375150</v>
      </c>
      <c r="T52" s="46">
        <v>0</v>
      </c>
      <c r="U52" s="46">
        <f>+Q52-T52</f>
        <v>0</v>
      </c>
      <c r="V52" s="46">
        <v>0</v>
      </c>
      <c r="W52" s="48">
        <f>+T52-V52</f>
        <v>0</v>
      </c>
      <c r="X52" s="49">
        <f t="shared" si="3"/>
        <v>0</v>
      </c>
      <c r="Y52" s="49">
        <f t="shared" si="4"/>
        <v>0</v>
      </c>
      <c r="Z52" s="49">
        <f t="shared" si="5"/>
        <v>0</v>
      </c>
      <c r="AA52" s="49" t="s">
        <v>40</v>
      </c>
      <c r="AB52" s="49" t="s">
        <v>40</v>
      </c>
    </row>
    <row r="53" spans="1:28" ht="51" customHeight="1" x14ac:dyDescent="0.25">
      <c r="A53" s="70" t="s">
        <v>126</v>
      </c>
      <c r="B53" s="34" t="s">
        <v>41</v>
      </c>
      <c r="C53" s="34">
        <v>20</v>
      </c>
      <c r="D53" s="34" t="s">
        <v>38</v>
      </c>
      <c r="E53" s="40" t="s">
        <v>127</v>
      </c>
      <c r="F53" s="62">
        <f>+F54+F55+F56+F57+F58+F59+F60+F61</f>
        <v>270132398</v>
      </c>
      <c r="G53" s="62">
        <f>+G54+G55+G56+G57+G58+G59+G60+G61</f>
        <v>0</v>
      </c>
      <c r="H53" s="62">
        <f>+H54+H55+H56+H57+H58+H59+H60+H61</f>
        <v>0</v>
      </c>
      <c r="I53" s="62">
        <f>+I54+I55+I56+I57+I58+I59+I60+I61</f>
        <v>19311427</v>
      </c>
      <c r="J53" s="62">
        <f>+J54+J55+J56+J57+J58+J59+J60+J61</f>
        <v>0</v>
      </c>
      <c r="K53" s="62">
        <f t="shared" si="0"/>
        <v>19311427</v>
      </c>
      <c r="L53" s="66">
        <f>+L54+L55+L56+L57+L58+L59+L60+L61</f>
        <v>289443825</v>
      </c>
      <c r="M53" s="61">
        <f>+M55+M56+M58+M59+M61+M57</f>
        <v>3.4770937646669259E-5</v>
      </c>
      <c r="N53" s="62">
        <f t="shared" ref="N53:W53" si="44">+N54+N55+N56+N57+N58+N59+N60+N61</f>
        <v>0</v>
      </c>
      <c r="O53" s="62">
        <f t="shared" si="44"/>
        <v>157433726.12</v>
      </c>
      <c r="P53" s="62">
        <f t="shared" si="44"/>
        <v>132010098.88</v>
      </c>
      <c r="Q53" s="62">
        <f t="shared" si="44"/>
        <v>103843294.93000001</v>
      </c>
      <c r="R53" s="62">
        <f t="shared" si="44"/>
        <v>185600530.06999999</v>
      </c>
      <c r="S53" s="62">
        <f t="shared" si="44"/>
        <v>53590431.189999998</v>
      </c>
      <c r="T53" s="62">
        <f t="shared" si="44"/>
        <v>38095496.210000001</v>
      </c>
      <c r="U53" s="62">
        <f t="shared" si="44"/>
        <v>65747798.719999999</v>
      </c>
      <c r="V53" s="62">
        <f t="shared" si="44"/>
        <v>37924377.090000004</v>
      </c>
      <c r="W53" s="62">
        <f t="shared" si="44"/>
        <v>171119.11999999732</v>
      </c>
      <c r="X53" s="38">
        <f t="shared" si="3"/>
        <v>0.35876838944482581</v>
      </c>
      <c r="Y53" s="38">
        <f t="shared" si="4"/>
        <v>0.13161619948188566</v>
      </c>
      <c r="Z53" s="38">
        <f t="shared" si="5"/>
        <v>0.13102499972144854</v>
      </c>
      <c r="AA53" s="38">
        <f>+T53/Q53</f>
        <v>0.36685561870585764</v>
      </c>
      <c r="AB53" s="38">
        <f>+V53/T53</f>
        <v>0.9955081535345619</v>
      </c>
    </row>
    <row r="54" spans="1:28" ht="51" customHeight="1" x14ac:dyDescent="0.25">
      <c r="A54" s="71" t="s">
        <v>538</v>
      </c>
      <c r="B54" s="44" t="s">
        <v>41</v>
      </c>
      <c r="C54" s="44">
        <v>20</v>
      </c>
      <c r="D54" s="44" t="s">
        <v>38</v>
      </c>
      <c r="E54" s="45" t="s">
        <v>539</v>
      </c>
      <c r="F54" s="46">
        <v>0</v>
      </c>
      <c r="G54" s="46">
        <v>0</v>
      </c>
      <c r="H54" s="46">
        <v>0</v>
      </c>
      <c r="I54" s="46">
        <v>723500</v>
      </c>
      <c r="J54" s="46">
        <v>0</v>
      </c>
      <c r="K54" s="46">
        <f t="shared" si="0"/>
        <v>723500</v>
      </c>
      <c r="L54" s="56">
        <f t="shared" ref="L54:L61" si="45">+F54+K54</f>
        <v>723500</v>
      </c>
      <c r="M54" s="68">
        <f t="shared" ref="M54:M61" si="46">L54/$L$303</f>
        <v>9.1675566686668455E-8</v>
      </c>
      <c r="N54" s="46">
        <v>0</v>
      </c>
      <c r="O54" s="56">
        <v>723500</v>
      </c>
      <c r="P54" s="46">
        <f t="shared" ref="P54:P61" si="47">L54-O54</f>
        <v>0</v>
      </c>
      <c r="Q54" s="56">
        <v>0</v>
      </c>
      <c r="R54" s="46">
        <f t="shared" ref="R54:R61" si="48">+L54-Q54</f>
        <v>723500</v>
      </c>
      <c r="S54" s="46">
        <f t="shared" ref="S54:S61" si="49">O54-Q54</f>
        <v>723500</v>
      </c>
      <c r="T54" s="46">
        <v>0</v>
      </c>
      <c r="U54" s="46">
        <f t="shared" ref="U54:U61" si="50">+Q54-T54</f>
        <v>0</v>
      </c>
      <c r="V54" s="46">
        <v>0</v>
      </c>
      <c r="W54" s="48">
        <f t="shared" ref="W54:W61" si="51">+T54-V54</f>
        <v>0</v>
      </c>
      <c r="X54" s="58">
        <f t="shared" si="3"/>
        <v>0</v>
      </c>
      <c r="Y54" s="49">
        <f t="shared" si="4"/>
        <v>0</v>
      </c>
      <c r="Z54" s="49">
        <f t="shared" si="5"/>
        <v>0</v>
      </c>
      <c r="AA54" s="49" t="s">
        <v>40</v>
      </c>
      <c r="AB54" s="49" t="s">
        <v>40</v>
      </c>
    </row>
    <row r="55" spans="1:28" ht="44.25" customHeight="1" x14ac:dyDescent="0.25">
      <c r="A55" s="71" t="s">
        <v>128</v>
      </c>
      <c r="B55" s="44" t="s">
        <v>41</v>
      </c>
      <c r="C55" s="44">
        <v>20</v>
      </c>
      <c r="D55" s="44" t="s">
        <v>38</v>
      </c>
      <c r="E55" s="45" t="s">
        <v>129</v>
      </c>
      <c r="F55" s="46">
        <v>113000000</v>
      </c>
      <c r="G55" s="46">
        <v>0</v>
      </c>
      <c r="H55" s="46">
        <v>0</v>
      </c>
      <c r="I55" s="46">
        <v>0</v>
      </c>
      <c r="J55" s="46">
        <v>0</v>
      </c>
      <c r="K55" s="46">
        <f t="shared" si="0"/>
        <v>0</v>
      </c>
      <c r="L55" s="56">
        <f t="shared" si="45"/>
        <v>113000000</v>
      </c>
      <c r="M55" s="53">
        <f t="shared" si="46"/>
        <v>1.4318367706418156E-5</v>
      </c>
      <c r="N55" s="46">
        <v>0</v>
      </c>
      <c r="O55" s="56">
        <v>22164307</v>
      </c>
      <c r="P55" s="46">
        <f t="shared" si="47"/>
        <v>90835693</v>
      </c>
      <c r="Q55" s="56">
        <v>21510393.280000001</v>
      </c>
      <c r="R55" s="46">
        <f t="shared" si="48"/>
        <v>91489606.719999999</v>
      </c>
      <c r="S55" s="46">
        <f t="shared" si="49"/>
        <v>653913.71999999881</v>
      </c>
      <c r="T55" s="46">
        <v>8249659.2800000003</v>
      </c>
      <c r="U55" s="46">
        <f t="shared" si="50"/>
        <v>13260734</v>
      </c>
      <c r="V55" s="46">
        <v>8249659.2800000003</v>
      </c>
      <c r="W55" s="48">
        <f t="shared" si="51"/>
        <v>0</v>
      </c>
      <c r="X55" s="58">
        <f t="shared" si="3"/>
        <v>0.19035746265486728</v>
      </c>
      <c r="Y55" s="49">
        <f t="shared" si="4"/>
        <v>7.3005834336283187E-2</v>
      </c>
      <c r="Z55" s="49">
        <f t="shared" si="5"/>
        <v>7.3005834336283187E-2</v>
      </c>
      <c r="AA55" s="49">
        <f>+T55/Q55</f>
        <v>0.3835196861635437</v>
      </c>
      <c r="AB55" s="49">
        <f>+V55/T55</f>
        <v>1</v>
      </c>
    </row>
    <row r="56" spans="1:28" ht="53.25" customHeight="1" x14ac:dyDescent="0.25">
      <c r="A56" s="71" t="s">
        <v>130</v>
      </c>
      <c r="B56" s="44" t="s">
        <v>41</v>
      </c>
      <c r="C56" s="44">
        <v>20</v>
      </c>
      <c r="D56" s="44" t="s">
        <v>38</v>
      </c>
      <c r="E56" s="45" t="s">
        <v>131</v>
      </c>
      <c r="F56" s="46">
        <v>83632398</v>
      </c>
      <c r="G56" s="46">
        <v>0</v>
      </c>
      <c r="H56" s="46">
        <v>0</v>
      </c>
      <c r="I56" s="46">
        <v>0</v>
      </c>
      <c r="J56" s="46">
        <v>0</v>
      </c>
      <c r="K56" s="46">
        <f t="shared" si="0"/>
        <v>0</v>
      </c>
      <c r="L56" s="56">
        <f t="shared" si="45"/>
        <v>83632398</v>
      </c>
      <c r="M56" s="53">
        <f t="shared" si="46"/>
        <v>1.0597163068438144E-5</v>
      </c>
      <c r="N56" s="46">
        <v>0</v>
      </c>
      <c r="O56" s="56">
        <v>50677289.119999997</v>
      </c>
      <c r="P56" s="46">
        <f t="shared" si="47"/>
        <v>32955108.880000003</v>
      </c>
      <c r="Q56" s="56">
        <v>50208719.960000001</v>
      </c>
      <c r="R56" s="46">
        <f t="shared" si="48"/>
        <v>33423678.039999999</v>
      </c>
      <c r="S56" s="46">
        <f t="shared" si="49"/>
        <v>468569.15999999642</v>
      </c>
      <c r="T56" s="46">
        <v>21057164.239999998</v>
      </c>
      <c r="U56" s="46">
        <f t="shared" si="50"/>
        <v>29151555.720000003</v>
      </c>
      <c r="V56" s="46">
        <v>20886045.120000001</v>
      </c>
      <c r="W56" s="48">
        <f t="shared" si="51"/>
        <v>171119.11999999732</v>
      </c>
      <c r="X56" s="58">
        <f t="shared" si="3"/>
        <v>0.60035011742698086</v>
      </c>
      <c r="Y56" s="49">
        <f t="shared" si="4"/>
        <v>0.25178238031629796</v>
      </c>
      <c r="Z56" s="49">
        <f t="shared" si="5"/>
        <v>0.24973629382240123</v>
      </c>
      <c r="AA56" s="49">
        <f>+T56/Q56</f>
        <v>0.41939257277970243</v>
      </c>
      <c r="AB56" s="49">
        <f>+V56/T56</f>
        <v>0.99187359142714282</v>
      </c>
    </row>
    <row r="57" spans="1:28" ht="38.25" customHeight="1" x14ac:dyDescent="0.25">
      <c r="A57" s="71" t="s">
        <v>132</v>
      </c>
      <c r="B57" s="44" t="s">
        <v>41</v>
      </c>
      <c r="C57" s="44">
        <v>20</v>
      </c>
      <c r="D57" s="44" t="s">
        <v>38</v>
      </c>
      <c r="E57" s="45" t="s">
        <v>133</v>
      </c>
      <c r="F57" s="46">
        <v>2500000</v>
      </c>
      <c r="G57" s="46">
        <v>0</v>
      </c>
      <c r="H57" s="46">
        <v>0</v>
      </c>
      <c r="I57" s="46">
        <v>0</v>
      </c>
      <c r="J57" s="46">
        <v>0</v>
      </c>
      <c r="K57" s="46">
        <f t="shared" si="0"/>
        <v>0</v>
      </c>
      <c r="L57" s="56">
        <f t="shared" si="45"/>
        <v>2500000</v>
      </c>
      <c r="M57" s="68">
        <f t="shared" si="46"/>
        <v>3.1677804660217157E-7</v>
      </c>
      <c r="N57" s="46">
        <v>0</v>
      </c>
      <c r="O57" s="56">
        <v>392250</v>
      </c>
      <c r="P57" s="46">
        <f t="shared" si="47"/>
        <v>2107750</v>
      </c>
      <c r="Q57" s="56">
        <v>0</v>
      </c>
      <c r="R57" s="46">
        <f t="shared" si="48"/>
        <v>2500000</v>
      </c>
      <c r="S57" s="46">
        <f t="shared" si="49"/>
        <v>392250</v>
      </c>
      <c r="T57" s="46">
        <v>0</v>
      </c>
      <c r="U57" s="46">
        <f t="shared" si="50"/>
        <v>0</v>
      </c>
      <c r="V57" s="46">
        <v>0</v>
      </c>
      <c r="W57" s="48">
        <f t="shared" si="51"/>
        <v>0</v>
      </c>
      <c r="X57" s="58">
        <f t="shared" si="3"/>
        <v>0</v>
      </c>
      <c r="Y57" s="49">
        <f t="shared" si="4"/>
        <v>0</v>
      </c>
      <c r="Z57" s="49">
        <f t="shared" si="5"/>
        <v>0</v>
      </c>
      <c r="AA57" s="49" t="s">
        <v>40</v>
      </c>
      <c r="AB57" s="49" t="s">
        <v>40</v>
      </c>
    </row>
    <row r="58" spans="1:28" ht="50.25" customHeight="1" x14ac:dyDescent="0.25">
      <c r="A58" s="71" t="s">
        <v>134</v>
      </c>
      <c r="B58" s="44" t="s">
        <v>41</v>
      </c>
      <c r="C58" s="44">
        <v>20</v>
      </c>
      <c r="D58" s="44" t="s">
        <v>38</v>
      </c>
      <c r="E58" s="45" t="s">
        <v>135</v>
      </c>
      <c r="F58" s="46">
        <v>7500000</v>
      </c>
      <c r="G58" s="46">
        <v>0</v>
      </c>
      <c r="H58" s="46">
        <v>0</v>
      </c>
      <c r="I58" s="46">
        <v>4233018</v>
      </c>
      <c r="J58" s="46">
        <v>0</v>
      </c>
      <c r="K58" s="46">
        <f t="shared" si="0"/>
        <v>4233018</v>
      </c>
      <c r="L58" s="56">
        <f t="shared" si="45"/>
        <v>11733018</v>
      </c>
      <c r="M58" s="52">
        <f t="shared" si="46"/>
        <v>1.4867050091152473E-6</v>
      </c>
      <c r="N58" s="46">
        <v>0</v>
      </c>
      <c r="O58" s="56">
        <v>11733018</v>
      </c>
      <c r="P58" s="46">
        <f t="shared" si="47"/>
        <v>0</v>
      </c>
      <c r="Q58" s="56">
        <v>2240768</v>
      </c>
      <c r="R58" s="46">
        <f t="shared" si="48"/>
        <v>9492250</v>
      </c>
      <c r="S58" s="46">
        <f t="shared" si="49"/>
        <v>9492250</v>
      </c>
      <c r="T58" s="46">
        <v>1115089</v>
      </c>
      <c r="U58" s="46">
        <f t="shared" si="50"/>
        <v>1125679</v>
      </c>
      <c r="V58" s="46">
        <v>1115089</v>
      </c>
      <c r="W58" s="48">
        <f t="shared" si="51"/>
        <v>0</v>
      </c>
      <c r="X58" s="58">
        <f t="shared" si="3"/>
        <v>0.19097967803339261</v>
      </c>
      <c r="Y58" s="49">
        <f t="shared" si="4"/>
        <v>9.5038548479172202E-2</v>
      </c>
      <c r="Z58" s="49">
        <f t="shared" si="5"/>
        <v>9.5038548479172202E-2</v>
      </c>
      <c r="AA58" s="49">
        <f>+T58/Q58</f>
        <v>0.49763697089569292</v>
      </c>
      <c r="AB58" s="49">
        <f>+V58/T58</f>
        <v>1</v>
      </c>
    </row>
    <row r="59" spans="1:28" ht="38.25" customHeight="1" x14ac:dyDescent="0.25">
      <c r="A59" s="71" t="s">
        <v>136</v>
      </c>
      <c r="B59" s="44" t="s">
        <v>41</v>
      </c>
      <c r="C59" s="44">
        <v>20</v>
      </c>
      <c r="D59" s="44" t="s">
        <v>38</v>
      </c>
      <c r="E59" s="45" t="s">
        <v>137</v>
      </c>
      <c r="F59" s="46">
        <v>17500000</v>
      </c>
      <c r="G59" s="46">
        <v>0</v>
      </c>
      <c r="H59" s="46">
        <v>0</v>
      </c>
      <c r="I59" s="46">
        <v>45469</v>
      </c>
      <c r="J59" s="46">
        <v>0</v>
      </c>
      <c r="K59" s="46">
        <f t="shared" si="0"/>
        <v>45469</v>
      </c>
      <c r="L59" s="56">
        <f t="shared" si="45"/>
        <v>17545469</v>
      </c>
      <c r="M59" s="52">
        <f t="shared" si="46"/>
        <v>2.2232077586155826E-6</v>
      </c>
      <c r="N59" s="46">
        <v>0</v>
      </c>
      <c r="O59" s="56">
        <v>17545469</v>
      </c>
      <c r="P59" s="46">
        <f t="shared" si="47"/>
        <v>0</v>
      </c>
      <c r="Q59" s="56">
        <v>13235419</v>
      </c>
      <c r="R59" s="46">
        <f t="shared" si="48"/>
        <v>4310050</v>
      </c>
      <c r="S59" s="46">
        <f t="shared" si="49"/>
        <v>4310050</v>
      </c>
      <c r="T59" s="46">
        <v>1143214</v>
      </c>
      <c r="U59" s="46">
        <f t="shared" si="50"/>
        <v>12092205</v>
      </c>
      <c r="V59" s="46">
        <v>1143214</v>
      </c>
      <c r="W59" s="48">
        <f t="shared" si="51"/>
        <v>0</v>
      </c>
      <c r="X59" s="58">
        <f t="shared" si="3"/>
        <v>0.7543496842404156</v>
      </c>
      <c r="Y59" s="49">
        <f t="shared" si="4"/>
        <v>6.515722093265218E-2</v>
      </c>
      <c r="Z59" s="49">
        <f t="shared" si="5"/>
        <v>6.515722093265218E-2</v>
      </c>
      <c r="AA59" s="49">
        <f>+T59/Q59</f>
        <v>8.6375353889438636E-2</v>
      </c>
      <c r="AB59" s="49">
        <f>+V59/T59</f>
        <v>1</v>
      </c>
    </row>
    <row r="60" spans="1:28" ht="38.25" customHeight="1" x14ac:dyDescent="0.25">
      <c r="A60" s="71" t="s">
        <v>491</v>
      </c>
      <c r="B60" s="44" t="s">
        <v>41</v>
      </c>
      <c r="C60" s="44">
        <v>20</v>
      </c>
      <c r="D60" s="44" t="s">
        <v>38</v>
      </c>
      <c r="E60" s="45" t="s">
        <v>492</v>
      </c>
      <c r="F60" s="46">
        <v>0</v>
      </c>
      <c r="G60" s="46">
        <v>0</v>
      </c>
      <c r="H60" s="46">
        <v>0</v>
      </c>
      <c r="I60" s="46">
        <v>14309440</v>
      </c>
      <c r="J60" s="46">
        <v>0</v>
      </c>
      <c r="K60" s="46">
        <f t="shared" si="0"/>
        <v>14309440</v>
      </c>
      <c r="L60" s="56">
        <f t="shared" si="45"/>
        <v>14309440</v>
      </c>
      <c r="M60" s="52">
        <f t="shared" si="46"/>
        <v>1.8131665804683912E-6</v>
      </c>
      <c r="N60" s="46">
        <v>0</v>
      </c>
      <c r="O60" s="56">
        <v>14309440</v>
      </c>
      <c r="P60" s="46">
        <f t="shared" si="47"/>
        <v>0</v>
      </c>
      <c r="Q60" s="56">
        <v>0</v>
      </c>
      <c r="R60" s="46">
        <f t="shared" si="48"/>
        <v>14309440</v>
      </c>
      <c r="S60" s="46">
        <f t="shared" si="49"/>
        <v>14309440</v>
      </c>
      <c r="T60" s="46">
        <v>0</v>
      </c>
      <c r="U60" s="46">
        <f t="shared" si="50"/>
        <v>0</v>
      </c>
      <c r="V60" s="46">
        <v>0</v>
      </c>
      <c r="W60" s="48">
        <f t="shared" si="51"/>
        <v>0</v>
      </c>
      <c r="X60" s="58">
        <f t="shared" si="3"/>
        <v>0</v>
      </c>
      <c r="Y60" s="49">
        <f t="shared" si="4"/>
        <v>0</v>
      </c>
      <c r="Z60" s="49">
        <f t="shared" si="5"/>
        <v>0</v>
      </c>
      <c r="AA60" s="49" t="s">
        <v>40</v>
      </c>
      <c r="AB60" s="49" t="s">
        <v>40</v>
      </c>
    </row>
    <row r="61" spans="1:28" ht="37.5" customHeight="1" x14ac:dyDescent="0.25">
      <c r="A61" s="71" t="s">
        <v>138</v>
      </c>
      <c r="B61" s="44" t="s">
        <v>41</v>
      </c>
      <c r="C61" s="44">
        <v>20</v>
      </c>
      <c r="D61" s="44" t="s">
        <v>38</v>
      </c>
      <c r="E61" s="45" t="s">
        <v>139</v>
      </c>
      <c r="F61" s="46">
        <v>46000000</v>
      </c>
      <c r="G61" s="46">
        <v>0</v>
      </c>
      <c r="H61" s="46">
        <v>0</v>
      </c>
      <c r="I61" s="46">
        <v>0</v>
      </c>
      <c r="J61" s="46">
        <v>0</v>
      </c>
      <c r="K61" s="46">
        <f t="shared" si="0"/>
        <v>0</v>
      </c>
      <c r="L61" s="56">
        <f t="shared" si="45"/>
        <v>46000000</v>
      </c>
      <c r="M61" s="53">
        <f t="shared" si="46"/>
        <v>5.8287160574799567E-6</v>
      </c>
      <c r="N61" s="46">
        <v>0</v>
      </c>
      <c r="O61" s="56">
        <v>39888453</v>
      </c>
      <c r="P61" s="46">
        <f t="shared" si="47"/>
        <v>6111547</v>
      </c>
      <c r="Q61" s="56">
        <v>16647994.689999999</v>
      </c>
      <c r="R61" s="46">
        <f t="shared" si="48"/>
        <v>29352005.310000002</v>
      </c>
      <c r="S61" s="46">
        <f t="shared" si="49"/>
        <v>23240458.310000002</v>
      </c>
      <c r="T61" s="46">
        <v>6530369.6900000004</v>
      </c>
      <c r="U61" s="46">
        <f t="shared" si="50"/>
        <v>10117625</v>
      </c>
      <c r="V61" s="46">
        <v>6530369.6900000004</v>
      </c>
      <c r="W61" s="48">
        <f t="shared" si="51"/>
        <v>0</v>
      </c>
      <c r="X61" s="58">
        <f t="shared" si="3"/>
        <v>0.36191292804347824</v>
      </c>
      <c r="Y61" s="49">
        <f t="shared" si="4"/>
        <v>0.14196455847826087</v>
      </c>
      <c r="Z61" s="49">
        <f t="shared" si="5"/>
        <v>0.14196455847826087</v>
      </c>
      <c r="AA61" s="49">
        <f>+T61/Q61</f>
        <v>0.39226163941069836</v>
      </c>
      <c r="AB61" s="49">
        <f>+V61/T61</f>
        <v>1</v>
      </c>
    </row>
    <row r="62" spans="1:28" ht="49.5" customHeight="1" x14ac:dyDescent="0.25">
      <c r="A62" s="39" t="s">
        <v>140</v>
      </c>
      <c r="B62" s="34" t="s">
        <v>41</v>
      </c>
      <c r="C62" s="34">
        <v>20</v>
      </c>
      <c r="D62" s="34" t="s">
        <v>38</v>
      </c>
      <c r="E62" s="40" t="s">
        <v>141</v>
      </c>
      <c r="F62" s="62">
        <f>+F63+F64+F65+F66+F67</f>
        <v>14000000</v>
      </c>
      <c r="G62" s="62">
        <f>+G63+G64+G65+G66+G67</f>
        <v>0</v>
      </c>
      <c r="H62" s="62">
        <f>+H63+H64+H65+H66+H67</f>
        <v>0</v>
      </c>
      <c r="I62" s="62">
        <f>+I63+I64+I65+I66+I67</f>
        <v>19084157</v>
      </c>
      <c r="J62" s="62">
        <f>+J63+J64+J65+J66+J67</f>
        <v>0</v>
      </c>
      <c r="K62" s="62">
        <f t="shared" si="0"/>
        <v>19084157</v>
      </c>
      <c r="L62" s="66">
        <f>+L63+L64+L65+L66+L67</f>
        <v>33084157</v>
      </c>
      <c r="M62" s="67">
        <f>+M65+M66+M67</f>
        <v>2.1879321156132768E-6</v>
      </c>
      <c r="N62" s="62">
        <f t="shared" ref="N62:W62" si="52">+N63+N64+N65+N66+N67</f>
        <v>0</v>
      </c>
      <c r="O62" s="62">
        <f t="shared" si="52"/>
        <v>23584157</v>
      </c>
      <c r="P62" s="62">
        <f t="shared" si="52"/>
        <v>9500000</v>
      </c>
      <c r="Q62" s="62">
        <f t="shared" si="52"/>
        <v>2500000</v>
      </c>
      <c r="R62" s="62">
        <f t="shared" si="52"/>
        <v>30584157</v>
      </c>
      <c r="S62" s="62">
        <f t="shared" si="52"/>
        <v>21084157</v>
      </c>
      <c r="T62" s="62">
        <f t="shared" si="52"/>
        <v>2500000</v>
      </c>
      <c r="U62" s="62">
        <f t="shared" si="52"/>
        <v>0</v>
      </c>
      <c r="V62" s="62">
        <f t="shared" si="52"/>
        <v>2500000</v>
      </c>
      <c r="W62" s="62">
        <f t="shared" si="52"/>
        <v>0</v>
      </c>
      <c r="X62" s="38">
        <f t="shared" si="3"/>
        <v>7.5564869311918692E-2</v>
      </c>
      <c r="Y62" s="38">
        <f t="shared" si="4"/>
        <v>7.5564869311918692E-2</v>
      </c>
      <c r="Z62" s="38">
        <f t="shared" si="5"/>
        <v>7.5564869311918692E-2</v>
      </c>
      <c r="AA62" s="38">
        <f>+T62/Q62</f>
        <v>1</v>
      </c>
      <c r="AB62" s="38">
        <f>+V62/T62</f>
        <v>1</v>
      </c>
    </row>
    <row r="63" spans="1:28" ht="49.5" customHeight="1" x14ac:dyDescent="0.25">
      <c r="A63" s="43" t="s">
        <v>540</v>
      </c>
      <c r="B63" s="44" t="s">
        <v>41</v>
      </c>
      <c r="C63" s="44">
        <v>20</v>
      </c>
      <c r="D63" s="44" t="s">
        <v>38</v>
      </c>
      <c r="E63" s="45" t="s">
        <v>541</v>
      </c>
      <c r="F63" s="46">
        <v>0</v>
      </c>
      <c r="G63" s="46">
        <v>0</v>
      </c>
      <c r="H63" s="46">
        <v>0</v>
      </c>
      <c r="I63" s="46">
        <v>9256300</v>
      </c>
      <c r="J63" s="46">
        <v>0</v>
      </c>
      <c r="K63" s="46">
        <f t="shared" si="0"/>
        <v>9256300</v>
      </c>
      <c r="L63" s="56">
        <f>+F63+K63</f>
        <v>9256300</v>
      </c>
      <c r="M63" s="52">
        <f>L63/$L$303</f>
        <v>1.1728770531054722E-6</v>
      </c>
      <c r="N63" s="46">
        <v>0</v>
      </c>
      <c r="O63" s="56">
        <v>9256300</v>
      </c>
      <c r="P63" s="46">
        <f>L63-O63</f>
        <v>0</v>
      </c>
      <c r="Q63" s="56">
        <v>0</v>
      </c>
      <c r="R63" s="46">
        <f>+L63-Q63</f>
        <v>9256300</v>
      </c>
      <c r="S63" s="46">
        <f>O63-Q63</f>
        <v>9256300</v>
      </c>
      <c r="T63" s="46">
        <v>0</v>
      </c>
      <c r="U63" s="46">
        <f>+Q63-T63</f>
        <v>0</v>
      </c>
      <c r="V63" s="46">
        <v>0</v>
      </c>
      <c r="W63" s="48">
        <f>+T63-V63</f>
        <v>0</v>
      </c>
      <c r="X63" s="49">
        <f t="shared" si="3"/>
        <v>0</v>
      </c>
      <c r="Y63" s="49">
        <f t="shared" si="4"/>
        <v>0</v>
      </c>
      <c r="Z63" s="49">
        <f t="shared" si="5"/>
        <v>0</v>
      </c>
      <c r="AA63" s="49" t="s">
        <v>40</v>
      </c>
      <c r="AB63" s="49" t="s">
        <v>40</v>
      </c>
    </row>
    <row r="64" spans="1:28" ht="49.5" customHeight="1" x14ac:dyDescent="0.25">
      <c r="A64" s="43" t="s">
        <v>525</v>
      </c>
      <c r="B64" s="44" t="s">
        <v>41</v>
      </c>
      <c r="C64" s="44">
        <v>20</v>
      </c>
      <c r="D64" s="44" t="s">
        <v>38</v>
      </c>
      <c r="E64" s="45" t="s">
        <v>526</v>
      </c>
      <c r="F64" s="46">
        <v>0</v>
      </c>
      <c r="G64" s="46">
        <v>0</v>
      </c>
      <c r="H64" s="46">
        <v>0</v>
      </c>
      <c r="I64" s="46">
        <v>6560782</v>
      </c>
      <c r="J64" s="46">
        <v>0</v>
      </c>
      <c r="K64" s="46">
        <f t="shared" si="0"/>
        <v>6560782</v>
      </c>
      <c r="L64" s="56">
        <f>+F64+K64</f>
        <v>6560782</v>
      </c>
      <c r="M64" s="52">
        <f>L64/$L$303</f>
        <v>8.3132468245707534E-7</v>
      </c>
      <c r="N64" s="46">
        <v>0</v>
      </c>
      <c r="O64" s="56">
        <v>6560782</v>
      </c>
      <c r="P64" s="46">
        <f>L64-O64</f>
        <v>0</v>
      </c>
      <c r="Q64" s="56">
        <v>0</v>
      </c>
      <c r="R64" s="46">
        <f>+L64-Q64</f>
        <v>6560782</v>
      </c>
      <c r="S64" s="46">
        <f>O64-Q64</f>
        <v>6560782</v>
      </c>
      <c r="T64" s="46">
        <v>0</v>
      </c>
      <c r="U64" s="46">
        <f>+Q64-T64</f>
        <v>0</v>
      </c>
      <c r="V64" s="46">
        <v>0</v>
      </c>
      <c r="W64" s="48">
        <f>+T64-V64</f>
        <v>0</v>
      </c>
      <c r="X64" s="49">
        <f t="shared" si="3"/>
        <v>0</v>
      </c>
      <c r="Y64" s="49">
        <f t="shared" si="4"/>
        <v>0</v>
      </c>
      <c r="Z64" s="49">
        <f t="shared" si="5"/>
        <v>0</v>
      </c>
      <c r="AA64" s="49" t="s">
        <v>40</v>
      </c>
      <c r="AB64" s="49" t="s">
        <v>40</v>
      </c>
    </row>
    <row r="65" spans="1:28" ht="45.75" customHeight="1" x14ac:dyDescent="0.25">
      <c r="A65" s="43" t="s">
        <v>142</v>
      </c>
      <c r="B65" s="44" t="s">
        <v>41</v>
      </c>
      <c r="C65" s="44">
        <v>20</v>
      </c>
      <c r="D65" s="44" t="s">
        <v>38</v>
      </c>
      <c r="E65" s="45" t="s">
        <v>143</v>
      </c>
      <c r="F65" s="46">
        <v>2000000</v>
      </c>
      <c r="G65" s="46">
        <v>0</v>
      </c>
      <c r="H65" s="46">
        <v>0</v>
      </c>
      <c r="I65" s="46">
        <f>2000000+1267075</f>
        <v>3267075</v>
      </c>
      <c r="J65" s="46">
        <v>0</v>
      </c>
      <c r="K65" s="46">
        <f t="shared" si="0"/>
        <v>3267075</v>
      </c>
      <c r="L65" s="56">
        <f>+F65+K65</f>
        <v>5267075</v>
      </c>
      <c r="M65" s="68">
        <f>L65/$L$303</f>
        <v>6.6739749192285315E-7</v>
      </c>
      <c r="N65" s="46">
        <v>0</v>
      </c>
      <c r="O65" s="56">
        <v>5267075</v>
      </c>
      <c r="P65" s="46">
        <f>L65-O65</f>
        <v>0</v>
      </c>
      <c r="Q65" s="56">
        <v>0</v>
      </c>
      <c r="R65" s="46">
        <f>+L65-Q65</f>
        <v>5267075</v>
      </c>
      <c r="S65" s="46">
        <f>O65-Q65</f>
        <v>5267075</v>
      </c>
      <c r="T65" s="46">
        <v>0</v>
      </c>
      <c r="U65" s="46">
        <f>+Q65-T65</f>
        <v>0</v>
      </c>
      <c r="V65" s="46">
        <v>0</v>
      </c>
      <c r="W65" s="48">
        <f>+T65-V65</f>
        <v>0</v>
      </c>
      <c r="X65" s="49">
        <f t="shared" si="3"/>
        <v>0</v>
      </c>
      <c r="Y65" s="49">
        <f t="shared" si="4"/>
        <v>0</v>
      </c>
      <c r="Z65" s="49">
        <f t="shared" si="5"/>
        <v>0</v>
      </c>
      <c r="AA65" s="49" t="s">
        <v>40</v>
      </c>
      <c r="AB65" s="49" t="s">
        <v>40</v>
      </c>
    </row>
    <row r="66" spans="1:28" ht="36.75" customHeight="1" x14ac:dyDescent="0.25">
      <c r="A66" s="43" t="s">
        <v>144</v>
      </c>
      <c r="B66" s="44" t="s">
        <v>41</v>
      </c>
      <c r="C66" s="44">
        <v>20</v>
      </c>
      <c r="D66" s="44" t="s">
        <v>38</v>
      </c>
      <c r="E66" s="45" t="s">
        <v>145</v>
      </c>
      <c r="F66" s="46">
        <v>4000000</v>
      </c>
      <c r="G66" s="46">
        <v>0</v>
      </c>
      <c r="H66" s="46">
        <v>0</v>
      </c>
      <c r="I66" s="46">
        <v>0</v>
      </c>
      <c r="J66" s="46">
        <v>0</v>
      </c>
      <c r="K66" s="46">
        <f t="shared" si="0"/>
        <v>0</v>
      </c>
      <c r="L66" s="56">
        <f>+F66+K66</f>
        <v>4000000</v>
      </c>
      <c r="M66" s="68">
        <f>L66/$L$303</f>
        <v>5.0684487456347448E-7</v>
      </c>
      <c r="N66" s="46">
        <v>0</v>
      </c>
      <c r="O66" s="56">
        <v>1000000</v>
      </c>
      <c r="P66" s="46">
        <f>L66-O66</f>
        <v>3000000</v>
      </c>
      <c r="Q66" s="56">
        <v>1000000</v>
      </c>
      <c r="R66" s="46">
        <f>+L66-Q66</f>
        <v>3000000</v>
      </c>
      <c r="S66" s="46">
        <f>O66-Q66</f>
        <v>0</v>
      </c>
      <c r="T66" s="46">
        <v>1000000</v>
      </c>
      <c r="U66" s="46">
        <f>+Q66-T66</f>
        <v>0</v>
      </c>
      <c r="V66" s="46">
        <v>1000000</v>
      </c>
      <c r="W66" s="48">
        <f>+T66-V66</f>
        <v>0</v>
      </c>
      <c r="X66" s="49">
        <f t="shared" si="3"/>
        <v>0.25</v>
      </c>
      <c r="Y66" s="49">
        <f t="shared" si="4"/>
        <v>0.25</v>
      </c>
      <c r="Z66" s="49">
        <f t="shared" si="5"/>
        <v>0.25</v>
      </c>
      <c r="AA66" s="49">
        <f>+T66/Q66</f>
        <v>1</v>
      </c>
      <c r="AB66" s="49">
        <f>+V66/T66</f>
        <v>1</v>
      </c>
    </row>
    <row r="67" spans="1:28" ht="48" customHeight="1" x14ac:dyDescent="0.25">
      <c r="A67" s="43" t="s">
        <v>146</v>
      </c>
      <c r="B67" s="44" t="s">
        <v>41</v>
      </c>
      <c r="C67" s="44">
        <v>20</v>
      </c>
      <c r="D67" s="44" t="s">
        <v>38</v>
      </c>
      <c r="E67" s="45" t="s">
        <v>147</v>
      </c>
      <c r="F67" s="46">
        <v>8000000</v>
      </c>
      <c r="G67" s="62">
        <f>+G68+G79+G86+G92+G75</f>
        <v>0</v>
      </c>
      <c r="H67" s="62">
        <f>+H68+H79+H86+H92+H75</f>
        <v>0</v>
      </c>
      <c r="I67" s="46">
        <v>0</v>
      </c>
      <c r="J67" s="46">
        <v>0</v>
      </c>
      <c r="K67" s="46">
        <f t="shared" si="0"/>
        <v>0</v>
      </c>
      <c r="L67" s="56">
        <f>+F67+K67</f>
        <v>8000000</v>
      </c>
      <c r="M67" s="52">
        <f>L67/$L$303</f>
        <v>1.013689749126949E-6</v>
      </c>
      <c r="N67" s="46">
        <v>0</v>
      </c>
      <c r="O67" s="56">
        <v>1500000</v>
      </c>
      <c r="P67" s="46">
        <f>L67-O67</f>
        <v>6500000</v>
      </c>
      <c r="Q67" s="56">
        <v>1500000</v>
      </c>
      <c r="R67" s="46">
        <f>+L67-Q67</f>
        <v>6500000</v>
      </c>
      <c r="S67" s="46">
        <f>O67-Q67</f>
        <v>0</v>
      </c>
      <c r="T67" s="46">
        <v>1500000</v>
      </c>
      <c r="U67" s="46">
        <f>+Q67-T67</f>
        <v>0</v>
      </c>
      <c r="V67" s="46">
        <v>1500000</v>
      </c>
      <c r="W67" s="48">
        <f>+T67-V67</f>
        <v>0</v>
      </c>
      <c r="X67" s="49">
        <f t="shared" si="3"/>
        <v>0.1875</v>
      </c>
      <c r="Y67" s="49">
        <f t="shared" si="4"/>
        <v>0.1875</v>
      </c>
      <c r="Z67" s="49">
        <f t="shared" si="5"/>
        <v>0.1875</v>
      </c>
      <c r="AA67" s="49">
        <f>+T67/Q67</f>
        <v>1</v>
      </c>
      <c r="AB67" s="49">
        <f>+V67/T67</f>
        <v>1</v>
      </c>
    </row>
    <row r="68" spans="1:28" ht="37.5" customHeight="1" x14ac:dyDescent="0.25">
      <c r="A68" s="39" t="s">
        <v>148</v>
      </c>
      <c r="B68" s="34" t="s">
        <v>41</v>
      </c>
      <c r="C68" s="34">
        <v>20</v>
      </c>
      <c r="D68" s="34" t="s">
        <v>38</v>
      </c>
      <c r="E68" s="40" t="s">
        <v>149</v>
      </c>
      <c r="F68" s="62">
        <f>+F69+F80+F87+F93+F76</f>
        <v>19900406578</v>
      </c>
      <c r="G68" s="62">
        <f>+G69+G80+G87+G93+G76</f>
        <v>0</v>
      </c>
      <c r="H68" s="62">
        <f>+H69+H80+H87+H93+H76</f>
        <v>0</v>
      </c>
      <c r="I68" s="62">
        <f>+I69+I80+I87+I93+I76</f>
        <v>99242519</v>
      </c>
      <c r="J68" s="62">
        <f>+J69+J80+J87+J93+J76</f>
        <v>280033268</v>
      </c>
      <c r="K68" s="62">
        <f t="shared" si="0"/>
        <v>-180790749</v>
      </c>
      <c r="L68" s="66">
        <f t="shared" ref="L68:W68" si="53">+L69+L80+L87+L93+L76</f>
        <v>19719615829</v>
      </c>
      <c r="M68" s="42">
        <f t="shared" si="53"/>
        <v>2.4986965528223529E-3</v>
      </c>
      <c r="N68" s="62">
        <f t="shared" si="53"/>
        <v>0</v>
      </c>
      <c r="O68" s="62">
        <f t="shared" si="53"/>
        <v>16377489636.190001</v>
      </c>
      <c r="P68" s="62">
        <f t="shared" si="53"/>
        <v>3342126192.8100004</v>
      </c>
      <c r="Q68" s="62">
        <f t="shared" si="53"/>
        <v>15054857445.73</v>
      </c>
      <c r="R68" s="62">
        <f t="shared" si="53"/>
        <v>4664758383.2700005</v>
      </c>
      <c r="S68" s="62">
        <f t="shared" si="53"/>
        <v>1322632190.4599998</v>
      </c>
      <c r="T68" s="62">
        <f t="shared" si="53"/>
        <v>4864020730.1300001</v>
      </c>
      <c r="U68" s="62">
        <f t="shared" si="53"/>
        <v>10190836715.6</v>
      </c>
      <c r="V68" s="62">
        <f t="shared" si="53"/>
        <v>4857851704.54</v>
      </c>
      <c r="W68" s="62">
        <f t="shared" si="53"/>
        <v>6169025.5899999999</v>
      </c>
      <c r="X68" s="38">
        <f t="shared" si="3"/>
        <v>0.76344577786297807</v>
      </c>
      <c r="Y68" s="38">
        <f t="shared" si="4"/>
        <v>0.24665900047489206</v>
      </c>
      <c r="Z68" s="38">
        <f t="shared" si="5"/>
        <v>0.24634616346815241</v>
      </c>
      <c r="AA68" s="38">
        <f>+T68/Q68</f>
        <v>0.32308646878018626</v>
      </c>
      <c r="AB68" s="38">
        <f>+V68/T68</f>
        <v>0.99873170244695164</v>
      </c>
    </row>
    <row r="69" spans="1:28" ht="79.5" customHeight="1" x14ac:dyDescent="0.25">
      <c r="A69" s="39" t="s">
        <v>150</v>
      </c>
      <c r="B69" s="34" t="s">
        <v>41</v>
      </c>
      <c r="C69" s="34">
        <v>20</v>
      </c>
      <c r="D69" s="34" t="s">
        <v>38</v>
      </c>
      <c r="E69" s="40" t="s">
        <v>151</v>
      </c>
      <c r="F69" s="62">
        <f>+F70+F73+F74+F75+F72+F71</f>
        <v>1011449455</v>
      </c>
      <c r="G69" s="62">
        <f>+G70+G73+G74+G75+G72+G71</f>
        <v>0</v>
      </c>
      <c r="H69" s="62">
        <f>+H70+H73+H74+H75+H72+H71</f>
        <v>0</v>
      </c>
      <c r="I69" s="62">
        <f>+I70+I73+I74+I75+I72+I71</f>
        <v>95389</v>
      </c>
      <c r="J69" s="62">
        <f>+J70+J73+J74+J75+J72+J71</f>
        <v>0</v>
      </c>
      <c r="K69" s="62">
        <f t="shared" si="0"/>
        <v>95389</v>
      </c>
      <c r="L69" s="66">
        <f>+L70+L73+L74+L75+L72+L71</f>
        <v>1011544844</v>
      </c>
      <c r="M69" s="42">
        <f t="shared" ref="M69:M132" si="54">L69/$L$303</f>
        <v>1.2817407989312735E-4</v>
      </c>
      <c r="N69" s="62">
        <f t="shared" ref="N69:W69" si="55">+N70+N73+N74+N75+N72+N71</f>
        <v>0</v>
      </c>
      <c r="O69" s="62">
        <f t="shared" si="55"/>
        <v>944987519.17000008</v>
      </c>
      <c r="P69" s="62">
        <f t="shared" si="55"/>
        <v>66557324.830000021</v>
      </c>
      <c r="Q69" s="62">
        <f t="shared" si="55"/>
        <v>705477081.81000006</v>
      </c>
      <c r="R69" s="62">
        <f t="shared" si="55"/>
        <v>306067762.19000006</v>
      </c>
      <c r="S69" s="62">
        <f t="shared" si="55"/>
        <v>239510437.36000004</v>
      </c>
      <c r="T69" s="62">
        <f t="shared" si="55"/>
        <v>117880185.80999999</v>
      </c>
      <c r="U69" s="62">
        <f t="shared" si="55"/>
        <v>587596896</v>
      </c>
      <c r="V69" s="62">
        <f t="shared" si="55"/>
        <v>115923137.31999999</v>
      </c>
      <c r="W69" s="62">
        <f t="shared" si="55"/>
        <v>1957048.4899999998</v>
      </c>
      <c r="X69" s="38">
        <f t="shared" si="3"/>
        <v>0.69742541420140935</v>
      </c>
      <c r="Y69" s="38">
        <f t="shared" si="4"/>
        <v>0.11653480961245449</v>
      </c>
      <c r="Z69" s="38">
        <f t="shared" si="5"/>
        <v>0.11460009707686275</v>
      </c>
      <c r="AA69" s="38">
        <f>+T69/Q69</f>
        <v>0.16709286360878214</v>
      </c>
      <c r="AB69" s="38">
        <f>+V69/T69</f>
        <v>0.98339798604360551</v>
      </c>
    </row>
    <row r="70" spans="1:28" ht="42.75" customHeight="1" x14ac:dyDescent="0.25">
      <c r="A70" s="43" t="s">
        <v>152</v>
      </c>
      <c r="B70" s="44" t="s">
        <v>41</v>
      </c>
      <c r="C70" s="44">
        <v>20</v>
      </c>
      <c r="D70" s="44" t="s">
        <v>38</v>
      </c>
      <c r="E70" s="45" t="s">
        <v>153</v>
      </c>
      <c r="F70" s="46">
        <v>27000000</v>
      </c>
      <c r="G70" s="46">
        <v>0</v>
      </c>
      <c r="H70" s="46">
        <v>0</v>
      </c>
      <c r="I70" s="46">
        <v>0</v>
      </c>
      <c r="J70" s="46">
        <v>0</v>
      </c>
      <c r="K70" s="46">
        <f t="shared" si="0"/>
        <v>0</v>
      </c>
      <c r="L70" s="56">
        <f t="shared" ref="L70:L75" si="56">+F70+K70</f>
        <v>27000000</v>
      </c>
      <c r="M70" s="52">
        <f t="shared" si="54"/>
        <v>3.4212029033034529E-6</v>
      </c>
      <c r="N70" s="46">
        <v>0</v>
      </c>
      <c r="O70" s="56">
        <v>4143970.08</v>
      </c>
      <c r="P70" s="46">
        <f t="shared" ref="P70:P75" si="57">L70-O70</f>
        <v>22856029.920000002</v>
      </c>
      <c r="Q70" s="56">
        <v>4143970.08</v>
      </c>
      <c r="R70" s="46">
        <f t="shared" ref="R70:R75" si="58">+L70-Q70</f>
        <v>22856029.920000002</v>
      </c>
      <c r="S70" s="46">
        <f t="shared" ref="S70:S75" si="59">O70-Q70</f>
        <v>0</v>
      </c>
      <c r="T70" s="46">
        <v>4143970.08</v>
      </c>
      <c r="U70" s="46">
        <f t="shared" ref="U70:U75" si="60">+Q70-T70</f>
        <v>0</v>
      </c>
      <c r="V70" s="46">
        <v>2400000</v>
      </c>
      <c r="W70" s="48">
        <f t="shared" ref="W70:W75" si="61">+T70-V70</f>
        <v>1743970.08</v>
      </c>
      <c r="X70" s="49">
        <f t="shared" si="3"/>
        <v>0.15348037333333334</v>
      </c>
      <c r="Y70" s="49">
        <f t="shared" si="4"/>
        <v>0.15348037333333334</v>
      </c>
      <c r="Z70" s="49">
        <f t="shared" si="5"/>
        <v>8.8888888888888892E-2</v>
      </c>
      <c r="AA70" s="49">
        <f>+T70/Q70</f>
        <v>1</v>
      </c>
      <c r="AB70" s="49">
        <f>+V70/T70</f>
        <v>0.57915476069267369</v>
      </c>
    </row>
    <row r="71" spans="1:28" ht="42" customHeight="1" x14ac:dyDescent="0.25">
      <c r="A71" s="43" t="s">
        <v>154</v>
      </c>
      <c r="B71" s="44" t="s">
        <v>41</v>
      </c>
      <c r="C71" s="44">
        <v>20</v>
      </c>
      <c r="D71" s="44" t="s">
        <v>38</v>
      </c>
      <c r="E71" s="45" t="s">
        <v>155</v>
      </c>
      <c r="F71" s="46">
        <v>10000000</v>
      </c>
      <c r="G71" s="46">
        <v>0</v>
      </c>
      <c r="H71" s="46">
        <v>0</v>
      </c>
      <c r="I71" s="46">
        <v>0</v>
      </c>
      <c r="J71" s="46">
        <v>0</v>
      </c>
      <c r="K71" s="46">
        <f t="shared" ref="K71:K134" si="62">+G71-H71+I71-J71</f>
        <v>0</v>
      </c>
      <c r="L71" s="56">
        <f t="shared" si="56"/>
        <v>10000000</v>
      </c>
      <c r="M71" s="52">
        <f t="shared" si="54"/>
        <v>1.2671121864086863E-6</v>
      </c>
      <c r="N71" s="46">
        <v>0</v>
      </c>
      <c r="O71" s="56">
        <v>0</v>
      </c>
      <c r="P71" s="46">
        <f t="shared" si="57"/>
        <v>10000000</v>
      </c>
      <c r="Q71" s="56">
        <v>0</v>
      </c>
      <c r="R71" s="46">
        <f t="shared" si="58"/>
        <v>10000000</v>
      </c>
      <c r="S71" s="46">
        <f t="shared" si="59"/>
        <v>0</v>
      </c>
      <c r="T71" s="46">
        <v>0</v>
      </c>
      <c r="U71" s="46">
        <f t="shared" si="60"/>
        <v>0</v>
      </c>
      <c r="V71" s="46">
        <v>0</v>
      </c>
      <c r="W71" s="48">
        <f t="shared" si="61"/>
        <v>0</v>
      </c>
      <c r="X71" s="49">
        <f t="shared" ref="X71:X134" si="63">+Q71/L71</f>
        <v>0</v>
      </c>
      <c r="Y71" s="49">
        <f t="shared" ref="Y71:Y134" si="64">+T71/L71</f>
        <v>0</v>
      </c>
      <c r="Z71" s="49">
        <f t="shared" ref="Z71:Z134" si="65">+V71/L71</f>
        <v>0</v>
      </c>
      <c r="AA71" s="49" t="s">
        <v>40</v>
      </c>
      <c r="AB71" s="49" t="s">
        <v>40</v>
      </c>
    </row>
    <row r="72" spans="1:28" ht="42" customHeight="1" x14ac:dyDescent="0.25">
      <c r="A72" s="43" t="s">
        <v>156</v>
      </c>
      <c r="B72" s="44" t="s">
        <v>41</v>
      </c>
      <c r="C72" s="44">
        <v>20</v>
      </c>
      <c r="D72" s="44" t="s">
        <v>38</v>
      </c>
      <c r="E72" s="45" t="s">
        <v>157</v>
      </c>
      <c r="F72" s="46">
        <v>7000000</v>
      </c>
      <c r="G72" s="46">
        <v>0</v>
      </c>
      <c r="H72" s="46">
        <v>0</v>
      </c>
      <c r="I72" s="46">
        <v>0</v>
      </c>
      <c r="J72" s="46">
        <v>0</v>
      </c>
      <c r="K72" s="46">
        <f t="shared" si="62"/>
        <v>0</v>
      </c>
      <c r="L72" s="56">
        <f t="shared" si="56"/>
        <v>7000000</v>
      </c>
      <c r="M72" s="52">
        <f t="shared" si="54"/>
        <v>8.8697853048608042E-7</v>
      </c>
      <c r="N72" s="46">
        <v>0</v>
      </c>
      <c r="O72" s="56">
        <v>1000</v>
      </c>
      <c r="P72" s="46">
        <f t="shared" si="57"/>
        <v>6999000</v>
      </c>
      <c r="Q72" s="56">
        <v>33.85</v>
      </c>
      <c r="R72" s="46">
        <f t="shared" si="58"/>
        <v>6999966.1500000004</v>
      </c>
      <c r="S72" s="46">
        <f t="shared" si="59"/>
        <v>966.15</v>
      </c>
      <c r="T72" s="46">
        <v>33.85</v>
      </c>
      <c r="U72" s="46">
        <f t="shared" si="60"/>
        <v>0</v>
      </c>
      <c r="V72" s="46">
        <v>33.85</v>
      </c>
      <c r="W72" s="48">
        <f t="shared" si="61"/>
        <v>0</v>
      </c>
      <c r="X72" s="72">
        <f t="shared" si="63"/>
        <v>4.8357142857142861E-6</v>
      </c>
      <c r="Y72" s="72">
        <f t="shared" si="64"/>
        <v>4.8357142857142861E-6</v>
      </c>
      <c r="Z72" s="72">
        <f t="shared" si="65"/>
        <v>4.8357142857142861E-6</v>
      </c>
      <c r="AA72" s="49">
        <f t="shared" ref="AA72:AA95" si="66">+T72/Q72</f>
        <v>1</v>
      </c>
      <c r="AB72" s="49">
        <f t="shared" ref="AB72:AB87" si="67">+V72/T72</f>
        <v>1</v>
      </c>
    </row>
    <row r="73" spans="1:28" ht="42" customHeight="1" x14ac:dyDescent="0.25">
      <c r="A73" s="43" t="s">
        <v>158</v>
      </c>
      <c r="B73" s="44" t="s">
        <v>41</v>
      </c>
      <c r="C73" s="44">
        <v>20</v>
      </c>
      <c r="D73" s="44" t="s">
        <v>38</v>
      </c>
      <c r="E73" s="45" t="s">
        <v>159</v>
      </c>
      <c r="F73" s="46">
        <v>30000000</v>
      </c>
      <c r="G73" s="46">
        <v>0</v>
      </c>
      <c r="H73" s="46">
        <v>0</v>
      </c>
      <c r="I73" s="46">
        <v>0</v>
      </c>
      <c r="J73" s="46">
        <v>0</v>
      </c>
      <c r="K73" s="46">
        <f t="shared" si="62"/>
        <v>0</v>
      </c>
      <c r="L73" s="56">
        <f t="shared" si="56"/>
        <v>30000000</v>
      </c>
      <c r="M73" s="52">
        <f t="shared" si="54"/>
        <v>3.8013365592260588E-6</v>
      </c>
      <c r="N73" s="46">
        <v>0</v>
      </c>
      <c r="O73" s="56">
        <v>3297706.01</v>
      </c>
      <c r="P73" s="46">
        <f t="shared" si="57"/>
        <v>26702293.990000002</v>
      </c>
      <c r="Q73" s="56">
        <v>3297706.01</v>
      </c>
      <c r="R73" s="46">
        <f t="shared" si="58"/>
        <v>26702293.990000002</v>
      </c>
      <c r="S73" s="46">
        <f t="shared" si="59"/>
        <v>0</v>
      </c>
      <c r="T73" s="46">
        <v>3297706.01</v>
      </c>
      <c r="U73" s="46">
        <f t="shared" si="60"/>
        <v>0</v>
      </c>
      <c r="V73" s="46">
        <v>3084627.6</v>
      </c>
      <c r="W73" s="48">
        <f t="shared" si="61"/>
        <v>213078.40999999968</v>
      </c>
      <c r="X73" s="49">
        <f t="shared" si="63"/>
        <v>0.10992353366666666</v>
      </c>
      <c r="Y73" s="49">
        <f t="shared" si="64"/>
        <v>0.10992353366666666</v>
      </c>
      <c r="Z73" s="49">
        <f t="shared" si="65"/>
        <v>0.10282092</v>
      </c>
      <c r="AA73" s="49">
        <f t="shared" si="66"/>
        <v>1</v>
      </c>
      <c r="AB73" s="49">
        <f t="shared" si="67"/>
        <v>0.93538586843282623</v>
      </c>
    </row>
    <row r="74" spans="1:28" ht="42" customHeight="1" x14ac:dyDescent="0.25">
      <c r="A74" s="43" t="s">
        <v>160</v>
      </c>
      <c r="B74" s="44" t="s">
        <v>41</v>
      </c>
      <c r="C74" s="44">
        <v>20</v>
      </c>
      <c r="D74" s="44" t="s">
        <v>38</v>
      </c>
      <c r="E74" s="45" t="s">
        <v>161</v>
      </c>
      <c r="F74" s="46">
        <v>587596896</v>
      </c>
      <c r="G74" s="46">
        <v>0</v>
      </c>
      <c r="H74" s="46">
        <v>0</v>
      </c>
      <c r="I74" s="46">
        <v>22800</v>
      </c>
      <c r="J74" s="46">
        <v>0</v>
      </c>
      <c r="K74" s="46">
        <f t="shared" si="62"/>
        <v>22800</v>
      </c>
      <c r="L74" s="56">
        <f t="shared" si="56"/>
        <v>587619696</v>
      </c>
      <c r="M74" s="51">
        <f t="shared" si="54"/>
        <v>7.4458007777536764E-5</v>
      </c>
      <c r="N74" s="46">
        <v>0</v>
      </c>
      <c r="O74" s="56">
        <v>587619696</v>
      </c>
      <c r="P74" s="46">
        <f t="shared" si="57"/>
        <v>0</v>
      </c>
      <c r="Q74" s="56">
        <v>587602578.78999996</v>
      </c>
      <c r="R74" s="46">
        <f t="shared" si="58"/>
        <v>17117.210000038147</v>
      </c>
      <c r="S74" s="46">
        <f t="shared" si="59"/>
        <v>17117.210000038147</v>
      </c>
      <c r="T74" s="46">
        <v>5682.79</v>
      </c>
      <c r="U74" s="46">
        <f t="shared" si="60"/>
        <v>587596896</v>
      </c>
      <c r="V74" s="46">
        <v>5682.79</v>
      </c>
      <c r="W74" s="48">
        <f t="shared" si="61"/>
        <v>0</v>
      </c>
      <c r="X74" s="49">
        <f t="shared" si="63"/>
        <v>0.99997087025823583</v>
      </c>
      <c r="Y74" s="98">
        <f t="shared" si="64"/>
        <v>9.6708637213549077E-6</v>
      </c>
      <c r="Z74" s="98">
        <f t="shared" si="65"/>
        <v>9.6708637213549077E-6</v>
      </c>
      <c r="AA74" s="98">
        <f t="shared" si="66"/>
        <v>9.6711454393241203E-6</v>
      </c>
      <c r="AB74" s="49">
        <f t="shared" si="67"/>
        <v>1</v>
      </c>
    </row>
    <row r="75" spans="1:28" ht="42" customHeight="1" x14ac:dyDescent="0.25">
      <c r="A75" s="43" t="s">
        <v>162</v>
      </c>
      <c r="B75" s="44" t="s">
        <v>41</v>
      </c>
      <c r="C75" s="44">
        <v>20</v>
      </c>
      <c r="D75" s="44" t="s">
        <v>38</v>
      </c>
      <c r="E75" s="45" t="s">
        <v>163</v>
      </c>
      <c r="F75" s="46">
        <v>349852559</v>
      </c>
      <c r="G75" s="46">
        <v>0</v>
      </c>
      <c r="H75" s="46">
        <v>0</v>
      </c>
      <c r="I75" s="46">
        <v>72589</v>
      </c>
      <c r="J75" s="46">
        <v>0</v>
      </c>
      <c r="K75" s="46">
        <f t="shared" si="62"/>
        <v>72589</v>
      </c>
      <c r="L75" s="56">
        <f t="shared" si="56"/>
        <v>349925148</v>
      </c>
      <c r="M75" s="53">
        <f t="shared" si="54"/>
        <v>4.4339441936166316E-5</v>
      </c>
      <c r="N75" s="46">
        <v>0</v>
      </c>
      <c r="O75" s="56">
        <v>349925147.07999998</v>
      </c>
      <c r="P75" s="46">
        <f t="shared" si="57"/>
        <v>0.92000001668930054</v>
      </c>
      <c r="Q75" s="56">
        <v>110432793.08</v>
      </c>
      <c r="R75" s="46">
        <f t="shared" si="58"/>
        <v>239492354.92000002</v>
      </c>
      <c r="S75" s="46">
        <f t="shared" si="59"/>
        <v>239492354</v>
      </c>
      <c r="T75" s="46">
        <v>110432793.08</v>
      </c>
      <c r="U75" s="46">
        <f t="shared" si="60"/>
        <v>0</v>
      </c>
      <c r="V75" s="46">
        <v>110432793.08</v>
      </c>
      <c r="W75" s="48">
        <f t="shared" si="61"/>
        <v>0</v>
      </c>
      <c r="X75" s="49">
        <f t="shared" si="63"/>
        <v>0.31558975887037416</v>
      </c>
      <c r="Y75" s="49">
        <f t="shared" si="64"/>
        <v>0.31558975887037416</v>
      </c>
      <c r="Z75" s="49">
        <f t="shared" si="65"/>
        <v>0.31558975887037416</v>
      </c>
      <c r="AA75" s="49">
        <f t="shared" si="66"/>
        <v>1</v>
      </c>
      <c r="AB75" s="49">
        <f t="shared" si="67"/>
        <v>1</v>
      </c>
    </row>
    <row r="76" spans="1:28" ht="48" customHeight="1" x14ac:dyDescent="0.25">
      <c r="A76" s="39" t="s">
        <v>164</v>
      </c>
      <c r="B76" s="34" t="s">
        <v>41</v>
      </c>
      <c r="C76" s="34">
        <v>20</v>
      </c>
      <c r="D76" s="34" t="s">
        <v>38</v>
      </c>
      <c r="E76" s="40" t="s">
        <v>165</v>
      </c>
      <c r="F76" s="62">
        <f>+F77+F78+F79</f>
        <v>11018432425</v>
      </c>
      <c r="G76" s="62">
        <f>+G77+G78+G79</f>
        <v>0</v>
      </c>
      <c r="H76" s="62">
        <f>+H77+H78+H79</f>
        <v>0</v>
      </c>
      <c r="I76" s="62">
        <f>+I77+I78+I79</f>
        <v>0</v>
      </c>
      <c r="J76" s="62">
        <f>+J77+J78+J79</f>
        <v>97598015</v>
      </c>
      <c r="K76" s="62">
        <f t="shared" si="62"/>
        <v>-97598015</v>
      </c>
      <c r="L76" s="66">
        <f>+L77+L78+L79</f>
        <v>10920834410</v>
      </c>
      <c r="M76" s="42">
        <f t="shared" si="54"/>
        <v>1.3837922366662315E-3</v>
      </c>
      <c r="N76" s="62">
        <f t="shared" ref="N76:W76" si="68">+N77+N78+N79</f>
        <v>0</v>
      </c>
      <c r="O76" s="62">
        <f t="shared" si="68"/>
        <v>9778863034</v>
      </c>
      <c r="P76" s="62">
        <f t="shared" si="68"/>
        <v>1141971376</v>
      </c>
      <c r="Q76" s="62">
        <f t="shared" si="68"/>
        <v>9047077794.7600002</v>
      </c>
      <c r="R76" s="62">
        <f t="shared" si="68"/>
        <v>1873756615.2399998</v>
      </c>
      <c r="S76" s="62">
        <f t="shared" si="68"/>
        <v>731785239.23999989</v>
      </c>
      <c r="T76" s="62">
        <f t="shared" si="68"/>
        <v>3770772843.5700002</v>
      </c>
      <c r="U76" s="62">
        <f t="shared" si="68"/>
        <v>5276304951.1900005</v>
      </c>
      <c r="V76" s="62">
        <f t="shared" si="68"/>
        <v>3770772843.5700002</v>
      </c>
      <c r="W76" s="62">
        <f t="shared" si="68"/>
        <v>0</v>
      </c>
      <c r="X76" s="38">
        <f t="shared" si="63"/>
        <v>0.82842367671794048</v>
      </c>
      <c r="Y76" s="38">
        <f t="shared" si="64"/>
        <v>0.34528248501938419</v>
      </c>
      <c r="Z76" s="38">
        <f t="shared" si="65"/>
        <v>0.34528248501938419</v>
      </c>
      <c r="AA76" s="38">
        <f t="shared" si="66"/>
        <v>0.41679456384845098</v>
      </c>
      <c r="AB76" s="38">
        <f t="shared" si="67"/>
        <v>1</v>
      </c>
    </row>
    <row r="77" spans="1:28" ht="42" customHeight="1" x14ac:dyDescent="0.25">
      <c r="A77" s="43" t="s">
        <v>166</v>
      </c>
      <c r="B77" s="44" t="s">
        <v>41</v>
      </c>
      <c r="C77" s="44">
        <v>20</v>
      </c>
      <c r="D77" s="44" t="s">
        <v>38</v>
      </c>
      <c r="E77" s="45" t="s">
        <v>167</v>
      </c>
      <c r="F77" s="46">
        <v>1952800255</v>
      </c>
      <c r="G77" s="46">
        <v>0</v>
      </c>
      <c r="H77" s="46">
        <v>0</v>
      </c>
      <c r="I77" s="46">
        <v>0</v>
      </c>
      <c r="J77" s="46">
        <v>0</v>
      </c>
      <c r="K77" s="46">
        <f t="shared" si="62"/>
        <v>0</v>
      </c>
      <c r="L77" s="56">
        <f>+F77+K77</f>
        <v>1952800255</v>
      </c>
      <c r="M77" s="51">
        <f t="shared" si="54"/>
        <v>2.4744170007324904E-4</v>
      </c>
      <c r="N77" s="46">
        <v>0</v>
      </c>
      <c r="O77" s="46">
        <v>1036198747</v>
      </c>
      <c r="P77" s="46">
        <f>L77-O77</f>
        <v>916601508</v>
      </c>
      <c r="Q77" s="46">
        <v>1028698747</v>
      </c>
      <c r="R77" s="46">
        <f>+L77-Q77</f>
        <v>924101508</v>
      </c>
      <c r="S77" s="46">
        <f>O77-Q77</f>
        <v>7500000</v>
      </c>
      <c r="T77" s="46">
        <v>1028698747</v>
      </c>
      <c r="U77" s="46">
        <f>+Q77-T77</f>
        <v>0</v>
      </c>
      <c r="V77" s="46">
        <v>1028698747</v>
      </c>
      <c r="W77" s="48">
        <f>+T77-V77</f>
        <v>0</v>
      </c>
      <c r="X77" s="49">
        <f t="shared" si="63"/>
        <v>0.52678134610341909</v>
      </c>
      <c r="Y77" s="49">
        <f t="shared" si="64"/>
        <v>0.52678134610341909</v>
      </c>
      <c r="Z77" s="49">
        <f t="shared" si="65"/>
        <v>0.52678134610341909</v>
      </c>
      <c r="AA77" s="49">
        <f t="shared" si="66"/>
        <v>1</v>
      </c>
      <c r="AB77" s="49">
        <f t="shared" si="67"/>
        <v>1</v>
      </c>
    </row>
    <row r="78" spans="1:28" ht="42" customHeight="1" x14ac:dyDescent="0.25">
      <c r="A78" s="43" t="s">
        <v>168</v>
      </c>
      <c r="B78" s="44" t="s">
        <v>41</v>
      </c>
      <c r="C78" s="44">
        <v>20</v>
      </c>
      <c r="D78" s="44" t="s">
        <v>38</v>
      </c>
      <c r="E78" s="45" t="s">
        <v>169</v>
      </c>
      <c r="F78" s="46">
        <v>9046632170</v>
      </c>
      <c r="G78" s="46">
        <v>0</v>
      </c>
      <c r="H78" s="46">
        <v>0</v>
      </c>
      <c r="I78" s="46">
        <v>0</v>
      </c>
      <c r="J78" s="46">
        <f>3000000+2000000+92598015</f>
        <v>97598015</v>
      </c>
      <c r="K78" s="46">
        <f t="shared" si="62"/>
        <v>-97598015</v>
      </c>
      <c r="L78" s="56">
        <f>+F78+K78</f>
        <v>8949034155</v>
      </c>
      <c r="M78" s="51">
        <f t="shared" si="54"/>
        <v>1.1339430234388061E-3</v>
      </c>
      <c r="N78" s="46">
        <v>0</v>
      </c>
      <c r="O78" s="46">
        <v>8734830902</v>
      </c>
      <c r="P78" s="46">
        <f>L78-O78</f>
        <v>214203253</v>
      </c>
      <c r="Q78" s="46">
        <v>8010546107.8400002</v>
      </c>
      <c r="R78" s="46">
        <f>+L78-Q78</f>
        <v>938488047.15999985</v>
      </c>
      <c r="S78" s="46">
        <f>O78-Q78</f>
        <v>724284794.15999985</v>
      </c>
      <c r="T78" s="46">
        <v>2739306343.6500001</v>
      </c>
      <c r="U78" s="46">
        <f>+Q78-T78</f>
        <v>5271239764.1900005</v>
      </c>
      <c r="V78" s="46">
        <v>2739306343.6500001</v>
      </c>
      <c r="W78" s="48">
        <f>+T78-V78</f>
        <v>0</v>
      </c>
      <c r="X78" s="49">
        <f t="shared" si="63"/>
        <v>0.89512968316970287</v>
      </c>
      <c r="Y78" s="49">
        <f t="shared" si="64"/>
        <v>0.30610078095628857</v>
      </c>
      <c r="Z78" s="49">
        <f t="shared" si="65"/>
        <v>0.30610078095628857</v>
      </c>
      <c r="AA78" s="49">
        <f t="shared" si="66"/>
        <v>0.34196249628586672</v>
      </c>
      <c r="AB78" s="49">
        <f t="shared" si="67"/>
        <v>1</v>
      </c>
    </row>
    <row r="79" spans="1:28" ht="42" customHeight="1" x14ac:dyDescent="0.25">
      <c r="A79" s="43" t="s">
        <v>170</v>
      </c>
      <c r="B79" s="44" t="s">
        <v>41</v>
      </c>
      <c r="C79" s="44">
        <v>20</v>
      </c>
      <c r="D79" s="44" t="s">
        <v>38</v>
      </c>
      <c r="E79" s="45" t="s">
        <v>171</v>
      </c>
      <c r="F79" s="46">
        <v>19000000</v>
      </c>
      <c r="G79" s="46">
        <v>0</v>
      </c>
      <c r="H79" s="46">
        <v>0</v>
      </c>
      <c r="I79" s="46">
        <v>0</v>
      </c>
      <c r="J79" s="46">
        <v>0</v>
      </c>
      <c r="K79" s="46">
        <f t="shared" si="62"/>
        <v>0</v>
      </c>
      <c r="L79" s="56">
        <f>+F79+K79</f>
        <v>19000000</v>
      </c>
      <c r="M79" s="52">
        <f t="shared" si="54"/>
        <v>2.4075131541765038E-6</v>
      </c>
      <c r="N79" s="46">
        <v>0</v>
      </c>
      <c r="O79" s="46">
        <v>7833385</v>
      </c>
      <c r="P79" s="46">
        <f>L79-O79</f>
        <v>11166615</v>
      </c>
      <c r="Q79" s="46">
        <v>7832939.9199999999</v>
      </c>
      <c r="R79" s="46">
        <f>+L79-Q79</f>
        <v>11167060.08</v>
      </c>
      <c r="S79" s="46">
        <f>O79-Q79</f>
        <v>445.08000000007451</v>
      </c>
      <c r="T79" s="46">
        <v>2767752.92</v>
      </c>
      <c r="U79" s="46">
        <f>+Q79-T79</f>
        <v>5065187</v>
      </c>
      <c r="V79" s="46">
        <v>2767752.92</v>
      </c>
      <c r="W79" s="48">
        <f>+T79-V79</f>
        <v>0</v>
      </c>
      <c r="X79" s="49">
        <f t="shared" si="63"/>
        <v>0.4122599957894737</v>
      </c>
      <c r="Y79" s="72">
        <f t="shared" si="64"/>
        <v>0.14567120631578948</v>
      </c>
      <c r="Z79" s="72">
        <f t="shared" si="65"/>
        <v>0.14567120631578948</v>
      </c>
      <c r="AA79" s="72">
        <f t="shared" si="66"/>
        <v>0.35334790618437423</v>
      </c>
      <c r="AB79" s="49">
        <f t="shared" si="67"/>
        <v>1</v>
      </c>
    </row>
    <row r="80" spans="1:28" ht="49.5" customHeight="1" x14ac:dyDescent="0.25">
      <c r="A80" s="39" t="s">
        <v>172</v>
      </c>
      <c r="B80" s="34" t="s">
        <v>41</v>
      </c>
      <c r="C80" s="34">
        <v>20</v>
      </c>
      <c r="D80" s="34" t="s">
        <v>38</v>
      </c>
      <c r="E80" s="40" t="s">
        <v>173</v>
      </c>
      <c r="F80" s="62">
        <f>SUM(F81:F86)</f>
        <v>7144524698</v>
      </c>
      <c r="G80" s="62">
        <f>SUM(G81:G86)</f>
        <v>0</v>
      </c>
      <c r="H80" s="62">
        <f>SUM(H81:H86)</f>
        <v>0</v>
      </c>
      <c r="I80" s="62">
        <f>SUM(I81:I86)</f>
        <v>3034030</v>
      </c>
      <c r="J80" s="62">
        <f>SUM(J81:J86)</f>
        <v>86335253</v>
      </c>
      <c r="K80" s="62">
        <f t="shared" si="62"/>
        <v>-83301223</v>
      </c>
      <c r="L80" s="66">
        <f>SUM(L81:L86)</f>
        <v>7061223475</v>
      </c>
      <c r="M80" s="42">
        <f t="shared" si="54"/>
        <v>8.9473623161275917E-4</v>
      </c>
      <c r="N80" s="62">
        <f t="shared" ref="N80:W80" si="69">SUM(N81:N86)</f>
        <v>0</v>
      </c>
      <c r="O80" s="62">
        <f t="shared" si="69"/>
        <v>5156080171.8800001</v>
      </c>
      <c r="P80" s="62">
        <f t="shared" si="69"/>
        <v>1905143303.1200004</v>
      </c>
      <c r="Q80" s="62">
        <f t="shared" si="69"/>
        <v>4842092061.1099997</v>
      </c>
      <c r="R80" s="62">
        <f t="shared" si="69"/>
        <v>2219131413.8899999</v>
      </c>
      <c r="S80" s="62">
        <f t="shared" si="69"/>
        <v>313988110.7699998</v>
      </c>
      <c r="T80" s="62">
        <f t="shared" si="69"/>
        <v>965157192.70000005</v>
      </c>
      <c r="U80" s="62">
        <f t="shared" si="69"/>
        <v>3876934868.4099998</v>
      </c>
      <c r="V80" s="62">
        <f t="shared" si="69"/>
        <v>964688446.70000005</v>
      </c>
      <c r="W80" s="62">
        <f t="shared" si="69"/>
        <v>468746</v>
      </c>
      <c r="X80" s="38">
        <f t="shared" si="63"/>
        <v>0.68572989911072024</v>
      </c>
      <c r="Y80" s="38">
        <f t="shared" si="64"/>
        <v>0.13668413074831909</v>
      </c>
      <c r="Z80" s="38">
        <f t="shared" si="65"/>
        <v>0.13661774763473267</v>
      </c>
      <c r="AA80" s="38">
        <f t="shared" si="66"/>
        <v>0.19932648543628634</v>
      </c>
      <c r="AB80" s="38">
        <f t="shared" si="67"/>
        <v>0.99951433196214523</v>
      </c>
    </row>
    <row r="81" spans="1:28" ht="41.25" customHeight="1" x14ac:dyDescent="0.25">
      <c r="A81" s="43" t="s">
        <v>174</v>
      </c>
      <c r="B81" s="44" t="s">
        <v>41</v>
      </c>
      <c r="C81" s="44">
        <v>20</v>
      </c>
      <c r="D81" s="44" t="s">
        <v>38</v>
      </c>
      <c r="E81" s="45" t="s">
        <v>175</v>
      </c>
      <c r="F81" s="46">
        <v>1583473232</v>
      </c>
      <c r="G81" s="46">
        <v>0</v>
      </c>
      <c r="H81" s="46">
        <v>0</v>
      </c>
      <c r="I81" s="46">
        <v>0</v>
      </c>
      <c r="J81" s="46">
        <v>0</v>
      </c>
      <c r="K81" s="46">
        <f t="shared" si="62"/>
        <v>0</v>
      </c>
      <c r="L81" s="56">
        <f t="shared" ref="L81:L86" si="70">+F81+K81</f>
        <v>1583473232</v>
      </c>
      <c r="M81" s="51">
        <f t="shared" si="54"/>
        <v>2.006438229119149E-4</v>
      </c>
      <c r="N81" s="46">
        <v>0</v>
      </c>
      <c r="O81" s="46">
        <v>1535628168</v>
      </c>
      <c r="P81" s="46">
        <f t="shared" ref="P81:P86" si="71">L81-O81</f>
        <v>47845064</v>
      </c>
      <c r="Q81" s="46">
        <v>1431314037.1400001</v>
      </c>
      <c r="R81" s="46">
        <f t="shared" ref="R81:R86" si="72">+L81-Q81</f>
        <v>152159194.8599999</v>
      </c>
      <c r="S81" s="46">
        <f t="shared" ref="S81:S86" si="73">O81-Q81</f>
        <v>104314130.8599999</v>
      </c>
      <c r="T81" s="46">
        <v>221380563.13999999</v>
      </c>
      <c r="U81" s="46">
        <f t="shared" ref="U81:U86" si="74">+Q81-T81</f>
        <v>1209933474</v>
      </c>
      <c r="V81" s="46">
        <v>221380563.13999999</v>
      </c>
      <c r="W81" s="48">
        <f t="shared" ref="W81:W86" si="75">+T81-V81</f>
        <v>0</v>
      </c>
      <c r="X81" s="49">
        <f t="shared" si="63"/>
        <v>0.9039079462885421</v>
      </c>
      <c r="Y81" s="49">
        <f t="shared" si="64"/>
        <v>0.13980695010574071</v>
      </c>
      <c r="Z81" s="49">
        <f t="shared" si="65"/>
        <v>0.13980695010574071</v>
      </c>
      <c r="AA81" s="49">
        <f t="shared" si="66"/>
        <v>0.15466945575574359</v>
      </c>
      <c r="AB81" s="49">
        <f t="shared" si="67"/>
        <v>1</v>
      </c>
    </row>
    <row r="82" spans="1:28" ht="39" customHeight="1" x14ac:dyDescent="0.25">
      <c r="A82" s="43" t="s">
        <v>176</v>
      </c>
      <c r="B82" s="44" t="s">
        <v>41</v>
      </c>
      <c r="C82" s="44">
        <v>20</v>
      </c>
      <c r="D82" s="44" t="s">
        <v>38</v>
      </c>
      <c r="E82" s="45" t="s">
        <v>177</v>
      </c>
      <c r="F82" s="46">
        <v>3205206795</v>
      </c>
      <c r="G82" s="46">
        <v>0</v>
      </c>
      <c r="H82" s="46">
        <v>0</v>
      </c>
      <c r="I82" s="46">
        <v>0</v>
      </c>
      <c r="J82" s="46">
        <v>0</v>
      </c>
      <c r="K82" s="46">
        <f t="shared" si="62"/>
        <v>0</v>
      </c>
      <c r="L82" s="56">
        <f t="shared" si="70"/>
        <v>3205206795</v>
      </c>
      <c r="M82" s="51">
        <f t="shared" si="54"/>
        <v>4.0613565899044279E-4</v>
      </c>
      <c r="N82" s="46">
        <v>0</v>
      </c>
      <c r="O82" s="46">
        <v>2167041626.5999999</v>
      </c>
      <c r="P82" s="46">
        <f t="shared" si="71"/>
        <v>1038165168.4000001</v>
      </c>
      <c r="Q82" s="46">
        <v>2064784056.0599999</v>
      </c>
      <c r="R82" s="46">
        <f t="shared" si="72"/>
        <v>1140422738.9400001</v>
      </c>
      <c r="S82" s="46">
        <f t="shared" si="73"/>
        <v>102257570.53999996</v>
      </c>
      <c r="T82" s="46">
        <v>398214072.06</v>
      </c>
      <c r="U82" s="46">
        <f t="shared" si="74"/>
        <v>1666569984</v>
      </c>
      <c r="V82" s="46">
        <v>398214072.06</v>
      </c>
      <c r="W82" s="48">
        <f t="shared" si="75"/>
        <v>0</v>
      </c>
      <c r="X82" s="49">
        <f t="shared" si="63"/>
        <v>0.64419682975868642</v>
      </c>
      <c r="Y82" s="49">
        <f t="shared" si="64"/>
        <v>0.1242397441192246</v>
      </c>
      <c r="Z82" s="49">
        <f t="shared" si="65"/>
        <v>0.1242397441192246</v>
      </c>
      <c r="AA82" s="49">
        <f t="shared" si="66"/>
        <v>0.19285991234350583</v>
      </c>
      <c r="AB82" s="49">
        <f t="shared" si="67"/>
        <v>1</v>
      </c>
    </row>
    <row r="83" spans="1:28" ht="44.25" customHeight="1" x14ac:dyDescent="0.25">
      <c r="A83" s="43" t="s">
        <v>178</v>
      </c>
      <c r="B83" s="44" t="s">
        <v>41</v>
      </c>
      <c r="C83" s="44">
        <v>20</v>
      </c>
      <c r="D83" s="44" t="s">
        <v>38</v>
      </c>
      <c r="E83" s="45" t="s">
        <v>179</v>
      </c>
      <c r="F83" s="46">
        <v>126060430</v>
      </c>
      <c r="G83" s="46">
        <v>0</v>
      </c>
      <c r="H83" s="46">
        <v>0</v>
      </c>
      <c r="I83" s="46">
        <v>22230</v>
      </c>
      <c r="J83" s="46">
        <v>0</v>
      </c>
      <c r="K83" s="46">
        <f t="shared" si="62"/>
        <v>22230</v>
      </c>
      <c r="L83" s="56">
        <f t="shared" si="70"/>
        <v>126082660</v>
      </c>
      <c r="M83" s="53">
        <f t="shared" si="54"/>
        <v>1.5976087498082301E-5</v>
      </c>
      <c r="N83" s="46">
        <v>0</v>
      </c>
      <c r="O83" s="46">
        <v>126082659.87</v>
      </c>
      <c r="P83" s="46">
        <f t="shared" si="71"/>
        <v>0.12999999523162842</v>
      </c>
      <c r="Q83" s="46">
        <v>19626001.510000002</v>
      </c>
      <c r="R83" s="46">
        <f t="shared" si="72"/>
        <v>106456658.48999999</v>
      </c>
      <c r="S83" s="46">
        <f t="shared" si="73"/>
        <v>106456658.36</v>
      </c>
      <c r="T83" s="46">
        <v>19626001.510000002</v>
      </c>
      <c r="U83" s="46">
        <f t="shared" si="74"/>
        <v>0</v>
      </c>
      <c r="V83" s="46">
        <v>19480455.510000002</v>
      </c>
      <c r="W83" s="48">
        <f t="shared" si="75"/>
        <v>145546</v>
      </c>
      <c r="X83" s="49">
        <f t="shared" si="63"/>
        <v>0.15565979897632237</v>
      </c>
      <c r="Y83" s="49">
        <f t="shared" si="64"/>
        <v>0.15565979897632237</v>
      </c>
      <c r="Z83" s="49">
        <f t="shared" si="65"/>
        <v>0.15450542929535277</v>
      </c>
      <c r="AA83" s="49">
        <f t="shared" si="66"/>
        <v>1</v>
      </c>
      <c r="AB83" s="49">
        <f t="shared" si="67"/>
        <v>0.99258402176694827</v>
      </c>
    </row>
    <row r="84" spans="1:28" ht="32.25" customHeight="1" x14ac:dyDescent="0.25">
      <c r="A84" s="43" t="s">
        <v>180</v>
      </c>
      <c r="B84" s="44" t="s">
        <v>41</v>
      </c>
      <c r="C84" s="44">
        <v>20</v>
      </c>
      <c r="D84" s="44" t="s">
        <v>38</v>
      </c>
      <c r="E84" s="45" t="s">
        <v>181</v>
      </c>
      <c r="F84" s="46">
        <v>1505880945</v>
      </c>
      <c r="G84" s="46">
        <v>0</v>
      </c>
      <c r="H84" s="46">
        <v>0</v>
      </c>
      <c r="I84" s="46">
        <v>0</v>
      </c>
      <c r="J84" s="46">
        <v>0</v>
      </c>
      <c r="K84" s="46">
        <f t="shared" si="62"/>
        <v>0</v>
      </c>
      <c r="L84" s="56">
        <f t="shared" si="70"/>
        <v>1505880945</v>
      </c>
      <c r="M84" s="51">
        <f t="shared" si="54"/>
        <v>1.9081200966901288E-4</v>
      </c>
      <c r="N84" s="46">
        <v>0</v>
      </c>
      <c r="O84" s="46">
        <v>877405121.40999997</v>
      </c>
      <c r="P84" s="46">
        <f t="shared" si="71"/>
        <v>628475823.59000003</v>
      </c>
      <c r="Q84" s="46">
        <v>876456116.22000003</v>
      </c>
      <c r="R84" s="46">
        <f t="shared" si="72"/>
        <v>629424828.77999997</v>
      </c>
      <c r="S84" s="46">
        <f t="shared" si="73"/>
        <v>949005.18999993801</v>
      </c>
      <c r="T84" s="46">
        <v>277894476.51999998</v>
      </c>
      <c r="U84" s="46">
        <f t="shared" si="74"/>
        <v>598561639.70000005</v>
      </c>
      <c r="V84" s="46">
        <v>277571276.51999998</v>
      </c>
      <c r="W84" s="48">
        <f t="shared" si="75"/>
        <v>323200</v>
      </c>
      <c r="X84" s="49">
        <f t="shared" si="63"/>
        <v>0.58202218384535043</v>
      </c>
      <c r="Y84" s="49">
        <f t="shared" si="64"/>
        <v>0.1845394733512615</v>
      </c>
      <c r="Z84" s="49">
        <f t="shared" si="65"/>
        <v>0.18432484815059533</v>
      </c>
      <c r="AA84" s="49">
        <f t="shared" si="66"/>
        <v>0.3170660474348786</v>
      </c>
      <c r="AB84" s="49">
        <f t="shared" si="67"/>
        <v>0.99883696860748239</v>
      </c>
    </row>
    <row r="85" spans="1:28" ht="50.25" customHeight="1" x14ac:dyDescent="0.25">
      <c r="A85" s="43" t="s">
        <v>182</v>
      </c>
      <c r="B85" s="44" t="s">
        <v>41</v>
      </c>
      <c r="C85" s="44">
        <v>20</v>
      </c>
      <c r="D85" s="44" t="s">
        <v>38</v>
      </c>
      <c r="E85" s="45" t="s">
        <v>183</v>
      </c>
      <c r="F85" s="46">
        <v>365000000</v>
      </c>
      <c r="G85" s="46">
        <v>0</v>
      </c>
      <c r="H85" s="46">
        <v>0</v>
      </c>
      <c r="I85" s="46">
        <v>0</v>
      </c>
      <c r="J85" s="46">
        <v>86335253</v>
      </c>
      <c r="K85" s="46">
        <f t="shared" si="62"/>
        <v>-86335253</v>
      </c>
      <c r="L85" s="56">
        <f t="shared" si="70"/>
        <v>278664747</v>
      </c>
      <c r="M85" s="53">
        <f t="shared" si="54"/>
        <v>3.5309949684619339E-5</v>
      </c>
      <c r="N85" s="46">
        <v>0</v>
      </c>
      <c r="O85" s="46">
        <v>88007500</v>
      </c>
      <c r="P85" s="46">
        <f t="shared" si="71"/>
        <v>190657247</v>
      </c>
      <c r="Q85" s="46">
        <v>88005083.989999995</v>
      </c>
      <c r="R85" s="46">
        <f t="shared" si="72"/>
        <v>190659663.00999999</v>
      </c>
      <c r="S85" s="46">
        <f t="shared" si="73"/>
        <v>2416.0100000053644</v>
      </c>
      <c r="T85" s="46">
        <v>5083.99</v>
      </c>
      <c r="U85" s="46">
        <f t="shared" si="74"/>
        <v>88000000</v>
      </c>
      <c r="V85" s="46">
        <v>5083.99</v>
      </c>
      <c r="W85" s="48">
        <f t="shared" si="75"/>
        <v>0</v>
      </c>
      <c r="X85" s="49">
        <f t="shared" si="63"/>
        <v>0.31580989320475472</v>
      </c>
      <c r="Y85" s="98">
        <f t="shared" si="64"/>
        <v>1.8244108932803042E-5</v>
      </c>
      <c r="Z85" s="98">
        <f t="shared" si="65"/>
        <v>1.8244108932803042E-5</v>
      </c>
      <c r="AA85" s="49">
        <f t="shared" si="66"/>
        <v>5.776927615429232E-5</v>
      </c>
      <c r="AB85" s="49">
        <f t="shared" si="67"/>
        <v>1</v>
      </c>
    </row>
    <row r="86" spans="1:28" ht="49.5" customHeight="1" x14ac:dyDescent="0.25">
      <c r="A86" s="43" t="s">
        <v>184</v>
      </c>
      <c r="B86" s="44" t="s">
        <v>41</v>
      </c>
      <c r="C86" s="44">
        <v>20</v>
      </c>
      <c r="D86" s="44" t="s">
        <v>38</v>
      </c>
      <c r="E86" s="45" t="s">
        <v>185</v>
      </c>
      <c r="F86" s="46">
        <v>358903296</v>
      </c>
      <c r="G86" s="46">
        <v>0</v>
      </c>
      <c r="H86" s="46">
        <v>0</v>
      </c>
      <c r="I86" s="46">
        <f>3000000+11800</f>
        <v>3011800</v>
      </c>
      <c r="J86" s="46">
        <v>0</v>
      </c>
      <c r="K86" s="46">
        <f t="shared" si="62"/>
        <v>3011800</v>
      </c>
      <c r="L86" s="56">
        <f t="shared" si="70"/>
        <v>361915096</v>
      </c>
      <c r="M86" s="53">
        <f t="shared" si="54"/>
        <v>4.5858702858686963E-5</v>
      </c>
      <c r="N86" s="46">
        <v>0</v>
      </c>
      <c r="O86" s="46">
        <v>361915096</v>
      </c>
      <c r="P86" s="46">
        <f t="shared" si="71"/>
        <v>0</v>
      </c>
      <c r="Q86" s="46">
        <v>361906766.19</v>
      </c>
      <c r="R86" s="46">
        <f t="shared" si="72"/>
        <v>8329.8100000023842</v>
      </c>
      <c r="S86" s="46">
        <f t="shared" si="73"/>
        <v>8329.8100000023842</v>
      </c>
      <c r="T86" s="46">
        <v>48036995.479999997</v>
      </c>
      <c r="U86" s="46">
        <f t="shared" si="74"/>
        <v>313869770.70999998</v>
      </c>
      <c r="V86" s="46">
        <v>48036995.479999997</v>
      </c>
      <c r="W86" s="48">
        <f t="shared" si="75"/>
        <v>0</v>
      </c>
      <c r="X86" s="49">
        <f t="shared" si="63"/>
        <v>0.99997698407695046</v>
      </c>
      <c r="Y86" s="49">
        <f t="shared" si="64"/>
        <v>0.13273001322940117</v>
      </c>
      <c r="Z86" s="49">
        <f t="shared" si="65"/>
        <v>0.13273001322940117</v>
      </c>
      <c r="AA86" s="49">
        <f t="shared" si="66"/>
        <v>0.13273306820348507</v>
      </c>
      <c r="AB86" s="49">
        <f t="shared" si="67"/>
        <v>1</v>
      </c>
    </row>
    <row r="87" spans="1:28" ht="41.25" customHeight="1" x14ac:dyDescent="0.25">
      <c r="A87" s="39" t="s">
        <v>186</v>
      </c>
      <c r="B87" s="34" t="s">
        <v>41</v>
      </c>
      <c r="C87" s="34">
        <v>20</v>
      </c>
      <c r="D87" s="34" t="s">
        <v>38</v>
      </c>
      <c r="E87" s="40" t="s">
        <v>187</v>
      </c>
      <c r="F87" s="62">
        <f>SUM(F88:F92)</f>
        <v>646000000</v>
      </c>
      <c r="G87" s="62">
        <f>SUM(G88:G92)</f>
        <v>0</v>
      </c>
      <c r="H87" s="62">
        <f>SUM(H88:H92)</f>
        <v>0</v>
      </c>
      <c r="I87" s="62">
        <f>SUM(I88:I92)</f>
        <v>96113100</v>
      </c>
      <c r="J87" s="62">
        <f>SUM(J88:J92)</f>
        <v>96100000</v>
      </c>
      <c r="K87" s="62">
        <f t="shared" si="62"/>
        <v>13100</v>
      </c>
      <c r="L87" s="66">
        <f>SUM(L88:L92)</f>
        <v>646013100</v>
      </c>
      <c r="M87" s="42">
        <f t="shared" si="54"/>
        <v>8.1857107158965335E-5</v>
      </c>
      <c r="N87" s="62">
        <f t="shared" ref="N87:W87" si="76">SUM(N88:N92)</f>
        <v>0</v>
      </c>
      <c r="O87" s="62">
        <f t="shared" si="76"/>
        <v>487546100</v>
      </c>
      <c r="P87" s="62">
        <f t="shared" si="76"/>
        <v>158467000</v>
      </c>
      <c r="Q87" s="62">
        <f t="shared" si="76"/>
        <v>450197696.91000003</v>
      </c>
      <c r="R87" s="62">
        <f t="shared" si="76"/>
        <v>195815403.08999997</v>
      </c>
      <c r="S87" s="62">
        <f t="shared" si="76"/>
        <v>37348403.089999989</v>
      </c>
      <c r="T87" s="62">
        <f t="shared" si="76"/>
        <v>197696.91</v>
      </c>
      <c r="U87" s="62">
        <f t="shared" si="76"/>
        <v>450000000</v>
      </c>
      <c r="V87" s="62">
        <f t="shared" si="76"/>
        <v>197696.91</v>
      </c>
      <c r="W87" s="62">
        <f t="shared" si="76"/>
        <v>0</v>
      </c>
      <c r="X87" s="244">
        <f t="shared" si="63"/>
        <v>0.69688632770759606</v>
      </c>
      <c r="Y87" s="146">
        <f t="shared" si="64"/>
        <v>3.0602616262735227E-4</v>
      </c>
      <c r="Z87" s="146">
        <f t="shared" si="65"/>
        <v>3.0602616262735227E-4</v>
      </c>
      <c r="AA87" s="38">
        <f t="shared" si="66"/>
        <v>4.3913354367852757E-4</v>
      </c>
      <c r="AB87" s="38">
        <f t="shared" si="67"/>
        <v>1</v>
      </c>
    </row>
    <row r="88" spans="1:28" ht="39" customHeight="1" x14ac:dyDescent="0.25">
      <c r="A88" s="43" t="s">
        <v>188</v>
      </c>
      <c r="B88" s="44" t="s">
        <v>41</v>
      </c>
      <c r="C88" s="44">
        <v>20</v>
      </c>
      <c r="D88" s="44" t="s">
        <v>38</v>
      </c>
      <c r="E88" s="45" t="s">
        <v>189</v>
      </c>
      <c r="F88" s="46">
        <v>302000000</v>
      </c>
      <c r="G88" s="46">
        <v>0</v>
      </c>
      <c r="H88" s="46">
        <v>0</v>
      </c>
      <c r="I88" s="46">
        <v>0</v>
      </c>
      <c r="J88" s="46">
        <v>0</v>
      </c>
      <c r="K88" s="46">
        <f t="shared" si="62"/>
        <v>0</v>
      </c>
      <c r="L88" s="56">
        <f t="shared" ref="L88:L93" si="77">+F88+K88</f>
        <v>302000000</v>
      </c>
      <c r="M88" s="53">
        <f t="shared" si="54"/>
        <v>3.8266788029542325E-5</v>
      </c>
      <c r="N88" s="46">
        <v>0</v>
      </c>
      <c r="O88" s="46">
        <v>150000000</v>
      </c>
      <c r="P88" s="46">
        <f t="shared" ref="P88:P93" si="78">L88-O88</f>
        <v>152000000</v>
      </c>
      <c r="Q88" s="46">
        <v>150000000</v>
      </c>
      <c r="R88" s="46">
        <f t="shared" ref="R88:R93" si="79">+L88-Q88</f>
        <v>152000000</v>
      </c>
      <c r="S88" s="46">
        <f t="shared" ref="S88:S93" si="80">O88-Q88</f>
        <v>0</v>
      </c>
      <c r="T88" s="46">
        <v>0</v>
      </c>
      <c r="U88" s="46">
        <f t="shared" ref="U88:U93" si="81">+Q88-T88</f>
        <v>150000000</v>
      </c>
      <c r="V88" s="46">
        <v>0</v>
      </c>
      <c r="W88" s="48">
        <f t="shared" ref="W88:W93" si="82">+T88-V88</f>
        <v>0</v>
      </c>
      <c r="X88" s="241">
        <f t="shared" si="63"/>
        <v>0.49668874172185429</v>
      </c>
      <c r="Y88" s="241">
        <f t="shared" si="64"/>
        <v>0</v>
      </c>
      <c r="Z88" s="241">
        <f t="shared" si="65"/>
        <v>0</v>
      </c>
      <c r="AA88" s="49">
        <f t="shared" si="66"/>
        <v>0</v>
      </c>
      <c r="AB88" s="49" t="s">
        <v>40</v>
      </c>
    </row>
    <row r="89" spans="1:28" ht="48" customHeight="1" x14ac:dyDescent="0.25">
      <c r="A89" s="43" t="s">
        <v>190</v>
      </c>
      <c r="B89" s="44" t="s">
        <v>41</v>
      </c>
      <c r="C89" s="44">
        <v>20</v>
      </c>
      <c r="D89" s="44" t="s">
        <v>38</v>
      </c>
      <c r="E89" s="45" t="s">
        <v>191</v>
      </c>
      <c r="F89" s="46">
        <v>40000000</v>
      </c>
      <c r="G89" s="46">
        <v>0</v>
      </c>
      <c r="H89" s="46">
        <v>0</v>
      </c>
      <c r="I89" s="46">
        <v>0</v>
      </c>
      <c r="J89" s="46">
        <v>0</v>
      </c>
      <c r="K89" s="46">
        <f t="shared" si="62"/>
        <v>0</v>
      </c>
      <c r="L89" s="56">
        <f t="shared" si="77"/>
        <v>40000000</v>
      </c>
      <c r="M89" s="53">
        <f t="shared" si="54"/>
        <v>5.068448745634745E-6</v>
      </c>
      <c r="N89" s="46">
        <v>0</v>
      </c>
      <c r="O89" s="46">
        <v>33533000</v>
      </c>
      <c r="P89" s="46">
        <f t="shared" si="78"/>
        <v>6467000</v>
      </c>
      <c r="Q89" s="46">
        <v>591</v>
      </c>
      <c r="R89" s="46">
        <f t="shared" si="79"/>
        <v>39999409</v>
      </c>
      <c r="S89" s="46">
        <f t="shared" si="80"/>
        <v>33532409</v>
      </c>
      <c r="T89" s="46">
        <v>591</v>
      </c>
      <c r="U89" s="46">
        <f t="shared" si="81"/>
        <v>0</v>
      </c>
      <c r="V89" s="46">
        <v>591</v>
      </c>
      <c r="W89" s="48">
        <f t="shared" si="82"/>
        <v>0</v>
      </c>
      <c r="X89" s="252">
        <f t="shared" si="63"/>
        <v>1.4775E-5</v>
      </c>
      <c r="Y89" s="252">
        <f t="shared" si="64"/>
        <v>1.4775E-5</v>
      </c>
      <c r="Z89" s="252">
        <f t="shared" si="65"/>
        <v>1.4775E-5</v>
      </c>
      <c r="AA89" s="49">
        <f t="shared" si="66"/>
        <v>1</v>
      </c>
      <c r="AB89" s="49">
        <f t="shared" ref="AB89:AB95" si="83">+V89/T89</f>
        <v>1</v>
      </c>
    </row>
    <row r="90" spans="1:28" ht="62.25" customHeight="1" x14ac:dyDescent="0.25">
      <c r="A90" s="43" t="s">
        <v>192</v>
      </c>
      <c r="B90" s="44" t="s">
        <v>41</v>
      </c>
      <c r="C90" s="44">
        <v>20</v>
      </c>
      <c r="D90" s="44" t="s">
        <v>38</v>
      </c>
      <c r="E90" s="45" t="s">
        <v>193</v>
      </c>
      <c r="F90" s="46">
        <v>4000000</v>
      </c>
      <c r="G90" s="46">
        <v>0</v>
      </c>
      <c r="H90" s="46">
        <v>0</v>
      </c>
      <c r="I90" s="46">
        <v>0</v>
      </c>
      <c r="J90" s="46">
        <v>0</v>
      </c>
      <c r="K90" s="46">
        <f t="shared" si="62"/>
        <v>0</v>
      </c>
      <c r="L90" s="56">
        <f t="shared" si="77"/>
        <v>4000000</v>
      </c>
      <c r="M90" s="68">
        <f t="shared" si="54"/>
        <v>5.0684487456347448E-7</v>
      </c>
      <c r="N90" s="46">
        <v>0</v>
      </c>
      <c r="O90" s="46">
        <v>4000000</v>
      </c>
      <c r="P90" s="46">
        <f t="shared" si="78"/>
        <v>0</v>
      </c>
      <c r="Q90" s="46">
        <v>193489</v>
      </c>
      <c r="R90" s="46">
        <f t="shared" si="79"/>
        <v>3806511</v>
      </c>
      <c r="S90" s="46">
        <f t="shared" si="80"/>
        <v>3806511</v>
      </c>
      <c r="T90" s="46">
        <v>193489</v>
      </c>
      <c r="U90" s="46">
        <f t="shared" si="81"/>
        <v>0</v>
      </c>
      <c r="V90" s="46">
        <v>193489</v>
      </c>
      <c r="W90" s="48">
        <f t="shared" si="82"/>
        <v>0</v>
      </c>
      <c r="X90" s="241">
        <f t="shared" si="63"/>
        <v>4.8372249999999999E-2</v>
      </c>
      <c r="Y90" s="241">
        <f t="shared" si="64"/>
        <v>4.8372249999999999E-2</v>
      </c>
      <c r="Z90" s="241">
        <f t="shared" si="65"/>
        <v>4.8372249999999999E-2</v>
      </c>
      <c r="AA90" s="49">
        <f t="shared" si="66"/>
        <v>1</v>
      </c>
      <c r="AB90" s="49">
        <f t="shared" si="83"/>
        <v>1</v>
      </c>
    </row>
    <row r="91" spans="1:28" ht="41.25" customHeight="1" x14ac:dyDescent="0.25">
      <c r="A91" s="43" t="s">
        <v>194</v>
      </c>
      <c r="B91" s="44" t="s">
        <v>41</v>
      </c>
      <c r="C91" s="44">
        <v>20</v>
      </c>
      <c r="D91" s="44" t="s">
        <v>38</v>
      </c>
      <c r="E91" s="45" t="s">
        <v>195</v>
      </c>
      <c r="F91" s="46">
        <v>266100000</v>
      </c>
      <c r="G91" s="46">
        <v>0</v>
      </c>
      <c r="H91" s="46">
        <v>0</v>
      </c>
      <c r="I91" s="46">
        <v>8100</v>
      </c>
      <c r="J91" s="46">
        <v>96100000</v>
      </c>
      <c r="K91" s="46">
        <f t="shared" si="62"/>
        <v>-96091900</v>
      </c>
      <c r="L91" s="56">
        <f t="shared" si="77"/>
        <v>170008100</v>
      </c>
      <c r="M91" s="53">
        <f t="shared" si="54"/>
        <v>2.1541933529818659E-5</v>
      </c>
      <c r="N91" s="46">
        <v>0</v>
      </c>
      <c r="O91" s="46">
        <v>170008100</v>
      </c>
      <c r="P91" s="46">
        <f t="shared" si="78"/>
        <v>0</v>
      </c>
      <c r="Q91" s="46">
        <v>170003297.74000001</v>
      </c>
      <c r="R91" s="46">
        <f t="shared" si="79"/>
        <v>4802.2599999904633</v>
      </c>
      <c r="S91" s="46">
        <f t="shared" si="80"/>
        <v>4802.2599999904633</v>
      </c>
      <c r="T91" s="46">
        <v>3297.74</v>
      </c>
      <c r="U91" s="46">
        <f t="shared" si="81"/>
        <v>170000000</v>
      </c>
      <c r="V91" s="46">
        <v>3297.74</v>
      </c>
      <c r="W91" s="48">
        <f t="shared" si="82"/>
        <v>0</v>
      </c>
      <c r="X91" s="241">
        <f t="shared" si="63"/>
        <v>0.99997175275766281</v>
      </c>
      <c r="Y91" s="252">
        <f t="shared" si="64"/>
        <v>1.9397546352203216E-5</v>
      </c>
      <c r="Z91" s="252">
        <f t="shared" si="65"/>
        <v>1.9397546352203216E-5</v>
      </c>
      <c r="AA91" s="98">
        <f t="shared" si="66"/>
        <v>1.9398094294873646E-5</v>
      </c>
      <c r="AB91" s="49">
        <f t="shared" si="83"/>
        <v>1</v>
      </c>
    </row>
    <row r="92" spans="1:28" ht="36.75" customHeight="1" x14ac:dyDescent="0.25">
      <c r="A92" s="43" t="s">
        <v>196</v>
      </c>
      <c r="B92" s="44" t="s">
        <v>41</v>
      </c>
      <c r="C92" s="44">
        <v>20</v>
      </c>
      <c r="D92" s="44" t="s">
        <v>38</v>
      </c>
      <c r="E92" s="45" t="s">
        <v>197</v>
      </c>
      <c r="F92" s="46">
        <v>33900000</v>
      </c>
      <c r="G92" s="46">
        <v>0</v>
      </c>
      <c r="H92" s="46">
        <v>0</v>
      </c>
      <c r="I92" s="46">
        <f>96100000+5000</f>
        <v>96105000</v>
      </c>
      <c r="J92" s="46">
        <v>0</v>
      </c>
      <c r="K92" s="46">
        <f t="shared" si="62"/>
        <v>96105000</v>
      </c>
      <c r="L92" s="56">
        <f t="shared" si="77"/>
        <v>130005000</v>
      </c>
      <c r="M92" s="52">
        <f t="shared" si="54"/>
        <v>1.6473091979406127E-5</v>
      </c>
      <c r="N92" s="46">
        <v>0</v>
      </c>
      <c r="O92" s="46">
        <v>130005000</v>
      </c>
      <c r="P92" s="46">
        <f t="shared" si="78"/>
        <v>0</v>
      </c>
      <c r="Q92" s="46">
        <v>130000319.17</v>
      </c>
      <c r="R92" s="46">
        <f t="shared" si="79"/>
        <v>4680.8299999982119</v>
      </c>
      <c r="S92" s="46">
        <f t="shared" si="80"/>
        <v>4680.8299999982119</v>
      </c>
      <c r="T92" s="46">
        <v>319.17</v>
      </c>
      <c r="U92" s="46">
        <f t="shared" si="81"/>
        <v>130000000</v>
      </c>
      <c r="V92" s="46">
        <v>319.17</v>
      </c>
      <c r="W92" s="48">
        <f t="shared" si="82"/>
        <v>0</v>
      </c>
      <c r="X92" s="241">
        <f t="shared" si="63"/>
        <v>0.99996399500019229</v>
      </c>
      <c r="Y92" s="262">
        <f t="shared" si="64"/>
        <v>2.455059420791508E-6</v>
      </c>
      <c r="Z92" s="262">
        <f t="shared" si="65"/>
        <v>2.455059420791508E-6</v>
      </c>
      <c r="AA92" s="262">
        <f t="shared" si="66"/>
        <v>2.4551478183882372E-6</v>
      </c>
      <c r="AB92" s="49">
        <f t="shared" si="83"/>
        <v>1</v>
      </c>
    </row>
    <row r="93" spans="1:28" ht="26.25" customHeight="1" x14ac:dyDescent="0.25">
      <c r="A93" s="39" t="s">
        <v>198</v>
      </c>
      <c r="B93" s="34" t="s">
        <v>41</v>
      </c>
      <c r="C93" s="34">
        <v>20</v>
      </c>
      <c r="D93" s="34" t="s">
        <v>38</v>
      </c>
      <c r="E93" s="40" t="s">
        <v>199</v>
      </c>
      <c r="F93" s="62">
        <v>80000000</v>
      </c>
      <c r="G93" s="62">
        <v>0</v>
      </c>
      <c r="H93" s="62">
        <v>0</v>
      </c>
      <c r="I93" s="62">
        <v>0</v>
      </c>
      <c r="J93" s="62">
        <v>0</v>
      </c>
      <c r="K93" s="62">
        <f t="shared" si="62"/>
        <v>0</v>
      </c>
      <c r="L93" s="66">
        <f t="shared" si="77"/>
        <v>80000000</v>
      </c>
      <c r="M93" s="61">
        <f t="shared" si="54"/>
        <v>1.013689749126949E-5</v>
      </c>
      <c r="N93" s="62">
        <v>0</v>
      </c>
      <c r="O93" s="62">
        <v>10012811.140000001</v>
      </c>
      <c r="P93" s="62">
        <f t="shared" si="78"/>
        <v>69987188.859999999</v>
      </c>
      <c r="Q93" s="62">
        <v>10012811.140000001</v>
      </c>
      <c r="R93" s="62">
        <f t="shared" si="79"/>
        <v>69987188.859999999</v>
      </c>
      <c r="S93" s="62">
        <f t="shared" si="80"/>
        <v>0</v>
      </c>
      <c r="T93" s="62">
        <v>10012811.140000001</v>
      </c>
      <c r="U93" s="62">
        <f t="shared" si="81"/>
        <v>0</v>
      </c>
      <c r="V93" s="62">
        <v>6269580.04</v>
      </c>
      <c r="W93" s="63">
        <f t="shared" si="82"/>
        <v>3743231.1000000006</v>
      </c>
      <c r="X93" s="38">
        <f t="shared" si="63"/>
        <v>0.12516013925</v>
      </c>
      <c r="Y93" s="38">
        <f t="shared" si="64"/>
        <v>0.12516013925</v>
      </c>
      <c r="Z93" s="38">
        <f t="shared" si="65"/>
        <v>7.8369750500000002E-2</v>
      </c>
      <c r="AA93" s="38">
        <f t="shared" si="66"/>
        <v>1</v>
      </c>
      <c r="AB93" s="38">
        <f t="shared" si="83"/>
        <v>0.62615582700384376</v>
      </c>
    </row>
    <row r="94" spans="1:28" ht="26.25" customHeight="1" x14ac:dyDescent="0.25">
      <c r="A94" s="39" t="s">
        <v>200</v>
      </c>
      <c r="B94" s="34" t="s">
        <v>37</v>
      </c>
      <c r="C94" s="34">
        <v>10</v>
      </c>
      <c r="D94" s="34" t="s">
        <v>38</v>
      </c>
      <c r="E94" s="40" t="s">
        <v>201</v>
      </c>
      <c r="F94" s="62">
        <f>+F105</f>
        <v>10073090054</v>
      </c>
      <c r="G94" s="62">
        <f>+G105</f>
        <v>0</v>
      </c>
      <c r="H94" s="62">
        <f>+H105</f>
        <v>0</v>
      </c>
      <c r="I94" s="62">
        <f>+I105</f>
        <v>0</v>
      </c>
      <c r="J94" s="62">
        <f>+J105</f>
        <v>0</v>
      </c>
      <c r="K94" s="62">
        <f t="shared" si="62"/>
        <v>0</v>
      </c>
      <c r="L94" s="66">
        <f>+L105</f>
        <v>10073090054</v>
      </c>
      <c r="M94" s="42">
        <f t="shared" si="54"/>
        <v>1.2763735162215533E-3</v>
      </c>
      <c r="N94" s="62">
        <f t="shared" ref="N94:W94" si="84">+N105</f>
        <v>0</v>
      </c>
      <c r="O94" s="62">
        <f t="shared" si="84"/>
        <v>10720154.800000001</v>
      </c>
      <c r="P94" s="62">
        <f t="shared" si="84"/>
        <v>10062369899.200001</v>
      </c>
      <c r="Q94" s="62">
        <f t="shared" si="84"/>
        <v>10718478.9</v>
      </c>
      <c r="R94" s="62">
        <f t="shared" si="84"/>
        <v>10062371575.099998</v>
      </c>
      <c r="S94" s="62">
        <f t="shared" si="84"/>
        <v>1675.8999999999996</v>
      </c>
      <c r="T94" s="62">
        <f t="shared" si="84"/>
        <v>10709702.540000001</v>
      </c>
      <c r="U94" s="62">
        <f t="shared" si="84"/>
        <v>8776.36</v>
      </c>
      <c r="V94" s="62">
        <f t="shared" si="84"/>
        <v>10709702.540000001</v>
      </c>
      <c r="W94" s="62">
        <f t="shared" si="84"/>
        <v>0</v>
      </c>
      <c r="X94" s="38">
        <f t="shared" si="63"/>
        <v>1.0640705922949352E-3</v>
      </c>
      <c r="Y94" s="38">
        <f t="shared" si="64"/>
        <v>1.0631993243967082E-3</v>
      </c>
      <c r="Z94" s="38">
        <f t="shared" si="65"/>
        <v>1.0631993243967082E-3</v>
      </c>
      <c r="AA94" s="38">
        <f t="shared" si="66"/>
        <v>0.99918119351804668</v>
      </c>
      <c r="AB94" s="38">
        <f t="shared" si="83"/>
        <v>1</v>
      </c>
    </row>
    <row r="95" spans="1:28" ht="26.25" customHeight="1" x14ac:dyDescent="0.25">
      <c r="A95" s="39" t="s">
        <v>200</v>
      </c>
      <c r="B95" s="34" t="s">
        <v>41</v>
      </c>
      <c r="C95" s="34">
        <v>20</v>
      </c>
      <c r="D95" s="34" t="s">
        <v>38</v>
      </c>
      <c r="E95" s="40" t="s">
        <v>201</v>
      </c>
      <c r="F95" s="62">
        <f>+F96+F99</f>
        <v>6268863000</v>
      </c>
      <c r="G95" s="62">
        <f>+G96+G99</f>
        <v>0</v>
      </c>
      <c r="H95" s="62">
        <f>+H96+H99</f>
        <v>0</v>
      </c>
      <c r="I95" s="62">
        <f>+I96+I99</f>
        <v>0</v>
      </c>
      <c r="J95" s="62">
        <f>+J96+J99</f>
        <v>0</v>
      </c>
      <c r="K95" s="62">
        <f t="shared" si="62"/>
        <v>0</v>
      </c>
      <c r="L95" s="66">
        <f>+L96+L99</f>
        <v>6268863000</v>
      </c>
      <c r="M95" s="42">
        <f t="shared" si="54"/>
        <v>7.9433527022265162E-4</v>
      </c>
      <c r="N95" s="62">
        <f t="shared" ref="N95:W95" si="85">+N96+N99</f>
        <v>6064776000</v>
      </c>
      <c r="O95" s="62">
        <f t="shared" si="85"/>
        <v>204087000</v>
      </c>
      <c r="P95" s="62">
        <f t="shared" si="85"/>
        <v>6064776000</v>
      </c>
      <c r="Q95" s="62">
        <f t="shared" si="85"/>
        <v>68058733</v>
      </c>
      <c r="R95" s="62">
        <f t="shared" si="85"/>
        <v>6200804267</v>
      </c>
      <c r="S95" s="62">
        <f t="shared" si="85"/>
        <v>136028267</v>
      </c>
      <c r="T95" s="62">
        <f t="shared" si="85"/>
        <v>34995762</v>
      </c>
      <c r="U95" s="62">
        <f t="shared" si="85"/>
        <v>33062971</v>
      </c>
      <c r="V95" s="62">
        <f t="shared" si="85"/>
        <v>34995762</v>
      </c>
      <c r="W95" s="62">
        <f t="shared" si="85"/>
        <v>0</v>
      </c>
      <c r="X95" s="38">
        <f t="shared" si="63"/>
        <v>1.0856631098813293E-2</v>
      </c>
      <c r="Y95" s="38">
        <f t="shared" si="64"/>
        <v>5.582473568173367E-3</v>
      </c>
      <c r="Z95" s="38">
        <f t="shared" si="65"/>
        <v>5.582473568173367E-3</v>
      </c>
      <c r="AA95" s="38">
        <f t="shared" si="66"/>
        <v>0.51419943418576419</v>
      </c>
      <c r="AB95" s="38">
        <f t="shared" si="83"/>
        <v>1</v>
      </c>
    </row>
    <row r="96" spans="1:28" ht="26.25" customHeight="1" x14ac:dyDescent="0.25">
      <c r="A96" s="39" t="s">
        <v>202</v>
      </c>
      <c r="B96" s="34" t="s">
        <v>41</v>
      </c>
      <c r="C96" s="34">
        <v>20</v>
      </c>
      <c r="D96" s="34" t="s">
        <v>38</v>
      </c>
      <c r="E96" s="40" t="s">
        <v>203</v>
      </c>
      <c r="F96" s="62">
        <f t="shared" ref="F96:J97" si="86">+F97</f>
        <v>6064776000</v>
      </c>
      <c r="G96" s="62">
        <f t="shared" si="86"/>
        <v>0</v>
      </c>
      <c r="H96" s="62">
        <f t="shared" si="86"/>
        <v>0</v>
      </c>
      <c r="I96" s="62">
        <f t="shared" si="86"/>
        <v>0</v>
      </c>
      <c r="J96" s="62">
        <f t="shared" si="86"/>
        <v>0</v>
      </c>
      <c r="K96" s="62">
        <f t="shared" si="62"/>
        <v>0</v>
      </c>
      <c r="L96" s="66">
        <f>+L97</f>
        <v>6064776000</v>
      </c>
      <c r="M96" s="42">
        <f t="shared" si="54"/>
        <v>7.6847515774389273E-4</v>
      </c>
      <c r="N96" s="62">
        <f t="shared" ref="N96:W97" si="87">+N97</f>
        <v>6064776000</v>
      </c>
      <c r="O96" s="62">
        <f t="shared" si="87"/>
        <v>0</v>
      </c>
      <c r="P96" s="62">
        <f t="shared" si="87"/>
        <v>6064776000</v>
      </c>
      <c r="Q96" s="62">
        <f t="shared" si="87"/>
        <v>0</v>
      </c>
      <c r="R96" s="62">
        <f t="shared" si="87"/>
        <v>6064776000</v>
      </c>
      <c r="S96" s="62">
        <f t="shared" si="87"/>
        <v>0</v>
      </c>
      <c r="T96" s="62">
        <f t="shared" si="87"/>
        <v>0</v>
      </c>
      <c r="U96" s="62">
        <f t="shared" si="87"/>
        <v>0</v>
      </c>
      <c r="V96" s="62">
        <f t="shared" si="87"/>
        <v>0</v>
      </c>
      <c r="W96" s="62">
        <f t="shared" si="87"/>
        <v>0</v>
      </c>
      <c r="X96" s="38">
        <f t="shared" si="63"/>
        <v>0</v>
      </c>
      <c r="Y96" s="38">
        <f t="shared" si="64"/>
        <v>0</v>
      </c>
      <c r="Z96" s="38">
        <f t="shared" si="65"/>
        <v>0</v>
      </c>
      <c r="AA96" s="38" t="s">
        <v>40</v>
      </c>
      <c r="AB96" s="38" t="s">
        <v>40</v>
      </c>
    </row>
    <row r="97" spans="1:28" ht="33.75" customHeight="1" x14ac:dyDescent="0.25">
      <c r="A97" s="39" t="s">
        <v>204</v>
      </c>
      <c r="B97" s="34" t="s">
        <v>41</v>
      </c>
      <c r="C97" s="34">
        <v>20</v>
      </c>
      <c r="D97" s="34" t="s">
        <v>38</v>
      </c>
      <c r="E97" s="40" t="s">
        <v>205</v>
      </c>
      <c r="F97" s="62">
        <f t="shared" si="86"/>
        <v>6064776000</v>
      </c>
      <c r="G97" s="62">
        <f t="shared" si="86"/>
        <v>0</v>
      </c>
      <c r="H97" s="62">
        <f t="shared" si="86"/>
        <v>0</v>
      </c>
      <c r="I97" s="62">
        <f t="shared" si="86"/>
        <v>0</v>
      </c>
      <c r="J97" s="62">
        <f t="shared" si="86"/>
        <v>0</v>
      </c>
      <c r="K97" s="62">
        <f t="shared" si="62"/>
        <v>0</v>
      </c>
      <c r="L97" s="66">
        <f>+L98</f>
        <v>6064776000</v>
      </c>
      <c r="M97" s="42">
        <f t="shared" si="54"/>
        <v>7.6847515774389273E-4</v>
      </c>
      <c r="N97" s="62">
        <f t="shared" si="87"/>
        <v>6064776000</v>
      </c>
      <c r="O97" s="62">
        <f t="shared" si="87"/>
        <v>0</v>
      </c>
      <c r="P97" s="62">
        <f t="shared" si="87"/>
        <v>6064776000</v>
      </c>
      <c r="Q97" s="62">
        <f t="shared" si="87"/>
        <v>0</v>
      </c>
      <c r="R97" s="62">
        <f t="shared" si="87"/>
        <v>6064776000</v>
      </c>
      <c r="S97" s="62">
        <f t="shared" si="87"/>
        <v>0</v>
      </c>
      <c r="T97" s="62">
        <f t="shared" si="87"/>
        <v>0</v>
      </c>
      <c r="U97" s="62">
        <f t="shared" si="87"/>
        <v>0</v>
      </c>
      <c r="V97" s="62">
        <f t="shared" si="87"/>
        <v>0</v>
      </c>
      <c r="W97" s="62">
        <f t="shared" si="87"/>
        <v>0</v>
      </c>
      <c r="X97" s="38">
        <f t="shared" si="63"/>
        <v>0</v>
      </c>
      <c r="Y97" s="38">
        <f t="shared" si="64"/>
        <v>0</v>
      </c>
      <c r="Z97" s="38">
        <f t="shared" si="65"/>
        <v>0</v>
      </c>
      <c r="AA97" s="38" t="s">
        <v>40</v>
      </c>
      <c r="AB97" s="38" t="s">
        <v>40</v>
      </c>
    </row>
    <row r="98" spans="1:28" ht="49.5" customHeight="1" x14ac:dyDescent="0.25">
      <c r="A98" s="43" t="s">
        <v>206</v>
      </c>
      <c r="B98" s="44" t="s">
        <v>41</v>
      </c>
      <c r="C98" s="44">
        <v>20</v>
      </c>
      <c r="D98" s="44" t="s">
        <v>38</v>
      </c>
      <c r="E98" s="45" t="s">
        <v>207</v>
      </c>
      <c r="F98" s="59">
        <v>6064776000</v>
      </c>
      <c r="G98" s="46">
        <v>0</v>
      </c>
      <c r="H98" s="46">
        <v>0</v>
      </c>
      <c r="I98" s="46">
        <v>0</v>
      </c>
      <c r="J98" s="46">
        <v>0</v>
      </c>
      <c r="K98" s="46">
        <f t="shared" si="62"/>
        <v>0</v>
      </c>
      <c r="L98" s="56">
        <f>+F98+K98</f>
        <v>6064776000</v>
      </c>
      <c r="M98" s="51">
        <f t="shared" si="54"/>
        <v>7.6847515774389273E-4</v>
      </c>
      <c r="N98" s="59">
        <v>6064776000</v>
      </c>
      <c r="O98" s="46">
        <v>0</v>
      </c>
      <c r="P98" s="46">
        <f>L98-O98</f>
        <v>6064776000</v>
      </c>
      <c r="Q98" s="46">
        <v>0</v>
      </c>
      <c r="R98" s="46">
        <f>+L98-Q98</f>
        <v>6064776000</v>
      </c>
      <c r="S98" s="46">
        <f>O98-Q98</f>
        <v>0</v>
      </c>
      <c r="T98" s="46">
        <v>0</v>
      </c>
      <c r="U98" s="46">
        <f>+Q98-T98</f>
        <v>0</v>
      </c>
      <c r="V98" s="46">
        <v>0</v>
      </c>
      <c r="W98" s="48">
        <f>+T98-V98</f>
        <v>0</v>
      </c>
      <c r="X98" s="49">
        <f t="shared" si="63"/>
        <v>0</v>
      </c>
      <c r="Y98" s="49">
        <f t="shared" si="64"/>
        <v>0</v>
      </c>
      <c r="Z98" s="49">
        <f t="shared" si="65"/>
        <v>0</v>
      </c>
      <c r="AA98" s="49" t="s">
        <v>40</v>
      </c>
      <c r="AB98" s="49" t="s">
        <v>40</v>
      </c>
    </row>
    <row r="99" spans="1:28" ht="31.5" customHeight="1" x14ac:dyDescent="0.25">
      <c r="A99" s="39" t="s">
        <v>208</v>
      </c>
      <c r="B99" s="34" t="s">
        <v>41</v>
      </c>
      <c r="C99" s="34">
        <v>20</v>
      </c>
      <c r="D99" s="34" t="s">
        <v>38</v>
      </c>
      <c r="E99" s="40" t="s">
        <v>209</v>
      </c>
      <c r="F99" s="62">
        <f t="shared" ref="F99:J100" si="88">+F100</f>
        <v>204087000</v>
      </c>
      <c r="G99" s="62">
        <f t="shared" si="88"/>
        <v>0</v>
      </c>
      <c r="H99" s="62">
        <f t="shared" si="88"/>
        <v>0</v>
      </c>
      <c r="I99" s="62">
        <f t="shared" si="88"/>
        <v>0</v>
      </c>
      <c r="J99" s="62">
        <f t="shared" si="88"/>
        <v>0</v>
      </c>
      <c r="K99" s="62">
        <f t="shared" si="62"/>
        <v>0</v>
      </c>
      <c r="L99" s="66">
        <f>+L100</f>
        <v>204087000</v>
      </c>
      <c r="M99" s="61">
        <f t="shared" si="54"/>
        <v>2.5860112478758956E-5</v>
      </c>
      <c r="N99" s="62">
        <f t="shared" ref="N99:W100" si="89">+N100</f>
        <v>0</v>
      </c>
      <c r="O99" s="62">
        <f t="shared" si="89"/>
        <v>204087000</v>
      </c>
      <c r="P99" s="62">
        <f t="shared" si="89"/>
        <v>0</v>
      </c>
      <c r="Q99" s="62">
        <f t="shared" si="89"/>
        <v>68058733</v>
      </c>
      <c r="R99" s="62">
        <f t="shared" si="89"/>
        <v>136028267</v>
      </c>
      <c r="S99" s="62">
        <f t="shared" si="89"/>
        <v>136028267</v>
      </c>
      <c r="T99" s="62">
        <f t="shared" si="89"/>
        <v>34995762</v>
      </c>
      <c r="U99" s="62">
        <f t="shared" si="89"/>
        <v>33062971</v>
      </c>
      <c r="V99" s="62">
        <f t="shared" si="89"/>
        <v>34995762</v>
      </c>
      <c r="W99" s="62">
        <f t="shared" si="89"/>
        <v>0</v>
      </c>
      <c r="X99" s="38">
        <f t="shared" si="63"/>
        <v>0.33347902120174239</v>
      </c>
      <c r="Y99" s="38">
        <f t="shared" si="64"/>
        <v>0.17147472401475841</v>
      </c>
      <c r="Z99" s="38">
        <f t="shared" si="65"/>
        <v>0.17147472401475841</v>
      </c>
      <c r="AA99" s="38">
        <f t="shared" ref="AA99:AA107" si="90">+T99/Q99</f>
        <v>0.51419943418576419</v>
      </c>
      <c r="AB99" s="38">
        <f t="shared" ref="AB99:AB107" si="91">+V99/T99</f>
        <v>1</v>
      </c>
    </row>
    <row r="100" spans="1:28" ht="31.5" customHeight="1" x14ac:dyDescent="0.25">
      <c r="A100" s="39" t="s">
        <v>210</v>
      </c>
      <c r="B100" s="34" t="s">
        <v>41</v>
      </c>
      <c r="C100" s="34">
        <v>20</v>
      </c>
      <c r="D100" s="34" t="s">
        <v>38</v>
      </c>
      <c r="E100" s="40" t="s">
        <v>211</v>
      </c>
      <c r="F100" s="62">
        <f t="shared" si="88"/>
        <v>204087000</v>
      </c>
      <c r="G100" s="62">
        <f t="shared" si="88"/>
        <v>0</v>
      </c>
      <c r="H100" s="62">
        <f t="shared" si="88"/>
        <v>0</v>
      </c>
      <c r="I100" s="62">
        <f t="shared" si="88"/>
        <v>0</v>
      </c>
      <c r="J100" s="62">
        <f t="shared" si="88"/>
        <v>0</v>
      </c>
      <c r="K100" s="62">
        <f t="shared" si="62"/>
        <v>0</v>
      </c>
      <c r="L100" s="66">
        <f>+L101</f>
        <v>204087000</v>
      </c>
      <c r="M100" s="61">
        <f t="shared" si="54"/>
        <v>2.5860112478758956E-5</v>
      </c>
      <c r="N100" s="62">
        <f t="shared" si="89"/>
        <v>0</v>
      </c>
      <c r="O100" s="62">
        <f t="shared" si="89"/>
        <v>204087000</v>
      </c>
      <c r="P100" s="62">
        <f t="shared" si="89"/>
        <v>0</v>
      </c>
      <c r="Q100" s="62">
        <f t="shared" si="89"/>
        <v>68058733</v>
      </c>
      <c r="R100" s="62">
        <f t="shared" si="89"/>
        <v>136028267</v>
      </c>
      <c r="S100" s="62">
        <f t="shared" si="89"/>
        <v>136028267</v>
      </c>
      <c r="T100" s="62">
        <f t="shared" si="89"/>
        <v>34995762</v>
      </c>
      <c r="U100" s="62">
        <f t="shared" si="89"/>
        <v>33062971</v>
      </c>
      <c r="V100" s="62">
        <f t="shared" si="89"/>
        <v>34995762</v>
      </c>
      <c r="W100" s="62">
        <f t="shared" si="89"/>
        <v>0</v>
      </c>
      <c r="X100" s="38">
        <f t="shared" si="63"/>
        <v>0.33347902120174239</v>
      </c>
      <c r="Y100" s="38">
        <f t="shared" si="64"/>
        <v>0.17147472401475841</v>
      </c>
      <c r="Z100" s="38">
        <f t="shared" si="65"/>
        <v>0.17147472401475841</v>
      </c>
      <c r="AA100" s="38">
        <f t="shared" si="90"/>
        <v>0.51419943418576419</v>
      </c>
      <c r="AB100" s="38">
        <f t="shared" si="91"/>
        <v>1</v>
      </c>
    </row>
    <row r="101" spans="1:28" ht="34.5" customHeight="1" x14ac:dyDescent="0.25">
      <c r="A101" s="39" t="s">
        <v>212</v>
      </c>
      <c r="B101" s="34" t="s">
        <v>41</v>
      </c>
      <c r="C101" s="34">
        <v>20</v>
      </c>
      <c r="D101" s="34" t="s">
        <v>38</v>
      </c>
      <c r="E101" s="40" t="s">
        <v>213</v>
      </c>
      <c r="F101" s="62">
        <f>+F102+F103</f>
        <v>204087000</v>
      </c>
      <c r="G101" s="62">
        <f>+G102+G103</f>
        <v>0</v>
      </c>
      <c r="H101" s="62">
        <f>+H102+H103</f>
        <v>0</v>
      </c>
      <c r="I101" s="62">
        <f>+I102+I103</f>
        <v>0</v>
      </c>
      <c r="J101" s="62">
        <f>+J102+J103</f>
        <v>0</v>
      </c>
      <c r="K101" s="62">
        <f t="shared" si="62"/>
        <v>0</v>
      </c>
      <c r="L101" s="66">
        <f>+L102+L103</f>
        <v>204087000</v>
      </c>
      <c r="M101" s="61">
        <f t="shared" si="54"/>
        <v>2.5860112478758956E-5</v>
      </c>
      <c r="N101" s="62">
        <f t="shared" ref="N101:W101" si="92">+N102+N103</f>
        <v>0</v>
      </c>
      <c r="O101" s="62">
        <f t="shared" si="92"/>
        <v>204087000</v>
      </c>
      <c r="P101" s="62">
        <f t="shared" si="92"/>
        <v>0</v>
      </c>
      <c r="Q101" s="62">
        <f t="shared" si="92"/>
        <v>68058733</v>
      </c>
      <c r="R101" s="62">
        <f t="shared" si="92"/>
        <v>136028267</v>
      </c>
      <c r="S101" s="62">
        <f t="shared" si="92"/>
        <v>136028267</v>
      </c>
      <c r="T101" s="62">
        <f t="shared" si="92"/>
        <v>34995762</v>
      </c>
      <c r="U101" s="62">
        <f t="shared" si="92"/>
        <v>33062971</v>
      </c>
      <c r="V101" s="62">
        <f t="shared" si="92"/>
        <v>34995762</v>
      </c>
      <c r="W101" s="62">
        <f t="shared" si="92"/>
        <v>0</v>
      </c>
      <c r="X101" s="38">
        <f t="shared" si="63"/>
        <v>0.33347902120174239</v>
      </c>
      <c r="Y101" s="38">
        <f t="shared" si="64"/>
        <v>0.17147472401475841</v>
      </c>
      <c r="Z101" s="38">
        <f t="shared" si="65"/>
        <v>0.17147472401475841</v>
      </c>
      <c r="AA101" s="38">
        <f t="shared" si="90"/>
        <v>0.51419943418576419</v>
      </c>
      <c r="AB101" s="38">
        <f t="shared" si="91"/>
        <v>1</v>
      </c>
    </row>
    <row r="102" spans="1:28" ht="33.75" customHeight="1" x14ac:dyDescent="0.25">
      <c r="A102" s="43" t="s">
        <v>214</v>
      </c>
      <c r="B102" s="44" t="s">
        <v>41</v>
      </c>
      <c r="C102" s="44">
        <v>20</v>
      </c>
      <c r="D102" s="44" t="s">
        <v>38</v>
      </c>
      <c r="E102" s="45" t="s">
        <v>215</v>
      </c>
      <c r="F102" s="46">
        <v>73471320</v>
      </c>
      <c r="G102" s="46">
        <v>0</v>
      </c>
      <c r="H102" s="46">
        <v>0</v>
      </c>
      <c r="I102" s="46">
        <v>0</v>
      </c>
      <c r="J102" s="46">
        <v>0</v>
      </c>
      <c r="K102" s="46">
        <f t="shared" si="62"/>
        <v>0</v>
      </c>
      <c r="L102" s="56">
        <f>+F102+K102</f>
        <v>73471320</v>
      </c>
      <c r="M102" s="53">
        <f t="shared" si="54"/>
        <v>9.3096404923532243E-6</v>
      </c>
      <c r="N102" s="46">
        <v>0</v>
      </c>
      <c r="O102" s="46">
        <v>73471320</v>
      </c>
      <c r="P102" s="46">
        <f>L102-O102</f>
        <v>0</v>
      </c>
      <c r="Q102" s="46">
        <v>30437934</v>
      </c>
      <c r="R102" s="46">
        <f>+L102-Q102</f>
        <v>43033386</v>
      </c>
      <c r="S102" s="46">
        <f>O102-Q102</f>
        <v>43033386</v>
      </c>
      <c r="T102" s="46">
        <v>21398956</v>
      </c>
      <c r="U102" s="46">
        <f>+Q102-T102</f>
        <v>9038978</v>
      </c>
      <c r="V102" s="46">
        <v>21398956</v>
      </c>
      <c r="W102" s="48">
        <f>+T102-V102</f>
        <v>0</v>
      </c>
      <c r="X102" s="49">
        <f t="shared" si="63"/>
        <v>0.41428320601834839</v>
      </c>
      <c r="Y102" s="49">
        <f t="shared" si="64"/>
        <v>0.29125590774740401</v>
      </c>
      <c r="Z102" s="49">
        <f t="shared" si="65"/>
        <v>0.29125590774740401</v>
      </c>
      <c r="AA102" s="49">
        <f t="shared" si="90"/>
        <v>0.70303575794598938</v>
      </c>
      <c r="AB102" s="49">
        <f t="shared" si="91"/>
        <v>1</v>
      </c>
    </row>
    <row r="103" spans="1:28" ht="37.5" customHeight="1" x14ac:dyDescent="0.25">
      <c r="A103" s="43" t="s">
        <v>216</v>
      </c>
      <c r="B103" s="44" t="s">
        <v>41</v>
      </c>
      <c r="C103" s="44">
        <v>20</v>
      </c>
      <c r="D103" s="44" t="s">
        <v>38</v>
      </c>
      <c r="E103" s="45" t="s">
        <v>217</v>
      </c>
      <c r="F103" s="46">
        <v>130615680</v>
      </c>
      <c r="G103" s="46">
        <v>0</v>
      </c>
      <c r="H103" s="46">
        <v>0</v>
      </c>
      <c r="I103" s="46">
        <v>0</v>
      </c>
      <c r="J103" s="46">
        <v>0</v>
      </c>
      <c r="K103" s="46">
        <f t="shared" si="62"/>
        <v>0</v>
      </c>
      <c r="L103" s="56">
        <f>+F103+K103</f>
        <v>130615680</v>
      </c>
      <c r="M103" s="53">
        <f t="shared" si="54"/>
        <v>1.6550471986405731E-5</v>
      </c>
      <c r="N103" s="46">
        <v>0</v>
      </c>
      <c r="O103" s="46">
        <v>130615680</v>
      </c>
      <c r="P103" s="46">
        <f>L103-O103</f>
        <v>0</v>
      </c>
      <c r="Q103" s="46">
        <v>37620799</v>
      </c>
      <c r="R103" s="46">
        <f>+L103-Q103</f>
        <v>92994881</v>
      </c>
      <c r="S103" s="46">
        <f>O103-Q103</f>
        <v>92994881</v>
      </c>
      <c r="T103" s="46">
        <v>13596806</v>
      </c>
      <c r="U103" s="46">
        <f>+Q103-T103</f>
        <v>24023993</v>
      </c>
      <c r="V103" s="46">
        <v>13596806</v>
      </c>
      <c r="W103" s="48">
        <f>+T103-V103</f>
        <v>0</v>
      </c>
      <c r="X103" s="49">
        <f t="shared" si="63"/>
        <v>0.2880266672424015</v>
      </c>
      <c r="Y103" s="49">
        <f t="shared" si="64"/>
        <v>0.10409780816514526</v>
      </c>
      <c r="Z103" s="49">
        <f t="shared" si="65"/>
        <v>0.10409780816514526</v>
      </c>
      <c r="AA103" s="49">
        <f t="shared" si="90"/>
        <v>0.36141725751226073</v>
      </c>
      <c r="AB103" s="49">
        <f t="shared" si="91"/>
        <v>1</v>
      </c>
    </row>
    <row r="104" spans="1:28" ht="29.25" customHeight="1" x14ac:dyDescent="0.25">
      <c r="A104" s="74" t="s">
        <v>218</v>
      </c>
      <c r="B104" s="75" t="s">
        <v>37</v>
      </c>
      <c r="C104" s="75">
        <v>10</v>
      </c>
      <c r="D104" s="75" t="s">
        <v>38</v>
      </c>
      <c r="E104" s="76" t="s">
        <v>219</v>
      </c>
      <c r="F104" s="77">
        <f>+F105</f>
        <v>10073090054</v>
      </c>
      <c r="G104" s="62">
        <f>+G105</f>
        <v>0</v>
      </c>
      <c r="H104" s="62">
        <f>+H105</f>
        <v>0</v>
      </c>
      <c r="I104" s="62">
        <f>+I105</f>
        <v>0</v>
      </c>
      <c r="J104" s="62">
        <f>+J105</f>
        <v>0</v>
      </c>
      <c r="K104" s="62">
        <f t="shared" si="62"/>
        <v>0</v>
      </c>
      <c r="L104" s="66">
        <f>+L105</f>
        <v>10073090054</v>
      </c>
      <c r="M104" s="253">
        <f t="shared" si="54"/>
        <v>1.2763735162215533E-3</v>
      </c>
      <c r="N104" s="62">
        <f t="shared" ref="N104:W104" si="93">+N105</f>
        <v>0</v>
      </c>
      <c r="O104" s="62">
        <f t="shared" si="93"/>
        <v>10720154.800000001</v>
      </c>
      <c r="P104" s="62">
        <f t="shared" si="93"/>
        <v>10062369899.200001</v>
      </c>
      <c r="Q104" s="62">
        <f t="shared" si="93"/>
        <v>10718478.9</v>
      </c>
      <c r="R104" s="62">
        <f t="shared" si="93"/>
        <v>10062371575.099998</v>
      </c>
      <c r="S104" s="62">
        <f t="shared" si="93"/>
        <v>1675.8999999999996</v>
      </c>
      <c r="T104" s="62">
        <f t="shared" si="93"/>
        <v>10709702.540000001</v>
      </c>
      <c r="U104" s="62">
        <f t="shared" si="93"/>
        <v>8776.36</v>
      </c>
      <c r="V104" s="62">
        <f t="shared" si="93"/>
        <v>10709702.540000001</v>
      </c>
      <c r="W104" s="62">
        <f t="shared" si="93"/>
        <v>0</v>
      </c>
      <c r="X104" s="38">
        <f t="shared" si="63"/>
        <v>1.0640705922949352E-3</v>
      </c>
      <c r="Y104" s="38">
        <f t="shared" si="64"/>
        <v>1.0631993243967082E-3</v>
      </c>
      <c r="Z104" s="38">
        <f t="shared" si="65"/>
        <v>1.0631993243967082E-3</v>
      </c>
      <c r="AA104" s="38">
        <f t="shared" si="90"/>
        <v>0.99918119351804668</v>
      </c>
      <c r="AB104" s="38">
        <f t="shared" si="91"/>
        <v>1</v>
      </c>
    </row>
    <row r="105" spans="1:28" ht="29.25" customHeight="1" x14ac:dyDescent="0.25">
      <c r="A105" s="74" t="s">
        <v>220</v>
      </c>
      <c r="B105" s="75" t="s">
        <v>37</v>
      </c>
      <c r="C105" s="75">
        <v>10</v>
      </c>
      <c r="D105" s="75" t="s">
        <v>38</v>
      </c>
      <c r="E105" s="76" t="s">
        <v>221</v>
      </c>
      <c r="F105" s="77">
        <f>+F106+F107</f>
        <v>10073090054</v>
      </c>
      <c r="G105" s="62">
        <f>+G106+G107</f>
        <v>0</v>
      </c>
      <c r="H105" s="62">
        <f>+H106+H107</f>
        <v>0</v>
      </c>
      <c r="I105" s="62">
        <f>+I106+I107</f>
        <v>0</v>
      </c>
      <c r="J105" s="62">
        <f>+J106+J107</f>
        <v>0</v>
      </c>
      <c r="K105" s="62">
        <f t="shared" si="62"/>
        <v>0</v>
      </c>
      <c r="L105" s="66">
        <f>+L106+L107</f>
        <v>10073090054</v>
      </c>
      <c r="M105" s="253">
        <f t="shared" si="54"/>
        <v>1.2763735162215533E-3</v>
      </c>
      <c r="N105" s="62">
        <f t="shared" ref="N105:W105" si="94">+N106+N107</f>
        <v>0</v>
      </c>
      <c r="O105" s="62">
        <f t="shared" si="94"/>
        <v>10720154.800000001</v>
      </c>
      <c r="P105" s="62">
        <f t="shared" si="94"/>
        <v>10062369899.200001</v>
      </c>
      <c r="Q105" s="62">
        <f t="shared" si="94"/>
        <v>10718478.9</v>
      </c>
      <c r="R105" s="62">
        <f t="shared" si="94"/>
        <v>10062371575.099998</v>
      </c>
      <c r="S105" s="62">
        <f t="shared" si="94"/>
        <v>1675.8999999999996</v>
      </c>
      <c r="T105" s="62">
        <f t="shared" si="94"/>
        <v>10709702.540000001</v>
      </c>
      <c r="U105" s="62">
        <f t="shared" si="94"/>
        <v>8776.36</v>
      </c>
      <c r="V105" s="62">
        <f t="shared" si="94"/>
        <v>10709702.540000001</v>
      </c>
      <c r="W105" s="62">
        <f t="shared" si="94"/>
        <v>0</v>
      </c>
      <c r="X105" s="38">
        <f t="shared" si="63"/>
        <v>1.0640705922949352E-3</v>
      </c>
      <c r="Y105" s="38">
        <f t="shared" si="64"/>
        <v>1.0631993243967082E-3</v>
      </c>
      <c r="Z105" s="38">
        <f t="shared" si="65"/>
        <v>1.0631993243967082E-3</v>
      </c>
      <c r="AA105" s="38">
        <f t="shared" si="90"/>
        <v>0.99918119351804668</v>
      </c>
      <c r="AB105" s="38">
        <f t="shared" si="91"/>
        <v>1</v>
      </c>
    </row>
    <row r="106" spans="1:28" ht="29.25" customHeight="1" x14ac:dyDescent="0.25">
      <c r="A106" s="78" t="s">
        <v>222</v>
      </c>
      <c r="B106" s="79" t="s">
        <v>37</v>
      </c>
      <c r="C106" s="79">
        <v>10</v>
      </c>
      <c r="D106" s="79" t="s">
        <v>38</v>
      </c>
      <c r="E106" s="80" t="s">
        <v>223</v>
      </c>
      <c r="F106" s="81">
        <v>5036545027</v>
      </c>
      <c r="G106" s="46">
        <v>0</v>
      </c>
      <c r="H106" s="46">
        <v>0</v>
      </c>
      <c r="I106" s="46">
        <v>0</v>
      </c>
      <c r="J106" s="46">
        <v>0</v>
      </c>
      <c r="K106" s="46">
        <f t="shared" si="62"/>
        <v>0</v>
      </c>
      <c r="L106" s="56">
        <f>+F106+K106</f>
        <v>5036545027</v>
      </c>
      <c r="M106" s="51">
        <f t="shared" si="54"/>
        <v>6.3818675811077663E-4</v>
      </c>
      <c r="N106" s="46">
        <v>0</v>
      </c>
      <c r="O106" s="46">
        <v>10709154.800000001</v>
      </c>
      <c r="P106" s="46">
        <f>L106-O106</f>
        <v>5025835872.1999998</v>
      </c>
      <c r="Q106" s="46">
        <v>10709154.800000001</v>
      </c>
      <c r="R106" s="46">
        <f>+L106-Q106</f>
        <v>5025835872.1999998</v>
      </c>
      <c r="S106" s="46">
        <f>O106-Q106</f>
        <v>0</v>
      </c>
      <c r="T106" s="46">
        <v>10709154.800000001</v>
      </c>
      <c r="U106" s="46">
        <f>+Q106-T106</f>
        <v>0</v>
      </c>
      <c r="V106" s="46">
        <v>10709154.800000001</v>
      </c>
      <c r="W106" s="48">
        <f>+T106-V106</f>
        <v>0</v>
      </c>
      <c r="X106" s="49">
        <f t="shared" si="63"/>
        <v>2.1262898956705785E-3</v>
      </c>
      <c r="Y106" s="49">
        <f t="shared" si="64"/>
        <v>2.1262898956705785E-3</v>
      </c>
      <c r="Z106" s="49">
        <f t="shared" si="65"/>
        <v>2.1262898956705785E-3</v>
      </c>
      <c r="AA106" s="49">
        <f t="shared" si="90"/>
        <v>1</v>
      </c>
      <c r="AB106" s="49">
        <f t="shared" si="91"/>
        <v>1</v>
      </c>
    </row>
    <row r="107" spans="1:28" ht="29.25" customHeight="1" x14ac:dyDescent="0.25">
      <c r="A107" s="78" t="s">
        <v>224</v>
      </c>
      <c r="B107" s="79" t="s">
        <v>37</v>
      </c>
      <c r="C107" s="79">
        <v>10</v>
      </c>
      <c r="D107" s="79" t="s">
        <v>38</v>
      </c>
      <c r="E107" s="80" t="s">
        <v>225</v>
      </c>
      <c r="F107" s="81">
        <v>5036545027</v>
      </c>
      <c r="G107" s="46">
        <v>0</v>
      </c>
      <c r="H107" s="46">
        <v>0</v>
      </c>
      <c r="I107" s="46">
        <v>0</v>
      </c>
      <c r="J107" s="46">
        <v>0</v>
      </c>
      <c r="K107" s="46">
        <f t="shared" si="62"/>
        <v>0</v>
      </c>
      <c r="L107" s="56">
        <f>+F107+K107</f>
        <v>5036545027</v>
      </c>
      <c r="M107" s="51">
        <f t="shared" si="54"/>
        <v>6.3818675811077663E-4</v>
      </c>
      <c r="N107" s="46">
        <v>0</v>
      </c>
      <c r="O107" s="46">
        <v>11000</v>
      </c>
      <c r="P107" s="46">
        <f>L107-O107</f>
        <v>5036534027</v>
      </c>
      <c r="Q107" s="46">
        <v>9324.1</v>
      </c>
      <c r="R107" s="46">
        <f>+L107-Q107</f>
        <v>5036535702.8999996</v>
      </c>
      <c r="S107" s="46">
        <f>O107-Q107</f>
        <v>1675.8999999999996</v>
      </c>
      <c r="T107" s="46">
        <v>547.74</v>
      </c>
      <c r="U107" s="46">
        <f>+Q107-T107</f>
        <v>8776.36</v>
      </c>
      <c r="V107" s="46">
        <v>547.74</v>
      </c>
      <c r="W107" s="48">
        <f>+T107-V107</f>
        <v>0</v>
      </c>
      <c r="X107" s="113">
        <f t="shared" si="63"/>
        <v>1.8512889192919351E-6</v>
      </c>
      <c r="Y107" s="113">
        <f t="shared" si="64"/>
        <v>1.0875312283791085E-7</v>
      </c>
      <c r="Z107" s="113">
        <f t="shared" si="65"/>
        <v>1.0875312283791085E-7</v>
      </c>
      <c r="AA107" s="49">
        <f t="shared" si="90"/>
        <v>5.8744543709312425E-2</v>
      </c>
      <c r="AB107" s="49">
        <f t="shared" si="91"/>
        <v>1</v>
      </c>
    </row>
    <row r="108" spans="1:28" ht="33" customHeight="1" x14ac:dyDescent="0.25">
      <c r="A108" s="39" t="s">
        <v>226</v>
      </c>
      <c r="B108" s="82" t="s">
        <v>41</v>
      </c>
      <c r="C108" s="82">
        <v>20</v>
      </c>
      <c r="D108" s="82" t="s">
        <v>38</v>
      </c>
      <c r="E108" s="40" t="s">
        <v>227</v>
      </c>
      <c r="F108" s="62">
        <f t="shared" ref="F108:J109" si="95">+F109</f>
        <v>15202471000</v>
      </c>
      <c r="G108" s="62">
        <f t="shared" si="95"/>
        <v>0</v>
      </c>
      <c r="H108" s="62">
        <f t="shared" si="95"/>
        <v>0</v>
      </c>
      <c r="I108" s="62">
        <f t="shared" si="95"/>
        <v>0</v>
      </c>
      <c r="J108" s="62">
        <f t="shared" si="95"/>
        <v>0</v>
      </c>
      <c r="K108" s="62">
        <f t="shared" si="62"/>
        <v>0</v>
      </c>
      <c r="L108" s="66">
        <f>+L109</f>
        <v>15202471000</v>
      </c>
      <c r="M108" s="253">
        <f t="shared" si="54"/>
        <v>1.9263236267624648E-3</v>
      </c>
      <c r="N108" s="62">
        <f t="shared" ref="N108:W109" si="96">+N109</f>
        <v>0</v>
      </c>
      <c r="O108" s="62">
        <f t="shared" si="96"/>
        <v>0</v>
      </c>
      <c r="P108" s="62">
        <f t="shared" si="96"/>
        <v>15202471000</v>
      </c>
      <c r="Q108" s="62">
        <f t="shared" si="96"/>
        <v>0</v>
      </c>
      <c r="R108" s="62">
        <f t="shared" si="96"/>
        <v>15202471000</v>
      </c>
      <c r="S108" s="62">
        <f t="shared" si="96"/>
        <v>0</v>
      </c>
      <c r="T108" s="62">
        <f t="shared" si="96"/>
        <v>0</v>
      </c>
      <c r="U108" s="62">
        <f t="shared" si="96"/>
        <v>0</v>
      </c>
      <c r="V108" s="62">
        <f t="shared" si="96"/>
        <v>0</v>
      </c>
      <c r="W108" s="62">
        <f t="shared" si="96"/>
        <v>0</v>
      </c>
      <c r="X108" s="38">
        <f t="shared" si="63"/>
        <v>0</v>
      </c>
      <c r="Y108" s="38">
        <f t="shared" si="64"/>
        <v>0</v>
      </c>
      <c r="Z108" s="38">
        <f t="shared" si="65"/>
        <v>0</v>
      </c>
      <c r="AA108" s="38" t="s">
        <v>40</v>
      </c>
      <c r="AB108" s="38" t="s">
        <v>40</v>
      </c>
    </row>
    <row r="109" spans="1:28" ht="33" customHeight="1" x14ac:dyDescent="0.25">
      <c r="A109" s="39" t="s">
        <v>228</v>
      </c>
      <c r="B109" s="82" t="s">
        <v>41</v>
      </c>
      <c r="C109" s="82">
        <v>20</v>
      </c>
      <c r="D109" s="82" t="s">
        <v>38</v>
      </c>
      <c r="E109" s="40" t="s">
        <v>229</v>
      </c>
      <c r="F109" s="62">
        <f t="shared" si="95"/>
        <v>15202471000</v>
      </c>
      <c r="G109" s="62">
        <f t="shared" si="95"/>
        <v>0</v>
      </c>
      <c r="H109" s="62">
        <f t="shared" si="95"/>
        <v>0</v>
      </c>
      <c r="I109" s="62">
        <f t="shared" si="95"/>
        <v>0</v>
      </c>
      <c r="J109" s="62">
        <f t="shared" si="95"/>
        <v>0</v>
      </c>
      <c r="K109" s="62">
        <f t="shared" si="62"/>
        <v>0</v>
      </c>
      <c r="L109" s="66">
        <f>+L110</f>
        <v>15202471000</v>
      </c>
      <c r="M109" s="253">
        <f t="shared" si="54"/>
        <v>1.9263236267624648E-3</v>
      </c>
      <c r="N109" s="62">
        <f t="shared" si="96"/>
        <v>0</v>
      </c>
      <c r="O109" s="62">
        <f t="shared" si="96"/>
        <v>0</v>
      </c>
      <c r="P109" s="62">
        <f t="shared" si="96"/>
        <v>15202471000</v>
      </c>
      <c r="Q109" s="62">
        <f t="shared" si="96"/>
        <v>0</v>
      </c>
      <c r="R109" s="62">
        <f t="shared" si="96"/>
        <v>15202471000</v>
      </c>
      <c r="S109" s="62">
        <f t="shared" si="96"/>
        <v>0</v>
      </c>
      <c r="T109" s="62">
        <f t="shared" si="96"/>
        <v>0</v>
      </c>
      <c r="U109" s="62">
        <f t="shared" si="96"/>
        <v>0</v>
      </c>
      <c r="V109" s="62">
        <f t="shared" si="96"/>
        <v>0</v>
      </c>
      <c r="W109" s="62">
        <f t="shared" si="96"/>
        <v>0</v>
      </c>
      <c r="X109" s="38">
        <f t="shared" si="63"/>
        <v>0</v>
      </c>
      <c r="Y109" s="38">
        <f t="shared" si="64"/>
        <v>0</v>
      </c>
      <c r="Z109" s="38">
        <f t="shared" si="65"/>
        <v>0</v>
      </c>
      <c r="AA109" s="38" t="s">
        <v>40</v>
      </c>
      <c r="AB109" s="38" t="s">
        <v>40</v>
      </c>
    </row>
    <row r="110" spans="1:28" ht="28.5" customHeight="1" thickBot="1" x14ac:dyDescent="0.3">
      <c r="A110" s="83" t="s">
        <v>230</v>
      </c>
      <c r="B110" s="84" t="s">
        <v>41</v>
      </c>
      <c r="C110" s="84">
        <v>20</v>
      </c>
      <c r="D110" s="84" t="s">
        <v>38</v>
      </c>
      <c r="E110" s="85" t="s">
        <v>231</v>
      </c>
      <c r="F110" s="86">
        <v>15202471000</v>
      </c>
      <c r="G110" s="86">
        <v>0</v>
      </c>
      <c r="H110" s="86">
        <v>0</v>
      </c>
      <c r="I110" s="46">
        <v>0</v>
      </c>
      <c r="J110" s="86">
        <v>0</v>
      </c>
      <c r="K110" s="86">
        <f t="shared" si="62"/>
        <v>0</v>
      </c>
      <c r="L110" s="196">
        <f>+F110+K110</f>
        <v>15202471000</v>
      </c>
      <c r="M110" s="263">
        <f t="shared" si="54"/>
        <v>1.9263236267624648E-3</v>
      </c>
      <c r="N110" s="86">
        <v>0</v>
      </c>
      <c r="O110" s="46">
        <v>0</v>
      </c>
      <c r="P110" s="46">
        <f>L110-O110</f>
        <v>15202471000</v>
      </c>
      <c r="Q110" s="46">
        <v>0</v>
      </c>
      <c r="R110" s="86">
        <f>+L110-Q110</f>
        <v>15202471000</v>
      </c>
      <c r="S110" s="46">
        <f>O110-Q110</f>
        <v>0</v>
      </c>
      <c r="T110" s="46">
        <v>0</v>
      </c>
      <c r="U110" s="86">
        <f>+Q110-T110</f>
        <v>0</v>
      </c>
      <c r="V110" s="46">
        <v>0</v>
      </c>
      <c r="W110" s="88">
        <f>+T110-V110</f>
        <v>0</v>
      </c>
      <c r="X110" s="49">
        <f t="shared" si="63"/>
        <v>0</v>
      </c>
      <c r="Y110" s="49">
        <f t="shared" si="64"/>
        <v>0</v>
      </c>
      <c r="Z110" s="49">
        <f t="shared" si="65"/>
        <v>0</v>
      </c>
      <c r="AA110" s="49" t="s">
        <v>40</v>
      </c>
      <c r="AB110" s="49" t="s">
        <v>40</v>
      </c>
    </row>
    <row r="111" spans="1:28" s="4" customFormat="1" ht="28.5" customHeight="1" thickBot="1" x14ac:dyDescent="0.3">
      <c r="A111" s="21" t="s">
        <v>232</v>
      </c>
      <c r="B111" s="89" t="s">
        <v>37</v>
      </c>
      <c r="C111" s="90">
        <v>11</v>
      </c>
      <c r="D111" s="89" t="s">
        <v>233</v>
      </c>
      <c r="E111" s="23" t="s">
        <v>234</v>
      </c>
      <c r="F111" s="24">
        <f t="shared" ref="F111:J113" si="97">+F113</f>
        <v>142092023709</v>
      </c>
      <c r="G111" s="24">
        <f t="shared" si="97"/>
        <v>0</v>
      </c>
      <c r="H111" s="24">
        <f t="shared" si="97"/>
        <v>0</v>
      </c>
      <c r="I111" s="24">
        <f t="shared" si="97"/>
        <v>0</v>
      </c>
      <c r="J111" s="24">
        <f t="shared" si="97"/>
        <v>0</v>
      </c>
      <c r="K111" s="24">
        <f t="shared" si="62"/>
        <v>0</v>
      </c>
      <c r="L111" s="248">
        <f>+L113</f>
        <v>142092023709</v>
      </c>
      <c r="M111" s="264">
        <f t="shared" si="54"/>
        <v>1.8004653483314589E-2</v>
      </c>
      <c r="N111" s="24">
        <f t="shared" ref="N111:W113" si="98">+N113</f>
        <v>0</v>
      </c>
      <c r="O111" s="24">
        <f t="shared" si="98"/>
        <v>0</v>
      </c>
      <c r="P111" s="24">
        <f t="shared" si="98"/>
        <v>142092023709</v>
      </c>
      <c r="Q111" s="24">
        <f t="shared" si="98"/>
        <v>0</v>
      </c>
      <c r="R111" s="24">
        <f t="shared" si="98"/>
        <v>142092023709</v>
      </c>
      <c r="S111" s="24">
        <f t="shared" si="98"/>
        <v>0</v>
      </c>
      <c r="T111" s="24">
        <f t="shared" si="98"/>
        <v>0</v>
      </c>
      <c r="U111" s="24">
        <f t="shared" si="98"/>
        <v>0</v>
      </c>
      <c r="V111" s="24">
        <f t="shared" si="98"/>
        <v>0</v>
      </c>
      <c r="W111" s="24">
        <f t="shared" si="98"/>
        <v>0</v>
      </c>
      <c r="X111" s="30">
        <f t="shared" si="63"/>
        <v>0</v>
      </c>
      <c r="Y111" s="31">
        <f t="shared" si="64"/>
        <v>0</v>
      </c>
      <c r="Z111" s="31">
        <f t="shared" si="65"/>
        <v>0</v>
      </c>
      <c r="AA111" s="31" t="s">
        <v>40</v>
      </c>
      <c r="AB111" s="32" t="s">
        <v>40</v>
      </c>
    </row>
    <row r="112" spans="1:28" s="4" customFormat="1" ht="28.5" customHeight="1" thickBot="1" x14ac:dyDescent="0.3">
      <c r="A112" s="21" t="s">
        <v>232</v>
      </c>
      <c r="B112" s="89" t="s">
        <v>37</v>
      </c>
      <c r="C112" s="90">
        <v>11</v>
      </c>
      <c r="D112" s="89" t="s">
        <v>38</v>
      </c>
      <c r="E112" s="23" t="s">
        <v>234</v>
      </c>
      <c r="F112" s="24">
        <f t="shared" si="97"/>
        <v>2577909803112</v>
      </c>
      <c r="G112" s="24">
        <f t="shared" si="97"/>
        <v>0</v>
      </c>
      <c r="H112" s="24">
        <f t="shared" si="97"/>
        <v>0</v>
      </c>
      <c r="I112" s="24">
        <f t="shared" si="97"/>
        <v>0</v>
      </c>
      <c r="J112" s="24">
        <f t="shared" si="97"/>
        <v>0</v>
      </c>
      <c r="K112" s="24">
        <f t="shared" si="62"/>
        <v>0</v>
      </c>
      <c r="L112" s="248">
        <f>+L114</f>
        <v>2577909803112</v>
      </c>
      <c r="M112" s="264">
        <f t="shared" si="54"/>
        <v>0.32665009269856321</v>
      </c>
      <c r="N112" s="24">
        <f t="shared" si="98"/>
        <v>0</v>
      </c>
      <c r="O112" s="24">
        <f t="shared" si="98"/>
        <v>1340473442771</v>
      </c>
      <c r="P112" s="24">
        <f t="shared" si="98"/>
        <v>1237436360341</v>
      </c>
      <c r="Q112" s="24">
        <f t="shared" si="98"/>
        <v>1340473442771</v>
      </c>
      <c r="R112" s="24">
        <f t="shared" si="98"/>
        <v>1237436360341</v>
      </c>
      <c r="S112" s="24">
        <f t="shared" si="98"/>
        <v>0</v>
      </c>
      <c r="T112" s="24">
        <f t="shared" si="98"/>
        <v>1340473442771</v>
      </c>
      <c r="U112" s="24">
        <f t="shared" si="98"/>
        <v>0</v>
      </c>
      <c r="V112" s="24">
        <f t="shared" si="98"/>
        <v>1340473442771</v>
      </c>
      <c r="W112" s="24">
        <f t="shared" si="98"/>
        <v>0</v>
      </c>
      <c r="X112" s="30">
        <f t="shared" si="63"/>
        <v>0.51998461744193214</v>
      </c>
      <c r="Y112" s="31">
        <f t="shared" si="64"/>
        <v>0.51998461744193214</v>
      </c>
      <c r="Z112" s="31">
        <f t="shared" si="65"/>
        <v>0.51998461744193214</v>
      </c>
      <c r="AA112" s="31">
        <f>+T112/Q112</f>
        <v>1</v>
      </c>
      <c r="AB112" s="32">
        <f>+V112/T112</f>
        <v>1</v>
      </c>
    </row>
    <row r="113" spans="1:28" ht="23.25" customHeight="1" x14ac:dyDescent="0.25">
      <c r="A113" s="39" t="s">
        <v>235</v>
      </c>
      <c r="B113" s="34" t="s">
        <v>37</v>
      </c>
      <c r="C113" s="34">
        <v>11</v>
      </c>
      <c r="D113" s="34" t="s">
        <v>233</v>
      </c>
      <c r="E113" s="40" t="s">
        <v>236</v>
      </c>
      <c r="F113" s="63">
        <f t="shared" si="97"/>
        <v>142092023709</v>
      </c>
      <c r="G113" s="63">
        <f t="shared" si="97"/>
        <v>0</v>
      </c>
      <c r="H113" s="63">
        <f t="shared" si="97"/>
        <v>0</v>
      </c>
      <c r="I113" s="63">
        <f t="shared" si="97"/>
        <v>0</v>
      </c>
      <c r="J113" s="63">
        <f t="shared" si="97"/>
        <v>0</v>
      </c>
      <c r="K113" s="63">
        <f t="shared" si="62"/>
        <v>0</v>
      </c>
      <c r="L113" s="254">
        <f>+L115</f>
        <v>142092023709</v>
      </c>
      <c r="M113" s="253">
        <f t="shared" si="54"/>
        <v>1.8004653483314589E-2</v>
      </c>
      <c r="N113" s="63">
        <f t="shared" si="98"/>
        <v>0</v>
      </c>
      <c r="O113" s="63">
        <f t="shared" si="98"/>
        <v>0</v>
      </c>
      <c r="P113" s="63">
        <f t="shared" si="98"/>
        <v>142092023709</v>
      </c>
      <c r="Q113" s="63">
        <f t="shared" si="98"/>
        <v>0</v>
      </c>
      <c r="R113" s="63">
        <f t="shared" si="98"/>
        <v>142092023709</v>
      </c>
      <c r="S113" s="63">
        <f t="shared" si="98"/>
        <v>0</v>
      </c>
      <c r="T113" s="63">
        <f t="shared" si="98"/>
        <v>0</v>
      </c>
      <c r="U113" s="63">
        <f t="shared" si="98"/>
        <v>0</v>
      </c>
      <c r="V113" s="63">
        <f t="shared" si="98"/>
        <v>0</v>
      </c>
      <c r="W113" s="63">
        <f t="shared" si="98"/>
        <v>0</v>
      </c>
      <c r="X113" s="38">
        <f t="shared" si="63"/>
        <v>0</v>
      </c>
      <c r="Y113" s="38">
        <f t="shared" si="64"/>
        <v>0</v>
      </c>
      <c r="Z113" s="38">
        <f t="shared" si="65"/>
        <v>0</v>
      </c>
      <c r="AA113" s="38" t="s">
        <v>40</v>
      </c>
      <c r="AB113" s="38" t="s">
        <v>40</v>
      </c>
    </row>
    <row r="114" spans="1:28" ht="23.25" customHeight="1" x14ac:dyDescent="0.25">
      <c r="A114" s="39" t="s">
        <v>235</v>
      </c>
      <c r="B114" s="82" t="s">
        <v>37</v>
      </c>
      <c r="C114" s="82">
        <v>11</v>
      </c>
      <c r="D114" s="82" t="s">
        <v>38</v>
      </c>
      <c r="E114" s="40" t="s">
        <v>236</v>
      </c>
      <c r="F114" s="63">
        <f>+F118</f>
        <v>2577909803112</v>
      </c>
      <c r="G114" s="63">
        <f>+G118</f>
        <v>0</v>
      </c>
      <c r="H114" s="63">
        <f>+H118</f>
        <v>0</v>
      </c>
      <c r="I114" s="63">
        <f>+I118</f>
        <v>0</v>
      </c>
      <c r="J114" s="63">
        <f>+J118</f>
        <v>0</v>
      </c>
      <c r="K114" s="63">
        <f t="shared" si="62"/>
        <v>0</v>
      </c>
      <c r="L114" s="254">
        <f>+L118</f>
        <v>2577909803112</v>
      </c>
      <c r="M114" s="253">
        <f t="shared" si="54"/>
        <v>0.32665009269856321</v>
      </c>
      <c r="N114" s="63">
        <f t="shared" ref="N114:W114" si="99">+N118</f>
        <v>0</v>
      </c>
      <c r="O114" s="63">
        <f t="shared" si="99"/>
        <v>1340473442771</v>
      </c>
      <c r="P114" s="63">
        <f t="shared" si="99"/>
        <v>1237436360341</v>
      </c>
      <c r="Q114" s="63">
        <f t="shared" si="99"/>
        <v>1340473442771</v>
      </c>
      <c r="R114" s="63">
        <f t="shared" si="99"/>
        <v>1237436360341</v>
      </c>
      <c r="S114" s="63">
        <f t="shared" si="99"/>
        <v>0</v>
      </c>
      <c r="T114" s="63">
        <f t="shared" si="99"/>
        <v>1340473442771</v>
      </c>
      <c r="U114" s="63">
        <f t="shared" si="99"/>
        <v>0</v>
      </c>
      <c r="V114" s="63">
        <f t="shared" si="99"/>
        <v>1340473442771</v>
      </c>
      <c r="W114" s="63">
        <f t="shared" si="99"/>
        <v>0</v>
      </c>
      <c r="X114" s="38">
        <f t="shared" si="63"/>
        <v>0.51998461744193214</v>
      </c>
      <c r="Y114" s="38">
        <f t="shared" si="64"/>
        <v>0.51998461744193214</v>
      </c>
      <c r="Z114" s="38">
        <f t="shared" si="65"/>
        <v>0.51998461744193214</v>
      </c>
      <c r="AA114" s="38">
        <f>+T114/Q114</f>
        <v>1</v>
      </c>
      <c r="AB114" s="38">
        <f>+V114/T114</f>
        <v>1</v>
      </c>
    </row>
    <row r="115" spans="1:28" ht="23.25" customHeight="1" x14ac:dyDescent="0.25">
      <c r="A115" s="39" t="s">
        <v>237</v>
      </c>
      <c r="B115" s="34" t="s">
        <v>37</v>
      </c>
      <c r="C115" s="34">
        <v>11</v>
      </c>
      <c r="D115" s="34" t="s">
        <v>233</v>
      </c>
      <c r="E115" s="40" t="s">
        <v>238</v>
      </c>
      <c r="F115" s="63">
        <f t="shared" ref="F115:J116" si="100">+F116</f>
        <v>142092023709</v>
      </c>
      <c r="G115" s="63">
        <f t="shared" si="100"/>
        <v>0</v>
      </c>
      <c r="H115" s="63">
        <f t="shared" si="100"/>
        <v>0</v>
      </c>
      <c r="I115" s="63">
        <f t="shared" si="100"/>
        <v>0</v>
      </c>
      <c r="J115" s="63">
        <f t="shared" si="100"/>
        <v>0</v>
      </c>
      <c r="K115" s="63">
        <f t="shared" si="62"/>
        <v>0</v>
      </c>
      <c r="L115" s="254">
        <f>+L116</f>
        <v>142092023709</v>
      </c>
      <c r="M115" s="253">
        <f t="shared" si="54"/>
        <v>1.8004653483314589E-2</v>
      </c>
      <c r="N115" s="63">
        <f t="shared" ref="N115:W116" si="101">+N116</f>
        <v>0</v>
      </c>
      <c r="O115" s="63">
        <f t="shared" si="101"/>
        <v>0</v>
      </c>
      <c r="P115" s="63">
        <f t="shared" si="101"/>
        <v>142092023709</v>
      </c>
      <c r="Q115" s="63">
        <f t="shared" si="101"/>
        <v>0</v>
      </c>
      <c r="R115" s="63">
        <f t="shared" si="101"/>
        <v>142092023709</v>
      </c>
      <c r="S115" s="63">
        <f t="shared" si="101"/>
        <v>0</v>
      </c>
      <c r="T115" s="63">
        <f t="shared" si="101"/>
        <v>0</v>
      </c>
      <c r="U115" s="63">
        <f t="shared" si="101"/>
        <v>0</v>
      </c>
      <c r="V115" s="63">
        <f t="shared" si="101"/>
        <v>0</v>
      </c>
      <c r="W115" s="63">
        <f t="shared" si="101"/>
        <v>0</v>
      </c>
      <c r="X115" s="38">
        <f t="shared" si="63"/>
        <v>0</v>
      </c>
      <c r="Y115" s="38">
        <f t="shared" si="64"/>
        <v>0</v>
      </c>
      <c r="Z115" s="38">
        <f t="shared" si="65"/>
        <v>0</v>
      </c>
      <c r="AA115" s="38" t="s">
        <v>40</v>
      </c>
      <c r="AB115" s="38" t="s">
        <v>40</v>
      </c>
    </row>
    <row r="116" spans="1:28" s="4" customFormat="1" ht="23.25" customHeight="1" x14ac:dyDescent="0.25">
      <c r="A116" s="39" t="s">
        <v>239</v>
      </c>
      <c r="B116" s="34" t="s">
        <v>37</v>
      </c>
      <c r="C116" s="34">
        <v>11</v>
      </c>
      <c r="D116" s="34" t="s">
        <v>233</v>
      </c>
      <c r="E116" s="40" t="s">
        <v>240</v>
      </c>
      <c r="F116" s="63">
        <f t="shared" si="100"/>
        <v>142092023709</v>
      </c>
      <c r="G116" s="63">
        <f t="shared" si="100"/>
        <v>0</v>
      </c>
      <c r="H116" s="63">
        <f t="shared" si="100"/>
        <v>0</v>
      </c>
      <c r="I116" s="63">
        <f t="shared" si="100"/>
        <v>0</v>
      </c>
      <c r="J116" s="63">
        <f t="shared" si="100"/>
        <v>0</v>
      </c>
      <c r="K116" s="63">
        <f t="shared" si="62"/>
        <v>0</v>
      </c>
      <c r="L116" s="254">
        <f>+L117</f>
        <v>142092023709</v>
      </c>
      <c r="M116" s="253">
        <f t="shared" si="54"/>
        <v>1.8004653483314589E-2</v>
      </c>
      <c r="N116" s="63">
        <f t="shared" si="101"/>
        <v>0</v>
      </c>
      <c r="O116" s="63">
        <f t="shared" si="101"/>
        <v>0</v>
      </c>
      <c r="P116" s="63">
        <f t="shared" si="101"/>
        <v>142092023709</v>
      </c>
      <c r="Q116" s="63">
        <f t="shared" si="101"/>
        <v>0</v>
      </c>
      <c r="R116" s="63">
        <f t="shared" si="101"/>
        <v>142092023709</v>
      </c>
      <c r="S116" s="63">
        <f t="shared" si="101"/>
        <v>0</v>
      </c>
      <c r="T116" s="63">
        <f t="shared" si="101"/>
        <v>0</v>
      </c>
      <c r="U116" s="63">
        <f t="shared" si="101"/>
        <v>0</v>
      </c>
      <c r="V116" s="63">
        <f t="shared" si="101"/>
        <v>0</v>
      </c>
      <c r="W116" s="63">
        <f t="shared" si="101"/>
        <v>0</v>
      </c>
      <c r="X116" s="38">
        <f t="shared" si="63"/>
        <v>0</v>
      </c>
      <c r="Y116" s="38">
        <f t="shared" si="64"/>
        <v>0</v>
      </c>
      <c r="Z116" s="38">
        <f t="shared" si="65"/>
        <v>0</v>
      </c>
      <c r="AA116" s="38" t="s">
        <v>40</v>
      </c>
      <c r="AB116" s="38" t="s">
        <v>40</v>
      </c>
    </row>
    <row r="117" spans="1:28" ht="23.25" customHeight="1" x14ac:dyDescent="0.25">
      <c r="A117" s="43" t="s">
        <v>241</v>
      </c>
      <c r="B117" s="44" t="s">
        <v>37</v>
      </c>
      <c r="C117" s="44">
        <v>11</v>
      </c>
      <c r="D117" s="44" t="s">
        <v>233</v>
      </c>
      <c r="E117" s="45" t="s">
        <v>37</v>
      </c>
      <c r="F117" s="48">
        <v>142092023709</v>
      </c>
      <c r="G117" s="48">
        <v>0</v>
      </c>
      <c r="H117" s="48">
        <v>0</v>
      </c>
      <c r="I117" s="46">
        <v>0</v>
      </c>
      <c r="J117" s="48">
        <v>0</v>
      </c>
      <c r="K117" s="48">
        <f t="shared" si="62"/>
        <v>0</v>
      </c>
      <c r="L117" s="255">
        <f>+F117+K117</f>
        <v>142092023709</v>
      </c>
      <c r="M117" s="253">
        <f t="shared" si="54"/>
        <v>1.8004653483314589E-2</v>
      </c>
      <c r="N117" s="48">
        <v>0</v>
      </c>
      <c r="O117" s="46">
        <v>0</v>
      </c>
      <c r="P117" s="88">
        <f>L117-O117</f>
        <v>142092023709</v>
      </c>
      <c r="Q117" s="46">
        <v>0</v>
      </c>
      <c r="R117" s="88">
        <f>+L117-Q117</f>
        <v>142092023709</v>
      </c>
      <c r="S117" s="46">
        <f>O117-Q117</f>
        <v>0</v>
      </c>
      <c r="T117" s="46">
        <v>0</v>
      </c>
      <c r="U117" s="88">
        <f>+Q117-T117</f>
        <v>0</v>
      </c>
      <c r="V117" s="46">
        <v>0</v>
      </c>
      <c r="W117" s="88">
        <f>+T117-V117</f>
        <v>0</v>
      </c>
      <c r="X117" s="58">
        <f t="shared" si="63"/>
        <v>0</v>
      </c>
      <c r="Y117" s="58">
        <f t="shared" si="64"/>
        <v>0</v>
      </c>
      <c r="Z117" s="58">
        <f t="shared" si="65"/>
        <v>0</v>
      </c>
      <c r="AA117" s="58" t="s">
        <v>40</v>
      </c>
      <c r="AB117" s="58" t="s">
        <v>40</v>
      </c>
    </row>
    <row r="118" spans="1:28" ht="23.25" customHeight="1" x14ac:dyDescent="0.25">
      <c r="A118" s="39" t="s">
        <v>242</v>
      </c>
      <c r="B118" s="82" t="s">
        <v>37</v>
      </c>
      <c r="C118" s="82">
        <v>11</v>
      </c>
      <c r="D118" s="82" t="s">
        <v>38</v>
      </c>
      <c r="E118" s="40" t="s">
        <v>243</v>
      </c>
      <c r="F118" s="63">
        <f>+F119</f>
        <v>2577909803112</v>
      </c>
      <c r="G118" s="63">
        <f>+G119</f>
        <v>0</v>
      </c>
      <c r="H118" s="63">
        <f>+H119</f>
        <v>0</v>
      </c>
      <c r="I118" s="63">
        <f>+I119</f>
        <v>0</v>
      </c>
      <c r="J118" s="63">
        <f>+J119</f>
        <v>0</v>
      </c>
      <c r="K118" s="63">
        <f t="shared" si="62"/>
        <v>0</v>
      </c>
      <c r="L118" s="254">
        <f>+L119</f>
        <v>2577909803112</v>
      </c>
      <c r="M118" s="253">
        <f t="shared" si="54"/>
        <v>0.32665009269856321</v>
      </c>
      <c r="N118" s="63">
        <f t="shared" ref="N118:W118" si="102">+N119</f>
        <v>0</v>
      </c>
      <c r="O118" s="63">
        <f t="shared" si="102"/>
        <v>1340473442771</v>
      </c>
      <c r="P118" s="63">
        <f t="shared" si="102"/>
        <v>1237436360341</v>
      </c>
      <c r="Q118" s="63">
        <f t="shared" si="102"/>
        <v>1340473442771</v>
      </c>
      <c r="R118" s="63">
        <f t="shared" si="102"/>
        <v>1237436360341</v>
      </c>
      <c r="S118" s="63">
        <f t="shared" si="102"/>
        <v>0</v>
      </c>
      <c r="T118" s="63">
        <f t="shared" si="102"/>
        <v>1340473442771</v>
      </c>
      <c r="U118" s="63">
        <f t="shared" si="102"/>
        <v>0</v>
      </c>
      <c r="V118" s="63">
        <f t="shared" si="102"/>
        <v>1340473442771</v>
      </c>
      <c r="W118" s="63">
        <f t="shared" si="102"/>
        <v>0</v>
      </c>
      <c r="X118" s="38">
        <f t="shared" si="63"/>
        <v>0.51998461744193214</v>
      </c>
      <c r="Y118" s="38">
        <f t="shared" si="64"/>
        <v>0.51998461744193214</v>
      </c>
      <c r="Z118" s="38">
        <f t="shared" si="65"/>
        <v>0.51998461744193214</v>
      </c>
      <c r="AA118" s="38">
        <f t="shared" ref="AA118:AA181" si="103">+T118/Q118</f>
        <v>1</v>
      </c>
      <c r="AB118" s="38">
        <f>+V118/T118</f>
        <v>1</v>
      </c>
    </row>
    <row r="119" spans="1:28" ht="23.25" customHeight="1" thickBot="1" x14ac:dyDescent="0.3">
      <c r="A119" s="83" t="s">
        <v>244</v>
      </c>
      <c r="B119" s="84" t="s">
        <v>37</v>
      </c>
      <c r="C119" s="84">
        <v>11</v>
      </c>
      <c r="D119" s="84" t="s">
        <v>38</v>
      </c>
      <c r="E119" s="85" t="s">
        <v>245</v>
      </c>
      <c r="F119" s="46">
        <v>2577909803112</v>
      </c>
      <c r="G119" s="88">
        <v>0</v>
      </c>
      <c r="H119" s="88">
        <v>0</v>
      </c>
      <c r="I119" s="88">
        <v>0</v>
      </c>
      <c r="J119" s="88">
        <v>0</v>
      </c>
      <c r="K119" s="88">
        <f t="shared" si="62"/>
        <v>0</v>
      </c>
      <c r="L119" s="256">
        <f>+F119+K119</f>
        <v>2577909803112</v>
      </c>
      <c r="M119" s="263">
        <f t="shared" si="54"/>
        <v>0.32665009269856321</v>
      </c>
      <c r="N119" s="88">
        <v>0</v>
      </c>
      <c r="O119" s="46">
        <v>1340473442771</v>
      </c>
      <c r="P119" s="88">
        <f>L119-O119</f>
        <v>1237436360341</v>
      </c>
      <c r="Q119" s="46">
        <v>1340473442771</v>
      </c>
      <c r="R119" s="88">
        <f>+L119-Q119</f>
        <v>1237436360341</v>
      </c>
      <c r="S119" s="46">
        <f>O119-Q119</f>
        <v>0</v>
      </c>
      <c r="T119" s="46">
        <v>1340473442771</v>
      </c>
      <c r="U119" s="88">
        <f>+Q119-T119</f>
        <v>0</v>
      </c>
      <c r="V119" s="46">
        <v>1340473442771</v>
      </c>
      <c r="W119" s="88">
        <f>+T119-V119</f>
        <v>0</v>
      </c>
      <c r="X119" s="49">
        <f t="shared" si="63"/>
        <v>0.51998461744193214</v>
      </c>
      <c r="Y119" s="49">
        <f t="shared" si="64"/>
        <v>0.51998461744193214</v>
      </c>
      <c r="Z119" s="49">
        <f t="shared" si="65"/>
        <v>0.51998461744193214</v>
      </c>
      <c r="AA119" s="49">
        <f t="shared" si="103"/>
        <v>1</v>
      </c>
      <c r="AB119" s="49">
        <f>+V119/T119</f>
        <v>1</v>
      </c>
    </row>
    <row r="120" spans="1:28" s="4" customFormat="1" ht="28.5" customHeight="1" thickBot="1" x14ac:dyDescent="0.3">
      <c r="A120" s="21" t="s">
        <v>246</v>
      </c>
      <c r="B120" s="89" t="s">
        <v>37</v>
      </c>
      <c r="C120" s="90">
        <v>10</v>
      </c>
      <c r="D120" s="89" t="s">
        <v>38</v>
      </c>
      <c r="E120" s="23" t="s">
        <v>247</v>
      </c>
      <c r="F120" s="24">
        <f>+F123+F229+F251+F261+F267</f>
        <v>4895916309483</v>
      </c>
      <c r="G120" s="24">
        <f>+G123+G229+G251+G261+G267</f>
        <v>0</v>
      </c>
      <c r="H120" s="24">
        <f>+H123+H229+H251+H261+H267</f>
        <v>0</v>
      </c>
      <c r="I120" s="24">
        <f>+I123+I229+I251+I261+I267</f>
        <v>0</v>
      </c>
      <c r="J120" s="24">
        <f>+J123+J229+J251+J261+J267</f>
        <v>0</v>
      </c>
      <c r="K120" s="24">
        <f t="shared" si="62"/>
        <v>0</v>
      </c>
      <c r="L120" s="248">
        <f>+L123+L229+L251+L261+L267</f>
        <v>4895916309483</v>
      </c>
      <c r="M120" s="264">
        <f t="shared" si="54"/>
        <v>0.62036752193829503</v>
      </c>
      <c r="N120" s="24">
        <f t="shared" ref="N120:W120" si="104">+N123+N229+N251+N261+N267</f>
        <v>0</v>
      </c>
      <c r="O120" s="24">
        <f t="shared" si="104"/>
        <v>3752521268098.1201</v>
      </c>
      <c r="P120" s="24">
        <f t="shared" si="104"/>
        <v>1143395041384.8801</v>
      </c>
      <c r="Q120" s="24">
        <f t="shared" si="104"/>
        <v>3746624298557.5</v>
      </c>
      <c r="R120" s="24">
        <f t="shared" si="104"/>
        <v>1149292010925.5</v>
      </c>
      <c r="S120" s="24">
        <f t="shared" si="104"/>
        <v>5896969540.6200008</v>
      </c>
      <c r="T120" s="24">
        <f t="shared" si="104"/>
        <v>4944579381.3699999</v>
      </c>
      <c r="U120" s="24">
        <f t="shared" si="104"/>
        <v>3741679719176.1304</v>
      </c>
      <c r="V120" s="24">
        <f t="shared" si="104"/>
        <v>4770657117.3699999</v>
      </c>
      <c r="W120" s="24">
        <f t="shared" si="104"/>
        <v>173922264</v>
      </c>
      <c r="X120" s="30">
        <f t="shared" si="63"/>
        <v>0.7652549720469255</v>
      </c>
      <c r="Y120" s="243">
        <f t="shared" si="64"/>
        <v>1.009939522820834E-3</v>
      </c>
      <c r="Z120" s="243">
        <f t="shared" si="65"/>
        <v>9.744155773516016E-4</v>
      </c>
      <c r="AA120" s="31">
        <f t="shared" si="103"/>
        <v>1.3197425168234051E-3</v>
      </c>
      <c r="AB120" s="32">
        <f>+V120/T120</f>
        <v>0.96482567058073787</v>
      </c>
    </row>
    <row r="121" spans="1:28" s="4" customFormat="1" ht="28.5" customHeight="1" thickBot="1" x14ac:dyDescent="0.3">
      <c r="A121" s="21" t="s">
        <v>246</v>
      </c>
      <c r="B121" s="89" t="s">
        <v>37</v>
      </c>
      <c r="C121" s="90">
        <v>13</v>
      </c>
      <c r="D121" s="89" t="s">
        <v>38</v>
      </c>
      <c r="E121" s="23" t="s">
        <v>247</v>
      </c>
      <c r="F121" s="24">
        <f>+F268</f>
        <v>15000000000</v>
      </c>
      <c r="G121" s="24">
        <f>+G268</f>
        <v>0</v>
      </c>
      <c r="H121" s="24">
        <f>+H268</f>
        <v>0</v>
      </c>
      <c r="I121" s="24">
        <f>+I268</f>
        <v>2925000000</v>
      </c>
      <c r="J121" s="24">
        <f>+J268</f>
        <v>2925000000</v>
      </c>
      <c r="K121" s="24">
        <f t="shared" si="62"/>
        <v>0</v>
      </c>
      <c r="L121" s="248">
        <f>+L268</f>
        <v>15000000000</v>
      </c>
      <c r="M121" s="25">
        <f t="shared" si="54"/>
        <v>1.9006682796130295E-3</v>
      </c>
      <c r="N121" s="24">
        <f t="shared" ref="N121:W121" si="105">+N268</f>
        <v>0</v>
      </c>
      <c r="O121" s="24">
        <f t="shared" si="105"/>
        <v>12075000000</v>
      </c>
      <c r="P121" s="24">
        <f t="shared" si="105"/>
        <v>2925000000</v>
      </c>
      <c r="Q121" s="24">
        <f t="shared" si="105"/>
        <v>6405089410</v>
      </c>
      <c r="R121" s="24">
        <f t="shared" si="105"/>
        <v>8594910590</v>
      </c>
      <c r="S121" s="24">
        <f t="shared" si="105"/>
        <v>5669910590</v>
      </c>
      <c r="T121" s="24">
        <f t="shared" si="105"/>
        <v>0</v>
      </c>
      <c r="U121" s="24">
        <f t="shared" si="105"/>
        <v>6405089410</v>
      </c>
      <c r="V121" s="24">
        <f t="shared" si="105"/>
        <v>0</v>
      </c>
      <c r="W121" s="24">
        <f t="shared" si="105"/>
        <v>0</v>
      </c>
      <c r="X121" s="30">
        <f t="shared" si="63"/>
        <v>0.42700596066666668</v>
      </c>
      <c r="Y121" s="243">
        <f t="shared" si="64"/>
        <v>0</v>
      </c>
      <c r="Z121" s="31">
        <f t="shared" si="65"/>
        <v>0</v>
      </c>
      <c r="AA121" s="31">
        <f t="shared" si="103"/>
        <v>0</v>
      </c>
      <c r="AB121" s="32" t="s">
        <v>40</v>
      </c>
    </row>
    <row r="122" spans="1:28" s="4" customFormat="1" ht="28.5" customHeight="1" thickBot="1" x14ac:dyDescent="0.3">
      <c r="A122" s="21" t="s">
        <v>246</v>
      </c>
      <c r="B122" s="89" t="s">
        <v>41</v>
      </c>
      <c r="C122" s="90">
        <v>20</v>
      </c>
      <c r="D122" s="89" t="s">
        <v>38</v>
      </c>
      <c r="E122" s="23" t="s">
        <v>247</v>
      </c>
      <c r="F122" s="24">
        <f>+F239+F269</f>
        <v>147104900000</v>
      </c>
      <c r="G122" s="24">
        <f>+G239+G269</f>
        <v>0</v>
      </c>
      <c r="H122" s="24">
        <f>+H239+H269</f>
        <v>0</v>
      </c>
      <c r="I122" s="24">
        <f>+I239+I269</f>
        <v>2074546116</v>
      </c>
      <c r="J122" s="24">
        <f>+J239+J269</f>
        <v>2074546116</v>
      </c>
      <c r="K122" s="24">
        <f t="shared" si="62"/>
        <v>0</v>
      </c>
      <c r="L122" s="248">
        <f>+L239+L269</f>
        <v>147104900000</v>
      </c>
      <c r="M122" s="25">
        <f t="shared" si="54"/>
        <v>1.8639841147043115E-2</v>
      </c>
      <c r="N122" s="24">
        <f t="shared" ref="N122:W122" si="106">+N239+N269</f>
        <v>0</v>
      </c>
      <c r="O122" s="24">
        <f t="shared" si="106"/>
        <v>124743184998</v>
      </c>
      <c r="P122" s="24">
        <f t="shared" si="106"/>
        <v>22361715002</v>
      </c>
      <c r="Q122" s="24">
        <f t="shared" si="106"/>
        <v>84599271344.710007</v>
      </c>
      <c r="R122" s="24">
        <f t="shared" si="106"/>
        <v>62505628655.290001</v>
      </c>
      <c r="S122" s="24">
        <f t="shared" si="106"/>
        <v>40143913653.289993</v>
      </c>
      <c r="T122" s="24">
        <f t="shared" si="106"/>
        <v>53475448676.840004</v>
      </c>
      <c r="U122" s="24">
        <f t="shared" si="106"/>
        <v>31123822667.869999</v>
      </c>
      <c r="V122" s="24">
        <f t="shared" si="106"/>
        <v>53471413213.840004</v>
      </c>
      <c r="W122" s="24">
        <f t="shared" si="106"/>
        <v>4035463</v>
      </c>
      <c r="X122" s="30">
        <f t="shared" si="63"/>
        <v>0.57509485642361335</v>
      </c>
      <c r="Y122" s="31">
        <f t="shared" si="64"/>
        <v>0.36351915318143724</v>
      </c>
      <c r="Z122" s="31">
        <f t="shared" si="65"/>
        <v>0.36349172062820478</v>
      </c>
      <c r="AA122" s="31">
        <f t="shared" si="103"/>
        <v>0.6321029463592871</v>
      </c>
      <c r="AB122" s="32">
        <f>+V122/T122</f>
        <v>0.99992453615444377</v>
      </c>
    </row>
    <row r="123" spans="1:28" ht="24" customHeight="1" x14ac:dyDescent="0.25">
      <c r="A123" s="33" t="s">
        <v>248</v>
      </c>
      <c r="B123" s="92" t="s">
        <v>37</v>
      </c>
      <c r="C123" s="92">
        <v>10</v>
      </c>
      <c r="D123" s="92" t="s">
        <v>38</v>
      </c>
      <c r="E123" s="35" t="s">
        <v>249</v>
      </c>
      <c r="F123" s="93">
        <f>+F124</f>
        <v>4811194871576</v>
      </c>
      <c r="G123" s="93">
        <f>+G124</f>
        <v>0</v>
      </c>
      <c r="H123" s="93">
        <f>+H124</f>
        <v>0</v>
      </c>
      <c r="I123" s="93">
        <f>+I124</f>
        <v>0</v>
      </c>
      <c r="J123" s="93">
        <f>+J124</f>
        <v>0</v>
      </c>
      <c r="K123" s="93">
        <f t="shared" si="62"/>
        <v>0</v>
      </c>
      <c r="L123" s="257">
        <f>+L124</f>
        <v>4811194871576</v>
      </c>
      <c r="M123" s="265">
        <f t="shared" si="54"/>
        <v>0.60963236529609244</v>
      </c>
      <c r="N123" s="93">
        <f t="shared" ref="N123:W123" si="107">+N124</f>
        <v>0</v>
      </c>
      <c r="O123" s="93">
        <f t="shared" si="107"/>
        <v>3678305232181.6899</v>
      </c>
      <c r="P123" s="93">
        <f t="shared" si="107"/>
        <v>1132889639394.3101</v>
      </c>
      <c r="Q123" s="93">
        <f t="shared" si="107"/>
        <v>3677190158099.54</v>
      </c>
      <c r="R123" s="93">
        <f t="shared" si="107"/>
        <v>1134004713476.46</v>
      </c>
      <c r="S123" s="93">
        <f t="shared" si="107"/>
        <v>1115074082.1500006</v>
      </c>
      <c r="T123" s="93">
        <f t="shared" si="107"/>
        <v>1952256733.6600001</v>
      </c>
      <c r="U123" s="93">
        <f t="shared" si="107"/>
        <v>3675237901365.8799</v>
      </c>
      <c r="V123" s="93">
        <f t="shared" si="107"/>
        <v>1918733510.6600001</v>
      </c>
      <c r="W123" s="93">
        <f t="shared" si="107"/>
        <v>33523223</v>
      </c>
      <c r="X123" s="38">
        <f t="shared" si="63"/>
        <v>0.76429873581383434</v>
      </c>
      <c r="Y123" s="147">
        <f t="shared" si="64"/>
        <v>4.0577378089457861E-4</v>
      </c>
      <c r="Z123" s="147">
        <f t="shared" si="65"/>
        <v>3.9880602675141318E-4</v>
      </c>
      <c r="AA123" s="147">
        <f t="shared" si="103"/>
        <v>5.3090992027156217E-4</v>
      </c>
      <c r="AB123" s="38">
        <f>+V123/T123</f>
        <v>0.98282847618245772</v>
      </c>
    </row>
    <row r="124" spans="1:28" ht="24" customHeight="1" x14ac:dyDescent="0.25">
      <c r="A124" s="39" t="s">
        <v>250</v>
      </c>
      <c r="B124" s="34" t="s">
        <v>37</v>
      </c>
      <c r="C124" s="34">
        <v>10</v>
      </c>
      <c r="D124" s="34" t="s">
        <v>38</v>
      </c>
      <c r="E124" s="40" t="s">
        <v>251</v>
      </c>
      <c r="F124" s="62">
        <f>+F125+F129+F133+F137+F141+F145+F149+F153+F157+F161+F165+F169+F173+F177+F181+F185+F189+F193+F197+F201+F205+F209+F213+F217+F221+F225</f>
        <v>4811194871576</v>
      </c>
      <c r="G124" s="62">
        <f>+G125+G129+G133+G137+G141+G145+G149+G153+G157+G161+G165+G169+G173+G177+G181+G185+G189+G193+G197+G201+G205+G209+G213+G217+G221+G225</f>
        <v>0</v>
      </c>
      <c r="H124" s="62">
        <f>+H125+H129+H133+H137+H141+H145+H149+H153+H157+H161+H165+H169+H173+H177+H181+H185+H189+H193+H197+H201+H205+H209+H213+H217+H221+H225</f>
        <v>0</v>
      </c>
      <c r="I124" s="62">
        <f>+I125+I129+I133+I137+I141+I145+I149+I153+I157+I161+I165+I169+I173+I177+I181+I185+I189+I193+I197+I201+I205+I209+I213+I217+I221+I225</f>
        <v>0</v>
      </c>
      <c r="J124" s="62">
        <f>+J125+J129+J133+J137+J141+J145+J149+J153+J157+J161+J165+J169+J173+J177+J181+J185+J189+J193+J197+J201+J205+J209+J213+J217+J221+J225</f>
        <v>0</v>
      </c>
      <c r="K124" s="62">
        <f t="shared" si="62"/>
        <v>0</v>
      </c>
      <c r="L124" s="66">
        <f>+L125+L129+L133+L137+L141+L145+L149+L153+L157+L161+L165+L169+L173+L177+L181+L185+L189+L193+L197+L201+L205+L209+L213+L217+L221+L225</f>
        <v>4811194871576</v>
      </c>
      <c r="M124" s="253">
        <f t="shared" si="54"/>
        <v>0.60963236529609244</v>
      </c>
      <c r="N124" s="62">
        <f t="shared" ref="N124:W124" si="108">+N125+N129+N133+N137+N141+N145+N149+N153+N157+N161+N165+N169+N173+N177+N181+N185+N189+N193+N197+N201+N205+N209+N213+N217+N221+N225</f>
        <v>0</v>
      </c>
      <c r="O124" s="62">
        <f t="shared" si="108"/>
        <v>3678305232181.6899</v>
      </c>
      <c r="P124" s="62">
        <f t="shared" si="108"/>
        <v>1132889639394.3101</v>
      </c>
      <c r="Q124" s="62">
        <f t="shared" si="108"/>
        <v>3677190158099.54</v>
      </c>
      <c r="R124" s="62">
        <f t="shared" si="108"/>
        <v>1134004713476.46</v>
      </c>
      <c r="S124" s="62">
        <f t="shared" si="108"/>
        <v>1115074082.1500006</v>
      </c>
      <c r="T124" s="62">
        <f t="shared" si="108"/>
        <v>1952256733.6600001</v>
      </c>
      <c r="U124" s="62">
        <f t="shared" si="108"/>
        <v>3675237901365.8799</v>
      </c>
      <c r="V124" s="62">
        <f t="shared" si="108"/>
        <v>1918733510.6600001</v>
      </c>
      <c r="W124" s="62">
        <f t="shared" si="108"/>
        <v>33523223</v>
      </c>
      <c r="X124" s="38">
        <f t="shared" si="63"/>
        <v>0.76429873581383434</v>
      </c>
      <c r="Y124" s="147">
        <f t="shared" si="64"/>
        <v>4.0577378089457861E-4</v>
      </c>
      <c r="Z124" s="147">
        <f t="shared" si="65"/>
        <v>3.9880602675141318E-4</v>
      </c>
      <c r="AA124" s="147">
        <f t="shared" si="103"/>
        <v>5.3090992027156217E-4</v>
      </c>
      <c r="AB124" s="38">
        <f>+V124/T124</f>
        <v>0.98282847618245772</v>
      </c>
    </row>
    <row r="125" spans="1:28" ht="54" customHeight="1" x14ac:dyDescent="0.25">
      <c r="A125" s="39" t="s">
        <v>252</v>
      </c>
      <c r="B125" s="34" t="s">
        <v>37</v>
      </c>
      <c r="C125" s="34">
        <v>10</v>
      </c>
      <c r="D125" s="34" t="s">
        <v>38</v>
      </c>
      <c r="E125" s="40" t="s">
        <v>253</v>
      </c>
      <c r="F125" s="62">
        <f t="shared" ref="F125:J127" si="109">+F126</f>
        <v>214344555873</v>
      </c>
      <c r="G125" s="62">
        <f t="shared" si="109"/>
        <v>0</v>
      </c>
      <c r="H125" s="62">
        <f t="shared" si="109"/>
        <v>0</v>
      </c>
      <c r="I125" s="62">
        <f t="shared" si="109"/>
        <v>0</v>
      </c>
      <c r="J125" s="62">
        <f t="shared" si="109"/>
        <v>0</v>
      </c>
      <c r="K125" s="62">
        <f t="shared" si="62"/>
        <v>0</v>
      </c>
      <c r="L125" s="66">
        <f>+L126</f>
        <v>214344555873</v>
      </c>
      <c r="M125" s="253">
        <f t="shared" si="54"/>
        <v>2.7159859883703584E-2</v>
      </c>
      <c r="N125" s="62">
        <f t="shared" ref="N125:W127" si="110">+N126</f>
        <v>0</v>
      </c>
      <c r="O125" s="62">
        <f t="shared" si="110"/>
        <v>189713379685</v>
      </c>
      <c r="P125" s="62">
        <f t="shared" si="110"/>
        <v>24631176188</v>
      </c>
      <c r="Q125" s="62">
        <f t="shared" si="110"/>
        <v>189713379685</v>
      </c>
      <c r="R125" s="62">
        <f t="shared" si="110"/>
        <v>24631176188</v>
      </c>
      <c r="S125" s="62">
        <f t="shared" si="110"/>
        <v>0</v>
      </c>
      <c r="T125" s="62">
        <f t="shared" si="110"/>
        <v>0</v>
      </c>
      <c r="U125" s="62">
        <f t="shared" si="110"/>
        <v>189713379685</v>
      </c>
      <c r="V125" s="62">
        <f t="shared" si="110"/>
        <v>0</v>
      </c>
      <c r="W125" s="62">
        <f t="shared" si="110"/>
        <v>0</v>
      </c>
      <c r="X125" s="38">
        <f t="shared" si="63"/>
        <v>0.88508606580801585</v>
      </c>
      <c r="Y125" s="38">
        <f t="shared" si="64"/>
        <v>0</v>
      </c>
      <c r="Z125" s="38">
        <f t="shared" si="65"/>
        <v>0</v>
      </c>
      <c r="AA125" s="38">
        <f t="shared" si="103"/>
        <v>0</v>
      </c>
      <c r="AB125" s="38" t="s">
        <v>40</v>
      </c>
    </row>
    <row r="126" spans="1:28" ht="54" customHeight="1" x14ac:dyDescent="0.25">
      <c r="A126" s="39" t="s">
        <v>254</v>
      </c>
      <c r="B126" s="34" t="s">
        <v>37</v>
      </c>
      <c r="C126" s="34">
        <v>10</v>
      </c>
      <c r="D126" s="34" t="s">
        <v>38</v>
      </c>
      <c r="E126" s="40" t="s">
        <v>253</v>
      </c>
      <c r="F126" s="62">
        <f t="shared" si="109"/>
        <v>214344555873</v>
      </c>
      <c r="G126" s="62">
        <f t="shared" si="109"/>
        <v>0</v>
      </c>
      <c r="H126" s="62">
        <f t="shared" si="109"/>
        <v>0</v>
      </c>
      <c r="I126" s="62">
        <f t="shared" si="109"/>
        <v>0</v>
      </c>
      <c r="J126" s="62">
        <f t="shared" si="109"/>
        <v>0</v>
      </c>
      <c r="K126" s="62">
        <f t="shared" si="62"/>
        <v>0</v>
      </c>
      <c r="L126" s="66">
        <f>+L127</f>
        <v>214344555873</v>
      </c>
      <c r="M126" s="253">
        <f t="shared" si="54"/>
        <v>2.7159859883703584E-2</v>
      </c>
      <c r="N126" s="62">
        <f t="shared" si="110"/>
        <v>0</v>
      </c>
      <c r="O126" s="62">
        <f t="shared" si="110"/>
        <v>189713379685</v>
      </c>
      <c r="P126" s="62">
        <f t="shared" si="110"/>
        <v>24631176188</v>
      </c>
      <c r="Q126" s="62">
        <f t="shared" si="110"/>
        <v>189713379685</v>
      </c>
      <c r="R126" s="62">
        <f t="shared" si="110"/>
        <v>24631176188</v>
      </c>
      <c r="S126" s="62">
        <f t="shared" si="110"/>
        <v>0</v>
      </c>
      <c r="T126" s="62">
        <f t="shared" si="110"/>
        <v>0</v>
      </c>
      <c r="U126" s="62">
        <f t="shared" si="110"/>
        <v>189713379685</v>
      </c>
      <c r="V126" s="62">
        <f t="shared" si="110"/>
        <v>0</v>
      </c>
      <c r="W126" s="62">
        <f t="shared" si="110"/>
        <v>0</v>
      </c>
      <c r="X126" s="38">
        <f t="shared" si="63"/>
        <v>0.88508606580801585</v>
      </c>
      <c r="Y126" s="38">
        <f t="shared" si="64"/>
        <v>0</v>
      </c>
      <c r="Z126" s="38">
        <f t="shared" si="65"/>
        <v>0</v>
      </c>
      <c r="AA126" s="38">
        <f t="shared" si="103"/>
        <v>0</v>
      </c>
      <c r="AB126" s="38" t="s">
        <v>40</v>
      </c>
    </row>
    <row r="127" spans="1:28" ht="30" customHeight="1" x14ac:dyDescent="0.25">
      <c r="A127" s="39" t="s">
        <v>255</v>
      </c>
      <c r="B127" s="34" t="s">
        <v>37</v>
      </c>
      <c r="C127" s="34">
        <v>10</v>
      </c>
      <c r="D127" s="34" t="s">
        <v>38</v>
      </c>
      <c r="E127" s="40" t="s">
        <v>256</v>
      </c>
      <c r="F127" s="62">
        <f t="shared" si="109"/>
        <v>214344555873</v>
      </c>
      <c r="G127" s="62">
        <f t="shared" si="109"/>
        <v>0</v>
      </c>
      <c r="H127" s="62">
        <f t="shared" si="109"/>
        <v>0</v>
      </c>
      <c r="I127" s="62">
        <f t="shared" si="109"/>
        <v>0</v>
      </c>
      <c r="J127" s="62">
        <f t="shared" si="109"/>
        <v>0</v>
      </c>
      <c r="K127" s="62">
        <f t="shared" si="62"/>
        <v>0</v>
      </c>
      <c r="L127" s="66">
        <f>+L128</f>
        <v>214344555873</v>
      </c>
      <c r="M127" s="253">
        <f t="shared" si="54"/>
        <v>2.7159859883703584E-2</v>
      </c>
      <c r="N127" s="62">
        <f t="shared" si="110"/>
        <v>0</v>
      </c>
      <c r="O127" s="62">
        <f t="shared" si="110"/>
        <v>189713379685</v>
      </c>
      <c r="P127" s="62">
        <f t="shared" si="110"/>
        <v>24631176188</v>
      </c>
      <c r="Q127" s="62">
        <f t="shared" si="110"/>
        <v>189713379685</v>
      </c>
      <c r="R127" s="62">
        <f t="shared" si="110"/>
        <v>24631176188</v>
      </c>
      <c r="S127" s="62">
        <f t="shared" si="110"/>
        <v>0</v>
      </c>
      <c r="T127" s="62">
        <f t="shared" si="110"/>
        <v>0</v>
      </c>
      <c r="U127" s="62">
        <f t="shared" si="110"/>
        <v>189713379685</v>
      </c>
      <c r="V127" s="62">
        <f t="shared" si="110"/>
        <v>0</v>
      </c>
      <c r="W127" s="62">
        <f t="shared" si="110"/>
        <v>0</v>
      </c>
      <c r="X127" s="38">
        <f t="shared" si="63"/>
        <v>0.88508606580801585</v>
      </c>
      <c r="Y127" s="38">
        <f t="shared" si="64"/>
        <v>0</v>
      </c>
      <c r="Z127" s="38">
        <f t="shared" si="65"/>
        <v>0</v>
      </c>
      <c r="AA127" s="38">
        <f t="shared" si="103"/>
        <v>0</v>
      </c>
      <c r="AB127" s="38" t="s">
        <v>40</v>
      </c>
    </row>
    <row r="128" spans="1:28" ht="30" customHeight="1" x14ac:dyDescent="0.25">
      <c r="A128" s="43" t="s">
        <v>257</v>
      </c>
      <c r="B128" s="44" t="s">
        <v>37</v>
      </c>
      <c r="C128" s="44">
        <v>10</v>
      </c>
      <c r="D128" s="44" t="s">
        <v>38</v>
      </c>
      <c r="E128" s="45" t="s">
        <v>258</v>
      </c>
      <c r="F128" s="46">
        <v>214344555873</v>
      </c>
      <c r="G128" s="46">
        <v>0</v>
      </c>
      <c r="H128" s="46">
        <v>0</v>
      </c>
      <c r="I128" s="46">
        <v>0</v>
      </c>
      <c r="J128" s="46">
        <v>0</v>
      </c>
      <c r="K128" s="46">
        <f t="shared" si="62"/>
        <v>0</v>
      </c>
      <c r="L128" s="56">
        <f>+F128+K128</f>
        <v>214344555873</v>
      </c>
      <c r="M128" s="266">
        <f t="shared" si="54"/>
        <v>2.7159859883703584E-2</v>
      </c>
      <c r="N128" s="46">
        <v>0</v>
      </c>
      <c r="O128" s="46">
        <v>189713379685</v>
      </c>
      <c r="P128" s="46">
        <f>L128-O128</f>
        <v>24631176188</v>
      </c>
      <c r="Q128" s="46">
        <v>189713379685</v>
      </c>
      <c r="R128" s="46">
        <f>+L128-Q128</f>
        <v>24631176188</v>
      </c>
      <c r="S128" s="46">
        <f>O128-Q128</f>
        <v>0</v>
      </c>
      <c r="T128" s="46">
        <v>0</v>
      </c>
      <c r="U128" s="46">
        <f>+Q128-T128</f>
        <v>189713379685</v>
      </c>
      <c r="V128" s="46">
        <v>0</v>
      </c>
      <c r="W128" s="88">
        <f>+T128-V128</f>
        <v>0</v>
      </c>
      <c r="X128" s="49">
        <f t="shared" si="63"/>
        <v>0.88508606580801585</v>
      </c>
      <c r="Y128" s="49">
        <f t="shared" si="64"/>
        <v>0</v>
      </c>
      <c r="Z128" s="49">
        <f t="shared" si="65"/>
        <v>0</v>
      </c>
      <c r="AA128" s="49">
        <f t="shared" si="103"/>
        <v>0</v>
      </c>
      <c r="AB128" s="49" t="s">
        <v>40</v>
      </c>
    </row>
    <row r="129" spans="1:28" ht="49.5" customHeight="1" x14ac:dyDescent="0.25">
      <c r="A129" s="39" t="s">
        <v>259</v>
      </c>
      <c r="B129" s="34" t="s">
        <v>37</v>
      </c>
      <c r="C129" s="34">
        <v>10</v>
      </c>
      <c r="D129" s="34" t="s">
        <v>38</v>
      </c>
      <c r="E129" s="40" t="s">
        <v>260</v>
      </c>
      <c r="F129" s="62">
        <f t="shared" ref="F129:J131" si="111">+F130</f>
        <v>3195851089</v>
      </c>
      <c r="G129" s="62">
        <f t="shared" si="111"/>
        <v>0</v>
      </c>
      <c r="H129" s="62">
        <f t="shared" si="111"/>
        <v>0</v>
      </c>
      <c r="I129" s="62">
        <f t="shared" si="111"/>
        <v>0</v>
      </c>
      <c r="J129" s="62">
        <f t="shared" si="111"/>
        <v>0</v>
      </c>
      <c r="K129" s="62">
        <f t="shared" si="62"/>
        <v>0</v>
      </c>
      <c r="L129" s="66">
        <f>+L130</f>
        <v>3195851089</v>
      </c>
      <c r="M129" s="42">
        <f t="shared" si="54"/>
        <v>4.0495018608193714E-4</v>
      </c>
      <c r="N129" s="62">
        <f t="shared" ref="N129:W131" si="112">+N130</f>
        <v>0</v>
      </c>
      <c r="O129" s="62">
        <f t="shared" si="112"/>
        <v>3195851089</v>
      </c>
      <c r="P129" s="62">
        <f t="shared" si="112"/>
        <v>0</v>
      </c>
      <c r="Q129" s="62">
        <f t="shared" si="112"/>
        <v>3195851089</v>
      </c>
      <c r="R129" s="62">
        <f t="shared" si="112"/>
        <v>0</v>
      </c>
      <c r="S129" s="62">
        <f t="shared" si="112"/>
        <v>0</v>
      </c>
      <c r="T129" s="62">
        <f t="shared" si="112"/>
        <v>0</v>
      </c>
      <c r="U129" s="62">
        <f t="shared" si="112"/>
        <v>3195851089</v>
      </c>
      <c r="V129" s="62">
        <f t="shared" si="112"/>
        <v>0</v>
      </c>
      <c r="W129" s="62">
        <f t="shared" si="112"/>
        <v>0</v>
      </c>
      <c r="X129" s="38">
        <f t="shared" si="63"/>
        <v>1</v>
      </c>
      <c r="Y129" s="38">
        <f t="shared" si="64"/>
        <v>0</v>
      </c>
      <c r="Z129" s="38">
        <f t="shared" si="65"/>
        <v>0</v>
      </c>
      <c r="AA129" s="38">
        <f t="shared" si="103"/>
        <v>0</v>
      </c>
      <c r="AB129" s="38" t="s">
        <v>40</v>
      </c>
    </row>
    <row r="130" spans="1:28" ht="49.5" customHeight="1" x14ac:dyDescent="0.25">
      <c r="A130" s="39" t="s">
        <v>261</v>
      </c>
      <c r="B130" s="34" t="s">
        <v>37</v>
      </c>
      <c r="C130" s="34">
        <v>10</v>
      </c>
      <c r="D130" s="34" t="s">
        <v>38</v>
      </c>
      <c r="E130" s="95" t="s">
        <v>260</v>
      </c>
      <c r="F130" s="62">
        <f t="shared" si="111"/>
        <v>3195851089</v>
      </c>
      <c r="G130" s="62">
        <f t="shared" si="111"/>
        <v>0</v>
      </c>
      <c r="H130" s="62">
        <f t="shared" si="111"/>
        <v>0</v>
      </c>
      <c r="I130" s="62">
        <f t="shared" si="111"/>
        <v>0</v>
      </c>
      <c r="J130" s="62">
        <f t="shared" si="111"/>
        <v>0</v>
      </c>
      <c r="K130" s="62">
        <f t="shared" si="62"/>
        <v>0</v>
      </c>
      <c r="L130" s="66">
        <f>+L131</f>
        <v>3195851089</v>
      </c>
      <c r="M130" s="42">
        <f t="shared" si="54"/>
        <v>4.0495018608193714E-4</v>
      </c>
      <c r="N130" s="62">
        <f t="shared" si="112"/>
        <v>0</v>
      </c>
      <c r="O130" s="62">
        <f t="shared" si="112"/>
        <v>3195851089</v>
      </c>
      <c r="P130" s="62">
        <f t="shared" si="112"/>
        <v>0</v>
      </c>
      <c r="Q130" s="62">
        <f t="shared" si="112"/>
        <v>3195851089</v>
      </c>
      <c r="R130" s="62">
        <f t="shared" si="112"/>
        <v>0</v>
      </c>
      <c r="S130" s="62">
        <f t="shared" si="112"/>
        <v>0</v>
      </c>
      <c r="T130" s="62">
        <f t="shared" si="112"/>
        <v>0</v>
      </c>
      <c r="U130" s="62">
        <f t="shared" si="112"/>
        <v>3195851089</v>
      </c>
      <c r="V130" s="62">
        <f t="shared" si="112"/>
        <v>0</v>
      </c>
      <c r="W130" s="62">
        <f t="shared" si="112"/>
        <v>0</v>
      </c>
      <c r="X130" s="38">
        <f t="shared" si="63"/>
        <v>1</v>
      </c>
      <c r="Y130" s="38">
        <f t="shared" si="64"/>
        <v>0</v>
      </c>
      <c r="Z130" s="38">
        <f t="shared" si="65"/>
        <v>0</v>
      </c>
      <c r="AA130" s="38">
        <f t="shared" si="103"/>
        <v>0</v>
      </c>
      <c r="AB130" s="38" t="s">
        <v>40</v>
      </c>
    </row>
    <row r="131" spans="1:28" ht="32.25" customHeight="1" x14ac:dyDescent="0.25">
      <c r="A131" s="39" t="s">
        <v>262</v>
      </c>
      <c r="B131" s="34" t="s">
        <v>37</v>
      </c>
      <c r="C131" s="34">
        <v>10</v>
      </c>
      <c r="D131" s="34" t="s">
        <v>38</v>
      </c>
      <c r="E131" s="40" t="s">
        <v>256</v>
      </c>
      <c r="F131" s="62">
        <f t="shared" si="111"/>
        <v>3195851089</v>
      </c>
      <c r="G131" s="62">
        <f t="shared" si="111"/>
        <v>0</v>
      </c>
      <c r="H131" s="62">
        <f t="shared" si="111"/>
        <v>0</v>
      </c>
      <c r="I131" s="62">
        <f t="shared" si="111"/>
        <v>0</v>
      </c>
      <c r="J131" s="62">
        <f t="shared" si="111"/>
        <v>0</v>
      </c>
      <c r="K131" s="62">
        <f t="shared" si="62"/>
        <v>0</v>
      </c>
      <c r="L131" s="66">
        <f>+L132</f>
        <v>3195851089</v>
      </c>
      <c r="M131" s="42">
        <f t="shared" si="54"/>
        <v>4.0495018608193714E-4</v>
      </c>
      <c r="N131" s="62">
        <f t="shared" si="112"/>
        <v>0</v>
      </c>
      <c r="O131" s="62">
        <f t="shared" si="112"/>
        <v>3195851089</v>
      </c>
      <c r="P131" s="62">
        <f t="shared" si="112"/>
        <v>0</v>
      </c>
      <c r="Q131" s="62">
        <f t="shared" si="112"/>
        <v>3195851089</v>
      </c>
      <c r="R131" s="62">
        <f t="shared" si="112"/>
        <v>0</v>
      </c>
      <c r="S131" s="62">
        <f t="shared" si="112"/>
        <v>0</v>
      </c>
      <c r="T131" s="62">
        <f t="shared" si="112"/>
        <v>0</v>
      </c>
      <c r="U131" s="62">
        <f t="shared" si="112"/>
        <v>3195851089</v>
      </c>
      <c r="V131" s="62">
        <f t="shared" si="112"/>
        <v>0</v>
      </c>
      <c r="W131" s="62">
        <f t="shared" si="112"/>
        <v>0</v>
      </c>
      <c r="X131" s="38">
        <f t="shared" si="63"/>
        <v>1</v>
      </c>
      <c r="Y131" s="38">
        <f t="shared" si="64"/>
        <v>0</v>
      </c>
      <c r="Z131" s="38">
        <f t="shared" si="65"/>
        <v>0</v>
      </c>
      <c r="AA131" s="38">
        <f t="shared" si="103"/>
        <v>0</v>
      </c>
      <c r="AB131" s="38" t="s">
        <v>40</v>
      </c>
    </row>
    <row r="132" spans="1:28" ht="30" customHeight="1" x14ac:dyDescent="0.25">
      <c r="A132" s="43" t="s">
        <v>263</v>
      </c>
      <c r="B132" s="44" t="s">
        <v>37</v>
      </c>
      <c r="C132" s="44">
        <v>10</v>
      </c>
      <c r="D132" s="44" t="s">
        <v>38</v>
      </c>
      <c r="E132" s="45" t="s">
        <v>258</v>
      </c>
      <c r="F132" s="46">
        <v>3195851089</v>
      </c>
      <c r="G132" s="46">
        <v>0</v>
      </c>
      <c r="H132" s="46">
        <v>0</v>
      </c>
      <c r="I132" s="46">
        <v>0</v>
      </c>
      <c r="J132" s="46">
        <v>0</v>
      </c>
      <c r="K132" s="46">
        <f t="shared" si="62"/>
        <v>0</v>
      </c>
      <c r="L132" s="56">
        <f>+F132+K132</f>
        <v>3195851089</v>
      </c>
      <c r="M132" s="51">
        <f t="shared" si="54"/>
        <v>4.0495018608193714E-4</v>
      </c>
      <c r="N132" s="46">
        <v>0</v>
      </c>
      <c r="O132" s="46">
        <v>3195851089</v>
      </c>
      <c r="P132" s="46">
        <f>L132-O132</f>
        <v>0</v>
      </c>
      <c r="Q132" s="46">
        <v>3195851089</v>
      </c>
      <c r="R132" s="46">
        <f>+L132-Q132</f>
        <v>0</v>
      </c>
      <c r="S132" s="46">
        <f>O132-Q132</f>
        <v>0</v>
      </c>
      <c r="T132" s="46">
        <v>0</v>
      </c>
      <c r="U132" s="46">
        <f>+Q132-T132</f>
        <v>3195851089</v>
      </c>
      <c r="V132" s="46">
        <v>0</v>
      </c>
      <c r="W132" s="88">
        <f>+T132-V132</f>
        <v>0</v>
      </c>
      <c r="X132" s="49">
        <f t="shared" si="63"/>
        <v>1</v>
      </c>
      <c r="Y132" s="49">
        <f t="shared" si="64"/>
        <v>0</v>
      </c>
      <c r="Z132" s="49">
        <f t="shared" si="65"/>
        <v>0</v>
      </c>
      <c r="AA132" s="49">
        <f t="shared" si="103"/>
        <v>0</v>
      </c>
      <c r="AB132" s="49" t="s">
        <v>40</v>
      </c>
    </row>
    <row r="133" spans="1:28" ht="87" customHeight="1" x14ac:dyDescent="0.25">
      <c r="A133" s="39" t="s">
        <v>264</v>
      </c>
      <c r="B133" s="34" t="s">
        <v>37</v>
      </c>
      <c r="C133" s="34">
        <v>10</v>
      </c>
      <c r="D133" s="34" t="s">
        <v>38</v>
      </c>
      <c r="E133" s="40" t="s">
        <v>265</v>
      </c>
      <c r="F133" s="62">
        <f t="shared" ref="F133:J135" si="113">+F134</f>
        <v>251619519992</v>
      </c>
      <c r="G133" s="62">
        <f t="shared" si="113"/>
        <v>0</v>
      </c>
      <c r="H133" s="62">
        <f t="shared" si="113"/>
        <v>0</v>
      </c>
      <c r="I133" s="62">
        <f t="shared" si="113"/>
        <v>0</v>
      </c>
      <c r="J133" s="62">
        <f t="shared" si="113"/>
        <v>0</v>
      </c>
      <c r="K133" s="62">
        <f t="shared" si="62"/>
        <v>0</v>
      </c>
      <c r="L133" s="66">
        <f>+L134</f>
        <v>251619519992</v>
      </c>
      <c r="M133" s="253">
        <f t="shared" ref="M133:M196" si="114">L133/$L$303</f>
        <v>3.1883016012016728E-2</v>
      </c>
      <c r="N133" s="62">
        <f t="shared" ref="N133:W135" si="115">+N134</f>
        <v>0</v>
      </c>
      <c r="O133" s="62">
        <f t="shared" si="115"/>
        <v>218925372998</v>
      </c>
      <c r="P133" s="62">
        <f t="shared" si="115"/>
        <v>32694146994</v>
      </c>
      <c r="Q133" s="62">
        <f t="shared" si="115"/>
        <v>218925372998</v>
      </c>
      <c r="R133" s="62">
        <f t="shared" si="115"/>
        <v>32694146994</v>
      </c>
      <c r="S133" s="62">
        <f t="shared" si="115"/>
        <v>0</v>
      </c>
      <c r="T133" s="62">
        <f t="shared" si="115"/>
        <v>0</v>
      </c>
      <c r="U133" s="62">
        <f t="shared" si="115"/>
        <v>218925372998</v>
      </c>
      <c r="V133" s="62">
        <f t="shared" si="115"/>
        <v>0</v>
      </c>
      <c r="W133" s="62">
        <f t="shared" si="115"/>
        <v>0</v>
      </c>
      <c r="X133" s="38">
        <f t="shared" si="63"/>
        <v>0.87006514043489358</v>
      </c>
      <c r="Y133" s="38">
        <f t="shared" si="64"/>
        <v>0</v>
      </c>
      <c r="Z133" s="38">
        <f t="shared" si="65"/>
        <v>0</v>
      </c>
      <c r="AA133" s="38">
        <f t="shared" si="103"/>
        <v>0</v>
      </c>
      <c r="AB133" s="38" t="s">
        <v>40</v>
      </c>
    </row>
    <row r="134" spans="1:28" ht="84" customHeight="1" x14ac:dyDescent="0.25">
      <c r="A134" s="39" t="s">
        <v>266</v>
      </c>
      <c r="B134" s="34" t="s">
        <v>37</v>
      </c>
      <c r="C134" s="34">
        <v>10</v>
      </c>
      <c r="D134" s="34" t="s">
        <v>38</v>
      </c>
      <c r="E134" s="40" t="s">
        <v>265</v>
      </c>
      <c r="F134" s="62">
        <f t="shared" si="113"/>
        <v>251619519992</v>
      </c>
      <c r="G134" s="62">
        <f t="shared" si="113"/>
        <v>0</v>
      </c>
      <c r="H134" s="62">
        <f t="shared" si="113"/>
        <v>0</v>
      </c>
      <c r="I134" s="62">
        <f t="shared" si="113"/>
        <v>0</v>
      </c>
      <c r="J134" s="62">
        <f t="shared" si="113"/>
        <v>0</v>
      </c>
      <c r="K134" s="62">
        <f t="shared" si="62"/>
        <v>0</v>
      </c>
      <c r="L134" s="66">
        <f>+L135</f>
        <v>251619519992</v>
      </c>
      <c r="M134" s="253">
        <f t="shared" si="114"/>
        <v>3.1883016012016728E-2</v>
      </c>
      <c r="N134" s="62">
        <f t="shared" si="115"/>
        <v>0</v>
      </c>
      <c r="O134" s="62">
        <f t="shared" si="115"/>
        <v>218925372998</v>
      </c>
      <c r="P134" s="62">
        <f t="shared" si="115"/>
        <v>32694146994</v>
      </c>
      <c r="Q134" s="62">
        <f t="shared" si="115"/>
        <v>218925372998</v>
      </c>
      <c r="R134" s="62">
        <f t="shared" si="115"/>
        <v>32694146994</v>
      </c>
      <c r="S134" s="62">
        <f t="shared" si="115"/>
        <v>0</v>
      </c>
      <c r="T134" s="62">
        <f t="shared" si="115"/>
        <v>0</v>
      </c>
      <c r="U134" s="62">
        <f t="shared" si="115"/>
        <v>218925372998</v>
      </c>
      <c r="V134" s="62">
        <f t="shared" si="115"/>
        <v>0</v>
      </c>
      <c r="W134" s="62">
        <f t="shared" si="115"/>
        <v>0</v>
      </c>
      <c r="X134" s="38">
        <f t="shared" si="63"/>
        <v>0.87006514043489358</v>
      </c>
      <c r="Y134" s="38">
        <f t="shared" si="64"/>
        <v>0</v>
      </c>
      <c r="Z134" s="38">
        <f t="shared" si="65"/>
        <v>0</v>
      </c>
      <c r="AA134" s="38">
        <f t="shared" si="103"/>
        <v>0</v>
      </c>
      <c r="AB134" s="38" t="s">
        <v>40</v>
      </c>
    </row>
    <row r="135" spans="1:28" ht="32.25" customHeight="1" x14ac:dyDescent="0.25">
      <c r="A135" s="39" t="s">
        <v>267</v>
      </c>
      <c r="B135" s="34" t="s">
        <v>37</v>
      </c>
      <c r="C135" s="34">
        <v>10</v>
      </c>
      <c r="D135" s="34" t="s">
        <v>38</v>
      </c>
      <c r="E135" s="40" t="s">
        <v>268</v>
      </c>
      <c r="F135" s="62">
        <f t="shared" si="113"/>
        <v>251619519992</v>
      </c>
      <c r="G135" s="62">
        <f t="shared" si="113"/>
        <v>0</v>
      </c>
      <c r="H135" s="62">
        <f t="shared" si="113"/>
        <v>0</v>
      </c>
      <c r="I135" s="62">
        <f t="shared" si="113"/>
        <v>0</v>
      </c>
      <c r="J135" s="62">
        <f t="shared" si="113"/>
        <v>0</v>
      </c>
      <c r="K135" s="62">
        <f t="shared" ref="K135:K172" si="116">+G135-H135+I135-J135</f>
        <v>0</v>
      </c>
      <c r="L135" s="66">
        <f>+L136</f>
        <v>251619519992</v>
      </c>
      <c r="M135" s="253">
        <f t="shared" si="114"/>
        <v>3.1883016012016728E-2</v>
      </c>
      <c r="N135" s="62">
        <f t="shared" si="115"/>
        <v>0</v>
      </c>
      <c r="O135" s="62">
        <f t="shared" si="115"/>
        <v>218925372998</v>
      </c>
      <c r="P135" s="62">
        <f t="shared" si="115"/>
        <v>32694146994</v>
      </c>
      <c r="Q135" s="62">
        <f t="shared" si="115"/>
        <v>218925372998</v>
      </c>
      <c r="R135" s="62">
        <f t="shared" si="115"/>
        <v>32694146994</v>
      </c>
      <c r="S135" s="62">
        <f t="shared" si="115"/>
        <v>0</v>
      </c>
      <c r="T135" s="62">
        <f t="shared" si="115"/>
        <v>0</v>
      </c>
      <c r="U135" s="62">
        <f t="shared" si="115"/>
        <v>218925372998</v>
      </c>
      <c r="V135" s="62">
        <f t="shared" si="115"/>
        <v>0</v>
      </c>
      <c r="W135" s="62">
        <f t="shared" si="115"/>
        <v>0</v>
      </c>
      <c r="X135" s="38">
        <f t="shared" ref="X135:X198" si="117">+Q135/L135</f>
        <v>0.87006514043489358</v>
      </c>
      <c r="Y135" s="38">
        <f t="shared" ref="Y135:Y198" si="118">+T135/L135</f>
        <v>0</v>
      </c>
      <c r="Z135" s="38">
        <f t="shared" ref="Z135:Z198" si="119">+V135/L135</f>
        <v>0</v>
      </c>
      <c r="AA135" s="38">
        <f t="shared" si="103"/>
        <v>0</v>
      </c>
      <c r="AB135" s="38" t="s">
        <v>40</v>
      </c>
    </row>
    <row r="136" spans="1:28" ht="30" customHeight="1" x14ac:dyDescent="0.25">
      <c r="A136" s="43" t="s">
        <v>269</v>
      </c>
      <c r="B136" s="44" t="s">
        <v>37</v>
      </c>
      <c r="C136" s="44">
        <v>10</v>
      </c>
      <c r="D136" s="44" t="s">
        <v>38</v>
      </c>
      <c r="E136" s="45" t="s">
        <v>258</v>
      </c>
      <c r="F136" s="46">
        <v>251619519992</v>
      </c>
      <c r="G136" s="46">
        <v>0</v>
      </c>
      <c r="H136" s="46">
        <v>0</v>
      </c>
      <c r="I136" s="46">
        <v>0</v>
      </c>
      <c r="J136" s="46">
        <v>0</v>
      </c>
      <c r="K136" s="46">
        <f t="shared" si="116"/>
        <v>0</v>
      </c>
      <c r="L136" s="56">
        <f>+F136+K136</f>
        <v>251619519992</v>
      </c>
      <c r="M136" s="266">
        <f t="shared" si="114"/>
        <v>3.1883016012016728E-2</v>
      </c>
      <c r="N136" s="46">
        <v>0</v>
      </c>
      <c r="O136" s="46">
        <v>218925372998</v>
      </c>
      <c r="P136" s="46">
        <f>L136-O136</f>
        <v>32694146994</v>
      </c>
      <c r="Q136" s="46">
        <v>218925372998</v>
      </c>
      <c r="R136" s="46">
        <f>+L136-Q136</f>
        <v>32694146994</v>
      </c>
      <c r="S136" s="46">
        <f>O136-Q136</f>
        <v>0</v>
      </c>
      <c r="T136" s="46">
        <v>0</v>
      </c>
      <c r="U136" s="46">
        <f>+Q136-T136</f>
        <v>218925372998</v>
      </c>
      <c r="V136" s="46">
        <v>0</v>
      </c>
      <c r="W136" s="88">
        <f>+T136-V136</f>
        <v>0</v>
      </c>
      <c r="X136" s="49">
        <f t="shared" si="117"/>
        <v>0.87006514043489358</v>
      </c>
      <c r="Y136" s="49">
        <f t="shared" si="118"/>
        <v>0</v>
      </c>
      <c r="Z136" s="49">
        <f t="shared" si="119"/>
        <v>0</v>
      </c>
      <c r="AA136" s="49">
        <f t="shared" si="103"/>
        <v>0</v>
      </c>
      <c r="AB136" s="49" t="s">
        <v>40</v>
      </c>
    </row>
    <row r="137" spans="1:28" ht="80.25" customHeight="1" x14ac:dyDescent="0.25">
      <c r="A137" s="39" t="s">
        <v>270</v>
      </c>
      <c r="B137" s="34" t="s">
        <v>37</v>
      </c>
      <c r="C137" s="34">
        <v>10</v>
      </c>
      <c r="D137" s="34" t="s">
        <v>38</v>
      </c>
      <c r="E137" s="95" t="s">
        <v>271</v>
      </c>
      <c r="F137" s="62">
        <f t="shared" ref="F137:J139" si="120">+F138</f>
        <v>189200764831</v>
      </c>
      <c r="G137" s="62">
        <f t="shared" si="120"/>
        <v>0</v>
      </c>
      <c r="H137" s="62">
        <f t="shared" si="120"/>
        <v>0</v>
      </c>
      <c r="I137" s="62">
        <f t="shared" si="120"/>
        <v>0</v>
      </c>
      <c r="J137" s="62">
        <f t="shared" si="120"/>
        <v>0</v>
      </c>
      <c r="K137" s="62">
        <f t="shared" si="116"/>
        <v>0</v>
      </c>
      <c r="L137" s="66">
        <f>+L138</f>
        <v>189200764831</v>
      </c>
      <c r="M137" s="253">
        <f t="shared" si="114"/>
        <v>2.397385947952041E-2</v>
      </c>
      <c r="N137" s="62">
        <f t="shared" ref="N137:W139" si="121">+N138</f>
        <v>0</v>
      </c>
      <c r="O137" s="62">
        <f t="shared" si="121"/>
        <v>167458960592</v>
      </c>
      <c r="P137" s="62">
        <f t="shared" si="121"/>
        <v>21741804239</v>
      </c>
      <c r="Q137" s="62">
        <f t="shared" si="121"/>
        <v>167458960592</v>
      </c>
      <c r="R137" s="62">
        <f t="shared" si="121"/>
        <v>21741804239</v>
      </c>
      <c r="S137" s="62">
        <f t="shared" si="121"/>
        <v>0</v>
      </c>
      <c r="T137" s="62">
        <f t="shared" si="121"/>
        <v>0</v>
      </c>
      <c r="U137" s="62">
        <f t="shared" si="121"/>
        <v>167458960592</v>
      </c>
      <c r="V137" s="62">
        <f t="shared" si="121"/>
        <v>0</v>
      </c>
      <c r="W137" s="62">
        <f t="shared" si="121"/>
        <v>0</v>
      </c>
      <c r="X137" s="38">
        <f t="shared" si="117"/>
        <v>0.88508606580728966</v>
      </c>
      <c r="Y137" s="38">
        <f t="shared" si="118"/>
        <v>0</v>
      </c>
      <c r="Z137" s="38">
        <f t="shared" si="119"/>
        <v>0</v>
      </c>
      <c r="AA137" s="38">
        <f t="shared" si="103"/>
        <v>0</v>
      </c>
      <c r="AB137" s="38" t="s">
        <v>40</v>
      </c>
    </row>
    <row r="138" spans="1:28" ht="80.25" customHeight="1" x14ac:dyDescent="0.25">
      <c r="A138" s="39" t="s">
        <v>272</v>
      </c>
      <c r="B138" s="34" t="s">
        <v>37</v>
      </c>
      <c r="C138" s="34">
        <v>10</v>
      </c>
      <c r="D138" s="34" t="s">
        <v>38</v>
      </c>
      <c r="E138" s="95" t="s">
        <v>271</v>
      </c>
      <c r="F138" s="62">
        <f t="shared" si="120"/>
        <v>189200764831</v>
      </c>
      <c r="G138" s="62">
        <f t="shared" si="120"/>
        <v>0</v>
      </c>
      <c r="H138" s="62">
        <f t="shared" si="120"/>
        <v>0</v>
      </c>
      <c r="I138" s="62">
        <f t="shared" si="120"/>
        <v>0</v>
      </c>
      <c r="J138" s="62">
        <f t="shared" si="120"/>
        <v>0</v>
      </c>
      <c r="K138" s="62">
        <f t="shared" si="116"/>
        <v>0</v>
      </c>
      <c r="L138" s="66">
        <f>+L139</f>
        <v>189200764831</v>
      </c>
      <c r="M138" s="253">
        <f t="shared" si="114"/>
        <v>2.397385947952041E-2</v>
      </c>
      <c r="N138" s="62">
        <f t="shared" si="121"/>
        <v>0</v>
      </c>
      <c r="O138" s="62">
        <f t="shared" si="121"/>
        <v>167458960592</v>
      </c>
      <c r="P138" s="62">
        <f t="shared" si="121"/>
        <v>21741804239</v>
      </c>
      <c r="Q138" s="62">
        <f t="shared" si="121"/>
        <v>167458960592</v>
      </c>
      <c r="R138" s="62">
        <f t="shared" si="121"/>
        <v>21741804239</v>
      </c>
      <c r="S138" s="62">
        <f t="shared" si="121"/>
        <v>0</v>
      </c>
      <c r="T138" s="62">
        <f t="shared" si="121"/>
        <v>0</v>
      </c>
      <c r="U138" s="62">
        <f t="shared" si="121"/>
        <v>167458960592</v>
      </c>
      <c r="V138" s="62">
        <f t="shared" si="121"/>
        <v>0</v>
      </c>
      <c r="W138" s="62">
        <f t="shared" si="121"/>
        <v>0</v>
      </c>
      <c r="X138" s="38">
        <f t="shared" si="117"/>
        <v>0.88508606580728966</v>
      </c>
      <c r="Y138" s="38">
        <f t="shared" si="118"/>
        <v>0</v>
      </c>
      <c r="Z138" s="38">
        <f t="shared" si="119"/>
        <v>0</v>
      </c>
      <c r="AA138" s="38">
        <f t="shared" si="103"/>
        <v>0</v>
      </c>
      <c r="AB138" s="38" t="s">
        <v>40</v>
      </c>
    </row>
    <row r="139" spans="1:28" ht="28.5" customHeight="1" x14ac:dyDescent="0.25">
      <c r="A139" s="39" t="s">
        <v>273</v>
      </c>
      <c r="B139" s="34" t="s">
        <v>37</v>
      </c>
      <c r="C139" s="34">
        <v>10</v>
      </c>
      <c r="D139" s="34" t="s">
        <v>38</v>
      </c>
      <c r="E139" s="40" t="s">
        <v>268</v>
      </c>
      <c r="F139" s="62">
        <f t="shared" si="120"/>
        <v>189200764831</v>
      </c>
      <c r="G139" s="62">
        <f t="shared" si="120"/>
        <v>0</v>
      </c>
      <c r="H139" s="62">
        <f t="shared" si="120"/>
        <v>0</v>
      </c>
      <c r="I139" s="62">
        <f t="shared" si="120"/>
        <v>0</v>
      </c>
      <c r="J139" s="62">
        <f t="shared" si="120"/>
        <v>0</v>
      </c>
      <c r="K139" s="62">
        <f t="shared" si="116"/>
        <v>0</v>
      </c>
      <c r="L139" s="66">
        <f>+L140</f>
        <v>189200764831</v>
      </c>
      <c r="M139" s="253">
        <f t="shared" si="114"/>
        <v>2.397385947952041E-2</v>
      </c>
      <c r="N139" s="62">
        <f t="shared" si="121"/>
        <v>0</v>
      </c>
      <c r="O139" s="62">
        <f t="shared" si="121"/>
        <v>167458960592</v>
      </c>
      <c r="P139" s="62">
        <f t="shared" si="121"/>
        <v>21741804239</v>
      </c>
      <c r="Q139" s="62">
        <f t="shared" si="121"/>
        <v>167458960592</v>
      </c>
      <c r="R139" s="62">
        <f t="shared" si="121"/>
        <v>21741804239</v>
      </c>
      <c r="S139" s="62">
        <f t="shared" si="121"/>
        <v>0</v>
      </c>
      <c r="T139" s="62">
        <f t="shared" si="121"/>
        <v>0</v>
      </c>
      <c r="U139" s="62">
        <f t="shared" si="121"/>
        <v>167458960592</v>
      </c>
      <c r="V139" s="62">
        <f t="shared" si="121"/>
        <v>0</v>
      </c>
      <c r="W139" s="62">
        <f t="shared" si="121"/>
        <v>0</v>
      </c>
      <c r="X139" s="38">
        <f t="shared" si="117"/>
        <v>0.88508606580728966</v>
      </c>
      <c r="Y139" s="38">
        <f t="shared" si="118"/>
        <v>0</v>
      </c>
      <c r="Z139" s="38">
        <f t="shared" si="119"/>
        <v>0</v>
      </c>
      <c r="AA139" s="38">
        <f t="shared" si="103"/>
        <v>0</v>
      </c>
      <c r="AB139" s="38" t="s">
        <v>40</v>
      </c>
    </row>
    <row r="140" spans="1:28" ht="30" customHeight="1" x14ac:dyDescent="0.25">
      <c r="A140" s="43" t="s">
        <v>274</v>
      </c>
      <c r="B140" s="44" t="s">
        <v>37</v>
      </c>
      <c r="C140" s="44">
        <v>10</v>
      </c>
      <c r="D140" s="44" t="s">
        <v>38</v>
      </c>
      <c r="E140" s="45" t="s">
        <v>258</v>
      </c>
      <c r="F140" s="46">
        <v>189200764831</v>
      </c>
      <c r="G140" s="46">
        <v>0</v>
      </c>
      <c r="H140" s="46">
        <v>0</v>
      </c>
      <c r="I140" s="46">
        <v>0</v>
      </c>
      <c r="J140" s="46">
        <v>0</v>
      </c>
      <c r="K140" s="46">
        <f t="shared" si="116"/>
        <v>0</v>
      </c>
      <c r="L140" s="56">
        <f>+F140+K140</f>
        <v>189200764831</v>
      </c>
      <c r="M140" s="266">
        <f t="shared" si="114"/>
        <v>2.397385947952041E-2</v>
      </c>
      <c r="N140" s="46">
        <v>0</v>
      </c>
      <c r="O140" s="46">
        <v>167458960592</v>
      </c>
      <c r="P140" s="46">
        <f>L140-O140</f>
        <v>21741804239</v>
      </c>
      <c r="Q140" s="46">
        <v>167458960592</v>
      </c>
      <c r="R140" s="46">
        <f>+L140-Q140</f>
        <v>21741804239</v>
      </c>
      <c r="S140" s="46">
        <f>O140-Q140</f>
        <v>0</v>
      </c>
      <c r="T140" s="46">
        <v>0</v>
      </c>
      <c r="U140" s="46">
        <f>+Q140-T140</f>
        <v>167458960592</v>
      </c>
      <c r="V140" s="46">
        <v>0</v>
      </c>
      <c r="W140" s="88">
        <f>+T140-V140</f>
        <v>0</v>
      </c>
      <c r="X140" s="49">
        <f t="shared" si="117"/>
        <v>0.88508606580728966</v>
      </c>
      <c r="Y140" s="49">
        <f t="shared" si="118"/>
        <v>0</v>
      </c>
      <c r="Z140" s="49">
        <f t="shared" si="119"/>
        <v>0</v>
      </c>
      <c r="AA140" s="49">
        <f t="shared" si="103"/>
        <v>0</v>
      </c>
      <c r="AB140" s="49" t="s">
        <v>40</v>
      </c>
    </row>
    <row r="141" spans="1:28" ht="61.5" customHeight="1" x14ac:dyDescent="0.25">
      <c r="A141" s="39" t="s">
        <v>275</v>
      </c>
      <c r="B141" s="34" t="s">
        <v>37</v>
      </c>
      <c r="C141" s="34">
        <v>10</v>
      </c>
      <c r="D141" s="34" t="s">
        <v>38</v>
      </c>
      <c r="E141" s="40" t="s">
        <v>276</v>
      </c>
      <c r="F141" s="62">
        <f t="shared" ref="F141:J143" si="122">+F142</f>
        <v>274975644415</v>
      </c>
      <c r="G141" s="62">
        <f t="shared" si="122"/>
        <v>0</v>
      </c>
      <c r="H141" s="62">
        <f t="shared" si="122"/>
        <v>0</v>
      </c>
      <c r="I141" s="62">
        <f t="shared" si="122"/>
        <v>0</v>
      </c>
      <c r="J141" s="62">
        <f t="shared" si="122"/>
        <v>0</v>
      </c>
      <c r="K141" s="62">
        <f t="shared" si="116"/>
        <v>0</v>
      </c>
      <c r="L141" s="66">
        <f>+L142</f>
        <v>274975644415</v>
      </c>
      <c r="M141" s="253">
        <f t="shared" si="114"/>
        <v>3.4842499000382811E-2</v>
      </c>
      <c r="N141" s="62">
        <f t="shared" ref="N141:W143" si="123">+N142</f>
        <v>0</v>
      </c>
      <c r="O141" s="62">
        <f t="shared" si="123"/>
        <v>224181653018</v>
      </c>
      <c r="P141" s="62">
        <f t="shared" si="123"/>
        <v>50793991397</v>
      </c>
      <c r="Q141" s="62">
        <f t="shared" si="123"/>
        <v>224181653018</v>
      </c>
      <c r="R141" s="62">
        <f t="shared" si="123"/>
        <v>50793991397</v>
      </c>
      <c r="S141" s="62">
        <f t="shared" si="123"/>
        <v>0</v>
      </c>
      <c r="T141" s="62">
        <f t="shared" si="123"/>
        <v>0</v>
      </c>
      <c r="U141" s="62">
        <f t="shared" si="123"/>
        <v>224181653018</v>
      </c>
      <c r="V141" s="62">
        <f t="shared" si="123"/>
        <v>0</v>
      </c>
      <c r="W141" s="62">
        <f t="shared" si="123"/>
        <v>0</v>
      </c>
      <c r="X141" s="38">
        <f t="shared" si="117"/>
        <v>0.81527821671238465</v>
      </c>
      <c r="Y141" s="38">
        <f t="shared" si="118"/>
        <v>0</v>
      </c>
      <c r="Z141" s="38">
        <f t="shared" si="119"/>
        <v>0</v>
      </c>
      <c r="AA141" s="38">
        <f t="shared" si="103"/>
        <v>0</v>
      </c>
      <c r="AB141" s="38" t="s">
        <v>40</v>
      </c>
    </row>
    <row r="142" spans="1:28" ht="61.5" customHeight="1" x14ac:dyDescent="0.25">
      <c r="A142" s="39" t="s">
        <v>277</v>
      </c>
      <c r="B142" s="34" t="s">
        <v>37</v>
      </c>
      <c r="C142" s="34">
        <v>10</v>
      </c>
      <c r="D142" s="34" t="s">
        <v>38</v>
      </c>
      <c r="E142" s="95" t="s">
        <v>276</v>
      </c>
      <c r="F142" s="62">
        <f t="shared" si="122"/>
        <v>274975644415</v>
      </c>
      <c r="G142" s="62">
        <f t="shared" si="122"/>
        <v>0</v>
      </c>
      <c r="H142" s="62">
        <f t="shared" si="122"/>
        <v>0</v>
      </c>
      <c r="I142" s="62">
        <f t="shared" si="122"/>
        <v>0</v>
      </c>
      <c r="J142" s="62">
        <f t="shared" si="122"/>
        <v>0</v>
      </c>
      <c r="K142" s="62">
        <f t="shared" si="116"/>
        <v>0</v>
      </c>
      <c r="L142" s="66">
        <f>+L143</f>
        <v>274975644415</v>
      </c>
      <c r="M142" s="253">
        <f t="shared" si="114"/>
        <v>3.4842499000382811E-2</v>
      </c>
      <c r="N142" s="62">
        <f t="shared" si="123"/>
        <v>0</v>
      </c>
      <c r="O142" s="62">
        <f t="shared" si="123"/>
        <v>224181653018</v>
      </c>
      <c r="P142" s="62">
        <f t="shared" si="123"/>
        <v>50793991397</v>
      </c>
      <c r="Q142" s="62">
        <f t="shared" si="123"/>
        <v>224181653018</v>
      </c>
      <c r="R142" s="62">
        <f t="shared" si="123"/>
        <v>50793991397</v>
      </c>
      <c r="S142" s="62">
        <f t="shared" si="123"/>
        <v>0</v>
      </c>
      <c r="T142" s="62">
        <f t="shared" si="123"/>
        <v>0</v>
      </c>
      <c r="U142" s="62">
        <f t="shared" si="123"/>
        <v>224181653018</v>
      </c>
      <c r="V142" s="62">
        <f t="shared" si="123"/>
        <v>0</v>
      </c>
      <c r="W142" s="62">
        <f t="shared" si="123"/>
        <v>0</v>
      </c>
      <c r="X142" s="38">
        <f t="shared" si="117"/>
        <v>0.81527821671238465</v>
      </c>
      <c r="Y142" s="38">
        <f t="shared" si="118"/>
        <v>0</v>
      </c>
      <c r="Z142" s="38">
        <f t="shared" si="119"/>
        <v>0</v>
      </c>
      <c r="AA142" s="38">
        <f t="shared" si="103"/>
        <v>0</v>
      </c>
      <c r="AB142" s="38" t="s">
        <v>40</v>
      </c>
    </row>
    <row r="143" spans="1:28" ht="35.25" customHeight="1" x14ac:dyDescent="0.25">
      <c r="A143" s="39" t="s">
        <v>278</v>
      </c>
      <c r="B143" s="34" t="s">
        <v>37</v>
      </c>
      <c r="C143" s="34">
        <v>10</v>
      </c>
      <c r="D143" s="34" t="s">
        <v>38</v>
      </c>
      <c r="E143" s="40" t="s">
        <v>268</v>
      </c>
      <c r="F143" s="62">
        <f t="shared" si="122"/>
        <v>274975644415</v>
      </c>
      <c r="G143" s="62">
        <f t="shared" si="122"/>
        <v>0</v>
      </c>
      <c r="H143" s="62">
        <f t="shared" si="122"/>
        <v>0</v>
      </c>
      <c r="I143" s="62">
        <f t="shared" si="122"/>
        <v>0</v>
      </c>
      <c r="J143" s="62">
        <f t="shared" si="122"/>
        <v>0</v>
      </c>
      <c r="K143" s="62">
        <f t="shared" si="116"/>
        <v>0</v>
      </c>
      <c r="L143" s="66">
        <f>+L144</f>
        <v>274975644415</v>
      </c>
      <c r="M143" s="253">
        <f t="shared" si="114"/>
        <v>3.4842499000382811E-2</v>
      </c>
      <c r="N143" s="62">
        <f t="shared" si="123"/>
        <v>0</v>
      </c>
      <c r="O143" s="62">
        <f t="shared" si="123"/>
        <v>224181653018</v>
      </c>
      <c r="P143" s="62">
        <f t="shared" si="123"/>
        <v>50793991397</v>
      </c>
      <c r="Q143" s="62">
        <f t="shared" si="123"/>
        <v>224181653018</v>
      </c>
      <c r="R143" s="62">
        <f t="shared" si="123"/>
        <v>50793991397</v>
      </c>
      <c r="S143" s="62">
        <f t="shared" si="123"/>
        <v>0</v>
      </c>
      <c r="T143" s="62">
        <f t="shared" si="123"/>
        <v>0</v>
      </c>
      <c r="U143" s="62">
        <f t="shared" si="123"/>
        <v>224181653018</v>
      </c>
      <c r="V143" s="62">
        <f t="shared" si="123"/>
        <v>0</v>
      </c>
      <c r="W143" s="62">
        <f t="shared" si="123"/>
        <v>0</v>
      </c>
      <c r="X143" s="38">
        <f t="shared" si="117"/>
        <v>0.81527821671238465</v>
      </c>
      <c r="Y143" s="38">
        <f t="shared" si="118"/>
        <v>0</v>
      </c>
      <c r="Z143" s="38">
        <f t="shared" si="119"/>
        <v>0</v>
      </c>
      <c r="AA143" s="38">
        <f t="shared" si="103"/>
        <v>0</v>
      </c>
      <c r="AB143" s="38" t="s">
        <v>40</v>
      </c>
    </row>
    <row r="144" spans="1:28" ht="30" customHeight="1" x14ac:dyDescent="0.25">
      <c r="A144" s="43" t="s">
        <v>279</v>
      </c>
      <c r="B144" s="44" t="s">
        <v>37</v>
      </c>
      <c r="C144" s="44">
        <v>10</v>
      </c>
      <c r="D144" s="44" t="s">
        <v>38</v>
      </c>
      <c r="E144" s="45" t="s">
        <v>258</v>
      </c>
      <c r="F144" s="46">
        <v>274975644415</v>
      </c>
      <c r="G144" s="46">
        <v>0</v>
      </c>
      <c r="H144" s="46">
        <v>0</v>
      </c>
      <c r="I144" s="46">
        <v>0</v>
      </c>
      <c r="J144" s="46">
        <v>0</v>
      </c>
      <c r="K144" s="46">
        <f t="shared" si="116"/>
        <v>0</v>
      </c>
      <c r="L144" s="56">
        <f>+F144+K144</f>
        <v>274975644415</v>
      </c>
      <c r="M144" s="266">
        <f t="shared" si="114"/>
        <v>3.4842499000382811E-2</v>
      </c>
      <c r="N144" s="46">
        <v>0</v>
      </c>
      <c r="O144" s="46">
        <v>224181653018</v>
      </c>
      <c r="P144" s="46">
        <f>L144-O144</f>
        <v>50793991397</v>
      </c>
      <c r="Q144" s="46">
        <v>224181653018</v>
      </c>
      <c r="R144" s="46">
        <f>+L144-Q144</f>
        <v>50793991397</v>
      </c>
      <c r="S144" s="46">
        <f>O144-Q144</f>
        <v>0</v>
      </c>
      <c r="T144" s="46">
        <v>0</v>
      </c>
      <c r="U144" s="46">
        <f>+Q144-T144</f>
        <v>224181653018</v>
      </c>
      <c r="V144" s="46">
        <v>0</v>
      </c>
      <c r="W144" s="88">
        <f>+T144-V144</f>
        <v>0</v>
      </c>
      <c r="X144" s="49">
        <f t="shared" si="117"/>
        <v>0.81527821671238465</v>
      </c>
      <c r="Y144" s="49">
        <f t="shared" si="118"/>
        <v>0</v>
      </c>
      <c r="Z144" s="49">
        <f t="shared" si="119"/>
        <v>0</v>
      </c>
      <c r="AA144" s="49">
        <f t="shared" si="103"/>
        <v>0</v>
      </c>
      <c r="AB144" s="49" t="s">
        <v>40</v>
      </c>
    </row>
    <row r="145" spans="1:28" ht="81.75" customHeight="1" x14ac:dyDescent="0.25">
      <c r="A145" s="39" t="s">
        <v>280</v>
      </c>
      <c r="B145" s="34" t="s">
        <v>37</v>
      </c>
      <c r="C145" s="34">
        <v>10</v>
      </c>
      <c r="D145" s="34" t="s">
        <v>38</v>
      </c>
      <c r="E145" s="40" t="s">
        <v>281</v>
      </c>
      <c r="F145" s="62">
        <f t="shared" ref="F145:J147" si="124">+F146</f>
        <v>266893075907</v>
      </c>
      <c r="G145" s="62">
        <f t="shared" si="124"/>
        <v>0</v>
      </c>
      <c r="H145" s="62">
        <f t="shared" si="124"/>
        <v>0</v>
      </c>
      <c r="I145" s="62">
        <f t="shared" si="124"/>
        <v>0</v>
      </c>
      <c r="J145" s="62">
        <f t="shared" si="124"/>
        <v>0</v>
      </c>
      <c r="K145" s="62">
        <f t="shared" si="116"/>
        <v>0</v>
      </c>
      <c r="L145" s="66">
        <f>+L146</f>
        <v>266893075907</v>
      </c>
      <c r="M145" s="253">
        <f t="shared" si="114"/>
        <v>3.3818346894985828E-2</v>
      </c>
      <c r="N145" s="62">
        <f t="shared" ref="N145:W147" si="125">+N146</f>
        <v>0</v>
      </c>
      <c r="O145" s="62">
        <f t="shared" si="125"/>
        <v>195519818885</v>
      </c>
      <c r="P145" s="62">
        <f t="shared" si="125"/>
        <v>71373257022</v>
      </c>
      <c r="Q145" s="62">
        <f t="shared" si="125"/>
        <v>195519818885</v>
      </c>
      <c r="R145" s="62">
        <f t="shared" si="125"/>
        <v>71373257022</v>
      </c>
      <c r="S145" s="62">
        <f t="shared" si="125"/>
        <v>0</v>
      </c>
      <c r="T145" s="62">
        <f t="shared" si="125"/>
        <v>0</v>
      </c>
      <c r="U145" s="62">
        <f t="shared" si="125"/>
        <v>195519818885</v>
      </c>
      <c r="V145" s="62">
        <f t="shared" si="125"/>
        <v>0</v>
      </c>
      <c r="W145" s="62">
        <f t="shared" si="125"/>
        <v>0</v>
      </c>
      <c r="X145" s="38">
        <f t="shared" si="117"/>
        <v>0.73257733727468333</v>
      </c>
      <c r="Y145" s="38">
        <f t="shared" si="118"/>
        <v>0</v>
      </c>
      <c r="Z145" s="38">
        <f t="shared" si="119"/>
        <v>0</v>
      </c>
      <c r="AA145" s="38">
        <f t="shared" si="103"/>
        <v>0</v>
      </c>
      <c r="AB145" s="38" t="s">
        <v>40</v>
      </c>
    </row>
    <row r="146" spans="1:28" ht="78.75" customHeight="1" x14ac:dyDescent="0.25">
      <c r="A146" s="39" t="s">
        <v>282</v>
      </c>
      <c r="B146" s="34" t="s">
        <v>37</v>
      </c>
      <c r="C146" s="34">
        <v>10</v>
      </c>
      <c r="D146" s="34" t="s">
        <v>38</v>
      </c>
      <c r="E146" s="40" t="s">
        <v>281</v>
      </c>
      <c r="F146" s="62">
        <f t="shared" si="124"/>
        <v>266893075907</v>
      </c>
      <c r="G146" s="62">
        <f t="shared" si="124"/>
        <v>0</v>
      </c>
      <c r="H146" s="62">
        <f t="shared" si="124"/>
        <v>0</v>
      </c>
      <c r="I146" s="62">
        <f t="shared" si="124"/>
        <v>0</v>
      </c>
      <c r="J146" s="62">
        <f t="shared" si="124"/>
        <v>0</v>
      </c>
      <c r="K146" s="62">
        <f t="shared" si="116"/>
        <v>0</v>
      </c>
      <c r="L146" s="66">
        <f>+L147</f>
        <v>266893075907</v>
      </c>
      <c r="M146" s="253">
        <f t="shared" si="114"/>
        <v>3.3818346894985828E-2</v>
      </c>
      <c r="N146" s="62">
        <f t="shared" si="125"/>
        <v>0</v>
      </c>
      <c r="O146" s="62">
        <f t="shared" si="125"/>
        <v>195519818885</v>
      </c>
      <c r="P146" s="62">
        <f t="shared" si="125"/>
        <v>71373257022</v>
      </c>
      <c r="Q146" s="62">
        <f t="shared" si="125"/>
        <v>195519818885</v>
      </c>
      <c r="R146" s="62">
        <f t="shared" si="125"/>
        <v>71373257022</v>
      </c>
      <c r="S146" s="62">
        <f t="shared" si="125"/>
        <v>0</v>
      </c>
      <c r="T146" s="62">
        <f t="shared" si="125"/>
        <v>0</v>
      </c>
      <c r="U146" s="62">
        <f t="shared" si="125"/>
        <v>195519818885</v>
      </c>
      <c r="V146" s="62">
        <f t="shared" si="125"/>
        <v>0</v>
      </c>
      <c r="W146" s="62">
        <f t="shared" si="125"/>
        <v>0</v>
      </c>
      <c r="X146" s="38">
        <f t="shared" si="117"/>
        <v>0.73257733727468333</v>
      </c>
      <c r="Y146" s="38">
        <f t="shared" si="118"/>
        <v>0</v>
      </c>
      <c r="Z146" s="38">
        <f t="shared" si="119"/>
        <v>0</v>
      </c>
      <c r="AA146" s="38">
        <f t="shared" si="103"/>
        <v>0</v>
      </c>
      <c r="AB146" s="38" t="s">
        <v>40</v>
      </c>
    </row>
    <row r="147" spans="1:28" ht="40.5" customHeight="1" x14ac:dyDescent="0.25">
      <c r="A147" s="39" t="s">
        <v>283</v>
      </c>
      <c r="B147" s="34" t="s">
        <v>37</v>
      </c>
      <c r="C147" s="34">
        <v>10</v>
      </c>
      <c r="D147" s="34" t="s">
        <v>38</v>
      </c>
      <c r="E147" s="40" t="s">
        <v>268</v>
      </c>
      <c r="F147" s="62">
        <f t="shared" si="124"/>
        <v>266893075907</v>
      </c>
      <c r="G147" s="62">
        <f t="shared" si="124"/>
        <v>0</v>
      </c>
      <c r="H147" s="62">
        <f t="shared" si="124"/>
        <v>0</v>
      </c>
      <c r="I147" s="62">
        <f t="shared" si="124"/>
        <v>0</v>
      </c>
      <c r="J147" s="62">
        <f t="shared" si="124"/>
        <v>0</v>
      </c>
      <c r="K147" s="62">
        <f t="shared" si="116"/>
        <v>0</v>
      </c>
      <c r="L147" s="66">
        <f>+L148</f>
        <v>266893075907</v>
      </c>
      <c r="M147" s="253">
        <f t="shared" si="114"/>
        <v>3.3818346894985828E-2</v>
      </c>
      <c r="N147" s="62">
        <f t="shared" si="125"/>
        <v>0</v>
      </c>
      <c r="O147" s="62">
        <f t="shared" si="125"/>
        <v>195519818885</v>
      </c>
      <c r="P147" s="62">
        <f t="shared" si="125"/>
        <v>71373257022</v>
      </c>
      <c r="Q147" s="62">
        <f t="shared" si="125"/>
        <v>195519818885</v>
      </c>
      <c r="R147" s="62">
        <f t="shared" si="125"/>
        <v>71373257022</v>
      </c>
      <c r="S147" s="62">
        <f t="shared" si="125"/>
        <v>0</v>
      </c>
      <c r="T147" s="62">
        <f t="shared" si="125"/>
        <v>0</v>
      </c>
      <c r="U147" s="62">
        <f t="shared" si="125"/>
        <v>195519818885</v>
      </c>
      <c r="V147" s="62">
        <f t="shared" si="125"/>
        <v>0</v>
      </c>
      <c r="W147" s="62">
        <f t="shared" si="125"/>
        <v>0</v>
      </c>
      <c r="X147" s="38">
        <f t="shared" si="117"/>
        <v>0.73257733727468333</v>
      </c>
      <c r="Y147" s="38">
        <f t="shared" si="118"/>
        <v>0</v>
      </c>
      <c r="Z147" s="38">
        <f t="shared" si="119"/>
        <v>0</v>
      </c>
      <c r="AA147" s="38">
        <f t="shared" si="103"/>
        <v>0</v>
      </c>
      <c r="AB147" s="38" t="s">
        <v>40</v>
      </c>
    </row>
    <row r="148" spans="1:28" ht="30" customHeight="1" x14ac:dyDescent="0.25">
      <c r="A148" s="43" t="s">
        <v>284</v>
      </c>
      <c r="B148" s="44" t="s">
        <v>37</v>
      </c>
      <c r="C148" s="44">
        <v>10</v>
      </c>
      <c r="D148" s="44" t="s">
        <v>38</v>
      </c>
      <c r="E148" s="45" t="s">
        <v>258</v>
      </c>
      <c r="F148" s="46">
        <v>266893075907</v>
      </c>
      <c r="G148" s="46">
        <v>0</v>
      </c>
      <c r="H148" s="46">
        <v>0</v>
      </c>
      <c r="I148" s="46">
        <v>0</v>
      </c>
      <c r="J148" s="46">
        <v>0</v>
      </c>
      <c r="K148" s="46">
        <f t="shared" si="116"/>
        <v>0</v>
      </c>
      <c r="L148" s="56">
        <f>+F148+K148</f>
        <v>266893075907</v>
      </c>
      <c r="M148" s="266">
        <f t="shared" si="114"/>
        <v>3.3818346894985828E-2</v>
      </c>
      <c r="N148" s="46">
        <v>0</v>
      </c>
      <c r="O148" s="46">
        <v>195519818885</v>
      </c>
      <c r="P148" s="46">
        <f>L148-O148</f>
        <v>71373257022</v>
      </c>
      <c r="Q148" s="46">
        <v>195519818885</v>
      </c>
      <c r="R148" s="46">
        <f>+L148-Q148</f>
        <v>71373257022</v>
      </c>
      <c r="S148" s="46">
        <f>O148-Q148</f>
        <v>0</v>
      </c>
      <c r="T148" s="46">
        <v>0</v>
      </c>
      <c r="U148" s="46">
        <f>+Q148-T148</f>
        <v>195519818885</v>
      </c>
      <c r="V148" s="46">
        <v>0</v>
      </c>
      <c r="W148" s="48">
        <f>+T148-V148</f>
        <v>0</v>
      </c>
      <c r="X148" s="49">
        <f t="shared" si="117"/>
        <v>0.73257733727468333</v>
      </c>
      <c r="Y148" s="49">
        <f t="shared" si="118"/>
        <v>0</v>
      </c>
      <c r="Z148" s="49">
        <f t="shared" si="119"/>
        <v>0</v>
      </c>
      <c r="AA148" s="49">
        <f t="shared" si="103"/>
        <v>0</v>
      </c>
      <c r="AB148" s="49" t="s">
        <v>40</v>
      </c>
    </row>
    <row r="149" spans="1:28" ht="72.75" customHeight="1" x14ac:dyDescent="0.25">
      <c r="A149" s="39" t="s">
        <v>285</v>
      </c>
      <c r="B149" s="34" t="s">
        <v>37</v>
      </c>
      <c r="C149" s="34">
        <v>10</v>
      </c>
      <c r="D149" s="34" t="s">
        <v>38</v>
      </c>
      <c r="E149" s="40" t="s">
        <v>286</v>
      </c>
      <c r="F149" s="62">
        <f t="shared" ref="F149:J151" si="126">+F150</f>
        <v>192137774875</v>
      </c>
      <c r="G149" s="62">
        <f t="shared" si="126"/>
        <v>0</v>
      </c>
      <c r="H149" s="62">
        <f t="shared" si="126"/>
        <v>0</v>
      </c>
      <c r="I149" s="62">
        <f t="shared" si="126"/>
        <v>0</v>
      </c>
      <c r="J149" s="62">
        <f t="shared" si="126"/>
        <v>0</v>
      </c>
      <c r="K149" s="62">
        <f t="shared" si="116"/>
        <v>0</v>
      </c>
      <c r="L149" s="66">
        <f>+L150</f>
        <v>192137774875</v>
      </c>
      <c r="M149" s="253">
        <f t="shared" si="114"/>
        <v>2.4346011601356122E-2</v>
      </c>
      <c r="N149" s="62">
        <f t="shared" ref="N149:W151" si="127">+N150</f>
        <v>0</v>
      </c>
      <c r="O149" s="62">
        <f t="shared" si="127"/>
        <v>121374341606</v>
      </c>
      <c r="P149" s="62">
        <f t="shared" si="127"/>
        <v>70763433269</v>
      </c>
      <c r="Q149" s="62">
        <f t="shared" si="127"/>
        <v>121374341606</v>
      </c>
      <c r="R149" s="62">
        <f t="shared" si="127"/>
        <v>70763433269</v>
      </c>
      <c r="S149" s="62">
        <f t="shared" si="127"/>
        <v>0</v>
      </c>
      <c r="T149" s="62">
        <f t="shared" si="127"/>
        <v>0</v>
      </c>
      <c r="U149" s="62">
        <f t="shared" si="127"/>
        <v>121374341606</v>
      </c>
      <c r="V149" s="62">
        <f t="shared" si="127"/>
        <v>0</v>
      </c>
      <c r="W149" s="62">
        <f t="shared" si="127"/>
        <v>0</v>
      </c>
      <c r="X149" s="38">
        <f t="shared" si="117"/>
        <v>0.63170473211196021</v>
      </c>
      <c r="Y149" s="38">
        <f t="shared" si="118"/>
        <v>0</v>
      </c>
      <c r="Z149" s="38">
        <f t="shared" si="119"/>
        <v>0</v>
      </c>
      <c r="AA149" s="38">
        <f t="shared" si="103"/>
        <v>0</v>
      </c>
      <c r="AB149" s="38" t="s">
        <v>40</v>
      </c>
    </row>
    <row r="150" spans="1:28" ht="72.75" customHeight="1" x14ac:dyDescent="0.25">
      <c r="A150" s="39" t="s">
        <v>287</v>
      </c>
      <c r="B150" s="34" t="s">
        <v>37</v>
      </c>
      <c r="C150" s="34">
        <v>10</v>
      </c>
      <c r="D150" s="34" t="s">
        <v>38</v>
      </c>
      <c r="E150" s="95" t="s">
        <v>286</v>
      </c>
      <c r="F150" s="62">
        <f t="shared" si="126"/>
        <v>192137774875</v>
      </c>
      <c r="G150" s="62">
        <f t="shared" si="126"/>
        <v>0</v>
      </c>
      <c r="H150" s="62">
        <f t="shared" si="126"/>
        <v>0</v>
      </c>
      <c r="I150" s="62">
        <f t="shared" si="126"/>
        <v>0</v>
      </c>
      <c r="J150" s="62">
        <f t="shared" si="126"/>
        <v>0</v>
      </c>
      <c r="K150" s="62">
        <f t="shared" si="116"/>
        <v>0</v>
      </c>
      <c r="L150" s="66">
        <f>+L151</f>
        <v>192137774875</v>
      </c>
      <c r="M150" s="253">
        <f t="shared" si="114"/>
        <v>2.4346011601356122E-2</v>
      </c>
      <c r="N150" s="62">
        <f t="shared" si="127"/>
        <v>0</v>
      </c>
      <c r="O150" s="62">
        <f t="shared" si="127"/>
        <v>121374341606</v>
      </c>
      <c r="P150" s="62">
        <f t="shared" si="127"/>
        <v>70763433269</v>
      </c>
      <c r="Q150" s="62">
        <f t="shared" si="127"/>
        <v>121374341606</v>
      </c>
      <c r="R150" s="62">
        <f t="shared" si="127"/>
        <v>70763433269</v>
      </c>
      <c r="S150" s="62">
        <f t="shared" si="127"/>
        <v>0</v>
      </c>
      <c r="T150" s="62">
        <f t="shared" si="127"/>
        <v>0</v>
      </c>
      <c r="U150" s="62">
        <f t="shared" si="127"/>
        <v>121374341606</v>
      </c>
      <c r="V150" s="62">
        <f t="shared" si="127"/>
        <v>0</v>
      </c>
      <c r="W150" s="62">
        <f t="shared" si="127"/>
        <v>0</v>
      </c>
      <c r="X150" s="38">
        <f t="shared" si="117"/>
        <v>0.63170473211196021</v>
      </c>
      <c r="Y150" s="38">
        <f t="shared" si="118"/>
        <v>0</v>
      </c>
      <c r="Z150" s="38">
        <f t="shared" si="119"/>
        <v>0</v>
      </c>
      <c r="AA150" s="38">
        <f t="shared" si="103"/>
        <v>0</v>
      </c>
      <c r="AB150" s="38" t="s">
        <v>40</v>
      </c>
    </row>
    <row r="151" spans="1:28" ht="32.25" customHeight="1" x14ac:dyDescent="0.25">
      <c r="A151" s="39" t="s">
        <v>288</v>
      </c>
      <c r="B151" s="34" t="s">
        <v>37</v>
      </c>
      <c r="C151" s="34">
        <v>10</v>
      </c>
      <c r="D151" s="34" t="s">
        <v>38</v>
      </c>
      <c r="E151" s="40" t="s">
        <v>268</v>
      </c>
      <c r="F151" s="62">
        <f t="shared" si="126"/>
        <v>192137774875</v>
      </c>
      <c r="G151" s="62">
        <f t="shared" si="126"/>
        <v>0</v>
      </c>
      <c r="H151" s="62">
        <f t="shared" si="126"/>
        <v>0</v>
      </c>
      <c r="I151" s="62">
        <f t="shared" si="126"/>
        <v>0</v>
      </c>
      <c r="J151" s="62">
        <f t="shared" si="126"/>
        <v>0</v>
      </c>
      <c r="K151" s="62">
        <f t="shared" si="116"/>
        <v>0</v>
      </c>
      <c r="L151" s="66">
        <f>+L152</f>
        <v>192137774875</v>
      </c>
      <c r="M151" s="253">
        <f t="shared" si="114"/>
        <v>2.4346011601356122E-2</v>
      </c>
      <c r="N151" s="62">
        <f t="shared" si="127"/>
        <v>0</v>
      </c>
      <c r="O151" s="62">
        <f t="shared" si="127"/>
        <v>121374341606</v>
      </c>
      <c r="P151" s="62">
        <f t="shared" si="127"/>
        <v>70763433269</v>
      </c>
      <c r="Q151" s="62">
        <f t="shared" si="127"/>
        <v>121374341606</v>
      </c>
      <c r="R151" s="62">
        <f t="shared" si="127"/>
        <v>70763433269</v>
      </c>
      <c r="S151" s="62">
        <f t="shared" si="127"/>
        <v>0</v>
      </c>
      <c r="T151" s="62">
        <f t="shared" si="127"/>
        <v>0</v>
      </c>
      <c r="U151" s="62">
        <f t="shared" si="127"/>
        <v>121374341606</v>
      </c>
      <c r="V151" s="62">
        <f t="shared" si="127"/>
        <v>0</v>
      </c>
      <c r="W151" s="62">
        <f t="shared" si="127"/>
        <v>0</v>
      </c>
      <c r="X151" s="38">
        <f t="shared" si="117"/>
        <v>0.63170473211196021</v>
      </c>
      <c r="Y151" s="38">
        <f t="shared" si="118"/>
        <v>0</v>
      </c>
      <c r="Z151" s="38">
        <f t="shared" si="119"/>
        <v>0</v>
      </c>
      <c r="AA151" s="38">
        <f t="shared" si="103"/>
        <v>0</v>
      </c>
      <c r="AB151" s="38" t="s">
        <v>40</v>
      </c>
    </row>
    <row r="152" spans="1:28" ht="30" customHeight="1" x14ac:dyDescent="0.25">
      <c r="A152" s="43" t="s">
        <v>289</v>
      </c>
      <c r="B152" s="44" t="s">
        <v>37</v>
      </c>
      <c r="C152" s="44">
        <v>10</v>
      </c>
      <c r="D152" s="44" t="s">
        <v>38</v>
      </c>
      <c r="E152" s="45" t="s">
        <v>258</v>
      </c>
      <c r="F152" s="46">
        <v>192137774875</v>
      </c>
      <c r="G152" s="46">
        <v>0</v>
      </c>
      <c r="H152" s="46">
        <v>0</v>
      </c>
      <c r="I152" s="46">
        <v>0</v>
      </c>
      <c r="J152" s="46">
        <v>0</v>
      </c>
      <c r="K152" s="46">
        <f t="shared" si="116"/>
        <v>0</v>
      </c>
      <c r="L152" s="56">
        <f>+F152+K152</f>
        <v>192137774875</v>
      </c>
      <c r="M152" s="266">
        <f t="shared" si="114"/>
        <v>2.4346011601356122E-2</v>
      </c>
      <c r="N152" s="46">
        <v>0</v>
      </c>
      <c r="O152" s="46">
        <v>121374341606</v>
      </c>
      <c r="P152" s="46">
        <f>L152-O152</f>
        <v>70763433269</v>
      </c>
      <c r="Q152" s="46">
        <v>121374341606</v>
      </c>
      <c r="R152" s="46">
        <f>+L152-Q152</f>
        <v>70763433269</v>
      </c>
      <c r="S152" s="46">
        <f>O152-Q152</f>
        <v>0</v>
      </c>
      <c r="T152" s="46">
        <v>0</v>
      </c>
      <c r="U152" s="46">
        <f>+Q152-T152</f>
        <v>121374341606</v>
      </c>
      <c r="V152" s="46">
        <v>0</v>
      </c>
      <c r="W152" s="48">
        <f>+T152-V152</f>
        <v>0</v>
      </c>
      <c r="X152" s="49">
        <f t="shared" si="117"/>
        <v>0.63170473211196021</v>
      </c>
      <c r="Y152" s="49">
        <f t="shared" si="118"/>
        <v>0</v>
      </c>
      <c r="Z152" s="49">
        <f t="shared" si="119"/>
        <v>0</v>
      </c>
      <c r="AA152" s="49">
        <f t="shared" si="103"/>
        <v>0</v>
      </c>
      <c r="AB152" s="49" t="s">
        <v>40</v>
      </c>
    </row>
    <row r="153" spans="1:28" ht="87" customHeight="1" x14ac:dyDescent="0.25">
      <c r="A153" s="39" t="s">
        <v>290</v>
      </c>
      <c r="B153" s="34" t="s">
        <v>37</v>
      </c>
      <c r="C153" s="34">
        <v>10</v>
      </c>
      <c r="D153" s="34" t="s">
        <v>38</v>
      </c>
      <c r="E153" s="40" t="s">
        <v>291</v>
      </c>
      <c r="F153" s="62">
        <f t="shared" ref="F153:J155" si="128">+F154</f>
        <v>207433599602</v>
      </c>
      <c r="G153" s="62">
        <f t="shared" si="128"/>
        <v>0</v>
      </c>
      <c r="H153" s="62">
        <f t="shared" si="128"/>
        <v>0</v>
      </c>
      <c r="I153" s="62">
        <f t="shared" si="128"/>
        <v>0</v>
      </c>
      <c r="J153" s="62">
        <f t="shared" si="128"/>
        <v>0</v>
      </c>
      <c r="K153" s="62">
        <f t="shared" si="116"/>
        <v>0</v>
      </c>
      <c r="L153" s="66">
        <f>+L154</f>
        <v>207433599602</v>
      </c>
      <c r="M153" s="253">
        <f t="shared" si="114"/>
        <v>2.6284164192631423E-2</v>
      </c>
      <c r="N153" s="62">
        <f t="shared" ref="N153:W155" si="129">+N154</f>
        <v>0</v>
      </c>
      <c r="O153" s="62">
        <f t="shared" si="129"/>
        <v>129511913718</v>
      </c>
      <c r="P153" s="62">
        <f t="shared" si="129"/>
        <v>77921685884</v>
      </c>
      <c r="Q153" s="62">
        <f t="shared" si="129"/>
        <v>129511913718</v>
      </c>
      <c r="R153" s="62">
        <f t="shared" si="129"/>
        <v>77921685884</v>
      </c>
      <c r="S153" s="62">
        <f t="shared" si="129"/>
        <v>0</v>
      </c>
      <c r="T153" s="62">
        <f t="shared" si="129"/>
        <v>0</v>
      </c>
      <c r="U153" s="62">
        <f t="shared" si="129"/>
        <v>129511913718</v>
      </c>
      <c r="V153" s="62">
        <f t="shared" si="129"/>
        <v>0</v>
      </c>
      <c r="W153" s="62">
        <f t="shared" si="129"/>
        <v>0</v>
      </c>
      <c r="X153" s="38">
        <f t="shared" si="117"/>
        <v>0.62435359539868529</v>
      </c>
      <c r="Y153" s="38">
        <f t="shared" si="118"/>
        <v>0</v>
      </c>
      <c r="Z153" s="38">
        <f t="shared" si="119"/>
        <v>0</v>
      </c>
      <c r="AA153" s="38">
        <f t="shared" si="103"/>
        <v>0</v>
      </c>
      <c r="AB153" s="38" t="s">
        <v>40</v>
      </c>
    </row>
    <row r="154" spans="1:28" ht="85.5" customHeight="1" x14ac:dyDescent="0.25">
      <c r="A154" s="39" t="s">
        <v>292</v>
      </c>
      <c r="B154" s="34" t="s">
        <v>37</v>
      </c>
      <c r="C154" s="34">
        <v>10</v>
      </c>
      <c r="D154" s="34" t="s">
        <v>38</v>
      </c>
      <c r="E154" s="95" t="s">
        <v>291</v>
      </c>
      <c r="F154" s="62">
        <f t="shared" si="128"/>
        <v>207433599602</v>
      </c>
      <c r="G154" s="62">
        <f t="shared" si="128"/>
        <v>0</v>
      </c>
      <c r="H154" s="62">
        <f t="shared" si="128"/>
        <v>0</v>
      </c>
      <c r="I154" s="62">
        <f t="shared" si="128"/>
        <v>0</v>
      </c>
      <c r="J154" s="62">
        <f t="shared" si="128"/>
        <v>0</v>
      </c>
      <c r="K154" s="62">
        <f t="shared" si="116"/>
        <v>0</v>
      </c>
      <c r="L154" s="66">
        <f>+L155</f>
        <v>207433599602</v>
      </c>
      <c r="M154" s="253">
        <f t="shared" si="114"/>
        <v>2.6284164192631423E-2</v>
      </c>
      <c r="N154" s="62">
        <f t="shared" si="129"/>
        <v>0</v>
      </c>
      <c r="O154" s="62">
        <f t="shared" si="129"/>
        <v>129511913718</v>
      </c>
      <c r="P154" s="62">
        <f t="shared" si="129"/>
        <v>77921685884</v>
      </c>
      <c r="Q154" s="62">
        <f t="shared" si="129"/>
        <v>129511913718</v>
      </c>
      <c r="R154" s="62">
        <f t="shared" si="129"/>
        <v>77921685884</v>
      </c>
      <c r="S154" s="62">
        <f t="shared" si="129"/>
        <v>0</v>
      </c>
      <c r="T154" s="62">
        <f t="shared" si="129"/>
        <v>0</v>
      </c>
      <c r="U154" s="62">
        <f t="shared" si="129"/>
        <v>129511913718</v>
      </c>
      <c r="V154" s="62">
        <f t="shared" si="129"/>
        <v>0</v>
      </c>
      <c r="W154" s="62">
        <f t="shared" si="129"/>
        <v>0</v>
      </c>
      <c r="X154" s="38">
        <f t="shared" si="117"/>
        <v>0.62435359539868529</v>
      </c>
      <c r="Y154" s="38">
        <f t="shared" si="118"/>
        <v>0</v>
      </c>
      <c r="Z154" s="38">
        <f t="shared" si="119"/>
        <v>0</v>
      </c>
      <c r="AA154" s="38">
        <f t="shared" si="103"/>
        <v>0</v>
      </c>
      <c r="AB154" s="38" t="s">
        <v>40</v>
      </c>
    </row>
    <row r="155" spans="1:28" ht="31.5" customHeight="1" x14ac:dyDescent="0.25">
      <c r="A155" s="39" t="s">
        <v>293</v>
      </c>
      <c r="B155" s="34" t="s">
        <v>37</v>
      </c>
      <c r="C155" s="34">
        <v>10</v>
      </c>
      <c r="D155" s="34" t="s">
        <v>38</v>
      </c>
      <c r="E155" s="40" t="s">
        <v>268</v>
      </c>
      <c r="F155" s="62">
        <f t="shared" si="128"/>
        <v>207433599602</v>
      </c>
      <c r="G155" s="62">
        <f t="shared" si="128"/>
        <v>0</v>
      </c>
      <c r="H155" s="62">
        <f t="shared" si="128"/>
        <v>0</v>
      </c>
      <c r="I155" s="62">
        <f t="shared" si="128"/>
        <v>0</v>
      </c>
      <c r="J155" s="62">
        <f t="shared" si="128"/>
        <v>0</v>
      </c>
      <c r="K155" s="62">
        <f t="shared" si="116"/>
        <v>0</v>
      </c>
      <c r="L155" s="66">
        <f>+L156</f>
        <v>207433599602</v>
      </c>
      <c r="M155" s="253">
        <f t="shared" si="114"/>
        <v>2.6284164192631423E-2</v>
      </c>
      <c r="N155" s="62">
        <f t="shared" si="129"/>
        <v>0</v>
      </c>
      <c r="O155" s="62">
        <f t="shared" si="129"/>
        <v>129511913718</v>
      </c>
      <c r="P155" s="62">
        <f t="shared" si="129"/>
        <v>77921685884</v>
      </c>
      <c r="Q155" s="62">
        <f t="shared" si="129"/>
        <v>129511913718</v>
      </c>
      <c r="R155" s="62">
        <f t="shared" si="129"/>
        <v>77921685884</v>
      </c>
      <c r="S155" s="62">
        <f t="shared" si="129"/>
        <v>0</v>
      </c>
      <c r="T155" s="62">
        <f t="shared" si="129"/>
        <v>0</v>
      </c>
      <c r="U155" s="62">
        <f t="shared" si="129"/>
        <v>129511913718</v>
      </c>
      <c r="V155" s="62">
        <f t="shared" si="129"/>
        <v>0</v>
      </c>
      <c r="W155" s="62">
        <f t="shared" si="129"/>
        <v>0</v>
      </c>
      <c r="X155" s="38">
        <f t="shared" si="117"/>
        <v>0.62435359539868529</v>
      </c>
      <c r="Y155" s="38">
        <f t="shared" si="118"/>
        <v>0</v>
      </c>
      <c r="Z155" s="38">
        <f t="shared" si="119"/>
        <v>0</v>
      </c>
      <c r="AA155" s="38">
        <f t="shared" si="103"/>
        <v>0</v>
      </c>
      <c r="AB155" s="38" t="s">
        <v>40</v>
      </c>
    </row>
    <row r="156" spans="1:28" ht="30" customHeight="1" x14ac:dyDescent="0.25">
      <c r="A156" s="43" t="s">
        <v>294</v>
      </c>
      <c r="B156" s="44" t="s">
        <v>37</v>
      </c>
      <c r="C156" s="44">
        <v>10</v>
      </c>
      <c r="D156" s="44" t="s">
        <v>38</v>
      </c>
      <c r="E156" s="45" t="s">
        <v>258</v>
      </c>
      <c r="F156" s="46">
        <v>207433599602</v>
      </c>
      <c r="G156" s="46">
        <v>0</v>
      </c>
      <c r="H156" s="46">
        <v>0</v>
      </c>
      <c r="I156" s="46">
        <v>0</v>
      </c>
      <c r="J156" s="46">
        <v>0</v>
      </c>
      <c r="K156" s="46">
        <f t="shared" si="116"/>
        <v>0</v>
      </c>
      <c r="L156" s="56">
        <f>+F156+K156</f>
        <v>207433599602</v>
      </c>
      <c r="M156" s="266">
        <f t="shared" si="114"/>
        <v>2.6284164192631423E-2</v>
      </c>
      <c r="N156" s="46">
        <v>0</v>
      </c>
      <c r="O156" s="46">
        <v>129511913718</v>
      </c>
      <c r="P156" s="46">
        <f>L156-O156</f>
        <v>77921685884</v>
      </c>
      <c r="Q156" s="46">
        <v>129511913718</v>
      </c>
      <c r="R156" s="46">
        <f>+L156-Q156</f>
        <v>77921685884</v>
      </c>
      <c r="S156" s="46">
        <f>O156-Q156</f>
        <v>0</v>
      </c>
      <c r="T156" s="46">
        <v>0</v>
      </c>
      <c r="U156" s="46">
        <f>+Q156-T156</f>
        <v>129511913718</v>
      </c>
      <c r="V156" s="46">
        <v>0</v>
      </c>
      <c r="W156" s="48">
        <f>+T156-V156</f>
        <v>0</v>
      </c>
      <c r="X156" s="49">
        <f t="shared" si="117"/>
        <v>0.62435359539868529</v>
      </c>
      <c r="Y156" s="49">
        <f t="shared" si="118"/>
        <v>0</v>
      </c>
      <c r="Z156" s="49">
        <f t="shared" si="119"/>
        <v>0</v>
      </c>
      <c r="AA156" s="49">
        <f t="shared" si="103"/>
        <v>0</v>
      </c>
      <c r="AB156" s="49" t="s">
        <v>40</v>
      </c>
    </row>
    <row r="157" spans="1:28" ht="65.25" customHeight="1" x14ac:dyDescent="0.25">
      <c r="A157" s="39" t="s">
        <v>295</v>
      </c>
      <c r="B157" s="34" t="s">
        <v>37</v>
      </c>
      <c r="C157" s="34">
        <v>10</v>
      </c>
      <c r="D157" s="34" t="s">
        <v>38</v>
      </c>
      <c r="E157" s="40" t="s">
        <v>296</v>
      </c>
      <c r="F157" s="62">
        <f t="shared" ref="F157:J159" si="130">+F158</f>
        <v>231731619930</v>
      </c>
      <c r="G157" s="62">
        <f t="shared" si="130"/>
        <v>0</v>
      </c>
      <c r="H157" s="62">
        <f t="shared" si="130"/>
        <v>0</v>
      </c>
      <c r="I157" s="62">
        <f t="shared" si="130"/>
        <v>0</v>
      </c>
      <c r="J157" s="62">
        <f t="shared" si="130"/>
        <v>0</v>
      </c>
      <c r="K157" s="62">
        <f t="shared" si="116"/>
        <v>0</v>
      </c>
      <c r="L157" s="66">
        <f>+L158</f>
        <v>231731619930</v>
      </c>
      <c r="M157" s="253">
        <f t="shared" si="114"/>
        <v>2.9362995958952899E-2</v>
      </c>
      <c r="N157" s="62">
        <f t="shared" ref="N157:W159" si="131">+N158</f>
        <v>0</v>
      </c>
      <c r="O157" s="62">
        <f t="shared" si="131"/>
        <v>142803800035</v>
      </c>
      <c r="P157" s="62">
        <f t="shared" si="131"/>
        <v>88927819895</v>
      </c>
      <c r="Q157" s="62">
        <f t="shared" si="131"/>
        <v>142803800035</v>
      </c>
      <c r="R157" s="62">
        <f t="shared" si="131"/>
        <v>88927819895</v>
      </c>
      <c r="S157" s="62">
        <f t="shared" si="131"/>
        <v>0</v>
      </c>
      <c r="T157" s="62">
        <f t="shared" si="131"/>
        <v>0</v>
      </c>
      <c r="U157" s="62">
        <f t="shared" si="131"/>
        <v>142803800035</v>
      </c>
      <c r="V157" s="62">
        <f t="shared" si="131"/>
        <v>0</v>
      </c>
      <c r="W157" s="62">
        <f t="shared" si="131"/>
        <v>0</v>
      </c>
      <c r="X157" s="38">
        <f t="shared" si="117"/>
        <v>0.61624650135418402</v>
      </c>
      <c r="Y157" s="38">
        <f t="shared" si="118"/>
        <v>0</v>
      </c>
      <c r="Z157" s="38">
        <f t="shared" si="119"/>
        <v>0</v>
      </c>
      <c r="AA157" s="38">
        <f t="shared" si="103"/>
        <v>0</v>
      </c>
      <c r="AB157" s="38" t="s">
        <v>40</v>
      </c>
    </row>
    <row r="158" spans="1:28" ht="63.75" customHeight="1" x14ac:dyDescent="0.25">
      <c r="A158" s="39" t="s">
        <v>297</v>
      </c>
      <c r="B158" s="34" t="s">
        <v>37</v>
      </c>
      <c r="C158" s="34">
        <v>10</v>
      </c>
      <c r="D158" s="34" t="s">
        <v>38</v>
      </c>
      <c r="E158" s="95" t="s">
        <v>296</v>
      </c>
      <c r="F158" s="62">
        <f t="shared" si="130"/>
        <v>231731619930</v>
      </c>
      <c r="G158" s="62">
        <f t="shared" si="130"/>
        <v>0</v>
      </c>
      <c r="H158" s="62">
        <f t="shared" si="130"/>
        <v>0</v>
      </c>
      <c r="I158" s="62">
        <f t="shared" si="130"/>
        <v>0</v>
      </c>
      <c r="J158" s="62">
        <f t="shared" si="130"/>
        <v>0</v>
      </c>
      <c r="K158" s="62">
        <f t="shared" si="116"/>
        <v>0</v>
      </c>
      <c r="L158" s="66">
        <f>+L159</f>
        <v>231731619930</v>
      </c>
      <c r="M158" s="253">
        <f t="shared" si="114"/>
        <v>2.9362995958952899E-2</v>
      </c>
      <c r="N158" s="62">
        <f t="shared" si="131"/>
        <v>0</v>
      </c>
      <c r="O158" s="62">
        <f t="shared" si="131"/>
        <v>142803800035</v>
      </c>
      <c r="P158" s="62">
        <f t="shared" si="131"/>
        <v>88927819895</v>
      </c>
      <c r="Q158" s="62">
        <f t="shared" si="131"/>
        <v>142803800035</v>
      </c>
      <c r="R158" s="62">
        <f t="shared" si="131"/>
        <v>88927819895</v>
      </c>
      <c r="S158" s="62">
        <f t="shared" si="131"/>
        <v>0</v>
      </c>
      <c r="T158" s="62">
        <f t="shared" si="131"/>
        <v>0</v>
      </c>
      <c r="U158" s="62">
        <f t="shared" si="131"/>
        <v>142803800035</v>
      </c>
      <c r="V158" s="62">
        <f t="shared" si="131"/>
        <v>0</v>
      </c>
      <c r="W158" s="62">
        <f t="shared" si="131"/>
        <v>0</v>
      </c>
      <c r="X158" s="38">
        <f t="shared" si="117"/>
        <v>0.61624650135418402</v>
      </c>
      <c r="Y158" s="38">
        <f t="shared" si="118"/>
        <v>0</v>
      </c>
      <c r="Z158" s="38">
        <f t="shared" si="119"/>
        <v>0</v>
      </c>
      <c r="AA158" s="38">
        <f t="shared" si="103"/>
        <v>0</v>
      </c>
      <c r="AB158" s="38" t="s">
        <v>40</v>
      </c>
    </row>
    <row r="159" spans="1:28" ht="38.25" customHeight="1" x14ac:dyDescent="0.25">
      <c r="A159" s="39" t="s">
        <v>298</v>
      </c>
      <c r="B159" s="34" t="s">
        <v>37</v>
      </c>
      <c r="C159" s="34">
        <v>10</v>
      </c>
      <c r="D159" s="34" t="s">
        <v>38</v>
      </c>
      <c r="E159" s="40" t="s">
        <v>268</v>
      </c>
      <c r="F159" s="62">
        <f t="shared" si="130"/>
        <v>231731619930</v>
      </c>
      <c r="G159" s="62">
        <f t="shared" si="130"/>
        <v>0</v>
      </c>
      <c r="H159" s="62">
        <f t="shared" si="130"/>
        <v>0</v>
      </c>
      <c r="I159" s="62">
        <f t="shared" si="130"/>
        <v>0</v>
      </c>
      <c r="J159" s="62">
        <f t="shared" si="130"/>
        <v>0</v>
      </c>
      <c r="K159" s="62">
        <f t="shared" si="116"/>
        <v>0</v>
      </c>
      <c r="L159" s="66">
        <f>+L160</f>
        <v>231731619930</v>
      </c>
      <c r="M159" s="253">
        <f t="shared" si="114"/>
        <v>2.9362995958952899E-2</v>
      </c>
      <c r="N159" s="62">
        <f t="shared" si="131"/>
        <v>0</v>
      </c>
      <c r="O159" s="62">
        <f t="shared" si="131"/>
        <v>142803800035</v>
      </c>
      <c r="P159" s="62">
        <f t="shared" si="131"/>
        <v>88927819895</v>
      </c>
      <c r="Q159" s="62">
        <f t="shared" si="131"/>
        <v>142803800035</v>
      </c>
      <c r="R159" s="62">
        <f t="shared" si="131"/>
        <v>88927819895</v>
      </c>
      <c r="S159" s="62">
        <f t="shared" si="131"/>
        <v>0</v>
      </c>
      <c r="T159" s="62">
        <f t="shared" si="131"/>
        <v>0</v>
      </c>
      <c r="U159" s="62">
        <f t="shared" si="131"/>
        <v>142803800035</v>
      </c>
      <c r="V159" s="62">
        <f t="shared" si="131"/>
        <v>0</v>
      </c>
      <c r="W159" s="62">
        <f t="shared" si="131"/>
        <v>0</v>
      </c>
      <c r="X159" s="38">
        <f t="shared" si="117"/>
        <v>0.61624650135418402</v>
      </c>
      <c r="Y159" s="38">
        <f t="shared" si="118"/>
        <v>0</v>
      </c>
      <c r="Z159" s="38">
        <f t="shared" si="119"/>
        <v>0</v>
      </c>
      <c r="AA159" s="38">
        <f t="shared" si="103"/>
        <v>0</v>
      </c>
      <c r="AB159" s="38" t="s">
        <v>40</v>
      </c>
    </row>
    <row r="160" spans="1:28" ht="30" customHeight="1" x14ac:dyDescent="0.25">
      <c r="A160" s="43" t="s">
        <v>299</v>
      </c>
      <c r="B160" s="44" t="s">
        <v>37</v>
      </c>
      <c r="C160" s="44">
        <v>10</v>
      </c>
      <c r="D160" s="44" t="s">
        <v>38</v>
      </c>
      <c r="E160" s="45" t="s">
        <v>258</v>
      </c>
      <c r="F160" s="46">
        <v>231731619930</v>
      </c>
      <c r="G160" s="46">
        <v>0</v>
      </c>
      <c r="H160" s="46">
        <v>0</v>
      </c>
      <c r="I160" s="46">
        <v>0</v>
      </c>
      <c r="J160" s="46">
        <v>0</v>
      </c>
      <c r="K160" s="46">
        <f t="shared" si="116"/>
        <v>0</v>
      </c>
      <c r="L160" s="56">
        <f>+F160+K160</f>
        <v>231731619930</v>
      </c>
      <c r="M160" s="266">
        <f t="shared" si="114"/>
        <v>2.9362995958952899E-2</v>
      </c>
      <c r="N160" s="46">
        <v>0</v>
      </c>
      <c r="O160" s="46">
        <v>142803800035</v>
      </c>
      <c r="P160" s="46">
        <f>L160-O160</f>
        <v>88927819895</v>
      </c>
      <c r="Q160" s="46">
        <v>142803800035</v>
      </c>
      <c r="R160" s="46">
        <f>+L160-Q160</f>
        <v>88927819895</v>
      </c>
      <c r="S160" s="46">
        <f>O160-Q160</f>
        <v>0</v>
      </c>
      <c r="T160" s="46">
        <v>0</v>
      </c>
      <c r="U160" s="46">
        <f>+Q160-T160</f>
        <v>142803800035</v>
      </c>
      <c r="V160" s="46">
        <v>0</v>
      </c>
      <c r="W160" s="48">
        <f>+T160-V160</f>
        <v>0</v>
      </c>
      <c r="X160" s="49">
        <f t="shared" si="117"/>
        <v>0.61624650135418402</v>
      </c>
      <c r="Y160" s="49">
        <f t="shared" si="118"/>
        <v>0</v>
      </c>
      <c r="Z160" s="49">
        <f t="shared" si="119"/>
        <v>0</v>
      </c>
      <c r="AA160" s="49">
        <f t="shared" si="103"/>
        <v>0</v>
      </c>
      <c r="AB160" s="49" t="s">
        <v>40</v>
      </c>
    </row>
    <row r="161" spans="1:28" ht="49.5" customHeight="1" x14ac:dyDescent="0.25">
      <c r="A161" s="96" t="s">
        <v>300</v>
      </c>
      <c r="B161" s="34" t="s">
        <v>37</v>
      </c>
      <c r="C161" s="34">
        <v>10</v>
      </c>
      <c r="D161" s="34" t="s">
        <v>38</v>
      </c>
      <c r="E161" s="40" t="s">
        <v>301</v>
      </c>
      <c r="F161" s="62">
        <f t="shared" ref="F161:J162" si="132">+F162</f>
        <v>12761000000</v>
      </c>
      <c r="G161" s="62">
        <f t="shared" si="132"/>
        <v>0</v>
      </c>
      <c r="H161" s="62">
        <f t="shared" si="132"/>
        <v>0</v>
      </c>
      <c r="I161" s="62">
        <f t="shared" si="132"/>
        <v>0</v>
      </c>
      <c r="J161" s="62">
        <f t="shared" si="132"/>
        <v>0</v>
      </c>
      <c r="K161" s="62">
        <f t="shared" si="116"/>
        <v>0</v>
      </c>
      <c r="L161" s="66">
        <f>+L162</f>
        <v>12761000000</v>
      </c>
      <c r="M161" s="42">
        <f t="shared" si="114"/>
        <v>1.6169618610761246E-3</v>
      </c>
      <c r="N161" s="62">
        <f t="shared" ref="N161:W162" si="133">+N162</f>
        <v>0</v>
      </c>
      <c r="O161" s="62">
        <f t="shared" si="133"/>
        <v>9916712092</v>
      </c>
      <c r="P161" s="62">
        <f t="shared" si="133"/>
        <v>2844287908</v>
      </c>
      <c r="Q161" s="62">
        <f t="shared" si="133"/>
        <v>8820528077.8099995</v>
      </c>
      <c r="R161" s="62">
        <f t="shared" si="133"/>
        <v>3940471922.1900005</v>
      </c>
      <c r="S161" s="62">
        <f t="shared" si="133"/>
        <v>1096184014.1900005</v>
      </c>
      <c r="T161" s="62">
        <f t="shared" si="133"/>
        <v>1746213015.9300001</v>
      </c>
      <c r="U161" s="62">
        <f t="shared" si="133"/>
        <v>7074315061.8799992</v>
      </c>
      <c r="V161" s="62">
        <f t="shared" si="133"/>
        <v>1712689792.9300001</v>
      </c>
      <c r="W161" s="62">
        <f t="shared" si="133"/>
        <v>33523223</v>
      </c>
      <c r="X161" s="38">
        <f t="shared" si="117"/>
        <v>0.69120978589530602</v>
      </c>
      <c r="Y161" s="38">
        <f t="shared" si="118"/>
        <v>0.13683982571350209</v>
      </c>
      <c r="Z161" s="38">
        <f t="shared" si="119"/>
        <v>0.13421281975785598</v>
      </c>
      <c r="AA161" s="38">
        <f t="shared" si="103"/>
        <v>0.19797148203892548</v>
      </c>
      <c r="AB161" s="38">
        <f>+V161/T161</f>
        <v>0.9808023289861082</v>
      </c>
    </row>
    <row r="162" spans="1:28" ht="49.5" customHeight="1" x14ac:dyDescent="0.25">
      <c r="A162" s="39" t="s">
        <v>302</v>
      </c>
      <c r="B162" s="34" t="s">
        <v>37</v>
      </c>
      <c r="C162" s="34">
        <v>10</v>
      </c>
      <c r="D162" s="34" t="s">
        <v>38</v>
      </c>
      <c r="E162" s="40" t="s">
        <v>301</v>
      </c>
      <c r="F162" s="62">
        <f t="shared" si="132"/>
        <v>12761000000</v>
      </c>
      <c r="G162" s="62">
        <f t="shared" si="132"/>
        <v>0</v>
      </c>
      <c r="H162" s="62">
        <f t="shared" si="132"/>
        <v>0</v>
      </c>
      <c r="I162" s="62">
        <f t="shared" si="132"/>
        <v>0</v>
      </c>
      <c r="J162" s="62">
        <f t="shared" si="132"/>
        <v>0</v>
      </c>
      <c r="K162" s="62">
        <f t="shared" si="116"/>
        <v>0</v>
      </c>
      <c r="L162" s="66">
        <f>+L163</f>
        <v>12761000000</v>
      </c>
      <c r="M162" s="42">
        <f t="shared" si="114"/>
        <v>1.6169618610761246E-3</v>
      </c>
      <c r="N162" s="62">
        <f t="shared" si="133"/>
        <v>0</v>
      </c>
      <c r="O162" s="62">
        <f t="shared" si="133"/>
        <v>9916712092</v>
      </c>
      <c r="P162" s="62">
        <f t="shared" si="133"/>
        <v>2844287908</v>
      </c>
      <c r="Q162" s="62">
        <f t="shared" si="133"/>
        <v>8820528077.8099995</v>
      </c>
      <c r="R162" s="62">
        <f t="shared" si="133"/>
        <v>3940471922.1900005</v>
      </c>
      <c r="S162" s="62">
        <f t="shared" si="133"/>
        <v>1096184014.1900005</v>
      </c>
      <c r="T162" s="62">
        <f t="shared" si="133"/>
        <v>1746213015.9300001</v>
      </c>
      <c r="U162" s="62">
        <f t="shared" si="133"/>
        <v>7074315061.8799992</v>
      </c>
      <c r="V162" s="62">
        <f t="shared" si="133"/>
        <v>1712689792.9300001</v>
      </c>
      <c r="W162" s="62">
        <f t="shared" si="133"/>
        <v>33523223</v>
      </c>
      <c r="X162" s="38">
        <f t="shared" si="117"/>
        <v>0.69120978589530602</v>
      </c>
      <c r="Y162" s="38">
        <f t="shared" si="118"/>
        <v>0.13683982571350209</v>
      </c>
      <c r="Z162" s="38">
        <f t="shared" si="119"/>
        <v>0.13421281975785598</v>
      </c>
      <c r="AA162" s="38">
        <f t="shared" si="103"/>
        <v>0.19797148203892548</v>
      </c>
      <c r="AB162" s="38">
        <f>+V162/T162</f>
        <v>0.9808023289861082</v>
      </c>
    </row>
    <row r="163" spans="1:28" ht="49.5" customHeight="1" x14ac:dyDescent="0.25">
      <c r="A163" s="39" t="s">
        <v>303</v>
      </c>
      <c r="B163" s="34" t="s">
        <v>37</v>
      </c>
      <c r="C163" s="34">
        <v>10</v>
      </c>
      <c r="D163" s="34" t="s">
        <v>38</v>
      </c>
      <c r="E163" s="40" t="s">
        <v>304</v>
      </c>
      <c r="F163" s="62">
        <f>SUM(F164:F164)</f>
        <v>12761000000</v>
      </c>
      <c r="G163" s="62">
        <f>SUM(G164:G164)</f>
        <v>0</v>
      </c>
      <c r="H163" s="62">
        <f>SUM(H164:H164)</f>
        <v>0</v>
      </c>
      <c r="I163" s="62">
        <f>SUM(I164:I164)</f>
        <v>0</v>
      </c>
      <c r="J163" s="62">
        <f>SUM(J164:J164)</f>
        <v>0</v>
      </c>
      <c r="K163" s="62">
        <f t="shared" si="116"/>
        <v>0</v>
      </c>
      <c r="L163" s="66">
        <f>SUM(L164:L164)</f>
        <v>12761000000</v>
      </c>
      <c r="M163" s="42">
        <f t="shared" si="114"/>
        <v>1.6169618610761246E-3</v>
      </c>
      <c r="N163" s="62">
        <f t="shared" ref="N163:W163" si="134">SUM(N164:N164)</f>
        <v>0</v>
      </c>
      <c r="O163" s="62">
        <f t="shared" si="134"/>
        <v>9916712092</v>
      </c>
      <c r="P163" s="62">
        <f t="shared" si="134"/>
        <v>2844287908</v>
      </c>
      <c r="Q163" s="62">
        <f t="shared" si="134"/>
        <v>8820528077.8099995</v>
      </c>
      <c r="R163" s="62">
        <f t="shared" si="134"/>
        <v>3940471922.1900005</v>
      </c>
      <c r="S163" s="62">
        <f t="shared" si="134"/>
        <v>1096184014.1900005</v>
      </c>
      <c r="T163" s="62">
        <f t="shared" si="134"/>
        <v>1746213015.9300001</v>
      </c>
      <c r="U163" s="62">
        <f t="shared" si="134"/>
        <v>7074315061.8799992</v>
      </c>
      <c r="V163" s="62">
        <f t="shared" si="134"/>
        <v>1712689792.9300001</v>
      </c>
      <c r="W163" s="62">
        <f t="shared" si="134"/>
        <v>33523223</v>
      </c>
      <c r="X163" s="38">
        <f t="shared" si="117"/>
        <v>0.69120978589530602</v>
      </c>
      <c r="Y163" s="38">
        <f t="shared" si="118"/>
        <v>0.13683982571350209</v>
      </c>
      <c r="Z163" s="38">
        <f t="shared" si="119"/>
        <v>0.13421281975785598</v>
      </c>
      <c r="AA163" s="38">
        <f t="shared" si="103"/>
        <v>0.19797148203892548</v>
      </c>
      <c r="AB163" s="38">
        <f>+V163/T163</f>
        <v>0.9808023289861082</v>
      </c>
    </row>
    <row r="164" spans="1:28" ht="30" customHeight="1" x14ac:dyDescent="0.25">
      <c r="A164" s="43" t="s">
        <v>305</v>
      </c>
      <c r="B164" s="44" t="s">
        <v>37</v>
      </c>
      <c r="C164" s="44">
        <v>10</v>
      </c>
      <c r="D164" s="44" t="s">
        <v>38</v>
      </c>
      <c r="E164" s="45" t="s">
        <v>258</v>
      </c>
      <c r="F164" s="46">
        <v>12761000000</v>
      </c>
      <c r="G164" s="46">
        <v>0</v>
      </c>
      <c r="H164" s="46">
        <v>0</v>
      </c>
      <c r="I164" s="46">
        <v>0</v>
      </c>
      <c r="J164" s="46">
        <v>0</v>
      </c>
      <c r="K164" s="46">
        <f t="shared" si="116"/>
        <v>0</v>
      </c>
      <c r="L164" s="56">
        <f>+F164+K164</f>
        <v>12761000000</v>
      </c>
      <c r="M164" s="51">
        <f t="shared" si="114"/>
        <v>1.6169618610761246E-3</v>
      </c>
      <c r="N164" s="46">
        <v>0</v>
      </c>
      <c r="O164" s="56">
        <v>9916712092</v>
      </c>
      <c r="P164" s="46">
        <f>L164-O164</f>
        <v>2844287908</v>
      </c>
      <c r="Q164" s="46">
        <v>8820528077.8099995</v>
      </c>
      <c r="R164" s="46">
        <f>+L164-Q164</f>
        <v>3940471922.1900005</v>
      </c>
      <c r="S164" s="46">
        <f>O164-Q164</f>
        <v>1096184014.1900005</v>
      </c>
      <c r="T164" s="46">
        <v>1746213015.9300001</v>
      </c>
      <c r="U164" s="46">
        <f>+Q164-T164</f>
        <v>7074315061.8799992</v>
      </c>
      <c r="V164" s="46">
        <v>1712689792.9300001</v>
      </c>
      <c r="W164" s="48">
        <f>+T164-V164</f>
        <v>33523223</v>
      </c>
      <c r="X164" s="49">
        <f t="shared" si="117"/>
        <v>0.69120978589530602</v>
      </c>
      <c r="Y164" s="49">
        <f t="shared" si="118"/>
        <v>0.13683982571350209</v>
      </c>
      <c r="Z164" s="49">
        <f t="shared" si="119"/>
        <v>0.13421281975785598</v>
      </c>
      <c r="AA164" s="49">
        <f t="shared" si="103"/>
        <v>0.19797148203892548</v>
      </c>
      <c r="AB164" s="49">
        <f>+V164/T164</f>
        <v>0.9808023289861082</v>
      </c>
    </row>
    <row r="165" spans="1:28" ht="69.75" customHeight="1" x14ac:dyDescent="0.25">
      <c r="A165" s="39" t="s">
        <v>306</v>
      </c>
      <c r="B165" s="34" t="s">
        <v>37</v>
      </c>
      <c r="C165" s="34">
        <v>10</v>
      </c>
      <c r="D165" s="34" t="s">
        <v>38</v>
      </c>
      <c r="E165" s="40" t="s">
        <v>307</v>
      </c>
      <c r="F165" s="62">
        <f t="shared" ref="F165:J167" si="135">+F166</f>
        <v>246157631169</v>
      </c>
      <c r="G165" s="62">
        <f t="shared" si="135"/>
        <v>0</v>
      </c>
      <c r="H165" s="62">
        <f t="shared" si="135"/>
        <v>0</v>
      </c>
      <c r="I165" s="62">
        <f t="shared" si="135"/>
        <v>0</v>
      </c>
      <c r="J165" s="62">
        <f t="shared" si="135"/>
        <v>0</v>
      </c>
      <c r="K165" s="62">
        <f t="shared" si="116"/>
        <v>0</v>
      </c>
      <c r="L165" s="66">
        <f>+L166</f>
        <v>246157631169</v>
      </c>
      <c r="M165" s="253">
        <f t="shared" si="114"/>
        <v>3.1190933423173459E-2</v>
      </c>
      <c r="N165" s="62">
        <f t="shared" ref="N165:W167" si="136">+N166</f>
        <v>0</v>
      </c>
      <c r="O165" s="62">
        <f t="shared" si="136"/>
        <v>181243825733</v>
      </c>
      <c r="P165" s="62">
        <f t="shared" si="136"/>
        <v>64913805436</v>
      </c>
      <c r="Q165" s="62">
        <f t="shared" si="136"/>
        <v>181243825733</v>
      </c>
      <c r="R165" s="62">
        <f t="shared" si="136"/>
        <v>64913805436</v>
      </c>
      <c r="S165" s="62">
        <f t="shared" si="136"/>
        <v>0</v>
      </c>
      <c r="T165" s="62">
        <f t="shared" si="136"/>
        <v>0</v>
      </c>
      <c r="U165" s="62">
        <f t="shared" si="136"/>
        <v>181243825733</v>
      </c>
      <c r="V165" s="62">
        <f t="shared" si="136"/>
        <v>0</v>
      </c>
      <c r="W165" s="62">
        <f t="shared" si="136"/>
        <v>0</v>
      </c>
      <c r="X165" s="38">
        <f t="shared" si="117"/>
        <v>0.73629172035932822</v>
      </c>
      <c r="Y165" s="38">
        <f t="shared" si="118"/>
        <v>0</v>
      </c>
      <c r="Z165" s="38">
        <f t="shared" si="119"/>
        <v>0</v>
      </c>
      <c r="AA165" s="38">
        <f t="shared" si="103"/>
        <v>0</v>
      </c>
      <c r="AB165" s="38" t="s">
        <v>40</v>
      </c>
    </row>
    <row r="166" spans="1:28" ht="70.5" customHeight="1" x14ac:dyDescent="0.25">
      <c r="A166" s="39" t="s">
        <v>308</v>
      </c>
      <c r="B166" s="34" t="s">
        <v>37</v>
      </c>
      <c r="C166" s="34">
        <v>10</v>
      </c>
      <c r="D166" s="34" t="s">
        <v>38</v>
      </c>
      <c r="E166" s="95" t="s">
        <v>307</v>
      </c>
      <c r="F166" s="62">
        <f t="shared" si="135"/>
        <v>246157631169</v>
      </c>
      <c r="G166" s="62">
        <f t="shared" si="135"/>
        <v>0</v>
      </c>
      <c r="H166" s="62">
        <f t="shared" si="135"/>
        <v>0</v>
      </c>
      <c r="I166" s="62">
        <f t="shared" si="135"/>
        <v>0</v>
      </c>
      <c r="J166" s="62">
        <f t="shared" si="135"/>
        <v>0</v>
      </c>
      <c r="K166" s="62">
        <f t="shared" si="116"/>
        <v>0</v>
      </c>
      <c r="L166" s="66">
        <f>+L167</f>
        <v>246157631169</v>
      </c>
      <c r="M166" s="253">
        <f t="shared" si="114"/>
        <v>3.1190933423173459E-2</v>
      </c>
      <c r="N166" s="62">
        <f t="shared" si="136"/>
        <v>0</v>
      </c>
      <c r="O166" s="62">
        <f t="shared" si="136"/>
        <v>181243825733</v>
      </c>
      <c r="P166" s="62">
        <f t="shared" si="136"/>
        <v>64913805436</v>
      </c>
      <c r="Q166" s="62">
        <f t="shared" si="136"/>
        <v>181243825733</v>
      </c>
      <c r="R166" s="62">
        <f t="shared" si="136"/>
        <v>64913805436</v>
      </c>
      <c r="S166" s="62">
        <f t="shared" si="136"/>
        <v>0</v>
      </c>
      <c r="T166" s="62">
        <f t="shared" si="136"/>
        <v>0</v>
      </c>
      <c r="U166" s="62">
        <f t="shared" si="136"/>
        <v>181243825733</v>
      </c>
      <c r="V166" s="62">
        <f t="shared" si="136"/>
        <v>0</v>
      </c>
      <c r="W166" s="62">
        <f t="shared" si="136"/>
        <v>0</v>
      </c>
      <c r="X166" s="38">
        <f t="shared" si="117"/>
        <v>0.73629172035932822</v>
      </c>
      <c r="Y166" s="38">
        <f t="shared" si="118"/>
        <v>0</v>
      </c>
      <c r="Z166" s="38">
        <f t="shared" si="119"/>
        <v>0</v>
      </c>
      <c r="AA166" s="38">
        <f t="shared" si="103"/>
        <v>0</v>
      </c>
      <c r="AB166" s="38" t="s">
        <v>40</v>
      </c>
    </row>
    <row r="167" spans="1:28" ht="29.25" customHeight="1" x14ac:dyDescent="0.25">
      <c r="A167" s="39" t="s">
        <v>309</v>
      </c>
      <c r="B167" s="34" t="s">
        <v>37</v>
      </c>
      <c r="C167" s="34">
        <v>10</v>
      </c>
      <c r="D167" s="34" t="s">
        <v>38</v>
      </c>
      <c r="E167" s="40" t="s">
        <v>268</v>
      </c>
      <c r="F167" s="62">
        <f t="shared" si="135"/>
        <v>246157631169</v>
      </c>
      <c r="G167" s="62">
        <f t="shared" si="135"/>
        <v>0</v>
      </c>
      <c r="H167" s="62">
        <f t="shared" si="135"/>
        <v>0</v>
      </c>
      <c r="I167" s="62">
        <f t="shared" si="135"/>
        <v>0</v>
      </c>
      <c r="J167" s="62">
        <f t="shared" si="135"/>
        <v>0</v>
      </c>
      <c r="K167" s="62">
        <f t="shared" si="116"/>
        <v>0</v>
      </c>
      <c r="L167" s="66">
        <f>+L168</f>
        <v>246157631169</v>
      </c>
      <c r="M167" s="253">
        <f t="shared" si="114"/>
        <v>3.1190933423173459E-2</v>
      </c>
      <c r="N167" s="62">
        <f t="shared" si="136"/>
        <v>0</v>
      </c>
      <c r="O167" s="62">
        <f t="shared" si="136"/>
        <v>181243825733</v>
      </c>
      <c r="P167" s="62">
        <f t="shared" si="136"/>
        <v>64913805436</v>
      </c>
      <c r="Q167" s="62">
        <f t="shared" si="136"/>
        <v>181243825733</v>
      </c>
      <c r="R167" s="62">
        <f t="shared" si="136"/>
        <v>64913805436</v>
      </c>
      <c r="S167" s="62">
        <f t="shared" si="136"/>
        <v>0</v>
      </c>
      <c r="T167" s="62">
        <f t="shared" si="136"/>
        <v>0</v>
      </c>
      <c r="U167" s="62">
        <f t="shared" si="136"/>
        <v>181243825733</v>
      </c>
      <c r="V167" s="62">
        <f t="shared" si="136"/>
        <v>0</v>
      </c>
      <c r="W167" s="62">
        <f t="shared" si="136"/>
        <v>0</v>
      </c>
      <c r="X167" s="38">
        <f t="shared" si="117"/>
        <v>0.73629172035932822</v>
      </c>
      <c r="Y167" s="38">
        <f t="shared" si="118"/>
        <v>0</v>
      </c>
      <c r="Z167" s="38">
        <f t="shared" si="119"/>
        <v>0</v>
      </c>
      <c r="AA167" s="38">
        <f t="shared" si="103"/>
        <v>0</v>
      </c>
      <c r="AB167" s="38" t="s">
        <v>40</v>
      </c>
    </row>
    <row r="168" spans="1:28" ht="30" customHeight="1" x14ac:dyDescent="0.25">
      <c r="A168" s="43" t="s">
        <v>310</v>
      </c>
      <c r="B168" s="44" t="s">
        <v>37</v>
      </c>
      <c r="C168" s="44">
        <v>10</v>
      </c>
      <c r="D168" s="44" t="s">
        <v>38</v>
      </c>
      <c r="E168" s="45" t="s">
        <v>258</v>
      </c>
      <c r="F168" s="46">
        <v>246157631169</v>
      </c>
      <c r="G168" s="46">
        <v>0</v>
      </c>
      <c r="H168" s="46">
        <v>0</v>
      </c>
      <c r="I168" s="46">
        <v>0</v>
      </c>
      <c r="J168" s="46">
        <v>0</v>
      </c>
      <c r="K168" s="46">
        <f t="shared" si="116"/>
        <v>0</v>
      </c>
      <c r="L168" s="56">
        <f>+F168+K168</f>
        <v>246157631169</v>
      </c>
      <c r="M168" s="253">
        <f t="shared" si="114"/>
        <v>3.1190933423173459E-2</v>
      </c>
      <c r="N168" s="46">
        <v>0</v>
      </c>
      <c r="O168" s="46">
        <v>181243825733</v>
      </c>
      <c r="P168" s="46">
        <f>L168-O168</f>
        <v>64913805436</v>
      </c>
      <c r="Q168" s="46">
        <v>181243825733</v>
      </c>
      <c r="R168" s="46">
        <f>+L168-Q168</f>
        <v>64913805436</v>
      </c>
      <c r="S168" s="46">
        <f>O168-Q168</f>
        <v>0</v>
      </c>
      <c r="T168" s="46">
        <v>0</v>
      </c>
      <c r="U168" s="46">
        <f>+Q168-T168</f>
        <v>181243825733</v>
      </c>
      <c r="V168" s="46">
        <v>0</v>
      </c>
      <c r="W168" s="48">
        <f>+T168-V168</f>
        <v>0</v>
      </c>
      <c r="X168" s="49">
        <f t="shared" si="117"/>
        <v>0.73629172035932822</v>
      </c>
      <c r="Y168" s="49">
        <f t="shared" si="118"/>
        <v>0</v>
      </c>
      <c r="Z168" s="49">
        <f t="shared" si="119"/>
        <v>0</v>
      </c>
      <c r="AA168" s="49">
        <f t="shared" si="103"/>
        <v>0</v>
      </c>
      <c r="AB168" s="49" t="s">
        <v>40</v>
      </c>
    </row>
    <row r="169" spans="1:28" ht="49.5" customHeight="1" x14ac:dyDescent="0.25">
      <c r="A169" s="39" t="s">
        <v>311</v>
      </c>
      <c r="B169" s="34" t="s">
        <v>37</v>
      </c>
      <c r="C169" s="34">
        <v>10</v>
      </c>
      <c r="D169" s="34" t="s">
        <v>38</v>
      </c>
      <c r="E169" s="40" t="s">
        <v>312</v>
      </c>
      <c r="F169" s="62">
        <f t="shared" ref="F169:J171" si="137">+F170</f>
        <v>283126047866</v>
      </c>
      <c r="G169" s="62">
        <f t="shared" si="137"/>
        <v>0</v>
      </c>
      <c r="H169" s="62">
        <f t="shared" si="137"/>
        <v>0</v>
      </c>
      <c r="I169" s="62">
        <f t="shared" si="137"/>
        <v>0</v>
      </c>
      <c r="J169" s="62">
        <f t="shared" si="137"/>
        <v>0</v>
      </c>
      <c r="K169" s="62">
        <f t="shared" si="116"/>
        <v>0</v>
      </c>
      <c r="L169" s="66">
        <f>+L170</f>
        <v>283126047866</v>
      </c>
      <c r="M169" s="253">
        <f t="shared" si="114"/>
        <v>3.5875246554073766E-2</v>
      </c>
      <c r="N169" s="62">
        <f t="shared" ref="N169:W171" si="138">+N170</f>
        <v>0</v>
      </c>
      <c r="O169" s="62">
        <f t="shared" si="138"/>
        <v>217578018008</v>
      </c>
      <c r="P169" s="62">
        <f t="shared" si="138"/>
        <v>65548029858</v>
      </c>
      <c r="Q169" s="62">
        <f t="shared" si="138"/>
        <v>217578018008</v>
      </c>
      <c r="R169" s="62">
        <f t="shared" si="138"/>
        <v>65548029858</v>
      </c>
      <c r="S169" s="62">
        <f t="shared" si="138"/>
        <v>0</v>
      </c>
      <c r="T169" s="62">
        <f t="shared" si="138"/>
        <v>0</v>
      </c>
      <c r="U169" s="62">
        <f t="shared" si="138"/>
        <v>217578018008</v>
      </c>
      <c r="V169" s="62">
        <f t="shared" si="138"/>
        <v>0</v>
      </c>
      <c r="W169" s="62">
        <f t="shared" si="138"/>
        <v>0</v>
      </c>
      <c r="X169" s="38">
        <f t="shared" si="117"/>
        <v>0.76848463660601418</v>
      </c>
      <c r="Y169" s="38">
        <f t="shared" si="118"/>
        <v>0</v>
      </c>
      <c r="Z169" s="38">
        <f t="shared" si="119"/>
        <v>0</v>
      </c>
      <c r="AA169" s="38">
        <f t="shared" si="103"/>
        <v>0</v>
      </c>
      <c r="AB169" s="38" t="s">
        <v>40</v>
      </c>
    </row>
    <row r="170" spans="1:28" ht="49.5" customHeight="1" x14ac:dyDescent="0.25">
      <c r="A170" s="39" t="s">
        <v>313</v>
      </c>
      <c r="B170" s="34" t="s">
        <v>37</v>
      </c>
      <c r="C170" s="34">
        <v>10</v>
      </c>
      <c r="D170" s="34" t="s">
        <v>38</v>
      </c>
      <c r="E170" s="40" t="s">
        <v>312</v>
      </c>
      <c r="F170" s="62">
        <f t="shared" si="137"/>
        <v>283126047866</v>
      </c>
      <c r="G170" s="62">
        <f t="shared" si="137"/>
        <v>0</v>
      </c>
      <c r="H170" s="62">
        <f t="shared" si="137"/>
        <v>0</v>
      </c>
      <c r="I170" s="62">
        <f t="shared" si="137"/>
        <v>0</v>
      </c>
      <c r="J170" s="62">
        <f t="shared" si="137"/>
        <v>0</v>
      </c>
      <c r="K170" s="62">
        <f t="shared" si="116"/>
        <v>0</v>
      </c>
      <c r="L170" s="66">
        <f>+L171</f>
        <v>283126047866</v>
      </c>
      <c r="M170" s="253">
        <f t="shared" si="114"/>
        <v>3.5875246554073766E-2</v>
      </c>
      <c r="N170" s="62">
        <f t="shared" si="138"/>
        <v>0</v>
      </c>
      <c r="O170" s="62">
        <f t="shared" si="138"/>
        <v>217578018008</v>
      </c>
      <c r="P170" s="62">
        <f t="shared" si="138"/>
        <v>65548029858</v>
      </c>
      <c r="Q170" s="62">
        <f t="shared" si="138"/>
        <v>217578018008</v>
      </c>
      <c r="R170" s="62">
        <f t="shared" si="138"/>
        <v>65548029858</v>
      </c>
      <c r="S170" s="62">
        <f t="shared" si="138"/>
        <v>0</v>
      </c>
      <c r="T170" s="62">
        <f t="shared" si="138"/>
        <v>0</v>
      </c>
      <c r="U170" s="62">
        <f t="shared" si="138"/>
        <v>217578018008</v>
      </c>
      <c r="V170" s="62">
        <f t="shared" si="138"/>
        <v>0</v>
      </c>
      <c r="W170" s="62">
        <f t="shared" si="138"/>
        <v>0</v>
      </c>
      <c r="X170" s="38">
        <f t="shared" si="117"/>
        <v>0.76848463660601418</v>
      </c>
      <c r="Y170" s="38">
        <f t="shared" si="118"/>
        <v>0</v>
      </c>
      <c r="Z170" s="38">
        <f t="shared" si="119"/>
        <v>0</v>
      </c>
      <c r="AA170" s="38">
        <f t="shared" si="103"/>
        <v>0</v>
      </c>
      <c r="AB170" s="38" t="s">
        <v>40</v>
      </c>
    </row>
    <row r="171" spans="1:28" ht="32.25" customHeight="1" x14ac:dyDescent="0.25">
      <c r="A171" s="39" t="s">
        <v>314</v>
      </c>
      <c r="B171" s="34" t="s">
        <v>37</v>
      </c>
      <c r="C171" s="34">
        <v>10</v>
      </c>
      <c r="D171" s="34" t="s">
        <v>38</v>
      </c>
      <c r="E171" s="40" t="s">
        <v>268</v>
      </c>
      <c r="F171" s="62">
        <f t="shared" si="137"/>
        <v>283126047866</v>
      </c>
      <c r="G171" s="62">
        <f t="shared" si="137"/>
        <v>0</v>
      </c>
      <c r="H171" s="62">
        <f t="shared" si="137"/>
        <v>0</v>
      </c>
      <c r="I171" s="62">
        <f t="shared" si="137"/>
        <v>0</v>
      </c>
      <c r="J171" s="62">
        <f t="shared" si="137"/>
        <v>0</v>
      </c>
      <c r="K171" s="62">
        <f t="shared" si="116"/>
        <v>0</v>
      </c>
      <c r="L171" s="66">
        <f>+L172</f>
        <v>283126047866</v>
      </c>
      <c r="M171" s="253">
        <f t="shared" si="114"/>
        <v>3.5875246554073766E-2</v>
      </c>
      <c r="N171" s="62">
        <f t="shared" si="138"/>
        <v>0</v>
      </c>
      <c r="O171" s="62">
        <f t="shared" si="138"/>
        <v>217578018008</v>
      </c>
      <c r="P171" s="62">
        <f t="shared" si="138"/>
        <v>65548029858</v>
      </c>
      <c r="Q171" s="62">
        <f t="shared" si="138"/>
        <v>217578018008</v>
      </c>
      <c r="R171" s="62">
        <f t="shared" si="138"/>
        <v>65548029858</v>
      </c>
      <c r="S171" s="62">
        <f t="shared" si="138"/>
        <v>0</v>
      </c>
      <c r="T171" s="62">
        <f t="shared" si="138"/>
        <v>0</v>
      </c>
      <c r="U171" s="62">
        <f t="shared" si="138"/>
        <v>217578018008</v>
      </c>
      <c r="V171" s="62">
        <f t="shared" si="138"/>
        <v>0</v>
      </c>
      <c r="W171" s="62">
        <f t="shared" si="138"/>
        <v>0</v>
      </c>
      <c r="X171" s="38">
        <f t="shared" si="117"/>
        <v>0.76848463660601418</v>
      </c>
      <c r="Y171" s="38">
        <f t="shared" si="118"/>
        <v>0</v>
      </c>
      <c r="Z171" s="38">
        <f t="shared" si="119"/>
        <v>0</v>
      </c>
      <c r="AA171" s="38">
        <f t="shared" si="103"/>
        <v>0</v>
      </c>
      <c r="AB171" s="38" t="s">
        <v>40</v>
      </c>
    </row>
    <row r="172" spans="1:28" ht="30" customHeight="1" x14ac:dyDescent="0.25">
      <c r="A172" s="43" t="s">
        <v>315</v>
      </c>
      <c r="B172" s="44" t="s">
        <v>37</v>
      </c>
      <c r="C172" s="44">
        <v>10</v>
      </c>
      <c r="D172" s="44" t="s">
        <v>38</v>
      </c>
      <c r="E172" s="45" t="s">
        <v>258</v>
      </c>
      <c r="F172" s="46">
        <v>283126047866</v>
      </c>
      <c r="G172" s="46">
        <v>0</v>
      </c>
      <c r="H172" s="46">
        <v>0</v>
      </c>
      <c r="I172" s="46">
        <v>0</v>
      </c>
      <c r="J172" s="46">
        <v>0</v>
      </c>
      <c r="K172" s="46">
        <f t="shared" si="116"/>
        <v>0</v>
      </c>
      <c r="L172" s="56">
        <f>+F172+K172</f>
        <v>283126047866</v>
      </c>
      <c r="M172" s="266">
        <f t="shared" si="114"/>
        <v>3.5875246554073766E-2</v>
      </c>
      <c r="N172" s="46">
        <v>0</v>
      </c>
      <c r="O172" s="46">
        <v>217578018008</v>
      </c>
      <c r="P172" s="46">
        <f>L172-O172</f>
        <v>65548029858</v>
      </c>
      <c r="Q172" s="46">
        <v>217578018008</v>
      </c>
      <c r="R172" s="46">
        <f>+L172-Q172</f>
        <v>65548029858</v>
      </c>
      <c r="S172" s="46">
        <f>O172-Q172</f>
        <v>0</v>
      </c>
      <c r="T172" s="46">
        <v>0</v>
      </c>
      <c r="U172" s="46">
        <f>+Q172-T172</f>
        <v>217578018008</v>
      </c>
      <c r="V172" s="46">
        <v>0</v>
      </c>
      <c r="W172" s="48">
        <f>+T172-V172</f>
        <v>0</v>
      </c>
      <c r="X172" s="49">
        <f t="shared" si="117"/>
        <v>0.76848463660601418</v>
      </c>
      <c r="Y172" s="49">
        <f t="shared" si="118"/>
        <v>0</v>
      </c>
      <c r="Z172" s="49">
        <f t="shared" si="119"/>
        <v>0</v>
      </c>
      <c r="AA172" s="49">
        <f t="shared" si="103"/>
        <v>0</v>
      </c>
      <c r="AB172" s="49" t="s">
        <v>40</v>
      </c>
    </row>
    <row r="173" spans="1:28" ht="66.75" customHeight="1" x14ac:dyDescent="0.25">
      <c r="A173" s="39" t="s">
        <v>316</v>
      </c>
      <c r="B173" s="34" t="s">
        <v>37</v>
      </c>
      <c r="C173" s="34">
        <v>10</v>
      </c>
      <c r="D173" s="34" t="s">
        <v>38</v>
      </c>
      <c r="E173" s="40" t="s">
        <v>317</v>
      </c>
      <c r="F173" s="62">
        <f t="shared" ref="F173:L175" si="139">+F174</f>
        <v>143699497948</v>
      </c>
      <c r="G173" s="62">
        <f t="shared" si="139"/>
        <v>0</v>
      </c>
      <c r="H173" s="62">
        <f t="shared" si="139"/>
        <v>0</v>
      </c>
      <c r="I173" s="62">
        <f t="shared" si="139"/>
        <v>0</v>
      </c>
      <c r="J173" s="62">
        <f t="shared" si="139"/>
        <v>0</v>
      </c>
      <c r="K173" s="62">
        <f t="shared" si="139"/>
        <v>0</v>
      </c>
      <c r="L173" s="66">
        <f t="shared" si="139"/>
        <v>143699497948</v>
      </c>
      <c r="M173" s="253">
        <f t="shared" si="114"/>
        <v>1.8208338503072082E-2</v>
      </c>
      <c r="N173" s="62">
        <f t="shared" ref="N173:W175" si="140">+N174</f>
        <v>0</v>
      </c>
      <c r="O173" s="62">
        <f t="shared" si="140"/>
        <v>127207862717</v>
      </c>
      <c r="P173" s="62">
        <f t="shared" si="140"/>
        <v>16491635231</v>
      </c>
      <c r="Q173" s="62">
        <f t="shared" si="140"/>
        <v>127207862717</v>
      </c>
      <c r="R173" s="62">
        <f t="shared" si="140"/>
        <v>16491635231</v>
      </c>
      <c r="S173" s="62">
        <f t="shared" si="140"/>
        <v>0</v>
      </c>
      <c r="T173" s="62">
        <f t="shared" si="140"/>
        <v>0</v>
      </c>
      <c r="U173" s="62">
        <f t="shared" si="140"/>
        <v>127207862717</v>
      </c>
      <c r="V173" s="62">
        <f t="shared" si="140"/>
        <v>0</v>
      </c>
      <c r="W173" s="62">
        <f t="shared" si="140"/>
        <v>0</v>
      </c>
      <c r="X173" s="38">
        <f t="shared" si="117"/>
        <v>0.88523526201206515</v>
      </c>
      <c r="Y173" s="38">
        <f t="shared" si="118"/>
        <v>0</v>
      </c>
      <c r="Z173" s="38">
        <f t="shared" si="119"/>
        <v>0</v>
      </c>
      <c r="AA173" s="38">
        <f t="shared" si="103"/>
        <v>0</v>
      </c>
      <c r="AB173" s="38" t="s">
        <v>40</v>
      </c>
    </row>
    <row r="174" spans="1:28" ht="66.75" customHeight="1" x14ac:dyDescent="0.25">
      <c r="A174" s="39" t="s">
        <v>318</v>
      </c>
      <c r="B174" s="34" t="s">
        <v>37</v>
      </c>
      <c r="C174" s="34">
        <v>10</v>
      </c>
      <c r="D174" s="34" t="s">
        <v>38</v>
      </c>
      <c r="E174" s="95" t="s">
        <v>317</v>
      </c>
      <c r="F174" s="62">
        <f t="shared" si="139"/>
        <v>143699497948</v>
      </c>
      <c r="G174" s="62">
        <f t="shared" si="139"/>
        <v>0</v>
      </c>
      <c r="H174" s="62">
        <f t="shared" si="139"/>
        <v>0</v>
      </c>
      <c r="I174" s="62">
        <f t="shared" si="139"/>
        <v>0</v>
      </c>
      <c r="J174" s="62">
        <f t="shared" si="139"/>
        <v>0</v>
      </c>
      <c r="K174" s="62">
        <f t="shared" si="139"/>
        <v>0</v>
      </c>
      <c r="L174" s="66">
        <f t="shared" si="139"/>
        <v>143699497948</v>
      </c>
      <c r="M174" s="253">
        <f t="shared" si="114"/>
        <v>1.8208338503072082E-2</v>
      </c>
      <c r="N174" s="62">
        <f t="shared" si="140"/>
        <v>0</v>
      </c>
      <c r="O174" s="62">
        <f t="shared" si="140"/>
        <v>127207862717</v>
      </c>
      <c r="P174" s="62">
        <f t="shared" si="140"/>
        <v>16491635231</v>
      </c>
      <c r="Q174" s="62">
        <f t="shared" si="140"/>
        <v>127207862717</v>
      </c>
      <c r="R174" s="62">
        <f t="shared" si="140"/>
        <v>16491635231</v>
      </c>
      <c r="S174" s="62">
        <f t="shared" si="140"/>
        <v>0</v>
      </c>
      <c r="T174" s="62">
        <f t="shared" si="140"/>
        <v>0</v>
      </c>
      <c r="U174" s="62">
        <f t="shared" si="140"/>
        <v>127207862717</v>
      </c>
      <c r="V174" s="62">
        <f t="shared" si="140"/>
        <v>0</v>
      </c>
      <c r="W174" s="62">
        <f t="shared" si="140"/>
        <v>0</v>
      </c>
      <c r="X174" s="38">
        <f t="shared" si="117"/>
        <v>0.88523526201206515</v>
      </c>
      <c r="Y174" s="38">
        <f t="shared" si="118"/>
        <v>0</v>
      </c>
      <c r="Z174" s="38">
        <f t="shared" si="119"/>
        <v>0</v>
      </c>
      <c r="AA174" s="38">
        <f t="shared" si="103"/>
        <v>0</v>
      </c>
      <c r="AB174" s="38" t="s">
        <v>40</v>
      </c>
    </row>
    <row r="175" spans="1:28" ht="38.25" customHeight="1" x14ac:dyDescent="0.25">
      <c r="A175" s="39" t="s">
        <v>319</v>
      </c>
      <c r="B175" s="34" t="s">
        <v>37</v>
      </c>
      <c r="C175" s="34">
        <v>10</v>
      </c>
      <c r="D175" s="34" t="s">
        <v>38</v>
      </c>
      <c r="E175" s="40" t="s">
        <v>268</v>
      </c>
      <c r="F175" s="62">
        <f t="shared" si="139"/>
        <v>143699497948</v>
      </c>
      <c r="G175" s="62">
        <f t="shared" si="139"/>
        <v>0</v>
      </c>
      <c r="H175" s="62">
        <f t="shared" si="139"/>
        <v>0</v>
      </c>
      <c r="I175" s="62">
        <f t="shared" si="139"/>
        <v>0</v>
      </c>
      <c r="J175" s="62">
        <f t="shared" si="139"/>
        <v>0</v>
      </c>
      <c r="K175" s="62">
        <f t="shared" si="139"/>
        <v>0</v>
      </c>
      <c r="L175" s="66">
        <f t="shared" si="139"/>
        <v>143699497948</v>
      </c>
      <c r="M175" s="253">
        <f t="shared" si="114"/>
        <v>1.8208338503072082E-2</v>
      </c>
      <c r="N175" s="62">
        <f t="shared" si="140"/>
        <v>0</v>
      </c>
      <c r="O175" s="62">
        <f t="shared" si="140"/>
        <v>127207862717</v>
      </c>
      <c r="P175" s="62">
        <f t="shared" si="140"/>
        <v>16491635231</v>
      </c>
      <c r="Q175" s="62">
        <f t="shared" si="140"/>
        <v>127207862717</v>
      </c>
      <c r="R175" s="62">
        <f t="shared" si="140"/>
        <v>16491635231</v>
      </c>
      <c r="S175" s="62">
        <f t="shared" si="140"/>
        <v>0</v>
      </c>
      <c r="T175" s="62">
        <f t="shared" si="140"/>
        <v>0</v>
      </c>
      <c r="U175" s="62">
        <f t="shared" si="140"/>
        <v>127207862717</v>
      </c>
      <c r="V175" s="62">
        <f t="shared" si="140"/>
        <v>0</v>
      </c>
      <c r="W175" s="62">
        <f t="shared" si="140"/>
        <v>0</v>
      </c>
      <c r="X175" s="38">
        <f t="shared" si="117"/>
        <v>0.88523526201206515</v>
      </c>
      <c r="Y175" s="38">
        <f t="shared" si="118"/>
        <v>0</v>
      </c>
      <c r="Z175" s="38">
        <f t="shared" si="119"/>
        <v>0</v>
      </c>
      <c r="AA175" s="38">
        <f t="shared" si="103"/>
        <v>0</v>
      </c>
      <c r="AB175" s="38" t="s">
        <v>40</v>
      </c>
    </row>
    <row r="176" spans="1:28" ht="30" customHeight="1" x14ac:dyDescent="0.25">
      <c r="A176" s="43" t="s">
        <v>320</v>
      </c>
      <c r="B176" s="44" t="s">
        <v>37</v>
      </c>
      <c r="C176" s="44">
        <v>10</v>
      </c>
      <c r="D176" s="44" t="s">
        <v>38</v>
      </c>
      <c r="E176" s="45" t="s">
        <v>258</v>
      </c>
      <c r="F176" s="46">
        <v>143699497948</v>
      </c>
      <c r="G176" s="46">
        <v>0</v>
      </c>
      <c r="H176" s="46">
        <v>0</v>
      </c>
      <c r="I176" s="46">
        <v>0</v>
      </c>
      <c r="J176" s="46">
        <v>0</v>
      </c>
      <c r="K176" s="46">
        <f t="shared" ref="K176:K206" si="141">+G176-H176+I176-J176</f>
        <v>0</v>
      </c>
      <c r="L176" s="56">
        <f>+F176+K176</f>
        <v>143699497948</v>
      </c>
      <c r="M176" s="266">
        <f t="shared" si="114"/>
        <v>1.8208338503072082E-2</v>
      </c>
      <c r="N176" s="46">
        <v>0</v>
      </c>
      <c r="O176" s="46">
        <v>127207862717</v>
      </c>
      <c r="P176" s="46">
        <f>L176-O176</f>
        <v>16491635231</v>
      </c>
      <c r="Q176" s="46">
        <v>127207862717</v>
      </c>
      <c r="R176" s="46">
        <f>+L176-Q176</f>
        <v>16491635231</v>
      </c>
      <c r="S176" s="46">
        <f>O176-Q176</f>
        <v>0</v>
      </c>
      <c r="T176" s="46">
        <v>0</v>
      </c>
      <c r="U176" s="46">
        <f>+Q176-T176</f>
        <v>127207862717</v>
      </c>
      <c r="V176" s="46">
        <v>0</v>
      </c>
      <c r="W176" s="48">
        <f>+T176-V176</f>
        <v>0</v>
      </c>
      <c r="X176" s="49">
        <f t="shared" si="117"/>
        <v>0.88523526201206515</v>
      </c>
      <c r="Y176" s="49">
        <f t="shared" si="118"/>
        <v>0</v>
      </c>
      <c r="Z176" s="49">
        <f t="shared" si="119"/>
        <v>0</v>
      </c>
      <c r="AA176" s="49">
        <f t="shared" si="103"/>
        <v>0</v>
      </c>
      <c r="AB176" s="49" t="s">
        <v>40</v>
      </c>
    </row>
    <row r="177" spans="1:28" ht="67.5" customHeight="1" x14ac:dyDescent="0.25">
      <c r="A177" s="39" t="s">
        <v>321</v>
      </c>
      <c r="B177" s="34" t="s">
        <v>37</v>
      </c>
      <c r="C177" s="34">
        <v>10</v>
      </c>
      <c r="D177" s="34" t="s">
        <v>38</v>
      </c>
      <c r="E177" s="40" t="s">
        <v>322</v>
      </c>
      <c r="F177" s="62">
        <f t="shared" ref="F177:J179" si="142">+F178</f>
        <v>59469726833</v>
      </c>
      <c r="G177" s="62">
        <f t="shared" si="142"/>
        <v>0</v>
      </c>
      <c r="H177" s="62">
        <f t="shared" si="142"/>
        <v>0</v>
      </c>
      <c r="I177" s="62">
        <f t="shared" si="142"/>
        <v>0</v>
      </c>
      <c r="J177" s="62">
        <f t="shared" si="142"/>
        <v>0</v>
      </c>
      <c r="K177" s="62">
        <f t="shared" si="141"/>
        <v>0</v>
      </c>
      <c r="L177" s="66">
        <f>+L178</f>
        <v>59469726833</v>
      </c>
      <c r="M177" s="42">
        <f t="shared" si="114"/>
        <v>7.5354815592489953E-3</v>
      </c>
      <c r="N177" s="62">
        <f t="shared" ref="N177:W179" si="143">+N178</f>
        <v>0</v>
      </c>
      <c r="O177" s="62">
        <f t="shared" si="143"/>
        <v>48079893039</v>
      </c>
      <c r="P177" s="62">
        <f t="shared" si="143"/>
        <v>11389833794</v>
      </c>
      <c r="Q177" s="62">
        <f t="shared" si="143"/>
        <v>48079893039</v>
      </c>
      <c r="R177" s="62">
        <f t="shared" si="143"/>
        <v>11389833794</v>
      </c>
      <c r="S177" s="62">
        <f t="shared" si="143"/>
        <v>0</v>
      </c>
      <c r="T177" s="62">
        <f t="shared" si="143"/>
        <v>0</v>
      </c>
      <c r="U177" s="62">
        <f t="shared" si="143"/>
        <v>48079893039</v>
      </c>
      <c r="V177" s="62">
        <f t="shared" si="143"/>
        <v>0</v>
      </c>
      <c r="W177" s="62">
        <f t="shared" si="143"/>
        <v>0</v>
      </c>
      <c r="X177" s="38">
        <f t="shared" si="117"/>
        <v>0.80847677632714909</v>
      </c>
      <c r="Y177" s="38">
        <f t="shared" si="118"/>
        <v>0</v>
      </c>
      <c r="Z177" s="38">
        <f t="shared" si="119"/>
        <v>0</v>
      </c>
      <c r="AA177" s="38">
        <f t="shared" si="103"/>
        <v>0</v>
      </c>
      <c r="AB177" s="38" t="s">
        <v>40</v>
      </c>
    </row>
    <row r="178" spans="1:28" ht="67.5" customHeight="1" x14ac:dyDescent="0.25">
      <c r="A178" s="39" t="s">
        <v>323</v>
      </c>
      <c r="B178" s="34" t="s">
        <v>37</v>
      </c>
      <c r="C178" s="34">
        <v>10</v>
      </c>
      <c r="D178" s="34" t="s">
        <v>38</v>
      </c>
      <c r="E178" s="95" t="s">
        <v>322</v>
      </c>
      <c r="F178" s="62">
        <f t="shared" si="142"/>
        <v>59469726833</v>
      </c>
      <c r="G178" s="62">
        <f t="shared" si="142"/>
        <v>0</v>
      </c>
      <c r="H178" s="62">
        <f t="shared" si="142"/>
        <v>0</v>
      </c>
      <c r="I178" s="62">
        <f t="shared" si="142"/>
        <v>0</v>
      </c>
      <c r="J178" s="62">
        <f t="shared" si="142"/>
        <v>0</v>
      </c>
      <c r="K178" s="62">
        <f t="shared" si="141"/>
        <v>0</v>
      </c>
      <c r="L178" s="66">
        <f>+L179</f>
        <v>59469726833</v>
      </c>
      <c r="M178" s="42">
        <f t="shared" si="114"/>
        <v>7.5354815592489953E-3</v>
      </c>
      <c r="N178" s="62">
        <f t="shared" si="143"/>
        <v>0</v>
      </c>
      <c r="O178" s="62">
        <f t="shared" si="143"/>
        <v>48079893039</v>
      </c>
      <c r="P178" s="62">
        <f t="shared" si="143"/>
        <v>11389833794</v>
      </c>
      <c r="Q178" s="62">
        <f t="shared" si="143"/>
        <v>48079893039</v>
      </c>
      <c r="R178" s="62">
        <f t="shared" si="143"/>
        <v>11389833794</v>
      </c>
      <c r="S178" s="62">
        <f t="shared" si="143"/>
        <v>0</v>
      </c>
      <c r="T178" s="62">
        <f t="shared" si="143"/>
        <v>0</v>
      </c>
      <c r="U178" s="62">
        <f t="shared" si="143"/>
        <v>48079893039</v>
      </c>
      <c r="V178" s="62">
        <f t="shared" si="143"/>
        <v>0</v>
      </c>
      <c r="W178" s="62">
        <f t="shared" si="143"/>
        <v>0</v>
      </c>
      <c r="X178" s="38">
        <f t="shared" si="117"/>
        <v>0.80847677632714909</v>
      </c>
      <c r="Y178" s="38">
        <f t="shared" si="118"/>
        <v>0</v>
      </c>
      <c r="Z178" s="38">
        <f t="shared" si="119"/>
        <v>0</v>
      </c>
      <c r="AA178" s="38">
        <f t="shared" si="103"/>
        <v>0</v>
      </c>
      <c r="AB178" s="38" t="s">
        <v>40</v>
      </c>
    </row>
    <row r="179" spans="1:28" ht="32.25" customHeight="1" x14ac:dyDescent="0.25">
      <c r="A179" s="39" t="s">
        <v>324</v>
      </c>
      <c r="B179" s="34" t="s">
        <v>37</v>
      </c>
      <c r="C179" s="34">
        <v>10</v>
      </c>
      <c r="D179" s="34" t="s">
        <v>38</v>
      </c>
      <c r="E179" s="40" t="s">
        <v>268</v>
      </c>
      <c r="F179" s="62">
        <f t="shared" si="142"/>
        <v>59469726833</v>
      </c>
      <c r="G179" s="62">
        <f t="shared" si="142"/>
        <v>0</v>
      </c>
      <c r="H179" s="62">
        <f t="shared" si="142"/>
        <v>0</v>
      </c>
      <c r="I179" s="62">
        <f t="shared" si="142"/>
        <v>0</v>
      </c>
      <c r="J179" s="62">
        <f t="shared" si="142"/>
        <v>0</v>
      </c>
      <c r="K179" s="62">
        <f t="shared" si="141"/>
        <v>0</v>
      </c>
      <c r="L179" s="66">
        <f>+L180</f>
        <v>59469726833</v>
      </c>
      <c r="M179" s="42">
        <f t="shared" si="114"/>
        <v>7.5354815592489953E-3</v>
      </c>
      <c r="N179" s="62">
        <f t="shared" si="143"/>
        <v>0</v>
      </c>
      <c r="O179" s="62">
        <f t="shared" si="143"/>
        <v>48079893039</v>
      </c>
      <c r="P179" s="62">
        <f t="shared" si="143"/>
        <v>11389833794</v>
      </c>
      <c r="Q179" s="62">
        <f t="shared" si="143"/>
        <v>48079893039</v>
      </c>
      <c r="R179" s="62">
        <f t="shared" si="143"/>
        <v>11389833794</v>
      </c>
      <c r="S179" s="62">
        <f t="shared" si="143"/>
        <v>0</v>
      </c>
      <c r="T179" s="62">
        <f t="shared" si="143"/>
        <v>0</v>
      </c>
      <c r="U179" s="62">
        <f t="shared" si="143"/>
        <v>48079893039</v>
      </c>
      <c r="V179" s="62">
        <f t="shared" si="143"/>
        <v>0</v>
      </c>
      <c r="W179" s="62">
        <f t="shared" si="143"/>
        <v>0</v>
      </c>
      <c r="X179" s="38">
        <f t="shared" si="117"/>
        <v>0.80847677632714909</v>
      </c>
      <c r="Y179" s="38">
        <f t="shared" si="118"/>
        <v>0</v>
      </c>
      <c r="Z179" s="38">
        <f t="shared" si="119"/>
        <v>0</v>
      </c>
      <c r="AA179" s="38">
        <f t="shared" si="103"/>
        <v>0</v>
      </c>
      <c r="AB179" s="38" t="s">
        <v>40</v>
      </c>
    </row>
    <row r="180" spans="1:28" ht="30" customHeight="1" x14ac:dyDescent="0.25">
      <c r="A180" s="43" t="s">
        <v>325</v>
      </c>
      <c r="B180" s="44" t="s">
        <v>37</v>
      </c>
      <c r="C180" s="44">
        <v>10</v>
      </c>
      <c r="D180" s="44" t="s">
        <v>38</v>
      </c>
      <c r="E180" s="45" t="s">
        <v>258</v>
      </c>
      <c r="F180" s="46">
        <v>59469726833</v>
      </c>
      <c r="G180" s="46">
        <v>0</v>
      </c>
      <c r="H180" s="46">
        <v>0</v>
      </c>
      <c r="I180" s="46">
        <v>0</v>
      </c>
      <c r="J180" s="46">
        <v>0</v>
      </c>
      <c r="K180" s="46">
        <f t="shared" si="141"/>
        <v>0</v>
      </c>
      <c r="L180" s="56">
        <f>+F180+K180</f>
        <v>59469726833</v>
      </c>
      <c r="M180" s="51">
        <f t="shared" si="114"/>
        <v>7.5354815592489953E-3</v>
      </c>
      <c r="N180" s="46">
        <v>0</v>
      </c>
      <c r="O180" s="46">
        <v>48079893039</v>
      </c>
      <c r="P180" s="46">
        <f>L180-O180</f>
        <v>11389833794</v>
      </c>
      <c r="Q180" s="46">
        <v>48079893039</v>
      </c>
      <c r="R180" s="46">
        <f>+L180-Q180</f>
        <v>11389833794</v>
      </c>
      <c r="S180" s="46">
        <f>O180-Q180</f>
        <v>0</v>
      </c>
      <c r="T180" s="46">
        <v>0</v>
      </c>
      <c r="U180" s="46">
        <f>+Q180-T180</f>
        <v>48079893039</v>
      </c>
      <c r="V180" s="46">
        <v>0</v>
      </c>
      <c r="W180" s="48">
        <f>+T180-V180</f>
        <v>0</v>
      </c>
      <c r="X180" s="49">
        <f t="shared" si="117"/>
        <v>0.80847677632714909</v>
      </c>
      <c r="Y180" s="49">
        <f t="shared" si="118"/>
        <v>0</v>
      </c>
      <c r="Z180" s="49">
        <f t="shared" si="119"/>
        <v>0</v>
      </c>
      <c r="AA180" s="49">
        <f t="shared" si="103"/>
        <v>0</v>
      </c>
      <c r="AB180" s="49" t="s">
        <v>40</v>
      </c>
    </row>
    <row r="181" spans="1:28" ht="95.25" customHeight="1" x14ac:dyDescent="0.25">
      <c r="A181" s="39" t="s">
        <v>326</v>
      </c>
      <c r="B181" s="34" t="s">
        <v>37</v>
      </c>
      <c r="C181" s="34">
        <v>10</v>
      </c>
      <c r="D181" s="34" t="s">
        <v>38</v>
      </c>
      <c r="E181" s="40" t="s">
        <v>327</v>
      </c>
      <c r="F181" s="62">
        <f t="shared" ref="F181:J183" si="144">+F182</f>
        <v>185783723137</v>
      </c>
      <c r="G181" s="62">
        <f t="shared" si="144"/>
        <v>0</v>
      </c>
      <c r="H181" s="62">
        <f t="shared" si="144"/>
        <v>0</v>
      </c>
      <c r="I181" s="62">
        <f t="shared" si="144"/>
        <v>0</v>
      </c>
      <c r="J181" s="62">
        <f t="shared" si="144"/>
        <v>0</v>
      </c>
      <c r="K181" s="62">
        <f t="shared" si="141"/>
        <v>0</v>
      </c>
      <c r="L181" s="66">
        <f>+L182</f>
        <v>185783723137</v>
      </c>
      <c r="M181" s="253">
        <f t="shared" si="114"/>
        <v>2.3540881962327009E-2</v>
      </c>
      <c r="N181" s="62">
        <f t="shared" ref="N181:W183" si="145">+N182</f>
        <v>0</v>
      </c>
      <c r="O181" s="62">
        <f t="shared" si="145"/>
        <v>141736621594</v>
      </c>
      <c r="P181" s="62">
        <f t="shared" si="145"/>
        <v>44047101543</v>
      </c>
      <c r="Q181" s="62">
        <f t="shared" si="145"/>
        <v>141736621594</v>
      </c>
      <c r="R181" s="62">
        <f t="shared" si="145"/>
        <v>44047101543</v>
      </c>
      <c r="S181" s="62">
        <f t="shared" si="145"/>
        <v>0</v>
      </c>
      <c r="T181" s="62">
        <f t="shared" si="145"/>
        <v>0</v>
      </c>
      <c r="U181" s="62">
        <f t="shared" si="145"/>
        <v>141736621594</v>
      </c>
      <c r="V181" s="62">
        <f t="shared" si="145"/>
        <v>0</v>
      </c>
      <c r="W181" s="62">
        <f t="shared" si="145"/>
        <v>0</v>
      </c>
      <c r="X181" s="38">
        <f t="shared" si="117"/>
        <v>0.76291194514107707</v>
      </c>
      <c r="Y181" s="38">
        <f t="shared" si="118"/>
        <v>0</v>
      </c>
      <c r="Z181" s="38">
        <f t="shared" si="119"/>
        <v>0</v>
      </c>
      <c r="AA181" s="38">
        <f t="shared" si="103"/>
        <v>0</v>
      </c>
      <c r="AB181" s="38" t="s">
        <v>40</v>
      </c>
    </row>
    <row r="182" spans="1:28" ht="95.25" customHeight="1" x14ac:dyDescent="0.25">
      <c r="A182" s="39" t="s">
        <v>328</v>
      </c>
      <c r="B182" s="34" t="s">
        <v>37</v>
      </c>
      <c r="C182" s="34">
        <v>10</v>
      </c>
      <c r="D182" s="34" t="s">
        <v>38</v>
      </c>
      <c r="E182" s="95" t="s">
        <v>327</v>
      </c>
      <c r="F182" s="62">
        <f t="shared" si="144"/>
        <v>185783723137</v>
      </c>
      <c r="G182" s="62">
        <f t="shared" si="144"/>
        <v>0</v>
      </c>
      <c r="H182" s="62">
        <f t="shared" si="144"/>
        <v>0</v>
      </c>
      <c r="I182" s="62">
        <f t="shared" si="144"/>
        <v>0</v>
      </c>
      <c r="J182" s="62">
        <f t="shared" si="144"/>
        <v>0</v>
      </c>
      <c r="K182" s="62">
        <f t="shared" si="141"/>
        <v>0</v>
      </c>
      <c r="L182" s="66">
        <f>+L183</f>
        <v>185783723137</v>
      </c>
      <c r="M182" s="253">
        <f t="shared" si="114"/>
        <v>2.3540881962327009E-2</v>
      </c>
      <c r="N182" s="62">
        <f t="shared" si="145"/>
        <v>0</v>
      </c>
      <c r="O182" s="62">
        <f t="shared" si="145"/>
        <v>141736621594</v>
      </c>
      <c r="P182" s="62">
        <f t="shared" si="145"/>
        <v>44047101543</v>
      </c>
      <c r="Q182" s="62">
        <f t="shared" si="145"/>
        <v>141736621594</v>
      </c>
      <c r="R182" s="62">
        <f t="shared" si="145"/>
        <v>44047101543</v>
      </c>
      <c r="S182" s="62">
        <f t="shared" si="145"/>
        <v>0</v>
      </c>
      <c r="T182" s="62">
        <f t="shared" si="145"/>
        <v>0</v>
      </c>
      <c r="U182" s="62">
        <f t="shared" si="145"/>
        <v>141736621594</v>
      </c>
      <c r="V182" s="62">
        <f t="shared" si="145"/>
        <v>0</v>
      </c>
      <c r="W182" s="62">
        <f t="shared" si="145"/>
        <v>0</v>
      </c>
      <c r="X182" s="38">
        <f t="shared" si="117"/>
        <v>0.76291194514107707</v>
      </c>
      <c r="Y182" s="38">
        <f t="shared" si="118"/>
        <v>0</v>
      </c>
      <c r="Z182" s="38">
        <f t="shared" si="119"/>
        <v>0</v>
      </c>
      <c r="AA182" s="38">
        <f t="shared" ref="AA182:AA234" si="146">+T182/Q182</f>
        <v>0</v>
      </c>
      <c r="AB182" s="38" t="s">
        <v>40</v>
      </c>
    </row>
    <row r="183" spans="1:28" ht="33" customHeight="1" x14ac:dyDescent="0.25">
      <c r="A183" s="39" t="s">
        <v>329</v>
      </c>
      <c r="B183" s="34" t="s">
        <v>37</v>
      </c>
      <c r="C183" s="34">
        <v>10</v>
      </c>
      <c r="D183" s="34" t="s">
        <v>38</v>
      </c>
      <c r="E183" s="40" t="s">
        <v>268</v>
      </c>
      <c r="F183" s="62">
        <f t="shared" si="144"/>
        <v>185783723137</v>
      </c>
      <c r="G183" s="62">
        <f t="shared" si="144"/>
        <v>0</v>
      </c>
      <c r="H183" s="62">
        <f t="shared" si="144"/>
        <v>0</v>
      </c>
      <c r="I183" s="62">
        <f t="shared" si="144"/>
        <v>0</v>
      </c>
      <c r="J183" s="62">
        <f t="shared" si="144"/>
        <v>0</v>
      </c>
      <c r="K183" s="62">
        <f t="shared" si="141"/>
        <v>0</v>
      </c>
      <c r="L183" s="66">
        <f>+L184</f>
        <v>185783723137</v>
      </c>
      <c r="M183" s="253">
        <f t="shared" si="114"/>
        <v>2.3540881962327009E-2</v>
      </c>
      <c r="N183" s="62">
        <f t="shared" si="145"/>
        <v>0</v>
      </c>
      <c r="O183" s="62">
        <f t="shared" si="145"/>
        <v>141736621594</v>
      </c>
      <c r="P183" s="62">
        <f t="shared" si="145"/>
        <v>44047101543</v>
      </c>
      <c r="Q183" s="62">
        <f t="shared" si="145"/>
        <v>141736621594</v>
      </c>
      <c r="R183" s="62">
        <f t="shared" si="145"/>
        <v>44047101543</v>
      </c>
      <c r="S183" s="62">
        <f t="shared" si="145"/>
        <v>0</v>
      </c>
      <c r="T183" s="62">
        <f t="shared" si="145"/>
        <v>0</v>
      </c>
      <c r="U183" s="62">
        <f t="shared" si="145"/>
        <v>141736621594</v>
      </c>
      <c r="V183" s="62">
        <f t="shared" si="145"/>
        <v>0</v>
      </c>
      <c r="W183" s="62">
        <f t="shared" si="145"/>
        <v>0</v>
      </c>
      <c r="X183" s="38">
        <f t="shared" si="117"/>
        <v>0.76291194514107707</v>
      </c>
      <c r="Y183" s="38">
        <f t="shared" si="118"/>
        <v>0</v>
      </c>
      <c r="Z183" s="38">
        <f t="shared" si="119"/>
        <v>0</v>
      </c>
      <c r="AA183" s="38">
        <f t="shared" si="146"/>
        <v>0</v>
      </c>
      <c r="AB183" s="38" t="s">
        <v>40</v>
      </c>
    </row>
    <row r="184" spans="1:28" ht="30" customHeight="1" x14ac:dyDescent="0.25">
      <c r="A184" s="43" t="s">
        <v>330</v>
      </c>
      <c r="B184" s="44" t="s">
        <v>37</v>
      </c>
      <c r="C184" s="44">
        <v>10</v>
      </c>
      <c r="D184" s="44" t="s">
        <v>38</v>
      </c>
      <c r="E184" s="45" t="s">
        <v>258</v>
      </c>
      <c r="F184" s="46">
        <v>185783723137</v>
      </c>
      <c r="G184" s="46">
        <v>0</v>
      </c>
      <c r="H184" s="46">
        <v>0</v>
      </c>
      <c r="I184" s="46">
        <v>0</v>
      </c>
      <c r="J184" s="46">
        <v>0</v>
      </c>
      <c r="K184" s="46">
        <f t="shared" si="141"/>
        <v>0</v>
      </c>
      <c r="L184" s="56">
        <f>+F184+K184</f>
        <v>185783723137</v>
      </c>
      <c r="M184" s="266">
        <f t="shared" si="114"/>
        <v>2.3540881962327009E-2</v>
      </c>
      <c r="N184" s="46">
        <v>0</v>
      </c>
      <c r="O184" s="46">
        <v>141736621594</v>
      </c>
      <c r="P184" s="46">
        <f>L184-O184</f>
        <v>44047101543</v>
      </c>
      <c r="Q184" s="46">
        <v>141736621594</v>
      </c>
      <c r="R184" s="46">
        <f>+L184-Q184</f>
        <v>44047101543</v>
      </c>
      <c r="S184" s="46">
        <f>O184-Q184</f>
        <v>0</v>
      </c>
      <c r="T184" s="46">
        <v>0</v>
      </c>
      <c r="U184" s="46">
        <f>+Q184-T184</f>
        <v>141736621594</v>
      </c>
      <c r="V184" s="46">
        <v>0</v>
      </c>
      <c r="W184" s="48">
        <f>+T184-V184</f>
        <v>0</v>
      </c>
      <c r="X184" s="49">
        <f t="shared" si="117"/>
        <v>0.76291194514107707</v>
      </c>
      <c r="Y184" s="49">
        <f t="shared" si="118"/>
        <v>0</v>
      </c>
      <c r="Z184" s="49">
        <f t="shared" si="119"/>
        <v>0</v>
      </c>
      <c r="AA184" s="49">
        <f t="shared" si="146"/>
        <v>0</v>
      </c>
      <c r="AB184" s="49" t="s">
        <v>40</v>
      </c>
    </row>
    <row r="185" spans="1:28" ht="53.25" customHeight="1" x14ac:dyDescent="0.25">
      <c r="A185" s="39" t="s">
        <v>331</v>
      </c>
      <c r="B185" s="34" t="s">
        <v>37</v>
      </c>
      <c r="C185" s="34">
        <v>10</v>
      </c>
      <c r="D185" s="34" t="s">
        <v>38</v>
      </c>
      <c r="E185" s="40" t="s">
        <v>332</v>
      </c>
      <c r="F185" s="62">
        <f t="shared" ref="F185:J187" si="147">+F186</f>
        <v>157227907719</v>
      </c>
      <c r="G185" s="62">
        <f t="shared" si="147"/>
        <v>0</v>
      </c>
      <c r="H185" s="62">
        <f t="shared" si="147"/>
        <v>0</v>
      </c>
      <c r="I185" s="62">
        <f t="shared" si="147"/>
        <v>0</v>
      </c>
      <c r="J185" s="62">
        <f t="shared" si="147"/>
        <v>0</v>
      </c>
      <c r="K185" s="62">
        <f t="shared" si="141"/>
        <v>0</v>
      </c>
      <c r="L185" s="66">
        <f>+L186</f>
        <v>157227907719</v>
      </c>
      <c r="M185" s="253">
        <f t="shared" si="114"/>
        <v>1.9922539791428526E-2</v>
      </c>
      <c r="N185" s="62">
        <f t="shared" ref="N185:W187" si="148">+N186</f>
        <v>0</v>
      </c>
      <c r="O185" s="62">
        <f t="shared" si="148"/>
        <v>100468422969</v>
      </c>
      <c r="P185" s="62">
        <f t="shared" si="148"/>
        <v>56759484750</v>
      </c>
      <c r="Q185" s="62">
        <f t="shared" si="148"/>
        <v>100468422969</v>
      </c>
      <c r="R185" s="62">
        <f t="shared" si="148"/>
        <v>56759484750</v>
      </c>
      <c r="S185" s="62">
        <f t="shared" si="148"/>
        <v>0</v>
      </c>
      <c r="T185" s="62">
        <f t="shared" si="148"/>
        <v>0</v>
      </c>
      <c r="U185" s="62">
        <f t="shared" si="148"/>
        <v>100468422969</v>
      </c>
      <c r="V185" s="62">
        <f t="shared" si="148"/>
        <v>0</v>
      </c>
      <c r="W185" s="62">
        <f t="shared" si="148"/>
        <v>0</v>
      </c>
      <c r="X185" s="38">
        <f t="shared" si="117"/>
        <v>0.63899866395575666</v>
      </c>
      <c r="Y185" s="38">
        <f t="shared" si="118"/>
        <v>0</v>
      </c>
      <c r="Z185" s="38">
        <f t="shared" si="119"/>
        <v>0</v>
      </c>
      <c r="AA185" s="38">
        <f t="shared" si="146"/>
        <v>0</v>
      </c>
      <c r="AB185" s="38" t="s">
        <v>40</v>
      </c>
    </row>
    <row r="186" spans="1:28" ht="53.25" customHeight="1" x14ac:dyDescent="0.25">
      <c r="A186" s="39" t="s">
        <v>333</v>
      </c>
      <c r="B186" s="34" t="s">
        <v>37</v>
      </c>
      <c r="C186" s="34">
        <v>10</v>
      </c>
      <c r="D186" s="34" t="s">
        <v>38</v>
      </c>
      <c r="E186" s="95" t="s">
        <v>332</v>
      </c>
      <c r="F186" s="62">
        <f t="shared" si="147"/>
        <v>157227907719</v>
      </c>
      <c r="G186" s="62">
        <f t="shared" si="147"/>
        <v>0</v>
      </c>
      <c r="H186" s="62">
        <f t="shared" si="147"/>
        <v>0</v>
      </c>
      <c r="I186" s="62">
        <f t="shared" si="147"/>
        <v>0</v>
      </c>
      <c r="J186" s="62">
        <f t="shared" si="147"/>
        <v>0</v>
      </c>
      <c r="K186" s="62">
        <f t="shared" si="141"/>
        <v>0</v>
      </c>
      <c r="L186" s="66">
        <f>+L187</f>
        <v>157227907719</v>
      </c>
      <c r="M186" s="253">
        <f t="shared" si="114"/>
        <v>1.9922539791428526E-2</v>
      </c>
      <c r="N186" s="62">
        <f t="shared" si="148"/>
        <v>0</v>
      </c>
      <c r="O186" s="62">
        <f t="shared" si="148"/>
        <v>100468422969</v>
      </c>
      <c r="P186" s="62">
        <f t="shared" si="148"/>
        <v>56759484750</v>
      </c>
      <c r="Q186" s="62">
        <f t="shared" si="148"/>
        <v>100468422969</v>
      </c>
      <c r="R186" s="62">
        <f t="shared" si="148"/>
        <v>56759484750</v>
      </c>
      <c r="S186" s="62">
        <f t="shared" si="148"/>
        <v>0</v>
      </c>
      <c r="T186" s="62">
        <f t="shared" si="148"/>
        <v>0</v>
      </c>
      <c r="U186" s="62">
        <f t="shared" si="148"/>
        <v>100468422969</v>
      </c>
      <c r="V186" s="62">
        <f t="shared" si="148"/>
        <v>0</v>
      </c>
      <c r="W186" s="62">
        <f t="shared" si="148"/>
        <v>0</v>
      </c>
      <c r="X186" s="38">
        <f t="shared" si="117"/>
        <v>0.63899866395575666</v>
      </c>
      <c r="Y186" s="38">
        <f t="shared" si="118"/>
        <v>0</v>
      </c>
      <c r="Z186" s="38">
        <f t="shared" si="119"/>
        <v>0</v>
      </c>
      <c r="AA186" s="38">
        <f t="shared" si="146"/>
        <v>0</v>
      </c>
      <c r="AB186" s="38" t="s">
        <v>40</v>
      </c>
    </row>
    <row r="187" spans="1:28" ht="38.25" customHeight="1" x14ac:dyDescent="0.25">
      <c r="A187" s="39" t="s">
        <v>334</v>
      </c>
      <c r="B187" s="34" t="s">
        <v>37</v>
      </c>
      <c r="C187" s="34">
        <v>10</v>
      </c>
      <c r="D187" s="34" t="s">
        <v>38</v>
      </c>
      <c r="E187" s="40" t="s">
        <v>268</v>
      </c>
      <c r="F187" s="62">
        <f t="shared" si="147"/>
        <v>157227907719</v>
      </c>
      <c r="G187" s="62">
        <f t="shared" si="147"/>
        <v>0</v>
      </c>
      <c r="H187" s="62">
        <f t="shared" si="147"/>
        <v>0</v>
      </c>
      <c r="I187" s="62">
        <f t="shared" si="147"/>
        <v>0</v>
      </c>
      <c r="J187" s="62">
        <f t="shared" si="147"/>
        <v>0</v>
      </c>
      <c r="K187" s="62">
        <f t="shared" si="141"/>
        <v>0</v>
      </c>
      <c r="L187" s="66">
        <f>+L188</f>
        <v>157227907719</v>
      </c>
      <c r="M187" s="253">
        <f t="shared" si="114"/>
        <v>1.9922539791428526E-2</v>
      </c>
      <c r="N187" s="62">
        <f t="shared" si="148"/>
        <v>0</v>
      </c>
      <c r="O187" s="62">
        <f t="shared" si="148"/>
        <v>100468422969</v>
      </c>
      <c r="P187" s="62">
        <f t="shared" si="148"/>
        <v>56759484750</v>
      </c>
      <c r="Q187" s="62">
        <f t="shared" si="148"/>
        <v>100468422969</v>
      </c>
      <c r="R187" s="62">
        <f t="shared" si="148"/>
        <v>56759484750</v>
      </c>
      <c r="S187" s="62">
        <f t="shared" si="148"/>
        <v>0</v>
      </c>
      <c r="T187" s="62">
        <f t="shared" si="148"/>
        <v>0</v>
      </c>
      <c r="U187" s="62">
        <f t="shared" si="148"/>
        <v>100468422969</v>
      </c>
      <c r="V187" s="62">
        <f t="shared" si="148"/>
        <v>0</v>
      </c>
      <c r="W187" s="62">
        <f t="shared" si="148"/>
        <v>0</v>
      </c>
      <c r="X187" s="38">
        <f t="shared" si="117"/>
        <v>0.63899866395575666</v>
      </c>
      <c r="Y187" s="38">
        <f t="shared" si="118"/>
        <v>0</v>
      </c>
      <c r="Z187" s="38">
        <f t="shared" si="119"/>
        <v>0</v>
      </c>
      <c r="AA187" s="38">
        <f t="shared" si="146"/>
        <v>0</v>
      </c>
      <c r="AB187" s="38" t="s">
        <v>40</v>
      </c>
    </row>
    <row r="188" spans="1:28" ht="38.25" customHeight="1" x14ac:dyDescent="0.25">
      <c r="A188" s="43" t="s">
        <v>335</v>
      </c>
      <c r="B188" s="99" t="s">
        <v>37</v>
      </c>
      <c r="C188" s="44">
        <v>10</v>
      </c>
      <c r="D188" s="44" t="s">
        <v>38</v>
      </c>
      <c r="E188" s="45" t="s">
        <v>258</v>
      </c>
      <c r="F188" s="46">
        <v>157227907719</v>
      </c>
      <c r="G188" s="46">
        <v>0</v>
      </c>
      <c r="H188" s="46">
        <v>0</v>
      </c>
      <c r="I188" s="46">
        <v>0</v>
      </c>
      <c r="J188" s="46">
        <v>0</v>
      </c>
      <c r="K188" s="46">
        <f t="shared" si="141"/>
        <v>0</v>
      </c>
      <c r="L188" s="56">
        <f>+F188+K188</f>
        <v>157227907719</v>
      </c>
      <c r="M188" s="266">
        <f t="shared" si="114"/>
        <v>1.9922539791428526E-2</v>
      </c>
      <c r="N188" s="46">
        <v>0</v>
      </c>
      <c r="O188" s="46">
        <v>100468422969</v>
      </c>
      <c r="P188" s="46">
        <f>L188-O188</f>
        <v>56759484750</v>
      </c>
      <c r="Q188" s="46">
        <v>100468422969</v>
      </c>
      <c r="R188" s="46">
        <f>+L188-Q188</f>
        <v>56759484750</v>
      </c>
      <c r="S188" s="46">
        <f>O188-Q188</f>
        <v>0</v>
      </c>
      <c r="T188" s="46">
        <v>0</v>
      </c>
      <c r="U188" s="46">
        <f>+Q188-T188</f>
        <v>100468422969</v>
      </c>
      <c r="V188" s="46">
        <v>0</v>
      </c>
      <c r="W188" s="48">
        <f>+T188-V188</f>
        <v>0</v>
      </c>
      <c r="X188" s="49">
        <f t="shared" si="117"/>
        <v>0.63899866395575666</v>
      </c>
      <c r="Y188" s="49">
        <f t="shared" si="118"/>
        <v>0</v>
      </c>
      <c r="Z188" s="49">
        <f t="shared" si="119"/>
        <v>0</v>
      </c>
      <c r="AA188" s="49">
        <f t="shared" si="146"/>
        <v>0</v>
      </c>
      <c r="AB188" s="49" t="s">
        <v>40</v>
      </c>
    </row>
    <row r="189" spans="1:28" ht="69" customHeight="1" x14ac:dyDescent="0.25">
      <c r="A189" s="39" t="s">
        <v>336</v>
      </c>
      <c r="B189" s="34" t="s">
        <v>37</v>
      </c>
      <c r="C189" s="34">
        <v>10</v>
      </c>
      <c r="D189" s="34" t="s">
        <v>38</v>
      </c>
      <c r="E189" s="40" t="s">
        <v>337</v>
      </c>
      <c r="F189" s="62">
        <f t="shared" ref="F189:J191" si="149">+F190</f>
        <v>242320270178</v>
      </c>
      <c r="G189" s="62">
        <f t="shared" si="149"/>
        <v>0</v>
      </c>
      <c r="H189" s="62">
        <f t="shared" si="149"/>
        <v>0</v>
      </c>
      <c r="I189" s="62">
        <f t="shared" si="149"/>
        <v>0</v>
      </c>
      <c r="J189" s="62">
        <f t="shared" si="149"/>
        <v>0</v>
      </c>
      <c r="K189" s="62">
        <f t="shared" si="141"/>
        <v>0</v>
      </c>
      <c r="L189" s="66">
        <f>+L190</f>
        <v>242320270178</v>
      </c>
      <c r="M189" s="253">
        <f t="shared" si="114"/>
        <v>3.0704696735638918E-2</v>
      </c>
      <c r="N189" s="62">
        <f t="shared" ref="N189:W191" si="150">+N190</f>
        <v>0</v>
      </c>
      <c r="O189" s="62">
        <f t="shared" si="150"/>
        <v>145080481919</v>
      </c>
      <c r="P189" s="62">
        <f t="shared" si="150"/>
        <v>97239788259</v>
      </c>
      <c r="Q189" s="62">
        <f t="shared" si="150"/>
        <v>145080481919</v>
      </c>
      <c r="R189" s="62">
        <f t="shared" si="150"/>
        <v>97239788259</v>
      </c>
      <c r="S189" s="62">
        <f t="shared" si="150"/>
        <v>0</v>
      </c>
      <c r="T189" s="62">
        <f t="shared" si="150"/>
        <v>0</v>
      </c>
      <c r="U189" s="62">
        <f t="shared" si="150"/>
        <v>145080481919</v>
      </c>
      <c r="V189" s="62">
        <f t="shared" si="150"/>
        <v>0</v>
      </c>
      <c r="W189" s="62">
        <f t="shared" si="150"/>
        <v>0</v>
      </c>
      <c r="X189" s="38">
        <f t="shared" si="117"/>
        <v>0.59871376757886974</v>
      </c>
      <c r="Y189" s="38">
        <f t="shared" si="118"/>
        <v>0</v>
      </c>
      <c r="Z189" s="38">
        <f t="shared" si="119"/>
        <v>0</v>
      </c>
      <c r="AA189" s="38">
        <f t="shared" si="146"/>
        <v>0</v>
      </c>
      <c r="AB189" s="38" t="s">
        <v>40</v>
      </c>
    </row>
    <row r="190" spans="1:28" ht="69" customHeight="1" x14ac:dyDescent="0.25">
      <c r="A190" s="39" t="s">
        <v>338</v>
      </c>
      <c r="B190" s="34" t="s">
        <v>37</v>
      </c>
      <c r="C190" s="34">
        <v>10</v>
      </c>
      <c r="D190" s="34" t="s">
        <v>38</v>
      </c>
      <c r="E190" s="95" t="s">
        <v>337</v>
      </c>
      <c r="F190" s="62">
        <f t="shared" si="149"/>
        <v>242320270178</v>
      </c>
      <c r="G190" s="62">
        <f t="shared" si="149"/>
        <v>0</v>
      </c>
      <c r="H190" s="62">
        <f t="shared" si="149"/>
        <v>0</v>
      </c>
      <c r="I190" s="62">
        <f t="shared" si="149"/>
        <v>0</v>
      </c>
      <c r="J190" s="62">
        <f t="shared" si="149"/>
        <v>0</v>
      </c>
      <c r="K190" s="62">
        <f t="shared" si="141"/>
        <v>0</v>
      </c>
      <c r="L190" s="66">
        <f>+L191</f>
        <v>242320270178</v>
      </c>
      <c r="M190" s="253">
        <f t="shared" si="114"/>
        <v>3.0704696735638918E-2</v>
      </c>
      <c r="N190" s="62">
        <f t="shared" si="150"/>
        <v>0</v>
      </c>
      <c r="O190" s="62">
        <f t="shared" si="150"/>
        <v>145080481919</v>
      </c>
      <c r="P190" s="62">
        <f t="shared" si="150"/>
        <v>97239788259</v>
      </c>
      <c r="Q190" s="62">
        <f t="shared" si="150"/>
        <v>145080481919</v>
      </c>
      <c r="R190" s="62">
        <f t="shared" si="150"/>
        <v>97239788259</v>
      </c>
      <c r="S190" s="62">
        <f t="shared" si="150"/>
        <v>0</v>
      </c>
      <c r="T190" s="62">
        <f t="shared" si="150"/>
        <v>0</v>
      </c>
      <c r="U190" s="62">
        <f t="shared" si="150"/>
        <v>145080481919</v>
      </c>
      <c r="V190" s="62">
        <f t="shared" si="150"/>
        <v>0</v>
      </c>
      <c r="W190" s="62">
        <f t="shared" si="150"/>
        <v>0</v>
      </c>
      <c r="X190" s="38">
        <f t="shared" si="117"/>
        <v>0.59871376757886974</v>
      </c>
      <c r="Y190" s="38">
        <f t="shared" si="118"/>
        <v>0</v>
      </c>
      <c r="Z190" s="38">
        <f t="shared" si="119"/>
        <v>0</v>
      </c>
      <c r="AA190" s="38">
        <f t="shared" si="146"/>
        <v>0</v>
      </c>
      <c r="AB190" s="38" t="s">
        <v>40</v>
      </c>
    </row>
    <row r="191" spans="1:28" ht="29.25" customHeight="1" x14ac:dyDescent="0.25">
      <c r="A191" s="39" t="s">
        <v>339</v>
      </c>
      <c r="B191" s="34" t="s">
        <v>37</v>
      </c>
      <c r="C191" s="34">
        <v>10</v>
      </c>
      <c r="D191" s="34" t="s">
        <v>38</v>
      </c>
      <c r="E191" s="40" t="s">
        <v>268</v>
      </c>
      <c r="F191" s="62">
        <f t="shared" si="149"/>
        <v>242320270178</v>
      </c>
      <c r="G191" s="62">
        <f t="shared" si="149"/>
        <v>0</v>
      </c>
      <c r="H191" s="62">
        <f t="shared" si="149"/>
        <v>0</v>
      </c>
      <c r="I191" s="62">
        <f t="shared" si="149"/>
        <v>0</v>
      </c>
      <c r="J191" s="62">
        <f t="shared" si="149"/>
        <v>0</v>
      </c>
      <c r="K191" s="62">
        <f t="shared" si="141"/>
        <v>0</v>
      </c>
      <c r="L191" s="66">
        <f>+L192</f>
        <v>242320270178</v>
      </c>
      <c r="M191" s="253">
        <f t="shared" si="114"/>
        <v>3.0704696735638918E-2</v>
      </c>
      <c r="N191" s="62">
        <f t="shared" si="150"/>
        <v>0</v>
      </c>
      <c r="O191" s="62">
        <f t="shared" si="150"/>
        <v>145080481919</v>
      </c>
      <c r="P191" s="62">
        <f t="shared" si="150"/>
        <v>97239788259</v>
      </c>
      <c r="Q191" s="62">
        <f t="shared" si="150"/>
        <v>145080481919</v>
      </c>
      <c r="R191" s="62">
        <f t="shared" si="150"/>
        <v>97239788259</v>
      </c>
      <c r="S191" s="62">
        <f t="shared" si="150"/>
        <v>0</v>
      </c>
      <c r="T191" s="62">
        <f t="shared" si="150"/>
        <v>0</v>
      </c>
      <c r="U191" s="62">
        <f t="shared" si="150"/>
        <v>145080481919</v>
      </c>
      <c r="V191" s="62">
        <f t="shared" si="150"/>
        <v>0</v>
      </c>
      <c r="W191" s="62">
        <f t="shared" si="150"/>
        <v>0</v>
      </c>
      <c r="X191" s="38">
        <f t="shared" si="117"/>
        <v>0.59871376757886974</v>
      </c>
      <c r="Y191" s="38">
        <f t="shared" si="118"/>
        <v>0</v>
      </c>
      <c r="Z191" s="38">
        <f t="shared" si="119"/>
        <v>0</v>
      </c>
      <c r="AA191" s="38">
        <f t="shared" si="146"/>
        <v>0</v>
      </c>
      <c r="AB191" s="38" t="s">
        <v>40</v>
      </c>
    </row>
    <row r="192" spans="1:28" ht="30" customHeight="1" x14ac:dyDescent="0.25">
      <c r="A192" s="43" t="s">
        <v>340</v>
      </c>
      <c r="B192" s="44" t="s">
        <v>37</v>
      </c>
      <c r="C192" s="44">
        <v>10</v>
      </c>
      <c r="D192" s="44" t="s">
        <v>38</v>
      </c>
      <c r="E192" s="45" t="s">
        <v>258</v>
      </c>
      <c r="F192" s="46">
        <v>242320270178</v>
      </c>
      <c r="G192" s="46">
        <v>0</v>
      </c>
      <c r="H192" s="46">
        <v>0</v>
      </c>
      <c r="I192" s="46">
        <v>0</v>
      </c>
      <c r="J192" s="46">
        <v>0</v>
      </c>
      <c r="K192" s="46">
        <f t="shared" si="141"/>
        <v>0</v>
      </c>
      <c r="L192" s="56">
        <f>+F192+K192</f>
        <v>242320270178</v>
      </c>
      <c r="M192" s="266">
        <f t="shared" si="114"/>
        <v>3.0704696735638918E-2</v>
      </c>
      <c r="N192" s="46">
        <v>0</v>
      </c>
      <c r="O192" s="46">
        <v>145080481919</v>
      </c>
      <c r="P192" s="46">
        <f>L192-O192</f>
        <v>97239788259</v>
      </c>
      <c r="Q192" s="46">
        <v>145080481919</v>
      </c>
      <c r="R192" s="46">
        <f>+L192-Q192</f>
        <v>97239788259</v>
      </c>
      <c r="S192" s="46">
        <f>O192-Q192</f>
        <v>0</v>
      </c>
      <c r="T192" s="46">
        <v>0</v>
      </c>
      <c r="U192" s="46">
        <f>+Q192-T192</f>
        <v>145080481919</v>
      </c>
      <c r="V192" s="46">
        <v>0</v>
      </c>
      <c r="W192" s="48">
        <f>+T192-V192</f>
        <v>0</v>
      </c>
      <c r="X192" s="49">
        <f t="shared" si="117"/>
        <v>0.59871376757886974</v>
      </c>
      <c r="Y192" s="49">
        <f t="shared" si="118"/>
        <v>0</v>
      </c>
      <c r="Z192" s="49">
        <f t="shared" si="119"/>
        <v>0</v>
      </c>
      <c r="AA192" s="49">
        <f t="shared" si="146"/>
        <v>0</v>
      </c>
      <c r="AB192" s="49" t="s">
        <v>40</v>
      </c>
    </row>
    <row r="193" spans="1:28" ht="64.5" customHeight="1" x14ac:dyDescent="0.25">
      <c r="A193" s="39" t="s">
        <v>341</v>
      </c>
      <c r="B193" s="34" t="s">
        <v>37</v>
      </c>
      <c r="C193" s="34">
        <v>10</v>
      </c>
      <c r="D193" s="34" t="s">
        <v>38</v>
      </c>
      <c r="E193" s="40" t="s">
        <v>342</v>
      </c>
      <c r="F193" s="62">
        <f t="shared" ref="F193:J195" si="151">+F194</f>
        <v>291500728983</v>
      </c>
      <c r="G193" s="62">
        <f t="shared" si="151"/>
        <v>0</v>
      </c>
      <c r="H193" s="62">
        <f t="shared" si="151"/>
        <v>0</v>
      </c>
      <c r="I193" s="62">
        <f t="shared" si="151"/>
        <v>0</v>
      </c>
      <c r="J193" s="62">
        <f t="shared" si="151"/>
        <v>0</v>
      </c>
      <c r="K193" s="62">
        <f t="shared" si="141"/>
        <v>0</v>
      </c>
      <c r="L193" s="66">
        <f>+L194</f>
        <v>291500728983</v>
      </c>
      <c r="M193" s="253">
        <f t="shared" si="114"/>
        <v>3.6936412604137506E-2</v>
      </c>
      <c r="N193" s="62">
        <f t="shared" ref="N193:W195" si="152">+N194</f>
        <v>0</v>
      </c>
      <c r="O193" s="62">
        <f t="shared" si="152"/>
        <v>210227634054</v>
      </c>
      <c r="P193" s="62">
        <f t="shared" si="152"/>
        <v>81273094929</v>
      </c>
      <c r="Q193" s="62">
        <f t="shared" si="152"/>
        <v>210227634054</v>
      </c>
      <c r="R193" s="62">
        <f t="shared" si="152"/>
        <v>81273094929</v>
      </c>
      <c r="S193" s="62">
        <f t="shared" si="152"/>
        <v>0</v>
      </c>
      <c r="T193" s="62">
        <f t="shared" si="152"/>
        <v>0</v>
      </c>
      <c r="U193" s="62">
        <f t="shared" si="152"/>
        <v>210227634054</v>
      </c>
      <c r="V193" s="62">
        <f t="shared" si="152"/>
        <v>0</v>
      </c>
      <c r="W193" s="62">
        <f t="shared" si="152"/>
        <v>0</v>
      </c>
      <c r="X193" s="38">
        <f t="shared" si="117"/>
        <v>0.72119076610014321</v>
      </c>
      <c r="Y193" s="38">
        <f t="shared" si="118"/>
        <v>0</v>
      </c>
      <c r="Z193" s="38">
        <f t="shared" si="119"/>
        <v>0</v>
      </c>
      <c r="AA193" s="38">
        <f t="shared" si="146"/>
        <v>0</v>
      </c>
      <c r="AB193" s="38" t="s">
        <v>40</v>
      </c>
    </row>
    <row r="194" spans="1:28" ht="64.5" customHeight="1" x14ac:dyDescent="0.25">
      <c r="A194" s="39" t="s">
        <v>343</v>
      </c>
      <c r="B194" s="34" t="s">
        <v>37</v>
      </c>
      <c r="C194" s="34">
        <v>10</v>
      </c>
      <c r="D194" s="34" t="s">
        <v>38</v>
      </c>
      <c r="E194" s="95" t="s">
        <v>342</v>
      </c>
      <c r="F194" s="62">
        <f t="shared" si="151"/>
        <v>291500728983</v>
      </c>
      <c r="G194" s="62">
        <f t="shared" si="151"/>
        <v>0</v>
      </c>
      <c r="H194" s="62">
        <f t="shared" si="151"/>
        <v>0</v>
      </c>
      <c r="I194" s="62">
        <f t="shared" si="151"/>
        <v>0</v>
      </c>
      <c r="J194" s="62">
        <f t="shared" si="151"/>
        <v>0</v>
      </c>
      <c r="K194" s="62">
        <f t="shared" si="141"/>
        <v>0</v>
      </c>
      <c r="L194" s="66">
        <f>+L195</f>
        <v>291500728983</v>
      </c>
      <c r="M194" s="253">
        <f t="shared" si="114"/>
        <v>3.6936412604137506E-2</v>
      </c>
      <c r="N194" s="62">
        <f t="shared" si="152"/>
        <v>0</v>
      </c>
      <c r="O194" s="62">
        <f t="shared" si="152"/>
        <v>210227634054</v>
      </c>
      <c r="P194" s="62">
        <f t="shared" si="152"/>
        <v>81273094929</v>
      </c>
      <c r="Q194" s="62">
        <f t="shared" si="152"/>
        <v>210227634054</v>
      </c>
      <c r="R194" s="62">
        <f t="shared" si="152"/>
        <v>81273094929</v>
      </c>
      <c r="S194" s="62">
        <f t="shared" si="152"/>
        <v>0</v>
      </c>
      <c r="T194" s="62">
        <f t="shared" si="152"/>
        <v>0</v>
      </c>
      <c r="U194" s="62">
        <f t="shared" si="152"/>
        <v>210227634054</v>
      </c>
      <c r="V194" s="62">
        <f t="shared" si="152"/>
        <v>0</v>
      </c>
      <c r="W194" s="62">
        <f t="shared" si="152"/>
        <v>0</v>
      </c>
      <c r="X194" s="38">
        <f t="shared" si="117"/>
        <v>0.72119076610014321</v>
      </c>
      <c r="Y194" s="38">
        <f t="shared" si="118"/>
        <v>0</v>
      </c>
      <c r="Z194" s="38">
        <f t="shared" si="119"/>
        <v>0</v>
      </c>
      <c r="AA194" s="38">
        <f t="shared" si="146"/>
        <v>0</v>
      </c>
      <c r="AB194" s="38" t="s">
        <v>40</v>
      </c>
    </row>
    <row r="195" spans="1:28" ht="32.25" customHeight="1" x14ac:dyDescent="0.25">
      <c r="A195" s="39" t="s">
        <v>344</v>
      </c>
      <c r="B195" s="34" t="s">
        <v>37</v>
      </c>
      <c r="C195" s="34">
        <v>10</v>
      </c>
      <c r="D195" s="34" t="s">
        <v>38</v>
      </c>
      <c r="E195" s="40" t="s">
        <v>268</v>
      </c>
      <c r="F195" s="62">
        <f t="shared" si="151"/>
        <v>291500728983</v>
      </c>
      <c r="G195" s="62">
        <f t="shared" si="151"/>
        <v>0</v>
      </c>
      <c r="H195" s="62">
        <f t="shared" si="151"/>
        <v>0</v>
      </c>
      <c r="I195" s="62">
        <f t="shared" si="151"/>
        <v>0</v>
      </c>
      <c r="J195" s="62">
        <f t="shared" si="151"/>
        <v>0</v>
      </c>
      <c r="K195" s="62">
        <f t="shared" si="141"/>
        <v>0</v>
      </c>
      <c r="L195" s="66">
        <f>+L196</f>
        <v>291500728983</v>
      </c>
      <c r="M195" s="253">
        <f t="shared" si="114"/>
        <v>3.6936412604137506E-2</v>
      </c>
      <c r="N195" s="62">
        <f t="shared" si="152"/>
        <v>0</v>
      </c>
      <c r="O195" s="62">
        <f t="shared" si="152"/>
        <v>210227634054</v>
      </c>
      <c r="P195" s="62">
        <f t="shared" si="152"/>
        <v>81273094929</v>
      </c>
      <c r="Q195" s="62">
        <f t="shared" si="152"/>
        <v>210227634054</v>
      </c>
      <c r="R195" s="62">
        <f t="shared" si="152"/>
        <v>81273094929</v>
      </c>
      <c r="S195" s="62">
        <f t="shared" si="152"/>
        <v>0</v>
      </c>
      <c r="T195" s="62">
        <f t="shared" si="152"/>
        <v>0</v>
      </c>
      <c r="U195" s="62">
        <f t="shared" si="152"/>
        <v>210227634054</v>
      </c>
      <c r="V195" s="62">
        <f t="shared" si="152"/>
        <v>0</v>
      </c>
      <c r="W195" s="62">
        <f t="shared" si="152"/>
        <v>0</v>
      </c>
      <c r="X195" s="38">
        <f t="shared" si="117"/>
        <v>0.72119076610014321</v>
      </c>
      <c r="Y195" s="38">
        <f t="shared" si="118"/>
        <v>0</v>
      </c>
      <c r="Z195" s="38">
        <f t="shared" si="119"/>
        <v>0</v>
      </c>
      <c r="AA195" s="38">
        <f t="shared" si="146"/>
        <v>0</v>
      </c>
      <c r="AB195" s="38" t="s">
        <v>40</v>
      </c>
    </row>
    <row r="196" spans="1:28" ht="30" customHeight="1" x14ac:dyDescent="0.25">
      <c r="A196" s="43" t="s">
        <v>345</v>
      </c>
      <c r="B196" s="44" t="s">
        <v>37</v>
      </c>
      <c r="C196" s="44">
        <v>10</v>
      </c>
      <c r="D196" s="44" t="s">
        <v>38</v>
      </c>
      <c r="E196" s="45" t="s">
        <v>258</v>
      </c>
      <c r="F196" s="46">
        <v>291500728983</v>
      </c>
      <c r="G196" s="46">
        <v>0</v>
      </c>
      <c r="H196" s="46">
        <v>0</v>
      </c>
      <c r="I196" s="46">
        <v>0</v>
      </c>
      <c r="J196" s="46">
        <v>0</v>
      </c>
      <c r="K196" s="46">
        <f t="shared" si="141"/>
        <v>0</v>
      </c>
      <c r="L196" s="56">
        <f>+F196+K196</f>
        <v>291500728983</v>
      </c>
      <c r="M196" s="266">
        <f t="shared" si="114"/>
        <v>3.6936412604137506E-2</v>
      </c>
      <c r="N196" s="46">
        <v>0</v>
      </c>
      <c r="O196" s="46">
        <v>210227634054</v>
      </c>
      <c r="P196" s="46">
        <f>L196-O196</f>
        <v>81273094929</v>
      </c>
      <c r="Q196" s="46">
        <v>210227634054</v>
      </c>
      <c r="R196" s="46">
        <f>+L196-Q196</f>
        <v>81273094929</v>
      </c>
      <c r="S196" s="46">
        <f>O196-Q196</f>
        <v>0</v>
      </c>
      <c r="T196" s="46">
        <v>0</v>
      </c>
      <c r="U196" s="46">
        <f>+Q196-T196</f>
        <v>210227634054</v>
      </c>
      <c r="V196" s="46">
        <v>0</v>
      </c>
      <c r="W196" s="48">
        <f>+T196-V196</f>
        <v>0</v>
      </c>
      <c r="X196" s="49">
        <f t="shared" si="117"/>
        <v>0.72119076610014321</v>
      </c>
      <c r="Y196" s="49">
        <f t="shared" si="118"/>
        <v>0</v>
      </c>
      <c r="Z196" s="49">
        <f t="shared" si="119"/>
        <v>0</v>
      </c>
      <c r="AA196" s="49">
        <f t="shared" si="146"/>
        <v>0</v>
      </c>
      <c r="AB196" s="49" t="s">
        <v>40</v>
      </c>
    </row>
    <row r="197" spans="1:28" ht="70.5" customHeight="1" x14ac:dyDescent="0.25">
      <c r="A197" s="39" t="s">
        <v>346</v>
      </c>
      <c r="B197" s="34" t="s">
        <v>37</v>
      </c>
      <c r="C197" s="34">
        <v>10</v>
      </c>
      <c r="D197" s="34" t="s">
        <v>38</v>
      </c>
      <c r="E197" s="40" t="s">
        <v>347</v>
      </c>
      <c r="F197" s="62">
        <f t="shared" ref="F197:J199" si="153">+F198</f>
        <v>152661368237</v>
      </c>
      <c r="G197" s="62">
        <f t="shared" si="153"/>
        <v>0</v>
      </c>
      <c r="H197" s="62">
        <f t="shared" si="153"/>
        <v>0</v>
      </c>
      <c r="I197" s="62">
        <f t="shared" si="153"/>
        <v>0</v>
      </c>
      <c r="J197" s="62">
        <f t="shared" si="153"/>
        <v>0</v>
      </c>
      <c r="K197" s="62">
        <f t="shared" si="141"/>
        <v>0</v>
      </c>
      <c r="L197" s="66">
        <f>+L198</f>
        <v>152661368237</v>
      </c>
      <c r="M197" s="253">
        <f t="shared" ref="M197:M260" si="154">L197/$L$303</f>
        <v>1.9343908008692665E-2</v>
      </c>
      <c r="N197" s="62">
        <f t="shared" ref="N197:W199" si="155">+N198</f>
        <v>0</v>
      </c>
      <c r="O197" s="62">
        <f t="shared" si="155"/>
        <v>89528985124</v>
      </c>
      <c r="P197" s="62">
        <f t="shared" si="155"/>
        <v>63132383113</v>
      </c>
      <c r="Q197" s="62">
        <f t="shared" si="155"/>
        <v>89528985124</v>
      </c>
      <c r="R197" s="62">
        <f t="shared" si="155"/>
        <v>63132383113</v>
      </c>
      <c r="S197" s="62">
        <f t="shared" si="155"/>
        <v>0</v>
      </c>
      <c r="T197" s="62">
        <f t="shared" si="155"/>
        <v>0</v>
      </c>
      <c r="U197" s="62">
        <f t="shared" si="155"/>
        <v>89528985124</v>
      </c>
      <c r="V197" s="62">
        <f t="shared" si="155"/>
        <v>0</v>
      </c>
      <c r="W197" s="62">
        <f t="shared" si="155"/>
        <v>0</v>
      </c>
      <c r="X197" s="38">
        <f t="shared" si="117"/>
        <v>0.5864547537986835</v>
      </c>
      <c r="Y197" s="38">
        <f t="shared" si="118"/>
        <v>0</v>
      </c>
      <c r="Z197" s="38">
        <f t="shared" si="119"/>
        <v>0</v>
      </c>
      <c r="AA197" s="38">
        <f t="shared" si="146"/>
        <v>0</v>
      </c>
      <c r="AB197" s="38" t="s">
        <v>40</v>
      </c>
    </row>
    <row r="198" spans="1:28" ht="70.5" customHeight="1" x14ac:dyDescent="0.25">
      <c r="A198" s="39" t="s">
        <v>348</v>
      </c>
      <c r="B198" s="34" t="s">
        <v>37</v>
      </c>
      <c r="C198" s="34">
        <v>10</v>
      </c>
      <c r="D198" s="34" t="s">
        <v>38</v>
      </c>
      <c r="E198" s="95" t="s">
        <v>347</v>
      </c>
      <c r="F198" s="62">
        <f t="shared" si="153"/>
        <v>152661368237</v>
      </c>
      <c r="G198" s="62">
        <f t="shared" si="153"/>
        <v>0</v>
      </c>
      <c r="H198" s="62">
        <f t="shared" si="153"/>
        <v>0</v>
      </c>
      <c r="I198" s="62">
        <f t="shared" si="153"/>
        <v>0</v>
      </c>
      <c r="J198" s="62">
        <f t="shared" si="153"/>
        <v>0</v>
      </c>
      <c r="K198" s="62">
        <f t="shared" si="141"/>
        <v>0</v>
      </c>
      <c r="L198" s="66">
        <f>+L199</f>
        <v>152661368237</v>
      </c>
      <c r="M198" s="253">
        <f t="shared" si="154"/>
        <v>1.9343908008692665E-2</v>
      </c>
      <c r="N198" s="62">
        <f t="shared" si="155"/>
        <v>0</v>
      </c>
      <c r="O198" s="62">
        <f t="shared" si="155"/>
        <v>89528985124</v>
      </c>
      <c r="P198" s="62">
        <f t="shared" si="155"/>
        <v>63132383113</v>
      </c>
      <c r="Q198" s="62">
        <f t="shared" si="155"/>
        <v>89528985124</v>
      </c>
      <c r="R198" s="62">
        <f t="shared" si="155"/>
        <v>63132383113</v>
      </c>
      <c r="S198" s="62">
        <f t="shared" si="155"/>
        <v>0</v>
      </c>
      <c r="T198" s="62">
        <f t="shared" si="155"/>
        <v>0</v>
      </c>
      <c r="U198" s="62">
        <f t="shared" si="155"/>
        <v>89528985124</v>
      </c>
      <c r="V198" s="62">
        <f t="shared" si="155"/>
        <v>0</v>
      </c>
      <c r="W198" s="62">
        <f t="shared" si="155"/>
        <v>0</v>
      </c>
      <c r="X198" s="38">
        <f t="shared" si="117"/>
        <v>0.5864547537986835</v>
      </c>
      <c r="Y198" s="38">
        <f t="shared" si="118"/>
        <v>0</v>
      </c>
      <c r="Z198" s="38">
        <f t="shared" si="119"/>
        <v>0</v>
      </c>
      <c r="AA198" s="38">
        <f t="shared" si="146"/>
        <v>0</v>
      </c>
      <c r="AB198" s="38" t="s">
        <v>40</v>
      </c>
    </row>
    <row r="199" spans="1:28" ht="32.25" customHeight="1" x14ac:dyDescent="0.25">
      <c r="A199" s="39" t="s">
        <v>349</v>
      </c>
      <c r="B199" s="34" t="s">
        <v>37</v>
      </c>
      <c r="C199" s="34">
        <v>10</v>
      </c>
      <c r="D199" s="34" t="s">
        <v>38</v>
      </c>
      <c r="E199" s="40" t="s">
        <v>268</v>
      </c>
      <c r="F199" s="62">
        <f t="shared" si="153"/>
        <v>152661368237</v>
      </c>
      <c r="G199" s="62">
        <f t="shared" si="153"/>
        <v>0</v>
      </c>
      <c r="H199" s="62">
        <f t="shared" si="153"/>
        <v>0</v>
      </c>
      <c r="I199" s="62">
        <f t="shared" si="153"/>
        <v>0</v>
      </c>
      <c r="J199" s="62">
        <f t="shared" si="153"/>
        <v>0</v>
      </c>
      <c r="K199" s="62">
        <f t="shared" si="141"/>
        <v>0</v>
      </c>
      <c r="L199" s="66">
        <f>+L200</f>
        <v>152661368237</v>
      </c>
      <c r="M199" s="253">
        <f t="shared" si="154"/>
        <v>1.9343908008692665E-2</v>
      </c>
      <c r="N199" s="62">
        <f t="shared" si="155"/>
        <v>0</v>
      </c>
      <c r="O199" s="62">
        <f t="shared" si="155"/>
        <v>89528985124</v>
      </c>
      <c r="P199" s="62">
        <f t="shared" si="155"/>
        <v>63132383113</v>
      </c>
      <c r="Q199" s="62">
        <f t="shared" si="155"/>
        <v>89528985124</v>
      </c>
      <c r="R199" s="62">
        <f t="shared" si="155"/>
        <v>63132383113</v>
      </c>
      <c r="S199" s="62">
        <f t="shared" si="155"/>
        <v>0</v>
      </c>
      <c r="T199" s="62">
        <f t="shared" si="155"/>
        <v>0</v>
      </c>
      <c r="U199" s="62">
        <f t="shared" si="155"/>
        <v>89528985124</v>
      </c>
      <c r="V199" s="62">
        <f t="shared" si="155"/>
        <v>0</v>
      </c>
      <c r="W199" s="62">
        <f t="shared" si="155"/>
        <v>0</v>
      </c>
      <c r="X199" s="38">
        <f t="shared" ref="X199:X262" si="156">+Q199/L199</f>
        <v>0.5864547537986835</v>
      </c>
      <c r="Y199" s="38">
        <f t="shared" ref="Y199:Y262" si="157">+T199/L199</f>
        <v>0</v>
      </c>
      <c r="Z199" s="38">
        <f t="shared" ref="Z199:Z262" si="158">+V199/L199</f>
        <v>0</v>
      </c>
      <c r="AA199" s="38">
        <f t="shared" si="146"/>
        <v>0</v>
      </c>
      <c r="AB199" s="38" t="s">
        <v>40</v>
      </c>
    </row>
    <row r="200" spans="1:28" ht="30" customHeight="1" x14ac:dyDescent="0.25">
      <c r="A200" s="43" t="s">
        <v>350</v>
      </c>
      <c r="B200" s="44" t="s">
        <v>37</v>
      </c>
      <c r="C200" s="44">
        <v>10</v>
      </c>
      <c r="D200" s="44" t="s">
        <v>38</v>
      </c>
      <c r="E200" s="45" t="s">
        <v>258</v>
      </c>
      <c r="F200" s="46">
        <v>152661368237</v>
      </c>
      <c r="G200" s="46">
        <v>0</v>
      </c>
      <c r="H200" s="46">
        <v>0</v>
      </c>
      <c r="I200" s="46">
        <v>0</v>
      </c>
      <c r="J200" s="46">
        <v>0</v>
      </c>
      <c r="K200" s="46">
        <f t="shared" si="141"/>
        <v>0</v>
      </c>
      <c r="L200" s="56">
        <f>+F200+K200</f>
        <v>152661368237</v>
      </c>
      <c r="M200" s="266">
        <f t="shared" si="154"/>
        <v>1.9343908008692665E-2</v>
      </c>
      <c r="N200" s="46">
        <v>0</v>
      </c>
      <c r="O200" s="46">
        <v>89528985124</v>
      </c>
      <c r="P200" s="46">
        <f>L200-O200</f>
        <v>63132383113</v>
      </c>
      <c r="Q200" s="46">
        <v>89528985124</v>
      </c>
      <c r="R200" s="46">
        <f>+L200-Q200</f>
        <v>63132383113</v>
      </c>
      <c r="S200" s="46">
        <f>O200-Q200</f>
        <v>0</v>
      </c>
      <c r="T200" s="46">
        <v>0</v>
      </c>
      <c r="U200" s="46">
        <f>+Q200-T200</f>
        <v>89528985124</v>
      </c>
      <c r="V200" s="46">
        <v>0</v>
      </c>
      <c r="W200" s="48">
        <f>+T200-V200</f>
        <v>0</v>
      </c>
      <c r="X200" s="49">
        <f t="shared" si="156"/>
        <v>0.5864547537986835</v>
      </c>
      <c r="Y200" s="49">
        <f t="shared" si="157"/>
        <v>0</v>
      </c>
      <c r="Z200" s="49">
        <f t="shared" si="158"/>
        <v>0</v>
      </c>
      <c r="AA200" s="49">
        <f t="shared" si="146"/>
        <v>0</v>
      </c>
      <c r="AB200" s="49" t="s">
        <v>40</v>
      </c>
    </row>
    <row r="201" spans="1:28" ht="70.5" customHeight="1" x14ac:dyDescent="0.25">
      <c r="A201" s="39" t="s">
        <v>351</v>
      </c>
      <c r="B201" s="34" t="s">
        <v>37</v>
      </c>
      <c r="C201" s="34">
        <v>10</v>
      </c>
      <c r="D201" s="34" t="s">
        <v>38</v>
      </c>
      <c r="E201" s="40" t="s">
        <v>352</v>
      </c>
      <c r="F201" s="62">
        <f t="shared" ref="F201:J203" si="159">+F202</f>
        <v>358538368230</v>
      </c>
      <c r="G201" s="62">
        <f t="shared" si="159"/>
        <v>0</v>
      </c>
      <c r="H201" s="62">
        <f t="shared" si="159"/>
        <v>0</v>
      </c>
      <c r="I201" s="62">
        <f t="shared" si="159"/>
        <v>0</v>
      </c>
      <c r="J201" s="62">
        <f t="shared" si="159"/>
        <v>0</v>
      </c>
      <c r="K201" s="62">
        <f t="shared" si="141"/>
        <v>0</v>
      </c>
      <c r="L201" s="66">
        <f>+L202</f>
        <v>358538368230</v>
      </c>
      <c r="M201" s="253">
        <f t="shared" si="154"/>
        <v>4.5430833567931796E-2</v>
      </c>
      <c r="N201" s="62">
        <f t="shared" ref="N201:W203" si="160">+N202</f>
        <v>0</v>
      </c>
      <c r="O201" s="62">
        <f t="shared" si="160"/>
        <v>267289408386</v>
      </c>
      <c r="P201" s="62">
        <f t="shared" si="160"/>
        <v>91248959844</v>
      </c>
      <c r="Q201" s="62">
        <f t="shared" si="160"/>
        <v>267289408386</v>
      </c>
      <c r="R201" s="62">
        <f t="shared" si="160"/>
        <v>91248959844</v>
      </c>
      <c r="S201" s="62">
        <f t="shared" si="160"/>
        <v>0</v>
      </c>
      <c r="T201" s="62">
        <f t="shared" si="160"/>
        <v>0</v>
      </c>
      <c r="U201" s="62">
        <f t="shared" si="160"/>
        <v>267289408386</v>
      </c>
      <c r="V201" s="62">
        <f t="shared" si="160"/>
        <v>0</v>
      </c>
      <c r="W201" s="62">
        <f t="shared" si="160"/>
        <v>0</v>
      </c>
      <c r="X201" s="38">
        <f t="shared" si="156"/>
        <v>0.74549736393772958</v>
      </c>
      <c r="Y201" s="38">
        <f t="shared" si="157"/>
        <v>0</v>
      </c>
      <c r="Z201" s="38">
        <f t="shared" si="158"/>
        <v>0</v>
      </c>
      <c r="AA201" s="38">
        <f t="shared" si="146"/>
        <v>0</v>
      </c>
      <c r="AB201" s="38" t="s">
        <v>40</v>
      </c>
    </row>
    <row r="202" spans="1:28" ht="70.5" customHeight="1" x14ac:dyDescent="0.25">
      <c r="A202" s="39" t="s">
        <v>353</v>
      </c>
      <c r="B202" s="34" t="s">
        <v>37</v>
      </c>
      <c r="C202" s="34">
        <v>10</v>
      </c>
      <c r="D202" s="34" t="s">
        <v>38</v>
      </c>
      <c r="E202" s="95" t="s">
        <v>352</v>
      </c>
      <c r="F202" s="62">
        <f t="shared" si="159"/>
        <v>358538368230</v>
      </c>
      <c r="G202" s="62">
        <f t="shared" si="159"/>
        <v>0</v>
      </c>
      <c r="H202" s="62">
        <f t="shared" si="159"/>
        <v>0</v>
      </c>
      <c r="I202" s="62">
        <f t="shared" si="159"/>
        <v>0</v>
      </c>
      <c r="J202" s="62">
        <f t="shared" si="159"/>
        <v>0</v>
      </c>
      <c r="K202" s="62">
        <f t="shared" si="141"/>
        <v>0</v>
      </c>
      <c r="L202" s="66">
        <f>+L203</f>
        <v>358538368230</v>
      </c>
      <c r="M202" s="253">
        <f t="shared" si="154"/>
        <v>4.5430833567931796E-2</v>
      </c>
      <c r="N202" s="62">
        <f t="shared" si="160"/>
        <v>0</v>
      </c>
      <c r="O202" s="62">
        <f t="shared" si="160"/>
        <v>267289408386</v>
      </c>
      <c r="P202" s="62">
        <f t="shared" si="160"/>
        <v>91248959844</v>
      </c>
      <c r="Q202" s="62">
        <f t="shared" si="160"/>
        <v>267289408386</v>
      </c>
      <c r="R202" s="62">
        <f t="shared" si="160"/>
        <v>91248959844</v>
      </c>
      <c r="S202" s="62">
        <f t="shared" si="160"/>
        <v>0</v>
      </c>
      <c r="T202" s="62">
        <f t="shared" si="160"/>
        <v>0</v>
      </c>
      <c r="U202" s="62">
        <f t="shared" si="160"/>
        <v>267289408386</v>
      </c>
      <c r="V202" s="62">
        <f t="shared" si="160"/>
        <v>0</v>
      </c>
      <c r="W202" s="62">
        <f t="shared" si="160"/>
        <v>0</v>
      </c>
      <c r="X202" s="38">
        <f t="shared" si="156"/>
        <v>0.74549736393772958</v>
      </c>
      <c r="Y202" s="38">
        <f t="shared" si="157"/>
        <v>0</v>
      </c>
      <c r="Z202" s="38">
        <f t="shared" si="158"/>
        <v>0</v>
      </c>
      <c r="AA202" s="38">
        <f t="shared" si="146"/>
        <v>0</v>
      </c>
      <c r="AB202" s="38" t="s">
        <v>40</v>
      </c>
    </row>
    <row r="203" spans="1:28" ht="34.5" customHeight="1" x14ac:dyDescent="0.25">
      <c r="A203" s="39" t="s">
        <v>354</v>
      </c>
      <c r="B203" s="34" t="s">
        <v>37</v>
      </c>
      <c r="C203" s="34">
        <v>10</v>
      </c>
      <c r="D203" s="34" t="s">
        <v>38</v>
      </c>
      <c r="E203" s="40" t="s">
        <v>268</v>
      </c>
      <c r="F203" s="62">
        <f t="shared" si="159"/>
        <v>358538368230</v>
      </c>
      <c r="G203" s="62">
        <f t="shared" si="159"/>
        <v>0</v>
      </c>
      <c r="H203" s="62">
        <f t="shared" si="159"/>
        <v>0</v>
      </c>
      <c r="I203" s="62">
        <f t="shared" si="159"/>
        <v>0</v>
      </c>
      <c r="J203" s="62">
        <f t="shared" si="159"/>
        <v>0</v>
      </c>
      <c r="K203" s="62">
        <f t="shared" si="141"/>
        <v>0</v>
      </c>
      <c r="L203" s="66">
        <f>+L204</f>
        <v>358538368230</v>
      </c>
      <c r="M203" s="253">
        <f t="shared" si="154"/>
        <v>4.5430833567931796E-2</v>
      </c>
      <c r="N203" s="62">
        <f t="shared" si="160"/>
        <v>0</v>
      </c>
      <c r="O203" s="62">
        <f t="shared" si="160"/>
        <v>267289408386</v>
      </c>
      <c r="P203" s="62">
        <f t="shared" si="160"/>
        <v>91248959844</v>
      </c>
      <c r="Q203" s="62">
        <f t="shared" si="160"/>
        <v>267289408386</v>
      </c>
      <c r="R203" s="62">
        <f t="shared" si="160"/>
        <v>91248959844</v>
      </c>
      <c r="S203" s="62">
        <f t="shared" si="160"/>
        <v>0</v>
      </c>
      <c r="T203" s="62">
        <f t="shared" si="160"/>
        <v>0</v>
      </c>
      <c r="U203" s="62">
        <f t="shared" si="160"/>
        <v>267289408386</v>
      </c>
      <c r="V203" s="62">
        <f t="shared" si="160"/>
        <v>0</v>
      </c>
      <c r="W203" s="62">
        <f t="shared" si="160"/>
        <v>0</v>
      </c>
      <c r="X203" s="38">
        <f t="shared" si="156"/>
        <v>0.74549736393772958</v>
      </c>
      <c r="Y203" s="38">
        <f t="shared" si="157"/>
        <v>0</v>
      </c>
      <c r="Z203" s="38">
        <f t="shared" si="158"/>
        <v>0</v>
      </c>
      <c r="AA203" s="38">
        <f t="shared" si="146"/>
        <v>0</v>
      </c>
      <c r="AB203" s="38" t="s">
        <v>40</v>
      </c>
    </row>
    <row r="204" spans="1:28" ht="30" customHeight="1" x14ac:dyDescent="0.25">
      <c r="A204" s="43" t="s">
        <v>355</v>
      </c>
      <c r="B204" s="44" t="s">
        <v>37</v>
      </c>
      <c r="C204" s="44">
        <v>10</v>
      </c>
      <c r="D204" s="44" t="s">
        <v>38</v>
      </c>
      <c r="E204" s="45" t="s">
        <v>258</v>
      </c>
      <c r="F204" s="46">
        <v>358538368230</v>
      </c>
      <c r="G204" s="46">
        <v>0</v>
      </c>
      <c r="H204" s="46">
        <v>0</v>
      </c>
      <c r="I204" s="46">
        <v>0</v>
      </c>
      <c r="J204" s="46">
        <v>0</v>
      </c>
      <c r="K204" s="46">
        <f t="shared" si="141"/>
        <v>0</v>
      </c>
      <c r="L204" s="56">
        <f>+F204+K204</f>
        <v>358538368230</v>
      </c>
      <c r="M204" s="266">
        <f t="shared" si="154"/>
        <v>4.5430833567931796E-2</v>
      </c>
      <c r="N204" s="46">
        <v>0</v>
      </c>
      <c r="O204" s="46">
        <v>267289408386</v>
      </c>
      <c r="P204" s="46">
        <f>L204-O204</f>
        <v>91248959844</v>
      </c>
      <c r="Q204" s="46">
        <v>267289408386</v>
      </c>
      <c r="R204" s="46">
        <f>+L204-Q204</f>
        <v>91248959844</v>
      </c>
      <c r="S204" s="46">
        <f>O204-Q204</f>
        <v>0</v>
      </c>
      <c r="T204" s="46">
        <v>0</v>
      </c>
      <c r="U204" s="46">
        <f>+Q204-T204</f>
        <v>267289408386</v>
      </c>
      <c r="V204" s="46">
        <v>0</v>
      </c>
      <c r="W204" s="48">
        <f>+T204-V204</f>
        <v>0</v>
      </c>
      <c r="X204" s="49">
        <f t="shared" si="156"/>
        <v>0.74549736393772958</v>
      </c>
      <c r="Y204" s="49">
        <f t="shared" si="157"/>
        <v>0</v>
      </c>
      <c r="Z204" s="49">
        <f t="shared" si="158"/>
        <v>0</v>
      </c>
      <c r="AA204" s="49">
        <f t="shared" si="146"/>
        <v>0</v>
      </c>
      <c r="AB204" s="49" t="s">
        <v>40</v>
      </c>
    </row>
    <row r="205" spans="1:28" ht="65.25" customHeight="1" x14ac:dyDescent="0.25">
      <c r="A205" s="39" t="s">
        <v>356</v>
      </c>
      <c r="B205" s="34" t="s">
        <v>37</v>
      </c>
      <c r="C205" s="34">
        <v>10</v>
      </c>
      <c r="D205" s="34" t="s">
        <v>38</v>
      </c>
      <c r="E205" s="40" t="s">
        <v>357</v>
      </c>
      <c r="F205" s="62">
        <f t="shared" ref="F205:J207" si="161">+F206</f>
        <v>115560588109</v>
      </c>
      <c r="G205" s="62">
        <f t="shared" si="161"/>
        <v>0</v>
      </c>
      <c r="H205" s="62">
        <f t="shared" si="161"/>
        <v>0</v>
      </c>
      <c r="I205" s="62">
        <f t="shared" si="161"/>
        <v>0</v>
      </c>
      <c r="J205" s="62">
        <f t="shared" si="161"/>
        <v>0</v>
      </c>
      <c r="K205" s="62">
        <f t="shared" si="141"/>
        <v>0</v>
      </c>
      <c r="L205" s="66">
        <f>+L206</f>
        <v>115560588109</v>
      </c>
      <c r="M205" s="253">
        <f t="shared" si="154"/>
        <v>1.4642822946146862E-2</v>
      </c>
      <c r="N205" s="62">
        <f t="shared" ref="N205:W207" si="162">+N206</f>
        <v>0</v>
      </c>
      <c r="O205" s="62">
        <f t="shared" si="162"/>
        <v>90602694750</v>
      </c>
      <c r="P205" s="62">
        <f t="shared" si="162"/>
        <v>24957893359</v>
      </c>
      <c r="Q205" s="62">
        <f t="shared" si="162"/>
        <v>90602694750</v>
      </c>
      <c r="R205" s="62">
        <f t="shared" si="162"/>
        <v>24957893359</v>
      </c>
      <c r="S205" s="62">
        <f t="shared" si="162"/>
        <v>0</v>
      </c>
      <c r="T205" s="62">
        <f t="shared" si="162"/>
        <v>0</v>
      </c>
      <c r="U205" s="62">
        <f t="shared" si="162"/>
        <v>90602694750</v>
      </c>
      <c r="V205" s="62">
        <f t="shared" si="162"/>
        <v>0</v>
      </c>
      <c r="W205" s="62">
        <f t="shared" si="162"/>
        <v>0</v>
      </c>
      <c r="X205" s="38">
        <f t="shared" si="156"/>
        <v>0.78402763634727257</v>
      </c>
      <c r="Y205" s="38">
        <f t="shared" si="157"/>
        <v>0</v>
      </c>
      <c r="Z205" s="38">
        <f t="shared" si="158"/>
        <v>0</v>
      </c>
      <c r="AA205" s="38">
        <f t="shared" si="146"/>
        <v>0</v>
      </c>
      <c r="AB205" s="38" t="s">
        <v>40</v>
      </c>
    </row>
    <row r="206" spans="1:28" ht="65.25" customHeight="1" x14ac:dyDescent="0.25">
      <c r="A206" s="39" t="s">
        <v>358</v>
      </c>
      <c r="B206" s="34" t="s">
        <v>37</v>
      </c>
      <c r="C206" s="34">
        <v>10</v>
      </c>
      <c r="D206" s="34" t="s">
        <v>38</v>
      </c>
      <c r="E206" s="95" t="s">
        <v>357</v>
      </c>
      <c r="F206" s="62">
        <f t="shared" si="161"/>
        <v>115560588109</v>
      </c>
      <c r="G206" s="62">
        <f t="shared" si="161"/>
        <v>0</v>
      </c>
      <c r="H206" s="62">
        <f t="shared" si="161"/>
        <v>0</v>
      </c>
      <c r="I206" s="62">
        <f t="shared" si="161"/>
        <v>0</v>
      </c>
      <c r="J206" s="62">
        <f t="shared" si="161"/>
        <v>0</v>
      </c>
      <c r="K206" s="62">
        <f t="shared" si="141"/>
        <v>0</v>
      </c>
      <c r="L206" s="66">
        <f>+L207</f>
        <v>115560588109</v>
      </c>
      <c r="M206" s="253">
        <f t="shared" si="154"/>
        <v>1.4642822946146862E-2</v>
      </c>
      <c r="N206" s="62">
        <f t="shared" si="162"/>
        <v>0</v>
      </c>
      <c r="O206" s="62">
        <f t="shared" si="162"/>
        <v>90602694750</v>
      </c>
      <c r="P206" s="62">
        <f t="shared" si="162"/>
        <v>24957893359</v>
      </c>
      <c r="Q206" s="62">
        <f t="shared" si="162"/>
        <v>90602694750</v>
      </c>
      <c r="R206" s="62">
        <f t="shared" si="162"/>
        <v>24957893359</v>
      </c>
      <c r="S206" s="62">
        <f t="shared" si="162"/>
        <v>0</v>
      </c>
      <c r="T206" s="62">
        <f t="shared" si="162"/>
        <v>0</v>
      </c>
      <c r="U206" s="62">
        <f t="shared" si="162"/>
        <v>90602694750</v>
      </c>
      <c r="V206" s="62">
        <f t="shared" si="162"/>
        <v>0</v>
      </c>
      <c r="W206" s="62">
        <f t="shared" si="162"/>
        <v>0</v>
      </c>
      <c r="X206" s="38">
        <f t="shared" si="156"/>
        <v>0.78402763634727257</v>
      </c>
      <c r="Y206" s="38">
        <f t="shared" si="157"/>
        <v>0</v>
      </c>
      <c r="Z206" s="38">
        <f t="shared" si="158"/>
        <v>0</v>
      </c>
      <c r="AA206" s="38">
        <f t="shared" si="146"/>
        <v>0</v>
      </c>
      <c r="AB206" s="38" t="s">
        <v>40</v>
      </c>
    </row>
    <row r="207" spans="1:28" ht="38.25" customHeight="1" x14ac:dyDescent="0.25">
      <c r="A207" s="39" t="s">
        <v>359</v>
      </c>
      <c r="B207" s="34" t="s">
        <v>37</v>
      </c>
      <c r="C207" s="34">
        <v>10</v>
      </c>
      <c r="D207" s="34" t="s">
        <v>38</v>
      </c>
      <c r="E207" s="40" t="s">
        <v>268</v>
      </c>
      <c r="F207" s="62">
        <f t="shared" si="161"/>
        <v>115560588109</v>
      </c>
      <c r="G207" s="62">
        <f t="shared" si="161"/>
        <v>0</v>
      </c>
      <c r="H207" s="62">
        <f t="shared" si="161"/>
        <v>0</v>
      </c>
      <c r="I207" s="62">
        <f t="shared" si="161"/>
        <v>0</v>
      </c>
      <c r="J207" s="62">
        <f t="shared" si="161"/>
        <v>0</v>
      </c>
      <c r="K207" s="62">
        <f>+K208</f>
        <v>0</v>
      </c>
      <c r="L207" s="66">
        <f>+L208</f>
        <v>115560588109</v>
      </c>
      <c r="M207" s="253">
        <f t="shared" si="154"/>
        <v>1.4642822946146862E-2</v>
      </c>
      <c r="N207" s="62">
        <f t="shared" si="162"/>
        <v>0</v>
      </c>
      <c r="O207" s="62">
        <f t="shared" si="162"/>
        <v>90602694750</v>
      </c>
      <c r="P207" s="62">
        <f t="shared" si="162"/>
        <v>24957893359</v>
      </c>
      <c r="Q207" s="62">
        <f t="shared" si="162"/>
        <v>90602694750</v>
      </c>
      <c r="R207" s="62">
        <f t="shared" si="162"/>
        <v>24957893359</v>
      </c>
      <c r="S207" s="62">
        <f t="shared" si="162"/>
        <v>0</v>
      </c>
      <c r="T207" s="62">
        <f t="shared" si="162"/>
        <v>0</v>
      </c>
      <c r="U207" s="62">
        <f t="shared" si="162"/>
        <v>90602694750</v>
      </c>
      <c r="V207" s="62">
        <f t="shared" si="162"/>
        <v>0</v>
      </c>
      <c r="W207" s="62">
        <f t="shared" si="162"/>
        <v>0</v>
      </c>
      <c r="X207" s="38">
        <f t="shared" si="156"/>
        <v>0.78402763634727257</v>
      </c>
      <c r="Y207" s="38">
        <f t="shared" si="157"/>
        <v>0</v>
      </c>
      <c r="Z207" s="38">
        <f t="shared" si="158"/>
        <v>0</v>
      </c>
      <c r="AA207" s="38">
        <f t="shared" si="146"/>
        <v>0</v>
      </c>
      <c r="AB207" s="38" t="s">
        <v>40</v>
      </c>
    </row>
    <row r="208" spans="1:28" ht="30" customHeight="1" x14ac:dyDescent="0.25">
      <c r="A208" s="43" t="s">
        <v>360</v>
      </c>
      <c r="B208" s="44" t="s">
        <v>37</v>
      </c>
      <c r="C208" s="44">
        <v>10</v>
      </c>
      <c r="D208" s="44" t="s">
        <v>38</v>
      </c>
      <c r="E208" s="45" t="s">
        <v>258</v>
      </c>
      <c r="F208" s="46">
        <v>115560588109</v>
      </c>
      <c r="G208" s="46">
        <v>0</v>
      </c>
      <c r="H208" s="46">
        <v>0</v>
      </c>
      <c r="I208" s="46">
        <v>0</v>
      </c>
      <c r="J208" s="46">
        <v>0</v>
      </c>
      <c r="K208" s="46">
        <f t="shared" ref="K208:K216" si="163">+G208-H208+I208-J208</f>
        <v>0</v>
      </c>
      <c r="L208" s="56">
        <f>+F208+K208</f>
        <v>115560588109</v>
      </c>
      <c r="M208" s="266">
        <f t="shared" si="154"/>
        <v>1.4642822946146862E-2</v>
      </c>
      <c r="N208" s="46">
        <v>0</v>
      </c>
      <c r="O208" s="46">
        <v>90602694750</v>
      </c>
      <c r="P208" s="46">
        <f>L208-O208</f>
        <v>24957893359</v>
      </c>
      <c r="Q208" s="46">
        <v>90602694750</v>
      </c>
      <c r="R208" s="46">
        <f>+L208-Q208</f>
        <v>24957893359</v>
      </c>
      <c r="S208" s="46">
        <f>O208-Q208</f>
        <v>0</v>
      </c>
      <c r="T208" s="46">
        <v>0</v>
      </c>
      <c r="U208" s="46">
        <f>+Q208-T208</f>
        <v>90602694750</v>
      </c>
      <c r="V208" s="46">
        <v>0</v>
      </c>
      <c r="W208" s="48">
        <f>+T208-V208</f>
        <v>0</v>
      </c>
      <c r="X208" s="49">
        <f t="shared" si="156"/>
        <v>0.78402763634727257</v>
      </c>
      <c r="Y208" s="49">
        <f t="shared" si="157"/>
        <v>0</v>
      </c>
      <c r="Z208" s="49">
        <f t="shared" si="158"/>
        <v>0</v>
      </c>
      <c r="AA208" s="49">
        <f t="shared" si="146"/>
        <v>0</v>
      </c>
      <c r="AB208" s="49" t="s">
        <v>40</v>
      </c>
    </row>
    <row r="209" spans="1:28" ht="64.5" customHeight="1" x14ac:dyDescent="0.25">
      <c r="A209" s="39" t="s">
        <v>361</v>
      </c>
      <c r="B209" s="34" t="s">
        <v>37</v>
      </c>
      <c r="C209" s="34">
        <v>10</v>
      </c>
      <c r="D209" s="34" t="s">
        <v>38</v>
      </c>
      <c r="E209" s="40" t="s">
        <v>362</v>
      </c>
      <c r="F209" s="62">
        <f t="shared" ref="F209:J211" si="164">+F210</f>
        <v>354209260659</v>
      </c>
      <c r="G209" s="62">
        <f t="shared" si="164"/>
        <v>0</v>
      </c>
      <c r="H209" s="62">
        <f t="shared" si="164"/>
        <v>0</v>
      </c>
      <c r="I209" s="62">
        <f t="shared" si="164"/>
        <v>0</v>
      </c>
      <c r="J209" s="62">
        <f t="shared" si="164"/>
        <v>0</v>
      </c>
      <c r="K209" s="62">
        <f t="shared" si="163"/>
        <v>0</v>
      </c>
      <c r="L209" s="66">
        <f>+L210</f>
        <v>354209260659</v>
      </c>
      <c r="M209" s="253">
        <f t="shared" si="154"/>
        <v>4.4882287071982975E-2</v>
      </c>
      <c r="N209" s="62">
        <f t="shared" ref="N209:W211" si="165">+N210</f>
        <v>0</v>
      </c>
      <c r="O209" s="62">
        <f t="shared" si="165"/>
        <v>286640298555</v>
      </c>
      <c r="P209" s="62">
        <f t="shared" si="165"/>
        <v>67568962104</v>
      </c>
      <c r="Q209" s="62">
        <f t="shared" si="165"/>
        <v>286640298555</v>
      </c>
      <c r="R209" s="62">
        <f t="shared" si="165"/>
        <v>67568962104</v>
      </c>
      <c r="S209" s="62">
        <f t="shared" si="165"/>
        <v>0</v>
      </c>
      <c r="T209" s="62">
        <f t="shared" si="165"/>
        <v>0</v>
      </c>
      <c r="U209" s="62">
        <f t="shared" si="165"/>
        <v>286640298555</v>
      </c>
      <c r="V209" s="62">
        <f t="shared" si="165"/>
        <v>0</v>
      </c>
      <c r="W209" s="62">
        <f t="shared" si="165"/>
        <v>0</v>
      </c>
      <c r="X209" s="38">
        <f t="shared" si="156"/>
        <v>0.80923999000396218</v>
      </c>
      <c r="Y209" s="38">
        <f t="shared" si="157"/>
        <v>0</v>
      </c>
      <c r="Z209" s="38">
        <f t="shared" si="158"/>
        <v>0</v>
      </c>
      <c r="AA209" s="38">
        <f t="shared" si="146"/>
        <v>0</v>
      </c>
      <c r="AB209" s="38" t="s">
        <v>40</v>
      </c>
    </row>
    <row r="210" spans="1:28" ht="64.5" customHeight="1" x14ac:dyDescent="0.25">
      <c r="A210" s="39" t="s">
        <v>363</v>
      </c>
      <c r="B210" s="34" t="s">
        <v>37</v>
      </c>
      <c r="C210" s="34">
        <v>10</v>
      </c>
      <c r="D210" s="34" t="s">
        <v>38</v>
      </c>
      <c r="E210" s="40" t="s">
        <v>362</v>
      </c>
      <c r="F210" s="62">
        <f t="shared" si="164"/>
        <v>354209260659</v>
      </c>
      <c r="G210" s="62">
        <f t="shared" si="164"/>
        <v>0</v>
      </c>
      <c r="H210" s="62">
        <f t="shared" si="164"/>
        <v>0</v>
      </c>
      <c r="I210" s="62">
        <f t="shared" si="164"/>
        <v>0</v>
      </c>
      <c r="J210" s="62">
        <f t="shared" si="164"/>
        <v>0</v>
      </c>
      <c r="K210" s="62">
        <f t="shared" si="163"/>
        <v>0</v>
      </c>
      <c r="L210" s="66">
        <f>+L211</f>
        <v>354209260659</v>
      </c>
      <c r="M210" s="253">
        <f t="shared" si="154"/>
        <v>4.4882287071982975E-2</v>
      </c>
      <c r="N210" s="62">
        <f t="shared" si="165"/>
        <v>0</v>
      </c>
      <c r="O210" s="62">
        <f t="shared" si="165"/>
        <v>286640298555</v>
      </c>
      <c r="P210" s="62">
        <f t="shared" si="165"/>
        <v>67568962104</v>
      </c>
      <c r="Q210" s="62">
        <f t="shared" si="165"/>
        <v>286640298555</v>
      </c>
      <c r="R210" s="62">
        <f t="shared" si="165"/>
        <v>67568962104</v>
      </c>
      <c r="S210" s="62">
        <f t="shared" si="165"/>
        <v>0</v>
      </c>
      <c r="T210" s="62">
        <f t="shared" si="165"/>
        <v>0</v>
      </c>
      <c r="U210" s="62">
        <f t="shared" si="165"/>
        <v>286640298555</v>
      </c>
      <c r="V210" s="62">
        <f t="shared" si="165"/>
        <v>0</v>
      </c>
      <c r="W210" s="62">
        <f t="shared" si="165"/>
        <v>0</v>
      </c>
      <c r="X210" s="38">
        <f t="shared" si="156"/>
        <v>0.80923999000396218</v>
      </c>
      <c r="Y210" s="38">
        <f t="shared" si="157"/>
        <v>0</v>
      </c>
      <c r="Z210" s="38">
        <f t="shared" si="158"/>
        <v>0</v>
      </c>
      <c r="AA210" s="38">
        <f t="shared" si="146"/>
        <v>0</v>
      </c>
      <c r="AB210" s="38" t="s">
        <v>40</v>
      </c>
    </row>
    <row r="211" spans="1:28" ht="38.25" customHeight="1" x14ac:dyDescent="0.25">
      <c r="A211" s="39" t="s">
        <v>364</v>
      </c>
      <c r="B211" s="34" t="s">
        <v>37</v>
      </c>
      <c r="C211" s="34">
        <v>10</v>
      </c>
      <c r="D211" s="34" t="s">
        <v>38</v>
      </c>
      <c r="E211" s="40" t="s">
        <v>268</v>
      </c>
      <c r="F211" s="62">
        <f t="shared" si="164"/>
        <v>354209260659</v>
      </c>
      <c r="G211" s="62">
        <f t="shared" si="164"/>
        <v>0</v>
      </c>
      <c r="H211" s="62">
        <f t="shared" si="164"/>
        <v>0</v>
      </c>
      <c r="I211" s="62">
        <f t="shared" si="164"/>
        <v>0</v>
      </c>
      <c r="J211" s="62">
        <f t="shared" si="164"/>
        <v>0</v>
      </c>
      <c r="K211" s="62">
        <f t="shared" si="163"/>
        <v>0</v>
      </c>
      <c r="L211" s="66">
        <f>+L212</f>
        <v>354209260659</v>
      </c>
      <c r="M211" s="253">
        <f t="shared" si="154"/>
        <v>4.4882287071982975E-2</v>
      </c>
      <c r="N211" s="62">
        <f t="shared" si="165"/>
        <v>0</v>
      </c>
      <c r="O211" s="62">
        <f t="shared" si="165"/>
        <v>286640298555</v>
      </c>
      <c r="P211" s="62">
        <f t="shared" si="165"/>
        <v>67568962104</v>
      </c>
      <c r="Q211" s="62">
        <f t="shared" si="165"/>
        <v>286640298555</v>
      </c>
      <c r="R211" s="62">
        <f t="shared" si="165"/>
        <v>67568962104</v>
      </c>
      <c r="S211" s="62">
        <f t="shared" si="165"/>
        <v>0</v>
      </c>
      <c r="T211" s="62">
        <f t="shared" si="165"/>
        <v>0</v>
      </c>
      <c r="U211" s="62">
        <f t="shared" si="165"/>
        <v>286640298555</v>
      </c>
      <c r="V211" s="62">
        <f t="shared" si="165"/>
        <v>0</v>
      </c>
      <c r="W211" s="62">
        <f t="shared" si="165"/>
        <v>0</v>
      </c>
      <c r="X211" s="38">
        <f t="shared" si="156"/>
        <v>0.80923999000396218</v>
      </c>
      <c r="Y211" s="38">
        <f t="shared" si="157"/>
        <v>0</v>
      </c>
      <c r="Z211" s="38">
        <f t="shared" si="158"/>
        <v>0</v>
      </c>
      <c r="AA211" s="38">
        <f t="shared" si="146"/>
        <v>0</v>
      </c>
      <c r="AB211" s="38" t="s">
        <v>40</v>
      </c>
    </row>
    <row r="212" spans="1:28" ht="30" customHeight="1" x14ac:dyDescent="0.25">
      <c r="A212" s="43" t="s">
        <v>365</v>
      </c>
      <c r="B212" s="44" t="s">
        <v>37</v>
      </c>
      <c r="C212" s="44">
        <v>10</v>
      </c>
      <c r="D212" s="44" t="s">
        <v>38</v>
      </c>
      <c r="E212" s="45" t="s">
        <v>258</v>
      </c>
      <c r="F212" s="46">
        <v>354209260659</v>
      </c>
      <c r="G212" s="46">
        <v>0</v>
      </c>
      <c r="H212" s="46">
        <v>0</v>
      </c>
      <c r="I212" s="46">
        <v>0</v>
      </c>
      <c r="J212" s="46">
        <v>0</v>
      </c>
      <c r="K212" s="46">
        <f t="shared" si="163"/>
        <v>0</v>
      </c>
      <c r="L212" s="56">
        <f>+F212+K212</f>
        <v>354209260659</v>
      </c>
      <c r="M212" s="266">
        <f t="shared" si="154"/>
        <v>4.4882287071982975E-2</v>
      </c>
      <c r="N212" s="46">
        <v>0</v>
      </c>
      <c r="O212" s="46">
        <v>286640298555</v>
      </c>
      <c r="P212" s="46">
        <f>L212-O212</f>
        <v>67568962104</v>
      </c>
      <c r="Q212" s="46">
        <v>286640298555</v>
      </c>
      <c r="R212" s="46">
        <f>+L212-Q212</f>
        <v>67568962104</v>
      </c>
      <c r="S212" s="46">
        <f>O212-Q212</f>
        <v>0</v>
      </c>
      <c r="T212" s="46">
        <v>0</v>
      </c>
      <c r="U212" s="46">
        <f>+Q212-T212</f>
        <v>286640298555</v>
      </c>
      <c r="V212" s="46">
        <v>0</v>
      </c>
      <c r="W212" s="48">
        <f>+T212-V212</f>
        <v>0</v>
      </c>
      <c r="X212" s="49">
        <f t="shared" si="156"/>
        <v>0.80923999000396218</v>
      </c>
      <c r="Y212" s="49">
        <f t="shared" si="157"/>
        <v>0</v>
      </c>
      <c r="Z212" s="49">
        <f t="shared" si="158"/>
        <v>0</v>
      </c>
      <c r="AA212" s="49">
        <f t="shared" si="146"/>
        <v>0</v>
      </c>
      <c r="AB212" s="49" t="s">
        <v>40</v>
      </c>
    </row>
    <row r="213" spans="1:28" ht="71.25" customHeight="1" x14ac:dyDescent="0.25">
      <c r="A213" s="39" t="s">
        <v>366</v>
      </c>
      <c r="B213" s="34" t="s">
        <v>37</v>
      </c>
      <c r="C213" s="34">
        <v>10</v>
      </c>
      <c r="D213" s="34" t="s">
        <v>38</v>
      </c>
      <c r="E213" s="40" t="s">
        <v>367</v>
      </c>
      <c r="F213" s="62">
        <f t="shared" ref="F213:J215" si="166">+F214</f>
        <v>53006481523</v>
      </c>
      <c r="G213" s="62">
        <f t="shared" si="166"/>
        <v>0</v>
      </c>
      <c r="H213" s="62">
        <f t="shared" si="166"/>
        <v>0</v>
      </c>
      <c r="I213" s="62">
        <f t="shared" si="166"/>
        <v>0</v>
      </c>
      <c r="J213" s="62">
        <f t="shared" si="166"/>
        <v>0</v>
      </c>
      <c r="K213" s="62">
        <f t="shared" si="163"/>
        <v>0</v>
      </c>
      <c r="L213" s="66">
        <f>+L214</f>
        <v>53006481523</v>
      </c>
      <c r="M213" s="42">
        <f t="shared" si="154"/>
        <v>6.7165158696440158E-3</v>
      </c>
      <c r="N213" s="62">
        <f t="shared" ref="N213:W215" si="167">+N214</f>
        <v>0</v>
      </c>
      <c r="O213" s="62">
        <f t="shared" si="167"/>
        <v>46618509423</v>
      </c>
      <c r="P213" s="62">
        <f t="shared" si="167"/>
        <v>6387972100</v>
      </c>
      <c r="Q213" s="62">
        <f t="shared" si="167"/>
        <v>46618509423</v>
      </c>
      <c r="R213" s="62">
        <f t="shared" si="167"/>
        <v>6387972100</v>
      </c>
      <c r="S213" s="62">
        <f t="shared" si="167"/>
        <v>0</v>
      </c>
      <c r="T213" s="62">
        <f t="shared" si="167"/>
        <v>0</v>
      </c>
      <c r="U213" s="62">
        <f t="shared" si="167"/>
        <v>46618509423</v>
      </c>
      <c r="V213" s="62">
        <f t="shared" si="167"/>
        <v>0</v>
      </c>
      <c r="W213" s="62">
        <f t="shared" si="167"/>
        <v>0</v>
      </c>
      <c r="X213" s="38">
        <f t="shared" si="156"/>
        <v>0.87948696241556423</v>
      </c>
      <c r="Y213" s="38">
        <f t="shared" si="157"/>
        <v>0</v>
      </c>
      <c r="Z213" s="38">
        <f t="shared" si="158"/>
        <v>0</v>
      </c>
      <c r="AA213" s="38">
        <f t="shared" si="146"/>
        <v>0</v>
      </c>
      <c r="AB213" s="38" t="s">
        <v>40</v>
      </c>
    </row>
    <row r="214" spans="1:28" ht="71.25" customHeight="1" x14ac:dyDescent="0.25">
      <c r="A214" s="39" t="s">
        <v>368</v>
      </c>
      <c r="B214" s="34" t="s">
        <v>37</v>
      </c>
      <c r="C214" s="34">
        <v>10</v>
      </c>
      <c r="D214" s="34" t="s">
        <v>38</v>
      </c>
      <c r="E214" s="95" t="s">
        <v>367</v>
      </c>
      <c r="F214" s="62">
        <f t="shared" si="166"/>
        <v>53006481523</v>
      </c>
      <c r="G214" s="62">
        <f t="shared" si="166"/>
        <v>0</v>
      </c>
      <c r="H214" s="62">
        <f t="shared" si="166"/>
        <v>0</v>
      </c>
      <c r="I214" s="62">
        <f t="shared" si="166"/>
        <v>0</v>
      </c>
      <c r="J214" s="62">
        <f t="shared" si="166"/>
        <v>0</v>
      </c>
      <c r="K214" s="62">
        <f t="shared" si="163"/>
        <v>0</v>
      </c>
      <c r="L214" s="66">
        <f>+L215</f>
        <v>53006481523</v>
      </c>
      <c r="M214" s="42">
        <f t="shared" si="154"/>
        <v>6.7165158696440158E-3</v>
      </c>
      <c r="N214" s="62">
        <f t="shared" si="167"/>
        <v>0</v>
      </c>
      <c r="O214" s="62">
        <f t="shared" si="167"/>
        <v>46618509423</v>
      </c>
      <c r="P214" s="62">
        <f t="shared" si="167"/>
        <v>6387972100</v>
      </c>
      <c r="Q214" s="62">
        <f t="shared" si="167"/>
        <v>46618509423</v>
      </c>
      <c r="R214" s="62">
        <f t="shared" si="167"/>
        <v>6387972100</v>
      </c>
      <c r="S214" s="62">
        <f t="shared" si="167"/>
        <v>0</v>
      </c>
      <c r="T214" s="62">
        <f t="shared" si="167"/>
        <v>0</v>
      </c>
      <c r="U214" s="62">
        <f t="shared" si="167"/>
        <v>46618509423</v>
      </c>
      <c r="V214" s="62">
        <f t="shared" si="167"/>
        <v>0</v>
      </c>
      <c r="W214" s="62">
        <f t="shared" si="167"/>
        <v>0</v>
      </c>
      <c r="X214" s="38">
        <f t="shared" si="156"/>
        <v>0.87948696241556423</v>
      </c>
      <c r="Y214" s="38">
        <f t="shared" si="157"/>
        <v>0</v>
      </c>
      <c r="Z214" s="38">
        <f t="shared" si="158"/>
        <v>0</v>
      </c>
      <c r="AA214" s="38">
        <f t="shared" si="146"/>
        <v>0</v>
      </c>
      <c r="AB214" s="38" t="s">
        <v>40</v>
      </c>
    </row>
    <row r="215" spans="1:28" ht="30.75" customHeight="1" x14ac:dyDescent="0.25">
      <c r="A215" s="39" t="s">
        <v>369</v>
      </c>
      <c r="B215" s="34" t="s">
        <v>37</v>
      </c>
      <c r="C215" s="34">
        <v>10</v>
      </c>
      <c r="D215" s="34" t="s">
        <v>38</v>
      </c>
      <c r="E215" s="40" t="s">
        <v>268</v>
      </c>
      <c r="F215" s="62">
        <f t="shared" si="166"/>
        <v>53006481523</v>
      </c>
      <c r="G215" s="62">
        <f t="shared" si="166"/>
        <v>0</v>
      </c>
      <c r="H215" s="62">
        <f t="shared" si="166"/>
        <v>0</v>
      </c>
      <c r="I215" s="62">
        <f t="shared" si="166"/>
        <v>0</v>
      </c>
      <c r="J215" s="62">
        <f t="shared" si="166"/>
        <v>0</v>
      </c>
      <c r="K215" s="62">
        <f t="shared" si="163"/>
        <v>0</v>
      </c>
      <c r="L215" s="66">
        <f>+L216</f>
        <v>53006481523</v>
      </c>
      <c r="M215" s="42">
        <f t="shared" si="154"/>
        <v>6.7165158696440158E-3</v>
      </c>
      <c r="N215" s="62">
        <f t="shared" si="167"/>
        <v>0</v>
      </c>
      <c r="O215" s="62">
        <f t="shared" si="167"/>
        <v>46618509423</v>
      </c>
      <c r="P215" s="62">
        <f t="shared" si="167"/>
        <v>6387972100</v>
      </c>
      <c r="Q215" s="62">
        <f t="shared" si="167"/>
        <v>46618509423</v>
      </c>
      <c r="R215" s="62">
        <f t="shared" si="167"/>
        <v>6387972100</v>
      </c>
      <c r="S215" s="62">
        <f t="shared" si="167"/>
        <v>0</v>
      </c>
      <c r="T215" s="62">
        <f t="shared" si="167"/>
        <v>0</v>
      </c>
      <c r="U215" s="62">
        <f t="shared" si="167"/>
        <v>46618509423</v>
      </c>
      <c r="V215" s="62">
        <f t="shared" si="167"/>
        <v>0</v>
      </c>
      <c r="W215" s="62">
        <f t="shared" si="167"/>
        <v>0</v>
      </c>
      <c r="X215" s="38">
        <f t="shared" si="156"/>
        <v>0.87948696241556423</v>
      </c>
      <c r="Y215" s="38">
        <f t="shared" si="157"/>
        <v>0</v>
      </c>
      <c r="Z215" s="38">
        <f t="shared" si="158"/>
        <v>0</v>
      </c>
      <c r="AA215" s="38">
        <f t="shared" si="146"/>
        <v>0</v>
      </c>
      <c r="AB215" s="38" t="s">
        <v>40</v>
      </c>
    </row>
    <row r="216" spans="1:28" ht="30" customHeight="1" x14ac:dyDescent="0.25">
      <c r="A216" s="43" t="s">
        <v>370</v>
      </c>
      <c r="B216" s="44" t="s">
        <v>37</v>
      </c>
      <c r="C216" s="44">
        <v>10</v>
      </c>
      <c r="D216" s="44" t="s">
        <v>38</v>
      </c>
      <c r="E216" s="45" t="s">
        <v>258</v>
      </c>
      <c r="F216" s="46">
        <v>53006481523</v>
      </c>
      <c r="G216" s="46">
        <v>0</v>
      </c>
      <c r="H216" s="46">
        <v>0</v>
      </c>
      <c r="I216" s="46">
        <v>0</v>
      </c>
      <c r="J216" s="46">
        <v>0</v>
      </c>
      <c r="K216" s="46">
        <f t="shared" si="163"/>
        <v>0</v>
      </c>
      <c r="L216" s="56">
        <f>+F216+K216</f>
        <v>53006481523</v>
      </c>
      <c r="M216" s="51">
        <f t="shared" si="154"/>
        <v>6.7165158696440158E-3</v>
      </c>
      <c r="N216" s="46">
        <v>0</v>
      </c>
      <c r="O216" s="46">
        <v>46618509423</v>
      </c>
      <c r="P216" s="46">
        <f>L216-O216</f>
        <v>6387972100</v>
      </c>
      <c r="Q216" s="46">
        <v>46618509423</v>
      </c>
      <c r="R216" s="46">
        <f>+L216-Q216</f>
        <v>6387972100</v>
      </c>
      <c r="S216" s="46">
        <f>O216-Q216</f>
        <v>0</v>
      </c>
      <c r="T216" s="46">
        <v>0</v>
      </c>
      <c r="U216" s="46">
        <f>+Q216-T216</f>
        <v>46618509423</v>
      </c>
      <c r="V216" s="46">
        <v>0</v>
      </c>
      <c r="W216" s="48">
        <f>+T216-V216</f>
        <v>0</v>
      </c>
      <c r="X216" s="49">
        <f t="shared" si="156"/>
        <v>0.87948696241556423</v>
      </c>
      <c r="Y216" s="49">
        <f t="shared" si="157"/>
        <v>0</v>
      </c>
      <c r="Z216" s="49">
        <f t="shared" si="158"/>
        <v>0</v>
      </c>
      <c r="AA216" s="49">
        <f t="shared" si="146"/>
        <v>0</v>
      </c>
      <c r="AB216" s="49" t="s">
        <v>40</v>
      </c>
    </row>
    <row r="217" spans="1:28" s="4" customFormat="1" ht="73.5" customHeight="1" x14ac:dyDescent="0.25">
      <c r="A217" s="96" t="s">
        <v>371</v>
      </c>
      <c r="B217" s="100" t="s">
        <v>37</v>
      </c>
      <c r="C217" s="34">
        <v>10</v>
      </c>
      <c r="D217" s="34" t="s">
        <v>38</v>
      </c>
      <c r="E217" s="95" t="s">
        <v>372</v>
      </c>
      <c r="F217" s="60">
        <f t="shared" ref="F217:L219" si="168">+F218</f>
        <v>2450000000</v>
      </c>
      <c r="G217" s="60">
        <f t="shared" si="168"/>
        <v>0</v>
      </c>
      <c r="H217" s="60">
        <f t="shared" si="168"/>
        <v>0</v>
      </c>
      <c r="I217" s="60">
        <f t="shared" si="168"/>
        <v>0</v>
      </c>
      <c r="J217" s="60">
        <f t="shared" si="168"/>
        <v>0</v>
      </c>
      <c r="K217" s="60">
        <f t="shared" si="168"/>
        <v>0</v>
      </c>
      <c r="L217" s="66">
        <f t="shared" si="168"/>
        <v>2450000000</v>
      </c>
      <c r="M217" s="42">
        <f t="shared" si="154"/>
        <v>3.1044248567012816E-4</v>
      </c>
      <c r="N217" s="60">
        <f t="shared" ref="N217:W219" si="169">+N218</f>
        <v>0</v>
      </c>
      <c r="O217" s="60">
        <f t="shared" si="169"/>
        <v>2210907721.6900001</v>
      </c>
      <c r="P217" s="60">
        <f t="shared" si="169"/>
        <v>239092278.30999994</v>
      </c>
      <c r="Q217" s="60">
        <f t="shared" si="169"/>
        <v>2192017653.73</v>
      </c>
      <c r="R217" s="60">
        <f t="shared" si="169"/>
        <v>257982346.26999998</v>
      </c>
      <c r="S217" s="60">
        <f t="shared" si="169"/>
        <v>18890067.960000038</v>
      </c>
      <c r="T217" s="60">
        <f t="shared" si="169"/>
        <v>206043717.72999999</v>
      </c>
      <c r="U217" s="60">
        <f t="shared" si="169"/>
        <v>1985973936</v>
      </c>
      <c r="V217" s="60">
        <f t="shared" si="169"/>
        <v>206043717.72999999</v>
      </c>
      <c r="W217" s="60">
        <f t="shared" si="169"/>
        <v>0</v>
      </c>
      <c r="X217" s="38">
        <f t="shared" si="156"/>
        <v>0.89470108315510199</v>
      </c>
      <c r="Y217" s="147">
        <f t="shared" si="157"/>
        <v>8.4099476624489786E-2</v>
      </c>
      <c r="Z217" s="38">
        <f t="shared" si="158"/>
        <v>8.4099476624489786E-2</v>
      </c>
      <c r="AA217" s="38">
        <f t="shared" si="146"/>
        <v>9.3997289382861532E-2</v>
      </c>
      <c r="AB217" s="65">
        <f>+V217/T217</f>
        <v>1</v>
      </c>
    </row>
    <row r="218" spans="1:28" s="4" customFormat="1" ht="57" customHeight="1" x14ac:dyDescent="0.25">
      <c r="A218" s="96" t="s">
        <v>373</v>
      </c>
      <c r="B218" s="100" t="s">
        <v>37</v>
      </c>
      <c r="C218" s="34">
        <v>10</v>
      </c>
      <c r="D218" s="34" t="s">
        <v>38</v>
      </c>
      <c r="E218" s="95" t="s">
        <v>372</v>
      </c>
      <c r="F218" s="60">
        <f t="shared" si="168"/>
        <v>2450000000</v>
      </c>
      <c r="G218" s="60">
        <f t="shared" si="168"/>
        <v>0</v>
      </c>
      <c r="H218" s="60">
        <f t="shared" si="168"/>
        <v>0</v>
      </c>
      <c r="I218" s="60">
        <f t="shared" si="168"/>
        <v>0</v>
      </c>
      <c r="J218" s="60">
        <f t="shared" si="168"/>
        <v>0</v>
      </c>
      <c r="K218" s="60">
        <f t="shared" si="168"/>
        <v>0</v>
      </c>
      <c r="L218" s="66">
        <f t="shared" si="168"/>
        <v>2450000000</v>
      </c>
      <c r="M218" s="42">
        <f t="shared" si="154"/>
        <v>3.1044248567012816E-4</v>
      </c>
      <c r="N218" s="60">
        <f t="shared" si="169"/>
        <v>0</v>
      </c>
      <c r="O218" s="60">
        <f t="shared" si="169"/>
        <v>2210907721.6900001</v>
      </c>
      <c r="P218" s="60">
        <f t="shared" si="169"/>
        <v>239092278.30999994</v>
      </c>
      <c r="Q218" s="60">
        <f t="shared" si="169"/>
        <v>2192017653.73</v>
      </c>
      <c r="R218" s="60">
        <f t="shared" si="169"/>
        <v>257982346.26999998</v>
      </c>
      <c r="S218" s="60">
        <f t="shared" si="169"/>
        <v>18890067.960000038</v>
      </c>
      <c r="T218" s="60">
        <f t="shared" si="169"/>
        <v>206043717.72999999</v>
      </c>
      <c r="U218" s="60">
        <f t="shared" si="169"/>
        <v>1985973936</v>
      </c>
      <c r="V218" s="60">
        <f t="shared" si="169"/>
        <v>206043717.72999999</v>
      </c>
      <c r="W218" s="60">
        <f t="shared" si="169"/>
        <v>0</v>
      </c>
      <c r="X218" s="38">
        <f t="shared" si="156"/>
        <v>0.89470108315510199</v>
      </c>
      <c r="Y218" s="147">
        <f t="shared" si="157"/>
        <v>8.4099476624489786E-2</v>
      </c>
      <c r="Z218" s="38">
        <f t="shared" si="158"/>
        <v>8.4099476624489786E-2</v>
      </c>
      <c r="AA218" s="38">
        <f t="shared" si="146"/>
        <v>9.3997289382861532E-2</v>
      </c>
      <c r="AB218" s="38">
        <f>+V218/T218</f>
        <v>1</v>
      </c>
    </row>
    <row r="219" spans="1:28" ht="45" customHeight="1" x14ac:dyDescent="0.25">
      <c r="A219" s="96" t="s">
        <v>374</v>
      </c>
      <c r="B219" s="100" t="s">
        <v>37</v>
      </c>
      <c r="C219" s="34">
        <v>10</v>
      </c>
      <c r="D219" s="34" t="s">
        <v>38</v>
      </c>
      <c r="E219" s="95" t="s">
        <v>268</v>
      </c>
      <c r="F219" s="60">
        <f t="shared" si="168"/>
        <v>2450000000</v>
      </c>
      <c r="G219" s="60">
        <f t="shared" si="168"/>
        <v>0</v>
      </c>
      <c r="H219" s="60">
        <f t="shared" si="168"/>
        <v>0</v>
      </c>
      <c r="I219" s="60">
        <f t="shared" si="168"/>
        <v>0</v>
      </c>
      <c r="J219" s="60">
        <f t="shared" si="168"/>
        <v>0</v>
      </c>
      <c r="K219" s="60">
        <f t="shared" si="168"/>
        <v>0</v>
      </c>
      <c r="L219" s="66">
        <f t="shared" si="168"/>
        <v>2450000000</v>
      </c>
      <c r="M219" s="42">
        <f t="shared" si="154"/>
        <v>3.1044248567012816E-4</v>
      </c>
      <c r="N219" s="60">
        <f t="shared" si="169"/>
        <v>0</v>
      </c>
      <c r="O219" s="60">
        <f t="shared" si="169"/>
        <v>2210907721.6900001</v>
      </c>
      <c r="P219" s="60">
        <f t="shared" si="169"/>
        <v>239092278.30999994</v>
      </c>
      <c r="Q219" s="60">
        <f t="shared" si="169"/>
        <v>2192017653.73</v>
      </c>
      <c r="R219" s="60">
        <f t="shared" si="169"/>
        <v>257982346.26999998</v>
      </c>
      <c r="S219" s="60">
        <f t="shared" si="169"/>
        <v>18890067.960000038</v>
      </c>
      <c r="T219" s="60">
        <f t="shared" si="169"/>
        <v>206043717.72999999</v>
      </c>
      <c r="U219" s="60">
        <f t="shared" si="169"/>
        <v>1985973936</v>
      </c>
      <c r="V219" s="60">
        <f t="shared" si="169"/>
        <v>206043717.72999999</v>
      </c>
      <c r="W219" s="60">
        <f t="shared" si="169"/>
        <v>0</v>
      </c>
      <c r="X219" s="38">
        <f t="shared" si="156"/>
        <v>0.89470108315510199</v>
      </c>
      <c r="Y219" s="147">
        <f t="shared" si="157"/>
        <v>8.4099476624489786E-2</v>
      </c>
      <c r="Z219" s="147">
        <f t="shared" si="158"/>
        <v>8.4099476624489786E-2</v>
      </c>
      <c r="AA219" s="147">
        <f t="shared" si="146"/>
        <v>9.3997289382861532E-2</v>
      </c>
      <c r="AB219" s="38">
        <f>+V219/T219</f>
        <v>1</v>
      </c>
    </row>
    <row r="220" spans="1:28" ht="41.25" customHeight="1" x14ac:dyDescent="0.25">
      <c r="A220" s="102" t="s">
        <v>375</v>
      </c>
      <c r="B220" s="103" t="s">
        <v>37</v>
      </c>
      <c r="C220" s="44">
        <v>10</v>
      </c>
      <c r="D220" s="44" t="s">
        <v>38</v>
      </c>
      <c r="E220" s="45" t="s">
        <v>258</v>
      </c>
      <c r="F220" s="46">
        <v>2450000000</v>
      </c>
      <c r="G220" s="59">
        <v>0</v>
      </c>
      <c r="H220" s="59">
        <v>0</v>
      </c>
      <c r="I220" s="59">
        <v>0</v>
      </c>
      <c r="J220" s="59">
        <v>0</v>
      </c>
      <c r="K220" s="59">
        <f t="shared" ref="K220:K283" si="170">+G220-H220+I220-J220</f>
        <v>0</v>
      </c>
      <c r="L220" s="56">
        <f>+F220+K220</f>
        <v>2450000000</v>
      </c>
      <c r="M220" s="51">
        <f t="shared" si="154"/>
        <v>3.1044248567012816E-4</v>
      </c>
      <c r="N220" s="46">
        <v>0</v>
      </c>
      <c r="O220" s="46">
        <v>2210907721.6900001</v>
      </c>
      <c r="P220" s="59">
        <f>L220-O220</f>
        <v>239092278.30999994</v>
      </c>
      <c r="Q220" s="46">
        <v>2192017653.73</v>
      </c>
      <c r="R220" s="59">
        <f>+L220-Q220</f>
        <v>257982346.26999998</v>
      </c>
      <c r="S220" s="46">
        <f>O220-Q220</f>
        <v>18890067.960000038</v>
      </c>
      <c r="T220" s="59">
        <v>206043717.72999999</v>
      </c>
      <c r="U220" s="46">
        <f>+Q220-T220</f>
        <v>1985973936</v>
      </c>
      <c r="V220" s="59">
        <v>206043717.72999999</v>
      </c>
      <c r="W220" s="48">
        <f>+T220-V220</f>
        <v>0</v>
      </c>
      <c r="X220" s="49">
        <f t="shared" si="156"/>
        <v>0.89470108315510199</v>
      </c>
      <c r="Y220" s="55">
        <f t="shared" si="157"/>
        <v>8.4099476624489786E-2</v>
      </c>
      <c r="Z220" s="55">
        <f t="shared" si="158"/>
        <v>8.4099476624489786E-2</v>
      </c>
      <c r="AA220" s="55">
        <f t="shared" si="146"/>
        <v>9.3997289382861532E-2</v>
      </c>
      <c r="AB220" s="49">
        <f>+V220/T220</f>
        <v>1</v>
      </c>
    </row>
    <row r="221" spans="1:28" s="4" customFormat="1" ht="81" customHeight="1" x14ac:dyDescent="0.25">
      <c r="A221" s="96" t="s">
        <v>376</v>
      </c>
      <c r="B221" s="100" t="s">
        <v>37</v>
      </c>
      <c r="C221" s="34">
        <v>10</v>
      </c>
      <c r="D221" s="34" t="s">
        <v>38</v>
      </c>
      <c r="E221" s="95" t="s">
        <v>377</v>
      </c>
      <c r="F221" s="60">
        <f t="shared" ref="F221:J223" si="171">+F222</f>
        <v>187318076171</v>
      </c>
      <c r="G221" s="60">
        <f t="shared" si="171"/>
        <v>0</v>
      </c>
      <c r="H221" s="60">
        <f t="shared" si="171"/>
        <v>0</v>
      </c>
      <c r="I221" s="60">
        <f t="shared" si="171"/>
        <v>0</v>
      </c>
      <c r="J221" s="60">
        <f t="shared" si="171"/>
        <v>0</v>
      </c>
      <c r="K221" s="60">
        <f t="shared" si="170"/>
        <v>0</v>
      </c>
      <c r="L221" s="66">
        <f>+L222</f>
        <v>187318076171</v>
      </c>
      <c r="M221" s="253">
        <f t="shared" si="154"/>
        <v>2.3735301705090465E-2</v>
      </c>
      <c r="N221" s="60">
        <f t="shared" ref="N221:W223" si="172">+N222</f>
        <v>0</v>
      </c>
      <c r="O221" s="60">
        <f t="shared" si="172"/>
        <v>187318076171</v>
      </c>
      <c r="P221" s="60">
        <f t="shared" si="172"/>
        <v>0</v>
      </c>
      <c r="Q221" s="60">
        <f t="shared" si="172"/>
        <v>187318076171</v>
      </c>
      <c r="R221" s="60">
        <f t="shared" si="172"/>
        <v>0</v>
      </c>
      <c r="S221" s="60">
        <f t="shared" si="172"/>
        <v>0</v>
      </c>
      <c r="T221" s="60">
        <f t="shared" si="172"/>
        <v>0</v>
      </c>
      <c r="U221" s="60">
        <f t="shared" si="172"/>
        <v>187318076171</v>
      </c>
      <c r="V221" s="60">
        <f t="shared" si="172"/>
        <v>0</v>
      </c>
      <c r="W221" s="60">
        <f t="shared" si="172"/>
        <v>0</v>
      </c>
      <c r="X221" s="38">
        <f t="shared" si="156"/>
        <v>1</v>
      </c>
      <c r="Y221" s="38">
        <f t="shared" si="157"/>
        <v>0</v>
      </c>
      <c r="Z221" s="38">
        <f t="shared" si="158"/>
        <v>0</v>
      </c>
      <c r="AA221" s="38">
        <f t="shared" si="146"/>
        <v>0</v>
      </c>
      <c r="AB221" s="38" t="s">
        <v>40</v>
      </c>
    </row>
    <row r="222" spans="1:28" s="4" customFormat="1" ht="75" customHeight="1" x14ac:dyDescent="0.25">
      <c r="A222" s="96" t="s">
        <v>378</v>
      </c>
      <c r="B222" s="100" t="s">
        <v>37</v>
      </c>
      <c r="C222" s="34">
        <v>10</v>
      </c>
      <c r="D222" s="34" t="s">
        <v>38</v>
      </c>
      <c r="E222" s="95" t="s">
        <v>377</v>
      </c>
      <c r="F222" s="60">
        <f t="shared" si="171"/>
        <v>187318076171</v>
      </c>
      <c r="G222" s="60">
        <f t="shared" si="171"/>
        <v>0</v>
      </c>
      <c r="H222" s="60">
        <f t="shared" si="171"/>
        <v>0</v>
      </c>
      <c r="I222" s="60">
        <f t="shared" si="171"/>
        <v>0</v>
      </c>
      <c r="J222" s="60">
        <f t="shared" si="171"/>
        <v>0</v>
      </c>
      <c r="K222" s="60">
        <f t="shared" si="170"/>
        <v>0</v>
      </c>
      <c r="L222" s="66">
        <f>+L223</f>
        <v>187318076171</v>
      </c>
      <c r="M222" s="253">
        <f t="shared" si="154"/>
        <v>2.3735301705090465E-2</v>
      </c>
      <c r="N222" s="60">
        <f t="shared" si="172"/>
        <v>0</v>
      </c>
      <c r="O222" s="60">
        <f t="shared" si="172"/>
        <v>187318076171</v>
      </c>
      <c r="P222" s="60">
        <f t="shared" si="172"/>
        <v>0</v>
      </c>
      <c r="Q222" s="60">
        <f t="shared" si="172"/>
        <v>187318076171</v>
      </c>
      <c r="R222" s="60">
        <f t="shared" si="172"/>
        <v>0</v>
      </c>
      <c r="S222" s="60">
        <f t="shared" si="172"/>
        <v>0</v>
      </c>
      <c r="T222" s="60">
        <f t="shared" si="172"/>
        <v>0</v>
      </c>
      <c r="U222" s="60">
        <f t="shared" si="172"/>
        <v>187318076171</v>
      </c>
      <c r="V222" s="60">
        <f t="shared" si="172"/>
        <v>0</v>
      </c>
      <c r="W222" s="60">
        <f t="shared" si="172"/>
        <v>0</v>
      </c>
      <c r="X222" s="38">
        <f t="shared" si="156"/>
        <v>1</v>
      </c>
      <c r="Y222" s="38">
        <f t="shared" si="157"/>
        <v>0</v>
      </c>
      <c r="Z222" s="38">
        <f t="shared" si="158"/>
        <v>0</v>
      </c>
      <c r="AA222" s="38">
        <f t="shared" si="146"/>
        <v>0</v>
      </c>
      <c r="AB222" s="38" t="s">
        <v>40</v>
      </c>
    </row>
    <row r="223" spans="1:28" ht="45" customHeight="1" x14ac:dyDescent="0.25">
      <c r="A223" s="96" t="s">
        <v>379</v>
      </c>
      <c r="B223" s="100" t="s">
        <v>37</v>
      </c>
      <c r="C223" s="34">
        <v>10</v>
      </c>
      <c r="D223" s="34" t="s">
        <v>38</v>
      </c>
      <c r="E223" s="95" t="s">
        <v>268</v>
      </c>
      <c r="F223" s="60">
        <f t="shared" si="171"/>
        <v>187318076171</v>
      </c>
      <c r="G223" s="60">
        <f t="shared" si="171"/>
        <v>0</v>
      </c>
      <c r="H223" s="60">
        <f t="shared" si="171"/>
        <v>0</v>
      </c>
      <c r="I223" s="60">
        <f t="shared" si="171"/>
        <v>0</v>
      </c>
      <c r="J223" s="60">
        <f t="shared" si="171"/>
        <v>0</v>
      </c>
      <c r="K223" s="60">
        <f t="shared" si="170"/>
        <v>0</v>
      </c>
      <c r="L223" s="66">
        <f>+L224</f>
        <v>187318076171</v>
      </c>
      <c r="M223" s="253">
        <f t="shared" si="154"/>
        <v>2.3735301705090465E-2</v>
      </c>
      <c r="N223" s="60">
        <f t="shared" si="172"/>
        <v>0</v>
      </c>
      <c r="O223" s="60">
        <f t="shared" si="172"/>
        <v>187318076171</v>
      </c>
      <c r="P223" s="60">
        <f t="shared" si="172"/>
        <v>0</v>
      </c>
      <c r="Q223" s="60">
        <f t="shared" si="172"/>
        <v>187318076171</v>
      </c>
      <c r="R223" s="60">
        <f t="shared" si="172"/>
        <v>0</v>
      </c>
      <c r="S223" s="60">
        <f t="shared" si="172"/>
        <v>0</v>
      </c>
      <c r="T223" s="60">
        <f t="shared" si="172"/>
        <v>0</v>
      </c>
      <c r="U223" s="60">
        <f t="shared" si="172"/>
        <v>187318076171</v>
      </c>
      <c r="V223" s="60">
        <f t="shared" si="172"/>
        <v>0</v>
      </c>
      <c r="W223" s="60">
        <f t="shared" si="172"/>
        <v>0</v>
      </c>
      <c r="X223" s="38">
        <f t="shared" si="156"/>
        <v>1</v>
      </c>
      <c r="Y223" s="38">
        <f t="shared" si="157"/>
        <v>0</v>
      </c>
      <c r="Z223" s="38">
        <f t="shared" si="158"/>
        <v>0</v>
      </c>
      <c r="AA223" s="38">
        <f t="shared" si="146"/>
        <v>0</v>
      </c>
      <c r="AB223" s="65" t="s">
        <v>40</v>
      </c>
    </row>
    <row r="224" spans="1:28" ht="41.25" customHeight="1" x14ac:dyDescent="0.25">
      <c r="A224" s="102" t="s">
        <v>380</v>
      </c>
      <c r="B224" s="103" t="s">
        <v>37</v>
      </c>
      <c r="C224" s="44">
        <v>10</v>
      </c>
      <c r="D224" s="44" t="s">
        <v>38</v>
      </c>
      <c r="E224" s="45" t="s">
        <v>258</v>
      </c>
      <c r="F224" s="46">
        <v>187318076171</v>
      </c>
      <c r="G224" s="59">
        <v>0</v>
      </c>
      <c r="H224" s="59">
        <v>0</v>
      </c>
      <c r="I224" s="59">
        <v>0</v>
      </c>
      <c r="J224" s="59">
        <v>0</v>
      </c>
      <c r="K224" s="59">
        <f t="shared" si="170"/>
        <v>0</v>
      </c>
      <c r="L224" s="56">
        <f>+F224+K224</f>
        <v>187318076171</v>
      </c>
      <c r="M224" s="266">
        <f t="shared" si="154"/>
        <v>2.3735301705090465E-2</v>
      </c>
      <c r="N224" s="46">
        <v>0</v>
      </c>
      <c r="O224" s="46">
        <v>187318076171</v>
      </c>
      <c r="P224" s="59">
        <f>L224-O224</f>
        <v>0</v>
      </c>
      <c r="Q224" s="46">
        <v>187318076171</v>
      </c>
      <c r="R224" s="59">
        <f>+L224-Q224</f>
        <v>0</v>
      </c>
      <c r="S224" s="46">
        <f>O224-Q224</f>
        <v>0</v>
      </c>
      <c r="T224" s="59">
        <v>0</v>
      </c>
      <c r="U224" s="46">
        <f>+Q224-T224</f>
        <v>187318076171</v>
      </c>
      <c r="V224" s="59">
        <v>0</v>
      </c>
      <c r="W224" s="48">
        <f>+T224-V224</f>
        <v>0</v>
      </c>
      <c r="X224" s="49">
        <f t="shared" si="156"/>
        <v>1</v>
      </c>
      <c r="Y224" s="49">
        <f t="shared" si="157"/>
        <v>0</v>
      </c>
      <c r="Z224" s="49">
        <f t="shared" si="158"/>
        <v>0</v>
      </c>
      <c r="AA224" s="49">
        <f t="shared" si="146"/>
        <v>0</v>
      </c>
      <c r="AB224" s="54" t="s">
        <v>40</v>
      </c>
    </row>
    <row r="225" spans="1:28" s="4" customFormat="1" ht="81" customHeight="1" x14ac:dyDescent="0.25">
      <c r="A225" s="96" t="s">
        <v>381</v>
      </c>
      <c r="B225" s="100" t="s">
        <v>37</v>
      </c>
      <c r="C225" s="34">
        <v>10</v>
      </c>
      <c r="D225" s="34" t="s">
        <v>38</v>
      </c>
      <c r="E225" s="95" t="s">
        <v>382</v>
      </c>
      <c r="F225" s="60">
        <f t="shared" ref="F225:J227" si="173">+F226</f>
        <v>133871788300</v>
      </c>
      <c r="G225" s="60">
        <f t="shared" si="173"/>
        <v>0</v>
      </c>
      <c r="H225" s="60">
        <f t="shared" si="173"/>
        <v>0</v>
      </c>
      <c r="I225" s="60">
        <f t="shared" si="173"/>
        <v>0</v>
      </c>
      <c r="J225" s="60">
        <f t="shared" si="173"/>
        <v>0</v>
      </c>
      <c r="K225" s="60">
        <f t="shared" si="170"/>
        <v>0</v>
      </c>
      <c r="L225" s="66">
        <f>+L226</f>
        <v>133871788300</v>
      </c>
      <c r="M225" s="253">
        <f t="shared" si="154"/>
        <v>1.6963057437125378E-2</v>
      </c>
      <c r="N225" s="60">
        <f t="shared" ref="N225:W227" si="174">+N226</f>
        <v>0</v>
      </c>
      <c r="O225" s="60">
        <f t="shared" si="174"/>
        <v>133871788300</v>
      </c>
      <c r="P225" s="60">
        <f t="shared" si="174"/>
        <v>0</v>
      </c>
      <c r="Q225" s="60">
        <f t="shared" si="174"/>
        <v>133871788300</v>
      </c>
      <c r="R225" s="60">
        <f t="shared" si="174"/>
        <v>0</v>
      </c>
      <c r="S225" s="60">
        <f t="shared" si="174"/>
        <v>0</v>
      </c>
      <c r="T225" s="60">
        <f t="shared" si="174"/>
        <v>0</v>
      </c>
      <c r="U225" s="60">
        <f t="shared" si="174"/>
        <v>133871788300</v>
      </c>
      <c r="V225" s="60">
        <f t="shared" si="174"/>
        <v>0</v>
      </c>
      <c r="W225" s="60">
        <f t="shared" si="174"/>
        <v>0</v>
      </c>
      <c r="X225" s="38">
        <f t="shared" si="156"/>
        <v>1</v>
      </c>
      <c r="Y225" s="38">
        <f t="shared" si="157"/>
        <v>0</v>
      </c>
      <c r="Z225" s="38">
        <f t="shared" si="158"/>
        <v>0</v>
      </c>
      <c r="AA225" s="38">
        <f t="shared" si="146"/>
        <v>0</v>
      </c>
      <c r="AB225" s="65" t="s">
        <v>40</v>
      </c>
    </row>
    <row r="226" spans="1:28" s="4" customFormat="1" ht="75" customHeight="1" x14ac:dyDescent="0.25">
      <c r="A226" s="96" t="s">
        <v>383</v>
      </c>
      <c r="B226" s="100" t="s">
        <v>37</v>
      </c>
      <c r="C226" s="34">
        <v>10</v>
      </c>
      <c r="D226" s="34" t="s">
        <v>38</v>
      </c>
      <c r="E226" s="95" t="s">
        <v>382</v>
      </c>
      <c r="F226" s="60">
        <f t="shared" si="173"/>
        <v>133871788300</v>
      </c>
      <c r="G226" s="60">
        <f t="shared" si="173"/>
        <v>0</v>
      </c>
      <c r="H226" s="60">
        <f t="shared" si="173"/>
        <v>0</v>
      </c>
      <c r="I226" s="60">
        <f t="shared" si="173"/>
        <v>0</v>
      </c>
      <c r="J226" s="60">
        <f t="shared" si="173"/>
        <v>0</v>
      </c>
      <c r="K226" s="60">
        <f t="shared" si="170"/>
        <v>0</v>
      </c>
      <c r="L226" s="66">
        <f>+L227</f>
        <v>133871788300</v>
      </c>
      <c r="M226" s="253">
        <f t="shared" si="154"/>
        <v>1.6963057437125378E-2</v>
      </c>
      <c r="N226" s="60">
        <f t="shared" si="174"/>
        <v>0</v>
      </c>
      <c r="O226" s="60">
        <f t="shared" si="174"/>
        <v>133871788300</v>
      </c>
      <c r="P226" s="60">
        <f t="shared" si="174"/>
        <v>0</v>
      </c>
      <c r="Q226" s="60">
        <f t="shared" si="174"/>
        <v>133871788300</v>
      </c>
      <c r="R226" s="60">
        <f t="shared" si="174"/>
        <v>0</v>
      </c>
      <c r="S226" s="60">
        <f t="shared" si="174"/>
        <v>0</v>
      </c>
      <c r="T226" s="60">
        <f t="shared" si="174"/>
        <v>0</v>
      </c>
      <c r="U226" s="60">
        <f t="shared" si="174"/>
        <v>133871788300</v>
      </c>
      <c r="V226" s="60">
        <f t="shared" si="174"/>
        <v>0</v>
      </c>
      <c r="W226" s="60">
        <f t="shared" si="174"/>
        <v>0</v>
      </c>
      <c r="X226" s="38">
        <f t="shared" si="156"/>
        <v>1</v>
      </c>
      <c r="Y226" s="38">
        <f t="shared" si="157"/>
        <v>0</v>
      </c>
      <c r="Z226" s="38">
        <f t="shared" si="158"/>
        <v>0</v>
      </c>
      <c r="AA226" s="38">
        <f t="shared" si="146"/>
        <v>0</v>
      </c>
      <c r="AB226" s="65" t="s">
        <v>40</v>
      </c>
    </row>
    <row r="227" spans="1:28" ht="45" customHeight="1" x14ac:dyDescent="0.25">
      <c r="A227" s="96" t="s">
        <v>384</v>
      </c>
      <c r="B227" s="100" t="s">
        <v>37</v>
      </c>
      <c r="C227" s="34">
        <v>10</v>
      </c>
      <c r="D227" s="34" t="s">
        <v>38</v>
      </c>
      <c r="E227" s="95" t="s">
        <v>268</v>
      </c>
      <c r="F227" s="60">
        <f t="shared" si="173"/>
        <v>133871788300</v>
      </c>
      <c r="G227" s="60">
        <f t="shared" si="173"/>
        <v>0</v>
      </c>
      <c r="H227" s="60">
        <f t="shared" si="173"/>
        <v>0</v>
      </c>
      <c r="I227" s="60">
        <f t="shared" si="173"/>
        <v>0</v>
      </c>
      <c r="J227" s="60">
        <f t="shared" si="173"/>
        <v>0</v>
      </c>
      <c r="K227" s="60">
        <f t="shared" si="170"/>
        <v>0</v>
      </c>
      <c r="L227" s="66">
        <f>+L228</f>
        <v>133871788300</v>
      </c>
      <c r="M227" s="253">
        <f t="shared" si="154"/>
        <v>1.6963057437125378E-2</v>
      </c>
      <c r="N227" s="60">
        <f t="shared" si="174"/>
        <v>0</v>
      </c>
      <c r="O227" s="60">
        <f t="shared" si="174"/>
        <v>133871788300</v>
      </c>
      <c r="P227" s="60">
        <f t="shared" si="174"/>
        <v>0</v>
      </c>
      <c r="Q227" s="60">
        <f t="shared" si="174"/>
        <v>133871788300</v>
      </c>
      <c r="R227" s="60">
        <f t="shared" si="174"/>
        <v>0</v>
      </c>
      <c r="S227" s="60">
        <f t="shared" si="174"/>
        <v>0</v>
      </c>
      <c r="T227" s="60">
        <f t="shared" si="174"/>
        <v>0</v>
      </c>
      <c r="U227" s="60">
        <f t="shared" si="174"/>
        <v>133871788300</v>
      </c>
      <c r="V227" s="60">
        <f t="shared" si="174"/>
        <v>0</v>
      </c>
      <c r="W227" s="60">
        <f t="shared" si="174"/>
        <v>0</v>
      </c>
      <c r="X227" s="38">
        <f t="shared" si="156"/>
        <v>1</v>
      </c>
      <c r="Y227" s="38">
        <f t="shared" si="157"/>
        <v>0</v>
      </c>
      <c r="Z227" s="38">
        <f t="shared" si="158"/>
        <v>0</v>
      </c>
      <c r="AA227" s="38">
        <f t="shared" si="146"/>
        <v>0</v>
      </c>
      <c r="AB227" s="65" t="s">
        <v>40</v>
      </c>
    </row>
    <row r="228" spans="1:28" ht="41.25" customHeight="1" x14ac:dyDescent="0.25">
      <c r="A228" s="102" t="s">
        <v>385</v>
      </c>
      <c r="B228" s="103" t="s">
        <v>37</v>
      </c>
      <c r="C228" s="44">
        <v>10</v>
      </c>
      <c r="D228" s="44" t="s">
        <v>38</v>
      </c>
      <c r="E228" s="45" t="s">
        <v>258</v>
      </c>
      <c r="F228" s="46">
        <v>133871788300</v>
      </c>
      <c r="G228" s="59">
        <v>0</v>
      </c>
      <c r="H228" s="59">
        <v>0</v>
      </c>
      <c r="I228" s="59">
        <v>0</v>
      </c>
      <c r="J228" s="59">
        <v>0</v>
      </c>
      <c r="K228" s="59">
        <f t="shared" si="170"/>
        <v>0</v>
      </c>
      <c r="L228" s="56">
        <f>+F228+K228</f>
        <v>133871788300</v>
      </c>
      <c r="M228" s="266">
        <f t="shared" si="154"/>
        <v>1.6963057437125378E-2</v>
      </c>
      <c r="N228" s="46">
        <v>0</v>
      </c>
      <c r="O228" s="46">
        <v>133871788300</v>
      </c>
      <c r="P228" s="59">
        <f>L228-O228</f>
        <v>0</v>
      </c>
      <c r="Q228" s="46">
        <v>133871788300</v>
      </c>
      <c r="R228" s="59">
        <f>+L228-Q228</f>
        <v>0</v>
      </c>
      <c r="S228" s="46">
        <f>O228-Q228</f>
        <v>0</v>
      </c>
      <c r="T228" s="59">
        <v>0</v>
      </c>
      <c r="U228" s="46">
        <f>+Q228-T228</f>
        <v>133871788300</v>
      </c>
      <c r="V228" s="59">
        <v>0</v>
      </c>
      <c r="W228" s="48">
        <f>+T228-V228</f>
        <v>0</v>
      </c>
      <c r="X228" s="49">
        <f t="shared" si="156"/>
        <v>1</v>
      </c>
      <c r="Y228" s="49">
        <f t="shared" si="157"/>
        <v>0</v>
      </c>
      <c r="Z228" s="49">
        <f t="shared" si="158"/>
        <v>0</v>
      </c>
      <c r="AA228" s="49">
        <f t="shared" si="146"/>
        <v>0</v>
      </c>
      <c r="AB228" s="54" t="s">
        <v>40</v>
      </c>
    </row>
    <row r="229" spans="1:28" ht="35.25" customHeight="1" x14ac:dyDescent="0.25">
      <c r="A229" s="39" t="s">
        <v>386</v>
      </c>
      <c r="B229" s="34" t="s">
        <v>37</v>
      </c>
      <c r="C229" s="34">
        <v>10</v>
      </c>
      <c r="D229" s="34" t="s">
        <v>38</v>
      </c>
      <c r="E229" s="95" t="s">
        <v>387</v>
      </c>
      <c r="F229" s="62">
        <f>+F230</f>
        <v>5210000000</v>
      </c>
      <c r="G229" s="62">
        <f>+G230</f>
        <v>0</v>
      </c>
      <c r="H229" s="62">
        <f>+H230</f>
        <v>0</v>
      </c>
      <c r="I229" s="62">
        <f>+I230</f>
        <v>0</v>
      </c>
      <c r="J229" s="62">
        <f>+J230</f>
        <v>0</v>
      </c>
      <c r="K229" s="62">
        <f t="shared" si="170"/>
        <v>0</v>
      </c>
      <c r="L229" s="66">
        <f>+L230</f>
        <v>5210000000</v>
      </c>
      <c r="M229" s="42">
        <f t="shared" si="154"/>
        <v>6.6016544911892553E-4</v>
      </c>
      <c r="N229" s="62">
        <f t="shared" ref="N229:W229" si="175">+N230</f>
        <v>0</v>
      </c>
      <c r="O229" s="62">
        <f t="shared" si="175"/>
        <v>3616017539</v>
      </c>
      <c r="P229" s="62">
        <f t="shared" si="175"/>
        <v>1593982461</v>
      </c>
      <c r="Q229" s="62">
        <f t="shared" si="175"/>
        <v>1690231659.29</v>
      </c>
      <c r="R229" s="62">
        <f t="shared" si="175"/>
        <v>3519768340.71</v>
      </c>
      <c r="S229" s="62">
        <f t="shared" si="175"/>
        <v>1925785879.71</v>
      </c>
      <c r="T229" s="62">
        <f t="shared" si="175"/>
        <v>292555507.83999997</v>
      </c>
      <c r="U229" s="62">
        <f t="shared" si="175"/>
        <v>1397676151.45</v>
      </c>
      <c r="V229" s="62">
        <f t="shared" si="175"/>
        <v>283520198.83999997</v>
      </c>
      <c r="W229" s="62">
        <f t="shared" si="175"/>
        <v>9035309</v>
      </c>
      <c r="X229" s="38">
        <f t="shared" si="156"/>
        <v>0.32442066397120922</v>
      </c>
      <c r="Y229" s="38">
        <f t="shared" si="157"/>
        <v>5.6152688644913622E-2</v>
      </c>
      <c r="Z229" s="38">
        <f t="shared" si="158"/>
        <v>5.4418464268714009E-2</v>
      </c>
      <c r="AA229" s="38">
        <f t="shared" si="146"/>
        <v>0.17308604192332491</v>
      </c>
      <c r="AB229" s="38">
        <f t="shared" ref="AB229:AB234" si="176">+V229/T229</f>
        <v>0.96911591558569643</v>
      </c>
    </row>
    <row r="230" spans="1:28" ht="33" customHeight="1" x14ac:dyDescent="0.25">
      <c r="A230" s="39" t="s">
        <v>388</v>
      </c>
      <c r="B230" s="34" t="s">
        <v>37</v>
      </c>
      <c r="C230" s="34">
        <v>10</v>
      </c>
      <c r="D230" s="34" t="s">
        <v>38</v>
      </c>
      <c r="E230" s="40" t="s">
        <v>251</v>
      </c>
      <c r="F230" s="62">
        <f>+F231+F235</f>
        <v>5210000000</v>
      </c>
      <c r="G230" s="62">
        <f>+G231+G235</f>
        <v>0</v>
      </c>
      <c r="H230" s="62">
        <f>+H231+H235</f>
        <v>0</v>
      </c>
      <c r="I230" s="62">
        <f>+I231+I235</f>
        <v>0</v>
      </c>
      <c r="J230" s="62">
        <f>+J231+J235</f>
        <v>0</v>
      </c>
      <c r="K230" s="62">
        <f t="shared" si="170"/>
        <v>0</v>
      </c>
      <c r="L230" s="66">
        <f>+L231+L235</f>
        <v>5210000000</v>
      </c>
      <c r="M230" s="42">
        <f t="shared" si="154"/>
        <v>6.6016544911892553E-4</v>
      </c>
      <c r="N230" s="62">
        <f t="shared" ref="N230:W230" si="177">+N231+N235</f>
        <v>0</v>
      </c>
      <c r="O230" s="62">
        <f t="shared" si="177"/>
        <v>3616017539</v>
      </c>
      <c r="P230" s="62">
        <f t="shared" si="177"/>
        <v>1593982461</v>
      </c>
      <c r="Q230" s="62">
        <f t="shared" si="177"/>
        <v>1690231659.29</v>
      </c>
      <c r="R230" s="62">
        <f t="shared" si="177"/>
        <v>3519768340.71</v>
      </c>
      <c r="S230" s="62">
        <f t="shared" si="177"/>
        <v>1925785879.71</v>
      </c>
      <c r="T230" s="62">
        <f t="shared" si="177"/>
        <v>292555507.83999997</v>
      </c>
      <c r="U230" s="62">
        <f t="shared" si="177"/>
        <v>1397676151.45</v>
      </c>
      <c r="V230" s="62">
        <f t="shared" si="177"/>
        <v>283520198.83999997</v>
      </c>
      <c r="W230" s="62">
        <f t="shared" si="177"/>
        <v>9035309</v>
      </c>
      <c r="X230" s="38">
        <f t="shared" si="156"/>
        <v>0.32442066397120922</v>
      </c>
      <c r="Y230" s="38">
        <f t="shared" si="157"/>
        <v>5.6152688644913622E-2</v>
      </c>
      <c r="Z230" s="38">
        <f t="shared" si="158"/>
        <v>5.4418464268714009E-2</v>
      </c>
      <c r="AA230" s="38">
        <f t="shared" si="146"/>
        <v>0.17308604192332491</v>
      </c>
      <c r="AB230" s="38">
        <f t="shared" si="176"/>
        <v>0.96911591558569643</v>
      </c>
    </row>
    <row r="231" spans="1:28" ht="51.75" customHeight="1" x14ac:dyDescent="0.25">
      <c r="A231" s="39" t="s">
        <v>389</v>
      </c>
      <c r="B231" s="34" t="s">
        <v>37</v>
      </c>
      <c r="C231" s="34">
        <v>10</v>
      </c>
      <c r="D231" s="34" t="s">
        <v>38</v>
      </c>
      <c r="E231" s="40" t="s">
        <v>390</v>
      </c>
      <c r="F231" s="62">
        <f t="shared" ref="F231:J233" si="178">+F232</f>
        <v>2210000000</v>
      </c>
      <c r="G231" s="62">
        <f t="shared" si="178"/>
        <v>0</v>
      </c>
      <c r="H231" s="62">
        <f t="shared" si="178"/>
        <v>0</v>
      </c>
      <c r="I231" s="62">
        <f t="shared" si="178"/>
        <v>0</v>
      </c>
      <c r="J231" s="62">
        <f t="shared" si="178"/>
        <v>0</v>
      </c>
      <c r="K231" s="62">
        <f t="shared" si="170"/>
        <v>0</v>
      </c>
      <c r="L231" s="66">
        <f>+L232</f>
        <v>2210000000</v>
      </c>
      <c r="M231" s="42">
        <f t="shared" si="154"/>
        <v>2.8003179319631969E-4</v>
      </c>
      <c r="N231" s="62">
        <f t="shared" ref="N231:W233" si="179">+N232</f>
        <v>0</v>
      </c>
      <c r="O231" s="62">
        <f t="shared" si="179"/>
        <v>1804845224</v>
      </c>
      <c r="P231" s="62">
        <f t="shared" si="179"/>
        <v>405154776</v>
      </c>
      <c r="Q231" s="62">
        <f t="shared" si="179"/>
        <v>1690231659.29</v>
      </c>
      <c r="R231" s="62">
        <f t="shared" si="179"/>
        <v>519768340.71000004</v>
      </c>
      <c r="S231" s="62">
        <f t="shared" si="179"/>
        <v>114613564.71000004</v>
      </c>
      <c r="T231" s="62">
        <f t="shared" si="179"/>
        <v>292555507.83999997</v>
      </c>
      <c r="U231" s="62">
        <f t="shared" si="179"/>
        <v>1397676151.45</v>
      </c>
      <c r="V231" s="62">
        <f t="shared" si="179"/>
        <v>283520198.83999997</v>
      </c>
      <c r="W231" s="62">
        <f t="shared" si="179"/>
        <v>9035309</v>
      </c>
      <c r="X231" s="38">
        <f t="shared" si="156"/>
        <v>0.76481070556108599</v>
      </c>
      <c r="Y231" s="38">
        <f t="shared" si="157"/>
        <v>0.13237805784615383</v>
      </c>
      <c r="Z231" s="38">
        <f t="shared" si="158"/>
        <v>0.12828968273303165</v>
      </c>
      <c r="AA231" s="38">
        <f t="shared" si="146"/>
        <v>0.17308604192332491</v>
      </c>
      <c r="AB231" s="38">
        <f t="shared" si="176"/>
        <v>0.96911591558569643</v>
      </c>
    </row>
    <row r="232" spans="1:28" ht="51.75" customHeight="1" x14ac:dyDescent="0.25">
      <c r="A232" s="39" t="s">
        <v>391</v>
      </c>
      <c r="B232" s="34" t="s">
        <v>37</v>
      </c>
      <c r="C232" s="34">
        <v>10</v>
      </c>
      <c r="D232" s="34" t="s">
        <v>38</v>
      </c>
      <c r="E232" s="40" t="s">
        <v>390</v>
      </c>
      <c r="F232" s="62">
        <f t="shared" si="178"/>
        <v>2210000000</v>
      </c>
      <c r="G232" s="62">
        <f t="shared" si="178"/>
        <v>0</v>
      </c>
      <c r="H232" s="62">
        <f t="shared" si="178"/>
        <v>0</v>
      </c>
      <c r="I232" s="62">
        <f t="shared" si="178"/>
        <v>0</v>
      </c>
      <c r="J232" s="62">
        <f t="shared" si="178"/>
        <v>0</v>
      </c>
      <c r="K232" s="62">
        <f t="shared" si="170"/>
        <v>0</v>
      </c>
      <c r="L232" s="66">
        <f>+L233</f>
        <v>2210000000</v>
      </c>
      <c r="M232" s="42">
        <f t="shared" si="154"/>
        <v>2.8003179319631969E-4</v>
      </c>
      <c r="N232" s="62">
        <f t="shared" si="179"/>
        <v>0</v>
      </c>
      <c r="O232" s="62">
        <f t="shared" si="179"/>
        <v>1804845224</v>
      </c>
      <c r="P232" s="62">
        <f t="shared" si="179"/>
        <v>405154776</v>
      </c>
      <c r="Q232" s="62">
        <f t="shared" si="179"/>
        <v>1690231659.29</v>
      </c>
      <c r="R232" s="62">
        <f t="shared" si="179"/>
        <v>519768340.71000004</v>
      </c>
      <c r="S232" s="62">
        <f t="shared" si="179"/>
        <v>114613564.71000004</v>
      </c>
      <c r="T232" s="62">
        <f t="shared" si="179"/>
        <v>292555507.83999997</v>
      </c>
      <c r="U232" s="62">
        <f t="shared" si="179"/>
        <v>1397676151.45</v>
      </c>
      <c r="V232" s="62">
        <f t="shared" si="179"/>
        <v>283520198.83999997</v>
      </c>
      <c r="W232" s="62">
        <f t="shared" si="179"/>
        <v>9035309</v>
      </c>
      <c r="X232" s="38">
        <f t="shared" si="156"/>
        <v>0.76481070556108599</v>
      </c>
      <c r="Y232" s="38">
        <f t="shared" si="157"/>
        <v>0.13237805784615383</v>
      </c>
      <c r="Z232" s="38">
        <f t="shared" si="158"/>
        <v>0.12828968273303165</v>
      </c>
      <c r="AA232" s="38">
        <f t="shared" si="146"/>
        <v>0.17308604192332491</v>
      </c>
      <c r="AB232" s="38">
        <f t="shared" si="176"/>
        <v>0.96911591558569643</v>
      </c>
    </row>
    <row r="233" spans="1:28" ht="29.25" customHeight="1" x14ac:dyDescent="0.25">
      <c r="A233" s="39" t="s">
        <v>392</v>
      </c>
      <c r="B233" s="34" t="s">
        <v>37</v>
      </c>
      <c r="C233" s="34">
        <v>10</v>
      </c>
      <c r="D233" s="34" t="s">
        <v>38</v>
      </c>
      <c r="E233" s="95" t="s">
        <v>393</v>
      </c>
      <c r="F233" s="62">
        <f t="shared" si="178"/>
        <v>2210000000</v>
      </c>
      <c r="G233" s="62">
        <f t="shared" si="178"/>
        <v>0</v>
      </c>
      <c r="H233" s="62">
        <f t="shared" si="178"/>
        <v>0</v>
      </c>
      <c r="I233" s="62">
        <f t="shared" si="178"/>
        <v>0</v>
      </c>
      <c r="J233" s="62">
        <f t="shared" si="178"/>
        <v>0</v>
      </c>
      <c r="K233" s="62">
        <f t="shared" si="170"/>
        <v>0</v>
      </c>
      <c r="L233" s="66">
        <f>+L234</f>
        <v>2210000000</v>
      </c>
      <c r="M233" s="42">
        <f t="shared" si="154"/>
        <v>2.8003179319631969E-4</v>
      </c>
      <c r="N233" s="62">
        <f t="shared" si="179"/>
        <v>0</v>
      </c>
      <c r="O233" s="62">
        <f t="shared" si="179"/>
        <v>1804845224</v>
      </c>
      <c r="P233" s="62">
        <f t="shared" si="179"/>
        <v>405154776</v>
      </c>
      <c r="Q233" s="62">
        <f t="shared" si="179"/>
        <v>1690231659.29</v>
      </c>
      <c r="R233" s="62">
        <f t="shared" si="179"/>
        <v>519768340.71000004</v>
      </c>
      <c r="S233" s="62">
        <f t="shared" si="179"/>
        <v>114613564.71000004</v>
      </c>
      <c r="T233" s="62">
        <f t="shared" si="179"/>
        <v>292555507.83999997</v>
      </c>
      <c r="U233" s="62">
        <f t="shared" si="179"/>
        <v>1397676151.45</v>
      </c>
      <c r="V233" s="62">
        <f t="shared" si="179"/>
        <v>283520198.83999997</v>
      </c>
      <c r="W233" s="62">
        <f t="shared" si="179"/>
        <v>9035309</v>
      </c>
      <c r="X233" s="38">
        <f t="shared" si="156"/>
        <v>0.76481070556108599</v>
      </c>
      <c r="Y233" s="38">
        <f t="shared" si="157"/>
        <v>0.13237805784615383</v>
      </c>
      <c r="Z233" s="38">
        <f t="shared" si="158"/>
        <v>0.12828968273303165</v>
      </c>
      <c r="AA233" s="38">
        <f t="shared" si="146"/>
        <v>0.17308604192332491</v>
      </c>
      <c r="AB233" s="38">
        <f t="shared" si="176"/>
        <v>0.96911591558569643</v>
      </c>
    </row>
    <row r="234" spans="1:28" ht="30" customHeight="1" x14ac:dyDescent="0.25">
      <c r="A234" s="43" t="s">
        <v>394</v>
      </c>
      <c r="B234" s="44" t="s">
        <v>37</v>
      </c>
      <c r="C234" s="44">
        <v>10</v>
      </c>
      <c r="D234" s="44" t="s">
        <v>38</v>
      </c>
      <c r="E234" s="45" t="s">
        <v>258</v>
      </c>
      <c r="F234" s="46">
        <v>2210000000</v>
      </c>
      <c r="G234" s="46">
        <v>0</v>
      </c>
      <c r="H234" s="46">
        <v>0</v>
      </c>
      <c r="I234" s="46">
        <v>0</v>
      </c>
      <c r="J234" s="46">
        <v>0</v>
      </c>
      <c r="K234" s="46">
        <f t="shared" si="170"/>
        <v>0</v>
      </c>
      <c r="L234" s="56">
        <f>+F234+K234</f>
        <v>2210000000</v>
      </c>
      <c r="M234" s="51">
        <f t="shared" si="154"/>
        <v>2.8003179319631969E-4</v>
      </c>
      <c r="N234" s="46">
        <v>0</v>
      </c>
      <c r="O234" s="46">
        <v>1804845224</v>
      </c>
      <c r="P234" s="46">
        <f>L234-O234</f>
        <v>405154776</v>
      </c>
      <c r="Q234" s="46">
        <v>1690231659.29</v>
      </c>
      <c r="R234" s="46">
        <f>+L234-Q234</f>
        <v>519768340.71000004</v>
      </c>
      <c r="S234" s="46">
        <f>O234-Q234</f>
        <v>114613564.71000004</v>
      </c>
      <c r="T234" s="46">
        <v>292555507.83999997</v>
      </c>
      <c r="U234" s="46">
        <f>+Q234-T234</f>
        <v>1397676151.45</v>
      </c>
      <c r="V234" s="46">
        <v>283520198.83999997</v>
      </c>
      <c r="W234" s="48">
        <f>+T234-V234</f>
        <v>9035309</v>
      </c>
      <c r="X234" s="49">
        <f t="shared" si="156"/>
        <v>0.76481070556108599</v>
      </c>
      <c r="Y234" s="49">
        <f t="shared" si="157"/>
        <v>0.13237805784615383</v>
      </c>
      <c r="Z234" s="49">
        <f t="shared" si="158"/>
        <v>0.12828968273303165</v>
      </c>
      <c r="AA234" s="49">
        <f t="shared" si="146"/>
        <v>0.17308604192332491</v>
      </c>
      <c r="AB234" s="49">
        <f t="shared" si="176"/>
        <v>0.96911591558569643</v>
      </c>
    </row>
    <row r="235" spans="1:28" ht="51.75" customHeight="1" x14ac:dyDescent="0.25">
      <c r="A235" s="39" t="s">
        <v>395</v>
      </c>
      <c r="B235" s="34" t="s">
        <v>37</v>
      </c>
      <c r="C235" s="34">
        <v>10</v>
      </c>
      <c r="D235" s="34" t="s">
        <v>38</v>
      </c>
      <c r="E235" s="40" t="s">
        <v>396</v>
      </c>
      <c r="F235" s="62">
        <f t="shared" ref="F235:J237" si="180">+F236</f>
        <v>3000000000</v>
      </c>
      <c r="G235" s="62">
        <f t="shared" si="180"/>
        <v>0</v>
      </c>
      <c r="H235" s="62">
        <f t="shared" si="180"/>
        <v>0</v>
      </c>
      <c r="I235" s="62">
        <f t="shared" si="180"/>
        <v>0</v>
      </c>
      <c r="J235" s="62">
        <f t="shared" si="180"/>
        <v>0</v>
      </c>
      <c r="K235" s="62">
        <f t="shared" si="170"/>
        <v>0</v>
      </c>
      <c r="L235" s="66">
        <f>+L236</f>
        <v>3000000000</v>
      </c>
      <c r="M235" s="42">
        <f t="shared" si="154"/>
        <v>3.8013365592260589E-4</v>
      </c>
      <c r="N235" s="62">
        <f t="shared" ref="N235:W237" si="181">+N236</f>
        <v>0</v>
      </c>
      <c r="O235" s="62">
        <f t="shared" si="181"/>
        <v>1811172315</v>
      </c>
      <c r="P235" s="62">
        <f t="shared" si="181"/>
        <v>1188827685</v>
      </c>
      <c r="Q235" s="62">
        <f t="shared" si="181"/>
        <v>0</v>
      </c>
      <c r="R235" s="62">
        <f t="shared" si="181"/>
        <v>3000000000</v>
      </c>
      <c r="S235" s="62">
        <f t="shared" si="181"/>
        <v>1811172315</v>
      </c>
      <c r="T235" s="62">
        <f t="shared" si="181"/>
        <v>0</v>
      </c>
      <c r="U235" s="62">
        <f t="shared" si="181"/>
        <v>0</v>
      </c>
      <c r="V235" s="62">
        <f t="shared" si="181"/>
        <v>0</v>
      </c>
      <c r="W235" s="62">
        <f t="shared" si="181"/>
        <v>0</v>
      </c>
      <c r="X235" s="38">
        <f t="shared" si="156"/>
        <v>0</v>
      </c>
      <c r="Y235" s="38">
        <f t="shared" si="157"/>
        <v>0</v>
      </c>
      <c r="Z235" s="38">
        <f t="shared" si="158"/>
        <v>0</v>
      </c>
      <c r="AA235" s="38" t="s">
        <v>40</v>
      </c>
      <c r="AB235" s="38" t="s">
        <v>40</v>
      </c>
    </row>
    <row r="236" spans="1:28" ht="51.75" customHeight="1" x14ac:dyDescent="0.25">
      <c r="A236" s="39" t="s">
        <v>397</v>
      </c>
      <c r="B236" s="34" t="s">
        <v>37</v>
      </c>
      <c r="C236" s="34">
        <v>10</v>
      </c>
      <c r="D236" s="34" t="s">
        <v>38</v>
      </c>
      <c r="E236" s="40" t="s">
        <v>398</v>
      </c>
      <c r="F236" s="62">
        <f t="shared" si="180"/>
        <v>3000000000</v>
      </c>
      <c r="G236" s="62">
        <f t="shared" si="180"/>
        <v>0</v>
      </c>
      <c r="H236" s="62">
        <f t="shared" si="180"/>
        <v>0</v>
      </c>
      <c r="I236" s="62">
        <f t="shared" si="180"/>
        <v>0</v>
      </c>
      <c r="J236" s="62">
        <f t="shared" si="180"/>
        <v>0</v>
      </c>
      <c r="K236" s="62">
        <f t="shared" si="170"/>
        <v>0</v>
      </c>
      <c r="L236" s="66">
        <f>+L237</f>
        <v>3000000000</v>
      </c>
      <c r="M236" s="42">
        <f t="shared" si="154"/>
        <v>3.8013365592260589E-4</v>
      </c>
      <c r="N236" s="62">
        <f t="shared" si="181"/>
        <v>0</v>
      </c>
      <c r="O236" s="62">
        <f t="shared" si="181"/>
        <v>1811172315</v>
      </c>
      <c r="P236" s="62">
        <f t="shared" si="181"/>
        <v>1188827685</v>
      </c>
      <c r="Q236" s="62">
        <f t="shared" si="181"/>
        <v>0</v>
      </c>
      <c r="R236" s="62">
        <f t="shared" si="181"/>
        <v>3000000000</v>
      </c>
      <c r="S236" s="62">
        <f t="shared" si="181"/>
        <v>1811172315</v>
      </c>
      <c r="T236" s="62">
        <f t="shared" si="181"/>
        <v>0</v>
      </c>
      <c r="U236" s="62">
        <f t="shared" si="181"/>
        <v>0</v>
      </c>
      <c r="V236" s="62">
        <f t="shared" si="181"/>
        <v>0</v>
      </c>
      <c r="W236" s="62">
        <f t="shared" si="181"/>
        <v>0</v>
      </c>
      <c r="X236" s="38">
        <f t="shared" si="156"/>
        <v>0</v>
      </c>
      <c r="Y236" s="38">
        <f t="shared" si="157"/>
        <v>0</v>
      </c>
      <c r="Z236" s="38">
        <f t="shared" si="158"/>
        <v>0</v>
      </c>
      <c r="AA236" s="38" t="s">
        <v>40</v>
      </c>
      <c r="AB236" s="38" t="s">
        <v>40</v>
      </c>
    </row>
    <row r="237" spans="1:28" ht="29.25" customHeight="1" x14ac:dyDescent="0.25">
      <c r="A237" s="39" t="s">
        <v>399</v>
      </c>
      <c r="B237" s="34" t="s">
        <v>37</v>
      </c>
      <c r="C237" s="34">
        <v>10</v>
      </c>
      <c r="D237" s="34" t="s">
        <v>38</v>
      </c>
      <c r="E237" s="95" t="s">
        <v>393</v>
      </c>
      <c r="F237" s="62">
        <f t="shared" si="180"/>
        <v>3000000000</v>
      </c>
      <c r="G237" s="62">
        <f t="shared" si="180"/>
        <v>0</v>
      </c>
      <c r="H237" s="62">
        <f t="shared" si="180"/>
        <v>0</v>
      </c>
      <c r="I237" s="62">
        <f t="shared" si="180"/>
        <v>0</v>
      </c>
      <c r="J237" s="62">
        <f t="shared" si="180"/>
        <v>0</v>
      </c>
      <c r="K237" s="62">
        <f t="shared" si="170"/>
        <v>0</v>
      </c>
      <c r="L237" s="66">
        <f>+L238</f>
        <v>3000000000</v>
      </c>
      <c r="M237" s="42">
        <f t="shared" si="154"/>
        <v>3.8013365592260589E-4</v>
      </c>
      <c r="N237" s="62">
        <f t="shared" si="181"/>
        <v>0</v>
      </c>
      <c r="O237" s="62">
        <f t="shared" si="181"/>
        <v>1811172315</v>
      </c>
      <c r="P237" s="62">
        <f t="shared" si="181"/>
        <v>1188827685</v>
      </c>
      <c r="Q237" s="62">
        <f t="shared" si="181"/>
        <v>0</v>
      </c>
      <c r="R237" s="62">
        <f t="shared" si="181"/>
        <v>3000000000</v>
      </c>
      <c r="S237" s="62">
        <f t="shared" si="181"/>
        <v>1811172315</v>
      </c>
      <c r="T237" s="62">
        <f t="shared" si="181"/>
        <v>0</v>
      </c>
      <c r="U237" s="62">
        <f t="shared" si="181"/>
        <v>0</v>
      </c>
      <c r="V237" s="62">
        <f t="shared" si="181"/>
        <v>0</v>
      </c>
      <c r="W237" s="62">
        <f t="shared" si="181"/>
        <v>0</v>
      </c>
      <c r="X237" s="38">
        <f t="shared" si="156"/>
        <v>0</v>
      </c>
      <c r="Y237" s="38">
        <f t="shared" si="157"/>
        <v>0</v>
      </c>
      <c r="Z237" s="38">
        <f t="shared" si="158"/>
        <v>0</v>
      </c>
      <c r="AA237" s="38" t="s">
        <v>40</v>
      </c>
      <c r="AB237" s="38" t="s">
        <v>40</v>
      </c>
    </row>
    <row r="238" spans="1:28" ht="30" customHeight="1" x14ac:dyDescent="0.25">
      <c r="A238" s="43" t="s">
        <v>400</v>
      </c>
      <c r="B238" s="44" t="s">
        <v>37</v>
      </c>
      <c r="C238" s="44">
        <v>10</v>
      </c>
      <c r="D238" s="44" t="s">
        <v>38</v>
      </c>
      <c r="E238" s="45" t="s">
        <v>258</v>
      </c>
      <c r="F238" s="46">
        <v>3000000000</v>
      </c>
      <c r="G238" s="46">
        <v>0</v>
      </c>
      <c r="H238" s="46">
        <v>0</v>
      </c>
      <c r="I238" s="46">
        <v>0</v>
      </c>
      <c r="J238" s="46">
        <v>0</v>
      </c>
      <c r="K238" s="46">
        <f t="shared" si="170"/>
        <v>0</v>
      </c>
      <c r="L238" s="56">
        <f>+F238+K238</f>
        <v>3000000000</v>
      </c>
      <c r="M238" s="51">
        <f t="shared" si="154"/>
        <v>3.8013365592260589E-4</v>
      </c>
      <c r="N238" s="46">
        <v>0</v>
      </c>
      <c r="O238" s="46">
        <v>1811172315</v>
      </c>
      <c r="P238" s="46">
        <f>L238-O238</f>
        <v>1188827685</v>
      </c>
      <c r="Q238" s="46">
        <v>0</v>
      </c>
      <c r="R238" s="46">
        <f>+L238-Q238</f>
        <v>3000000000</v>
      </c>
      <c r="S238" s="46">
        <f>O238-Q238</f>
        <v>1811172315</v>
      </c>
      <c r="T238" s="46">
        <v>0</v>
      </c>
      <c r="U238" s="46">
        <f>+Q238-T238</f>
        <v>0</v>
      </c>
      <c r="V238" s="46">
        <v>0</v>
      </c>
      <c r="W238" s="48">
        <f>+T238-V238</f>
        <v>0</v>
      </c>
      <c r="X238" s="49">
        <f t="shared" si="156"/>
        <v>0</v>
      </c>
      <c r="Y238" s="49">
        <f t="shared" si="157"/>
        <v>0</v>
      </c>
      <c r="Z238" s="49">
        <f t="shared" si="158"/>
        <v>0</v>
      </c>
      <c r="AA238" s="49" t="s">
        <v>40</v>
      </c>
      <c r="AB238" s="49" t="s">
        <v>40</v>
      </c>
    </row>
    <row r="239" spans="1:28" ht="29.25" customHeight="1" x14ac:dyDescent="0.25">
      <c r="A239" s="39" t="s">
        <v>401</v>
      </c>
      <c r="B239" s="34" t="s">
        <v>41</v>
      </c>
      <c r="C239" s="34">
        <v>20</v>
      </c>
      <c r="D239" s="34" t="s">
        <v>38</v>
      </c>
      <c r="E239" s="40" t="s">
        <v>402</v>
      </c>
      <c r="F239" s="62">
        <f>+F240</f>
        <v>125768894272</v>
      </c>
      <c r="G239" s="62">
        <f>+G240</f>
        <v>0</v>
      </c>
      <c r="H239" s="62">
        <f>+H240</f>
        <v>0</v>
      </c>
      <c r="I239" s="62">
        <f>+I240</f>
        <v>0</v>
      </c>
      <c r="J239" s="62">
        <f>+J240</f>
        <v>0</v>
      </c>
      <c r="K239" s="62">
        <f t="shared" si="170"/>
        <v>0</v>
      </c>
      <c r="L239" s="66">
        <f>+L240</f>
        <v>125768894272</v>
      </c>
      <c r="M239" s="253">
        <f t="shared" si="154"/>
        <v>1.5936329860319683E-2</v>
      </c>
      <c r="N239" s="62">
        <f t="shared" ref="N239:W239" si="182">+N240</f>
        <v>0</v>
      </c>
      <c r="O239" s="62">
        <f t="shared" si="182"/>
        <v>111184331741</v>
      </c>
      <c r="P239" s="62">
        <f t="shared" si="182"/>
        <v>14584562531</v>
      </c>
      <c r="Q239" s="62">
        <f t="shared" si="182"/>
        <v>80059936783.960007</v>
      </c>
      <c r="R239" s="62">
        <f t="shared" si="182"/>
        <v>45708957488.040001</v>
      </c>
      <c r="S239" s="62">
        <f t="shared" si="182"/>
        <v>31124394957.039997</v>
      </c>
      <c r="T239" s="62">
        <f t="shared" si="182"/>
        <v>52313813253.090004</v>
      </c>
      <c r="U239" s="62">
        <f t="shared" si="182"/>
        <v>27746123530.869999</v>
      </c>
      <c r="V239" s="62">
        <f t="shared" si="182"/>
        <v>52309777790.090004</v>
      </c>
      <c r="W239" s="62">
        <f t="shared" si="182"/>
        <v>4035463</v>
      </c>
      <c r="X239" s="38">
        <f t="shared" si="156"/>
        <v>0.63656389163138083</v>
      </c>
      <c r="Y239" s="244">
        <f t="shared" si="157"/>
        <v>0.41595192162500116</v>
      </c>
      <c r="Z239" s="147">
        <f t="shared" si="158"/>
        <v>0.41591983528900084</v>
      </c>
      <c r="AA239" s="38">
        <f t="shared" ref="AA239:AA283" si="183">+T239/Q239</f>
        <v>0.65343310717641068</v>
      </c>
      <c r="AB239" s="147">
        <f t="shared" ref="AB239:AB244" si="184">+V239/T239</f>
        <v>0.99992286046936629</v>
      </c>
    </row>
    <row r="240" spans="1:28" ht="29.25" customHeight="1" x14ac:dyDescent="0.25">
      <c r="A240" s="39" t="s">
        <v>403</v>
      </c>
      <c r="B240" s="34" t="s">
        <v>41</v>
      </c>
      <c r="C240" s="34">
        <v>20</v>
      </c>
      <c r="D240" s="34" t="s">
        <v>38</v>
      </c>
      <c r="E240" s="40" t="s">
        <v>251</v>
      </c>
      <c r="F240" s="62">
        <f>+F241+F247</f>
        <v>125768894272</v>
      </c>
      <c r="G240" s="62">
        <f>+G241+G247</f>
        <v>0</v>
      </c>
      <c r="H240" s="62">
        <f>+H241+H247</f>
        <v>0</v>
      </c>
      <c r="I240" s="62">
        <f>+I241+I247</f>
        <v>0</v>
      </c>
      <c r="J240" s="62">
        <f>+J241+J247</f>
        <v>0</v>
      </c>
      <c r="K240" s="62">
        <f t="shared" si="170"/>
        <v>0</v>
      </c>
      <c r="L240" s="66">
        <f>+L241+L247</f>
        <v>125768894272</v>
      </c>
      <c r="M240" s="253">
        <f t="shared" si="154"/>
        <v>1.5936329860319683E-2</v>
      </c>
      <c r="N240" s="62">
        <f t="shared" ref="N240:W240" si="185">+N241+N247</f>
        <v>0</v>
      </c>
      <c r="O240" s="62">
        <f t="shared" si="185"/>
        <v>111184331741</v>
      </c>
      <c r="P240" s="62">
        <f t="shared" si="185"/>
        <v>14584562531</v>
      </c>
      <c r="Q240" s="62">
        <f t="shared" si="185"/>
        <v>80059936783.960007</v>
      </c>
      <c r="R240" s="62">
        <f t="shared" si="185"/>
        <v>45708957488.040001</v>
      </c>
      <c r="S240" s="62">
        <f t="shared" si="185"/>
        <v>31124394957.039997</v>
      </c>
      <c r="T240" s="62">
        <f t="shared" si="185"/>
        <v>52313813253.090004</v>
      </c>
      <c r="U240" s="62">
        <f t="shared" si="185"/>
        <v>27746123530.869999</v>
      </c>
      <c r="V240" s="62">
        <f t="shared" si="185"/>
        <v>52309777790.090004</v>
      </c>
      <c r="W240" s="62">
        <f t="shared" si="185"/>
        <v>4035463</v>
      </c>
      <c r="X240" s="38">
        <f t="shared" si="156"/>
        <v>0.63656389163138083</v>
      </c>
      <c r="Y240" s="244">
        <f t="shared" si="157"/>
        <v>0.41595192162500116</v>
      </c>
      <c r="Z240" s="147">
        <f t="shared" si="158"/>
        <v>0.41591983528900084</v>
      </c>
      <c r="AA240" s="38">
        <f t="shared" si="183"/>
        <v>0.65343310717641068</v>
      </c>
      <c r="AB240" s="147">
        <f t="shared" si="184"/>
        <v>0.99992286046936629</v>
      </c>
    </row>
    <row r="241" spans="1:28" ht="49.5" customHeight="1" x14ac:dyDescent="0.25">
      <c r="A241" s="39" t="s">
        <v>404</v>
      </c>
      <c r="B241" s="34" t="s">
        <v>41</v>
      </c>
      <c r="C241" s="34">
        <v>20</v>
      </c>
      <c r="D241" s="34" t="s">
        <v>38</v>
      </c>
      <c r="E241" s="95" t="s">
        <v>405</v>
      </c>
      <c r="F241" s="62">
        <f>+F242</f>
        <v>124596460713</v>
      </c>
      <c r="G241" s="62">
        <f>+G242</f>
        <v>0</v>
      </c>
      <c r="H241" s="62">
        <f>+H242</f>
        <v>0</v>
      </c>
      <c r="I241" s="62">
        <f>+I242</f>
        <v>0</v>
      </c>
      <c r="J241" s="62">
        <f>+J242</f>
        <v>0</v>
      </c>
      <c r="K241" s="62">
        <f t="shared" si="170"/>
        <v>0</v>
      </c>
      <c r="L241" s="66">
        <f>+L242</f>
        <v>124596460713</v>
      </c>
      <c r="M241" s="253">
        <f t="shared" si="154"/>
        <v>1.5787769375283343E-2</v>
      </c>
      <c r="N241" s="62">
        <f t="shared" ref="N241:W241" si="186">+N242</f>
        <v>0</v>
      </c>
      <c r="O241" s="62">
        <f t="shared" si="186"/>
        <v>110277884148</v>
      </c>
      <c r="P241" s="62">
        <f t="shared" si="186"/>
        <v>14318576565</v>
      </c>
      <c r="Q241" s="62">
        <f t="shared" si="186"/>
        <v>79216087412.830002</v>
      </c>
      <c r="R241" s="62">
        <f t="shared" si="186"/>
        <v>45380373300.169998</v>
      </c>
      <c r="S241" s="62">
        <f t="shared" si="186"/>
        <v>31061796735.169998</v>
      </c>
      <c r="T241" s="62">
        <f t="shared" si="186"/>
        <v>52143665828.830002</v>
      </c>
      <c r="U241" s="62">
        <f t="shared" si="186"/>
        <v>27072421584</v>
      </c>
      <c r="V241" s="62">
        <f t="shared" si="186"/>
        <v>52143665828.830002</v>
      </c>
      <c r="W241" s="62">
        <f t="shared" si="186"/>
        <v>0</v>
      </c>
      <c r="X241" s="38">
        <f t="shared" si="156"/>
        <v>0.63578120084244771</v>
      </c>
      <c r="Y241" s="38">
        <f t="shared" si="157"/>
        <v>0.41850037738182316</v>
      </c>
      <c r="Z241" s="147">
        <f t="shared" si="158"/>
        <v>0.41850037738182316</v>
      </c>
      <c r="AA241" s="65">
        <f t="shared" si="183"/>
        <v>0.65824591357417517</v>
      </c>
      <c r="AB241" s="38">
        <f t="shared" si="184"/>
        <v>1</v>
      </c>
    </row>
    <row r="242" spans="1:28" ht="49.5" customHeight="1" x14ac:dyDescent="0.25">
      <c r="A242" s="39" t="s">
        <v>406</v>
      </c>
      <c r="B242" s="34" t="s">
        <v>41</v>
      </c>
      <c r="C242" s="34">
        <v>20</v>
      </c>
      <c r="D242" s="34" t="s">
        <v>38</v>
      </c>
      <c r="E242" s="40" t="s">
        <v>405</v>
      </c>
      <c r="F242" s="62">
        <f>+F243+F245</f>
        <v>124596460713</v>
      </c>
      <c r="G242" s="62">
        <f>+G243+G245</f>
        <v>0</v>
      </c>
      <c r="H242" s="62">
        <f>+H243+H245</f>
        <v>0</v>
      </c>
      <c r="I242" s="62">
        <f>+I243+I245</f>
        <v>0</v>
      </c>
      <c r="J242" s="62">
        <f>+J243+J245</f>
        <v>0</v>
      </c>
      <c r="K242" s="62">
        <f t="shared" si="170"/>
        <v>0</v>
      </c>
      <c r="L242" s="66">
        <f>+L243+L245</f>
        <v>124596460713</v>
      </c>
      <c r="M242" s="253">
        <f t="shared" si="154"/>
        <v>1.5787769375283343E-2</v>
      </c>
      <c r="N242" s="62">
        <f t="shared" ref="N242:W242" si="187">+N243+N245</f>
        <v>0</v>
      </c>
      <c r="O242" s="62">
        <f t="shared" si="187"/>
        <v>110277884148</v>
      </c>
      <c r="P242" s="62">
        <f t="shared" si="187"/>
        <v>14318576565</v>
      </c>
      <c r="Q242" s="62">
        <f t="shared" si="187"/>
        <v>79216087412.830002</v>
      </c>
      <c r="R242" s="62">
        <f t="shared" si="187"/>
        <v>45380373300.169998</v>
      </c>
      <c r="S242" s="62">
        <f t="shared" si="187"/>
        <v>31061796735.169998</v>
      </c>
      <c r="T242" s="62">
        <f t="shared" si="187"/>
        <v>52143665828.830002</v>
      </c>
      <c r="U242" s="62">
        <f t="shared" si="187"/>
        <v>27072421584</v>
      </c>
      <c r="V242" s="62">
        <f t="shared" si="187"/>
        <v>52143665828.830002</v>
      </c>
      <c r="W242" s="62">
        <f t="shared" si="187"/>
        <v>0</v>
      </c>
      <c r="X242" s="38">
        <f t="shared" si="156"/>
        <v>0.63578120084244771</v>
      </c>
      <c r="Y242" s="38">
        <f t="shared" si="157"/>
        <v>0.41850037738182316</v>
      </c>
      <c r="Z242" s="147">
        <f t="shared" si="158"/>
        <v>0.41850037738182316</v>
      </c>
      <c r="AA242" s="65">
        <f t="shared" si="183"/>
        <v>0.65824591357417517</v>
      </c>
      <c r="AB242" s="38">
        <f t="shared" si="184"/>
        <v>1</v>
      </c>
    </row>
    <row r="243" spans="1:28" ht="36.75" customHeight="1" x14ac:dyDescent="0.25">
      <c r="A243" s="39" t="s">
        <v>407</v>
      </c>
      <c r="B243" s="34" t="s">
        <v>41</v>
      </c>
      <c r="C243" s="34">
        <v>20</v>
      </c>
      <c r="D243" s="34" t="s">
        <v>38</v>
      </c>
      <c r="E243" s="40" t="s">
        <v>408</v>
      </c>
      <c r="F243" s="62">
        <f>+F244</f>
        <v>108096582879</v>
      </c>
      <c r="G243" s="62">
        <f>+G244</f>
        <v>0</v>
      </c>
      <c r="H243" s="62">
        <f>+H244</f>
        <v>0</v>
      </c>
      <c r="I243" s="62">
        <f>+I244</f>
        <v>0</v>
      </c>
      <c r="J243" s="62">
        <f>+J244</f>
        <v>0</v>
      </c>
      <c r="K243" s="62">
        <f t="shared" si="170"/>
        <v>0</v>
      </c>
      <c r="L243" s="66">
        <f>+L244</f>
        <v>108096582879</v>
      </c>
      <c r="M243" s="253">
        <f t="shared" si="154"/>
        <v>1.3697049747511746E-2</v>
      </c>
      <c r="N243" s="62">
        <f t="shared" ref="N243:W243" si="188">+N244</f>
        <v>0</v>
      </c>
      <c r="O243" s="62">
        <f t="shared" si="188"/>
        <v>107663874678</v>
      </c>
      <c r="P243" s="62">
        <f t="shared" si="188"/>
        <v>432708201</v>
      </c>
      <c r="Q243" s="62">
        <f t="shared" si="188"/>
        <v>77037106478.830002</v>
      </c>
      <c r="R243" s="62">
        <f t="shared" si="188"/>
        <v>31059476400.169998</v>
      </c>
      <c r="S243" s="62">
        <f t="shared" si="188"/>
        <v>30626768199.169998</v>
      </c>
      <c r="T243" s="62">
        <f t="shared" si="188"/>
        <v>52143665828.830002</v>
      </c>
      <c r="U243" s="62">
        <f t="shared" si="188"/>
        <v>24893440650</v>
      </c>
      <c r="V243" s="62">
        <f t="shared" si="188"/>
        <v>52143665828.830002</v>
      </c>
      <c r="W243" s="62">
        <f t="shared" si="188"/>
        <v>0</v>
      </c>
      <c r="X243" s="38">
        <f t="shared" si="156"/>
        <v>0.71266921143162287</v>
      </c>
      <c r="Y243" s="38">
        <f t="shared" si="157"/>
        <v>0.4823803346975179</v>
      </c>
      <c r="Z243" s="38">
        <f t="shared" si="158"/>
        <v>0.4823803346975179</v>
      </c>
      <c r="AA243" s="38">
        <f t="shared" si="183"/>
        <v>0.67686428283958477</v>
      </c>
      <c r="AB243" s="38">
        <f t="shared" si="184"/>
        <v>1</v>
      </c>
    </row>
    <row r="244" spans="1:28" ht="30" customHeight="1" x14ac:dyDescent="0.25">
      <c r="A244" s="43" t="s">
        <v>409</v>
      </c>
      <c r="B244" s="44" t="s">
        <v>41</v>
      </c>
      <c r="C244" s="44">
        <v>20</v>
      </c>
      <c r="D244" s="44" t="s">
        <v>38</v>
      </c>
      <c r="E244" s="45" t="s">
        <v>258</v>
      </c>
      <c r="F244" s="46">
        <v>108096582879</v>
      </c>
      <c r="G244" s="46">
        <v>0</v>
      </c>
      <c r="H244" s="46">
        <v>0</v>
      </c>
      <c r="I244" s="46"/>
      <c r="J244" s="46">
        <v>0</v>
      </c>
      <c r="K244" s="46">
        <f t="shared" si="170"/>
        <v>0</v>
      </c>
      <c r="L244" s="56">
        <f>+F244+K244</f>
        <v>108096582879</v>
      </c>
      <c r="M244" s="266">
        <f t="shared" si="154"/>
        <v>1.3697049747511746E-2</v>
      </c>
      <c r="N244" s="46">
        <v>0</v>
      </c>
      <c r="O244" s="46">
        <v>107663874678</v>
      </c>
      <c r="P244" s="46">
        <f>L244-O244</f>
        <v>432708201</v>
      </c>
      <c r="Q244" s="46">
        <v>77037106478.830002</v>
      </c>
      <c r="R244" s="46">
        <f>+L244-Q244</f>
        <v>31059476400.169998</v>
      </c>
      <c r="S244" s="46">
        <f>O244-Q244</f>
        <v>30626768199.169998</v>
      </c>
      <c r="T244" s="46">
        <v>52143665828.830002</v>
      </c>
      <c r="U244" s="46">
        <f>+Q244-T244</f>
        <v>24893440650</v>
      </c>
      <c r="V244" s="46">
        <v>52143665828.830002</v>
      </c>
      <c r="W244" s="48">
        <f>+T244-V244</f>
        <v>0</v>
      </c>
      <c r="X244" s="49">
        <f t="shared" si="156"/>
        <v>0.71266921143162287</v>
      </c>
      <c r="Y244" s="49">
        <f t="shared" si="157"/>
        <v>0.4823803346975179</v>
      </c>
      <c r="Z244" s="49">
        <f t="shared" si="158"/>
        <v>0.4823803346975179</v>
      </c>
      <c r="AA244" s="49">
        <f t="shared" si="183"/>
        <v>0.67686428283958477</v>
      </c>
      <c r="AB244" s="49">
        <f t="shared" si="184"/>
        <v>1</v>
      </c>
    </row>
    <row r="245" spans="1:28" ht="36.75" customHeight="1" x14ac:dyDescent="0.25">
      <c r="A245" s="39" t="s">
        <v>410</v>
      </c>
      <c r="B245" s="34" t="s">
        <v>41</v>
      </c>
      <c r="C245" s="34">
        <v>20</v>
      </c>
      <c r="D245" s="34" t="s">
        <v>38</v>
      </c>
      <c r="E245" s="40" t="s">
        <v>411</v>
      </c>
      <c r="F245" s="62">
        <f>+F246</f>
        <v>16499877834</v>
      </c>
      <c r="G245" s="62">
        <f>+G246</f>
        <v>0</v>
      </c>
      <c r="H245" s="62">
        <f>+H246</f>
        <v>0</v>
      </c>
      <c r="I245" s="62">
        <f>+I246</f>
        <v>0</v>
      </c>
      <c r="J245" s="62">
        <f>+J246</f>
        <v>0</v>
      </c>
      <c r="K245" s="62">
        <f t="shared" si="170"/>
        <v>0</v>
      </c>
      <c r="L245" s="66">
        <f>+L246</f>
        <v>16499877834</v>
      </c>
      <c r="M245" s="42">
        <f t="shared" si="154"/>
        <v>2.090719627771596E-3</v>
      </c>
      <c r="N245" s="62">
        <f t="shared" ref="N245:W245" si="189">+N246</f>
        <v>0</v>
      </c>
      <c r="O245" s="62">
        <f t="shared" si="189"/>
        <v>2614009470</v>
      </c>
      <c r="P245" s="62">
        <f t="shared" si="189"/>
        <v>13885868364</v>
      </c>
      <c r="Q245" s="62">
        <f t="shared" si="189"/>
        <v>2178980934</v>
      </c>
      <c r="R245" s="62">
        <f t="shared" si="189"/>
        <v>14320896900</v>
      </c>
      <c r="S245" s="62">
        <f t="shared" si="189"/>
        <v>435028536</v>
      </c>
      <c r="T245" s="62">
        <f t="shared" si="189"/>
        <v>0</v>
      </c>
      <c r="U245" s="62">
        <f t="shared" si="189"/>
        <v>2178980934</v>
      </c>
      <c r="V245" s="62">
        <f t="shared" si="189"/>
        <v>0</v>
      </c>
      <c r="W245" s="62">
        <f t="shared" si="189"/>
        <v>0</v>
      </c>
      <c r="X245" s="38">
        <f t="shared" si="156"/>
        <v>0.13206042832086584</v>
      </c>
      <c r="Y245" s="38">
        <f t="shared" si="157"/>
        <v>0</v>
      </c>
      <c r="Z245" s="38">
        <f t="shared" si="158"/>
        <v>0</v>
      </c>
      <c r="AA245" s="38">
        <f t="shared" si="183"/>
        <v>0</v>
      </c>
      <c r="AB245" s="147" t="s">
        <v>40</v>
      </c>
    </row>
    <row r="246" spans="1:28" ht="30" customHeight="1" x14ac:dyDescent="0.25">
      <c r="A246" s="43" t="s">
        <v>412</v>
      </c>
      <c r="B246" s="44" t="s">
        <v>41</v>
      </c>
      <c r="C246" s="44">
        <v>20</v>
      </c>
      <c r="D246" s="44" t="s">
        <v>38</v>
      </c>
      <c r="E246" s="45" t="s">
        <v>258</v>
      </c>
      <c r="F246" s="46">
        <v>16499877834</v>
      </c>
      <c r="G246" s="46">
        <v>0</v>
      </c>
      <c r="H246" s="46">
        <v>0</v>
      </c>
      <c r="I246" s="46">
        <v>0</v>
      </c>
      <c r="J246" s="46"/>
      <c r="K246" s="46">
        <f t="shared" si="170"/>
        <v>0</v>
      </c>
      <c r="L246" s="56">
        <f>+F246+K246</f>
        <v>16499877834</v>
      </c>
      <c r="M246" s="42">
        <f t="shared" si="154"/>
        <v>2.090719627771596E-3</v>
      </c>
      <c r="N246" s="46">
        <v>0</v>
      </c>
      <c r="O246" s="46">
        <v>2614009470</v>
      </c>
      <c r="P246" s="46">
        <f>L246-O246</f>
        <v>13885868364</v>
      </c>
      <c r="Q246" s="46">
        <v>2178980934</v>
      </c>
      <c r="R246" s="46">
        <f>+L246-Q246</f>
        <v>14320896900</v>
      </c>
      <c r="S246" s="46">
        <f>O246-Q246</f>
        <v>435028536</v>
      </c>
      <c r="T246" s="46">
        <v>0</v>
      </c>
      <c r="U246" s="46">
        <f>+Q246-T246</f>
        <v>2178980934</v>
      </c>
      <c r="V246" s="46">
        <v>0</v>
      </c>
      <c r="W246" s="48">
        <f>+T246-V246</f>
        <v>0</v>
      </c>
      <c r="X246" s="49">
        <f t="shared" si="156"/>
        <v>0.13206042832086584</v>
      </c>
      <c r="Y246" s="49">
        <f t="shared" si="157"/>
        <v>0</v>
      </c>
      <c r="Z246" s="49">
        <f t="shared" si="158"/>
        <v>0</v>
      </c>
      <c r="AA246" s="49">
        <f t="shared" si="183"/>
        <v>0</v>
      </c>
      <c r="AB246" s="55" t="s">
        <v>40</v>
      </c>
    </row>
    <row r="247" spans="1:28" ht="39" customHeight="1" x14ac:dyDescent="0.25">
      <c r="A247" s="39" t="s">
        <v>413</v>
      </c>
      <c r="B247" s="34" t="s">
        <v>41</v>
      </c>
      <c r="C247" s="34">
        <v>20</v>
      </c>
      <c r="D247" s="34" t="s">
        <v>38</v>
      </c>
      <c r="E247" s="40" t="s">
        <v>414</v>
      </c>
      <c r="F247" s="62">
        <f t="shared" ref="F247:J249" si="190">+F248</f>
        <v>1172433559</v>
      </c>
      <c r="G247" s="62">
        <f t="shared" si="190"/>
        <v>0</v>
      </c>
      <c r="H247" s="62">
        <f t="shared" si="190"/>
        <v>0</v>
      </c>
      <c r="I247" s="62">
        <f t="shared" si="190"/>
        <v>0</v>
      </c>
      <c r="J247" s="62">
        <f t="shared" si="190"/>
        <v>0</v>
      </c>
      <c r="K247" s="62">
        <f t="shared" si="170"/>
        <v>0</v>
      </c>
      <c r="L247" s="66">
        <f>+L248</f>
        <v>1172433559</v>
      </c>
      <c r="M247" s="42">
        <f t="shared" si="154"/>
        <v>1.4856048503634076E-4</v>
      </c>
      <c r="N247" s="62">
        <f t="shared" ref="N247:W249" si="191">+N248</f>
        <v>0</v>
      </c>
      <c r="O247" s="62">
        <f t="shared" si="191"/>
        <v>906447593</v>
      </c>
      <c r="P247" s="62">
        <f t="shared" si="191"/>
        <v>265985966</v>
      </c>
      <c r="Q247" s="62">
        <f t="shared" si="191"/>
        <v>843849371.13</v>
      </c>
      <c r="R247" s="62">
        <f t="shared" si="191"/>
        <v>328584187.87</v>
      </c>
      <c r="S247" s="62">
        <f t="shared" si="191"/>
        <v>62598221.870000005</v>
      </c>
      <c r="T247" s="62">
        <f t="shared" si="191"/>
        <v>170147424.25999999</v>
      </c>
      <c r="U247" s="62">
        <f t="shared" si="191"/>
        <v>673701946.87</v>
      </c>
      <c r="V247" s="62">
        <f t="shared" si="191"/>
        <v>166111961.25999999</v>
      </c>
      <c r="W247" s="62">
        <f t="shared" si="191"/>
        <v>4035463</v>
      </c>
      <c r="X247" s="38">
        <f t="shared" si="156"/>
        <v>0.71974174114372991</v>
      </c>
      <c r="Y247" s="38">
        <f t="shared" si="157"/>
        <v>0.14512329756674935</v>
      </c>
      <c r="Z247" s="38">
        <f t="shared" si="158"/>
        <v>0.14168134303634342</v>
      </c>
      <c r="AA247" s="38">
        <f t="shared" si="183"/>
        <v>0.20163245963216789</v>
      </c>
      <c r="AB247" s="38">
        <f t="shared" ref="AB247:AB260" si="192">+V247/T247</f>
        <v>0.97628255016171472</v>
      </c>
    </row>
    <row r="248" spans="1:28" ht="39" customHeight="1" x14ac:dyDescent="0.25">
      <c r="A248" s="39" t="s">
        <v>415</v>
      </c>
      <c r="B248" s="34" t="s">
        <v>41</v>
      </c>
      <c r="C248" s="34">
        <v>20</v>
      </c>
      <c r="D248" s="34" t="s">
        <v>38</v>
      </c>
      <c r="E248" s="40" t="s">
        <v>414</v>
      </c>
      <c r="F248" s="62">
        <f t="shared" si="190"/>
        <v>1172433559</v>
      </c>
      <c r="G248" s="62">
        <f t="shared" si="190"/>
        <v>0</v>
      </c>
      <c r="H248" s="62">
        <f t="shared" si="190"/>
        <v>0</v>
      </c>
      <c r="I248" s="62">
        <f t="shared" si="190"/>
        <v>0</v>
      </c>
      <c r="J248" s="62">
        <f t="shared" si="190"/>
        <v>0</v>
      </c>
      <c r="K248" s="62">
        <f t="shared" si="170"/>
        <v>0</v>
      </c>
      <c r="L248" s="66">
        <f>+L249</f>
        <v>1172433559</v>
      </c>
      <c r="M248" s="42">
        <f t="shared" si="154"/>
        <v>1.4856048503634076E-4</v>
      </c>
      <c r="N248" s="62">
        <f t="shared" si="191"/>
        <v>0</v>
      </c>
      <c r="O248" s="62">
        <f t="shared" si="191"/>
        <v>906447593</v>
      </c>
      <c r="P248" s="62">
        <f t="shared" si="191"/>
        <v>265985966</v>
      </c>
      <c r="Q248" s="62">
        <f t="shared" si="191"/>
        <v>843849371.13</v>
      </c>
      <c r="R248" s="62">
        <f t="shared" si="191"/>
        <v>328584187.87</v>
      </c>
      <c r="S248" s="62">
        <f t="shared" si="191"/>
        <v>62598221.870000005</v>
      </c>
      <c r="T248" s="62">
        <f t="shared" si="191"/>
        <v>170147424.25999999</v>
      </c>
      <c r="U248" s="62">
        <f t="shared" si="191"/>
        <v>673701946.87</v>
      </c>
      <c r="V248" s="62">
        <f t="shared" si="191"/>
        <v>166111961.25999999</v>
      </c>
      <c r="W248" s="62">
        <f t="shared" si="191"/>
        <v>4035463</v>
      </c>
      <c r="X248" s="38">
        <f t="shared" si="156"/>
        <v>0.71974174114372991</v>
      </c>
      <c r="Y248" s="38">
        <f t="shared" si="157"/>
        <v>0.14512329756674935</v>
      </c>
      <c r="Z248" s="38">
        <f t="shared" si="158"/>
        <v>0.14168134303634342</v>
      </c>
      <c r="AA248" s="38">
        <f t="shared" si="183"/>
        <v>0.20163245963216789</v>
      </c>
      <c r="AB248" s="38">
        <f t="shared" si="192"/>
        <v>0.97628255016171472</v>
      </c>
    </row>
    <row r="249" spans="1:28" ht="39" customHeight="1" x14ac:dyDescent="0.25">
      <c r="A249" s="39" t="s">
        <v>416</v>
      </c>
      <c r="B249" s="34" t="s">
        <v>41</v>
      </c>
      <c r="C249" s="34">
        <v>20</v>
      </c>
      <c r="D249" s="34" t="s">
        <v>38</v>
      </c>
      <c r="E249" s="40" t="s">
        <v>393</v>
      </c>
      <c r="F249" s="41">
        <f t="shared" si="190"/>
        <v>1172433559</v>
      </c>
      <c r="G249" s="41">
        <f t="shared" si="190"/>
        <v>0</v>
      </c>
      <c r="H249" s="41">
        <f t="shared" si="190"/>
        <v>0</v>
      </c>
      <c r="I249" s="41">
        <f t="shared" si="190"/>
        <v>0</v>
      </c>
      <c r="J249" s="41">
        <f t="shared" si="190"/>
        <v>0</v>
      </c>
      <c r="K249" s="41">
        <f t="shared" si="170"/>
        <v>0</v>
      </c>
      <c r="L249" s="250">
        <f>+L250</f>
        <v>1172433559</v>
      </c>
      <c r="M249" s="42">
        <f t="shared" si="154"/>
        <v>1.4856048503634076E-4</v>
      </c>
      <c r="N249" s="41">
        <f t="shared" si="191"/>
        <v>0</v>
      </c>
      <c r="O249" s="41">
        <f t="shared" si="191"/>
        <v>906447593</v>
      </c>
      <c r="P249" s="41">
        <f t="shared" si="191"/>
        <v>265985966</v>
      </c>
      <c r="Q249" s="41">
        <f t="shared" si="191"/>
        <v>843849371.13</v>
      </c>
      <c r="R249" s="41">
        <f t="shared" si="191"/>
        <v>328584187.87</v>
      </c>
      <c r="S249" s="41">
        <f t="shared" si="191"/>
        <v>62598221.870000005</v>
      </c>
      <c r="T249" s="41">
        <f t="shared" si="191"/>
        <v>170147424.25999999</v>
      </c>
      <c r="U249" s="41">
        <f t="shared" si="191"/>
        <v>673701946.87</v>
      </c>
      <c r="V249" s="41">
        <f t="shared" si="191"/>
        <v>166111961.25999999</v>
      </c>
      <c r="W249" s="41">
        <f t="shared" si="191"/>
        <v>4035463</v>
      </c>
      <c r="X249" s="38">
        <f t="shared" si="156"/>
        <v>0.71974174114372991</v>
      </c>
      <c r="Y249" s="38">
        <f t="shared" si="157"/>
        <v>0.14512329756674935</v>
      </c>
      <c r="Z249" s="38">
        <f t="shared" si="158"/>
        <v>0.14168134303634342</v>
      </c>
      <c r="AA249" s="38">
        <f t="shared" si="183"/>
        <v>0.20163245963216789</v>
      </c>
      <c r="AB249" s="38">
        <f t="shared" si="192"/>
        <v>0.97628255016171472</v>
      </c>
    </row>
    <row r="250" spans="1:28" ht="30" customHeight="1" x14ac:dyDescent="0.25">
      <c r="A250" s="43" t="s">
        <v>417</v>
      </c>
      <c r="B250" s="44" t="s">
        <v>41</v>
      </c>
      <c r="C250" s="44">
        <v>20</v>
      </c>
      <c r="D250" s="44" t="s">
        <v>38</v>
      </c>
      <c r="E250" s="45" t="s">
        <v>258</v>
      </c>
      <c r="F250" s="46">
        <v>1172433559</v>
      </c>
      <c r="G250" s="46">
        <v>0</v>
      </c>
      <c r="H250" s="46">
        <v>0</v>
      </c>
      <c r="I250" s="46">
        <v>0</v>
      </c>
      <c r="J250" s="46">
        <v>0</v>
      </c>
      <c r="K250" s="46">
        <f t="shared" si="170"/>
        <v>0</v>
      </c>
      <c r="L250" s="56">
        <f>+F250+K250</f>
        <v>1172433559</v>
      </c>
      <c r="M250" s="51">
        <f t="shared" si="154"/>
        <v>1.4856048503634076E-4</v>
      </c>
      <c r="N250" s="46">
        <v>0</v>
      </c>
      <c r="O250" s="46">
        <v>906447593</v>
      </c>
      <c r="P250" s="46">
        <f>L250-O250</f>
        <v>265985966</v>
      </c>
      <c r="Q250" s="46">
        <v>843849371.13</v>
      </c>
      <c r="R250" s="46">
        <f>+L250-Q250</f>
        <v>328584187.87</v>
      </c>
      <c r="S250" s="46">
        <f>O250-Q250</f>
        <v>62598221.870000005</v>
      </c>
      <c r="T250" s="46">
        <v>170147424.25999999</v>
      </c>
      <c r="U250" s="46">
        <f>+Q250-T250</f>
        <v>673701946.87</v>
      </c>
      <c r="V250" s="46">
        <v>166111961.25999999</v>
      </c>
      <c r="W250" s="48">
        <f>+T250-V250</f>
        <v>4035463</v>
      </c>
      <c r="X250" s="49">
        <f t="shared" si="156"/>
        <v>0.71974174114372991</v>
      </c>
      <c r="Y250" s="49">
        <f t="shared" si="157"/>
        <v>0.14512329756674935</v>
      </c>
      <c r="Z250" s="49">
        <f t="shared" si="158"/>
        <v>0.14168134303634342</v>
      </c>
      <c r="AA250" s="49">
        <f t="shared" si="183"/>
        <v>0.20163245963216789</v>
      </c>
      <c r="AB250" s="49">
        <f t="shared" si="192"/>
        <v>0.97628255016171472</v>
      </c>
    </row>
    <row r="251" spans="1:28" ht="34.5" customHeight="1" x14ac:dyDescent="0.25">
      <c r="A251" s="39" t="s">
        <v>418</v>
      </c>
      <c r="B251" s="34" t="s">
        <v>37</v>
      </c>
      <c r="C251" s="34">
        <v>10</v>
      </c>
      <c r="D251" s="34" t="s">
        <v>38</v>
      </c>
      <c r="E251" s="40" t="s">
        <v>419</v>
      </c>
      <c r="F251" s="60">
        <f>+F252</f>
        <v>3746000000</v>
      </c>
      <c r="G251" s="60">
        <f>+G252</f>
        <v>0</v>
      </c>
      <c r="H251" s="60">
        <f>+H252</f>
        <v>0</v>
      </c>
      <c r="I251" s="60">
        <f>+I252</f>
        <v>0</v>
      </c>
      <c r="J251" s="60">
        <f>+J252</f>
        <v>0</v>
      </c>
      <c r="K251" s="60">
        <f t="shared" si="170"/>
        <v>0</v>
      </c>
      <c r="L251" s="66">
        <f>+L252</f>
        <v>3746000000</v>
      </c>
      <c r="M251" s="42">
        <f t="shared" si="154"/>
        <v>4.7466022502869388E-4</v>
      </c>
      <c r="N251" s="60">
        <f t="shared" ref="N251:W251" si="193">+N252</f>
        <v>0</v>
      </c>
      <c r="O251" s="60">
        <f t="shared" si="193"/>
        <v>3346637929</v>
      </c>
      <c r="P251" s="60">
        <f t="shared" si="193"/>
        <v>399362071</v>
      </c>
      <c r="Q251" s="60">
        <f t="shared" si="193"/>
        <v>2599572820.6300001</v>
      </c>
      <c r="R251" s="60">
        <f t="shared" si="193"/>
        <v>1146427179.3699999</v>
      </c>
      <c r="S251" s="60">
        <f t="shared" si="193"/>
        <v>747065108.36999989</v>
      </c>
      <c r="T251" s="60">
        <f t="shared" si="193"/>
        <v>411176828.15999997</v>
      </c>
      <c r="U251" s="60">
        <f t="shared" si="193"/>
        <v>2188395992.4700003</v>
      </c>
      <c r="V251" s="60">
        <f t="shared" si="193"/>
        <v>408878507.15999997</v>
      </c>
      <c r="W251" s="60">
        <f t="shared" si="193"/>
        <v>2298321</v>
      </c>
      <c r="X251" s="38">
        <f t="shared" si="156"/>
        <v>0.69395964245328357</v>
      </c>
      <c r="Y251" s="38">
        <f t="shared" si="157"/>
        <v>0.10976423602776293</v>
      </c>
      <c r="Z251" s="38">
        <f t="shared" si="158"/>
        <v>0.10915069598505071</v>
      </c>
      <c r="AA251" s="38">
        <f t="shared" si="183"/>
        <v>0.15817092135174435</v>
      </c>
      <c r="AB251" s="38">
        <f t="shared" si="192"/>
        <v>0.99441038297249162</v>
      </c>
    </row>
    <row r="252" spans="1:28" ht="34.5" customHeight="1" x14ac:dyDescent="0.25">
      <c r="A252" s="39" t="s">
        <v>420</v>
      </c>
      <c r="B252" s="34" t="s">
        <v>37</v>
      </c>
      <c r="C252" s="34">
        <v>10</v>
      </c>
      <c r="D252" s="34" t="s">
        <v>38</v>
      </c>
      <c r="E252" s="95" t="s">
        <v>251</v>
      </c>
      <c r="F252" s="60">
        <f>+F253+F257</f>
        <v>3746000000</v>
      </c>
      <c r="G252" s="60">
        <f>+G253+G257</f>
        <v>0</v>
      </c>
      <c r="H252" s="60">
        <f>+H253+H257</f>
        <v>0</v>
      </c>
      <c r="I252" s="60">
        <f>+I253+I257</f>
        <v>0</v>
      </c>
      <c r="J252" s="60">
        <f>+J253+J257</f>
        <v>0</v>
      </c>
      <c r="K252" s="60">
        <f t="shared" si="170"/>
        <v>0</v>
      </c>
      <c r="L252" s="66">
        <f>+L253+L257</f>
        <v>3746000000</v>
      </c>
      <c r="M252" s="42">
        <f t="shared" si="154"/>
        <v>4.7466022502869388E-4</v>
      </c>
      <c r="N252" s="60">
        <f t="shared" ref="N252:W252" si="194">+N253+N257</f>
        <v>0</v>
      </c>
      <c r="O252" s="60">
        <f t="shared" si="194"/>
        <v>3346637929</v>
      </c>
      <c r="P252" s="60">
        <f t="shared" si="194"/>
        <v>399362071</v>
      </c>
      <c r="Q252" s="60">
        <f t="shared" si="194"/>
        <v>2599572820.6300001</v>
      </c>
      <c r="R252" s="60">
        <f t="shared" si="194"/>
        <v>1146427179.3699999</v>
      </c>
      <c r="S252" s="60">
        <f t="shared" si="194"/>
        <v>747065108.36999989</v>
      </c>
      <c r="T252" s="60">
        <f t="shared" si="194"/>
        <v>411176828.15999997</v>
      </c>
      <c r="U252" s="60">
        <f t="shared" si="194"/>
        <v>2188395992.4700003</v>
      </c>
      <c r="V252" s="60">
        <f t="shared" si="194"/>
        <v>408878507.15999997</v>
      </c>
      <c r="W252" s="60">
        <f t="shared" si="194"/>
        <v>2298321</v>
      </c>
      <c r="X252" s="38">
        <f t="shared" si="156"/>
        <v>0.69395964245328357</v>
      </c>
      <c r="Y252" s="38">
        <f t="shared" si="157"/>
        <v>0.10976423602776293</v>
      </c>
      <c r="Z252" s="38">
        <f t="shared" si="158"/>
        <v>0.10915069598505071</v>
      </c>
      <c r="AA252" s="38">
        <f t="shared" si="183"/>
        <v>0.15817092135174435</v>
      </c>
      <c r="AB252" s="38">
        <f t="shared" si="192"/>
        <v>0.99441038297249162</v>
      </c>
    </row>
    <row r="253" spans="1:28" ht="34.5" customHeight="1" x14ac:dyDescent="0.25">
      <c r="A253" s="39" t="s">
        <v>421</v>
      </c>
      <c r="B253" s="34" t="s">
        <v>37</v>
      </c>
      <c r="C253" s="34">
        <v>10</v>
      </c>
      <c r="D253" s="34" t="s">
        <v>38</v>
      </c>
      <c r="E253" s="40" t="s">
        <v>422</v>
      </c>
      <c r="F253" s="60">
        <f>F254</f>
        <v>700000000</v>
      </c>
      <c r="G253" s="60">
        <f>G254</f>
        <v>0</v>
      </c>
      <c r="H253" s="60">
        <f>H254</f>
        <v>0</v>
      </c>
      <c r="I253" s="60">
        <f>I254</f>
        <v>0</v>
      </c>
      <c r="J253" s="60">
        <f>J254</f>
        <v>0</v>
      </c>
      <c r="K253" s="60">
        <f t="shared" si="170"/>
        <v>0</v>
      </c>
      <c r="L253" s="66">
        <f>L254</f>
        <v>700000000</v>
      </c>
      <c r="M253" s="42">
        <f t="shared" si="154"/>
        <v>8.8697853048608037E-5</v>
      </c>
      <c r="N253" s="60">
        <f t="shared" ref="N253:W253" si="195">N254</f>
        <v>0</v>
      </c>
      <c r="O253" s="60">
        <f t="shared" si="195"/>
        <v>645008800</v>
      </c>
      <c r="P253" s="60">
        <f t="shared" si="195"/>
        <v>54991200</v>
      </c>
      <c r="Q253" s="60">
        <f t="shared" si="195"/>
        <v>4918.0200000000004</v>
      </c>
      <c r="R253" s="60">
        <f t="shared" si="195"/>
        <v>699995081.98000002</v>
      </c>
      <c r="S253" s="60">
        <f t="shared" si="195"/>
        <v>645003881.98000002</v>
      </c>
      <c r="T253" s="60">
        <f t="shared" si="195"/>
        <v>4918.0200000000004</v>
      </c>
      <c r="U253" s="60">
        <f t="shared" si="195"/>
        <v>0</v>
      </c>
      <c r="V253" s="60">
        <f t="shared" si="195"/>
        <v>4918.0200000000004</v>
      </c>
      <c r="W253" s="60">
        <f t="shared" si="195"/>
        <v>0</v>
      </c>
      <c r="X253" s="97">
        <f t="shared" si="156"/>
        <v>7.0257428571428575E-6</v>
      </c>
      <c r="Y253" s="97">
        <f t="shared" si="157"/>
        <v>7.0257428571428575E-6</v>
      </c>
      <c r="Z253" s="97">
        <f t="shared" si="158"/>
        <v>7.0257428571428575E-6</v>
      </c>
      <c r="AA253" s="38">
        <f t="shared" si="183"/>
        <v>1</v>
      </c>
      <c r="AB253" s="38">
        <f t="shared" si="192"/>
        <v>1</v>
      </c>
    </row>
    <row r="254" spans="1:28" ht="43.5" customHeight="1" x14ac:dyDescent="0.25">
      <c r="A254" s="39" t="s">
        <v>423</v>
      </c>
      <c r="B254" s="34" t="s">
        <v>37</v>
      </c>
      <c r="C254" s="34">
        <v>10</v>
      </c>
      <c r="D254" s="34" t="s">
        <v>38</v>
      </c>
      <c r="E254" s="40" t="s">
        <v>422</v>
      </c>
      <c r="F254" s="60">
        <f t="shared" ref="F254:J255" si="196">+F255</f>
        <v>700000000</v>
      </c>
      <c r="G254" s="60">
        <f t="shared" si="196"/>
        <v>0</v>
      </c>
      <c r="H254" s="60">
        <f t="shared" si="196"/>
        <v>0</v>
      </c>
      <c r="I254" s="60">
        <f t="shared" si="196"/>
        <v>0</v>
      </c>
      <c r="J254" s="60">
        <f t="shared" si="196"/>
        <v>0</v>
      </c>
      <c r="K254" s="60">
        <f t="shared" si="170"/>
        <v>0</v>
      </c>
      <c r="L254" s="66">
        <f>+L255</f>
        <v>700000000</v>
      </c>
      <c r="M254" s="42">
        <f t="shared" si="154"/>
        <v>8.8697853048608037E-5</v>
      </c>
      <c r="N254" s="60">
        <f t="shared" ref="N254:W255" si="197">+N255</f>
        <v>0</v>
      </c>
      <c r="O254" s="60">
        <f t="shared" si="197"/>
        <v>645008800</v>
      </c>
      <c r="P254" s="60">
        <f t="shared" si="197"/>
        <v>54991200</v>
      </c>
      <c r="Q254" s="60">
        <f t="shared" si="197"/>
        <v>4918.0200000000004</v>
      </c>
      <c r="R254" s="60">
        <f t="shared" si="197"/>
        <v>699995081.98000002</v>
      </c>
      <c r="S254" s="60">
        <f t="shared" si="197"/>
        <v>645003881.98000002</v>
      </c>
      <c r="T254" s="60">
        <f t="shared" si="197"/>
        <v>4918.0200000000004</v>
      </c>
      <c r="U254" s="60">
        <f t="shared" si="197"/>
        <v>0</v>
      </c>
      <c r="V254" s="60">
        <f t="shared" si="197"/>
        <v>4918.0200000000004</v>
      </c>
      <c r="W254" s="60">
        <f t="shared" si="197"/>
        <v>0</v>
      </c>
      <c r="X254" s="97">
        <f t="shared" si="156"/>
        <v>7.0257428571428575E-6</v>
      </c>
      <c r="Y254" s="97">
        <f t="shared" si="157"/>
        <v>7.0257428571428575E-6</v>
      </c>
      <c r="Z254" s="97">
        <f t="shared" si="158"/>
        <v>7.0257428571428575E-6</v>
      </c>
      <c r="AA254" s="38">
        <f t="shared" si="183"/>
        <v>1</v>
      </c>
      <c r="AB254" s="38">
        <f t="shared" si="192"/>
        <v>1</v>
      </c>
    </row>
    <row r="255" spans="1:28" ht="33.75" customHeight="1" x14ac:dyDescent="0.25">
      <c r="A255" s="39" t="s">
        <v>424</v>
      </c>
      <c r="B255" s="34" t="s">
        <v>37</v>
      </c>
      <c r="C255" s="34">
        <v>10</v>
      </c>
      <c r="D255" s="34" t="s">
        <v>38</v>
      </c>
      <c r="E255" s="40" t="s">
        <v>425</v>
      </c>
      <c r="F255" s="60">
        <f t="shared" si="196"/>
        <v>700000000</v>
      </c>
      <c r="G255" s="60">
        <f t="shared" si="196"/>
        <v>0</v>
      </c>
      <c r="H255" s="60">
        <f t="shared" si="196"/>
        <v>0</v>
      </c>
      <c r="I255" s="60">
        <f t="shared" si="196"/>
        <v>0</v>
      </c>
      <c r="J255" s="60">
        <f t="shared" si="196"/>
        <v>0</v>
      </c>
      <c r="K255" s="60">
        <f t="shared" si="170"/>
        <v>0</v>
      </c>
      <c r="L255" s="66">
        <f>+L256</f>
        <v>700000000</v>
      </c>
      <c r="M255" s="42">
        <f t="shared" si="154"/>
        <v>8.8697853048608037E-5</v>
      </c>
      <c r="N255" s="60">
        <f t="shared" si="197"/>
        <v>0</v>
      </c>
      <c r="O255" s="60">
        <f t="shared" si="197"/>
        <v>645008800</v>
      </c>
      <c r="P255" s="60">
        <f t="shared" si="197"/>
        <v>54991200</v>
      </c>
      <c r="Q255" s="60">
        <f t="shared" si="197"/>
        <v>4918.0200000000004</v>
      </c>
      <c r="R255" s="60">
        <f t="shared" si="197"/>
        <v>699995081.98000002</v>
      </c>
      <c r="S255" s="60">
        <f t="shared" si="197"/>
        <v>645003881.98000002</v>
      </c>
      <c r="T255" s="60">
        <f t="shared" si="197"/>
        <v>4918.0200000000004</v>
      </c>
      <c r="U255" s="60">
        <f t="shared" si="197"/>
        <v>0</v>
      </c>
      <c r="V255" s="60">
        <f t="shared" si="197"/>
        <v>4918.0200000000004</v>
      </c>
      <c r="W255" s="60">
        <f t="shared" si="197"/>
        <v>0</v>
      </c>
      <c r="X255" s="97">
        <f t="shared" si="156"/>
        <v>7.0257428571428575E-6</v>
      </c>
      <c r="Y255" s="97">
        <f t="shared" si="157"/>
        <v>7.0257428571428575E-6</v>
      </c>
      <c r="Z255" s="97">
        <f t="shared" si="158"/>
        <v>7.0257428571428575E-6</v>
      </c>
      <c r="AA255" s="38">
        <f t="shared" si="183"/>
        <v>1</v>
      </c>
      <c r="AB255" s="38">
        <f t="shared" si="192"/>
        <v>1</v>
      </c>
    </row>
    <row r="256" spans="1:28" ht="41.25" customHeight="1" x14ac:dyDescent="0.25">
      <c r="A256" s="43" t="s">
        <v>426</v>
      </c>
      <c r="B256" s="44" t="s">
        <v>37</v>
      </c>
      <c r="C256" s="44">
        <v>10</v>
      </c>
      <c r="D256" s="44" t="s">
        <v>38</v>
      </c>
      <c r="E256" s="45" t="s">
        <v>258</v>
      </c>
      <c r="F256" s="46">
        <v>700000000</v>
      </c>
      <c r="G256" s="46">
        <v>0</v>
      </c>
      <c r="H256" s="46">
        <v>0</v>
      </c>
      <c r="I256" s="46">
        <v>0</v>
      </c>
      <c r="J256" s="46">
        <v>0</v>
      </c>
      <c r="K256" s="46">
        <f t="shared" si="170"/>
        <v>0</v>
      </c>
      <c r="L256" s="56">
        <f>+F256+K256</f>
        <v>700000000</v>
      </c>
      <c r="M256" s="51">
        <f t="shared" si="154"/>
        <v>8.8697853048608037E-5</v>
      </c>
      <c r="N256" s="46">
        <v>0</v>
      </c>
      <c r="O256" s="46">
        <v>645008800</v>
      </c>
      <c r="P256" s="46">
        <f>L256-O256</f>
        <v>54991200</v>
      </c>
      <c r="Q256" s="46">
        <v>4918.0200000000004</v>
      </c>
      <c r="R256" s="46">
        <f>+L256-Q256</f>
        <v>699995081.98000002</v>
      </c>
      <c r="S256" s="46">
        <f>O256-Q256</f>
        <v>645003881.98000002</v>
      </c>
      <c r="T256" s="46">
        <v>4918.0200000000004</v>
      </c>
      <c r="U256" s="46">
        <f>+Q256-T256</f>
        <v>0</v>
      </c>
      <c r="V256" s="46">
        <v>4918.0200000000004</v>
      </c>
      <c r="W256" s="48">
        <f>+T256-V256</f>
        <v>0</v>
      </c>
      <c r="X256" s="72">
        <f t="shared" si="156"/>
        <v>7.0257428571428575E-6</v>
      </c>
      <c r="Y256" s="72">
        <f t="shared" si="157"/>
        <v>7.0257428571428575E-6</v>
      </c>
      <c r="Z256" s="72">
        <f t="shared" si="158"/>
        <v>7.0257428571428575E-6</v>
      </c>
      <c r="AA256" s="49">
        <f t="shared" si="183"/>
        <v>1</v>
      </c>
      <c r="AB256" s="49">
        <f t="shared" si="192"/>
        <v>1</v>
      </c>
    </row>
    <row r="257" spans="1:28" ht="49.5" customHeight="1" x14ac:dyDescent="0.25">
      <c r="A257" s="39" t="s">
        <v>427</v>
      </c>
      <c r="B257" s="34" t="s">
        <v>37</v>
      </c>
      <c r="C257" s="34">
        <v>10</v>
      </c>
      <c r="D257" s="34" t="s">
        <v>38</v>
      </c>
      <c r="E257" s="40" t="s">
        <v>428</v>
      </c>
      <c r="F257" s="62">
        <f t="shared" ref="F257:J259" si="198">+F258</f>
        <v>3046000000</v>
      </c>
      <c r="G257" s="62">
        <f t="shared" si="198"/>
        <v>0</v>
      </c>
      <c r="H257" s="62">
        <f t="shared" si="198"/>
        <v>0</v>
      </c>
      <c r="I257" s="62">
        <f t="shared" si="198"/>
        <v>0</v>
      </c>
      <c r="J257" s="62">
        <f t="shared" si="198"/>
        <v>0</v>
      </c>
      <c r="K257" s="62">
        <f t="shared" si="170"/>
        <v>0</v>
      </c>
      <c r="L257" s="66">
        <f>+L258</f>
        <v>3046000000</v>
      </c>
      <c r="M257" s="42">
        <f t="shared" si="154"/>
        <v>3.8596237198008584E-4</v>
      </c>
      <c r="N257" s="62">
        <f t="shared" ref="N257:W259" si="199">+N258</f>
        <v>0</v>
      </c>
      <c r="O257" s="62">
        <f t="shared" si="199"/>
        <v>2701629129</v>
      </c>
      <c r="P257" s="62">
        <f t="shared" si="199"/>
        <v>344370871</v>
      </c>
      <c r="Q257" s="62">
        <f t="shared" si="199"/>
        <v>2599567902.6100001</v>
      </c>
      <c r="R257" s="62">
        <f t="shared" si="199"/>
        <v>446432097.38999987</v>
      </c>
      <c r="S257" s="62">
        <f t="shared" si="199"/>
        <v>102061226.38999987</v>
      </c>
      <c r="T257" s="62">
        <f t="shared" si="199"/>
        <v>411171910.13999999</v>
      </c>
      <c r="U257" s="62">
        <f t="shared" si="199"/>
        <v>2188395992.4700003</v>
      </c>
      <c r="V257" s="62">
        <f t="shared" si="199"/>
        <v>408873589.13999999</v>
      </c>
      <c r="W257" s="62">
        <f t="shared" si="199"/>
        <v>2298321</v>
      </c>
      <c r="X257" s="38">
        <f t="shared" si="156"/>
        <v>0.85343660624097184</v>
      </c>
      <c r="Y257" s="38">
        <f t="shared" si="157"/>
        <v>0.13498749512147076</v>
      </c>
      <c r="Z257" s="38">
        <f t="shared" si="158"/>
        <v>0.13423295769533813</v>
      </c>
      <c r="AA257" s="38">
        <f t="shared" si="183"/>
        <v>0.15816932872850831</v>
      </c>
      <c r="AB257" s="38">
        <f t="shared" si="192"/>
        <v>0.99441031611518049</v>
      </c>
    </row>
    <row r="258" spans="1:28" ht="49.5" customHeight="1" x14ac:dyDescent="0.25">
      <c r="A258" s="39" t="s">
        <v>429</v>
      </c>
      <c r="B258" s="34" t="s">
        <v>37</v>
      </c>
      <c r="C258" s="34">
        <v>10</v>
      </c>
      <c r="D258" s="34" t="s">
        <v>38</v>
      </c>
      <c r="E258" s="40" t="s">
        <v>428</v>
      </c>
      <c r="F258" s="62">
        <f t="shared" si="198"/>
        <v>3046000000</v>
      </c>
      <c r="G258" s="62">
        <f t="shared" si="198"/>
        <v>0</v>
      </c>
      <c r="H258" s="62">
        <f t="shared" si="198"/>
        <v>0</v>
      </c>
      <c r="I258" s="62">
        <f t="shared" si="198"/>
        <v>0</v>
      </c>
      <c r="J258" s="62">
        <f t="shared" si="198"/>
        <v>0</v>
      </c>
      <c r="K258" s="62">
        <f t="shared" si="170"/>
        <v>0</v>
      </c>
      <c r="L258" s="66">
        <f>+L259</f>
        <v>3046000000</v>
      </c>
      <c r="M258" s="42">
        <f t="shared" si="154"/>
        <v>3.8596237198008584E-4</v>
      </c>
      <c r="N258" s="62">
        <f t="shared" si="199"/>
        <v>0</v>
      </c>
      <c r="O258" s="62">
        <f t="shared" si="199"/>
        <v>2701629129</v>
      </c>
      <c r="P258" s="62">
        <f t="shared" si="199"/>
        <v>344370871</v>
      </c>
      <c r="Q258" s="62">
        <f t="shared" si="199"/>
        <v>2599567902.6100001</v>
      </c>
      <c r="R258" s="62">
        <f t="shared" si="199"/>
        <v>446432097.38999987</v>
      </c>
      <c r="S258" s="62">
        <f t="shared" si="199"/>
        <v>102061226.38999987</v>
      </c>
      <c r="T258" s="62">
        <f t="shared" si="199"/>
        <v>411171910.13999999</v>
      </c>
      <c r="U258" s="62">
        <f t="shared" si="199"/>
        <v>2188395992.4700003</v>
      </c>
      <c r="V258" s="62">
        <f t="shared" si="199"/>
        <v>408873589.13999999</v>
      </c>
      <c r="W258" s="62">
        <f t="shared" si="199"/>
        <v>2298321</v>
      </c>
      <c r="X258" s="38">
        <f t="shared" si="156"/>
        <v>0.85343660624097184</v>
      </c>
      <c r="Y258" s="38">
        <f t="shared" si="157"/>
        <v>0.13498749512147076</v>
      </c>
      <c r="Z258" s="38">
        <f t="shared" si="158"/>
        <v>0.13423295769533813</v>
      </c>
      <c r="AA258" s="38">
        <f t="shared" si="183"/>
        <v>0.15816932872850831</v>
      </c>
      <c r="AB258" s="38">
        <f t="shared" si="192"/>
        <v>0.99441031611518049</v>
      </c>
    </row>
    <row r="259" spans="1:28" ht="34.5" customHeight="1" x14ac:dyDescent="0.25">
      <c r="A259" s="39" t="s">
        <v>430</v>
      </c>
      <c r="B259" s="34" t="s">
        <v>37</v>
      </c>
      <c r="C259" s="34">
        <v>10</v>
      </c>
      <c r="D259" s="34" t="s">
        <v>38</v>
      </c>
      <c r="E259" s="40" t="s">
        <v>393</v>
      </c>
      <c r="F259" s="62">
        <f t="shared" si="198"/>
        <v>3046000000</v>
      </c>
      <c r="G259" s="62">
        <f t="shared" si="198"/>
        <v>0</v>
      </c>
      <c r="H259" s="62">
        <f t="shared" si="198"/>
        <v>0</v>
      </c>
      <c r="I259" s="62">
        <f t="shared" si="198"/>
        <v>0</v>
      </c>
      <c r="J259" s="62">
        <f t="shared" si="198"/>
        <v>0</v>
      </c>
      <c r="K259" s="62">
        <f t="shared" si="170"/>
        <v>0</v>
      </c>
      <c r="L259" s="66">
        <f>+L260</f>
        <v>3046000000</v>
      </c>
      <c r="M259" s="42">
        <f t="shared" si="154"/>
        <v>3.8596237198008584E-4</v>
      </c>
      <c r="N259" s="62">
        <f t="shared" si="199"/>
        <v>0</v>
      </c>
      <c r="O259" s="62">
        <f t="shared" si="199"/>
        <v>2701629129</v>
      </c>
      <c r="P259" s="62">
        <f t="shared" si="199"/>
        <v>344370871</v>
      </c>
      <c r="Q259" s="62">
        <f t="shared" si="199"/>
        <v>2599567902.6100001</v>
      </c>
      <c r="R259" s="62">
        <f t="shared" si="199"/>
        <v>446432097.38999987</v>
      </c>
      <c r="S259" s="62">
        <f t="shared" si="199"/>
        <v>102061226.38999987</v>
      </c>
      <c r="T259" s="62">
        <f t="shared" si="199"/>
        <v>411171910.13999999</v>
      </c>
      <c r="U259" s="62">
        <f t="shared" si="199"/>
        <v>2188395992.4700003</v>
      </c>
      <c r="V259" s="62">
        <f t="shared" si="199"/>
        <v>408873589.13999999</v>
      </c>
      <c r="W259" s="62">
        <f t="shared" si="199"/>
        <v>2298321</v>
      </c>
      <c r="X259" s="38">
        <f t="shared" si="156"/>
        <v>0.85343660624097184</v>
      </c>
      <c r="Y259" s="38">
        <f t="shared" si="157"/>
        <v>0.13498749512147076</v>
      </c>
      <c r="Z259" s="38">
        <f t="shared" si="158"/>
        <v>0.13423295769533813</v>
      </c>
      <c r="AA259" s="38">
        <f t="shared" si="183"/>
        <v>0.15816932872850831</v>
      </c>
      <c r="AB259" s="38">
        <f t="shared" si="192"/>
        <v>0.99441031611518049</v>
      </c>
    </row>
    <row r="260" spans="1:28" ht="30" customHeight="1" x14ac:dyDescent="0.25">
      <c r="A260" s="43" t="s">
        <v>431</v>
      </c>
      <c r="B260" s="44" t="s">
        <v>37</v>
      </c>
      <c r="C260" s="44">
        <v>10</v>
      </c>
      <c r="D260" s="44" t="s">
        <v>38</v>
      </c>
      <c r="E260" s="45" t="s">
        <v>258</v>
      </c>
      <c r="F260" s="46">
        <v>3046000000</v>
      </c>
      <c r="G260" s="46">
        <v>0</v>
      </c>
      <c r="H260" s="46">
        <v>0</v>
      </c>
      <c r="I260" s="46">
        <v>0</v>
      </c>
      <c r="J260" s="46">
        <v>0</v>
      </c>
      <c r="K260" s="46">
        <f t="shared" si="170"/>
        <v>0</v>
      </c>
      <c r="L260" s="56">
        <f>+F260+K260</f>
        <v>3046000000</v>
      </c>
      <c r="M260" s="51">
        <f t="shared" si="154"/>
        <v>3.8596237198008584E-4</v>
      </c>
      <c r="N260" s="46">
        <v>0</v>
      </c>
      <c r="O260" s="46">
        <v>2701629129</v>
      </c>
      <c r="P260" s="46">
        <f>L260-O260</f>
        <v>344370871</v>
      </c>
      <c r="Q260" s="46">
        <v>2599567902.6100001</v>
      </c>
      <c r="R260" s="46">
        <f>+L260-Q260</f>
        <v>446432097.38999987</v>
      </c>
      <c r="S260" s="46">
        <f>O260-Q260</f>
        <v>102061226.38999987</v>
      </c>
      <c r="T260" s="46">
        <v>411171910.13999999</v>
      </c>
      <c r="U260" s="46">
        <f>+Q260-T260</f>
        <v>2188395992.4700003</v>
      </c>
      <c r="V260" s="46">
        <v>408873589.13999999</v>
      </c>
      <c r="W260" s="48">
        <f>+T260-V260</f>
        <v>2298321</v>
      </c>
      <c r="X260" s="49">
        <f t="shared" si="156"/>
        <v>0.85343660624097184</v>
      </c>
      <c r="Y260" s="49">
        <f t="shared" si="157"/>
        <v>0.13498749512147076</v>
      </c>
      <c r="Z260" s="49">
        <f t="shared" si="158"/>
        <v>0.13423295769533813</v>
      </c>
      <c r="AA260" s="49">
        <f t="shared" si="183"/>
        <v>0.15816932872850831</v>
      </c>
      <c r="AB260" s="49">
        <f t="shared" si="192"/>
        <v>0.99441031611518049</v>
      </c>
    </row>
    <row r="261" spans="1:28" ht="34.5" customHeight="1" x14ac:dyDescent="0.25">
      <c r="A261" s="39" t="s">
        <v>432</v>
      </c>
      <c r="B261" s="34" t="s">
        <v>37</v>
      </c>
      <c r="C261" s="34">
        <v>10</v>
      </c>
      <c r="D261" s="34" t="s">
        <v>38</v>
      </c>
      <c r="E261" s="40" t="s">
        <v>433</v>
      </c>
      <c r="F261" s="60">
        <f t="shared" ref="F261:J265" si="200">+F262</f>
        <v>49596199265</v>
      </c>
      <c r="G261" s="60">
        <f t="shared" si="200"/>
        <v>0</v>
      </c>
      <c r="H261" s="60">
        <f t="shared" si="200"/>
        <v>0</v>
      </c>
      <c r="I261" s="60">
        <f t="shared" si="200"/>
        <v>0</v>
      </c>
      <c r="J261" s="60">
        <f t="shared" si="200"/>
        <v>0</v>
      </c>
      <c r="K261" s="60">
        <f t="shared" si="170"/>
        <v>0</v>
      </c>
      <c r="L261" s="66">
        <f>+L262</f>
        <v>49596199265</v>
      </c>
      <c r="M261" s="42">
        <f t="shared" ref="M261:M303" si="201">L261/$L$303</f>
        <v>6.2843948488235032E-3</v>
      </c>
      <c r="N261" s="60">
        <f t="shared" ref="N261:W265" si="202">+N262</f>
        <v>0</v>
      </c>
      <c r="O261" s="60">
        <f t="shared" si="202"/>
        <v>49596199265</v>
      </c>
      <c r="P261" s="60">
        <f t="shared" si="202"/>
        <v>0</v>
      </c>
      <c r="Q261" s="60">
        <f t="shared" si="202"/>
        <v>49596199265</v>
      </c>
      <c r="R261" s="60">
        <f t="shared" si="202"/>
        <v>0</v>
      </c>
      <c r="S261" s="60">
        <f t="shared" si="202"/>
        <v>0</v>
      </c>
      <c r="T261" s="60">
        <f t="shared" si="202"/>
        <v>0</v>
      </c>
      <c r="U261" s="60">
        <f t="shared" si="202"/>
        <v>49596199265</v>
      </c>
      <c r="V261" s="60">
        <f t="shared" si="202"/>
        <v>0</v>
      </c>
      <c r="W261" s="60">
        <f t="shared" si="202"/>
        <v>0</v>
      </c>
      <c r="X261" s="38">
        <f t="shared" si="156"/>
        <v>1</v>
      </c>
      <c r="Y261" s="38">
        <f t="shared" si="157"/>
        <v>0</v>
      </c>
      <c r="Z261" s="38">
        <f t="shared" si="158"/>
        <v>0</v>
      </c>
      <c r="AA261" s="38">
        <f t="shared" si="183"/>
        <v>0</v>
      </c>
      <c r="AB261" s="38" t="s">
        <v>40</v>
      </c>
    </row>
    <row r="262" spans="1:28" ht="34.5" customHeight="1" x14ac:dyDescent="0.25">
      <c r="A262" s="39" t="s">
        <v>434</v>
      </c>
      <c r="B262" s="34" t="s">
        <v>37</v>
      </c>
      <c r="C262" s="34">
        <v>10</v>
      </c>
      <c r="D262" s="34" t="s">
        <v>38</v>
      </c>
      <c r="E262" s="95" t="s">
        <v>251</v>
      </c>
      <c r="F262" s="60">
        <f t="shared" si="200"/>
        <v>49596199265</v>
      </c>
      <c r="G262" s="60">
        <f t="shared" si="200"/>
        <v>0</v>
      </c>
      <c r="H262" s="60">
        <f t="shared" si="200"/>
        <v>0</v>
      </c>
      <c r="I262" s="60">
        <f t="shared" si="200"/>
        <v>0</v>
      </c>
      <c r="J262" s="60">
        <f t="shared" si="200"/>
        <v>0</v>
      </c>
      <c r="K262" s="60">
        <f t="shared" si="170"/>
        <v>0</v>
      </c>
      <c r="L262" s="66">
        <f>+L263</f>
        <v>49596199265</v>
      </c>
      <c r="M262" s="42">
        <f t="shared" si="201"/>
        <v>6.2843948488235032E-3</v>
      </c>
      <c r="N262" s="60">
        <f t="shared" si="202"/>
        <v>0</v>
      </c>
      <c r="O262" s="60">
        <f t="shared" si="202"/>
        <v>49596199265</v>
      </c>
      <c r="P262" s="60">
        <f t="shared" si="202"/>
        <v>0</v>
      </c>
      <c r="Q262" s="60">
        <f t="shared" si="202"/>
        <v>49596199265</v>
      </c>
      <c r="R262" s="60">
        <f t="shared" si="202"/>
        <v>0</v>
      </c>
      <c r="S262" s="60">
        <f t="shared" si="202"/>
        <v>0</v>
      </c>
      <c r="T262" s="60">
        <f t="shared" si="202"/>
        <v>0</v>
      </c>
      <c r="U262" s="60">
        <f t="shared" si="202"/>
        <v>49596199265</v>
      </c>
      <c r="V262" s="60">
        <f t="shared" si="202"/>
        <v>0</v>
      </c>
      <c r="W262" s="60">
        <f t="shared" si="202"/>
        <v>0</v>
      </c>
      <c r="X262" s="38">
        <f t="shared" si="156"/>
        <v>1</v>
      </c>
      <c r="Y262" s="38">
        <f t="shared" si="157"/>
        <v>0</v>
      </c>
      <c r="Z262" s="38">
        <f t="shared" si="158"/>
        <v>0</v>
      </c>
      <c r="AA262" s="38">
        <f t="shared" si="183"/>
        <v>0</v>
      </c>
      <c r="AB262" s="38" t="s">
        <v>40</v>
      </c>
    </row>
    <row r="263" spans="1:28" ht="34.5" customHeight="1" x14ac:dyDescent="0.25">
      <c r="A263" s="39" t="s">
        <v>435</v>
      </c>
      <c r="B263" s="34" t="s">
        <v>37</v>
      </c>
      <c r="C263" s="34">
        <v>10</v>
      </c>
      <c r="D263" s="34" t="s">
        <v>38</v>
      </c>
      <c r="E263" s="40" t="s">
        <v>436</v>
      </c>
      <c r="F263" s="60">
        <f t="shared" si="200"/>
        <v>49596199265</v>
      </c>
      <c r="G263" s="60">
        <f t="shared" si="200"/>
        <v>0</v>
      </c>
      <c r="H263" s="60">
        <f t="shared" si="200"/>
        <v>0</v>
      </c>
      <c r="I263" s="60">
        <f t="shared" si="200"/>
        <v>0</v>
      </c>
      <c r="J263" s="60">
        <f t="shared" si="200"/>
        <v>0</v>
      </c>
      <c r="K263" s="60">
        <f t="shared" si="170"/>
        <v>0</v>
      </c>
      <c r="L263" s="66">
        <f>+L264</f>
        <v>49596199265</v>
      </c>
      <c r="M263" s="42">
        <f t="shared" si="201"/>
        <v>6.2843948488235032E-3</v>
      </c>
      <c r="N263" s="60">
        <f t="shared" si="202"/>
        <v>0</v>
      </c>
      <c r="O263" s="60">
        <f t="shared" si="202"/>
        <v>49596199265</v>
      </c>
      <c r="P263" s="60">
        <f t="shared" si="202"/>
        <v>0</v>
      </c>
      <c r="Q263" s="60">
        <f t="shared" si="202"/>
        <v>49596199265</v>
      </c>
      <c r="R263" s="60">
        <f t="shared" si="202"/>
        <v>0</v>
      </c>
      <c r="S263" s="60">
        <f t="shared" si="202"/>
        <v>0</v>
      </c>
      <c r="T263" s="60">
        <f t="shared" si="202"/>
        <v>0</v>
      </c>
      <c r="U263" s="60">
        <f t="shared" si="202"/>
        <v>49596199265</v>
      </c>
      <c r="V263" s="60">
        <f t="shared" si="202"/>
        <v>0</v>
      </c>
      <c r="W263" s="60">
        <f t="shared" si="202"/>
        <v>0</v>
      </c>
      <c r="X263" s="38">
        <f t="shared" ref="X263:X303" si="203">+Q263/L263</f>
        <v>1</v>
      </c>
      <c r="Y263" s="38">
        <f t="shared" ref="Y263:Y303" si="204">+T263/L263</f>
        <v>0</v>
      </c>
      <c r="Z263" s="38">
        <f t="shared" ref="Z263:Z303" si="205">+V263/L263</f>
        <v>0</v>
      </c>
      <c r="AA263" s="38">
        <f t="shared" si="183"/>
        <v>0</v>
      </c>
      <c r="AB263" s="38" t="s">
        <v>40</v>
      </c>
    </row>
    <row r="264" spans="1:28" ht="43.5" customHeight="1" x14ac:dyDescent="0.25">
      <c r="A264" s="39" t="s">
        <v>437</v>
      </c>
      <c r="B264" s="34" t="s">
        <v>37</v>
      </c>
      <c r="C264" s="34">
        <v>10</v>
      </c>
      <c r="D264" s="34" t="s">
        <v>38</v>
      </c>
      <c r="E264" s="40" t="s">
        <v>436</v>
      </c>
      <c r="F264" s="60">
        <f t="shared" si="200"/>
        <v>49596199265</v>
      </c>
      <c r="G264" s="60">
        <f t="shared" si="200"/>
        <v>0</v>
      </c>
      <c r="H264" s="60">
        <f t="shared" si="200"/>
        <v>0</v>
      </c>
      <c r="I264" s="60">
        <f t="shared" si="200"/>
        <v>0</v>
      </c>
      <c r="J264" s="60">
        <f t="shared" si="200"/>
        <v>0</v>
      </c>
      <c r="K264" s="60">
        <f t="shared" si="170"/>
        <v>0</v>
      </c>
      <c r="L264" s="66">
        <f>+L265</f>
        <v>49596199265</v>
      </c>
      <c r="M264" s="42">
        <f t="shared" si="201"/>
        <v>6.2843948488235032E-3</v>
      </c>
      <c r="N264" s="60">
        <f t="shared" si="202"/>
        <v>0</v>
      </c>
      <c r="O264" s="60">
        <f t="shared" si="202"/>
        <v>49596199265</v>
      </c>
      <c r="P264" s="60">
        <f t="shared" si="202"/>
        <v>0</v>
      </c>
      <c r="Q264" s="60">
        <f t="shared" si="202"/>
        <v>49596199265</v>
      </c>
      <c r="R264" s="60">
        <f t="shared" si="202"/>
        <v>0</v>
      </c>
      <c r="S264" s="60">
        <f t="shared" si="202"/>
        <v>0</v>
      </c>
      <c r="T264" s="60">
        <f t="shared" si="202"/>
        <v>0</v>
      </c>
      <c r="U264" s="60">
        <f t="shared" si="202"/>
        <v>49596199265</v>
      </c>
      <c r="V264" s="60">
        <f t="shared" si="202"/>
        <v>0</v>
      </c>
      <c r="W264" s="60">
        <f t="shared" si="202"/>
        <v>0</v>
      </c>
      <c r="X264" s="38">
        <f t="shared" si="203"/>
        <v>1</v>
      </c>
      <c r="Y264" s="38">
        <f t="shared" si="204"/>
        <v>0</v>
      </c>
      <c r="Z264" s="38">
        <f t="shared" si="205"/>
        <v>0</v>
      </c>
      <c r="AA264" s="38">
        <f t="shared" si="183"/>
        <v>0</v>
      </c>
      <c r="AB264" s="38" t="s">
        <v>40</v>
      </c>
    </row>
    <row r="265" spans="1:28" ht="33.75" customHeight="1" x14ac:dyDescent="0.25">
      <c r="A265" s="39" t="s">
        <v>438</v>
      </c>
      <c r="B265" s="34" t="s">
        <v>37</v>
      </c>
      <c r="C265" s="34">
        <v>10</v>
      </c>
      <c r="D265" s="34" t="s">
        <v>38</v>
      </c>
      <c r="E265" s="40" t="s">
        <v>439</v>
      </c>
      <c r="F265" s="60">
        <f t="shared" si="200"/>
        <v>49596199265</v>
      </c>
      <c r="G265" s="60">
        <f t="shared" si="200"/>
        <v>0</v>
      </c>
      <c r="H265" s="60">
        <f t="shared" si="200"/>
        <v>0</v>
      </c>
      <c r="I265" s="60">
        <f t="shared" si="200"/>
        <v>0</v>
      </c>
      <c r="J265" s="60">
        <f t="shared" si="200"/>
        <v>0</v>
      </c>
      <c r="K265" s="60">
        <f t="shared" si="170"/>
        <v>0</v>
      </c>
      <c r="L265" s="66">
        <f>+L266</f>
        <v>49596199265</v>
      </c>
      <c r="M265" s="42">
        <f t="shared" si="201"/>
        <v>6.2843948488235032E-3</v>
      </c>
      <c r="N265" s="60">
        <f t="shared" si="202"/>
        <v>0</v>
      </c>
      <c r="O265" s="60">
        <f t="shared" si="202"/>
        <v>49596199265</v>
      </c>
      <c r="P265" s="60">
        <f t="shared" si="202"/>
        <v>0</v>
      </c>
      <c r="Q265" s="60">
        <f t="shared" si="202"/>
        <v>49596199265</v>
      </c>
      <c r="R265" s="60">
        <f t="shared" si="202"/>
        <v>0</v>
      </c>
      <c r="S265" s="60">
        <f t="shared" si="202"/>
        <v>0</v>
      </c>
      <c r="T265" s="60">
        <f t="shared" si="202"/>
        <v>0</v>
      </c>
      <c r="U265" s="60">
        <f t="shared" si="202"/>
        <v>49596199265</v>
      </c>
      <c r="V265" s="60">
        <f t="shared" si="202"/>
        <v>0</v>
      </c>
      <c r="W265" s="60">
        <f t="shared" si="202"/>
        <v>0</v>
      </c>
      <c r="X265" s="38">
        <f t="shared" si="203"/>
        <v>1</v>
      </c>
      <c r="Y265" s="38">
        <f t="shared" si="204"/>
        <v>0</v>
      </c>
      <c r="Z265" s="38">
        <f t="shared" si="205"/>
        <v>0</v>
      </c>
      <c r="AA265" s="38">
        <f t="shared" si="183"/>
        <v>0</v>
      </c>
      <c r="AB265" s="38" t="s">
        <v>40</v>
      </c>
    </row>
    <row r="266" spans="1:28" ht="41.25" customHeight="1" x14ac:dyDescent="0.25">
      <c r="A266" s="43" t="s">
        <v>440</v>
      </c>
      <c r="B266" s="44" t="s">
        <v>37</v>
      </c>
      <c r="C266" s="44">
        <v>10</v>
      </c>
      <c r="D266" s="44" t="s">
        <v>38</v>
      </c>
      <c r="E266" s="45" t="s">
        <v>258</v>
      </c>
      <c r="F266" s="46">
        <v>49596199265</v>
      </c>
      <c r="G266" s="46">
        <v>0</v>
      </c>
      <c r="H266" s="46">
        <v>0</v>
      </c>
      <c r="I266" s="46">
        <v>0</v>
      </c>
      <c r="J266" s="46">
        <v>0</v>
      </c>
      <c r="K266" s="46">
        <f t="shared" si="170"/>
        <v>0</v>
      </c>
      <c r="L266" s="56">
        <f>+F266+K266</f>
        <v>49596199265</v>
      </c>
      <c r="M266" s="51">
        <f t="shared" si="201"/>
        <v>6.2843948488235032E-3</v>
      </c>
      <c r="N266" s="46">
        <v>0</v>
      </c>
      <c r="O266" s="46">
        <v>49596199265</v>
      </c>
      <c r="P266" s="46">
        <f>L266-O266</f>
        <v>0</v>
      </c>
      <c r="Q266" s="46">
        <v>49596199265</v>
      </c>
      <c r="R266" s="46">
        <f>+L266-Q266</f>
        <v>0</v>
      </c>
      <c r="S266" s="46">
        <f>O266-Q266</f>
        <v>0</v>
      </c>
      <c r="T266" s="46">
        <v>0</v>
      </c>
      <c r="U266" s="46">
        <f>+Q266-T266</f>
        <v>49596199265</v>
      </c>
      <c r="V266" s="46">
        <v>0</v>
      </c>
      <c r="W266" s="48">
        <f>+T266-V266</f>
        <v>0</v>
      </c>
      <c r="X266" s="49">
        <f t="shared" si="203"/>
        <v>1</v>
      </c>
      <c r="Y266" s="49">
        <f t="shared" si="204"/>
        <v>0</v>
      </c>
      <c r="Z266" s="49">
        <f t="shared" si="205"/>
        <v>0</v>
      </c>
      <c r="AA266" s="49">
        <f t="shared" si="183"/>
        <v>0</v>
      </c>
      <c r="AB266" s="49" t="s">
        <v>40</v>
      </c>
    </row>
    <row r="267" spans="1:28" ht="34.5" customHeight="1" x14ac:dyDescent="0.25">
      <c r="A267" s="105" t="s">
        <v>441</v>
      </c>
      <c r="B267" s="100" t="s">
        <v>37</v>
      </c>
      <c r="C267" s="34">
        <v>10</v>
      </c>
      <c r="D267" s="34" t="s">
        <v>38</v>
      </c>
      <c r="E267" s="95" t="s">
        <v>442</v>
      </c>
      <c r="F267" s="66">
        <f t="shared" ref="F267:J269" si="206">+F270</f>
        <v>26169238642</v>
      </c>
      <c r="G267" s="66">
        <f t="shared" si="206"/>
        <v>0</v>
      </c>
      <c r="H267" s="66">
        <f t="shared" si="206"/>
        <v>0</v>
      </c>
      <c r="I267" s="66">
        <f t="shared" si="206"/>
        <v>0</v>
      </c>
      <c r="J267" s="66">
        <f t="shared" si="206"/>
        <v>0</v>
      </c>
      <c r="K267" s="66">
        <f t="shared" si="170"/>
        <v>0</v>
      </c>
      <c r="L267" s="66">
        <f>+L270</f>
        <v>26169238642</v>
      </c>
      <c r="M267" s="42">
        <f t="shared" si="201"/>
        <v>3.3159361192315303E-3</v>
      </c>
      <c r="N267" s="66">
        <f t="shared" ref="N267:W269" si="207">+N270</f>
        <v>0</v>
      </c>
      <c r="O267" s="66">
        <f t="shared" si="207"/>
        <v>17657181183.43</v>
      </c>
      <c r="P267" s="66">
        <f t="shared" si="207"/>
        <v>8512057458.5700006</v>
      </c>
      <c r="Q267" s="66">
        <f t="shared" si="207"/>
        <v>15548136713.039999</v>
      </c>
      <c r="R267" s="66">
        <f t="shared" si="207"/>
        <v>10621101928.959999</v>
      </c>
      <c r="S267" s="66">
        <f t="shared" si="207"/>
        <v>2109044470.3900001</v>
      </c>
      <c r="T267" s="66">
        <f t="shared" si="207"/>
        <v>2288590311.71</v>
      </c>
      <c r="U267" s="66">
        <f t="shared" si="207"/>
        <v>13259546401.33</v>
      </c>
      <c r="V267" s="66">
        <f t="shared" si="207"/>
        <v>2159524900.71</v>
      </c>
      <c r="W267" s="66">
        <f t="shared" si="207"/>
        <v>129065411</v>
      </c>
      <c r="X267" s="38">
        <f t="shared" si="203"/>
        <v>0.59413790847113934</v>
      </c>
      <c r="Y267" s="38">
        <f t="shared" si="204"/>
        <v>8.7453454149673079E-2</v>
      </c>
      <c r="Z267" s="38">
        <f t="shared" si="205"/>
        <v>8.2521502832111321E-2</v>
      </c>
      <c r="AA267" s="38">
        <f t="shared" si="183"/>
        <v>0.1471938634158389</v>
      </c>
      <c r="AB267" s="38">
        <f>+V267/T267</f>
        <v>0.9436048425357686</v>
      </c>
    </row>
    <row r="268" spans="1:28" ht="34.5" customHeight="1" x14ac:dyDescent="0.25">
      <c r="A268" s="105" t="s">
        <v>441</v>
      </c>
      <c r="B268" s="100" t="s">
        <v>37</v>
      </c>
      <c r="C268" s="34">
        <v>13</v>
      </c>
      <c r="D268" s="34" t="s">
        <v>38</v>
      </c>
      <c r="E268" s="95" t="s">
        <v>442</v>
      </c>
      <c r="F268" s="66">
        <f t="shared" si="206"/>
        <v>15000000000</v>
      </c>
      <c r="G268" s="66">
        <f t="shared" si="206"/>
        <v>0</v>
      </c>
      <c r="H268" s="66">
        <f t="shared" si="206"/>
        <v>0</v>
      </c>
      <c r="I268" s="66">
        <f t="shared" si="206"/>
        <v>2925000000</v>
      </c>
      <c r="J268" s="66">
        <f t="shared" si="206"/>
        <v>2925000000</v>
      </c>
      <c r="K268" s="66">
        <f t="shared" si="170"/>
        <v>0</v>
      </c>
      <c r="L268" s="66">
        <f>+L271</f>
        <v>15000000000</v>
      </c>
      <c r="M268" s="42">
        <f t="shared" si="201"/>
        <v>1.9006682796130295E-3</v>
      </c>
      <c r="N268" s="66">
        <f t="shared" si="207"/>
        <v>0</v>
      </c>
      <c r="O268" s="66">
        <f t="shared" si="207"/>
        <v>12075000000</v>
      </c>
      <c r="P268" s="66">
        <f t="shared" si="207"/>
        <v>2925000000</v>
      </c>
      <c r="Q268" s="66">
        <f t="shared" si="207"/>
        <v>6405089410</v>
      </c>
      <c r="R268" s="66">
        <f t="shared" si="207"/>
        <v>8594910590</v>
      </c>
      <c r="S268" s="66">
        <f t="shared" si="207"/>
        <v>5669910590</v>
      </c>
      <c r="T268" s="66">
        <f t="shared" si="207"/>
        <v>0</v>
      </c>
      <c r="U268" s="66">
        <f t="shared" si="207"/>
        <v>6405089410</v>
      </c>
      <c r="V268" s="66">
        <f t="shared" si="207"/>
        <v>0</v>
      </c>
      <c r="W268" s="66">
        <f t="shared" si="207"/>
        <v>0</v>
      </c>
      <c r="X268" s="38">
        <f t="shared" si="203"/>
        <v>0.42700596066666668</v>
      </c>
      <c r="Y268" s="38">
        <f t="shared" si="204"/>
        <v>0</v>
      </c>
      <c r="Z268" s="38">
        <f t="shared" si="205"/>
        <v>0</v>
      </c>
      <c r="AA268" s="38">
        <f t="shared" si="183"/>
        <v>0</v>
      </c>
      <c r="AB268" s="38" t="s">
        <v>40</v>
      </c>
    </row>
    <row r="269" spans="1:28" ht="34.5" customHeight="1" x14ac:dyDescent="0.25">
      <c r="A269" s="105" t="s">
        <v>441</v>
      </c>
      <c r="B269" s="100" t="s">
        <v>41</v>
      </c>
      <c r="C269" s="34">
        <v>20</v>
      </c>
      <c r="D269" s="34" t="s">
        <v>38</v>
      </c>
      <c r="E269" s="95" t="s">
        <v>442</v>
      </c>
      <c r="F269" s="60">
        <f t="shared" si="206"/>
        <v>21336005728</v>
      </c>
      <c r="G269" s="60">
        <f t="shared" si="206"/>
        <v>0</v>
      </c>
      <c r="H269" s="60">
        <f t="shared" si="206"/>
        <v>0</v>
      </c>
      <c r="I269" s="60">
        <f t="shared" si="206"/>
        <v>2074546116</v>
      </c>
      <c r="J269" s="60">
        <f t="shared" si="206"/>
        <v>2074546116</v>
      </c>
      <c r="K269" s="66">
        <f t="shared" si="170"/>
        <v>0</v>
      </c>
      <c r="L269" s="66">
        <f>+L272</f>
        <v>21336005728</v>
      </c>
      <c r="M269" s="42">
        <f t="shared" si="201"/>
        <v>2.7035112867234336E-3</v>
      </c>
      <c r="N269" s="60">
        <f t="shared" si="207"/>
        <v>0</v>
      </c>
      <c r="O269" s="60">
        <f t="shared" si="207"/>
        <v>13558853257</v>
      </c>
      <c r="P269" s="60">
        <f t="shared" si="207"/>
        <v>7777152471</v>
      </c>
      <c r="Q269" s="60">
        <f t="shared" si="207"/>
        <v>4539334560.75</v>
      </c>
      <c r="R269" s="60">
        <f t="shared" si="207"/>
        <v>16796671167.25</v>
      </c>
      <c r="S269" s="60">
        <f t="shared" si="207"/>
        <v>9019518696.25</v>
      </c>
      <c r="T269" s="60">
        <f t="shared" si="207"/>
        <v>1161635423.75</v>
      </c>
      <c r="U269" s="60">
        <f t="shared" si="207"/>
        <v>3377699137</v>
      </c>
      <c r="V269" s="60">
        <f t="shared" si="207"/>
        <v>1161635423.75</v>
      </c>
      <c r="W269" s="60">
        <f t="shared" si="207"/>
        <v>0</v>
      </c>
      <c r="X269" s="38">
        <f t="shared" si="203"/>
        <v>0.21275465607852129</v>
      </c>
      <c r="Y269" s="38">
        <f t="shared" si="204"/>
        <v>5.4444840264808537E-2</v>
      </c>
      <c r="Z269" s="38">
        <f t="shared" si="205"/>
        <v>5.4444840264808537E-2</v>
      </c>
      <c r="AA269" s="38">
        <f t="shared" si="183"/>
        <v>0.25590434196991019</v>
      </c>
      <c r="AB269" s="38">
        <f>+V269/T269</f>
        <v>1</v>
      </c>
    </row>
    <row r="270" spans="1:28" ht="34.5" customHeight="1" x14ac:dyDescent="0.25">
      <c r="A270" s="105" t="s">
        <v>443</v>
      </c>
      <c r="B270" s="100" t="s">
        <v>37</v>
      </c>
      <c r="C270" s="34">
        <v>10</v>
      </c>
      <c r="D270" s="34" t="s">
        <v>38</v>
      </c>
      <c r="E270" s="95" t="s">
        <v>251</v>
      </c>
      <c r="F270" s="66">
        <f>+F273+F277+F295+F299</f>
        <v>26169238642</v>
      </c>
      <c r="G270" s="66">
        <f>+G273+G277+G295+G299</f>
        <v>0</v>
      </c>
      <c r="H270" s="66">
        <f>+H273+H277+H295+H299</f>
        <v>0</v>
      </c>
      <c r="I270" s="66">
        <f>+I273+I277+I295+I299</f>
        <v>0</v>
      </c>
      <c r="J270" s="66">
        <f>+J273+J277+J295+J299</f>
        <v>0</v>
      </c>
      <c r="K270" s="66">
        <f t="shared" si="170"/>
        <v>0</v>
      </c>
      <c r="L270" s="66">
        <f>+L273+L277+L295+L299</f>
        <v>26169238642</v>
      </c>
      <c r="M270" s="42">
        <f t="shared" si="201"/>
        <v>3.3159361192315303E-3</v>
      </c>
      <c r="N270" s="66">
        <f t="shared" ref="N270:W270" si="208">+N273+N277+N295+N299</f>
        <v>0</v>
      </c>
      <c r="O270" s="66">
        <f t="shared" si="208"/>
        <v>17657181183.43</v>
      </c>
      <c r="P270" s="66">
        <f t="shared" si="208"/>
        <v>8512057458.5700006</v>
      </c>
      <c r="Q270" s="66">
        <f t="shared" si="208"/>
        <v>15548136713.039999</v>
      </c>
      <c r="R270" s="66">
        <f t="shared" si="208"/>
        <v>10621101928.959999</v>
      </c>
      <c r="S270" s="66">
        <f t="shared" si="208"/>
        <v>2109044470.3900001</v>
      </c>
      <c r="T270" s="66">
        <f t="shared" si="208"/>
        <v>2288590311.71</v>
      </c>
      <c r="U270" s="66">
        <f t="shared" si="208"/>
        <v>13259546401.33</v>
      </c>
      <c r="V270" s="66">
        <f t="shared" si="208"/>
        <v>2159524900.71</v>
      </c>
      <c r="W270" s="66">
        <f t="shared" si="208"/>
        <v>129065411</v>
      </c>
      <c r="X270" s="38">
        <f t="shared" si="203"/>
        <v>0.59413790847113934</v>
      </c>
      <c r="Y270" s="38">
        <f t="shared" si="204"/>
        <v>8.7453454149673079E-2</v>
      </c>
      <c r="Z270" s="38">
        <f t="shared" si="205"/>
        <v>8.2521502832111321E-2</v>
      </c>
      <c r="AA270" s="38">
        <f t="shared" si="183"/>
        <v>0.1471938634158389</v>
      </c>
      <c r="AB270" s="38">
        <f>+V270/T270</f>
        <v>0.9436048425357686</v>
      </c>
    </row>
    <row r="271" spans="1:28" ht="34.5" customHeight="1" x14ac:dyDescent="0.25">
      <c r="A271" s="105" t="s">
        <v>443</v>
      </c>
      <c r="B271" s="100" t="s">
        <v>37</v>
      </c>
      <c r="C271" s="34">
        <v>13</v>
      </c>
      <c r="D271" s="34" t="s">
        <v>38</v>
      </c>
      <c r="E271" s="95" t="s">
        <v>251</v>
      </c>
      <c r="F271" s="66">
        <f t="shared" ref="F271:J272" si="209">+F278</f>
        <v>15000000000</v>
      </c>
      <c r="G271" s="66">
        <f t="shared" si="209"/>
        <v>0</v>
      </c>
      <c r="H271" s="66">
        <f t="shared" si="209"/>
        <v>0</v>
      </c>
      <c r="I271" s="66">
        <f t="shared" si="209"/>
        <v>2925000000</v>
      </c>
      <c r="J271" s="66">
        <f t="shared" si="209"/>
        <v>2925000000</v>
      </c>
      <c r="K271" s="66">
        <f t="shared" si="170"/>
        <v>0</v>
      </c>
      <c r="L271" s="66">
        <f>+L278</f>
        <v>15000000000</v>
      </c>
      <c r="M271" s="42">
        <f t="shared" si="201"/>
        <v>1.9006682796130295E-3</v>
      </c>
      <c r="N271" s="66">
        <f t="shared" ref="N271:W272" si="210">+N278</f>
        <v>0</v>
      </c>
      <c r="O271" s="66">
        <f t="shared" si="210"/>
        <v>12075000000</v>
      </c>
      <c r="P271" s="66">
        <f t="shared" si="210"/>
        <v>2925000000</v>
      </c>
      <c r="Q271" s="66">
        <f t="shared" si="210"/>
        <v>6405089410</v>
      </c>
      <c r="R271" s="66">
        <f t="shared" si="210"/>
        <v>8594910590</v>
      </c>
      <c r="S271" s="66">
        <f t="shared" si="210"/>
        <v>5669910590</v>
      </c>
      <c r="T271" s="66">
        <f t="shared" si="210"/>
        <v>0</v>
      </c>
      <c r="U271" s="66">
        <f t="shared" si="210"/>
        <v>6405089410</v>
      </c>
      <c r="V271" s="66">
        <f t="shared" si="210"/>
        <v>0</v>
      </c>
      <c r="W271" s="66">
        <f t="shared" si="210"/>
        <v>0</v>
      </c>
      <c r="X271" s="38">
        <f t="shared" si="203"/>
        <v>0.42700596066666668</v>
      </c>
      <c r="Y271" s="38">
        <f t="shared" si="204"/>
        <v>0</v>
      </c>
      <c r="Z271" s="38">
        <f t="shared" si="205"/>
        <v>0</v>
      </c>
      <c r="AA271" s="38">
        <f t="shared" si="183"/>
        <v>0</v>
      </c>
      <c r="AB271" s="38" t="s">
        <v>40</v>
      </c>
    </row>
    <row r="272" spans="1:28" ht="34.5" customHeight="1" x14ac:dyDescent="0.25">
      <c r="A272" s="105" t="s">
        <v>443</v>
      </c>
      <c r="B272" s="100" t="s">
        <v>41</v>
      </c>
      <c r="C272" s="34">
        <v>20</v>
      </c>
      <c r="D272" s="34" t="s">
        <v>38</v>
      </c>
      <c r="E272" s="95" t="s">
        <v>251</v>
      </c>
      <c r="F272" s="66">
        <f t="shared" si="209"/>
        <v>21336005728</v>
      </c>
      <c r="G272" s="66">
        <f t="shared" si="209"/>
        <v>0</v>
      </c>
      <c r="H272" s="66">
        <f t="shared" si="209"/>
        <v>0</v>
      </c>
      <c r="I272" s="66">
        <f t="shared" si="209"/>
        <v>2074546116</v>
      </c>
      <c r="J272" s="66">
        <f t="shared" si="209"/>
        <v>2074546116</v>
      </c>
      <c r="K272" s="66">
        <f t="shared" si="170"/>
        <v>0</v>
      </c>
      <c r="L272" s="66">
        <f>+L279</f>
        <v>21336005728</v>
      </c>
      <c r="M272" s="42">
        <f t="shared" si="201"/>
        <v>2.7035112867234336E-3</v>
      </c>
      <c r="N272" s="66">
        <f t="shared" si="210"/>
        <v>0</v>
      </c>
      <c r="O272" s="66">
        <f t="shared" si="210"/>
        <v>13558853257</v>
      </c>
      <c r="P272" s="66">
        <f t="shared" si="210"/>
        <v>7777152471</v>
      </c>
      <c r="Q272" s="66">
        <f t="shared" si="210"/>
        <v>4539334560.75</v>
      </c>
      <c r="R272" s="66">
        <f t="shared" si="210"/>
        <v>16796671167.25</v>
      </c>
      <c r="S272" s="66">
        <f t="shared" si="210"/>
        <v>9019518696.25</v>
      </c>
      <c r="T272" s="66">
        <f t="shared" si="210"/>
        <v>1161635423.75</v>
      </c>
      <c r="U272" s="66">
        <f t="shared" si="210"/>
        <v>3377699137</v>
      </c>
      <c r="V272" s="66">
        <f t="shared" si="210"/>
        <v>1161635423.75</v>
      </c>
      <c r="W272" s="66">
        <f t="shared" si="210"/>
        <v>0</v>
      </c>
      <c r="X272" s="38">
        <f t="shared" si="203"/>
        <v>0.21275465607852129</v>
      </c>
      <c r="Y272" s="38">
        <f t="shared" si="204"/>
        <v>5.4444840264808537E-2</v>
      </c>
      <c r="Z272" s="38">
        <f t="shared" si="205"/>
        <v>5.4444840264808537E-2</v>
      </c>
      <c r="AA272" s="38">
        <f t="shared" si="183"/>
        <v>0.25590434196991019</v>
      </c>
      <c r="AB272" s="38">
        <f t="shared" ref="AB272:AB277" si="211">+V272/T272</f>
        <v>1</v>
      </c>
    </row>
    <row r="273" spans="1:28" ht="66" customHeight="1" x14ac:dyDescent="0.25">
      <c r="A273" s="96" t="s">
        <v>444</v>
      </c>
      <c r="B273" s="100" t="s">
        <v>37</v>
      </c>
      <c r="C273" s="34">
        <v>10</v>
      </c>
      <c r="D273" s="34" t="s">
        <v>38</v>
      </c>
      <c r="E273" s="95" t="s">
        <v>445</v>
      </c>
      <c r="F273" s="66">
        <f t="shared" ref="F273:J275" si="212">+F274</f>
        <v>50000000</v>
      </c>
      <c r="G273" s="66">
        <f t="shared" si="212"/>
        <v>0</v>
      </c>
      <c r="H273" s="66">
        <f t="shared" si="212"/>
        <v>0</v>
      </c>
      <c r="I273" s="66">
        <f t="shared" si="212"/>
        <v>0</v>
      </c>
      <c r="J273" s="66">
        <f t="shared" si="212"/>
        <v>0</v>
      </c>
      <c r="K273" s="66">
        <f t="shared" si="170"/>
        <v>0</v>
      </c>
      <c r="L273" s="66">
        <f>+L274</f>
        <v>50000000</v>
      </c>
      <c r="M273" s="61">
        <f t="shared" si="201"/>
        <v>6.3355609320434317E-6</v>
      </c>
      <c r="N273" s="66">
        <f t="shared" ref="N273:W275" si="213">+N274</f>
        <v>0</v>
      </c>
      <c r="O273" s="66">
        <f t="shared" si="213"/>
        <v>29022761</v>
      </c>
      <c r="P273" s="66">
        <f t="shared" si="213"/>
        <v>20977239</v>
      </c>
      <c r="Q273" s="66">
        <f t="shared" si="213"/>
        <v>15640514.130000001</v>
      </c>
      <c r="R273" s="66">
        <f t="shared" si="213"/>
        <v>34359485.869999997</v>
      </c>
      <c r="S273" s="66">
        <f t="shared" si="213"/>
        <v>13382246.869999999</v>
      </c>
      <c r="T273" s="66">
        <f t="shared" si="213"/>
        <v>3451828.13</v>
      </c>
      <c r="U273" s="66">
        <f t="shared" si="213"/>
        <v>12188686</v>
      </c>
      <c r="V273" s="66">
        <f t="shared" si="213"/>
        <v>3451828.13</v>
      </c>
      <c r="W273" s="66">
        <f t="shared" si="213"/>
        <v>0</v>
      </c>
      <c r="X273" s="38">
        <f t="shared" si="203"/>
        <v>0.31281028259999999</v>
      </c>
      <c r="Y273" s="38">
        <f t="shared" si="204"/>
        <v>6.9036562600000004E-2</v>
      </c>
      <c r="Z273" s="38">
        <f t="shared" si="205"/>
        <v>6.9036562600000004E-2</v>
      </c>
      <c r="AA273" s="38">
        <f t="shared" si="183"/>
        <v>0.22069786845299821</v>
      </c>
      <c r="AB273" s="38">
        <f t="shared" si="211"/>
        <v>1</v>
      </c>
    </row>
    <row r="274" spans="1:28" ht="49.5" customHeight="1" x14ac:dyDescent="0.25">
      <c r="A274" s="96" t="s">
        <v>446</v>
      </c>
      <c r="B274" s="100" t="s">
        <v>37</v>
      </c>
      <c r="C274" s="34">
        <v>10</v>
      </c>
      <c r="D274" s="34" t="s">
        <v>38</v>
      </c>
      <c r="E274" s="95" t="s">
        <v>445</v>
      </c>
      <c r="F274" s="66">
        <f t="shared" si="212"/>
        <v>50000000</v>
      </c>
      <c r="G274" s="66">
        <f t="shared" si="212"/>
        <v>0</v>
      </c>
      <c r="H274" s="66">
        <f t="shared" si="212"/>
        <v>0</v>
      </c>
      <c r="I274" s="66">
        <f t="shared" si="212"/>
        <v>0</v>
      </c>
      <c r="J274" s="66">
        <f t="shared" si="212"/>
        <v>0</v>
      </c>
      <c r="K274" s="66">
        <f t="shared" si="170"/>
        <v>0</v>
      </c>
      <c r="L274" s="66">
        <f>+L275</f>
        <v>50000000</v>
      </c>
      <c r="M274" s="61">
        <f t="shared" si="201"/>
        <v>6.3355609320434317E-6</v>
      </c>
      <c r="N274" s="66">
        <f t="shared" si="213"/>
        <v>0</v>
      </c>
      <c r="O274" s="66">
        <f t="shared" si="213"/>
        <v>29022761</v>
      </c>
      <c r="P274" s="66">
        <f t="shared" si="213"/>
        <v>20977239</v>
      </c>
      <c r="Q274" s="66">
        <f t="shared" si="213"/>
        <v>15640514.130000001</v>
      </c>
      <c r="R274" s="66">
        <f t="shared" si="213"/>
        <v>34359485.869999997</v>
      </c>
      <c r="S274" s="66">
        <f t="shared" si="213"/>
        <v>13382246.869999999</v>
      </c>
      <c r="T274" s="66">
        <f t="shared" si="213"/>
        <v>3451828.13</v>
      </c>
      <c r="U274" s="66">
        <f t="shared" si="213"/>
        <v>12188686</v>
      </c>
      <c r="V274" s="66">
        <f t="shared" si="213"/>
        <v>3451828.13</v>
      </c>
      <c r="W274" s="66">
        <f t="shared" si="213"/>
        <v>0</v>
      </c>
      <c r="X274" s="38">
        <f t="shared" si="203"/>
        <v>0.31281028259999999</v>
      </c>
      <c r="Y274" s="38">
        <f t="shared" si="204"/>
        <v>6.9036562600000004E-2</v>
      </c>
      <c r="Z274" s="38">
        <f t="shared" si="205"/>
        <v>6.9036562600000004E-2</v>
      </c>
      <c r="AA274" s="38">
        <f t="shared" si="183"/>
        <v>0.22069786845299821</v>
      </c>
      <c r="AB274" s="38">
        <f t="shared" si="211"/>
        <v>1</v>
      </c>
    </row>
    <row r="275" spans="1:28" ht="35.25" customHeight="1" x14ac:dyDescent="0.25">
      <c r="A275" s="96" t="s">
        <v>447</v>
      </c>
      <c r="B275" s="100" t="s">
        <v>37</v>
      </c>
      <c r="C275" s="34">
        <v>10</v>
      </c>
      <c r="D275" s="34" t="s">
        <v>38</v>
      </c>
      <c r="E275" s="95" t="s">
        <v>448</v>
      </c>
      <c r="F275" s="66">
        <f t="shared" si="212"/>
        <v>50000000</v>
      </c>
      <c r="G275" s="66">
        <f t="shared" si="212"/>
        <v>0</v>
      </c>
      <c r="H275" s="66">
        <f t="shared" si="212"/>
        <v>0</v>
      </c>
      <c r="I275" s="66">
        <f t="shared" si="212"/>
        <v>0</v>
      </c>
      <c r="J275" s="66">
        <f t="shared" si="212"/>
        <v>0</v>
      </c>
      <c r="K275" s="66">
        <f t="shared" si="170"/>
        <v>0</v>
      </c>
      <c r="L275" s="66">
        <f>+L276</f>
        <v>50000000</v>
      </c>
      <c r="M275" s="61">
        <f t="shared" si="201"/>
        <v>6.3355609320434317E-6</v>
      </c>
      <c r="N275" s="66">
        <f t="shared" si="213"/>
        <v>0</v>
      </c>
      <c r="O275" s="66">
        <f t="shared" si="213"/>
        <v>29022761</v>
      </c>
      <c r="P275" s="66">
        <f t="shared" si="213"/>
        <v>20977239</v>
      </c>
      <c r="Q275" s="66">
        <f t="shared" si="213"/>
        <v>15640514.130000001</v>
      </c>
      <c r="R275" s="66">
        <f t="shared" si="213"/>
        <v>34359485.869999997</v>
      </c>
      <c r="S275" s="66">
        <f t="shared" si="213"/>
        <v>13382246.869999999</v>
      </c>
      <c r="T275" s="66">
        <f t="shared" si="213"/>
        <v>3451828.13</v>
      </c>
      <c r="U275" s="66">
        <f t="shared" si="213"/>
        <v>12188686</v>
      </c>
      <c r="V275" s="66">
        <f t="shared" si="213"/>
        <v>3451828.13</v>
      </c>
      <c r="W275" s="66">
        <f t="shared" si="213"/>
        <v>0</v>
      </c>
      <c r="X275" s="38">
        <f t="shared" si="203"/>
        <v>0.31281028259999999</v>
      </c>
      <c r="Y275" s="38">
        <f t="shared" si="204"/>
        <v>6.9036562600000004E-2</v>
      </c>
      <c r="Z275" s="38">
        <f t="shared" si="205"/>
        <v>6.9036562600000004E-2</v>
      </c>
      <c r="AA275" s="38">
        <f t="shared" si="183"/>
        <v>0.22069786845299821</v>
      </c>
      <c r="AB275" s="38">
        <f t="shared" si="211"/>
        <v>1</v>
      </c>
    </row>
    <row r="276" spans="1:28" ht="48" customHeight="1" x14ac:dyDescent="0.25">
      <c r="A276" s="43" t="s">
        <v>449</v>
      </c>
      <c r="B276" s="103" t="s">
        <v>37</v>
      </c>
      <c r="C276" s="44">
        <v>10</v>
      </c>
      <c r="D276" s="44" t="s">
        <v>38</v>
      </c>
      <c r="E276" s="45" t="s">
        <v>258</v>
      </c>
      <c r="F276" s="46">
        <v>50000000</v>
      </c>
      <c r="G276" s="46">
        <v>0</v>
      </c>
      <c r="H276" s="46">
        <v>0</v>
      </c>
      <c r="I276" s="46">
        <v>0</v>
      </c>
      <c r="J276" s="46">
        <v>0</v>
      </c>
      <c r="K276" s="46">
        <f t="shared" si="170"/>
        <v>0</v>
      </c>
      <c r="L276" s="56">
        <f>+F276+K276</f>
        <v>50000000</v>
      </c>
      <c r="M276" s="53">
        <f t="shared" si="201"/>
        <v>6.3355609320434317E-6</v>
      </c>
      <c r="N276" s="46">
        <v>0</v>
      </c>
      <c r="O276" s="46">
        <v>29022761</v>
      </c>
      <c r="P276" s="46">
        <f>L276-O276</f>
        <v>20977239</v>
      </c>
      <c r="Q276" s="46">
        <v>15640514.130000001</v>
      </c>
      <c r="R276" s="46">
        <f>+L276-Q276</f>
        <v>34359485.869999997</v>
      </c>
      <c r="S276" s="46">
        <f>O276-Q276</f>
        <v>13382246.869999999</v>
      </c>
      <c r="T276" s="46">
        <v>3451828.13</v>
      </c>
      <c r="U276" s="46">
        <f>+Q276-T276</f>
        <v>12188686</v>
      </c>
      <c r="V276" s="46">
        <v>3451828.13</v>
      </c>
      <c r="W276" s="48">
        <f>+T276-V276</f>
        <v>0</v>
      </c>
      <c r="X276" s="49">
        <f t="shared" si="203"/>
        <v>0.31281028259999999</v>
      </c>
      <c r="Y276" s="49">
        <f t="shared" si="204"/>
        <v>6.9036562600000004E-2</v>
      </c>
      <c r="Z276" s="49">
        <f t="shared" si="205"/>
        <v>6.9036562600000004E-2</v>
      </c>
      <c r="AA276" s="49">
        <f t="shared" si="183"/>
        <v>0.22069786845299821</v>
      </c>
      <c r="AB276" s="258">
        <f t="shared" si="211"/>
        <v>1</v>
      </c>
    </row>
    <row r="277" spans="1:28" ht="64.5" customHeight="1" x14ac:dyDescent="0.25">
      <c r="A277" s="96" t="s">
        <v>450</v>
      </c>
      <c r="B277" s="107" t="s">
        <v>37</v>
      </c>
      <c r="C277" s="34">
        <v>10</v>
      </c>
      <c r="D277" s="34" t="s">
        <v>38</v>
      </c>
      <c r="E277" s="95" t="s">
        <v>451</v>
      </c>
      <c r="F277" s="60">
        <f t="shared" ref="F277:J279" si="214">+F280</f>
        <v>19000238642</v>
      </c>
      <c r="G277" s="60">
        <f t="shared" si="214"/>
        <v>0</v>
      </c>
      <c r="H277" s="60">
        <f t="shared" si="214"/>
        <v>0</v>
      </c>
      <c r="I277" s="60">
        <f t="shared" si="214"/>
        <v>0</v>
      </c>
      <c r="J277" s="60">
        <f t="shared" si="214"/>
        <v>0</v>
      </c>
      <c r="K277" s="66">
        <f t="shared" si="170"/>
        <v>0</v>
      </c>
      <c r="L277" s="66">
        <f>+L280</f>
        <v>19000238642</v>
      </c>
      <c r="M277" s="42">
        <f t="shared" si="201"/>
        <v>2.407543392795143E-3</v>
      </c>
      <c r="N277" s="60">
        <f t="shared" ref="N277:W279" si="215">+N280</f>
        <v>0</v>
      </c>
      <c r="O277" s="60">
        <f t="shared" si="215"/>
        <v>13075717460</v>
      </c>
      <c r="P277" s="60">
        <f t="shared" si="215"/>
        <v>5924521182</v>
      </c>
      <c r="Q277" s="60">
        <f t="shared" si="215"/>
        <v>11290794025.75</v>
      </c>
      <c r="R277" s="60">
        <f t="shared" si="215"/>
        <v>7709444616.25</v>
      </c>
      <c r="S277" s="60">
        <f t="shared" si="215"/>
        <v>1784923434.25</v>
      </c>
      <c r="T277" s="60">
        <f t="shared" si="215"/>
        <v>1791775097.8199999</v>
      </c>
      <c r="U277" s="60">
        <f t="shared" si="215"/>
        <v>9499018927.9300003</v>
      </c>
      <c r="V277" s="60">
        <f t="shared" si="215"/>
        <v>1778698151.8199999</v>
      </c>
      <c r="W277" s="60">
        <f t="shared" si="215"/>
        <v>13076946</v>
      </c>
      <c r="X277" s="38">
        <f t="shared" si="203"/>
        <v>0.59424485336682642</v>
      </c>
      <c r="Y277" s="38">
        <f t="shared" si="204"/>
        <v>9.4302768064148612E-2</v>
      </c>
      <c r="Z277" s="38">
        <f t="shared" si="205"/>
        <v>9.3614516392872577E-2</v>
      </c>
      <c r="AA277" s="38">
        <f t="shared" si="183"/>
        <v>0.15869345359889159</v>
      </c>
      <c r="AB277" s="38">
        <f t="shared" si="211"/>
        <v>0.99270168113402713</v>
      </c>
    </row>
    <row r="278" spans="1:28" ht="64.5" customHeight="1" x14ac:dyDescent="0.25">
      <c r="A278" s="96" t="s">
        <v>450</v>
      </c>
      <c r="B278" s="100" t="s">
        <v>37</v>
      </c>
      <c r="C278" s="34">
        <v>13</v>
      </c>
      <c r="D278" s="34" t="s">
        <v>38</v>
      </c>
      <c r="E278" s="95" t="s">
        <v>451</v>
      </c>
      <c r="F278" s="60">
        <f t="shared" si="214"/>
        <v>15000000000</v>
      </c>
      <c r="G278" s="60">
        <f t="shared" si="214"/>
        <v>0</v>
      </c>
      <c r="H278" s="60">
        <f t="shared" si="214"/>
        <v>0</v>
      </c>
      <c r="I278" s="60">
        <f t="shared" si="214"/>
        <v>2925000000</v>
      </c>
      <c r="J278" s="60">
        <f t="shared" si="214"/>
        <v>2925000000</v>
      </c>
      <c r="K278" s="66">
        <f t="shared" si="170"/>
        <v>0</v>
      </c>
      <c r="L278" s="66">
        <f>+L281</f>
        <v>15000000000</v>
      </c>
      <c r="M278" s="42">
        <f t="shared" si="201"/>
        <v>1.9006682796130295E-3</v>
      </c>
      <c r="N278" s="60">
        <f t="shared" si="215"/>
        <v>0</v>
      </c>
      <c r="O278" s="60">
        <f t="shared" si="215"/>
        <v>12075000000</v>
      </c>
      <c r="P278" s="60">
        <f t="shared" si="215"/>
        <v>2925000000</v>
      </c>
      <c r="Q278" s="60">
        <f t="shared" si="215"/>
        <v>6405089410</v>
      </c>
      <c r="R278" s="60">
        <f t="shared" si="215"/>
        <v>8594910590</v>
      </c>
      <c r="S278" s="60">
        <f t="shared" si="215"/>
        <v>5669910590</v>
      </c>
      <c r="T278" s="60">
        <f t="shared" si="215"/>
        <v>0</v>
      </c>
      <c r="U278" s="60">
        <f t="shared" si="215"/>
        <v>6405089410</v>
      </c>
      <c r="V278" s="60">
        <f t="shared" si="215"/>
        <v>0</v>
      </c>
      <c r="W278" s="60">
        <f t="shared" si="215"/>
        <v>0</v>
      </c>
      <c r="X278" s="38">
        <f t="shared" si="203"/>
        <v>0.42700596066666668</v>
      </c>
      <c r="Y278" s="38">
        <f t="shared" si="204"/>
        <v>0</v>
      </c>
      <c r="Z278" s="38">
        <f t="shared" si="205"/>
        <v>0</v>
      </c>
      <c r="AA278" s="38">
        <f t="shared" si="183"/>
        <v>0</v>
      </c>
      <c r="AB278" s="38" t="s">
        <v>40</v>
      </c>
    </row>
    <row r="279" spans="1:28" ht="64.5" customHeight="1" x14ac:dyDescent="0.25">
      <c r="A279" s="96" t="s">
        <v>450</v>
      </c>
      <c r="B279" s="100" t="s">
        <v>41</v>
      </c>
      <c r="C279" s="34">
        <v>20</v>
      </c>
      <c r="D279" s="34" t="s">
        <v>38</v>
      </c>
      <c r="E279" s="95" t="s">
        <v>451</v>
      </c>
      <c r="F279" s="60">
        <f t="shared" si="214"/>
        <v>21336005728</v>
      </c>
      <c r="G279" s="60">
        <f t="shared" si="214"/>
        <v>0</v>
      </c>
      <c r="H279" s="60">
        <f t="shared" si="214"/>
        <v>0</v>
      </c>
      <c r="I279" s="60">
        <f t="shared" si="214"/>
        <v>2074546116</v>
      </c>
      <c r="J279" s="60">
        <f t="shared" si="214"/>
        <v>2074546116</v>
      </c>
      <c r="K279" s="66">
        <f t="shared" si="170"/>
        <v>0</v>
      </c>
      <c r="L279" s="66">
        <f>+L282</f>
        <v>21336005728</v>
      </c>
      <c r="M279" s="42">
        <f t="shared" si="201"/>
        <v>2.7035112867234336E-3</v>
      </c>
      <c r="N279" s="60">
        <f t="shared" si="215"/>
        <v>0</v>
      </c>
      <c r="O279" s="60">
        <f t="shared" si="215"/>
        <v>13558853257</v>
      </c>
      <c r="P279" s="60">
        <f t="shared" si="215"/>
        <v>7777152471</v>
      </c>
      <c r="Q279" s="60">
        <f t="shared" si="215"/>
        <v>4539334560.75</v>
      </c>
      <c r="R279" s="60">
        <f t="shared" si="215"/>
        <v>16796671167.25</v>
      </c>
      <c r="S279" s="60">
        <f t="shared" si="215"/>
        <v>9019518696.25</v>
      </c>
      <c r="T279" s="60">
        <f t="shared" si="215"/>
        <v>1161635423.75</v>
      </c>
      <c r="U279" s="60">
        <f t="shared" si="215"/>
        <v>3377699137</v>
      </c>
      <c r="V279" s="60">
        <f t="shared" si="215"/>
        <v>1161635423.75</v>
      </c>
      <c r="W279" s="60">
        <f t="shared" si="215"/>
        <v>0</v>
      </c>
      <c r="X279" s="38">
        <f t="shared" si="203"/>
        <v>0.21275465607852129</v>
      </c>
      <c r="Y279" s="38">
        <f t="shared" si="204"/>
        <v>5.4444840264808537E-2</v>
      </c>
      <c r="Z279" s="38">
        <f t="shared" si="205"/>
        <v>5.4444840264808537E-2</v>
      </c>
      <c r="AA279" s="38">
        <f t="shared" si="183"/>
        <v>0.25590434196991019</v>
      </c>
      <c r="AB279" s="38">
        <f>+V279/T279</f>
        <v>1</v>
      </c>
    </row>
    <row r="280" spans="1:28" ht="49.5" customHeight="1" x14ac:dyDescent="0.25">
      <c r="A280" s="96" t="s">
        <v>452</v>
      </c>
      <c r="B280" s="107" t="s">
        <v>37</v>
      </c>
      <c r="C280" s="34">
        <v>10</v>
      </c>
      <c r="D280" s="34" t="s">
        <v>38</v>
      </c>
      <c r="E280" s="95" t="s">
        <v>451</v>
      </c>
      <c r="F280" s="66">
        <f t="shared" ref="F280:J282" si="216">+F283+F286</f>
        <v>19000238642</v>
      </c>
      <c r="G280" s="66">
        <f t="shared" si="216"/>
        <v>0</v>
      </c>
      <c r="H280" s="66">
        <f t="shared" si="216"/>
        <v>0</v>
      </c>
      <c r="I280" s="66">
        <f t="shared" si="216"/>
        <v>0</v>
      </c>
      <c r="J280" s="66">
        <f t="shared" si="216"/>
        <v>0</v>
      </c>
      <c r="K280" s="66">
        <f t="shared" si="170"/>
        <v>0</v>
      </c>
      <c r="L280" s="66">
        <f>+L283+L286</f>
        <v>19000238642</v>
      </c>
      <c r="M280" s="42">
        <f t="shared" si="201"/>
        <v>2.407543392795143E-3</v>
      </c>
      <c r="N280" s="66">
        <f t="shared" ref="N280:W282" si="217">+N283+N286</f>
        <v>0</v>
      </c>
      <c r="O280" s="66">
        <f t="shared" si="217"/>
        <v>13075717460</v>
      </c>
      <c r="P280" s="66">
        <f t="shared" si="217"/>
        <v>5924521182</v>
      </c>
      <c r="Q280" s="66">
        <f t="shared" si="217"/>
        <v>11290794025.75</v>
      </c>
      <c r="R280" s="66">
        <f t="shared" si="217"/>
        <v>7709444616.25</v>
      </c>
      <c r="S280" s="66">
        <f t="shared" si="217"/>
        <v>1784923434.25</v>
      </c>
      <c r="T280" s="66">
        <f t="shared" si="217"/>
        <v>1791775097.8199999</v>
      </c>
      <c r="U280" s="66">
        <f t="shared" si="217"/>
        <v>9499018927.9300003</v>
      </c>
      <c r="V280" s="66">
        <f t="shared" si="217"/>
        <v>1778698151.8199999</v>
      </c>
      <c r="W280" s="66">
        <f t="shared" si="217"/>
        <v>13076946</v>
      </c>
      <c r="X280" s="38">
        <f t="shared" si="203"/>
        <v>0.59424485336682642</v>
      </c>
      <c r="Y280" s="38">
        <f t="shared" si="204"/>
        <v>9.4302768064148612E-2</v>
      </c>
      <c r="Z280" s="38">
        <f t="shared" si="205"/>
        <v>9.3614516392872577E-2</v>
      </c>
      <c r="AA280" s="38">
        <f t="shared" si="183"/>
        <v>0.15869345359889159</v>
      </c>
      <c r="AB280" s="38">
        <f>+V280/T280</f>
        <v>0.99270168113402713</v>
      </c>
    </row>
    <row r="281" spans="1:28" ht="49.5" customHeight="1" x14ac:dyDescent="0.25">
      <c r="A281" s="96" t="s">
        <v>452</v>
      </c>
      <c r="B281" s="100" t="s">
        <v>37</v>
      </c>
      <c r="C281" s="34">
        <v>13</v>
      </c>
      <c r="D281" s="34" t="s">
        <v>38</v>
      </c>
      <c r="E281" s="95" t="s">
        <v>451</v>
      </c>
      <c r="F281" s="66">
        <f t="shared" si="216"/>
        <v>15000000000</v>
      </c>
      <c r="G281" s="66">
        <f t="shared" si="216"/>
        <v>0</v>
      </c>
      <c r="H281" s="66">
        <f t="shared" si="216"/>
        <v>0</v>
      </c>
      <c r="I281" s="66">
        <f t="shared" si="216"/>
        <v>2925000000</v>
      </c>
      <c r="J281" s="66">
        <f t="shared" si="216"/>
        <v>2925000000</v>
      </c>
      <c r="K281" s="66">
        <f t="shared" si="170"/>
        <v>0</v>
      </c>
      <c r="L281" s="66">
        <f>+L284+L287</f>
        <v>15000000000</v>
      </c>
      <c r="M281" s="42">
        <f t="shared" si="201"/>
        <v>1.9006682796130295E-3</v>
      </c>
      <c r="N281" s="66">
        <f>+N287</f>
        <v>0</v>
      </c>
      <c r="O281" s="66">
        <f t="shared" si="217"/>
        <v>12075000000</v>
      </c>
      <c r="P281" s="66">
        <f t="shared" si="217"/>
        <v>2925000000</v>
      </c>
      <c r="Q281" s="66">
        <f t="shared" si="217"/>
        <v>6405089410</v>
      </c>
      <c r="R281" s="66">
        <f t="shared" si="217"/>
        <v>8594910590</v>
      </c>
      <c r="S281" s="66">
        <f t="shared" si="217"/>
        <v>5669910590</v>
      </c>
      <c r="T281" s="66">
        <f t="shared" si="217"/>
        <v>0</v>
      </c>
      <c r="U281" s="66">
        <f t="shared" si="217"/>
        <v>6405089410</v>
      </c>
      <c r="V281" s="66">
        <f t="shared" si="217"/>
        <v>0</v>
      </c>
      <c r="W281" s="66">
        <f t="shared" si="217"/>
        <v>0</v>
      </c>
      <c r="X281" s="38">
        <f t="shared" si="203"/>
        <v>0.42700596066666668</v>
      </c>
      <c r="Y281" s="38">
        <f t="shared" si="204"/>
        <v>0</v>
      </c>
      <c r="Z281" s="38">
        <f t="shared" si="205"/>
        <v>0</v>
      </c>
      <c r="AA281" s="38">
        <f t="shared" si="183"/>
        <v>0</v>
      </c>
      <c r="AB281" s="38" t="s">
        <v>40</v>
      </c>
    </row>
    <row r="282" spans="1:28" ht="49.5" customHeight="1" x14ac:dyDescent="0.25">
      <c r="A282" s="96" t="s">
        <v>452</v>
      </c>
      <c r="B282" s="100" t="s">
        <v>41</v>
      </c>
      <c r="C282" s="34">
        <v>20</v>
      </c>
      <c r="D282" s="34" t="s">
        <v>38</v>
      </c>
      <c r="E282" s="95" t="s">
        <v>451</v>
      </c>
      <c r="F282" s="66">
        <f t="shared" si="216"/>
        <v>21336005728</v>
      </c>
      <c r="G282" s="66">
        <f t="shared" si="216"/>
        <v>0</v>
      </c>
      <c r="H282" s="66">
        <f t="shared" si="216"/>
        <v>0</v>
      </c>
      <c r="I282" s="66">
        <f t="shared" si="216"/>
        <v>2074546116</v>
      </c>
      <c r="J282" s="66">
        <f t="shared" si="216"/>
        <v>2074546116</v>
      </c>
      <c r="K282" s="66">
        <f t="shared" si="170"/>
        <v>0</v>
      </c>
      <c r="L282" s="66">
        <f>+L285+L288</f>
        <v>21336005728</v>
      </c>
      <c r="M282" s="42">
        <f t="shared" si="201"/>
        <v>2.7035112867234336E-3</v>
      </c>
      <c r="N282" s="66">
        <f>+N285+N288</f>
        <v>0</v>
      </c>
      <c r="O282" s="66">
        <f t="shared" si="217"/>
        <v>13558853257</v>
      </c>
      <c r="P282" s="66">
        <f t="shared" si="217"/>
        <v>7777152471</v>
      </c>
      <c r="Q282" s="66">
        <f t="shared" si="217"/>
        <v>4539334560.75</v>
      </c>
      <c r="R282" s="66">
        <f t="shared" si="217"/>
        <v>16796671167.25</v>
      </c>
      <c r="S282" s="66">
        <f t="shared" si="217"/>
        <v>9019518696.25</v>
      </c>
      <c r="T282" s="66">
        <f t="shared" si="217"/>
        <v>1161635423.75</v>
      </c>
      <c r="U282" s="66">
        <f t="shared" si="217"/>
        <v>3377699137</v>
      </c>
      <c r="V282" s="66">
        <f t="shared" si="217"/>
        <v>1161635423.75</v>
      </c>
      <c r="W282" s="66">
        <f t="shared" si="217"/>
        <v>0</v>
      </c>
      <c r="X282" s="38">
        <f t="shared" si="203"/>
        <v>0.21275465607852129</v>
      </c>
      <c r="Y282" s="38">
        <f t="shared" si="204"/>
        <v>5.4444840264808537E-2</v>
      </c>
      <c r="Z282" s="38">
        <f t="shared" si="205"/>
        <v>5.4444840264808537E-2</v>
      </c>
      <c r="AA282" s="38">
        <f t="shared" si="183"/>
        <v>0.25590434196991019</v>
      </c>
      <c r="AB282" s="38">
        <f>+V282/T282</f>
        <v>1</v>
      </c>
    </row>
    <row r="283" spans="1:28" ht="34.5" customHeight="1" x14ac:dyDescent="0.25">
      <c r="A283" s="96" t="s">
        <v>453</v>
      </c>
      <c r="B283" s="107" t="s">
        <v>37</v>
      </c>
      <c r="C283" s="34">
        <v>10</v>
      </c>
      <c r="D283" s="34" t="s">
        <v>38</v>
      </c>
      <c r="E283" s="40" t="s">
        <v>393</v>
      </c>
      <c r="F283" s="66">
        <f t="shared" ref="F283:J288" si="218">+F289</f>
        <v>18384779632</v>
      </c>
      <c r="G283" s="66">
        <f t="shared" si="218"/>
        <v>0</v>
      </c>
      <c r="H283" s="66">
        <f t="shared" si="218"/>
        <v>0</v>
      </c>
      <c r="I283" s="66">
        <f t="shared" si="218"/>
        <v>0</v>
      </c>
      <c r="J283" s="66">
        <f t="shared" si="218"/>
        <v>0</v>
      </c>
      <c r="K283" s="66">
        <f t="shared" si="170"/>
        <v>0</v>
      </c>
      <c r="L283" s="66">
        <f t="shared" ref="L283:L288" si="219">+L289</f>
        <v>18384779632</v>
      </c>
      <c r="M283" s="42">
        <f t="shared" si="201"/>
        <v>2.3295578316145401E-3</v>
      </c>
      <c r="N283" s="66">
        <f t="shared" ref="N283:W288" si="220">+N289</f>
        <v>0</v>
      </c>
      <c r="O283" s="66">
        <f t="shared" si="220"/>
        <v>12480128050</v>
      </c>
      <c r="P283" s="66">
        <f t="shared" si="220"/>
        <v>5904651582</v>
      </c>
      <c r="Q283" s="66">
        <f t="shared" si="220"/>
        <v>11290794025.75</v>
      </c>
      <c r="R283" s="66">
        <f t="shared" si="220"/>
        <v>7093985606.25</v>
      </c>
      <c r="S283" s="66">
        <f t="shared" si="220"/>
        <v>1189334024.25</v>
      </c>
      <c r="T283" s="66">
        <f t="shared" si="220"/>
        <v>1791775097.8199999</v>
      </c>
      <c r="U283" s="66">
        <f t="shared" si="220"/>
        <v>9499018927.9300003</v>
      </c>
      <c r="V283" s="66">
        <f t="shared" si="220"/>
        <v>1778698151.8199999</v>
      </c>
      <c r="W283" s="66">
        <f t="shared" si="220"/>
        <v>13076946</v>
      </c>
      <c r="X283" s="38">
        <f t="shared" si="203"/>
        <v>0.61413812141090773</v>
      </c>
      <c r="Y283" s="38">
        <f t="shared" si="204"/>
        <v>9.7459699473432332E-2</v>
      </c>
      <c r="Z283" s="38">
        <f t="shared" si="205"/>
        <v>9.6748407510093337E-2</v>
      </c>
      <c r="AA283" s="38">
        <f t="shared" si="183"/>
        <v>0.15869345359889159</v>
      </c>
      <c r="AB283" s="38">
        <f>+V283/T283</f>
        <v>0.99270168113402713</v>
      </c>
    </row>
    <row r="284" spans="1:28" ht="34.5" customHeight="1" x14ac:dyDescent="0.25">
      <c r="A284" s="96" t="s">
        <v>453</v>
      </c>
      <c r="B284" s="107" t="s">
        <v>37</v>
      </c>
      <c r="C284" s="34">
        <v>13</v>
      </c>
      <c r="D284" s="34" t="s">
        <v>38</v>
      </c>
      <c r="E284" s="40" t="s">
        <v>393</v>
      </c>
      <c r="F284" s="66">
        <f t="shared" si="218"/>
        <v>0</v>
      </c>
      <c r="G284" s="66">
        <f t="shared" si="218"/>
        <v>0</v>
      </c>
      <c r="H284" s="66">
        <f t="shared" si="218"/>
        <v>0</v>
      </c>
      <c r="I284" s="66">
        <f t="shared" si="218"/>
        <v>2925000000</v>
      </c>
      <c r="J284" s="66">
        <f t="shared" si="218"/>
        <v>0</v>
      </c>
      <c r="K284" s="66">
        <f t="shared" ref="K284:K303" si="221">+G284-H284+I284-J284</f>
        <v>2925000000</v>
      </c>
      <c r="L284" s="66">
        <f t="shared" si="219"/>
        <v>2925000000</v>
      </c>
      <c r="M284" s="42">
        <f t="shared" si="201"/>
        <v>3.7063031452454074E-4</v>
      </c>
      <c r="N284" s="66">
        <f t="shared" si="220"/>
        <v>0</v>
      </c>
      <c r="O284" s="66">
        <f t="shared" si="220"/>
        <v>0</v>
      </c>
      <c r="P284" s="66">
        <f t="shared" si="220"/>
        <v>2925000000</v>
      </c>
      <c r="Q284" s="66">
        <f t="shared" si="220"/>
        <v>0</v>
      </c>
      <c r="R284" s="66">
        <f t="shared" si="220"/>
        <v>2925000000</v>
      </c>
      <c r="S284" s="66">
        <f t="shared" si="220"/>
        <v>0</v>
      </c>
      <c r="T284" s="66">
        <f t="shared" si="220"/>
        <v>0</v>
      </c>
      <c r="U284" s="66">
        <f t="shared" si="220"/>
        <v>0</v>
      </c>
      <c r="V284" s="66">
        <f t="shared" si="220"/>
        <v>0</v>
      </c>
      <c r="W284" s="66">
        <f t="shared" si="220"/>
        <v>0</v>
      </c>
      <c r="X284" s="38">
        <f t="shared" si="203"/>
        <v>0</v>
      </c>
      <c r="Y284" s="38">
        <f t="shared" si="204"/>
        <v>0</v>
      </c>
      <c r="Z284" s="38">
        <f t="shared" si="205"/>
        <v>0</v>
      </c>
      <c r="AA284" s="38" t="s">
        <v>40</v>
      </c>
      <c r="AB284" s="38" t="s">
        <v>40</v>
      </c>
    </row>
    <row r="285" spans="1:28" ht="34.5" customHeight="1" x14ac:dyDescent="0.25">
      <c r="A285" s="96" t="s">
        <v>453</v>
      </c>
      <c r="B285" s="107" t="s">
        <v>41</v>
      </c>
      <c r="C285" s="34">
        <v>20</v>
      </c>
      <c r="D285" s="34" t="s">
        <v>38</v>
      </c>
      <c r="E285" s="40" t="s">
        <v>393</v>
      </c>
      <c r="F285" s="66">
        <f t="shared" si="218"/>
        <v>5269459612</v>
      </c>
      <c r="G285" s="66">
        <f t="shared" si="218"/>
        <v>0</v>
      </c>
      <c r="H285" s="66">
        <f t="shared" si="218"/>
        <v>0</v>
      </c>
      <c r="I285" s="66">
        <f t="shared" si="218"/>
        <v>2074546116</v>
      </c>
      <c r="J285" s="66">
        <f t="shared" si="218"/>
        <v>0</v>
      </c>
      <c r="K285" s="66">
        <f t="shared" si="221"/>
        <v>2074546116</v>
      </c>
      <c r="L285" s="66">
        <f t="shared" si="219"/>
        <v>7344005728</v>
      </c>
      <c r="M285" s="42">
        <f t="shared" si="201"/>
        <v>9.3056791550039965E-4</v>
      </c>
      <c r="N285" s="66">
        <f t="shared" si="220"/>
        <v>0</v>
      </c>
      <c r="O285" s="66">
        <f t="shared" si="220"/>
        <v>4045719657</v>
      </c>
      <c r="P285" s="66">
        <f t="shared" si="220"/>
        <v>3298286071</v>
      </c>
      <c r="Q285" s="66">
        <f t="shared" si="220"/>
        <v>3747276081</v>
      </c>
      <c r="R285" s="66">
        <f t="shared" si="220"/>
        <v>3596729647</v>
      </c>
      <c r="S285" s="66">
        <f t="shared" si="220"/>
        <v>298443576</v>
      </c>
      <c r="T285" s="66">
        <f t="shared" si="220"/>
        <v>369576944</v>
      </c>
      <c r="U285" s="66">
        <f t="shared" si="220"/>
        <v>3377699137</v>
      </c>
      <c r="V285" s="66">
        <f t="shared" si="220"/>
        <v>369576944</v>
      </c>
      <c r="W285" s="66">
        <f t="shared" si="220"/>
        <v>0</v>
      </c>
      <c r="X285" s="38">
        <f t="shared" si="203"/>
        <v>0.51024961305694672</v>
      </c>
      <c r="Y285" s="38">
        <f t="shared" si="204"/>
        <v>5.0323618701839878E-2</v>
      </c>
      <c r="Z285" s="38">
        <f t="shared" si="205"/>
        <v>5.0323618701839878E-2</v>
      </c>
      <c r="AA285" s="38">
        <f>+T285/Q285</f>
        <v>9.862549115980121E-2</v>
      </c>
      <c r="AB285" s="38">
        <f>+V285/T285</f>
        <v>1</v>
      </c>
    </row>
    <row r="286" spans="1:28" ht="30.75" customHeight="1" x14ac:dyDescent="0.25">
      <c r="A286" s="96" t="s">
        <v>454</v>
      </c>
      <c r="B286" s="107" t="s">
        <v>37</v>
      </c>
      <c r="C286" s="34">
        <v>10</v>
      </c>
      <c r="D286" s="34" t="s">
        <v>38</v>
      </c>
      <c r="E286" s="40" t="s">
        <v>455</v>
      </c>
      <c r="F286" s="62">
        <f t="shared" si="218"/>
        <v>615459010</v>
      </c>
      <c r="G286" s="62">
        <f t="shared" si="218"/>
        <v>0</v>
      </c>
      <c r="H286" s="62">
        <f t="shared" si="218"/>
        <v>0</v>
      </c>
      <c r="I286" s="62">
        <f t="shared" si="218"/>
        <v>0</v>
      </c>
      <c r="J286" s="62">
        <f t="shared" si="218"/>
        <v>0</v>
      </c>
      <c r="K286" s="62">
        <f t="shared" si="221"/>
        <v>0</v>
      </c>
      <c r="L286" s="66">
        <f t="shared" si="219"/>
        <v>615459010</v>
      </c>
      <c r="M286" s="42">
        <f t="shared" si="201"/>
        <v>7.798556118060255E-5</v>
      </c>
      <c r="N286" s="62">
        <f t="shared" si="220"/>
        <v>0</v>
      </c>
      <c r="O286" s="62">
        <f t="shared" si="220"/>
        <v>595589410</v>
      </c>
      <c r="P286" s="62">
        <f t="shared" si="220"/>
        <v>19869600</v>
      </c>
      <c r="Q286" s="62">
        <f t="shared" si="220"/>
        <v>0</v>
      </c>
      <c r="R286" s="62">
        <f t="shared" si="220"/>
        <v>615459010</v>
      </c>
      <c r="S286" s="62">
        <f t="shared" si="220"/>
        <v>595589410</v>
      </c>
      <c r="T286" s="62">
        <f t="shared" si="220"/>
        <v>0</v>
      </c>
      <c r="U286" s="62">
        <f t="shared" si="220"/>
        <v>0</v>
      </c>
      <c r="V286" s="62">
        <f t="shared" si="220"/>
        <v>0</v>
      </c>
      <c r="W286" s="62">
        <f t="shared" si="220"/>
        <v>0</v>
      </c>
      <c r="X286" s="38">
        <f t="shared" si="203"/>
        <v>0</v>
      </c>
      <c r="Y286" s="38">
        <f t="shared" si="204"/>
        <v>0</v>
      </c>
      <c r="Z286" s="38">
        <f t="shared" si="205"/>
        <v>0</v>
      </c>
      <c r="AA286" s="38" t="s">
        <v>40</v>
      </c>
      <c r="AB286" s="38" t="s">
        <v>40</v>
      </c>
    </row>
    <row r="287" spans="1:28" ht="30.75" customHeight="1" x14ac:dyDescent="0.25">
      <c r="A287" s="96" t="s">
        <v>454</v>
      </c>
      <c r="B287" s="107" t="s">
        <v>37</v>
      </c>
      <c r="C287" s="34">
        <v>13</v>
      </c>
      <c r="D287" s="34" t="s">
        <v>38</v>
      </c>
      <c r="E287" s="40" t="s">
        <v>455</v>
      </c>
      <c r="F287" s="62">
        <f t="shared" si="218"/>
        <v>15000000000</v>
      </c>
      <c r="G287" s="62">
        <f t="shared" si="218"/>
        <v>0</v>
      </c>
      <c r="H287" s="62">
        <f t="shared" si="218"/>
        <v>0</v>
      </c>
      <c r="I287" s="62">
        <f t="shared" si="218"/>
        <v>0</v>
      </c>
      <c r="J287" s="62">
        <f t="shared" si="218"/>
        <v>2925000000</v>
      </c>
      <c r="K287" s="62">
        <f t="shared" si="221"/>
        <v>-2925000000</v>
      </c>
      <c r="L287" s="66">
        <f t="shared" si="219"/>
        <v>12075000000</v>
      </c>
      <c r="M287" s="42">
        <f t="shared" si="201"/>
        <v>1.5300379650884887E-3</v>
      </c>
      <c r="N287" s="62">
        <f>+N293+N290</f>
        <v>0</v>
      </c>
      <c r="O287" s="62">
        <f t="shared" si="220"/>
        <v>12075000000</v>
      </c>
      <c r="P287" s="62">
        <f t="shared" si="220"/>
        <v>0</v>
      </c>
      <c r="Q287" s="62">
        <f t="shared" si="220"/>
        <v>6405089410</v>
      </c>
      <c r="R287" s="62">
        <f t="shared" si="220"/>
        <v>5669910590</v>
      </c>
      <c r="S287" s="62">
        <f t="shared" si="220"/>
        <v>5669910590</v>
      </c>
      <c r="T287" s="62">
        <f t="shared" si="220"/>
        <v>0</v>
      </c>
      <c r="U287" s="62">
        <f t="shared" si="220"/>
        <v>6405089410</v>
      </c>
      <c r="V287" s="62">
        <f t="shared" si="220"/>
        <v>0</v>
      </c>
      <c r="W287" s="62">
        <f t="shared" si="220"/>
        <v>0</v>
      </c>
      <c r="X287" s="38">
        <f t="shared" si="203"/>
        <v>0.53044218716356106</v>
      </c>
      <c r="Y287" s="38">
        <f t="shared" si="204"/>
        <v>0</v>
      </c>
      <c r="Z287" s="38">
        <f t="shared" si="205"/>
        <v>0</v>
      </c>
      <c r="AA287" s="38">
        <f>+T287/Q287</f>
        <v>0</v>
      </c>
      <c r="AB287" s="38" t="s">
        <v>40</v>
      </c>
    </row>
    <row r="288" spans="1:28" ht="30.75" customHeight="1" x14ac:dyDescent="0.25">
      <c r="A288" s="96" t="s">
        <v>454</v>
      </c>
      <c r="B288" s="100" t="s">
        <v>41</v>
      </c>
      <c r="C288" s="34">
        <v>20</v>
      </c>
      <c r="D288" s="34" t="s">
        <v>38</v>
      </c>
      <c r="E288" s="40" t="s">
        <v>455</v>
      </c>
      <c r="F288" s="62">
        <f t="shared" si="218"/>
        <v>16066546116</v>
      </c>
      <c r="G288" s="62">
        <f t="shared" si="218"/>
        <v>0</v>
      </c>
      <c r="H288" s="62">
        <f t="shared" si="218"/>
        <v>0</v>
      </c>
      <c r="I288" s="62">
        <f t="shared" si="218"/>
        <v>0</v>
      </c>
      <c r="J288" s="62">
        <f t="shared" si="218"/>
        <v>2074546116</v>
      </c>
      <c r="K288" s="62">
        <f t="shared" si="221"/>
        <v>-2074546116</v>
      </c>
      <c r="L288" s="66">
        <f t="shared" si="219"/>
        <v>13992000000</v>
      </c>
      <c r="M288" s="42">
        <f t="shared" si="201"/>
        <v>1.7729433712230338E-3</v>
      </c>
      <c r="N288" s="62">
        <f>+N294</f>
        <v>0</v>
      </c>
      <c r="O288" s="62">
        <f t="shared" si="220"/>
        <v>9513133600</v>
      </c>
      <c r="P288" s="62">
        <f t="shared" si="220"/>
        <v>4478866400</v>
      </c>
      <c r="Q288" s="62">
        <f t="shared" si="220"/>
        <v>792058479.75</v>
      </c>
      <c r="R288" s="62">
        <f t="shared" si="220"/>
        <v>13199941520.25</v>
      </c>
      <c r="S288" s="62">
        <f t="shared" si="220"/>
        <v>8721075120.25</v>
      </c>
      <c r="T288" s="62">
        <f t="shared" si="220"/>
        <v>792058479.75</v>
      </c>
      <c r="U288" s="62">
        <f t="shared" si="220"/>
        <v>0</v>
      </c>
      <c r="V288" s="62">
        <f t="shared" si="220"/>
        <v>792058479.75</v>
      </c>
      <c r="W288" s="62">
        <f t="shared" si="220"/>
        <v>0</v>
      </c>
      <c r="X288" s="38">
        <f t="shared" si="203"/>
        <v>5.6607953098198972E-2</v>
      </c>
      <c r="Y288" s="38">
        <f t="shared" si="204"/>
        <v>5.6607953098198972E-2</v>
      </c>
      <c r="Z288" s="38">
        <f t="shared" si="205"/>
        <v>5.6607953098198972E-2</v>
      </c>
      <c r="AA288" s="38">
        <f>+T288/Q288</f>
        <v>1</v>
      </c>
      <c r="AB288" s="38">
        <f>+V288/T288</f>
        <v>1</v>
      </c>
    </row>
    <row r="289" spans="1:28" ht="32.25" customHeight="1" x14ac:dyDescent="0.25">
      <c r="A289" s="102" t="s">
        <v>456</v>
      </c>
      <c r="B289" s="99" t="s">
        <v>37</v>
      </c>
      <c r="C289" s="44">
        <v>10</v>
      </c>
      <c r="D289" s="44" t="s">
        <v>38</v>
      </c>
      <c r="E289" s="108" t="s">
        <v>258</v>
      </c>
      <c r="F289" s="46">
        <v>18384779632</v>
      </c>
      <c r="G289" s="46">
        <v>0</v>
      </c>
      <c r="H289" s="46">
        <v>0</v>
      </c>
      <c r="I289" s="46">
        <v>0</v>
      </c>
      <c r="J289" s="46">
        <v>0</v>
      </c>
      <c r="K289" s="46">
        <f t="shared" si="221"/>
        <v>0</v>
      </c>
      <c r="L289" s="56">
        <f t="shared" ref="L289:L294" si="222">+F289+K289</f>
        <v>18384779632</v>
      </c>
      <c r="M289" s="51">
        <f t="shared" si="201"/>
        <v>2.3295578316145401E-3</v>
      </c>
      <c r="N289" s="46">
        <v>0</v>
      </c>
      <c r="O289" s="46">
        <v>12480128050</v>
      </c>
      <c r="P289" s="46">
        <f t="shared" ref="P289:P294" si="223">L289-O289</f>
        <v>5904651582</v>
      </c>
      <c r="Q289" s="46">
        <v>11290794025.75</v>
      </c>
      <c r="R289" s="46">
        <f t="shared" ref="R289:R294" si="224">+L289-Q289</f>
        <v>7093985606.25</v>
      </c>
      <c r="S289" s="46">
        <f t="shared" ref="S289:S294" si="225">O289-Q289</f>
        <v>1189334024.25</v>
      </c>
      <c r="T289" s="46">
        <v>1791775097.8199999</v>
      </c>
      <c r="U289" s="46">
        <f t="shared" ref="U289:U294" si="226">+Q289-T289</f>
        <v>9499018927.9300003</v>
      </c>
      <c r="V289" s="46">
        <v>1778698151.8199999</v>
      </c>
      <c r="W289" s="48">
        <f t="shared" ref="W289:W294" si="227">+T289-V289</f>
        <v>13076946</v>
      </c>
      <c r="X289" s="49">
        <f t="shared" si="203"/>
        <v>0.61413812141090773</v>
      </c>
      <c r="Y289" s="49">
        <f t="shared" si="204"/>
        <v>9.7459699473432332E-2</v>
      </c>
      <c r="Z289" s="49">
        <f t="shared" si="205"/>
        <v>9.6748407510093337E-2</v>
      </c>
      <c r="AA289" s="49">
        <f>+T289/Q289</f>
        <v>0.15869345359889159</v>
      </c>
      <c r="AB289" s="49">
        <f>+V289/T289</f>
        <v>0.99270168113402713</v>
      </c>
    </row>
    <row r="290" spans="1:28" ht="48" customHeight="1" x14ac:dyDescent="0.25">
      <c r="A290" s="102" t="s">
        <v>456</v>
      </c>
      <c r="B290" s="103" t="s">
        <v>37</v>
      </c>
      <c r="C290" s="44">
        <v>13</v>
      </c>
      <c r="D290" s="44" t="s">
        <v>38</v>
      </c>
      <c r="E290" s="108" t="s">
        <v>258</v>
      </c>
      <c r="F290" s="46">
        <v>0</v>
      </c>
      <c r="G290" s="46">
        <v>0</v>
      </c>
      <c r="H290" s="46">
        <v>0</v>
      </c>
      <c r="I290" s="46">
        <v>2925000000</v>
      </c>
      <c r="J290" s="46">
        <v>0</v>
      </c>
      <c r="K290" s="46">
        <f t="shared" si="221"/>
        <v>2925000000</v>
      </c>
      <c r="L290" s="56">
        <f t="shared" si="222"/>
        <v>2925000000</v>
      </c>
      <c r="M290" s="51">
        <f t="shared" si="201"/>
        <v>3.7063031452454074E-4</v>
      </c>
      <c r="N290" s="112">
        <v>0</v>
      </c>
      <c r="O290" s="46">
        <v>0</v>
      </c>
      <c r="P290" s="46">
        <f t="shared" si="223"/>
        <v>2925000000</v>
      </c>
      <c r="Q290" s="46">
        <v>0</v>
      </c>
      <c r="R290" s="46">
        <f t="shared" si="224"/>
        <v>2925000000</v>
      </c>
      <c r="S290" s="46">
        <f t="shared" si="225"/>
        <v>0</v>
      </c>
      <c r="T290" s="46">
        <v>0</v>
      </c>
      <c r="U290" s="46">
        <f t="shared" si="226"/>
        <v>0</v>
      </c>
      <c r="V290" s="46">
        <v>0</v>
      </c>
      <c r="W290" s="48">
        <f t="shared" si="227"/>
        <v>0</v>
      </c>
      <c r="X290" s="49">
        <f t="shared" si="203"/>
        <v>0</v>
      </c>
      <c r="Y290" s="49">
        <f t="shared" si="204"/>
        <v>0</v>
      </c>
      <c r="Z290" s="49">
        <f t="shared" si="205"/>
        <v>0</v>
      </c>
      <c r="AA290" s="49" t="s">
        <v>40</v>
      </c>
      <c r="AB290" s="49" t="s">
        <v>40</v>
      </c>
    </row>
    <row r="291" spans="1:28" ht="48" customHeight="1" x14ac:dyDescent="0.25">
      <c r="A291" s="102" t="s">
        <v>456</v>
      </c>
      <c r="B291" s="103" t="s">
        <v>41</v>
      </c>
      <c r="C291" s="44">
        <v>20</v>
      </c>
      <c r="D291" s="44" t="s">
        <v>38</v>
      </c>
      <c r="E291" s="108" t="s">
        <v>258</v>
      </c>
      <c r="F291" s="46">
        <v>5269459612</v>
      </c>
      <c r="G291" s="46">
        <v>0</v>
      </c>
      <c r="H291" s="46">
        <v>0</v>
      </c>
      <c r="I291" s="46">
        <v>2074546116</v>
      </c>
      <c r="J291" s="46">
        <v>0</v>
      </c>
      <c r="K291" s="46">
        <f t="shared" si="221"/>
        <v>2074546116</v>
      </c>
      <c r="L291" s="56">
        <f t="shared" si="222"/>
        <v>7344005728</v>
      </c>
      <c r="M291" s="51">
        <f t="shared" si="201"/>
        <v>9.3056791550039965E-4</v>
      </c>
      <c r="N291" s="112">
        <v>0</v>
      </c>
      <c r="O291" s="46">
        <v>4045719657</v>
      </c>
      <c r="P291" s="46">
        <f t="shared" si="223"/>
        <v>3298286071</v>
      </c>
      <c r="Q291" s="46">
        <v>3747276081</v>
      </c>
      <c r="R291" s="46">
        <f t="shared" si="224"/>
        <v>3596729647</v>
      </c>
      <c r="S291" s="46">
        <f t="shared" si="225"/>
        <v>298443576</v>
      </c>
      <c r="T291" s="46">
        <v>369576944</v>
      </c>
      <c r="U291" s="46">
        <f t="shared" si="226"/>
        <v>3377699137</v>
      </c>
      <c r="V291" s="46">
        <v>369576944</v>
      </c>
      <c r="W291" s="48">
        <f t="shared" si="227"/>
        <v>0</v>
      </c>
      <c r="X291" s="49">
        <f t="shared" si="203"/>
        <v>0.51024961305694672</v>
      </c>
      <c r="Y291" s="49">
        <f t="shared" si="204"/>
        <v>5.0323618701839878E-2</v>
      </c>
      <c r="Z291" s="49">
        <f t="shared" si="205"/>
        <v>5.0323618701839878E-2</v>
      </c>
      <c r="AA291" s="49">
        <f>+T291/Q291</f>
        <v>9.862549115980121E-2</v>
      </c>
      <c r="AB291" s="49">
        <f>+V291/T291</f>
        <v>1</v>
      </c>
    </row>
    <row r="292" spans="1:28" ht="48" customHeight="1" x14ac:dyDescent="0.25">
      <c r="A292" s="102" t="s">
        <v>457</v>
      </c>
      <c r="B292" s="103" t="s">
        <v>37</v>
      </c>
      <c r="C292" s="44">
        <v>10</v>
      </c>
      <c r="D292" s="44" t="s">
        <v>38</v>
      </c>
      <c r="E292" s="108" t="s">
        <v>258</v>
      </c>
      <c r="F292" s="46">
        <v>615459010</v>
      </c>
      <c r="G292" s="46">
        <v>0</v>
      </c>
      <c r="H292" s="46">
        <v>0</v>
      </c>
      <c r="I292" s="46">
        <v>0</v>
      </c>
      <c r="J292" s="46">
        <v>0</v>
      </c>
      <c r="K292" s="46">
        <f t="shared" si="221"/>
        <v>0</v>
      </c>
      <c r="L292" s="56">
        <f t="shared" si="222"/>
        <v>615459010</v>
      </c>
      <c r="M292" s="51">
        <f t="shared" si="201"/>
        <v>7.798556118060255E-5</v>
      </c>
      <c r="N292" s="112">
        <v>0</v>
      </c>
      <c r="O292" s="46">
        <v>595589410</v>
      </c>
      <c r="P292" s="46">
        <f t="shared" si="223"/>
        <v>19869600</v>
      </c>
      <c r="Q292" s="46">
        <v>0</v>
      </c>
      <c r="R292" s="46">
        <f t="shared" si="224"/>
        <v>615459010</v>
      </c>
      <c r="S292" s="46">
        <f t="shared" si="225"/>
        <v>595589410</v>
      </c>
      <c r="T292" s="46">
        <v>0</v>
      </c>
      <c r="U292" s="46">
        <f t="shared" si="226"/>
        <v>0</v>
      </c>
      <c r="V292" s="46">
        <v>0</v>
      </c>
      <c r="W292" s="48">
        <f t="shared" si="227"/>
        <v>0</v>
      </c>
      <c r="X292" s="49">
        <f t="shared" si="203"/>
        <v>0</v>
      </c>
      <c r="Y292" s="49">
        <f t="shared" si="204"/>
        <v>0</v>
      </c>
      <c r="Z292" s="49">
        <f t="shared" si="205"/>
        <v>0</v>
      </c>
      <c r="AA292" s="49" t="s">
        <v>40</v>
      </c>
      <c r="AB292" s="49" t="s">
        <v>40</v>
      </c>
    </row>
    <row r="293" spans="1:28" ht="48" customHeight="1" x14ac:dyDescent="0.25">
      <c r="A293" s="102" t="s">
        <v>457</v>
      </c>
      <c r="B293" s="103" t="s">
        <v>37</v>
      </c>
      <c r="C293" s="44">
        <v>13</v>
      </c>
      <c r="D293" s="44" t="s">
        <v>38</v>
      </c>
      <c r="E293" s="108" t="s">
        <v>258</v>
      </c>
      <c r="F293" s="46">
        <v>15000000000</v>
      </c>
      <c r="G293" s="46">
        <v>0</v>
      </c>
      <c r="H293" s="46">
        <v>0</v>
      </c>
      <c r="I293" s="46">
        <v>0</v>
      </c>
      <c r="J293" s="46">
        <v>2925000000</v>
      </c>
      <c r="K293" s="46">
        <f t="shared" si="221"/>
        <v>-2925000000</v>
      </c>
      <c r="L293" s="56">
        <f t="shared" si="222"/>
        <v>12075000000</v>
      </c>
      <c r="M293" s="51">
        <f t="shared" si="201"/>
        <v>1.5300379650884887E-3</v>
      </c>
      <c r="N293" s="112">
        <v>0</v>
      </c>
      <c r="O293" s="46">
        <v>12075000000</v>
      </c>
      <c r="P293" s="46">
        <f t="shared" si="223"/>
        <v>0</v>
      </c>
      <c r="Q293" s="46">
        <v>6405089410</v>
      </c>
      <c r="R293" s="46">
        <f t="shared" si="224"/>
        <v>5669910590</v>
      </c>
      <c r="S293" s="46">
        <f t="shared" si="225"/>
        <v>5669910590</v>
      </c>
      <c r="T293" s="46">
        <v>0</v>
      </c>
      <c r="U293" s="46">
        <f t="shared" si="226"/>
        <v>6405089410</v>
      </c>
      <c r="V293" s="46">
        <v>0</v>
      </c>
      <c r="W293" s="48">
        <f t="shared" si="227"/>
        <v>0</v>
      </c>
      <c r="X293" s="49">
        <f t="shared" si="203"/>
        <v>0.53044218716356106</v>
      </c>
      <c r="Y293" s="49">
        <f t="shared" si="204"/>
        <v>0</v>
      </c>
      <c r="Z293" s="49">
        <f t="shared" si="205"/>
        <v>0</v>
      </c>
      <c r="AA293" s="49">
        <f t="shared" ref="AA293:AA303" si="228">+T293/Q293</f>
        <v>0</v>
      </c>
      <c r="AB293" s="49" t="s">
        <v>40</v>
      </c>
    </row>
    <row r="294" spans="1:28" ht="48" customHeight="1" x14ac:dyDescent="0.25">
      <c r="A294" s="102" t="s">
        <v>457</v>
      </c>
      <c r="B294" s="103" t="s">
        <v>41</v>
      </c>
      <c r="C294" s="44">
        <v>20</v>
      </c>
      <c r="D294" s="44" t="s">
        <v>38</v>
      </c>
      <c r="E294" s="108" t="s">
        <v>258</v>
      </c>
      <c r="F294" s="46">
        <v>16066546116</v>
      </c>
      <c r="G294" s="46">
        <v>0</v>
      </c>
      <c r="H294" s="46">
        <v>0</v>
      </c>
      <c r="I294" s="46">
        <v>0</v>
      </c>
      <c r="J294" s="46">
        <v>2074546116</v>
      </c>
      <c r="K294" s="46">
        <f t="shared" si="221"/>
        <v>-2074546116</v>
      </c>
      <c r="L294" s="56">
        <f t="shared" si="222"/>
        <v>13992000000</v>
      </c>
      <c r="M294" s="51">
        <f t="shared" si="201"/>
        <v>1.7729433712230338E-3</v>
      </c>
      <c r="N294" s="112">
        <v>0</v>
      </c>
      <c r="O294" s="46">
        <v>9513133600</v>
      </c>
      <c r="P294" s="46">
        <f t="shared" si="223"/>
        <v>4478866400</v>
      </c>
      <c r="Q294" s="46">
        <v>792058479.75</v>
      </c>
      <c r="R294" s="46">
        <f t="shared" si="224"/>
        <v>13199941520.25</v>
      </c>
      <c r="S294" s="46">
        <f t="shared" si="225"/>
        <v>8721075120.25</v>
      </c>
      <c r="T294" s="46">
        <v>792058479.75</v>
      </c>
      <c r="U294" s="46">
        <f t="shared" si="226"/>
        <v>0</v>
      </c>
      <c r="V294" s="46">
        <v>792058479.75</v>
      </c>
      <c r="W294" s="48">
        <f t="shared" si="227"/>
        <v>0</v>
      </c>
      <c r="X294" s="49">
        <f t="shared" si="203"/>
        <v>5.6607953098198972E-2</v>
      </c>
      <c r="Y294" s="49">
        <f t="shared" si="204"/>
        <v>5.6607953098198972E-2</v>
      </c>
      <c r="Z294" s="49">
        <f t="shared" si="205"/>
        <v>5.6607953098198972E-2</v>
      </c>
      <c r="AA294" s="49">
        <f t="shared" si="228"/>
        <v>1</v>
      </c>
      <c r="AB294" s="49">
        <f t="shared" ref="AB294:AB303" si="229">+V294/T294</f>
        <v>1</v>
      </c>
    </row>
    <row r="295" spans="1:28" ht="66" customHeight="1" x14ac:dyDescent="0.25">
      <c r="A295" s="96" t="s">
        <v>458</v>
      </c>
      <c r="B295" s="100" t="s">
        <v>37</v>
      </c>
      <c r="C295" s="34">
        <v>10</v>
      </c>
      <c r="D295" s="34" t="s">
        <v>38</v>
      </c>
      <c r="E295" s="95" t="s">
        <v>459</v>
      </c>
      <c r="F295" s="66">
        <f t="shared" ref="F295:J297" si="230">+F296</f>
        <v>6215000000</v>
      </c>
      <c r="G295" s="66">
        <f t="shared" si="230"/>
        <v>0</v>
      </c>
      <c r="H295" s="66">
        <f t="shared" si="230"/>
        <v>0</v>
      </c>
      <c r="I295" s="66">
        <f t="shared" si="230"/>
        <v>0</v>
      </c>
      <c r="J295" s="66">
        <f t="shared" si="230"/>
        <v>0</v>
      </c>
      <c r="K295" s="66">
        <f t="shared" si="221"/>
        <v>0</v>
      </c>
      <c r="L295" s="66">
        <f>+L296</f>
        <v>6215000000</v>
      </c>
      <c r="M295" s="42">
        <f t="shared" si="201"/>
        <v>7.8751022385299858E-4</v>
      </c>
      <c r="N295" s="66">
        <f t="shared" ref="N295:W297" si="231">+N296</f>
        <v>0</v>
      </c>
      <c r="O295" s="66">
        <f t="shared" si="231"/>
        <v>4099677783.4000001</v>
      </c>
      <c r="P295" s="66">
        <f t="shared" si="231"/>
        <v>2115322216.5999999</v>
      </c>
      <c r="Q295" s="66">
        <f t="shared" si="231"/>
        <v>3903942554.6599998</v>
      </c>
      <c r="R295" s="66">
        <f t="shared" si="231"/>
        <v>2311057445.3400002</v>
      </c>
      <c r="S295" s="66">
        <f t="shared" si="231"/>
        <v>195735228.74000025</v>
      </c>
      <c r="T295" s="66">
        <f t="shared" si="231"/>
        <v>421077445.25999999</v>
      </c>
      <c r="U295" s="66">
        <f t="shared" si="231"/>
        <v>3482865109.3999996</v>
      </c>
      <c r="V295" s="66">
        <f t="shared" si="231"/>
        <v>305088980.25999999</v>
      </c>
      <c r="W295" s="66">
        <f t="shared" si="231"/>
        <v>115988465</v>
      </c>
      <c r="X295" s="38">
        <f t="shared" si="203"/>
        <v>0.62814844000965409</v>
      </c>
      <c r="Y295" s="38">
        <f t="shared" si="204"/>
        <v>6.7751801329042641E-2</v>
      </c>
      <c r="Z295" s="38">
        <f t="shared" si="205"/>
        <v>4.9089136003218022E-2</v>
      </c>
      <c r="AA295" s="38">
        <f t="shared" si="228"/>
        <v>0.10785953926432</v>
      </c>
      <c r="AB295" s="38">
        <f t="shared" si="229"/>
        <v>0.7245436289555206</v>
      </c>
    </row>
    <row r="296" spans="1:28" ht="60.75" customHeight="1" x14ac:dyDescent="0.25">
      <c r="A296" s="96" t="s">
        <v>460</v>
      </c>
      <c r="B296" s="100" t="s">
        <v>37</v>
      </c>
      <c r="C296" s="34">
        <v>10</v>
      </c>
      <c r="D296" s="34" t="s">
        <v>38</v>
      </c>
      <c r="E296" s="95" t="s">
        <v>459</v>
      </c>
      <c r="F296" s="66">
        <f t="shared" si="230"/>
        <v>6215000000</v>
      </c>
      <c r="G296" s="66">
        <f t="shared" si="230"/>
        <v>0</v>
      </c>
      <c r="H296" s="66">
        <f t="shared" si="230"/>
        <v>0</v>
      </c>
      <c r="I296" s="66">
        <f t="shared" si="230"/>
        <v>0</v>
      </c>
      <c r="J296" s="66">
        <f t="shared" si="230"/>
        <v>0</v>
      </c>
      <c r="K296" s="66">
        <f t="shared" si="221"/>
        <v>0</v>
      </c>
      <c r="L296" s="66">
        <f>+L297</f>
        <v>6215000000</v>
      </c>
      <c r="M296" s="42">
        <f t="shared" si="201"/>
        <v>7.8751022385299858E-4</v>
      </c>
      <c r="N296" s="66">
        <f t="shared" si="231"/>
        <v>0</v>
      </c>
      <c r="O296" s="66">
        <f t="shared" si="231"/>
        <v>4099677783.4000001</v>
      </c>
      <c r="P296" s="66">
        <f t="shared" si="231"/>
        <v>2115322216.5999999</v>
      </c>
      <c r="Q296" s="66">
        <f t="shared" si="231"/>
        <v>3903942554.6599998</v>
      </c>
      <c r="R296" s="66">
        <f t="shared" si="231"/>
        <v>2311057445.3400002</v>
      </c>
      <c r="S296" s="66">
        <f t="shared" si="231"/>
        <v>195735228.74000025</v>
      </c>
      <c r="T296" s="66">
        <f t="shared" si="231"/>
        <v>421077445.25999999</v>
      </c>
      <c r="U296" s="66">
        <f t="shared" si="231"/>
        <v>3482865109.3999996</v>
      </c>
      <c r="V296" s="66">
        <f t="shared" si="231"/>
        <v>305088980.25999999</v>
      </c>
      <c r="W296" s="66">
        <f t="shared" si="231"/>
        <v>115988465</v>
      </c>
      <c r="X296" s="38">
        <f t="shared" si="203"/>
        <v>0.62814844000965409</v>
      </c>
      <c r="Y296" s="38">
        <f t="shared" si="204"/>
        <v>6.7751801329042641E-2</v>
      </c>
      <c r="Z296" s="38">
        <f t="shared" si="205"/>
        <v>4.9089136003218022E-2</v>
      </c>
      <c r="AA296" s="38">
        <f t="shared" si="228"/>
        <v>0.10785953926432</v>
      </c>
      <c r="AB296" s="38">
        <f t="shared" si="229"/>
        <v>0.7245436289555206</v>
      </c>
    </row>
    <row r="297" spans="1:28" ht="35.25" customHeight="1" x14ac:dyDescent="0.25">
      <c r="A297" s="96" t="s">
        <v>461</v>
      </c>
      <c r="B297" s="100" t="s">
        <v>37</v>
      </c>
      <c r="C297" s="34">
        <v>10</v>
      </c>
      <c r="D297" s="34" t="s">
        <v>38</v>
      </c>
      <c r="E297" s="95" t="s">
        <v>462</v>
      </c>
      <c r="F297" s="66">
        <f t="shared" si="230"/>
        <v>6215000000</v>
      </c>
      <c r="G297" s="66">
        <f t="shared" si="230"/>
        <v>0</v>
      </c>
      <c r="H297" s="66">
        <f t="shared" si="230"/>
        <v>0</v>
      </c>
      <c r="I297" s="66">
        <f t="shared" si="230"/>
        <v>0</v>
      </c>
      <c r="J297" s="66">
        <f t="shared" si="230"/>
        <v>0</v>
      </c>
      <c r="K297" s="66">
        <f t="shared" si="221"/>
        <v>0</v>
      </c>
      <c r="L297" s="66">
        <f>+L298</f>
        <v>6215000000</v>
      </c>
      <c r="M297" s="42">
        <f t="shared" si="201"/>
        <v>7.8751022385299858E-4</v>
      </c>
      <c r="N297" s="66">
        <f t="shared" si="231"/>
        <v>0</v>
      </c>
      <c r="O297" s="66">
        <f t="shared" si="231"/>
        <v>4099677783.4000001</v>
      </c>
      <c r="P297" s="66">
        <f t="shared" si="231"/>
        <v>2115322216.5999999</v>
      </c>
      <c r="Q297" s="66">
        <f t="shared" si="231"/>
        <v>3903942554.6599998</v>
      </c>
      <c r="R297" s="66">
        <f t="shared" si="231"/>
        <v>2311057445.3400002</v>
      </c>
      <c r="S297" s="66">
        <f t="shared" si="231"/>
        <v>195735228.74000025</v>
      </c>
      <c r="T297" s="66">
        <f t="shared" si="231"/>
        <v>421077445.25999999</v>
      </c>
      <c r="U297" s="66">
        <f t="shared" si="231"/>
        <v>3482865109.3999996</v>
      </c>
      <c r="V297" s="66">
        <f t="shared" si="231"/>
        <v>305088980.25999999</v>
      </c>
      <c r="W297" s="66">
        <f t="shared" si="231"/>
        <v>115988465</v>
      </c>
      <c r="X297" s="38">
        <f t="shared" si="203"/>
        <v>0.62814844000965409</v>
      </c>
      <c r="Y297" s="38">
        <f t="shared" si="204"/>
        <v>6.7751801329042641E-2</v>
      </c>
      <c r="Z297" s="38">
        <f t="shared" si="205"/>
        <v>4.9089136003218022E-2</v>
      </c>
      <c r="AA297" s="38">
        <f t="shared" si="228"/>
        <v>0.10785953926432</v>
      </c>
      <c r="AB297" s="38">
        <f t="shared" si="229"/>
        <v>0.7245436289555206</v>
      </c>
    </row>
    <row r="298" spans="1:28" ht="48.75" customHeight="1" x14ac:dyDescent="0.25">
      <c r="A298" s="43" t="s">
        <v>463</v>
      </c>
      <c r="B298" s="103" t="s">
        <v>37</v>
      </c>
      <c r="C298" s="44">
        <v>10</v>
      </c>
      <c r="D298" s="44" t="s">
        <v>38</v>
      </c>
      <c r="E298" s="108" t="s">
        <v>258</v>
      </c>
      <c r="F298" s="46">
        <v>6215000000</v>
      </c>
      <c r="G298" s="46">
        <v>0</v>
      </c>
      <c r="H298" s="46">
        <v>0</v>
      </c>
      <c r="I298" s="46">
        <v>0</v>
      </c>
      <c r="J298" s="46">
        <v>0</v>
      </c>
      <c r="K298" s="46">
        <f t="shared" si="221"/>
        <v>0</v>
      </c>
      <c r="L298" s="56">
        <f>+F298+K298</f>
        <v>6215000000</v>
      </c>
      <c r="M298" s="51">
        <f t="shared" si="201"/>
        <v>7.8751022385299858E-4</v>
      </c>
      <c r="N298" s="46">
        <v>0</v>
      </c>
      <c r="O298" s="46">
        <v>4099677783.4000001</v>
      </c>
      <c r="P298" s="46">
        <f>L298-O298</f>
        <v>2115322216.5999999</v>
      </c>
      <c r="Q298" s="46">
        <v>3903942554.6599998</v>
      </c>
      <c r="R298" s="46">
        <f>+L298-Q298</f>
        <v>2311057445.3400002</v>
      </c>
      <c r="S298" s="46">
        <f>O298-Q298</f>
        <v>195735228.74000025</v>
      </c>
      <c r="T298" s="46">
        <v>421077445.25999999</v>
      </c>
      <c r="U298" s="46">
        <f>+Q298-T298</f>
        <v>3482865109.3999996</v>
      </c>
      <c r="V298" s="46">
        <v>305088980.25999999</v>
      </c>
      <c r="W298" s="48">
        <f>+T298-V298</f>
        <v>115988465</v>
      </c>
      <c r="X298" s="49">
        <f t="shared" si="203"/>
        <v>0.62814844000965409</v>
      </c>
      <c r="Y298" s="49">
        <f t="shared" si="204"/>
        <v>6.7751801329042641E-2</v>
      </c>
      <c r="Z298" s="49">
        <f t="shared" si="205"/>
        <v>4.9089136003218022E-2</v>
      </c>
      <c r="AA298" s="49">
        <f t="shared" si="228"/>
        <v>0.10785953926432</v>
      </c>
      <c r="AB298" s="49">
        <f t="shared" si="229"/>
        <v>0.7245436289555206</v>
      </c>
    </row>
    <row r="299" spans="1:28" ht="72" customHeight="1" x14ac:dyDescent="0.25">
      <c r="A299" s="96" t="s">
        <v>464</v>
      </c>
      <c r="B299" s="100" t="s">
        <v>37</v>
      </c>
      <c r="C299" s="34">
        <v>10</v>
      </c>
      <c r="D299" s="34" t="s">
        <v>38</v>
      </c>
      <c r="E299" s="95" t="s">
        <v>465</v>
      </c>
      <c r="F299" s="66">
        <f t="shared" ref="F299:J301" si="232">+F300</f>
        <v>904000000</v>
      </c>
      <c r="G299" s="66">
        <f t="shared" si="232"/>
        <v>0</v>
      </c>
      <c r="H299" s="66">
        <f t="shared" si="232"/>
        <v>0</v>
      </c>
      <c r="I299" s="66">
        <f t="shared" si="232"/>
        <v>0</v>
      </c>
      <c r="J299" s="66">
        <f t="shared" si="232"/>
        <v>0</v>
      </c>
      <c r="K299" s="66">
        <f t="shared" si="221"/>
        <v>0</v>
      </c>
      <c r="L299" s="66">
        <f>+L300</f>
        <v>904000000</v>
      </c>
      <c r="M299" s="42">
        <f t="shared" si="201"/>
        <v>1.1454694165134525E-4</v>
      </c>
      <c r="N299" s="66">
        <f t="shared" ref="N299:W301" si="233">+N300</f>
        <v>0</v>
      </c>
      <c r="O299" s="66">
        <f t="shared" si="233"/>
        <v>452763179.02999997</v>
      </c>
      <c r="P299" s="66">
        <f t="shared" si="233"/>
        <v>451236820.97000003</v>
      </c>
      <c r="Q299" s="66">
        <f t="shared" si="233"/>
        <v>337759618.5</v>
      </c>
      <c r="R299" s="66">
        <f t="shared" si="233"/>
        <v>566240381.5</v>
      </c>
      <c r="S299" s="66">
        <f t="shared" si="233"/>
        <v>115003560.52999997</v>
      </c>
      <c r="T299" s="66">
        <f t="shared" si="233"/>
        <v>72285940.5</v>
      </c>
      <c r="U299" s="66">
        <f t="shared" si="233"/>
        <v>265473678</v>
      </c>
      <c r="V299" s="66">
        <f t="shared" si="233"/>
        <v>72285940.5</v>
      </c>
      <c r="W299" s="66">
        <f t="shared" si="233"/>
        <v>0</v>
      </c>
      <c r="X299" s="38">
        <f t="shared" si="203"/>
        <v>0.37362789657079648</v>
      </c>
      <c r="Y299" s="38">
        <f t="shared" si="204"/>
        <v>7.9962323561946907E-2</v>
      </c>
      <c r="Z299" s="38">
        <f t="shared" si="205"/>
        <v>7.9962323561946907E-2</v>
      </c>
      <c r="AA299" s="38">
        <f t="shared" si="228"/>
        <v>0.21401593482673834</v>
      </c>
      <c r="AB299" s="38">
        <f t="shared" si="229"/>
        <v>1</v>
      </c>
    </row>
    <row r="300" spans="1:28" ht="49.5" customHeight="1" x14ac:dyDescent="0.25">
      <c r="A300" s="96" t="s">
        <v>466</v>
      </c>
      <c r="B300" s="100" t="s">
        <v>37</v>
      </c>
      <c r="C300" s="34">
        <v>10</v>
      </c>
      <c r="D300" s="34" t="s">
        <v>38</v>
      </c>
      <c r="E300" s="95" t="s">
        <v>465</v>
      </c>
      <c r="F300" s="66">
        <f t="shared" si="232"/>
        <v>904000000</v>
      </c>
      <c r="G300" s="66">
        <f t="shared" si="232"/>
        <v>0</v>
      </c>
      <c r="H300" s="66">
        <f t="shared" si="232"/>
        <v>0</v>
      </c>
      <c r="I300" s="66">
        <f t="shared" si="232"/>
        <v>0</v>
      </c>
      <c r="J300" s="66">
        <f t="shared" si="232"/>
        <v>0</v>
      </c>
      <c r="K300" s="66">
        <f t="shared" si="221"/>
        <v>0</v>
      </c>
      <c r="L300" s="66">
        <f>+L301</f>
        <v>904000000</v>
      </c>
      <c r="M300" s="42">
        <f t="shared" si="201"/>
        <v>1.1454694165134525E-4</v>
      </c>
      <c r="N300" s="66">
        <f t="shared" si="233"/>
        <v>0</v>
      </c>
      <c r="O300" s="66">
        <f t="shared" si="233"/>
        <v>452763179.02999997</v>
      </c>
      <c r="P300" s="66">
        <f t="shared" si="233"/>
        <v>451236820.97000003</v>
      </c>
      <c r="Q300" s="66">
        <f t="shared" si="233"/>
        <v>337759618.5</v>
      </c>
      <c r="R300" s="66">
        <f t="shared" si="233"/>
        <v>566240381.5</v>
      </c>
      <c r="S300" s="66">
        <f t="shared" si="233"/>
        <v>115003560.52999997</v>
      </c>
      <c r="T300" s="66">
        <f t="shared" si="233"/>
        <v>72285940.5</v>
      </c>
      <c r="U300" s="66">
        <f t="shared" si="233"/>
        <v>265473678</v>
      </c>
      <c r="V300" s="66">
        <f t="shared" si="233"/>
        <v>72285940.5</v>
      </c>
      <c r="W300" s="66">
        <f t="shared" si="233"/>
        <v>0</v>
      </c>
      <c r="X300" s="38">
        <f t="shared" si="203"/>
        <v>0.37362789657079648</v>
      </c>
      <c r="Y300" s="38">
        <f t="shared" si="204"/>
        <v>7.9962323561946907E-2</v>
      </c>
      <c r="Z300" s="38">
        <f t="shared" si="205"/>
        <v>7.9962323561946907E-2</v>
      </c>
      <c r="AA300" s="38">
        <f t="shared" si="228"/>
        <v>0.21401593482673834</v>
      </c>
      <c r="AB300" s="38">
        <f t="shared" si="229"/>
        <v>1</v>
      </c>
    </row>
    <row r="301" spans="1:28" ht="35.25" customHeight="1" x14ac:dyDescent="0.25">
      <c r="A301" s="96" t="s">
        <v>467</v>
      </c>
      <c r="B301" s="100" t="s">
        <v>37</v>
      </c>
      <c r="C301" s="34">
        <v>10</v>
      </c>
      <c r="D301" s="34" t="s">
        <v>38</v>
      </c>
      <c r="E301" s="95" t="s">
        <v>468</v>
      </c>
      <c r="F301" s="66">
        <f t="shared" si="232"/>
        <v>904000000</v>
      </c>
      <c r="G301" s="66">
        <f t="shared" si="232"/>
        <v>0</v>
      </c>
      <c r="H301" s="66">
        <f t="shared" si="232"/>
        <v>0</v>
      </c>
      <c r="I301" s="66">
        <f t="shared" si="232"/>
        <v>0</v>
      </c>
      <c r="J301" s="66">
        <f t="shared" si="232"/>
        <v>0</v>
      </c>
      <c r="K301" s="66">
        <f t="shared" si="221"/>
        <v>0</v>
      </c>
      <c r="L301" s="66">
        <f>+L302</f>
        <v>904000000</v>
      </c>
      <c r="M301" s="42">
        <f t="shared" si="201"/>
        <v>1.1454694165134525E-4</v>
      </c>
      <c r="N301" s="66">
        <f t="shared" si="233"/>
        <v>0</v>
      </c>
      <c r="O301" s="66">
        <f t="shared" si="233"/>
        <v>452763179.02999997</v>
      </c>
      <c r="P301" s="66">
        <f t="shared" si="233"/>
        <v>451236820.97000003</v>
      </c>
      <c r="Q301" s="66">
        <f t="shared" si="233"/>
        <v>337759618.5</v>
      </c>
      <c r="R301" s="66">
        <f t="shared" si="233"/>
        <v>566240381.5</v>
      </c>
      <c r="S301" s="66">
        <f t="shared" si="233"/>
        <v>115003560.52999997</v>
      </c>
      <c r="T301" s="66">
        <f t="shared" si="233"/>
        <v>72285940.5</v>
      </c>
      <c r="U301" s="66">
        <f t="shared" si="233"/>
        <v>265473678</v>
      </c>
      <c r="V301" s="66">
        <f t="shared" si="233"/>
        <v>72285940.5</v>
      </c>
      <c r="W301" s="66">
        <f t="shared" si="233"/>
        <v>0</v>
      </c>
      <c r="X301" s="38">
        <f t="shared" si="203"/>
        <v>0.37362789657079648</v>
      </c>
      <c r="Y301" s="38">
        <f t="shared" si="204"/>
        <v>7.9962323561946907E-2</v>
      </c>
      <c r="Z301" s="38">
        <f t="shared" si="205"/>
        <v>7.9962323561946907E-2</v>
      </c>
      <c r="AA301" s="38">
        <f t="shared" si="228"/>
        <v>0.21401593482673834</v>
      </c>
      <c r="AB301" s="38">
        <f t="shared" si="229"/>
        <v>1</v>
      </c>
    </row>
    <row r="302" spans="1:28" ht="42.75" customHeight="1" x14ac:dyDescent="0.25">
      <c r="A302" s="43" t="s">
        <v>469</v>
      </c>
      <c r="B302" s="103" t="s">
        <v>37</v>
      </c>
      <c r="C302" s="44">
        <v>10</v>
      </c>
      <c r="D302" s="44" t="s">
        <v>38</v>
      </c>
      <c r="E302" s="108" t="s">
        <v>258</v>
      </c>
      <c r="F302" s="56">
        <v>904000000</v>
      </c>
      <c r="G302" s="46">
        <v>0</v>
      </c>
      <c r="H302" s="46">
        <v>0</v>
      </c>
      <c r="I302" s="46">
        <v>0</v>
      </c>
      <c r="J302" s="46">
        <v>0</v>
      </c>
      <c r="K302" s="46">
        <f t="shared" si="221"/>
        <v>0</v>
      </c>
      <c r="L302" s="56">
        <f>+F302+K302</f>
        <v>904000000</v>
      </c>
      <c r="M302" s="51">
        <f t="shared" si="201"/>
        <v>1.1454694165134525E-4</v>
      </c>
      <c r="N302" s="46">
        <v>0</v>
      </c>
      <c r="O302" s="46">
        <v>452763179.02999997</v>
      </c>
      <c r="P302" s="46">
        <f>L302-O302</f>
        <v>451236820.97000003</v>
      </c>
      <c r="Q302" s="46">
        <v>337759618.5</v>
      </c>
      <c r="R302" s="46">
        <f>+L302-Q302</f>
        <v>566240381.5</v>
      </c>
      <c r="S302" s="46">
        <f>O302-Q302</f>
        <v>115003560.52999997</v>
      </c>
      <c r="T302" s="46">
        <v>72285940.5</v>
      </c>
      <c r="U302" s="46">
        <f>+Q302-T302</f>
        <v>265473678</v>
      </c>
      <c r="V302" s="46">
        <v>72285940.5</v>
      </c>
      <c r="W302" s="48">
        <f>+T302-V302</f>
        <v>0</v>
      </c>
      <c r="X302" s="49">
        <f t="shared" si="203"/>
        <v>0.37362789657079648</v>
      </c>
      <c r="Y302" s="49">
        <f t="shared" si="204"/>
        <v>7.9962323561946907E-2</v>
      </c>
      <c r="Z302" s="49">
        <f t="shared" si="205"/>
        <v>7.9962323561946907E-2</v>
      </c>
      <c r="AA302" s="49">
        <f t="shared" si="228"/>
        <v>0.21401593482673834</v>
      </c>
      <c r="AB302" s="49">
        <f t="shared" si="229"/>
        <v>1</v>
      </c>
    </row>
    <row r="303" spans="1:28" s="118" customFormat="1" ht="33" customHeight="1" thickBot="1" x14ac:dyDescent="0.3">
      <c r="A303" s="301" t="s">
        <v>470</v>
      </c>
      <c r="B303" s="302"/>
      <c r="C303" s="302"/>
      <c r="D303" s="302"/>
      <c r="E303" s="302"/>
      <c r="F303" s="114">
        <f>+F7+F8+F111+F112+F120+F121+F122</f>
        <v>7891961033334</v>
      </c>
      <c r="G303" s="114">
        <f>+G7+G8+G111+G112+G120+G121+G122</f>
        <v>0</v>
      </c>
      <c r="H303" s="114">
        <f>+H7+H8+H111+H112+H120+H121+H122</f>
        <v>0</v>
      </c>
      <c r="I303" s="114">
        <f>+I7+I8+I111+I112+I120+I121+I122</f>
        <v>5279579384</v>
      </c>
      <c r="J303" s="114">
        <f>+J7+J8+J111+J112+J120+J121+J122</f>
        <v>5279579384</v>
      </c>
      <c r="K303" s="114">
        <f t="shared" si="221"/>
        <v>0</v>
      </c>
      <c r="L303" s="114">
        <f>+L7+L8+L111+L112+L120+L121+L122</f>
        <v>7891961033334</v>
      </c>
      <c r="M303" s="115">
        <f t="shared" si="201"/>
        <v>1</v>
      </c>
      <c r="N303" s="114">
        <f t="shared" ref="N303:W303" si="234">+N7+N8+N111+N112+N120+N121+N122</f>
        <v>10913069000</v>
      </c>
      <c r="O303" s="114">
        <f t="shared" si="234"/>
        <v>5303710998705.2305</v>
      </c>
      <c r="P303" s="114">
        <f t="shared" si="234"/>
        <v>2588250034628.7705</v>
      </c>
      <c r="Q303" s="114">
        <f t="shared" si="234"/>
        <v>5209297821326.6104</v>
      </c>
      <c r="R303" s="114">
        <f t="shared" si="234"/>
        <v>2682663212007.3901</v>
      </c>
      <c r="S303" s="114">
        <f t="shared" si="234"/>
        <v>94413177378.619995</v>
      </c>
      <c r="T303" s="114">
        <f t="shared" si="234"/>
        <v>1419777673504.9302</v>
      </c>
      <c r="U303" s="114">
        <f t="shared" si="234"/>
        <v>3789520147821.6807</v>
      </c>
      <c r="V303" s="114">
        <f t="shared" si="234"/>
        <v>1418599224276.2202</v>
      </c>
      <c r="W303" s="114">
        <f t="shared" si="234"/>
        <v>1178449228.71</v>
      </c>
      <c r="X303" s="116">
        <f t="shared" si="203"/>
        <v>0.66007647520351675</v>
      </c>
      <c r="Y303" s="116">
        <f t="shared" si="204"/>
        <v>0.179901759208907</v>
      </c>
      <c r="Z303" s="116">
        <f t="shared" si="205"/>
        <v>0.17975243647103079</v>
      </c>
      <c r="AA303" s="116">
        <f t="shared" si="228"/>
        <v>0.27254684262674134</v>
      </c>
      <c r="AB303" s="117">
        <f t="shared" si="229"/>
        <v>0.9991699762218399</v>
      </c>
    </row>
    <row r="304" spans="1:28" s="120" customFormat="1" ht="15" customHeight="1" thickBot="1" x14ac:dyDescent="0.3">
      <c r="A304" s="119" t="s">
        <v>471</v>
      </c>
      <c r="E304" s="121"/>
      <c r="F304" s="122"/>
      <c r="G304" s="122"/>
      <c r="H304" s="122"/>
      <c r="I304" s="122"/>
      <c r="J304" s="122"/>
      <c r="K304" s="122"/>
      <c r="L304" s="259"/>
      <c r="M304" s="123"/>
      <c r="N304" s="122"/>
      <c r="O304" s="122"/>
      <c r="P304" s="122"/>
      <c r="Q304" s="122"/>
      <c r="R304" s="122"/>
      <c r="S304" s="122"/>
      <c r="T304" s="122"/>
      <c r="U304" s="122"/>
      <c r="V304" s="122" t="s">
        <v>546</v>
      </c>
      <c r="W304" s="122"/>
      <c r="X304" s="124"/>
      <c r="Y304" s="124"/>
      <c r="Z304" s="124"/>
      <c r="AA304" s="124"/>
      <c r="AB304" s="124"/>
    </row>
    <row r="305" spans="1:29" s="118" customFormat="1" ht="139.5" customHeight="1" thickBot="1" x14ac:dyDescent="0.3">
      <c r="A305" s="303" t="s">
        <v>472</v>
      </c>
      <c r="B305" s="304"/>
      <c r="C305" s="304"/>
      <c r="D305" s="304"/>
      <c r="E305" s="304"/>
      <c r="F305" s="304"/>
      <c r="G305" s="304"/>
      <c r="H305" s="304"/>
      <c r="I305" s="304"/>
      <c r="J305" s="304"/>
      <c r="K305" s="304"/>
      <c r="L305" s="304"/>
      <c r="M305" s="304"/>
      <c r="N305" s="305"/>
      <c r="O305" s="125"/>
      <c r="P305" s="125"/>
      <c r="Q305" s="125"/>
      <c r="R305" s="125"/>
      <c r="S305" s="125"/>
      <c r="T305" s="125"/>
      <c r="U305" s="125"/>
      <c r="V305" s="125"/>
      <c r="W305" s="125"/>
      <c r="X305" s="126"/>
      <c r="Y305" s="126"/>
      <c r="Z305" s="126"/>
      <c r="AA305" s="126"/>
      <c r="AB305" s="126"/>
    </row>
    <row r="306" spans="1:29" s="120" customFormat="1" ht="15.75" customHeight="1" x14ac:dyDescent="0.25">
      <c r="A306" s="127" t="s">
        <v>542</v>
      </c>
      <c r="E306" s="121"/>
      <c r="F306" s="121"/>
      <c r="G306" s="121"/>
      <c r="H306" s="121"/>
      <c r="I306" s="121"/>
      <c r="J306" s="121"/>
      <c r="K306" s="121"/>
      <c r="L306" s="260"/>
      <c r="M306" s="128"/>
      <c r="N306" s="129"/>
      <c r="O306" s="128"/>
      <c r="P306" s="128"/>
      <c r="Q306" s="128"/>
      <c r="R306" s="128"/>
      <c r="S306" s="128"/>
      <c r="T306" s="128"/>
      <c r="U306" s="128"/>
      <c r="V306" s="128"/>
      <c r="W306" s="128"/>
      <c r="X306" s="130"/>
      <c r="Y306" s="130"/>
      <c r="Z306" s="130"/>
      <c r="AA306" s="130"/>
      <c r="AB306" s="130"/>
    </row>
    <row r="307" spans="1:29" s="130" customFormat="1" x14ac:dyDescent="0.25">
      <c r="A307" s="127" t="s">
        <v>474</v>
      </c>
      <c r="B307" s="5"/>
      <c r="C307" s="3"/>
      <c r="D307" s="3"/>
      <c r="E307" s="8"/>
      <c r="F307" s="8"/>
      <c r="G307" s="8"/>
      <c r="H307" s="8"/>
      <c r="I307" s="8"/>
      <c r="J307" s="8"/>
      <c r="K307" s="8"/>
      <c r="L307" s="261"/>
      <c r="M307" s="9"/>
      <c r="N307" s="10"/>
      <c r="O307" s="9"/>
      <c r="P307" s="9"/>
      <c r="Q307" s="9"/>
      <c r="R307" s="9"/>
      <c r="S307" s="9"/>
      <c r="T307" s="9"/>
      <c r="U307" s="9"/>
      <c r="V307" s="9"/>
      <c r="W307" s="9"/>
      <c r="AC307" s="3"/>
    </row>
    <row r="309" spans="1:29" s="130" customFormat="1" x14ac:dyDescent="0.25">
      <c r="A309" s="3"/>
      <c r="B309" s="5"/>
      <c r="C309" s="3"/>
      <c r="D309" s="3"/>
      <c r="E309" s="8"/>
      <c r="F309" s="7"/>
      <c r="G309" s="8"/>
      <c r="H309" s="8"/>
      <c r="I309" s="8"/>
      <c r="J309" s="8"/>
      <c r="K309" s="8"/>
      <c r="L309" s="261"/>
      <c r="M309" s="16"/>
      <c r="N309" s="131"/>
      <c r="O309" s="16"/>
      <c r="P309" s="16"/>
      <c r="Q309" s="16"/>
      <c r="R309" s="16"/>
      <c r="S309" s="16"/>
      <c r="T309" s="16"/>
      <c r="U309" s="16"/>
      <c r="V309" s="16"/>
      <c r="W309" s="16"/>
      <c r="AC309" s="3"/>
    </row>
    <row r="310" spans="1:29" s="130" customFormat="1" x14ac:dyDescent="0.25">
      <c r="A310" s="3"/>
      <c r="B310" s="5"/>
      <c r="C310" s="3"/>
      <c r="D310" s="3"/>
      <c r="E310" s="8"/>
      <c r="F310" s="7"/>
      <c r="G310" s="8"/>
      <c r="H310" s="8"/>
      <c r="I310" s="8"/>
      <c r="J310" s="8"/>
      <c r="K310" s="8"/>
      <c r="L310" s="261"/>
      <c r="M310" s="16"/>
      <c r="N310" s="131"/>
      <c r="O310" s="16"/>
      <c r="P310" s="16"/>
      <c r="Q310" s="16"/>
      <c r="R310" s="16"/>
      <c r="S310" s="16"/>
      <c r="T310" s="16"/>
      <c r="U310" s="16"/>
      <c r="V310" s="16"/>
      <c r="W310" s="16"/>
      <c r="AC310" s="3"/>
    </row>
  </sheetData>
  <mergeCells count="25">
    <mergeCell ref="A303:E303"/>
    <mergeCell ref="A305:N305"/>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0A7DC-5225-4C40-8416-C07291011221}">
  <sheetPr>
    <tabColor theme="0"/>
  </sheetPr>
  <dimension ref="A1:AB311"/>
  <sheetViews>
    <sheetView zoomScale="69" zoomScaleNormal="69" workbookViewId="0">
      <pane xSplit="4" ySplit="6" topLeftCell="O7" activePane="bottomRight" state="frozen"/>
      <selection activeCell="Z236" sqref="Z236:Z239"/>
      <selection pane="topRight" activeCell="Z236" sqref="Z236:Z239"/>
      <selection pane="bottomLeft" activeCell="Z236" sqref="Z236:Z239"/>
      <selection pane="bottomRight" activeCell="Q9" sqref="Q9"/>
    </sheetView>
  </sheetViews>
  <sheetFormatPr baseColWidth="10" defaultRowHeight="15.75" x14ac:dyDescent="0.25"/>
  <cols>
    <col min="1" max="1" width="37.5703125" style="3" customWidth="1"/>
    <col min="2" max="2" width="16.140625" style="5" customWidth="1"/>
    <col min="3" max="3" width="11" style="3" customWidth="1"/>
    <col min="4" max="4" width="9.5703125" style="3" customWidth="1"/>
    <col min="5" max="5" width="49.28515625" style="8" customWidth="1"/>
    <col min="6" max="6" width="30.85546875" style="8" customWidth="1"/>
    <col min="7" max="7" width="21.42578125" style="8" customWidth="1"/>
    <col min="8" max="8" width="17.28515625" style="8" customWidth="1"/>
    <col min="9" max="9" width="27.85546875" style="8" customWidth="1"/>
    <col min="10" max="10" width="27" style="8" customWidth="1"/>
    <col min="11" max="11" width="30" style="8" customWidth="1"/>
    <col min="12" max="12" width="37.28515625" style="261" customWidth="1"/>
    <col min="13" max="13" width="17" style="16" customWidth="1"/>
    <col min="14" max="14" width="26.140625" style="131" customWidth="1"/>
    <col min="15" max="15" width="31.28515625" style="16" customWidth="1"/>
    <col min="16" max="16" width="30.7109375" style="16" customWidth="1"/>
    <col min="17" max="17" width="34.140625" style="16" customWidth="1"/>
    <col min="18" max="19" width="28.140625" style="16" customWidth="1"/>
    <col min="20" max="20" width="29.42578125" style="16" customWidth="1"/>
    <col min="21" max="21" width="30.140625" style="16" customWidth="1"/>
    <col min="22" max="22" width="29.42578125" style="16" customWidth="1"/>
    <col min="23" max="23" width="26" style="16" customWidth="1"/>
    <col min="24" max="24" width="25.28515625" style="130" customWidth="1"/>
    <col min="25" max="25" width="21.42578125" style="130" customWidth="1"/>
    <col min="26" max="26" width="17.5703125" style="130" customWidth="1"/>
    <col min="27" max="27" width="18.28515625" style="130" customWidth="1"/>
    <col min="28" max="28" width="19" style="130" customWidth="1"/>
    <col min="29" max="16384" width="11.42578125" style="3"/>
  </cols>
  <sheetData>
    <row r="1" spans="1:28" s="1" customFormat="1" ht="23.25" x14ac:dyDescent="0.25">
      <c r="A1" s="312" t="s">
        <v>0</v>
      </c>
      <c r="B1" s="312"/>
      <c r="C1" s="312"/>
      <c r="D1" s="312"/>
      <c r="E1" s="312"/>
      <c r="F1" s="312"/>
      <c r="G1" s="312"/>
      <c r="H1" s="312"/>
      <c r="I1" s="312"/>
      <c r="J1" s="312"/>
      <c r="K1" s="312"/>
      <c r="L1" s="312"/>
      <c r="M1" s="312"/>
      <c r="N1" s="312"/>
      <c r="O1" s="312"/>
      <c r="P1" s="312"/>
      <c r="Q1" s="312"/>
      <c r="R1" s="312"/>
      <c r="S1" s="312"/>
      <c r="T1" s="312"/>
      <c r="U1" s="312"/>
      <c r="V1" s="312"/>
      <c r="W1" s="312"/>
      <c r="X1" s="312"/>
      <c r="Y1" s="312"/>
      <c r="Z1" s="312"/>
      <c r="AA1" s="312"/>
      <c r="AB1" s="312"/>
    </row>
    <row r="2" spans="1:28" s="1" customFormat="1" ht="24.95" customHeight="1" x14ac:dyDescent="0.25">
      <c r="A2" s="313" t="s">
        <v>1</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row>
    <row r="3" spans="1:28" ht="24.95" customHeight="1" x14ac:dyDescent="0.25">
      <c r="A3" s="314" t="s">
        <v>550</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row>
    <row r="4" spans="1:28" ht="15.75" customHeight="1" thickBot="1" x14ac:dyDescent="0.3">
      <c r="A4" s="4"/>
      <c r="C4" s="50"/>
      <c r="E4" s="6"/>
      <c r="F4" s="7"/>
      <c r="I4" s="7"/>
      <c r="J4" s="7"/>
      <c r="K4" s="7"/>
      <c r="L4" s="247"/>
      <c r="M4" s="9"/>
      <c r="N4" s="10"/>
      <c r="O4" s="11"/>
      <c r="P4" s="11"/>
      <c r="Q4" s="4" t="s">
        <v>3</v>
      </c>
      <c r="R4" s="12"/>
      <c r="S4" s="13" t="s">
        <v>4</v>
      </c>
      <c r="T4" s="14" t="s">
        <v>5</v>
      </c>
      <c r="U4" s="15"/>
      <c r="W4" s="14"/>
      <c r="X4" s="17"/>
      <c r="Y4" s="17"/>
      <c r="Z4" s="17"/>
      <c r="AA4" s="17"/>
      <c r="AB4" s="17"/>
    </row>
    <row r="5" spans="1:28" ht="29.25" customHeight="1" x14ac:dyDescent="0.25">
      <c r="A5" s="325" t="s">
        <v>6</v>
      </c>
      <c r="B5" s="327" t="s">
        <v>7</v>
      </c>
      <c r="C5" s="327" t="s">
        <v>8</v>
      </c>
      <c r="D5" s="327" t="s">
        <v>9</v>
      </c>
      <c r="E5" s="327" t="s">
        <v>10</v>
      </c>
      <c r="F5" s="327" t="s">
        <v>11</v>
      </c>
      <c r="G5" s="327" t="s">
        <v>12</v>
      </c>
      <c r="H5" s="327"/>
      <c r="I5" s="327"/>
      <c r="J5" s="327"/>
      <c r="K5" s="327"/>
      <c r="L5" s="323" t="s">
        <v>13</v>
      </c>
      <c r="M5" s="323" t="s">
        <v>14</v>
      </c>
      <c r="N5" s="323" t="s">
        <v>15</v>
      </c>
      <c r="O5" s="321" t="s">
        <v>16</v>
      </c>
      <c r="P5" s="321" t="s">
        <v>17</v>
      </c>
      <c r="Q5" s="321" t="s">
        <v>18</v>
      </c>
      <c r="R5" s="321" t="s">
        <v>19</v>
      </c>
      <c r="S5" s="321" t="s">
        <v>20</v>
      </c>
      <c r="T5" s="321" t="s">
        <v>21</v>
      </c>
      <c r="U5" s="321" t="s">
        <v>22</v>
      </c>
      <c r="V5" s="321" t="s">
        <v>23</v>
      </c>
      <c r="W5" s="321" t="s">
        <v>24</v>
      </c>
      <c r="X5" s="329" t="s">
        <v>25</v>
      </c>
      <c r="Y5" s="329"/>
      <c r="Z5" s="329"/>
      <c r="AA5" s="329"/>
      <c r="AB5" s="330"/>
    </row>
    <row r="6" spans="1:28" ht="84.75" customHeight="1" thickBot="1" x14ac:dyDescent="0.3">
      <c r="A6" s="326"/>
      <c r="B6" s="328"/>
      <c r="C6" s="328"/>
      <c r="D6" s="328"/>
      <c r="E6" s="328"/>
      <c r="F6" s="328"/>
      <c r="G6" s="246" t="s">
        <v>26</v>
      </c>
      <c r="H6" s="246" t="s">
        <v>27</v>
      </c>
      <c r="I6" s="246" t="s">
        <v>28</v>
      </c>
      <c r="J6" s="246" t="s">
        <v>29</v>
      </c>
      <c r="K6" s="246" t="s">
        <v>30</v>
      </c>
      <c r="L6" s="324"/>
      <c r="M6" s="324"/>
      <c r="N6" s="324"/>
      <c r="O6" s="322"/>
      <c r="P6" s="322"/>
      <c r="Q6" s="322"/>
      <c r="R6" s="322"/>
      <c r="S6" s="322"/>
      <c r="T6" s="322"/>
      <c r="U6" s="322"/>
      <c r="V6" s="322"/>
      <c r="W6" s="322"/>
      <c r="X6" s="139" t="s">
        <v>31</v>
      </c>
      <c r="Y6" s="139" t="s">
        <v>32</v>
      </c>
      <c r="Z6" s="139" t="s">
        <v>33</v>
      </c>
      <c r="AA6" s="139" t="s">
        <v>34</v>
      </c>
      <c r="AB6" s="140" t="s">
        <v>35</v>
      </c>
    </row>
    <row r="7" spans="1:28" s="4" customFormat="1" ht="28.5" customHeight="1" thickBot="1" x14ac:dyDescent="0.3">
      <c r="A7" s="21" t="s">
        <v>36</v>
      </c>
      <c r="B7" s="22" t="s">
        <v>37</v>
      </c>
      <c r="C7" s="22">
        <v>10</v>
      </c>
      <c r="D7" s="22" t="s">
        <v>38</v>
      </c>
      <c r="E7" s="23" t="s">
        <v>39</v>
      </c>
      <c r="F7" s="24">
        <f>+F105</f>
        <v>10073090054</v>
      </c>
      <c r="G7" s="24">
        <f>+G105</f>
        <v>0</v>
      </c>
      <c r="H7" s="24">
        <f>+H105</f>
        <v>0</v>
      </c>
      <c r="I7" s="24">
        <f>+I105</f>
        <v>0</v>
      </c>
      <c r="J7" s="24">
        <f>+J105</f>
        <v>0</v>
      </c>
      <c r="K7" s="24">
        <f t="shared" ref="K7:K71" si="0">+G7-H7+I7-J7</f>
        <v>0</v>
      </c>
      <c r="L7" s="248">
        <f>+F7+K7</f>
        <v>10073090054</v>
      </c>
      <c r="M7" s="25">
        <f t="shared" ref="M7:M14" si="1">L7/$L$304</f>
        <v>1.2763735162215533E-3</v>
      </c>
      <c r="N7" s="24">
        <f t="shared" ref="N7:W7" si="2">+N105</f>
        <v>0</v>
      </c>
      <c r="O7" s="24">
        <f t="shared" si="2"/>
        <v>10720154.800000001</v>
      </c>
      <c r="P7" s="24">
        <f t="shared" si="2"/>
        <v>10062369899.200001</v>
      </c>
      <c r="Q7" s="24">
        <f t="shared" si="2"/>
        <v>10718478.9</v>
      </c>
      <c r="R7" s="24">
        <f t="shared" si="2"/>
        <v>10062371575.099998</v>
      </c>
      <c r="S7" s="24">
        <f t="shared" si="2"/>
        <v>1675.8999999999996</v>
      </c>
      <c r="T7" s="24">
        <f t="shared" si="2"/>
        <v>10718478.9</v>
      </c>
      <c r="U7" s="24">
        <f t="shared" si="2"/>
        <v>0</v>
      </c>
      <c r="V7" s="24">
        <f t="shared" si="2"/>
        <v>10718478.9</v>
      </c>
      <c r="W7" s="24">
        <f t="shared" si="2"/>
        <v>0</v>
      </c>
      <c r="X7" s="30">
        <f t="shared" ref="X7:X71" si="3">+Q7/L7</f>
        <v>1.0640705922949352E-3</v>
      </c>
      <c r="Y7" s="31">
        <f t="shared" ref="Y7:Y71" si="4">+T7/L7</f>
        <v>1.0640705922949352E-3</v>
      </c>
      <c r="Z7" s="31">
        <f t="shared" ref="Z7:Z71" si="5">+V7/L7</f>
        <v>1.0640705922949352E-3</v>
      </c>
      <c r="AA7" s="31">
        <f t="shared" ref="AA7:AA36" si="6">+T7/Q7</f>
        <v>1</v>
      </c>
      <c r="AB7" s="32">
        <f t="shared" ref="AB7:AB35" si="7">+V7/T7</f>
        <v>1</v>
      </c>
    </row>
    <row r="8" spans="1:28" s="4" customFormat="1" ht="28.5" customHeight="1" thickBot="1" x14ac:dyDescent="0.3">
      <c r="A8" s="21" t="s">
        <v>36</v>
      </c>
      <c r="B8" s="22" t="s">
        <v>41</v>
      </c>
      <c r="C8" s="22">
        <v>20</v>
      </c>
      <c r="D8" s="22" t="s">
        <v>38</v>
      </c>
      <c r="E8" s="23" t="s">
        <v>39</v>
      </c>
      <c r="F8" s="24">
        <f>+F9+F38+F96+F109</f>
        <v>103864906976</v>
      </c>
      <c r="G8" s="24">
        <f>+G9+G38+G96+G109</f>
        <v>0</v>
      </c>
      <c r="H8" s="24">
        <f>+H9+H38+H96+H109</f>
        <v>0</v>
      </c>
      <c r="I8" s="24">
        <f>+I9+I38+I96+I109</f>
        <v>477563914</v>
      </c>
      <c r="J8" s="24">
        <f>+J9+J38+J96+J109</f>
        <v>477563914</v>
      </c>
      <c r="K8" s="24">
        <f t="shared" si="0"/>
        <v>0</v>
      </c>
      <c r="L8" s="248">
        <f>+F8+K8</f>
        <v>103864906976</v>
      </c>
      <c r="M8" s="25">
        <f t="shared" si="1"/>
        <v>1.3160848936949417E-2</v>
      </c>
      <c r="N8" s="24">
        <f t="shared" ref="N8:W8" si="8">+N9+N38+N96+N109</f>
        <v>10913069000</v>
      </c>
      <c r="O8" s="24">
        <f t="shared" si="8"/>
        <v>75760727433.740005</v>
      </c>
      <c r="P8" s="24">
        <f t="shared" si="8"/>
        <v>28104179542.260002</v>
      </c>
      <c r="Q8" s="24">
        <f t="shared" si="8"/>
        <v>36520788261.75</v>
      </c>
      <c r="R8" s="24">
        <f t="shared" si="8"/>
        <v>67344118714.25</v>
      </c>
      <c r="S8" s="24">
        <f t="shared" si="8"/>
        <v>39239939171.989998</v>
      </c>
      <c r="T8" s="24">
        <f t="shared" si="8"/>
        <v>26909385422.93</v>
      </c>
      <c r="U8" s="24">
        <f t="shared" si="8"/>
        <v>9611402838.8200016</v>
      </c>
      <c r="V8" s="24">
        <f t="shared" si="8"/>
        <v>25746944585.769997</v>
      </c>
      <c r="W8" s="24">
        <f t="shared" si="8"/>
        <v>1162440837.1600001</v>
      </c>
      <c r="X8" s="30">
        <f t="shared" si="3"/>
        <v>0.35161816753168457</v>
      </c>
      <c r="Y8" s="31">
        <f t="shared" si="4"/>
        <v>0.25908062892838229</v>
      </c>
      <c r="Z8" s="31">
        <f t="shared" si="5"/>
        <v>0.2478887752888406</v>
      </c>
      <c r="AA8" s="31">
        <f t="shared" si="6"/>
        <v>0.73682378458171205</v>
      </c>
      <c r="AB8" s="32">
        <f t="shared" si="7"/>
        <v>0.95680165790150429</v>
      </c>
    </row>
    <row r="9" spans="1:28" ht="27" customHeight="1" x14ac:dyDescent="0.25">
      <c r="A9" s="33" t="s">
        <v>42</v>
      </c>
      <c r="B9" s="34" t="s">
        <v>41</v>
      </c>
      <c r="C9" s="34">
        <v>20</v>
      </c>
      <c r="D9" s="34" t="s">
        <v>38</v>
      </c>
      <c r="E9" s="35" t="s">
        <v>43</v>
      </c>
      <c r="F9" s="36">
        <f>+F10</f>
        <v>61887034000</v>
      </c>
      <c r="G9" s="36">
        <f>+G10</f>
        <v>0</v>
      </c>
      <c r="H9" s="36">
        <f>+H10</f>
        <v>0</v>
      </c>
      <c r="I9" s="36">
        <f>+I10</f>
        <v>0</v>
      </c>
      <c r="J9" s="36">
        <f>+J10</f>
        <v>0</v>
      </c>
      <c r="K9" s="36">
        <f t="shared" si="0"/>
        <v>0</v>
      </c>
      <c r="L9" s="249">
        <f>+L10</f>
        <v>61887034000</v>
      </c>
      <c r="M9" s="37">
        <f t="shared" si="1"/>
        <v>7.8417814962088699E-3</v>
      </c>
      <c r="N9" s="36">
        <f t="shared" ref="N9:W9" si="9">+N10</f>
        <v>4848293000</v>
      </c>
      <c r="O9" s="36">
        <f t="shared" si="9"/>
        <v>57038741000</v>
      </c>
      <c r="P9" s="36">
        <f t="shared" si="9"/>
        <v>4848293000</v>
      </c>
      <c r="Q9" s="36">
        <f t="shared" si="9"/>
        <v>20574063131.68</v>
      </c>
      <c r="R9" s="36">
        <f t="shared" si="9"/>
        <v>41312970868.32</v>
      </c>
      <c r="S9" s="36">
        <f t="shared" si="9"/>
        <v>36464677868.32</v>
      </c>
      <c r="T9" s="36">
        <f t="shared" si="9"/>
        <v>20451712212.68</v>
      </c>
      <c r="U9" s="36">
        <f t="shared" si="9"/>
        <v>122350919</v>
      </c>
      <c r="V9" s="36">
        <f t="shared" si="9"/>
        <v>19483056673.679996</v>
      </c>
      <c r="W9" s="36">
        <f t="shared" si="9"/>
        <v>968655539.00000012</v>
      </c>
      <c r="X9" s="38">
        <f t="shared" si="3"/>
        <v>0.33244545427205319</v>
      </c>
      <c r="Y9" s="38">
        <f t="shared" si="4"/>
        <v>0.33046845018748194</v>
      </c>
      <c r="Z9" s="38">
        <f t="shared" si="5"/>
        <v>0.31481645531243257</v>
      </c>
      <c r="AA9" s="38">
        <f t="shared" si="6"/>
        <v>0.99405314748881057</v>
      </c>
      <c r="AB9" s="38">
        <f t="shared" si="7"/>
        <v>0.95263694653401976</v>
      </c>
    </row>
    <row r="10" spans="1:28" ht="35.25" customHeight="1" x14ac:dyDescent="0.25">
      <c r="A10" s="39" t="s">
        <v>44</v>
      </c>
      <c r="B10" s="34" t="s">
        <v>41</v>
      </c>
      <c r="C10" s="34">
        <v>20</v>
      </c>
      <c r="D10" s="34" t="s">
        <v>38</v>
      </c>
      <c r="E10" s="40" t="s">
        <v>45</v>
      </c>
      <c r="F10" s="41">
        <f>+F11+F22+F30+F37</f>
        <v>61887034000</v>
      </c>
      <c r="G10" s="41">
        <f>+G11+G22+G30+G37</f>
        <v>0</v>
      </c>
      <c r="H10" s="41">
        <f>+H11+H22+H30+H37</f>
        <v>0</v>
      </c>
      <c r="I10" s="41">
        <f>+I11+I22+I30+I37</f>
        <v>0</v>
      </c>
      <c r="J10" s="41">
        <f>+J11+J22+J30+J37</f>
        <v>0</v>
      </c>
      <c r="K10" s="41">
        <f t="shared" si="0"/>
        <v>0</v>
      </c>
      <c r="L10" s="250">
        <f>+L11+L22+L30+L37</f>
        <v>61887034000</v>
      </c>
      <c r="M10" s="42">
        <f t="shared" si="1"/>
        <v>7.8417814962088699E-3</v>
      </c>
      <c r="N10" s="41">
        <f t="shared" ref="N10:W10" si="10">+N11+N22+N30+N37</f>
        <v>4848293000</v>
      </c>
      <c r="O10" s="41">
        <f t="shared" si="10"/>
        <v>57038741000</v>
      </c>
      <c r="P10" s="41">
        <f t="shared" si="10"/>
        <v>4848293000</v>
      </c>
      <c r="Q10" s="41">
        <f t="shared" si="10"/>
        <v>20574063131.68</v>
      </c>
      <c r="R10" s="41">
        <f t="shared" si="10"/>
        <v>41312970868.32</v>
      </c>
      <c r="S10" s="41">
        <f t="shared" si="10"/>
        <v>36464677868.32</v>
      </c>
      <c r="T10" s="41">
        <f t="shared" si="10"/>
        <v>20451712212.68</v>
      </c>
      <c r="U10" s="41">
        <f t="shared" si="10"/>
        <v>122350919</v>
      </c>
      <c r="V10" s="41">
        <f t="shared" si="10"/>
        <v>19483056673.679996</v>
      </c>
      <c r="W10" s="41">
        <f t="shared" si="10"/>
        <v>968655539.00000012</v>
      </c>
      <c r="X10" s="38">
        <f t="shared" si="3"/>
        <v>0.33244545427205319</v>
      </c>
      <c r="Y10" s="38">
        <f t="shared" si="4"/>
        <v>0.33046845018748194</v>
      </c>
      <c r="Z10" s="38">
        <f t="shared" si="5"/>
        <v>0.31481645531243257</v>
      </c>
      <c r="AA10" s="38">
        <f t="shared" si="6"/>
        <v>0.99405314748881057</v>
      </c>
      <c r="AB10" s="38">
        <f t="shared" si="7"/>
        <v>0.95263694653401976</v>
      </c>
    </row>
    <row r="11" spans="1:28" ht="27" customHeight="1" x14ac:dyDescent="0.25">
      <c r="A11" s="39" t="s">
        <v>46</v>
      </c>
      <c r="B11" s="34" t="s">
        <v>41</v>
      </c>
      <c r="C11" s="34">
        <v>20</v>
      </c>
      <c r="D11" s="34" t="s">
        <v>38</v>
      </c>
      <c r="E11" s="40" t="s">
        <v>47</v>
      </c>
      <c r="F11" s="41">
        <f>+F12</f>
        <v>39105875000</v>
      </c>
      <c r="G11" s="41">
        <f>+G12</f>
        <v>0</v>
      </c>
      <c r="H11" s="41">
        <f>+H12</f>
        <v>0</v>
      </c>
      <c r="I11" s="41">
        <f>+I12</f>
        <v>0</v>
      </c>
      <c r="J11" s="41">
        <f>+J12</f>
        <v>0</v>
      </c>
      <c r="K11" s="41">
        <f t="shared" si="0"/>
        <v>0</v>
      </c>
      <c r="L11" s="250">
        <f>+L12</f>
        <v>39105875000</v>
      </c>
      <c r="M11" s="42">
        <f t="shared" si="1"/>
        <v>4.9551530772674783E-3</v>
      </c>
      <c r="N11" s="41">
        <f t="shared" ref="N11:W11" si="11">+N12</f>
        <v>0</v>
      </c>
      <c r="O11" s="41">
        <f t="shared" si="11"/>
        <v>39105875000</v>
      </c>
      <c r="P11" s="41">
        <f t="shared" si="11"/>
        <v>0</v>
      </c>
      <c r="Q11" s="41">
        <f t="shared" si="11"/>
        <v>13313733230.909998</v>
      </c>
      <c r="R11" s="41">
        <f t="shared" si="11"/>
        <v>25792141769.09</v>
      </c>
      <c r="S11" s="41">
        <f t="shared" si="11"/>
        <v>25792141769.09</v>
      </c>
      <c r="T11" s="41">
        <f t="shared" si="11"/>
        <v>13265984913.909998</v>
      </c>
      <c r="U11" s="41">
        <f t="shared" si="11"/>
        <v>47748317</v>
      </c>
      <c r="V11" s="41">
        <f t="shared" si="11"/>
        <v>13265984913.909998</v>
      </c>
      <c r="W11" s="41">
        <f t="shared" si="11"/>
        <v>0</v>
      </c>
      <c r="X11" s="38">
        <f t="shared" si="3"/>
        <v>0.34045353111035104</v>
      </c>
      <c r="Y11" s="38">
        <f t="shared" si="4"/>
        <v>0.33923252999478976</v>
      </c>
      <c r="Z11" s="38">
        <f t="shared" si="5"/>
        <v>0.33923252999478976</v>
      </c>
      <c r="AA11" s="38">
        <f t="shared" si="6"/>
        <v>0.99641360419561775</v>
      </c>
      <c r="AB11" s="38">
        <f t="shared" si="7"/>
        <v>1</v>
      </c>
    </row>
    <row r="12" spans="1:28" ht="27" customHeight="1" x14ac:dyDescent="0.25">
      <c r="A12" s="39" t="s">
        <v>48</v>
      </c>
      <c r="B12" s="34" t="s">
        <v>41</v>
      </c>
      <c r="C12" s="34">
        <v>20</v>
      </c>
      <c r="D12" s="34" t="s">
        <v>38</v>
      </c>
      <c r="E12" s="40" t="s">
        <v>49</v>
      </c>
      <c r="F12" s="41">
        <f>SUM(F13:F21)</f>
        <v>39105875000</v>
      </c>
      <c r="G12" s="41">
        <f>SUM(G13:G21)</f>
        <v>0</v>
      </c>
      <c r="H12" s="41">
        <f>SUM(H13:H21)</f>
        <v>0</v>
      </c>
      <c r="I12" s="41">
        <f>SUM(I13:I21)</f>
        <v>0</v>
      </c>
      <c r="J12" s="41">
        <f>SUM(J13:J21)</f>
        <v>0</v>
      </c>
      <c r="K12" s="41">
        <f t="shared" si="0"/>
        <v>0</v>
      </c>
      <c r="L12" s="250">
        <f>SUM(L13:L21)</f>
        <v>39105875000</v>
      </c>
      <c r="M12" s="42">
        <f t="shared" si="1"/>
        <v>4.9551530772674783E-3</v>
      </c>
      <c r="N12" s="41">
        <f t="shared" ref="N12:W12" si="12">SUM(N13:N21)</f>
        <v>0</v>
      </c>
      <c r="O12" s="41">
        <f t="shared" si="12"/>
        <v>39105875000</v>
      </c>
      <c r="P12" s="41">
        <f t="shared" si="12"/>
        <v>0</v>
      </c>
      <c r="Q12" s="41">
        <f t="shared" si="12"/>
        <v>13313733230.909998</v>
      </c>
      <c r="R12" s="41">
        <f t="shared" si="12"/>
        <v>25792141769.09</v>
      </c>
      <c r="S12" s="41">
        <f t="shared" si="12"/>
        <v>25792141769.09</v>
      </c>
      <c r="T12" s="41">
        <f t="shared" si="12"/>
        <v>13265984913.909998</v>
      </c>
      <c r="U12" s="41">
        <f t="shared" si="12"/>
        <v>47748317</v>
      </c>
      <c r="V12" s="41">
        <f t="shared" si="12"/>
        <v>13265984913.909998</v>
      </c>
      <c r="W12" s="41">
        <f t="shared" si="12"/>
        <v>0</v>
      </c>
      <c r="X12" s="38">
        <f t="shared" si="3"/>
        <v>0.34045353111035104</v>
      </c>
      <c r="Y12" s="38">
        <f t="shared" si="4"/>
        <v>0.33923252999478976</v>
      </c>
      <c r="Z12" s="38">
        <f t="shared" si="5"/>
        <v>0.33923252999478976</v>
      </c>
      <c r="AA12" s="38">
        <f t="shared" si="6"/>
        <v>0.99641360419561775</v>
      </c>
      <c r="AB12" s="38">
        <f t="shared" si="7"/>
        <v>1</v>
      </c>
    </row>
    <row r="13" spans="1:28" ht="27" customHeight="1" x14ac:dyDescent="0.25">
      <c r="A13" s="43" t="s">
        <v>50</v>
      </c>
      <c r="B13" s="44" t="s">
        <v>41</v>
      </c>
      <c r="C13" s="44">
        <v>20</v>
      </c>
      <c r="D13" s="44" t="s">
        <v>38</v>
      </c>
      <c r="E13" s="45" t="s">
        <v>51</v>
      </c>
      <c r="F13" s="46">
        <v>27743250237</v>
      </c>
      <c r="G13" s="46">
        <v>0</v>
      </c>
      <c r="H13" s="46">
        <v>0</v>
      </c>
      <c r="I13" s="46">
        <v>0</v>
      </c>
      <c r="J13" s="46">
        <v>0</v>
      </c>
      <c r="K13" s="46">
        <f t="shared" si="0"/>
        <v>0</v>
      </c>
      <c r="L13" s="251">
        <f t="shared" ref="L13:L21" si="13">+F13+K13</f>
        <v>27743250237</v>
      </c>
      <c r="M13" s="42">
        <f t="shared" si="1"/>
        <v>3.5153810465888375E-3</v>
      </c>
      <c r="N13" s="46">
        <v>0</v>
      </c>
      <c r="O13" s="46">
        <v>27743250237</v>
      </c>
      <c r="P13" s="46">
        <f t="shared" ref="P13:P21" si="14">L13-O13</f>
        <v>0</v>
      </c>
      <c r="Q13" s="46">
        <v>11234714043.209999</v>
      </c>
      <c r="R13" s="46">
        <f t="shared" ref="R13:R21" si="15">+L13-Q13</f>
        <v>16508536193.790001</v>
      </c>
      <c r="S13" s="46">
        <f t="shared" ref="S13:S21" si="16">O13-Q13</f>
        <v>16508536193.790001</v>
      </c>
      <c r="T13" s="46">
        <v>11231771820.209999</v>
      </c>
      <c r="U13" s="46">
        <f t="shared" ref="U13:U21" si="17">+Q13-T13</f>
        <v>2942223</v>
      </c>
      <c r="V13" s="46">
        <v>11231771820.209999</v>
      </c>
      <c r="W13" s="48">
        <f t="shared" ref="W13:W21" si="18">+T13-V13</f>
        <v>0</v>
      </c>
      <c r="X13" s="49">
        <f t="shared" si="3"/>
        <v>0.40495305875252985</v>
      </c>
      <c r="Y13" s="49">
        <f t="shared" si="4"/>
        <v>0.4048470069029857</v>
      </c>
      <c r="Z13" s="49">
        <f t="shared" si="5"/>
        <v>0.4048470069029857</v>
      </c>
      <c r="AA13" s="49">
        <f t="shared" si="6"/>
        <v>0.99973811322756556</v>
      </c>
      <c r="AB13" s="49">
        <f t="shared" si="7"/>
        <v>1</v>
      </c>
    </row>
    <row r="14" spans="1:28" ht="27" customHeight="1" x14ac:dyDescent="0.25">
      <c r="A14" s="43" t="s">
        <v>52</v>
      </c>
      <c r="B14" s="44" t="s">
        <v>41</v>
      </c>
      <c r="C14" s="44">
        <v>20</v>
      </c>
      <c r="D14" s="44" t="s">
        <v>38</v>
      </c>
      <c r="E14" s="45" t="s">
        <v>53</v>
      </c>
      <c r="F14" s="46">
        <v>2408972010</v>
      </c>
      <c r="G14" s="46">
        <v>0</v>
      </c>
      <c r="H14" s="46">
        <v>0</v>
      </c>
      <c r="I14" s="46">
        <v>0</v>
      </c>
      <c r="J14" s="46">
        <v>0</v>
      </c>
      <c r="K14" s="46">
        <f t="shared" si="0"/>
        <v>0</v>
      </c>
      <c r="L14" s="251">
        <f t="shared" si="13"/>
        <v>2408972010</v>
      </c>
      <c r="M14" s="51">
        <f t="shared" si="1"/>
        <v>3.0524377905884279E-4</v>
      </c>
      <c r="N14" s="46">
        <v>0</v>
      </c>
      <c r="O14" s="46">
        <v>2408972010</v>
      </c>
      <c r="P14" s="46">
        <f t="shared" si="14"/>
        <v>0</v>
      </c>
      <c r="Q14" s="46">
        <v>900076623</v>
      </c>
      <c r="R14" s="46">
        <f t="shared" si="15"/>
        <v>1508895387</v>
      </c>
      <c r="S14" s="46">
        <f t="shared" si="16"/>
        <v>1508895387</v>
      </c>
      <c r="T14" s="46">
        <v>900076623</v>
      </c>
      <c r="U14" s="46">
        <f t="shared" si="17"/>
        <v>0</v>
      </c>
      <c r="V14" s="46">
        <v>900076623</v>
      </c>
      <c r="W14" s="48">
        <f t="shared" si="18"/>
        <v>0</v>
      </c>
      <c r="X14" s="49">
        <f t="shared" si="3"/>
        <v>0.37363515195014657</v>
      </c>
      <c r="Y14" s="49">
        <f t="shared" si="4"/>
        <v>0.37363515195014657</v>
      </c>
      <c r="Z14" s="49">
        <f t="shared" si="5"/>
        <v>0.37363515195014657</v>
      </c>
      <c r="AA14" s="49">
        <f t="shared" si="6"/>
        <v>1</v>
      </c>
      <c r="AB14" s="49">
        <f t="shared" si="7"/>
        <v>1</v>
      </c>
    </row>
    <row r="15" spans="1:28" ht="27" customHeight="1" x14ac:dyDescent="0.25">
      <c r="A15" s="43" t="s">
        <v>54</v>
      </c>
      <c r="B15" s="44" t="s">
        <v>41</v>
      </c>
      <c r="C15" s="44">
        <v>20</v>
      </c>
      <c r="D15" s="44" t="s">
        <v>38</v>
      </c>
      <c r="E15" s="45" t="s">
        <v>55</v>
      </c>
      <c r="F15" s="46">
        <v>2985660</v>
      </c>
      <c r="G15" s="46">
        <v>0</v>
      </c>
      <c r="H15" s="46">
        <v>0</v>
      </c>
      <c r="I15" s="46">
        <v>0</v>
      </c>
      <c r="J15" s="46">
        <v>0</v>
      </c>
      <c r="K15" s="46">
        <f t="shared" si="0"/>
        <v>0</v>
      </c>
      <c r="L15" s="251">
        <f t="shared" si="13"/>
        <v>2985660</v>
      </c>
      <c r="M15" s="68">
        <f>+L15/L304</f>
        <v>3.7831661704729586E-7</v>
      </c>
      <c r="N15" s="46">
        <v>0</v>
      </c>
      <c r="O15" s="46">
        <v>2985660</v>
      </c>
      <c r="P15" s="46">
        <f t="shared" si="14"/>
        <v>0</v>
      </c>
      <c r="Q15" s="46">
        <v>1045161</v>
      </c>
      <c r="R15" s="46">
        <f t="shared" si="15"/>
        <v>1940499</v>
      </c>
      <c r="S15" s="46">
        <f t="shared" si="16"/>
        <v>1940499</v>
      </c>
      <c r="T15" s="46">
        <v>1045161</v>
      </c>
      <c r="U15" s="46">
        <f t="shared" si="17"/>
        <v>0</v>
      </c>
      <c r="V15" s="46">
        <v>1045161</v>
      </c>
      <c r="W15" s="48">
        <f t="shared" si="18"/>
        <v>0</v>
      </c>
      <c r="X15" s="49">
        <f t="shared" si="3"/>
        <v>0.35006028817748841</v>
      </c>
      <c r="Y15" s="49">
        <f t="shared" si="4"/>
        <v>0.35006028817748841</v>
      </c>
      <c r="Z15" s="49">
        <f t="shared" si="5"/>
        <v>0.35006028817748841</v>
      </c>
      <c r="AA15" s="49">
        <f t="shared" si="6"/>
        <v>1</v>
      </c>
      <c r="AB15" s="49">
        <f t="shared" si="7"/>
        <v>1</v>
      </c>
    </row>
    <row r="16" spans="1:28" ht="27" customHeight="1" x14ac:dyDescent="0.25">
      <c r="A16" s="43" t="s">
        <v>56</v>
      </c>
      <c r="B16" s="44" t="s">
        <v>41</v>
      </c>
      <c r="C16" s="44">
        <v>20</v>
      </c>
      <c r="D16" s="44" t="s">
        <v>38</v>
      </c>
      <c r="E16" s="45" t="s">
        <v>57</v>
      </c>
      <c r="F16" s="46">
        <v>5040000</v>
      </c>
      <c r="G16" s="46">
        <v>0</v>
      </c>
      <c r="H16" s="46">
        <v>0</v>
      </c>
      <c r="I16" s="46">
        <v>0</v>
      </c>
      <c r="J16" s="46">
        <v>0</v>
      </c>
      <c r="K16" s="46">
        <f t="shared" si="0"/>
        <v>0</v>
      </c>
      <c r="L16" s="251">
        <f t="shared" si="13"/>
        <v>5040000</v>
      </c>
      <c r="M16" s="52">
        <f>+L16/L304</f>
        <v>6.3862454194997794E-7</v>
      </c>
      <c r="N16" s="46">
        <v>0</v>
      </c>
      <c r="O16" s="46">
        <v>5040000</v>
      </c>
      <c r="P16" s="46">
        <f t="shared" si="14"/>
        <v>0</v>
      </c>
      <c r="Q16" s="46">
        <v>2020040</v>
      </c>
      <c r="R16" s="46">
        <f t="shared" si="15"/>
        <v>3019960</v>
      </c>
      <c r="S16" s="46">
        <f t="shared" si="16"/>
        <v>3019960</v>
      </c>
      <c r="T16" s="46">
        <v>2020040</v>
      </c>
      <c r="U16" s="46">
        <f t="shared" si="17"/>
        <v>0</v>
      </c>
      <c r="V16" s="46">
        <v>2020040</v>
      </c>
      <c r="W16" s="48">
        <f t="shared" si="18"/>
        <v>0</v>
      </c>
      <c r="X16" s="49">
        <f t="shared" si="3"/>
        <v>0.40080158730158733</v>
      </c>
      <c r="Y16" s="49">
        <f t="shared" si="4"/>
        <v>0.40080158730158733</v>
      </c>
      <c r="Z16" s="49">
        <f t="shared" si="5"/>
        <v>0.40080158730158733</v>
      </c>
      <c r="AA16" s="49">
        <f t="shared" si="6"/>
        <v>1</v>
      </c>
      <c r="AB16" s="49">
        <f t="shared" si="7"/>
        <v>1</v>
      </c>
    </row>
    <row r="17" spans="1:28" ht="27" customHeight="1" x14ac:dyDescent="0.25">
      <c r="A17" s="43" t="s">
        <v>58</v>
      </c>
      <c r="B17" s="44" t="s">
        <v>41</v>
      </c>
      <c r="C17" s="44">
        <v>20</v>
      </c>
      <c r="D17" s="44" t="s">
        <v>38</v>
      </c>
      <c r="E17" s="45" t="s">
        <v>59</v>
      </c>
      <c r="F17" s="46">
        <v>1713900234</v>
      </c>
      <c r="G17" s="46">
        <v>0</v>
      </c>
      <c r="H17" s="46">
        <v>0</v>
      </c>
      <c r="I17" s="46">
        <v>0</v>
      </c>
      <c r="J17" s="46">
        <v>0</v>
      </c>
      <c r="K17" s="46">
        <f t="shared" si="0"/>
        <v>0</v>
      </c>
      <c r="L17" s="251">
        <f t="shared" si="13"/>
        <v>1713900234</v>
      </c>
      <c r="M17" s="51">
        <f t="shared" ref="M17:M53" si="19">L17/$L$304</f>
        <v>2.171703872790099E-4</v>
      </c>
      <c r="N17" s="46">
        <v>0</v>
      </c>
      <c r="O17" s="46">
        <v>1713900234</v>
      </c>
      <c r="P17" s="46">
        <f t="shared" si="14"/>
        <v>0</v>
      </c>
      <c r="Q17" s="46">
        <v>148797469.06</v>
      </c>
      <c r="R17" s="46">
        <f t="shared" si="15"/>
        <v>1565102764.9400001</v>
      </c>
      <c r="S17" s="46">
        <f t="shared" si="16"/>
        <v>1565102764.9400001</v>
      </c>
      <c r="T17" s="46">
        <v>136739302.06</v>
      </c>
      <c r="U17" s="46">
        <f t="shared" si="17"/>
        <v>12058167</v>
      </c>
      <c r="V17" s="46">
        <v>136739302.06</v>
      </c>
      <c r="W17" s="48">
        <f t="shared" si="18"/>
        <v>0</v>
      </c>
      <c r="X17" s="49">
        <f t="shared" si="3"/>
        <v>8.6818045827981374E-2</v>
      </c>
      <c r="Y17" s="49">
        <f t="shared" si="4"/>
        <v>7.9782533047953366E-2</v>
      </c>
      <c r="Z17" s="49">
        <f t="shared" si="5"/>
        <v>7.9782533047953366E-2</v>
      </c>
      <c r="AA17" s="49">
        <f t="shared" si="6"/>
        <v>0.91896255308524266</v>
      </c>
      <c r="AB17" s="49">
        <f t="shared" si="7"/>
        <v>1</v>
      </c>
    </row>
    <row r="18" spans="1:28" ht="27" customHeight="1" x14ac:dyDescent="0.25">
      <c r="A18" s="43" t="s">
        <v>60</v>
      </c>
      <c r="B18" s="44" t="s">
        <v>41</v>
      </c>
      <c r="C18" s="44">
        <v>20</v>
      </c>
      <c r="D18" s="44" t="s">
        <v>38</v>
      </c>
      <c r="E18" s="45" t="s">
        <v>61</v>
      </c>
      <c r="F18" s="46">
        <v>1149297511</v>
      </c>
      <c r="G18" s="46">
        <v>0</v>
      </c>
      <c r="H18" s="46">
        <v>0</v>
      </c>
      <c r="I18" s="46">
        <v>0</v>
      </c>
      <c r="J18" s="46">
        <v>0</v>
      </c>
      <c r="K18" s="46">
        <f t="shared" si="0"/>
        <v>0</v>
      </c>
      <c r="L18" s="251">
        <f t="shared" si="13"/>
        <v>1149297511</v>
      </c>
      <c r="M18" s="51">
        <f t="shared" si="19"/>
        <v>1.4562888819972711E-4</v>
      </c>
      <c r="N18" s="46">
        <v>0</v>
      </c>
      <c r="O18" s="46">
        <v>1149297511</v>
      </c>
      <c r="P18" s="46">
        <f t="shared" si="14"/>
        <v>0</v>
      </c>
      <c r="Q18" s="46">
        <v>213757126</v>
      </c>
      <c r="R18" s="46">
        <f t="shared" si="15"/>
        <v>935540385</v>
      </c>
      <c r="S18" s="46">
        <f t="shared" si="16"/>
        <v>935540385</v>
      </c>
      <c r="T18" s="46">
        <v>205453916</v>
      </c>
      <c r="U18" s="46">
        <f t="shared" si="17"/>
        <v>8303210</v>
      </c>
      <c r="V18" s="46">
        <v>205453916</v>
      </c>
      <c r="W18" s="48">
        <f t="shared" si="18"/>
        <v>0</v>
      </c>
      <c r="X18" s="49">
        <f t="shared" si="3"/>
        <v>0.18598937520887052</v>
      </c>
      <c r="Y18" s="49">
        <f t="shared" si="4"/>
        <v>0.17876477938356902</v>
      </c>
      <c r="Z18" s="49">
        <f t="shared" si="5"/>
        <v>0.17876477938356902</v>
      </c>
      <c r="AA18" s="49">
        <f t="shared" si="6"/>
        <v>0.96115586808553932</v>
      </c>
      <c r="AB18" s="49">
        <f t="shared" si="7"/>
        <v>1</v>
      </c>
    </row>
    <row r="19" spans="1:28" ht="33.75" customHeight="1" x14ac:dyDescent="0.25">
      <c r="A19" s="43" t="s">
        <v>62</v>
      </c>
      <c r="B19" s="44" t="s">
        <v>41</v>
      </c>
      <c r="C19" s="44">
        <v>20</v>
      </c>
      <c r="D19" s="44" t="s">
        <v>38</v>
      </c>
      <c r="E19" s="45" t="s">
        <v>63</v>
      </c>
      <c r="F19" s="46">
        <v>153712847</v>
      </c>
      <c r="G19" s="46">
        <v>0</v>
      </c>
      <c r="H19" s="46">
        <v>0</v>
      </c>
      <c r="I19" s="46">
        <v>0</v>
      </c>
      <c r="J19" s="46">
        <v>0</v>
      </c>
      <c r="K19" s="46">
        <f t="shared" si="0"/>
        <v>0</v>
      </c>
      <c r="L19" s="251">
        <f t="shared" si="13"/>
        <v>153712847</v>
      </c>
      <c r="M19" s="53">
        <f t="shared" si="19"/>
        <v>1.9477142164127387E-5</v>
      </c>
      <c r="N19" s="46">
        <v>0</v>
      </c>
      <c r="O19" s="46">
        <v>153712847</v>
      </c>
      <c r="P19" s="46">
        <f t="shared" si="14"/>
        <v>0</v>
      </c>
      <c r="Q19" s="46">
        <v>34633837</v>
      </c>
      <c r="R19" s="46">
        <f t="shared" si="15"/>
        <v>119079010</v>
      </c>
      <c r="S19" s="46">
        <f t="shared" si="16"/>
        <v>119079010</v>
      </c>
      <c r="T19" s="46">
        <v>34633837</v>
      </c>
      <c r="U19" s="46">
        <f t="shared" si="17"/>
        <v>0</v>
      </c>
      <c r="V19" s="46">
        <v>34633837</v>
      </c>
      <c r="W19" s="48">
        <f t="shared" si="18"/>
        <v>0</v>
      </c>
      <c r="X19" s="49">
        <f t="shared" si="3"/>
        <v>0.22531517485978253</v>
      </c>
      <c r="Y19" s="49">
        <f t="shared" si="4"/>
        <v>0.22531517485978253</v>
      </c>
      <c r="Z19" s="49">
        <f t="shared" si="5"/>
        <v>0.22531517485978253</v>
      </c>
      <c r="AA19" s="49">
        <f t="shared" si="6"/>
        <v>1</v>
      </c>
      <c r="AB19" s="49">
        <f t="shared" si="7"/>
        <v>1</v>
      </c>
    </row>
    <row r="20" spans="1:28" ht="27" customHeight="1" x14ac:dyDescent="0.25">
      <c r="A20" s="43" t="s">
        <v>64</v>
      </c>
      <c r="B20" s="44" t="s">
        <v>41</v>
      </c>
      <c r="C20" s="44">
        <v>20</v>
      </c>
      <c r="D20" s="44" t="s">
        <v>38</v>
      </c>
      <c r="E20" s="45" t="s">
        <v>65</v>
      </c>
      <c r="F20" s="46">
        <v>3392853271</v>
      </c>
      <c r="G20" s="46">
        <v>0</v>
      </c>
      <c r="H20" s="46">
        <v>0</v>
      </c>
      <c r="I20" s="46">
        <v>0</v>
      </c>
      <c r="J20" s="46">
        <v>0</v>
      </c>
      <c r="K20" s="46">
        <f t="shared" si="0"/>
        <v>0</v>
      </c>
      <c r="L20" s="251">
        <f t="shared" si="13"/>
        <v>3392853271</v>
      </c>
      <c r="M20" s="51">
        <f t="shared" si="19"/>
        <v>4.2991257263806729E-4</v>
      </c>
      <c r="N20" s="46">
        <v>0</v>
      </c>
      <c r="O20" s="46">
        <v>3392853271</v>
      </c>
      <c r="P20" s="46">
        <f t="shared" si="14"/>
        <v>0</v>
      </c>
      <c r="Q20" s="46">
        <v>76724382</v>
      </c>
      <c r="R20" s="46">
        <f t="shared" si="15"/>
        <v>3316128889</v>
      </c>
      <c r="S20" s="46">
        <f t="shared" si="16"/>
        <v>3316128889</v>
      </c>
      <c r="T20" s="46">
        <v>64608391</v>
      </c>
      <c r="U20" s="46">
        <f t="shared" si="17"/>
        <v>12115991</v>
      </c>
      <c r="V20" s="46">
        <v>64608391</v>
      </c>
      <c r="W20" s="48">
        <f t="shared" si="18"/>
        <v>0</v>
      </c>
      <c r="X20" s="55">
        <f t="shared" si="3"/>
        <v>2.2613527869239824E-2</v>
      </c>
      <c r="Y20" s="55">
        <f t="shared" si="4"/>
        <v>1.9042494867736355E-2</v>
      </c>
      <c r="Z20" s="55">
        <f t="shared" si="5"/>
        <v>1.9042494867736355E-2</v>
      </c>
      <c r="AA20" s="49">
        <f t="shared" si="6"/>
        <v>0.84208421515861798</v>
      </c>
      <c r="AB20" s="49">
        <f t="shared" si="7"/>
        <v>1</v>
      </c>
    </row>
    <row r="21" spans="1:28" ht="27" customHeight="1" x14ac:dyDescent="0.25">
      <c r="A21" s="43" t="s">
        <v>66</v>
      </c>
      <c r="B21" s="44" t="s">
        <v>41</v>
      </c>
      <c r="C21" s="44">
        <v>20</v>
      </c>
      <c r="D21" s="44" t="s">
        <v>38</v>
      </c>
      <c r="E21" s="45" t="s">
        <v>67</v>
      </c>
      <c r="F21" s="46">
        <v>2535863230</v>
      </c>
      <c r="G21" s="46">
        <v>0</v>
      </c>
      <c r="H21" s="46">
        <v>0</v>
      </c>
      <c r="I21" s="46">
        <v>0</v>
      </c>
      <c r="J21" s="46">
        <v>0</v>
      </c>
      <c r="K21" s="46">
        <f t="shared" si="0"/>
        <v>0</v>
      </c>
      <c r="L21" s="251">
        <f t="shared" si="13"/>
        <v>2535863230</v>
      </c>
      <c r="M21" s="51">
        <f t="shared" si="19"/>
        <v>3.2132232017986935E-4</v>
      </c>
      <c r="N21" s="46">
        <v>0</v>
      </c>
      <c r="O21" s="46">
        <v>2535863230</v>
      </c>
      <c r="P21" s="46">
        <f t="shared" si="14"/>
        <v>0</v>
      </c>
      <c r="Q21" s="46">
        <v>701964549.63999999</v>
      </c>
      <c r="R21" s="46">
        <f t="shared" si="15"/>
        <v>1833898680.3600001</v>
      </c>
      <c r="S21" s="46">
        <f t="shared" si="16"/>
        <v>1833898680.3600001</v>
      </c>
      <c r="T21" s="46">
        <v>689635823.63999999</v>
      </c>
      <c r="U21" s="46">
        <f t="shared" si="17"/>
        <v>12328726</v>
      </c>
      <c r="V21" s="46">
        <v>689635823.63999999</v>
      </c>
      <c r="W21" s="48">
        <f t="shared" si="18"/>
        <v>0</v>
      </c>
      <c r="X21" s="49">
        <f t="shared" si="3"/>
        <v>0.27681483028562232</v>
      </c>
      <c r="Y21" s="49">
        <f t="shared" si="4"/>
        <v>0.2719530830690739</v>
      </c>
      <c r="Z21" s="49">
        <f t="shared" si="5"/>
        <v>0.2719530830690739</v>
      </c>
      <c r="AA21" s="49">
        <f t="shared" si="6"/>
        <v>0.9824368253264032</v>
      </c>
      <c r="AB21" s="49">
        <f t="shared" si="7"/>
        <v>1</v>
      </c>
    </row>
    <row r="22" spans="1:28" ht="22.5" customHeight="1" x14ac:dyDescent="0.25">
      <c r="A22" s="39" t="s">
        <v>68</v>
      </c>
      <c r="B22" s="34" t="s">
        <v>41</v>
      </c>
      <c r="C22" s="34">
        <v>20</v>
      </c>
      <c r="D22" s="34" t="s">
        <v>38</v>
      </c>
      <c r="E22" s="40" t="s">
        <v>69</v>
      </c>
      <c r="F22" s="41">
        <f>SUM(F23:F29)</f>
        <v>13647535000</v>
      </c>
      <c r="G22" s="41">
        <f>SUM(G23:G29)</f>
        <v>0</v>
      </c>
      <c r="H22" s="41">
        <f>SUM(H23:H29)</f>
        <v>0</v>
      </c>
      <c r="I22" s="41">
        <f>SUM(I23:I29)</f>
        <v>0</v>
      </c>
      <c r="J22" s="41">
        <f>SUM(J23:J29)</f>
        <v>0</v>
      </c>
      <c r="K22" s="41">
        <f t="shared" si="0"/>
        <v>0</v>
      </c>
      <c r="L22" s="250">
        <f>SUM(L23:L29)</f>
        <v>13647535000</v>
      </c>
      <c r="M22" s="42">
        <f t="shared" si="19"/>
        <v>1.729295791293907E-3</v>
      </c>
      <c r="N22" s="41">
        <f t="shared" ref="N22:W22" si="20">SUM(N23:N29)</f>
        <v>0</v>
      </c>
      <c r="O22" s="41">
        <f t="shared" si="20"/>
        <v>13647535000</v>
      </c>
      <c r="P22" s="41">
        <f t="shared" si="20"/>
        <v>0</v>
      </c>
      <c r="Q22" s="41">
        <f t="shared" si="20"/>
        <v>5176727536.7700005</v>
      </c>
      <c r="R22" s="41">
        <f t="shared" si="20"/>
        <v>8470807463.2299995</v>
      </c>
      <c r="S22" s="41">
        <f t="shared" si="20"/>
        <v>8470807463.2299995</v>
      </c>
      <c r="T22" s="41">
        <f t="shared" si="20"/>
        <v>5166478104.7700005</v>
      </c>
      <c r="U22" s="41">
        <f t="shared" si="20"/>
        <v>10249432</v>
      </c>
      <c r="V22" s="41">
        <f t="shared" si="20"/>
        <v>4197822565.77</v>
      </c>
      <c r="W22" s="41">
        <f t="shared" si="20"/>
        <v>968655539.00000012</v>
      </c>
      <c r="X22" s="38">
        <f t="shared" si="3"/>
        <v>0.37931593776971451</v>
      </c>
      <c r="Y22" s="38">
        <f t="shared" si="4"/>
        <v>0.37856492800861113</v>
      </c>
      <c r="Z22" s="38">
        <f t="shared" si="5"/>
        <v>0.30758833487292758</v>
      </c>
      <c r="AA22" s="38">
        <f t="shared" si="6"/>
        <v>0.99802009436903938</v>
      </c>
      <c r="AB22" s="38">
        <f t="shared" si="7"/>
        <v>0.8125114402196576</v>
      </c>
    </row>
    <row r="23" spans="1:28" ht="33.75" customHeight="1" x14ac:dyDescent="0.25">
      <c r="A23" s="43" t="s">
        <v>70</v>
      </c>
      <c r="B23" s="44" t="s">
        <v>41</v>
      </c>
      <c r="C23" s="44">
        <v>20</v>
      </c>
      <c r="D23" s="44" t="s">
        <v>38</v>
      </c>
      <c r="E23" s="45" t="s">
        <v>71</v>
      </c>
      <c r="F23" s="46">
        <v>3978735557</v>
      </c>
      <c r="G23" s="46">
        <v>0</v>
      </c>
      <c r="H23" s="46">
        <v>0</v>
      </c>
      <c r="I23" s="46">
        <v>0</v>
      </c>
      <c r="J23" s="46">
        <v>0</v>
      </c>
      <c r="K23" s="46">
        <f t="shared" si="0"/>
        <v>0</v>
      </c>
      <c r="L23" s="251">
        <f t="shared" ref="L23:L29" si="21">+F23+K23</f>
        <v>3978735557</v>
      </c>
      <c r="M23" s="51">
        <f t="shared" si="19"/>
        <v>5.0415043107722522E-4</v>
      </c>
      <c r="N23" s="46">
        <v>0</v>
      </c>
      <c r="O23" s="46">
        <v>3978735557</v>
      </c>
      <c r="P23" s="46">
        <f t="shared" ref="P23:P29" si="22">L23-O23</f>
        <v>0</v>
      </c>
      <c r="Q23" s="46">
        <v>1545357801.5999999</v>
      </c>
      <c r="R23" s="46">
        <f t="shared" ref="R23:R29" si="23">+L23-Q23</f>
        <v>2433377755.4000001</v>
      </c>
      <c r="S23" s="46">
        <f t="shared" ref="S23:S29" si="24">O23-Q23</f>
        <v>2433377755.4000001</v>
      </c>
      <c r="T23" s="46">
        <v>1545357801.5999999</v>
      </c>
      <c r="U23" s="46">
        <f t="shared" ref="U23:U29" si="25">+Q23-T23</f>
        <v>0</v>
      </c>
      <c r="V23" s="46">
        <v>1244160101.5999999</v>
      </c>
      <c r="W23" s="48">
        <f t="shared" ref="W23:W29" si="26">+T23-V23</f>
        <v>301197700</v>
      </c>
      <c r="X23" s="49">
        <f t="shared" si="3"/>
        <v>0.38840425041095533</v>
      </c>
      <c r="Y23" s="49">
        <f t="shared" si="4"/>
        <v>0.38840425041095533</v>
      </c>
      <c r="Z23" s="49">
        <f t="shared" si="5"/>
        <v>0.31270238591531502</v>
      </c>
      <c r="AA23" s="49">
        <f t="shared" si="6"/>
        <v>1</v>
      </c>
      <c r="AB23" s="49">
        <f t="shared" si="7"/>
        <v>0.80509516974764528</v>
      </c>
    </row>
    <row r="24" spans="1:28" ht="29.25" customHeight="1" x14ac:dyDescent="0.25">
      <c r="A24" s="43" t="s">
        <v>72</v>
      </c>
      <c r="B24" s="44" t="s">
        <v>41</v>
      </c>
      <c r="C24" s="44">
        <v>20</v>
      </c>
      <c r="D24" s="44" t="s">
        <v>38</v>
      </c>
      <c r="E24" s="45" t="s">
        <v>73</v>
      </c>
      <c r="F24" s="46">
        <v>2822000568</v>
      </c>
      <c r="G24" s="46">
        <v>0</v>
      </c>
      <c r="H24" s="46">
        <v>0</v>
      </c>
      <c r="I24" s="46">
        <v>0</v>
      </c>
      <c r="J24" s="46">
        <v>0</v>
      </c>
      <c r="K24" s="46">
        <f t="shared" si="0"/>
        <v>0</v>
      </c>
      <c r="L24" s="251">
        <f t="shared" si="21"/>
        <v>2822000568</v>
      </c>
      <c r="M24" s="51">
        <f t="shared" si="19"/>
        <v>3.5757913097650347E-4</v>
      </c>
      <c r="N24" s="46">
        <v>0</v>
      </c>
      <c r="O24" s="46">
        <v>2822000568</v>
      </c>
      <c r="P24" s="46">
        <f t="shared" si="22"/>
        <v>0</v>
      </c>
      <c r="Q24" s="46">
        <v>1102213557.99</v>
      </c>
      <c r="R24" s="46">
        <f t="shared" si="23"/>
        <v>1719787010.01</v>
      </c>
      <c r="S24" s="46">
        <f t="shared" si="24"/>
        <v>1719787010.01</v>
      </c>
      <c r="T24" s="46">
        <v>1100728357.99</v>
      </c>
      <c r="U24" s="46">
        <f t="shared" si="25"/>
        <v>1485200</v>
      </c>
      <c r="V24" s="46">
        <v>887379357.99000001</v>
      </c>
      <c r="W24" s="48">
        <f t="shared" si="26"/>
        <v>213349000</v>
      </c>
      <c r="X24" s="49">
        <f t="shared" si="3"/>
        <v>0.39057878672616908</v>
      </c>
      <c r="Y24" s="49">
        <f t="shared" si="4"/>
        <v>0.39005249342316928</v>
      </c>
      <c r="Z24" s="49">
        <f t="shared" si="5"/>
        <v>0.31445045336007882</v>
      </c>
      <c r="AA24" s="49">
        <f t="shared" si="6"/>
        <v>0.99865252973052843</v>
      </c>
      <c r="AB24" s="49">
        <f t="shared" si="7"/>
        <v>0.80617470382103285</v>
      </c>
    </row>
    <row r="25" spans="1:28" ht="27.75" customHeight="1" x14ac:dyDescent="0.25">
      <c r="A25" s="43" t="s">
        <v>74</v>
      </c>
      <c r="B25" s="44" t="s">
        <v>41</v>
      </c>
      <c r="C25" s="44">
        <v>20</v>
      </c>
      <c r="D25" s="44" t="s">
        <v>38</v>
      </c>
      <c r="E25" s="45" t="s">
        <v>75</v>
      </c>
      <c r="F25" s="46">
        <v>3569683789</v>
      </c>
      <c r="G25" s="46">
        <v>0</v>
      </c>
      <c r="H25" s="46">
        <v>0</v>
      </c>
      <c r="I25" s="46">
        <v>0</v>
      </c>
      <c r="J25" s="46">
        <v>0</v>
      </c>
      <c r="K25" s="46">
        <f t="shared" si="0"/>
        <v>0</v>
      </c>
      <c r="L25" s="251">
        <f t="shared" si="21"/>
        <v>3569683789</v>
      </c>
      <c r="M25" s="51">
        <f t="shared" si="19"/>
        <v>4.5231898306674335E-4</v>
      </c>
      <c r="N25" s="46">
        <v>0</v>
      </c>
      <c r="O25" s="46">
        <v>3569683789</v>
      </c>
      <c r="P25" s="46">
        <f t="shared" si="22"/>
        <v>0</v>
      </c>
      <c r="Q25" s="46">
        <v>1220531645.1800001</v>
      </c>
      <c r="R25" s="46">
        <f t="shared" si="23"/>
        <v>2349152143.8199997</v>
      </c>
      <c r="S25" s="46">
        <f t="shared" si="24"/>
        <v>2349152143.8199997</v>
      </c>
      <c r="T25" s="46">
        <v>1215303413.1800001</v>
      </c>
      <c r="U25" s="46">
        <f t="shared" si="25"/>
        <v>5228232</v>
      </c>
      <c r="V25" s="46">
        <v>1001538174.1799999</v>
      </c>
      <c r="W25" s="48">
        <f t="shared" si="26"/>
        <v>213765239.00000012</v>
      </c>
      <c r="X25" s="49">
        <f t="shared" si="3"/>
        <v>0.34191589992958898</v>
      </c>
      <c r="Y25" s="49">
        <f t="shared" si="4"/>
        <v>0.340451279445245</v>
      </c>
      <c r="Z25" s="49">
        <f t="shared" si="5"/>
        <v>0.28056775708432363</v>
      </c>
      <c r="AA25" s="49">
        <f t="shared" si="6"/>
        <v>0.99571643060575543</v>
      </c>
      <c r="AB25" s="49">
        <f t="shared" si="7"/>
        <v>0.82410545656194989</v>
      </c>
    </row>
    <row r="26" spans="1:28" ht="30" customHeight="1" x14ac:dyDescent="0.25">
      <c r="A26" s="43" t="s">
        <v>76</v>
      </c>
      <c r="B26" s="44" t="s">
        <v>41</v>
      </c>
      <c r="C26" s="44">
        <v>20</v>
      </c>
      <c r="D26" s="44" t="s">
        <v>38</v>
      </c>
      <c r="E26" s="45" t="s">
        <v>77</v>
      </c>
      <c r="F26" s="46">
        <v>1382522206</v>
      </c>
      <c r="G26" s="46">
        <v>0</v>
      </c>
      <c r="H26" s="46">
        <v>0</v>
      </c>
      <c r="I26" s="46">
        <v>0</v>
      </c>
      <c r="J26" s="46">
        <v>0</v>
      </c>
      <c r="K26" s="46">
        <f t="shared" si="0"/>
        <v>0</v>
      </c>
      <c r="L26" s="251">
        <f t="shared" si="21"/>
        <v>1382522206</v>
      </c>
      <c r="M26" s="51">
        <f t="shared" si="19"/>
        <v>1.7518107352032202E-4</v>
      </c>
      <c r="N26" s="46">
        <v>0</v>
      </c>
      <c r="O26" s="46">
        <v>1382522206</v>
      </c>
      <c r="P26" s="46">
        <f t="shared" si="22"/>
        <v>0</v>
      </c>
      <c r="Q26" s="46">
        <v>550097053.60000002</v>
      </c>
      <c r="R26" s="46">
        <f t="shared" si="23"/>
        <v>832425152.39999998</v>
      </c>
      <c r="S26" s="46">
        <f t="shared" si="24"/>
        <v>832425152.39999998</v>
      </c>
      <c r="T26" s="46">
        <v>548525453.60000002</v>
      </c>
      <c r="U26" s="46">
        <f t="shared" si="25"/>
        <v>1571600</v>
      </c>
      <c r="V26" s="46">
        <v>448011753.60000002</v>
      </c>
      <c r="W26" s="48">
        <f t="shared" si="26"/>
        <v>100513700</v>
      </c>
      <c r="X26" s="49">
        <f t="shared" si="3"/>
        <v>0.3978938285494707</v>
      </c>
      <c r="Y26" s="49">
        <f t="shared" si="4"/>
        <v>0.39675706561490126</v>
      </c>
      <c r="Z26" s="49">
        <f t="shared" si="5"/>
        <v>0.32405392959019136</v>
      </c>
      <c r="AA26" s="49">
        <f t="shared" si="6"/>
        <v>0.99714304959513056</v>
      </c>
      <c r="AB26" s="49">
        <f t="shared" si="7"/>
        <v>0.81675654367482209</v>
      </c>
    </row>
    <row r="27" spans="1:28" ht="36.75" customHeight="1" x14ac:dyDescent="0.25">
      <c r="A27" s="43" t="s">
        <v>78</v>
      </c>
      <c r="B27" s="44" t="s">
        <v>41</v>
      </c>
      <c r="C27" s="44">
        <v>20</v>
      </c>
      <c r="D27" s="44" t="s">
        <v>38</v>
      </c>
      <c r="E27" s="45" t="s">
        <v>79</v>
      </c>
      <c r="F27" s="46">
        <v>166286663</v>
      </c>
      <c r="G27" s="46">
        <v>0</v>
      </c>
      <c r="H27" s="46">
        <v>0</v>
      </c>
      <c r="I27" s="46">
        <v>0</v>
      </c>
      <c r="J27" s="46">
        <v>0</v>
      </c>
      <c r="K27" s="46">
        <f t="shared" si="0"/>
        <v>0</v>
      </c>
      <c r="L27" s="251">
        <f t="shared" si="21"/>
        <v>166286663</v>
      </c>
      <c r="M27" s="53">
        <f t="shared" si="19"/>
        <v>2.1070385712453438E-5</v>
      </c>
      <c r="N27" s="46">
        <v>0</v>
      </c>
      <c r="O27" s="46">
        <v>166286663</v>
      </c>
      <c r="P27" s="46">
        <f t="shared" si="22"/>
        <v>0</v>
      </c>
      <c r="Q27" s="46">
        <v>70843881.200000003</v>
      </c>
      <c r="R27" s="46">
        <f t="shared" si="23"/>
        <v>95442781.799999997</v>
      </c>
      <c r="S27" s="46">
        <f t="shared" si="24"/>
        <v>95442781.799999997</v>
      </c>
      <c r="T27" s="46">
        <v>70843881.200000003</v>
      </c>
      <c r="U27" s="46">
        <f t="shared" si="25"/>
        <v>0</v>
      </c>
      <c r="V27" s="46">
        <v>56667981.200000003</v>
      </c>
      <c r="W27" s="48">
        <f t="shared" si="26"/>
        <v>14175900</v>
      </c>
      <c r="X27" s="49">
        <f t="shared" si="3"/>
        <v>0.42603465558750192</v>
      </c>
      <c r="Y27" s="49">
        <f t="shared" si="4"/>
        <v>0.42603465558750192</v>
      </c>
      <c r="Z27" s="49">
        <f t="shared" si="5"/>
        <v>0.34078488423331943</v>
      </c>
      <c r="AA27" s="49">
        <f t="shared" si="6"/>
        <v>1</v>
      </c>
      <c r="AB27" s="49">
        <f t="shared" si="7"/>
        <v>0.79989944424445225</v>
      </c>
    </row>
    <row r="28" spans="1:28" ht="28.5" customHeight="1" x14ac:dyDescent="0.25">
      <c r="A28" s="43" t="s">
        <v>80</v>
      </c>
      <c r="B28" s="44" t="s">
        <v>41</v>
      </c>
      <c r="C28" s="44">
        <v>20</v>
      </c>
      <c r="D28" s="44" t="s">
        <v>38</v>
      </c>
      <c r="E28" s="45" t="s">
        <v>81</v>
      </c>
      <c r="F28" s="46">
        <v>1036936225</v>
      </c>
      <c r="G28" s="46">
        <v>0</v>
      </c>
      <c r="H28" s="46">
        <v>0</v>
      </c>
      <c r="I28" s="46">
        <v>0</v>
      </c>
      <c r="J28" s="46">
        <v>0</v>
      </c>
      <c r="K28" s="46">
        <f t="shared" si="0"/>
        <v>0</v>
      </c>
      <c r="L28" s="251">
        <f t="shared" si="21"/>
        <v>1036936225</v>
      </c>
      <c r="M28" s="51">
        <f t="shared" si="19"/>
        <v>1.3139145272261194E-4</v>
      </c>
      <c r="N28" s="46">
        <v>0</v>
      </c>
      <c r="O28" s="46">
        <v>1036936225</v>
      </c>
      <c r="P28" s="46">
        <f t="shared" si="22"/>
        <v>0</v>
      </c>
      <c r="Q28" s="46">
        <v>412590140.39999998</v>
      </c>
      <c r="R28" s="46">
        <f t="shared" si="23"/>
        <v>624346084.60000002</v>
      </c>
      <c r="S28" s="46">
        <f t="shared" si="24"/>
        <v>624346084.60000002</v>
      </c>
      <c r="T28" s="46">
        <v>411411540.39999998</v>
      </c>
      <c r="U28" s="46">
        <f t="shared" si="25"/>
        <v>1178600</v>
      </c>
      <c r="V28" s="46">
        <v>336023640.39999998</v>
      </c>
      <c r="W28" s="48">
        <f t="shared" si="26"/>
        <v>75387900</v>
      </c>
      <c r="X28" s="49">
        <f t="shared" si="3"/>
        <v>0.39789345810539117</v>
      </c>
      <c r="Y28" s="49">
        <f t="shared" si="4"/>
        <v>0.39675684047010701</v>
      </c>
      <c r="Z28" s="49">
        <f t="shared" si="5"/>
        <v>0.32405429793910417</v>
      </c>
      <c r="AA28" s="49">
        <f t="shared" si="6"/>
        <v>0.99714341210660695</v>
      </c>
      <c r="AB28" s="49">
        <f t="shared" si="7"/>
        <v>0.81675793555352583</v>
      </c>
    </row>
    <row r="29" spans="1:28" ht="39.75" customHeight="1" x14ac:dyDescent="0.25">
      <c r="A29" s="43" t="s">
        <v>82</v>
      </c>
      <c r="B29" s="44" t="s">
        <v>41</v>
      </c>
      <c r="C29" s="44">
        <v>20</v>
      </c>
      <c r="D29" s="44" t="s">
        <v>38</v>
      </c>
      <c r="E29" s="45" t="s">
        <v>83</v>
      </c>
      <c r="F29" s="46">
        <v>691369992</v>
      </c>
      <c r="G29" s="46">
        <v>0</v>
      </c>
      <c r="H29" s="46">
        <v>0</v>
      </c>
      <c r="I29" s="46">
        <v>0</v>
      </c>
      <c r="J29" s="46">
        <v>0</v>
      </c>
      <c r="K29" s="46">
        <f t="shared" si="0"/>
        <v>0</v>
      </c>
      <c r="L29" s="251">
        <f t="shared" si="21"/>
        <v>691369992</v>
      </c>
      <c r="M29" s="51">
        <f t="shared" si="19"/>
        <v>8.7604334218047603E-5</v>
      </c>
      <c r="N29" s="46">
        <v>0</v>
      </c>
      <c r="O29" s="46">
        <v>691369992</v>
      </c>
      <c r="P29" s="46">
        <f t="shared" si="22"/>
        <v>0</v>
      </c>
      <c r="Q29" s="46">
        <v>275093456.80000001</v>
      </c>
      <c r="R29" s="46">
        <f t="shared" si="23"/>
        <v>416276535.19999999</v>
      </c>
      <c r="S29" s="46">
        <f t="shared" si="24"/>
        <v>416276535.19999999</v>
      </c>
      <c r="T29" s="46">
        <v>274307656.80000001</v>
      </c>
      <c r="U29" s="46">
        <f t="shared" si="25"/>
        <v>785800</v>
      </c>
      <c r="V29" s="46">
        <v>224041556.80000001</v>
      </c>
      <c r="W29" s="48">
        <f t="shared" si="26"/>
        <v>50266100</v>
      </c>
      <c r="X29" s="49">
        <f t="shared" si="3"/>
        <v>0.39789614820308838</v>
      </c>
      <c r="Y29" s="49">
        <f t="shared" si="4"/>
        <v>0.3967595643057647</v>
      </c>
      <c r="Z29" s="49">
        <f t="shared" si="5"/>
        <v>0.32405449960576249</v>
      </c>
      <c r="AA29" s="49">
        <f t="shared" si="6"/>
        <v>0.99714351621030628</v>
      </c>
      <c r="AB29" s="49">
        <f t="shared" si="7"/>
        <v>0.81675283662734421</v>
      </c>
    </row>
    <row r="30" spans="1:28" ht="41.25" customHeight="1" x14ac:dyDescent="0.25">
      <c r="A30" s="39" t="s">
        <v>84</v>
      </c>
      <c r="B30" s="34" t="s">
        <v>41</v>
      </c>
      <c r="C30" s="34">
        <v>20</v>
      </c>
      <c r="D30" s="34" t="s">
        <v>38</v>
      </c>
      <c r="E30" s="40" t="s">
        <v>85</v>
      </c>
      <c r="F30" s="41">
        <f>+F31+F35+F36</f>
        <v>4285331000</v>
      </c>
      <c r="G30" s="41">
        <f>+G31+G35+G36</f>
        <v>0</v>
      </c>
      <c r="H30" s="41">
        <f>+H31+H35+H36</f>
        <v>0</v>
      </c>
      <c r="I30" s="41">
        <f>+I31+I35+I36</f>
        <v>0</v>
      </c>
      <c r="J30" s="41">
        <f>+J31+J35+J36</f>
        <v>0</v>
      </c>
      <c r="K30" s="41">
        <f t="shared" si="0"/>
        <v>0</v>
      </c>
      <c r="L30" s="250">
        <f>+L31+L35+L36</f>
        <v>4285331000</v>
      </c>
      <c r="M30" s="42">
        <f t="shared" si="19"/>
        <v>5.4299951328949225E-4</v>
      </c>
      <c r="N30" s="41">
        <f t="shared" ref="N30:W30" si="27">+N31+N35+N36</f>
        <v>0</v>
      </c>
      <c r="O30" s="41">
        <f t="shared" si="27"/>
        <v>4285331000</v>
      </c>
      <c r="P30" s="41">
        <f t="shared" si="27"/>
        <v>0</v>
      </c>
      <c r="Q30" s="41">
        <f t="shared" si="27"/>
        <v>2083602364</v>
      </c>
      <c r="R30" s="41">
        <f t="shared" si="27"/>
        <v>2201728636</v>
      </c>
      <c r="S30" s="41">
        <f t="shared" si="27"/>
        <v>2201728636</v>
      </c>
      <c r="T30" s="41">
        <f t="shared" si="27"/>
        <v>2019249194</v>
      </c>
      <c r="U30" s="41">
        <f t="shared" si="27"/>
        <v>64353170</v>
      </c>
      <c r="V30" s="41">
        <f t="shared" si="27"/>
        <v>2019249194</v>
      </c>
      <c r="W30" s="41">
        <f t="shared" si="27"/>
        <v>0</v>
      </c>
      <c r="X30" s="38">
        <f t="shared" si="3"/>
        <v>0.4862173689733652</v>
      </c>
      <c r="Y30" s="38">
        <f t="shared" si="4"/>
        <v>0.47120028627893623</v>
      </c>
      <c r="Z30" s="38">
        <f t="shared" si="5"/>
        <v>0.47120028627893623</v>
      </c>
      <c r="AA30" s="38">
        <f t="shared" si="6"/>
        <v>0.96911446679468249</v>
      </c>
      <c r="AB30" s="38">
        <f t="shared" si="7"/>
        <v>1</v>
      </c>
    </row>
    <row r="31" spans="1:28" s="4" customFormat="1" ht="39" customHeight="1" x14ac:dyDescent="0.25">
      <c r="A31" s="39" t="s">
        <v>86</v>
      </c>
      <c r="B31" s="34" t="s">
        <v>41</v>
      </c>
      <c r="C31" s="34">
        <v>20</v>
      </c>
      <c r="D31" s="34" t="s">
        <v>38</v>
      </c>
      <c r="E31" s="40" t="s">
        <v>87</v>
      </c>
      <c r="F31" s="41">
        <f>+F32+F33+F34</f>
        <v>2328193098</v>
      </c>
      <c r="G31" s="41">
        <f>+G32+G33+G34</f>
        <v>0</v>
      </c>
      <c r="H31" s="41">
        <f>+H32+H33+H34</f>
        <v>0</v>
      </c>
      <c r="I31" s="41">
        <f>+I32+I33+I34</f>
        <v>0</v>
      </c>
      <c r="J31" s="41">
        <f>+J32+J33+J34</f>
        <v>0</v>
      </c>
      <c r="K31" s="41">
        <f t="shared" si="0"/>
        <v>0</v>
      </c>
      <c r="L31" s="250">
        <f>+L32+L33+L34</f>
        <v>2328193098</v>
      </c>
      <c r="M31" s="42">
        <f t="shared" si="19"/>
        <v>2.9500818467883931E-4</v>
      </c>
      <c r="N31" s="41">
        <f t="shared" ref="N31:W31" si="28">+N32+N33+N34</f>
        <v>0</v>
      </c>
      <c r="O31" s="41">
        <f t="shared" si="28"/>
        <v>2328193098</v>
      </c>
      <c r="P31" s="41">
        <f t="shared" si="28"/>
        <v>0</v>
      </c>
      <c r="Q31" s="41">
        <f t="shared" si="28"/>
        <v>1138414533</v>
      </c>
      <c r="R31" s="41">
        <f t="shared" si="28"/>
        <v>1189778565</v>
      </c>
      <c r="S31" s="41">
        <f t="shared" si="28"/>
        <v>1189778565</v>
      </c>
      <c r="T31" s="41">
        <f t="shared" si="28"/>
        <v>1119487148</v>
      </c>
      <c r="U31" s="41">
        <f t="shared" si="28"/>
        <v>18927385</v>
      </c>
      <c r="V31" s="41">
        <f t="shared" si="28"/>
        <v>1119487148</v>
      </c>
      <c r="W31" s="41">
        <f t="shared" si="28"/>
        <v>0</v>
      </c>
      <c r="X31" s="38">
        <f t="shared" si="3"/>
        <v>0.48896912115147934</v>
      </c>
      <c r="Y31" s="38">
        <f t="shared" si="4"/>
        <v>0.48083947545488342</v>
      </c>
      <c r="Z31" s="38">
        <f t="shared" si="5"/>
        <v>0.48083947545488342</v>
      </c>
      <c r="AA31" s="38">
        <f t="shared" si="6"/>
        <v>0.98337390778900047</v>
      </c>
      <c r="AB31" s="38">
        <f t="shared" si="7"/>
        <v>1</v>
      </c>
    </row>
    <row r="32" spans="1:28" ht="30.75" customHeight="1" x14ac:dyDescent="0.25">
      <c r="A32" s="43" t="s">
        <v>88</v>
      </c>
      <c r="B32" s="44" t="s">
        <v>41</v>
      </c>
      <c r="C32" s="44">
        <v>20</v>
      </c>
      <c r="D32" s="44" t="s">
        <v>38</v>
      </c>
      <c r="E32" s="45" t="s">
        <v>89</v>
      </c>
      <c r="F32" s="46">
        <v>655614150</v>
      </c>
      <c r="G32" s="46">
        <v>0</v>
      </c>
      <c r="H32" s="46">
        <v>0</v>
      </c>
      <c r="I32" s="46">
        <v>0</v>
      </c>
      <c r="J32" s="46">
        <v>0</v>
      </c>
      <c r="K32" s="46">
        <f t="shared" si="0"/>
        <v>0</v>
      </c>
      <c r="L32" s="251">
        <f t="shared" ref="L32:L37" si="29">+F32+K32</f>
        <v>655614150</v>
      </c>
      <c r="M32" s="51">
        <f t="shared" si="19"/>
        <v>8.3073667904697243E-5</v>
      </c>
      <c r="N32" s="46">
        <v>0</v>
      </c>
      <c r="O32" s="46">
        <v>655614150</v>
      </c>
      <c r="P32" s="46">
        <f t="shared" ref="P32:P37" si="30">L32-O32</f>
        <v>0</v>
      </c>
      <c r="Q32" s="46">
        <v>289397767</v>
      </c>
      <c r="R32" s="56">
        <f t="shared" ref="R32:R37" si="31">+L32-Q32</f>
        <v>366216383</v>
      </c>
      <c r="S32" s="46">
        <f t="shared" ref="S32:S37" si="32">O32-Q32</f>
        <v>366216383</v>
      </c>
      <c r="T32" s="46">
        <v>289397767</v>
      </c>
      <c r="U32" s="46">
        <f t="shared" ref="U32:U37" si="33">+Q32-T32</f>
        <v>0</v>
      </c>
      <c r="V32" s="46">
        <v>289397767</v>
      </c>
      <c r="W32" s="48">
        <f t="shared" ref="W32:W37" si="34">+T32-V32</f>
        <v>0</v>
      </c>
      <c r="X32" s="57">
        <f t="shared" si="3"/>
        <v>0.44141476659709067</v>
      </c>
      <c r="Y32" s="54">
        <f t="shared" si="4"/>
        <v>0.44141476659709067</v>
      </c>
      <c r="Z32" s="54">
        <f t="shared" si="5"/>
        <v>0.44141476659709067</v>
      </c>
      <c r="AA32" s="49">
        <f t="shared" si="6"/>
        <v>1</v>
      </c>
      <c r="AB32" s="49">
        <f t="shared" si="7"/>
        <v>1</v>
      </c>
    </row>
    <row r="33" spans="1:28" ht="30.75" customHeight="1" x14ac:dyDescent="0.25">
      <c r="A33" s="43" t="s">
        <v>90</v>
      </c>
      <c r="B33" s="44" t="s">
        <v>41</v>
      </c>
      <c r="C33" s="44">
        <v>20</v>
      </c>
      <c r="D33" s="44" t="s">
        <v>38</v>
      </c>
      <c r="E33" s="45" t="s">
        <v>91</v>
      </c>
      <c r="F33" s="46">
        <v>1499029826</v>
      </c>
      <c r="G33" s="46">
        <v>0</v>
      </c>
      <c r="H33" s="46">
        <v>0</v>
      </c>
      <c r="I33" s="46">
        <v>0</v>
      </c>
      <c r="J33" s="46">
        <v>0</v>
      </c>
      <c r="K33" s="46">
        <f t="shared" si="0"/>
        <v>0</v>
      </c>
      <c r="L33" s="251">
        <f t="shared" si="29"/>
        <v>1499029826</v>
      </c>
      <c r="M33" s="51">
        <f t="shared" si="19"/>
        <v>1.8994389603146927E-4</v>
      </c>
      <c r="N33" s="46">
        <v>0</v>
      </c>
      <c r="O33" s="46">
        <v>1499029826</v>
      </c>
      <c r="P33" s="46">
        <f t="shared" si="30"/>
        <v>0</v>
      </c>
      <c r="Q33" s="46">
        <v>770281741</v>
      </c>
      <c r="R33" s="56">
        <f t="shared" si="31"/>
        <v>728748085</v>
      </c>
      <c r="S33" s="46">
        <f t="shared" si="32"/>
        <v>728748085</v>
      </c>
      <c r="T33" s="46">
        <v>752349049</v>
      </c>
      <c r="U33" s="46">
        <f t="shared" si="33"/>
        <v>17932692</v>
      </c>
      <c r="V33" s="46">
        <v>752349049</v>
      </c>
      <c r="W33" s="48">
        <f t="shared" si="34"/>
        <v>0</v>
      </c>
      <c r="X33" s="58">
        <f t="shared" si="3"/>
        <v>0.51385351221157094</v>
      </c>
      <c r="Y33" s="49">
        <f t="shared" si="4"/>
        <v>0.50189064683760332</v>
      </c>
      <c r="Z33" s="49">
        <f t="shared" si="5"/>
        <v>0.50189064683760332</v>
      </c>
      <c r="AA33" s="49">
        <f t="shared" si="6"/>
        <v>0.9767193079551395</v>
      </c>
      <c r="AB33" s="49">
        <f t="shared" si="7"/>
        <v>1</v>
      </c>
    </row>
    <row r="34" spans="1:28" ht="30.75" customHeight="1" x14ac:dyDescent="0.25">
      <c r="A34" s="43" t="s">
        <v>92</v>
      </c>
      <c r="B34" s="44" t="s">
        <v>41</v>
      </c>
      <c r="C34" s="44">
        <v>20</v>
      </c>
      <c r="D34" s="44" t="s">
        <v>38</v>
      </c>
      <c r="E34" s="45" t="s">
        <v>93</v>
      </c>
      <c r="F34" s="46">
        <v>173549122</v>
      </c>
      <c r="G34" s="46">
        <v>0</v>
      </c>
      <c r="H34" s="46">
        <v>0</v>
      </c>
      <c r="I34" s="46">
        <v>0</v>
      </c>
      <c r="J34" s="46">
        <v>0</v>
      </c>
      <c r="K34" s="46">
        <f t="shared" si="0"/>
        <v>0</v>
      </c>
      <c r="L34" s="251">
        <f t="shared" si="29"/>
        <v>173549122</v>
      </c>
      <c r="M34" s="53">
        <f t="shared" si="19"/>
        <v>2.1990620742672783E-5</v>
      </c>
      <c r="N34" s="46">
        <v>0</v>
      </c>
      <c r="O34" s="46">
        <v>173549122</v>
      </c>
      <c r="P34" s="46">
        <f t="shared" si="30"/>
        <v>0</v>
      </c>
      <c r="Q34" s="46">
        <v>78735025</v>
      </c>
      <c r="R34" s="46">
        <f t="shared" si="31"/>
        <v>94814097</v>
      </c>
      <c r="S34" s="46">
        <f t="shared" si="32"/>
        <v>94814097</v>
      </c>
      <c r="T34" s="46">
        <v>77740332</v>
      </c>
      <c r="U34" s="46">
        <f t="shared" si="33"/>
        <v>994693</v>
      </c>
      <c r="V34" s="46">
        <v>77740332</v>
      </c>
      <c r="W34" s="48">
        <f t="shared" si="34"/>
        <v>0</v>
      </c>
      <c r="X34" s="58">
        <f t="shared" si="3"/>
        <v>0.45367573222294955</v>
      </c>
      <c r="Y34" s="49">
        <f t="shared" si="4"/>
        <v>0.44794425407695232</v>
      </c>
      <c r="Z34" s="49">
        <f t="shared" si="5"/>
        <v>0.44794425407695232</v>
      </c>
      <c r="AA34" s="49">
        <f t="shared" si="6"/>
        <v>0.98736657542180239</v>
      </c>
      <c r="AB34" s="49">
        <f t="shared" si="7"/>
        <v>1</v>
      </c>
    </row>
    <row r="35" spans="1:28" ht="30.75" customHeight="1" x14ac:dyDescent="0.25">
      <c r="A35" s="43" t="s">
        <v>94</v>
      </c>
      <c r="B35" s="44" t="s">
        <v>41</v>
      </c>
      <c r="C35" s="44">
        <v>20</v>
      </c>
      <c r="D35" s="44" t="s">
        <v>38</v>
      </c>
      <c r="E35" s="45" t="s">
        <v>95</v>
      </c>
      <c r="F35" s="59">
        <v>1809954480</v>
      </c>
      <c r="G35" s="46">
        <v>0</v>
      </c>
      <c r="H35" s="46">
        <v>0</v>
      </c>
      <c r="I35" s="46">
        <v>0</v>
      </c>
      <c r="J35" s="46">
        <v>0</v>
      </c>
      <c r="K35" s="46">
        <f t="shared" si="0"/>
        <v>0</v>
      </c>
      <c r="L35" s="251">
        <f t="shared" si="29"/>
        <v>1809954480</v>
      </c>
      <c r="M35" s="51">
        <f t="shared" si="19"/>
        <v>2.293415378452997E-4</v>
      </c>
      <c r="N35" s="46">
        <v>0</v>
      </c>
      <c r="O35" s="46">
        <v>1809954480</v>
      </c>
      <c r="P35" s="46">
        <f t="shared" si="30"/>
        <v>0</v>
      </c>
      <c r="Q35" s="46">
        <v>900356100</v>
      </c>
      <c r="R35" s="46">
        <f t="shared" si="31"/>
        <v>909598380</v>
      </c>
      <c r="S35" s="46">
        <f t="shared" si="32"/>
        <v>909598380</v>
      </c>
      <c r="T35" s="46">
        <v>899762046</v>
      </c>
      <c r="U35" s="46">
        <f t="shared" si="33"/>
        <v>594054</v>
      </c>
      <c r="V35" s="46">
        <v>899762046</v>
      </c>
      <c r="W35" s="48">
        <f t="shared" si="34"/>
        <v>0</v>
      </c>
      <c r="X35" s="58">
        <f t="shared" si="3"/>
        <v>0.49744681976753358</v>
      </c>
      <c r="Y35" s="49">
        <f t="shared" si="4"/>
        <v>0.49711860488336701</v>
      </c>
      <c r="Z35" s="49">
        <f t="shared" si="5"/>
        <v>0.49711860488336701</v>
      </c>
      <c r="AA35" s="49">
        <f t="shared" si="6"/>
        <v>0.99934020106044708</v>
      </c>
      <c r="AB35" s="49">
        <f t="shared" si="7"/>
        <v>1</v>
      </c>
    </row>
    <row r="36" spans="1:28" ht="30.75" customHeight="1" x14ac:dyDescent="0.25">
      <c r="A36" s="43" t="s">
        <v>96</v>
      </c>
      <c r="B36" s="44" t="s">
        <v>41</v>
      </c>
      <c r="C36" s="44">
        <v>20</v>
      </c>
      <c r="D36" s="44" t="s">
        <v>38</v>
      </c>
      <c r="E36" s="45" t="s">
        <v>97</v>
      </c>
      <c r="F36" s="59">
        <v>147183422</v>
      </c>
      <c r="G36" s="46">
        <v>0</v>
      </c>
      <c r="H36" s="46">
        <v>0</v>
      </c>
      <c r="I36" s="46">
        <v>0</v>
      </c>
      <c r="J36" s="46">
        <v>0</v>
      </c>
      <c r="K36" s="46">
        <f t="shared" si="0"/>
        <v>0</v>
      </c>
      <c r="L36" s="251">
        <f t="shared" si="29"/>
        <v>147183422</v>
      </c>
      <c r="M36" s="53">
        <f t="shared" si="19"/>
        <v>1.8649790765353233E-5</v>
      </c>
      <c r="N36" s="46">
        <v>0</v>
      </c>
      <c r="O36" s="46">
        <v>147183422</v>
      </c>
      <c r="P36" s="46">
        <f t="shared" si="30"/>
        <v>0</v>
      </c>
      <c r="Q36" s="46">
        <v>44831731</v>
      </c>
      <c r="R36" s="46">
        <f t="shared" si="31"/>
        <v>102351691</v>
      </c>
      <c r="S36" s="46">
        <f t="shared" si="32"/>
        <v>102351691</v>
      </c>
      <c r="T36" s="46">
        <v>0</v>
      </c>
      <c r="U36" s="46">
        <f t="shared" si="33"/>
        <v>44831731</v>
      </c>
      <c r="V36" s="46">
        <v>0</v>
      </c>
      <c r="W36" s="48">
        <f t="shared" si="34"/>
        <v>0</v>
      </c>
      <c r="X36" s="58">
        <f t="shared" si="3"/>
        <v>0.30459769443327661</v>
      </c>
      <c r="Y36" s="49">
        <f t="shared" si="4"/>
        <v>0</v>
      </c>
      <c r="Z36" s="49">
        <f t="shared" si="5"/>
        <v>0</v>
      </c>
      <c r="AA36" s="49">
        <f t="shared" si="6"/>
        <v>0</v>
      </c>
      <c r="AB36" s="49" t="s">
        <v>40</v>
      </c>
    </row>
    <row r="37" spans="1:28" s="4" customFormat="1" ht="38.25" customHeight="1" x14ac:dyDescent="0.25">
      <c r="A37" s="39" t="s">
        <v>98</v>
      </c>
      <c r="B37" s="34" t="s">
        <v>41</v>
      </c>
      <c r="C37" s="34">
        <v>20</v>
      </c>
      <c r="D37" s="34" t="s">
        <v>38</v>
      </c>
      <c r="E37" s="40" t="s">
        <v>99</v>
      </c>
      <c r="F37" s="60">
        <v>4848293000</v>
      </c>
      <c r="G37" s="60">
        <v>0</v>
      </c>
      <c r="H37" s="60">
        <v>0</v>
      </c>
      <c r="I37" s="60">
        <v>0</v>
      </c>
      <c r="J37" s="60">
        <v>0</v>
      </c>
      <c r="K37" s="41">
        <f t="shared" si="0"/>
        <v>0</v>
      </c>
      <c r="L37" s="250">
        <f t="shared" si="29"/>
        <v>4848293000</v>
      </c>
      <c r="M37" s="42">
        <f t="shared" si="19"/>
        <v>6.1433311435799291E-4</v>
      </c>
      <c r="N37" s="60">
        <v>4848293000</v>
      </c>
      <c r="O37" s="60">
        <v>0</v>
      </c>
      <c r="P37" s="62">
        <f t="shared" si="30"/>
        <v>4848293000</v>
      </c>
      <c r="Q37" s="60">
        <v>0</v>
      </c>
      <c r="R37" s="62">
        <f t="shared" si="31"/>
        <v>4848293000</v>
      </c>
      <c r="S37" s="62">
        <f t="shared" si="32"/>
        <v>0</v>
      </c>
      <c r="T37" s="60">
        <v>0</v>
      </c>
      <c r="U37" s="62">
        <f t="shared" si="33"/>
        <v>0</v>
      </c>
      <c r="V37" s="60">
        <v>0</v>
      </c>
      <c r="W37" s="63">
        <f t="shared" si="34"/>
        <v>0</v>
      </c>
      <c r="X37" s="38">
        <f t="shared" si="3"/>
        <v>0</v>
      </c>
      <c r="Y37" s="38">
        <f t="shared" si="4"/>
        <v>0</v>
      </c>
      <c r="Z37" s="38">
        <f t="shared" si="5"/>
        <v>0</v>
      </c>
      <c r="AA37" s="38" t="s">
        <v>40</v>
      </c>
      <c r="AB37" s="38" t="s">
        <v>40</v>
      </c>
    </row>
    <row r="38" spans="1:28" ht="27.75" customHeight="1" x14ac:dyDescent="0.25">
      <c r="A38" s="39" t="s">
        <v>100</v>
      </c>
      <c r="B38" s="34" t="s">
        <v>41</v>
      </c>
      <c r="C38" s="34">
        <v>20</v>
      </c>
      <c r="D38" s="34" t="s">
        <v>38</v>
      </c>
      <c r="E38" s="40" t="s">
        <v>101</v>
      </c>
      <c r="F38" s="62">
        <f>+F39+F48</f>
        <v>20506538976</v>
      </c>
      <c r="G38" s="62">
        <f>+G39+G48</f>
        <v>0</v>
      </c>
      <c r="H38" s="62">
        <f>+H39+H48</f>
        <v>0</v>
      </c>
      <c r="I38" s="62">
        <f>+I39+I48</f>
        <v>477563914</v>
      </c>
      <c r="J38" s="62">
        <f>+J39+J48</f>
        <v>477563914</v>
      </c>
      <c r="K38" s="62">
        <f t="shared" si="0"/>
        <v>0</v>
      </c>
      <c r="L38" s="66">
        <f>+L39+L48</f>
        <v>20506538976</v>
      </c>
      <c r="M38" s="42">
        <f t="shared" si="19"/>
        <v>2.5984085437554304E-3</v>
      </c>
      <c r="N38" s="62">
        <f t="shared" ref="N38:W38" si="35">+N39+N48</f>
        <v>0</v>
      </c>
      <c r="O38" s="62">
        <f t="shared" si="35"/>
        <v>18517899433.740002</v>
      </c>
      <c r="P38" s="62">
        <f t="shared" si="35"/>
        <v>1988639542.2600002</v>
      </c>
      <c r="Q38" s="62">
        <f t="shared" si="35"/>
        <v>15890799915.07</v>
      </c>
      <c r="R38" s="62">
        <f t="shared" si="35"/>
        <v>4615739060.9300003</v>
      </c>
      <c r="S38" s="62">
        <f t="shared" si="35"/>
        <v>2627099518.6699996</v>
      </c>
      <c r="T38" s="62">
        <f t="shared" si="35"/>
        <v>6451317603.2499981</v>
      </c>
      <c r="U38" s="62">
        <f t="shared" si="35"/>
        <v>9439482311.8200016</v>
      </c>
      <c r="V38" s="62">
        <f t="shared" si="35"/>
        <v>6257532305.0899992</v>
      </c>
      <c r="W38" s="62">
        <f t="shared" si="35"/>
        <v>193785298.16</v>
      </c>
      <c r="X38" s="38">
        <f t="shared" si="3"/>
        <v>0.77491379377416791</v>
      </c>
      <c r="Y38" s="38">
        <f t="shared" si="4"/>
        <v>0.31459807092753933</v>
      </c>
      <c r="Z38" s="38">
        <f t="shared" si="5"/>
        <v>0.30514814383907274</v>
      </c>
      <c r="AA38" s="38">
        <f t="shared" ref="AA38:AA45" si="36">+T38/Q38</f>
        <v>0.40597815325406666</v>
      </c>
      <c r="AB38" s="38">
        <f>+V38/T38</f>
        <v>0.96996190389659698</v>
      </c>
    </row>
    <row r="39" spans="1:28" ht="27.75" customHeight="1" x14ac:dyDescent="0.25">
      <c r="A39" s="39" t="s">
        <v>102</v>
      </c>
      <c r="B39" s="34" t="s">
        <v>41</v>
      </c>
      <c r="C39" s="34">
        <v>20</v>
      </c>
      <c r="D39" s="34" t="s">
        <v>38</v>
      </c>
      <c r="E39" s="40" t="s">
        <v>103</v>
      </c>
      <c r="F39" s="66">
        <f>+F40</f>
        <v>267000000</v>
      </c>
      <c r="G39" s="66">
        <f>+G40</f>
        <v>0</v>
      </c>
      <c r="H39" s="66">
        <f>+H40</f>
        <v>0</v>
      </c>
      <c r="I39" s="66">
        <f>+I40</f>
        <v>52821150</v>
      </c>
      <c r="J39" s="66">
        <f>+J40</f>
        <v>3024000</v>
      </c>
      <c r="K39" s="66">
        <f t="shared" si="0"/>
        <v>49797150</v>
      </c>
      <c r="L39" s="66">
        <f>+L40</f>
        <v>316797150</v>
      </c>
      <c r="M39" s="61">
        <f t="shared" si="19"/>
        <v>4.0141752938454058E-5</v>
      </c>
      <c r="N39" s="66">
        <f t="shared" ref="N39:W39" si="37">+N40</f>
        <v>0</v>
      </c>
      <c r="O39" s="66">
        <f t="shared" si="37"/>
        <v>117401542.38</v>
      </c>
      <c r="P39" s="66">
        <f t="shared" si="37"/>
        <v>199395607.62</v>
      </c>
      <c r="Q39" s="66">
        <f t="shared" si="37"/>
        <v>52401338.899999999</v>
      </c>
      <c r="R39" s="66">
        <f t="shared" si="37"/>
        <v>264395811.09999999</v>
      </c>
      <c r="S39" s="66">
        <f t="shared" si="37"/>
        <v>65000203.480000004</v>
      </c>
      <c r="T39" s="66">
        <f t="shared" si="37"/>
        <v>1896172.9</v>
      </c>
      <c r="U39" s="66">
        <f t="shared" si="37"/>
        <v>50505166</v>
      </c>
      <c r="V39" s="66">
        <f t="shared" si="37"/>
        <v>1896172.9</v>
      </c>
      <c r="W39" s="66">
        <f t="shared" si="37"/>
        <v>0</v>
      </c>
      <c r="X39" s="38">
        <f t="shared" si="3"/>
        <v>0.165409754791039</v>
      </c>
      <c r="Y39" s="38">
        <f t="shared" si="4"/>
        <v>5.9854481014112657E-3</v>
      </c>
      <c r="Z39" s="38">
        <f t="shared" si="5"/>
        <v>5.9854481014112657E-3</v>
      </c>
      <c r="AA39" s="38">
        <f t="shared" si="36"/>
        <v>3.6185581128347848E-2</v>
      </c>
      <c r="AB39" s="38">
        <f>+V39/T39</f>
        <v>1</v>
      </c>
    </row>
    <row r="40" spans="1:28" ht="27.75" customHeight="1" x14ac:dyDescent="0.25">
      <c r="A40" s="39" t="s">
        <v>104</v>
      </c>
      <c r="B40" s="34" t="s">
        <v>41</v>
      </c>
      <c r="C40" s="34">
        <v>20</v>
      </c>
      <c r="D40" s="34" t="s">
        <v>38</v>
      </c>
      <c r="E40" s="40" t="s">
        <v>105</v>
      </c>
      <c r="F40" s="62">
        <f>+F43+F41</f>
        <v>267000000</v>
      </c>
      <c r="G40" s="62">
        <f>+G43+G41</f>
        <v>0</v>
      </c>
      <c r="H40" s="62">
        <f>+H43+H41</f>
        <v>0</v>
      </c>
      <c r="I40" s="62">
        <f>+I43+I41</f>
        <v>52821150</v>
      </c>
      <c r="J40" s="62">
        <f>+J43+J41</f>
        <v>3024000</v>
      </c>
      <c r="K40" s="62">
        <f t="shared" si="0"/>
        <v>49797150</v>
      </c>
      <c r="L40" s="66">
        <f>+L43+L41</f>
        <v>316797150</v>
      </c>
      <c r="M40" s="61">
        <f t="shared" si="19"/>
        <v>4.0141752938454058E-5</v>
      </c>
      <c r="N40" s="62">
        <f t="shared" ref="N40:W40" si="38">+N43+N41</f>
        <v>0</v>
      </c>
      <c r="O40" s="62">
        <f t="shared" si="38"/>
        <v>117401542.38</v>
      </c>
      <c r="P40" s="62">
        <f t="shared" si="38"/>
        <v>199395607.62</v>
      </c>
      <c r="Q40" s="62">
        <f t="shared" si="38"/>
        <v>52401338.899999999</v>
      </c>
      <c r="R40" s="62">
        <f t="shared" si="38"/>
        <v>264395811.09999999</v>
      </c>
      <c r="S40" s="62">
        <f t="shared" si="38"/>
        <v>65000203.480000004</v>
      </c>
      <c r="T40" s="62">
        <f t="shared" si="38"/>
        <v>1896172.9</v>
      </c>
      <c r="U40" s="62">
        <f t="shared" si="38"/>
        <v>50505166</v>
      </c>
      <c r="V40" s="62">
        <f t="shared" si="38"/>
        <v>1896172.9</v>
      </c>
      <c r="W40" s="62">
        <f t="shared" si="38"/>
        <v>0</v>
      </c>
      <c r="X40" s="38">
        <f t="shared" si="3"/>
        <v>0.165409754791039</v>
      </c>
      <c r="Y40" s="38">
        <f t="shared" si="4"/>
        <v>5.9854481014112657E-3</v>
      </c>
      <c r="Z40" s="38">
        <f t="shared" si="5"/>
        <v>5.9854481014112657E-3</v>
      </c>
      <c r="AA40" s="38">
        <f t="shared" si="36"/>
        <v>3.6185581128347848E-2</v>
      </c>
      <c r="AB40" s="38">
        <f>+V40/T40</f>
        <v>1</v>
      </c>
    </row>
    <row r="41" spans="1:28" ht="39.75" customHeight="1" x14ac:dyDescent="0.25">
      <c r="A41" s="39" t="s">
        <v>106</v>
      </c>
      <c r="B41" s="34" t="s">
        <v>41</v>
      </c>
      <c r="C41" s="34">
        <v>20</v>
      </c>
      <c r="D41" s="34" t="s">
        <v>38</v>
      </c>
      <c r="E41" s="40" t="s">
        <v>107</v>
      </c>
      <c r="F41" s="62">
        <f>+F42</f>
        <v>12000000</v>
      </c>
      <c r="G41" s="62">
        <f>+G42</f>
        <v>0</v>
      </c>
      <c r="H41" s="62">
        <f>+H42</f>
        <v>0</v>
      </c>
      <c r="I41" s="62">
        <f>+I42</f>
        <v>0</v>
      </c>
      <c r="J41" s="62">
        <f>+J42</f>
        <v>0</v>
      </c>
      <c r="K41" s="62">
        <f t="shared" si="0"/>
        <v>0</v>
      </c>
      <c r="L41" s="66">
        <f>+L42</f>
        <v>12000000</v>
      </c>
      <c r="M41" s="67">
        <f t="shared" si="19"/>
        <v>1.5205346236904236E-6</v>
      </c>
      <c r="N41" s="62">
        <f t="shared" ref="N41:W41" si="39">+N42</f>
        <v>0</v>
      </c>
      <c r="O41" s="62">
        <f t="shared" si="39"/>
        <v>3000016</v>
      </c>
      <c r="P41" s="62">
        <f t="shared" si="39"/>
        <v>8999984</v>
      </c>
      <c r="Q41" s="62">
        <f t="shared" si="39"/>
        <v>3000016</v>
      </c>
      <c r="R41" s="62">
        <f t="shared" si="39"/>
        <v>8999984</v>
      </c>
      <c r="S41" s="62">
        <f t="shared" si="39"/>
        <v>0</v>
      </c>
      <c r="T41" s="62">
        <f t="shared" si="39"/>
        <v>0</v>
      </c>
      <c r="U41" s="62">
        <f t="shared" si="39"/>
        <v>3000016</v>
      </c>
      <c r="V41" s="62">
        <f t="shared" si="39"/>
        <v>0</v>
      </c>
      <c r="W41" s="62">
        <f t="shared" si="39"/>
        <v>0</v>
      </c>
      <c r="X41" s="38">
        <f t="shared" si="3"/>
        <v>0.25000133333333335</v>
      </c>
      <c r="Y41" s="38">
        <f t="shared" si="4"/>
        <v>0</v>
      </c>
      <c r="Z41" s="38">
        <f t="shared" si="5"/>
        <v>0</v>
      </c>
      <c r="AA41" s="147">
        <f t="shared" si="36"/>
        <v>0</v>
      </c>
      <c r="AB41" s="38" t="s">
        <v>40</v>
      </c>
    </row>
    <row r="42" spans="1:28" ht="36.75" customHeight="1" x14ac:dyDescent="0.25">
      <c r="A42" s="43" t="s">
        <v>108</v>
      </c>
      <c r="B42" s="44" t="s">
        <v>41</v>
      </c>
      <c r="C42" s="44">
        <v>20</v>
      </c>
      <c r="D42" s="44" t="s">
        <v>38</v>
      </c>
      <c r="E42" s="45" t="s">
        <v>109</v>
      </c>
      <c r="F42" s="46">
        <v>12000000</v>
      </c>
      <c r="G42" s="46">
        <v>0</v>
      </c>
      <c r="H42" s="46">
        <v>0</v>
      </c>
      <c r="I42" s="46">
        <v>0</v>
      </c>
      <c r="J42" s="46">
        <v>0</v>
      </c>
      <c r="K42" s="46">
        <f t="shared" si="0"/>
        <v>0</v>
      </c>
      <c r="L42" s="56">
        <f>+F42+K42</f>
        <v>12000000</v>
      </c>
      <c r="M42" s="52">
        <f t="shared" si="19"/>
        <v>1.5205346236904236E-6</v>
      </c>
      <c r="N42" s="46">
        <v>0</v>
      </c>
      <c r="O42" s="56">
        <v>3000016</v>
      </c>
      <c r="P42" s="46">
        <f>L42-O42</f>
        <v>8999984</v>
      </c>
      <c r="Q42" s="56">
        <v>3000016</v>
      </c>
      <c r="R42" s="46">
        <f>+L42-Q42</f>
        <v>8999984</v>
      </c>
      <c r="S42" s="46">
        <f>O42-Q42</f>
        <v>0</v>
      </c>
      <c r="T42" s="46">
        <v>0</v>
      </c>
      <c r="U42" s="46">
        <f>+Q42-T42</f>
        <v>3000016</v>
      </c>
      <c r="V42" s="46">
        <v>0</v>
      </c>
      <c r="W42" s="48">
        <f>+T42-V42</f>
        <v>0</v>
      </c>
      <c r="X42" s="49">
        <f t="shared" si="3"/>
        <v>0.25000133333333335</v>
      </c>
      <c r="Y42" s="49">
        <f t="shared" si="4"/>
        <v>0</v>
      </c>
      <c r="Z42" s="49">
        <f t="shared" si="5"/>
        <v>0</v>
      </c>
      <c r="AA42" s="49">
        <f t="shared" si="36"/>
        <v>0</v>
      </c>
      <c r="AB42" s="49" t="s">
        <v>40</v>
      </c>
    </row>
    <row r="43" spans="1:28" ht="27.75" customHeight="1" x14ac:dyDescent="0.25">
      <c r="A43" s="39" t="s">
        <v>110</v>
      </c>
      <c r="B43" s="34" t="s">
        <v>41</v>
      </c>
      <c r="C43" s="34">
        <v>20</v>
      </c>
      <c r="D43" s="34" t="s">
        <v>38</v>
      </c>
      <c r="E43" s="40" t="s">
        <v>111</v>
      </c>
      <c r="F43" s="62">
        <f>+F45+F46+F47+F44</f>
        <v>255000000</v>
      </c>
      <c r="G43" s="62">
        <f t="shared" ref="G43:L43" si="40">+G45+G46+G47+G44</f>
        <v>0</v>
      </c>
      <c r="H43" s="62">
        <f t="shared" si="40"/>
        <v>0</v>
      </c>
      <c r="I43" s="62">
        <f t="shared" si="40"/>
        <v>52821150</v>
      </c>
      <c r="J43" s="62">
        <f t="shared" si="40"/>
        <v>3024000</v>
      </c>
      <c r="K43" s="62">
        <f t="shared" si="40"/>
        <v>49797150</v>
      </c>
      <c r="L43" s="62">
        <f t="shared" si="40"/>
        <v>304797150</v>
      </c>
      <c r="M43" s="67">
        <f t="shared" si="19"/>
        <v>3.8621218314763635E-5</v>
      </c>
      <c r="N43" s="62">
        <f t="shared" ref="N43:W43" si="41">+N45+N46+N47+N44</f>
        <v>0</v>
      </c>
      <c r="O43" s="62">
        <f t="shared" si="41"/>
        <v>114401526.38</v>
      </c>
      <c r="P43" s="62">
        <f t="shared" si="41"/>
        <v>190395623.62</v>
      </c>
      <c r="Q43" s="62">
        <f t="shared" si="41"/>
        <v>49401322.899999999</v>
      </c>
      <c r="R43" s="62">
        <f t="shared" si="41"/>
        <v>255395827.09999999</v>
      </c>
      <c r="S43" s="62">
        <f t="shared" si="41"/>
        <v>65000203.480000004</v>
      </c>
      <c r="T43" s="62">
        <f t="shared" si="41"/>
        <v>1896172.9</v>
      </c>
      <c r="U43" s="62">
        <f t="shared" si="41"/>
        <v>47505150</v>
      </c>
      <c r="V43" s="62">
        <f t="shared" si="41"/>
        <v>1896172.9</v>
      </c>
      <c r="W43" s="62">
        <f t="shared" si="41"/>
        <v>0</v>
      </c>
      <c r="X43" s="38">
        <f t="shared" si="3"/>
        <v>0.16207934654244635</v>
      </c>
      <c r="Y43" s="38">
        <f t="shared" si="4"/>
        <v>6.2210978678770455E-3</v>
      </c>
      <c r="Z43" s="38">
        <f t="shared" si="5"/>
        <v>6.2210978678770455E-3</v>
      </c>
      <c r="AA43" s="38">
        <f t="shared" si="36"/>
        <v>3.838303892870043E-2</v>
      </c>
      <c r="AB43" s="38">
        <f>+V43/T43</f>
        <v>1</v>
      </c>
    </row>
    <row r="44" spans="1:28" ht="27.75" customHeight="1" x14ac:dyDescent="0.25">
      <c r="A44" s="43" t="s">
        <v>523</v>
      </c>
      <c r="B44" s="44" t="s">
        <v>41</v>
      </c>
      <c r="C44" s="44">
        <v>20</v>
      </c>
      <c r="D44" s="44" t="s">
        <v>38</v>
      </c>
      <c r="E44" s="45" t="s">
        <v>493</v>
      </c>
      <c r="F44" s="46">
        <v>0</v>
      </c>
      <c r="G44" s="46">
        <v>0</v>
      </c>
      <c r="H44" s="46">
        <v>0</v>
      </c>
      <c r="I44" s="46">
        <v>400000</v>
      </c>
      <c r="J44" s="46">
        <v>0</v>
      </c>
      <c r="K44" s="46">
        <f t="shared" ref="K44" si="42">+G44-H44+I44-J44</f>
        <v>400000</v>
      </c>
      <c r="L44" s="56">
        <f>+F44+K44</f>
        <v>400000</v>
      </c>
      <c r="M44" s="68">
        <f t="shared" si="19"/>
        <v>5.068448745634745E-8</v>
      </c>
      <c r="N44" s="46">
        <v>0</v>
      </c>
      <c r="O44" s="56">
        <v>400000</v>
      </c>
      <c r="P44" s="46">
        <f>L44-O44</f>
        <v>0</v>
      </c>
      <c r="Q44" s="56">
        <v>0</v>
      </c>
      <c r="R44" s="46">
        <f>+L44-Q44</f>
        <v>400000</v>
      </c>
      <c r="S44" s="46">
        <f>O44-Q44</f>
        <v>400000</v>
      </c>
      <c r="T44" s="46">
        <v>0</v>
      </c>
      <c r="U44" s="46">
        <f>+Q44-T44</f>
        <v>0</v>
      </c>
      <c r="V44" s="46">
        <v>0</v>
      </c>
      <c r="W44" s="48">
        <f>+T44-V44</f>
        <v>0</v>
      </c>
      <c r="X44" s="49">
        <f t="shared" si="3"/>
        <v>0</v>
      </c>
      <c r="Y44" s="49">
        <f t="shared" si="4"/>
        <v>0</v>
      </c>
      <c r="Z44" s="49">
        <f t="shared" si="5"/>
        <v>0</v>
      </c>
      <c r="AA44" s="49" t="s">
        <v>40</v>
      </c>
      <c r="AB44" s="49" t="s">
        <v>40</v>
      </c>
    </row>
    <row r="45" spans="1:28" ht="27.75" customHeight="1" x14ac:dyDescent="0.25">
      <c r="A45" s="43" t="s">
        <v>524</v>
      </c>
      <c r="B45" s="44" t="s">
        <v>41</v>
      </c>
      <c r="C45" s="44">
        <v>20</v>
      </c>
      <c r="D45" s="44" t="s">
        <v>38</v>
      </c>
      <c r="E45" s="45" t="s">
        <v>145</v>
      </c>
      <c r="F45" s="46">
        <v>0</v>
      </c>
      <c r="G45" s="46">
        <v>0</v>
      </c>
      <c r="H45" s="46">
        <v>0</v>
      </c>
      <c r="I45" s="46">
        <f>47721150+2624000</f>
        <v>50345150</v>
      </c>
      <c r="J45" s="46">
        <v>0</v>
      </c>
      <c r="K45" s="46">
        <f t="shared" si="0"/>
        <v>50345150</v>
      </c>
      <c r="L45" s="56">
        <f>+F45+K45</f>
        <v>50345150</v>
      </c>
      <c r="M45" s="53">
        <f t="shared" si="19"/>
        <v>6.3792953091573269E-6</v>
      </c>
      <c r="N45" s="46">
        <v>0</v>
      </c>
      <c r="O45" s="56">
        <v>50345150</v>
      </c>
      <c r="P45" s="46">
        <f>L45-O45</f>
        <v>0</v>
      </c>
      <c r="Q45" s="56">
        <v>47505150</v>
      </c>
      <c r="R45" s="46">
        <f>+L45-Q45</f>
        <v>2840000</v>
      </c>
      <c r="S45" s="46">
        <f>O45-Q45</f>
        <v>2840000</v>
      </c>
      <c r="T45" s="46">
        <v>0</v>
      </c>
      <c r="U45" s="46">
        <f>+Q45-T45</f>
        <v>47505150</v>
      </c>
      <c r="V45" s="46">
        <v>0</v>
      </c>
      <c r="W45" s="48">
        <f>+T45-V45</f>
        <v>0</v>
      </c>
      <c r="X45" s="49">
        <f t="shared" si="3"/>
        <v>0.94358940235553967</v>
      </c>
      <c r="Y45" s="49">
        <f t="shared" si="4"/>
        <v>0</v>
      </c>
      <c r="Z45" s="49">
        <f t="shared" si="5"/>
        <v>0</v>
      </c>
      <c r="AA45" s="49">
        <f t="shared" si="36"/>
        <v>0</v>
      </c>
      <c r="AB45" s="49" t="s">
        <v>40</v>
      </c>
    </row>
    <row r="46" spans="1:28" ht="44.25" customHeight="1" x14ac:dyDescent="0.25">
      <c r="A46" s="43" t="s">
        <v>112</v>
      </c>
      <c r="B46" s="44" t="s">
        <v>41</v>
      </c>
      <c r="C46" s="44">
        <v>20</v>
      </c>
      <c r="D46" s="44" t="s">
        <v>38</v>
      </c>
      <c r="E46" s="45" t="s">
        <v>113</v>
      </c>
      <c r="F46" s="46">
        <v>255000000</v>
      </c>
      <c r="G46" s="46">
        <v>0</v>
      </c>
      <c r="H46" s="46">
        <v>0</v>
      </c>
      <c r="I46" s="46">
        <v>0</v>
      </c>
      <c r="J46" s="46">
        <v>3024000</v>
      </c>
      <c r="K46" s="46">
        <f t="shared" si="0"/>
        <v>-3024000</v>
      </c>
      <c r="L46" s="56">
        <f>+F46+K46</f>
        <v>251976000</v>
      </c>
      <c r="M46" s="53">
        <f t="shared" si="19"/>
        <v>3.1928186028251515E-5</v>
      </c>
      <c r="N46" s="46">
        <v>0</v>
      </c>
      <c r="O46" s="56">
        <v>63656376.380000003</v>
      </c>
      <c r="P46" s="46">
        <f>L46-O46</f>
        <v>188319623.62</v>
      </c>
      <c r="Q46" s="56">
        <v>1896172.9</v>
      </c>
      <c r="R46" s="46">
        <f>+L46-Q46</f>
        <v>250079827.09999999</v>
      </c>
      <c r="S46" s="46">
        <f>O46-Q46</f>
        <v>61760203.480000004</v>
      </c>
      <c r="T46" s="46">
        <v>1896172.9</v>
      </c>
      <c r="U46" s="46">
        <f>+Q46-T46</f>
        <v>0</v>
      </c>
      <c r="V46" s="46">
        <v>1896172.9</v>
      </c>
      <c r="W46" s="48">
        <f>+T46-V46</f>
        <v>0</v>
      </c>
      <c r="X46" s="49">
        <f t="shared" si="3"/>
        <v>7.5252123218084261E-3</v>
      </c>
      <c r="Y46" s="49">
        <f t="shared" si="4"/>
        <v>7.5252123218084261E-3</v>
      </c>
      <c r="Z46" s="49">
        <f t="shared" si="5"/>
        <v>7.5252123218084261E-3</v>
      </c>
      <c r="AA46" s="49">
        <f>+T46/Q46</f>
        <v>1</v>
      </c>
      <c r="AB46" s="49">
        <f>+V46/T46</f>
        <v>1</v>
      </c>
    </row>
    <row r="47" spans="1:28" ht="44.25" customHeight="1" x14ac:dyDescent="0.25">
      <c r="A47" s="43" t="s">
        <v>537</v>
      </c>
      <c r="B47" s="44" t="s">
        <v>41</v>
      </c>
      <c r="C47" s="44">
        <v>20</v>
      </c>
      <c r="D47" s="44" t="s">
        <v>38</v>
      </c>
      <c r="E47" s="45" t="s">
        <v>528</v>
      </c>
      <c r="F47" s="46">
        <v>0</v>
      </c>
      <c r="G47" s="46">
        <v>0</v>
      </c>
      <c r="H47" s="46">
        <v>0</v>
      </c>
      <c r="I47" s="46">
        <v>2076000</v>
      </c>
      <c r="J47" s="46">
        <v>0</v>
      </c>
      <c r="K47" s="46">
        <f t="shared" si="0"/>
        <v>2076000</v>
      </c>
      <c r="L47" s="56">
        <f>+F47+K47</f>
        <v>2076000</v>
      </c>
      <c r="M47" s="68">
        <f t="shared" si="19"/>
        <v>2.6305248989844329E-7</v>
      </c>
      <c r="N47" s="46">
        <v>0</v>
      </c>
      <c r="O47" s="56">
        <v>0</v>
      </c>
      <c r="P47" s="46">
        <f>L47-O47</f>
        <v>2076000</v>
      </c>
      <c r="Q47" s="56">
        <v>0</v>
      </c>
      <c r="R47" s="46">
        <f>+L47-Q47</f>
        <v>2076000</v>
      </c>
      <c r="S47" s="46">
        <f>O47-Q47</f>
        <v>0</v>
      </c>
      <c r="T47" s="46">
        <v>0</v>
      </c>
      <c r="U47" s="46">
        <f>+Q47-T47</f>
        <v>0</v>
      </c>
      <c r="V47" s="46">
        <v>0</v>
      </c>
      <c r="W47" s="48">
        <f>+T47-V47</f>
        <v>0</v>
      </c>
      <c r="X47" s="49">
        <f t="shared" si="3"/>
        <v>0</v>
      </c>
      <c r="Y47" s="55">
        <f t="shared" si="4"/>
        <v>0</v>
      </c>
      <c r="Z47" s="55">
        <f t="shared" si="5"/>
        <v>0</v>
      </c>
      <c r="AA47" s="49" t="s">
        <v>40</v>
      </c>
      <c r="AB47" s="49" t="s">
        <v>40</v>
      </c>
    </row>
    <row r="48" spans="1:28" ht="30" customHeight="1" x14ac:dyDescent="0.25">
      <c r="A48" s="39" t="s">
        <v>114</v>
      </c>
      <c r="B48" s="34" t="s">
        <v>41</v>
      </c>
      <c r="C48" s="34">
        <v>20</v>
      </c>
      <c r="D48" s="34" t="s">
        <v>38</v>
      </c>
      <c r="E48" s="40" t="s">
        <v>115</v>
      </c>
      <c r="F48" s="66">
        <f>+F49+F69</f>
        <v>20239538976</v>
      </c>
      <c r="G48" s="66">
        <f>+G49+G69</f>
        <v>0</v>
      </c>
      <c r="H48" s="66">
        <f>+H49+H69</f>
        <v>0</v>
      </c>
      <c r="I48" s="66">
        <f>+I49+I69</f>
        <v>424742764</v>
      </c>
      <c r="J48" s="66">
        <f>+J49+J69</f>
        <v>474539914</v>
      </c>
      <c r="K48" s="66">
        <f t="shared" si="0"/>
        <v>-49797150</v>
      </c>
      <c r="L48" s="66">
        <f>+L49+L69</f>
        <v>20189741826</v>
      </c>
      <c r="M48" s="42">
        <f t="shared" si="19"/>
        <v>2.5582667908169762E-3</v>
      </c>
      <c r="N48" s="66">
        <f t="shared" ref="N48:W48" si="43">+N49+N69</f>
        <v>0</v>
      </c>
      <c r="O48" s="66">
        <f t="shared" si="43"/>
        <v>18400497891.360001</v>
      </c>
      <c r="P48" s="66">
        <f t="shared" si="43"/>
        <v>1789243934.6400001</v>
      </c>
      <c r="Q48" s="66">
        <f t="shared" si="43"/>
        <v>15838398576.17</v>
      </c>
      <c r="R48" s="66">
        <f t="shared" si="43"/>
        <v>4351343249.8299999</v>
      </c>
      <c r="S48" s="60">
        <f t="shared" si="43"/>
        <v>2562099315.1899996</v>
      </c>
      <c r="T48" s="66">
        <f t="shared" si="43"/>
        <v>6449421430.3499985</v>
      </c>
      <c r="U48" s="66">
        <f t="shared" si="43"/>
        <v>9388977145.8200016</v>
      </c>
      <c r="V48" s="66">
        <f t="shared" si="43"/>
        <v>6255636132.1899996</v>
      </c>
      <c r="W48" s="66">
        <f t="shared" si="43"/>
        <v>193785298.16</v>
      </c>
      <c r="X48" s="38">
        <f t="shared" si="3"/>
        <v>0.78447751896329776</v>
      </c>
      <c r="Y48" s="38">
        <f t="shared" si="4"/>
        <v>0.31944051023201026</v>
      </c>
      <c r="Z48" s="38">
        <f t="shared" si="5"/>
        <v>0.30984230437925164</v>
      </c>
      <c r="AA48" s="38">
        <f>+T48/Q48</f>
        <v>0.40720161191382143</v>
      </c>
      <c r="AB48" s="38">
        <f>+V48/T48</f>
        <v>0.9699530724960731</v>
      </c>
    </row>
    <row r="49" spans="1:28" ht="24.75" customHeight="1" x14ac:dyDescent="0.25">
      <c r="A49" s="39" t="s">
        <v>116</v>
      </c>
      <c r="B49" s="34" t="s">
        <v>41</v>
      </c>
      <c r="C49" s="34">
        <v>20</v>
      </c>
      <c r="D49" s="34" t="s">
        <v>38</v>
      </c>
      <c r="E49" s="40" t="s">
        <v>117</v>
      </c>
      <c r="F49" s="62">
        <f>+F50+F54+F63</f>
        <v>339132398</v>
      </c>
      <c r="G49" s="62">
        <f>+G50+G54+G63</f>
        <v>0</v>
      </c>
      <c r="H49" s="62">
        <f>+H50+H54+H63</f>
        <v>0</v>
      </c>
      <c r="I49" s="62">
        <f>+I50+I54+I63</f>
        <v>288062786</v>
      </c>
      <c r="J49" s="62">
        <f>+J50+J54+J63</f>
        <v>0</v>
      </c>
      <c r="K49" s="62">
        <f t="shared" si="0"/>
        <v>288062786</v>
      </c>
      <c r="L49" s="66">
        <f>+L50+L54+L63</f>
        <v>627195184</v>
      </c>
      <c r="M49" s="42">
        <f t="shared" si="19"/>
        <v>7.9472666090323835E-5</v>
      </c>
      <c r="N49" s="62">
        <f t="shared" ref="N49:W49" si="44">+N50+N54+N63</f>
        <v>0</v>
      </c>
      <c r="O49" s="62">
        <f t="shared" si="44"/>
        <v>447263923.78999996</v>
      </c>
      <c r="P49" s="62">
        <f t="shared" si="44"/>
        <v>179931260.21000001</v>
      </c>
      <c r="Q49" s="62">
        <f t="shared" si="44"/>
        <v>214394159.91999999</v>
      </c>
      <c r="R49" s="62">
        <f t="shared" si="44"/>
        <v>412801024.08000004</v>
      </c>
      <c r="S49" s="60">
        <f t="shared" si="44"/>
        <v>232869763.87</v>
      </c>
      <c r="T49" s="62">
        <f t="shared" si="44"/>
        <v>86801941.039999992</v>
      </c>
      <c r="U49" s="62">
        <f t="shared" si="44"/>
        <v>127592218.88</v>
      </c>
      <c r="V49" s="62">
        <f t="shared" si="44"/>
        <v>86717142.039999992</v>
      </c>
      <c r="W49" s="62">
        <f t="shared" si="44"/>
        <v>84799</v>
      </c>
      <c r="X49" s="38">
        <f t="shared" si="3"/>
        <v>0.34183004810827755</v>
      </c>
      <c r="Y49" s="38">
        <f t="shared" si="4"/>
        <v>0.13839701460462744</v>
      </c>
      <c r="Z49" s="38">
        <f t="shared" si="5"/>
        <v>0.13826181107921262</v>
      </c>
      <c r="AA49" s="38">
        <f>+T49/Q49</f>
        <v>0.40487082797586305</v>
      </c>
      <c r="AB49" s="38">
        <f>+V49/T49</f>
        <v>0.99902307484159913</v>
      </c>
    </row>
    <row r="50" spans="1:28" ht="54.75" customHeight="1" x14ac:dyDescent="0.25">
      <c r="A50" s="39" t="s">
        <v>118</v>
      </c>
      <c r="B50" s="34" t="s">
        <v>41</v>
      </c>
      <c r="C50" s="34">
        <v>20</v>
      </c>
      <c r="D50" s="34" t="s">
        <v>38</v>
      </c>
      <c r="E50" s="40" t="s">
        <v>119</v>
      </c>
      <c r="F50" s="62">
        <f>+F51+F52+F53</f>
        <v>55000000</v>
      </c>
      <c r="G50" s="62">
        <f>+G51+G52+G53</f>
        <v>0</v>
      </c>
      <c r="H50" s="62">
        <f>+H51+H52+H53</f>
        <v>0</v>
      </c>
      <c r="I50" s="62">
        <f>+I51+I52+I53</f>
        <v>197192396</v>
      </c>
      <c r="J50" s="62">
        <f>+J51+J52+J53</f>
        <v>0</v>
      </c>
      <c r="K50" s="62">
        <f t="shared" si="0"/>
        <v>197192396</v>
      </c>
      <c r="L50" s="66">
        <f>+L51+L52+L53</f>
        <v>252192396</v>
      </c>
      <c r="M50" s="61">
        <f t="shared" si="19"/>
        <v>3.1955605829120521E-5</v>
      </c>
      <c r="N50" s="62">
        <f t="shared" ref="N50:W50" si="45">+N51+N52+N53</f>
        <v>0</v>
      </c>
      <c r="O50" s="62">
        <f t="shared" si="45"/>
        <v>159065480</v>
      </c>
      <c r="P50" s="62">
        <f t="shared" si="45"/>
        <v>93126916</v>
      </c>
      <c r="Q50" s="62">
        <f t="shared" si="45"/>
        <v>34541040.950000003</v>
      </c>
      <c r="R50" s="62">
        <f t="shared" si="45"/>
        <v>217651355.05000001</v>
      </c>
      <c r="S50" s="60">
        <f t="shared" si="45"/>
        <v>124524439.05</v>
      </c>
      <c r="T50" s="62">
        <f t="shared" si="45"/>
        <v>24844720.760000002</v>
      </c>
      <c r="U50" s="62">
        <f t="shared" si="45"/>
        <v>9696320.1899999995</v>
      </c>
      <c r="V50" s="62">
        <f t="shared" si="45"/>
        <v>24844720.760000002</v>
      </c>
      <c r="W50" s="62">
        <f t="shared" si="45"/>
        <v>0</v>
      </c>
      <c r="X50" s="38">
        <f t="shared" si="3"/>
        <v>0.13696305478615622</v>
      </c>
      <c r="Y50" s="38">
        <f t="shared" si="4"/>
        <v>9.8514947928882046E-2</v>
      </c>
      <c r="Z50" s="38">
        <f t="shared" si="5"/>
        <v>9.8514947928882046E-2</v>
      </c>
      <c r="AA50" s="38">
        <f>+T50/Q50</f>
        <v>0.7192811819413335</v>
      </c>
      <c r="AB50" s="38">
        <f>+V50/T50</f>
        <v>1</v>
      </c>
    </row>
    <row r="51" spans="1:28" ht="50.25" customHeight="1" x14ac:dyDescent="0.25">
      <c r="A51" s="43" t="s">
        <v>120</v>
      </c>
      <c r="B51" s="44" t="s">
        <v>41</v>
      </c>
      <c r="C51" s="44">
        <v>20</v>
      </c>
      <c r="D51" s="44" t="s">
        <v>38</v>
      </c>
      <c r="E51" s="45" t="s">
        <v>121</v>
      </c>
      <c r="F51" s="46">
        <v>50000000</v>
      </c>
      <c r="G51" s="46">
        <v>0</v>
      </c>
      <c r="H51" s="46">
        <v>0</v>
      </c>
      <c r="I51" s="46">
        <v>104594381</v>
      </c>
      <c r="J51" s="46">
        <v>0</v>
      </c>
      <c r="K51" s="46">
        <f t="shared" si="0"/>
        <v>104594381</v>
      </c>
      <c r="L51" s="56">
        <f>+F51+K51</f>
        <v>154594381</v>
      </c>
      <c r="M51" s="53">
        <f t="shared" si="19"/>
        <v>1.9588842411540749E-5</v>
      </c>
      <c r="N51" s="46">
        <v>0</v>
      </c>
      <c r="O51" s="56">
        <v>154594381</v>
      </c>
      <c r="P51" s="46">
        <f>L51-O51</f>
        <v>0</v>
      </c>
      <c r="Q51" s="56">
        <v>32784647.949999999</v>
      </c>
      <c r="R51" s="46">
        <f>+L51-Q51</f>
        <v>121809733.05</v>
      </c>
      <c r="S51" s="46">
        <f>O51-Q51</f>
        <v>121809733.05</v>
      </c>
      <c r="T51" s="46">
        <v>23585319.5</v>
      </c>
      <c r="U51" s="46">
        <f>+Q51-T51</f>
        <v>9199328.4499999993</v>
      </c>
      <c r="V51" s="46">
        <v>23585319.5</v>
      </c>
      <c r="W51" s="48">
        <f>+T51-V51</f>
        <v>0</v>
      </c>
      <c r="X51" s="49">
        <f t="shared" si="3"/>
        <v>0.21206881995277693</v>
      </c>
      <c r="Y51" s="49">
        <f t="shared" si="4"/>
        <v>0.15256259216821083</v>
      </c>
      <c r="Z51" s="49">
        <f t="shared" si="5"/>
        <v>0.15256259216821083</v>
      </c>
      <c r="AA51" s="49">
        <f>+T51/Q51</f>
        <v>0.71940133491657643</v>
      </c>
      <c r="AB51" s="49">
        <f>+V51/T51</f>
        <v>1</v>
      </c>
    </row>
    <row r="52" spans="1:28" ht="36.75" customHeight="1" x14ac:dyDescent="0.25">
      <c r="A52" s="43" t="s">
        <v>122</v>
      </c>
      <c r="B52" s="44" t="s">
        <v>41</v>
      </c>
      <c r="C52" s="44">
        <v>20</v>
      </c>
      <c r="D52" s="44" t="s">
        <v>38</v>
      </c>
      <c r="E52" s="45" t="s">
        <v>123</v>
      </c>
      <c r="F52" s="46">
        <v>2000000</v>
      </c>
      <c r="G52" s="46">
        <v>0</v>
      </c>
      <c r="H52" s="46">
        <v>0</v>
      </c>
      <c r="I52" s="46">
        <v>26151866</v>
      </c>
      <c r="J52" s="46">
        <v>0</v>
      </c>
      <c r="K52" s="46">
        <f t="shared" si="0"/>
        <v>26151866</v>
      </c>
      <c r="L52" s="56">
        <f>+F52+K52</f>
        <v>28151866</v>
      </c>
      <c r="M52" s="52">
        <f t="shared" si="19"/>
        <v>3.5671572478744357E-6</v>
      </c>
      <c r="N52" s="46">
        <v>0</v>
      </c>
      <c r="O52" s="56">
        <v>4095949</v>
      </c>
      <c r="P52" s="46">
        <f>L52-O52</f>
        <v>24055917</v>
      </c>
      <c r="Q52" s="56">
        <v>1381243</v>
      </c>
      <c r="R52" s="46">
        <f>+L52-Q52</f>
        <v>26770623</v>
      </c>
      <c r="S52" s="46">
        <f>O52-Q52</f>
        <v>2714706</v>
      </c>
      <c r="T52" s="46">
        <v>1259401.26</v>
      </c>
      <c r="U52" s="46">
        <f>+Q52-T52</f>
        <v>121841.73999999999</v>
      </c>
      <c r="V52" s="46">
        <v>1259401.26</v>
      </c>
      <c r="W52" s="48">
        <f>+T52-V52</f>
        <v>0</v>
      </c>
      <c r="X52" s="49">
        <f t="shared" si="3"/>
        <v>4.9063994550130351E-2</v>
      </c>
      <c r="Y52" s="49">
        <f t="shared" si="4"/>
        <v>4.4735978069801841E-2</v>
      </c>
      <c r="Z52" s="49">
        <f t="shared" si="5"/>
        <v>4.4735978069801841E-2</v>
      </c>
      <c r="AA52" s="49">
        <f>+T52/Q52</f>
        <v>0.91178833847483753</v>
      </c>
      <c r="AB52" s="49">
        <f>+V52/T52</f>
        <v>1</v>
      </c>
    </row>
    <row r="53" spans="1:28" ht="43.5" customHeight="1" x14ac:dyDescent="0.25">
      <c r="A53" s="43" t="s">
        <v>124</v>
      </c>
      <c r="B53" s="44" t="s">
        <v>41</v>
      </c>
      <c r="C53" s="44">
        <v>20</v>
      </c>
      <c r="D53" s="44" t="s">
        <v>38</v>
      </c>
      <c r="E53" s="45" t="s">
        <v>125</v>
      </c>
      <c r="F53" s="46">
        <v>3000000</v>
      </c>
      <c r="G53" s="46">
        <v>0</v>
      </c>
      <c r="H53" s="46">
        <v>0</v>
      </c>
      <c r="I53" s="46">
        <v>66446149</v>
      </c>
      <c r="J53" s="46">
        <v>0</v>
      </c>
      <c r="K53" s="46">
        <f t="shared" si="0"/>
        <v>66446149</v>
      </c>
      <c r="L53" s="56">
        <f>+F53+K53</f>
        <v>69446149</v>
      </c>
      <c r="M53" s="52">
        <f t="shared" si="19"/>
        <v>8.7996061697053407E-6</v>
      </c>
      <c r="N53" s="46">
        <v>0</v>
      </c>
      <c r="O53" s="56">
        <v>375150</v>
      </c>
      <c r="P53" s="46">
        <f>L53-O53</f>
        <v>69070999</v>
      </c>
      <c r="Q53" s="56">
        <v>375150</v>
      </c>
      <c r="R53" s="46">
        <f>+L53-Q53</f>
        <v>69070999</v>
      </c>
      <c r="S53" s="46">
        <f>O53-Q53</f>
        <v>0</v>
      </c>
      <c r="T53" s="46">
        <v>0</v>
      </c>
      <c r="U53" s="46">
        <f>+Q53-T53</f>
        <v>375150</v>
      </c>
      <c r="V53" s="46">
        <v>0</v>
      </c>
      <c r="W53" s="48">
        <f>+T53-V53</f>
        <v>0</v>
      </c>
      <c r="X53" s="49">
        <f t="shared" si="3"/>
        <v>5.4020274039961527E-3</v>
      </c>
      <c r="Y53" s="49">
        <f t="shared" si="4"/>
        <v>0</v>
      </c>
      <c r="Z53" s="49">
        <f t="shared" si="5"/>
        <v>0</v>
      </c>
      <c r="AA53" s="49">
        <f t="shared" ref="AA53" si="46">+T53/Q53</f>
        <v>0</v>
      </c>
      <c r="AB53" s="49" t="s">
        <v>40</v>
      </c>
    </row>
    <row r="54" spans="1:28" ht="51" customHeight="1" x14ac:dyDescent="0.25">
      <c r="A54" s="70" t="s">
        <v>126</v>
      </c>
      <c r="B54" s="34" t="s">
        <v>41</v>
      </c>
      <c r="C54" s="34">
        <v>20</v>
      </c>
      <c r="D54" s="34" t="s">
        <v>38</v>
      </c>
      <c r="E54" s="40" t="s">
        <v>127</v>
      </c>
      <c r="F54" s="62">
        <f>+F55+F56+F57+F58+F59+F60+F61+F62</f>
        <v>270132398</v>
      </c>
      <c r="G54" s="62">
        <f>+G55+G56+G57+G58+G59+G60+G61+G62</f>
        <v>0</v>
      </c>
      <c r="H54" s="62">
        <f>+H55+H56+H57+H58+H59+H60+H61+H62</f>
        <v>0</v>
      </c>
      <c r="I54" s="62">
        <f>+I55+I56+I57+I58+I59+I60+I61+I62</f>
        <v>71783333</v>
      </c>
      <c r="J54" s="62">
        <f>+J55+J56+J57+J58+J59+J60+J61+J62</f>
        <v>0</v>
      </c>
      <c r="K54" s="62">
        <f t="shared" si="0"/>
        <v>71783333</v>
      </c>
      <c r="L54" s="66">
        <f>+L55+L56+L57+L58+L59+L60+L61+L62</f>
        <v>341915731</v>
      </c>
      <c r="M54" s="61">
        <f>+M56+M57+M59+M60+M62+M58</f>
        <v>4.1365590075916421E-5</v>
      </c>
      <c r="N54" s="62">
        <f t="shared" ref="N54:W54" si="47">+N55+N56+N57+N58+N59+N60+N61+N62</f>
        <v>0</v>
      </c>
      <c r="O54" s="62">
        <f t="shared" si="47"/>
        <v>266120904.13999999</v>
      </c>
      <c r="P54" s="62">
        <f t="shared" si="47"/>
        <v>75794826.859999999</v>
      </c>
      <c r="Q54" s="62">
        <f t="shared" si="47"/>
        <v>157783217.94999999</v>
      </c>
      <c r="R54" s="62">
        <f t="shared" si="47"/>
        <v>184132513.05000001</v>
      </c>
      <c r="S54" s="62">
        <f t="shared" si="47"/>
        <v>108337686.19</v>
      </c>
      <c r="T54" s="62">
        <f t="shared" si="47"/>
        <v>57340651.259999998</v>
      </c>
      <c r="U54" s="62">
        <f t="shared" si="47"/>
        <v>100442566.69</v>
      </c>
      <c r="V54" s="62">
        <f t="shared" si="47"/>
        <v>57255852.259999998</v>
      </c>
      <c r="W54" s="62">
        <f t="shared" si="47"/>
        <v>84799</v>
      </c>
      <c r="X54" s="38">
        <f t="shared" si="3"/>
        <v>0.46146814447095441</v>
      </c>
      <c r="Y54" s="38">
        <f t="shared" si="4"/>
        <v>0.16770404535730471</v>
      </c>
      <c r="Z54" s="38">
        <f t="shared" si="5"/>
        <v>0.16745603395475242</v>
      </c>
      <c r="AA54" s="38">
        <f>+T54/Q54</f>
        <v>0.36341413240900378</v>
      </c>
      <c r="AB54" s="38">
        <f>+V54/T54</f>
        <v>0.99852113643398477</v>
      </c>
    </row>
    <row r="55" spans="1:28" ht="51" customHeight="1" x14ac:dyDescent="0.25">
      <c r="A55" s="71" t="s">
        <v>538</v>
      </c>
      <c r="B55" s="44" t="s">
        <v>41</v>
      </c>
      <c r="C55" s="44">
        <v>20</v>
      </c>
      <c r="D55" s="44" t="s">
        <v>38</v>
      </c>
      <c r="E55" s="45" t="s">
        <v>539</v>
      </c>
      <c r="F55" s="46">
        <v>0</v>
      </c>
      <c r="G55" s="46">
        <v>0</v>
      </c>
      <c r="H55" s="46">
        <v>0</v>
      </c>
      <c r="I55" s="46">
        <f>723500+1200</f>
        <v>724700</v>
      </c>
      <c r="J55" s="46">
        <v>0</v>
      </c>
      <c r="K55" s="46">
        <f t="shared" si="0"/>
        <v>724700</v>
      </c>
      <c r="L55" s="56">
        <f t="shared" ref="L55:L62" si="48">+F55+K55</f>
        <v>724700</v>
      </c>
      <c r="M55" s="68">
        <f t="shared" ref="M55:M62" si="49">L55/$L$304</f>
        <v>9.182762014903749E-8</v>
      </c>
      <c r="N55" s="46">
        <v>0</v>
      </c>
      <c r="O55" s="56">
        <v>724700</v>
      </c>
      <c r="P55" s="46">
        <f t="shared" ref="P55:P62" si="50">L55-O55</f>
        <v>0</v>
      </c>
      <c r="Q55" s="56">
        <v>723500</v>
      </c>
      <c r="R55" s="46">
        <f t="shared" ref="R55:R62" si="51">+L55-Q55</f>
        <v>1200</v>
      </c>
      <c r="S55" s="46">
        <f t="shared" ref="S55:S62" si="52">O55-Q55</f>
        <v>1200</v>
      </c>
      <c r="T55" s="46">
        <v>0</v>
      </c>
      <c r="U55" s="46">
        <f t="shared" ref="U55:U62" si="53">+Q55-T55</f>
        <v>723500</v>
      </c>
      <c r="V55" s="46">
        <v>0</v>
      </c>
      <c r="W55" s="48">
        <f t="shared" ref="W55:W62" si="54">+T55-V55</f>
        <v>0</v>
      </c>
      <c r="X55" s="58">
        <f t="shared" si="3"/>
        <v>0.99834414240375324</v>
      </c>
      <c r="Y55" s="49">
        <f t="shared" si="4"/>
        <v>0</v>
      </c>
      <c r="Z55" s="49">
        <f t="shared" si="5"/>
        <v>0</v>
      </c>
      <c r="AA55" s="49">
        <f t="shared" ref="AA55" si="55">+T55/Q55</f>
        <v>0</v>
      </c>
      <c r="AB55" s="49" t="s">
        <v>40</v>
      </c>
    </row>
    <row r="56" spans="1:28" ht="44.25" customHeight="1" x14ac:dyDescent="0.25">
      <c r="A56" s="71" t="s">
        <v>128</v>
      </c>
      <c r="B56" s="44" t="s">
        <v>41</v>
      </c>
      <c r="C56" s="44">
        <v>20</v>
      </c>
      <c r="D56" s="44" t="s">
        <v>38</v>
      </c>
      <c r="E56" s="45" t="s">
        <v>129</v>
      </c>
      <c r="F56" s="46">
        <v>113000000</v>
      </c>
      <c r="G56" s="46">
        <v>0</v>
      </c>
      <c r="H56" s="46">
        <v>0</v>
      </c>
      <c r="I56" s="46">
        <v>0</v>
      </c>
      <c r="J56" s="46">
        <v>0</v>
      </c>
      <c r="K56" s="46">
        <f t="shared" si="0"/>
        <v>0</v>
      </c>
      <c r="L56" s="56">
        <f t="shared" si="48"/>
        <v>113000000</v>
      </c>
      <c r="M56" s="53">
        <f t="shared" si="49"/>
        <v>1.4318367706418156E-5</v>
      </c>
      <c r="N56" s="46">
        <v>0</v>
      </c>
      <c r="O56" s="56">
        <v>71912149</v>
      </c>
      <c r="P56" s="46">
        <f t="shared" si="50"/>
        <v>41087851</v>
      </c>
      <c r="Q56" s="56">
        <v>22162593.280000001</v>
      </c>
      <c r="R56" s="46">
        <f t="shared" si="51"/>
        <v>90837406.719999999</v>
      </c>
      <c r="S56" s="46">
        <f t="shared" si="52"/>
        <v>49749555.719999999</v>
      </c>
      <c r="T56" s="46">
        <v>14956646.529999999</v>
      </c>
      <c r="U56" s="46">
        <f t="shared" si="53"/>
        <v>7205946.7500000019</v>
      </c>
      <c r="V56" s="46">
        <v>14956646.529999999</v>
      </c>
      <c r="W56" s="48">
        <f t="shared" si="54"/>
        <v>0</v>
      </c>
      <c r="X56" s="58">
        <f t="shared" si="3"/>
        <v>0.19612914407079646</v>
      </c>
      <c r="Y56" s="49">
        <f t="shared" si="4"/>
        <v>0.13235970380530973</v>
      </c>
      <c r="Z56" s="49">
        <f t="shared" si="5"/>
        <v>0.13235970380530973</v>
      </c>
      <c r="AA56" s="49">
        <f>+T56/Q56</f>
        <v>0.67485994716589404</v>
      </c>
      <c r="AB56" s="49">
        <f>+V56/T56</f>
        <v>1</v>
      </c>
    </row>
    <row r="57" spans="1:28" ht="53.25" customHeight="1" x14ac:dyDescent="0.25">
      <c r="A57" s="71" t="s">
        <v>130</v>
      </c>
      <c r="B57" s="44" t="s">
        <v>41</v>
      </c>
      <c r="C57" s="44">
        <v>20</v>
      </c>
      <c r="D57" s="44" t="s">
        <v>38</v>
      </c>
      <c r="E57" s="45" t="s">
        <v>131</v>
      </c>
      <c r="F57" s="46">
        <v>83632398</v>
      </c>
      <c r="G57" s="46">
        <v>0</v>
      </c>
      <c r="H57" s="46">
        <v>0</v>
      </c>
      <c r="I57" s="46">
        <v>0</v>
      </c>
      <c r="J57" s="46">
        <v>0</v>
      </c>
      <c r="K57" s="46">
        <f t="shared" si="0"/>
        <v>0</v>
      </c>
      <c r="L57" s="56">
        <f t="shared" si="48"/>
        <v>83632398</v>
      </c>
      <c r="M57" s="53">
        <f t="shared" si="49"/>
        <v>1.0597163068438144E-5</v>
      </c>
      <c r="N57" s="46">
        <v>0</v>
      </c>
      <c r="O57" s="56">
        <v>51033172.140000001</v>
      </c>
      <c r="P57" s="46">
        <f t="shared" si="50"/>
        <v>32599225.859999999</v>
      </c>
      <c r="Q57" s="56">
        <v>51032752.979999997</v>
      </c>
      <c r="R57" s="46">
        <f t="shared" si="51"/>
        <v>32599645.020000003</v>
      </c>
      <c r="S57" s="46">
        <f t="shared" si="52"/>
        <v>419.1600000038743</v>
      </c>
      <c r="T57" s="46">
        <v>26850525.719999999</v>
      </c>
      <c r="U57" s="46">
        <f t="shared" si="53"/>
        <v>24182227.259999998</v>
      </c>
      <c r="V57" s="46">
        <v>26765726.719999999</v>
      </c>
      <c r="W57" s="48">
        <f t="shared" si="54"/>
        <v>84799</v>
      </c>
      <c r="X57" s="58">
        <f t="shared" si="3"/>
        <v>0.6102031533282114</v>
      </c>
      <c r="Y57" s="49">
        <f t="shared" si="4"/>
        <v>0.32105411732902839</v>
      </c>
      <c r="Z57" s="49">
        <f t="shared" si="5"/>
        <v>0.32004016816545183</v>
      </c>
      <c r="AA57" s="49">
        <f>+T57/Q57</f>
        <v>0.52614299938948739</v>
      </c>
      <c r="AB57" s="49">
        <f>+V57/T57</f>
        <v>0.99684181230251157</v>
      </c>
    </row>
    <row r="58" spans="1:28" ht="38.25" customHeight="1" x14ac:dyDescent="0.25">
      <c r="A58" s="71" t="s">
        <v>132</v>
      </c>
      <c r="B58" s="44" t="s">
        <v>41</v>
      </c>
      <c r="C58" s="44">
        <v>20</v>
      </c>
      <c r="D58" s="44" t="s">
        <v>38</v>
      </c>
      <c r="E58" s="45" t="s">
        <v>133</v>
      </c>
      <c r="F58" s="46">
        <v>2500000</v>
      </c>
      <c r="G58" s="46">
        <v>0</v>
      </c>
      <c r="H58" s="46">
        <v>0</v>
      </c>
      <c r="I58" s="46">
        <v>0</v>
      </c>
      <c r="J58" s="46">
        <v>0</v>
      </c>
      <c r="K58" s="46">
        <f t="shared" si="0"/>
        <v>0</v>
      </c>
      <c r="L58" s="56">
        <f t="shared" si="48"/>
        <v>2500000</v>
      </c>
      <c r="M58" s="68">
        <f t="shared" si="49"/>
        <v>3.1677804660217157E-7</v>
      </c>
      <c r="N58" s="46">
        <v>0</v>
      </c>
      <c r="O58" s="56">
        <v>392250</v>
      </c>
      <c r="P58" s="46">
        <f t="shared" si="50"/>
        <v>2107750</v>
      </c>
      <c r="Q58" s="56">
        <v>392250</v>
      </c>
      <c r="R58" s="46">
        <f t="shared" si="51"/>
        <v>2107750</v>
      </c>
      <c r="S58" s="46">
        <f t="shared" si="52"/>
        <v>0</v>
      </c>
      <c r="T58" s="46">
        <v>0</v>
      </c>
      <c r="U58" s="46">
        <f t="shared" si="53"/>
        <v>392250</v>
      </c>
      <c r="V58" s="46">
        <v>0</v>
      </c>
      <c r="W58" s="48">
        <f t="shared" si="54"/>
        <v>0</v>
      </c>
      <c r="X58" s="58">
        <f t="shared" si="3"/>
        <v>0.15690000000000001</v>
      </c>
      <c r="Y58" s="49">
        <f t="shared" si="4"/>
        <v>0</v>
      </c>
      <c r="Z58" s="49">
        <f t="shared" si="5"/>
        <v>0</v>
      </c>
      <c r="AA58" s="49">
        <f t="shared" ref="AA58" si="56">+T58/Q58</f>
        <v>0</v>
      </c>
      <c r="AB58" s="49" t="s">
        <v>40</v>
      </c>
    </row>
    <row r="59" spans="1:28" ht="50.25" customHeight="1" x14ac:dyDescent="0.25">
      <c r="A59" s="71" t="s">
        <v>134</v>
      </c>
      <c r="B59" s="44" t="s">
        <v>41</v>
      </c>
      <c r="C59" s="44">
        <v>20</v>
      </c>
      <c r="D59" s="44" t="s">
        <v>38</v>
      </c>
      <c r="E59" s="45" t="s">
        <v>135</v>
      </c>
      <c r="F59" s="46">
        <v>7500000</v>
      </c>
      <c r="G59" s="46">
        <v>0</v>
      </c>
      <c r="H59" s="46">
        <v>0</v>
      </c>
      <c r="I59" s="46">
        <f>4233018+6896631</f>
        <v>11129649</v>
      </c>
      <c r="J59" s="46">
        <v>0</v>
      </c>
      <c r="K59" s="46">
        <f t="shared" si="0"/>
        <v>11129649</v>
      </c>
      <c r="L59" s="56">
        <f t="shared" si="48"/>
        <v>18629649</v>
      </c>
      <c r="M59" s="52">
        <f t="shared" si="49"/>
        <v>2.3605855276416398E-6</v>
      </c>
      <c r="N59" s="46">
        <v>0</v>
      </c>
      <c r="O59" s="56">
        <v>18629649</v>
      </c>
      <c r="P59" s="46">
        <f t="shared" si="50"/>
        <v>0</v>
      </c>
      <c r="Q59" s="56">
        <v>11733018</v>
      </c>
      <c r="R59" s="46">
        <f t="shared" si="51"/>
        <v>6896631</v>
      </c>
      <c r="S59" s="46">
        <f t="shared" si="52"/>
        <v>6896631</v>
      </c>
      <c r="T59" s="46">
        <v>1684432.74</v>
      </c>
      <c r="U59" s="46">
        <f t="shared" si="53"/>
        <v>10048585.26</v>
      </c>
      <c r="V59" s="46">
        <v>1684432.74</v>
      </c>
      <c r="W59" s="48">
        <f t="shared" si="54"/>
        <v>0</v>
      </c>
      <c r="X59" s="58">
        <f t="shared" si="3"/>
        <v>0.62980349227191557</v>
      </c>
      <c r="Y59" s="49">
        <f t="shared" si="4"/>
        <v>9.041677274757029E-2</v>
      </c>
      <c r="Z59" s="49">
        <f t="shared" si="5"/>
        <v>9.041677274757029E-2</v>
      </c>
      <c r="AA59" s="49">
        <f>+T59/Q59</f>
        <v>0.14356346679089727</v>
      </c>
      <c r="AB59" s="49">
        <f>+V59/T59</f>
        <v>1</v>
      </c>
    </row>
    <row r="60" spans="1:28" ht="38.25" customHeight="1" x14ac:dyDescent="0.25">
      <c r="A60" s="71" t="s">
        <v>136</v>
      </c>
      <c r="B60" s="44" t="s">
        <v>41</v>
      </c>
      <c r="C60" s="44">
        <v>20</v>
      </c>
      <c r="D60" s="44" t="s">
        <v>38</v>
      </c>
      <c r="E60" s="45" t="s">
        <v>137</v>
      </c>
      <c r="F60" s="46">
        <v>17500000</v>
      </c>
      <c r="G60" s="46">
        <v>0</v>
      </c>
      <c r="H60" s="46">
        <v>0</v>
      </c>
      <c r="I60" s="46">
        <f>45469+22679947</f>
        <v>22725416</v>
      </c>
      <c r="J60" s="46">
        <v>0</v>
      </c>
      <c r="K60" s="46">
        <f t="shared" si="0"/>
        <v>22725416</v>
      </c>
      <c r="L60" s="56">
        <f t="shared" si="48"/>
        <v>40225416</v>
      </c>
      <c r="M60" s="52">
        <f t="shared" si="49"/>
        <v>5.0970114816958953E-6</v>
      </c>
      <c r="N60" s="46">
        <v>0</v>
      </c>
      <c r="O60" s="56">
        <v>40225416</v>
      </c>
      <c r="P60" s="46">
        <f t="shared" si="50"/>
        <v>0</v>
      </c>
      <c r="Q60" s="56">
        <v>17545469</v>
      </c>
      <c r="R60" s="46">
        <f t="shared" si="51"/>
        <v>22679947</v>
      </c>
      <c r="S60" s="46">
        <f t="shared" si="52"/>
        <v>22679947</v>
      </c>
      <c r="T60" s="46">
        <v>2201405.2999999998</v>
      </c>
      <c r="U60" s="46">
        <f t="shared" si="53"/>
        <v>15344063.699999999</v>
      </c>
      <c r="V60" s="46">
        <v>2201405.2999999998</v>
      </c>
      <c r="W60" s="48">
        <f t="shared" si="54"/>
        <v>0</v>
      </c>
      <c r="X60" s="58">
        <f t="shared" si="3"/>
        <v>0.43617868364618034</v>
      </c>
      <c r="Y60" s="49">
        <f t="shared" si="4"/>
        <v>5.4726725511054994E-2</v>
      </c>
      <c r="Z60" s="49">
        <f t="shared" si="5"/>
        <v>5.4726725511054994E-2</v>
      </c>
      <c r="AA60" s="49">
        <f>+T60/Q60</f>
        <v>0.12546859248960515</v>
      </c>
      <c r="AB60" s="49">
        <f>+V60/T60</f>
        <v>1</v>
      </c>
    </row>
    <row r="61" spans="1:28" ht="38.25" customHeight="1" x14ac:dyDescent="0.25">
      <c r="A61" s="71" t="s">
        <v>491</v>
      </c>
      <c r="B61" s="44" t="s">
        <v>41</v>
      </c>
      <c r="C61" s="44">
        <v>20</v>
      </c>
      <c r="D61" s="44" t="s">
        <v>38</v>
      </c>
      <c r="E61" s="45" t="s">
        <v>492</v>
      </c>
      <c r="F61" s="46">
        <v>0</v>
      </c>
      <c r="G61" s="46">
        <v>0</v>
      </c>
      <c r="H61" s="46">
        <v>0</v>
      </c>
      <c r="I61" s="46">
        <f>14309440+425966</f>
        <v>14735406</v>
      </c>
      <c r="J61" s="46">
        <v>0</v>
      </c>
      <c r="K61" s="46">
        <f t="shared" si="0"/>
        <v>14735406</v>
      </c>
      <c r="L61" s="56">
        <f t="shared" si="48"/>
        <v>14735406</v>
      </c>
      <c r="M61" s="52">
        <f t="shared" si="49"/>
        <v>1.8671412514279675E-6</v>
      </c>
      <c r="N61" s="46">
        <v>0</v>
      </c>
      <c r="O61" s="56">
        <v>14735406</v>
      </c>
      <c r="P61" s="46">
        <f t="shared" si="50"/>
        <v>0</v>
      </c>
      <c r="Q61" s="56">
        <v>14309440</v>
      </c>
      <c r="R61" s="46">
        <f t="shared" si="51"/>
        <v>425966</v>
      </c>
      <c r="S61" s="46">
        <f t="shared" si="52"/>
        <v>425966</v>
      </c>
      <c r="T61" s="46">
        <v>0</v>
      </c>
      <c r="U61" s="46">
        <f t="shared" si="53"/>
        <v>14309440</v>
      </c>
      <c r="V61" s="46">
        <v>0</v>
      </c>
      <c r="W61" s="48">
        <f t="shared" si="54"/>
        <v>0</v>
      </c>
      <c r="X61" s="58">
        <f t="shared" si="3"/>
        <v>0.9710923472349523</v>
      </c>
      <c r="Y61" s="49">
        <f t="shared" si="4"/>
        <v>0</v>
      </c>
      <c r="Z61" s="49">
        <f t="shared" si="5"/>
        <v>0</v>
      </c>
      <c r="AA61" s="49">
        <f t="shared" ref="AA61" si="57">+T61/Q61</f>
        <v>0</v>
      </c>
      <c r="AB61" s="49" t="s">
        <v>40</v>
      </c>
    </row>
    <row r="62" spans="1:28" ht="37.5" customHeight="1" x14ac:dyDescent="0.25">
      <c r="A62" s="71" t="s">
        <v>138</v>
      </c>
      <c r="B62" s="44" t="s">
        <v>41</v>
      </c>
      <c r="C62" s="44">
        <v>20</v>
      </c>
      <c r="D62" s="44" t="s">
        <v>38</v>
      </c>
      <c r="E62" s="45" t="s">
        <v>139</v>
      </c>
      <c r="F62" s="46">
        <v>46000000</v>
      </c>
      <c r="G62" s="46">
        <v>0</v>
      </c>
      <c r="H62" s="46">
        <v>0</v>
      </c>
      <c r="I62" s="46">
        <v>22468162</v>
      </c>
      <c r="J62" s="46">
        <v>0</v>
      </c>
      <c r="K62" s="46">
        <f t="shared" si="0"/>
        <v>22468162</v>
      </c>
      <c r="L62" s="56">
        <f t="shared" si="48"/>
        <v>68468162</v>
      </c>
      <c r="M62" s="53">
        <f t="shared" si="49"/>
        <v>8.6756842451204135E-6</v>
      </c>
      <c r="N62" s="46">
        <v>0</v>
      </c>
      <c r="O62" s="56">
        <v>68468162</v>
      </c>
      <c r="P62" s="46">
        <f t="shared" si="50"/>
        <v>0</v>
      </c>
      <c r="Q62" s="56">
        <v>39884194.689999998</v>
      </c>
      <c r="R62" s="46">
        <f t="shared" si="51"/>
        <v>28583967.310000002</v>
      </c>
      <c r="S62" s="46">
        <f t="shared" si="52"/>
        <v>28583967.310000002</v>
      </c>
      <c r="T62" s="46">
        <v>11647640.970000001</v>
      </c>
      <c r="U62" s="46">
        <f t="shared" si="53"/>
        <v>28236553.719999999</v>
      </c>
      <c r="V62" s="46">
        <v>11647640.970000001</v>
      </c>
      <c r="W62" s="48">
        <f t="shared" si="54"/>
        <v>0</v>
      </c>
      <c r="X62" s="58">
        <f t="shared" si="3"/>
        <v>0.58252176668624456</v>
      </c>
      <c r="Y62" s="49">
        <f t="shared" si="4"/>
        <v>0.17011762299096039</v>
      </c>
      <c r="Z62" s="49">
        <f t="shared" si="5"/>
        <v>0.17011762299096039</v>
      </c>
      <c r="AA62" s="49">
        <f>+T62/Q62</f>
        <v>0.29203650871056364</v>
      </c>
      <c r="AB62" s="49">
        <f>+V62/T62</f>
        <v>1</v>
      </c>
    </row>
    <row r="63" spans="1:28" ht="49.5" customHeight="1" x14ac:dyDescent="0.25">
      <c r="A63" s="39" t="s">
        <v>140</v>
      </c>
      <c r="B63" s="34" t="s">
        <v>41</v>
      </c>
      <c r="C63" s="34">
        <v>20</v>
      </c>
      <c r="D63" s="34" t="s">
        <v>38</v>
      </c>
      <c r="E63" s="40" t="s">
        <v>141</v>
      </c>
      <c r="F63" s="62">
        <f>+F64+F65+F66+F67+F68</f>
        <v>14000000</v>
      </c>
      <c r="G63" s="62">
        <f>+G64+G65+G66+G67+G68</f>
        <v>0</v>
      </c>
      <c r="H63" s="62">
        <f>+H64+H65+H66+H67+H68</f>
        <v>0</v>
      </c>
      <c r="I63" s="62">
        <f>+I64+I65+I66+I67+I68</f>
        <v>19087057</v>
      </c>
      <c r="J63" s="62">
        <f>+J64+J65+J66+J67+J68</f>
        <v>0</v>
      </c>
      <c r="K63" s="62">
        <f t="shared" si="0"/>
        <v>19087057</v>
      </c>
      <c r="L63" s="66">
        <f>+L64+L65+L66+L67+L68</f>
        <v>33087057</v>
      </c>
      <c r="M63" s="67">
        <f>+M66+M67+M68</f>
        <v>2.1879321156132768E-6</v>
      </c>
      <c r="N63" s="62">
        <f t="shared" ref="N63:W63" si="58">+N64+N65+N66+N67+N68</f>
        <v>0</v>
      </c>
      <c r="O63" s="62">
        <f t="shared" si="58"/>
        <v>22077539.649999999</v>
      </c>
      <c r="P63" s="62">
        <f t="shared" si="58"/>
        <v>11009517.350000001</v>
      </c>
      <c r="Q63" s="62">
        <f t="shared" si="58"/>
        <v>22069901.02</v>
      </c>
      <c r="R63" s="62">
        <f t="shared" si="58"/>
        <v>11017155.98</v>
      </c>
      <c r="S63" s="62">
        <f t="shared" si="58"/>
        <v>7638.6299999998882</v>
      </c>
      <c r="T63" s="62">
        <f t="shared" si="58"/>
        <v>4616569.0199999996</v>
      </c>
      <c r="U63" s="62">
        <f t="shared" si="58"/>
        <v>17453332</v>
      </c>
      <c r="V63" s="62">
        <f t="shared" si="58"/>
        <v>4616569.0199999996</v>
      </c>
      <c r="W63" s="62">
        <f t="shared" si="58"/>
        <v>0</v>
      </c>
      <c r="X63" s="38">
        <f t="shared" si="3"/>
        <v>0.66702520626116735</v>
      </c>
      <c r="Y63" s="38">
        <f t="shared" si="4"/>
        <v>0.13952794350975367</v>
      </c>
      <c r="Z63" s="38">
        <f t="shared" si="5"/>
        <v>0.13952794350975367</v>
      </c>
      <c r="AA63" s="38">
        <f>+T63/Q63</f>
        <v>0.20917941660981676</v>
      </c>
      <c r="AB63" s="38">
        <f>+V63/T63</f>
        <v>1</v>
      </c>
    </row>
    <row r="64" spans="1:28" ht="49.5" customHeight="1" x14ac:dyDescent="0.25">
      <c r="A64" s="43" t="s">
        <v>540</v>
      </c>
      <c r="B64" s="44" t="s">
        <v>41</v>
      </c>
      <c r="C64" s="44">
        <v>20</v>
      </c>
      <c r="D64" s="44" t="s">
        <v>38</v>
      </c>
      <c r="E64" s="45" t="s">
        <v>541</v>
      </c>
      <c r="F64" s="46">
        <v>0</v>
      </c>
      <c r="G64" s="46">
        <v>0</v>
      </c>
      <c r="H64" s="46">
        <v>0</v>
      </c>
      <c r="I64" s="46">
        <f>9256300+1600</f>
        <v>9257900</v>
      </c>
      <c r="J64" s="46">
        <v>0</v>
      </c>
      <c r="K64" s="46">
        <f t="shared" si="0"/>
        <v>9257900</v>
      </c>
      <c r="L64" s="56">
        <f>+F64+K64</f>
        <v>9257900</v>
      </c>
      <c r="M64" s="52">
        <f>L64/$L$304</f>
        <v>1.1730797910552976E-6</v>
      </c>
      <c r="N64" s="46">
        <v>0</v>
      </c>
      <c r="O64" s="56">
        <v>9257900</v>
      </c>
      <c r="P64" s="46">
        <f>L64-O64</f>
        <v>0</v>
      </c>
      <c r="Q64" s="56">
        <v>9256300</v>
      </c>
      <c r="R64" s="46">
        <f>+L64-Q64</f>
        <v>1600</v>
      </c>
      <c r="S64" s="46">
        <f>O64-Q64</f>
        <v>1600</v>
      </c>
      <c r="T64" s="46">
        <v>0</v>
      </c>
      <c r="U64" s="46">
        <f>+Q64-T64</f>
        <v>9256300</v>
      </c>
      <c r="V64" s="46">
        <v>0</v>
      </c>
      <c r="W64" s="48">
        <f>+T64-V64</f>
        <v>0</v>
      </c>
      <c r="X64" s="49">
        <f t="shared" si="3"/>
        <v>0.99982717462923554</v>
      </c>
      <c r="Y64" s="49">
        <f t="shared" si="4"/>
        <v>0</v>
      </c>
      <c r="Z64" s="49">
        <f t="shared" si="5"/>
        <v>0</v>
      </c>
      <c r="AA64" s="49">
        <f t="shared" ref="AA64:AA66" si="59">+T64/Q64</f>
        <v>0</v>
      </c>
      <c r="AB64" s="49" t="s">
        <v>40</v>
      </c>
    </row>
    <row r="65" spans="1:28" ht="49.5" customHeight="1" x14ac:dyDescent="0.25">
      <c r="A65" s="43" t="s">
        <v>525</v>
      </c>
      <c r="B65" s="44" t="s">
        <v>41</v>
      </c>
      <c r="C65" s="44">
        <v>20</v>
      </c>
      <c r="D65" s="44" t="s">
        <v>38</v>
      </c>
      <c r="E65" s="45" t="s">
        <v>526</v>
      </c>
      <c r="F65" s="46">
        <v>0</v>
      </c>
      <c r="G65" s="46">
        <v>0</v>
      </c>
      <c r="H65" s="46">
        <v>0</v>
      </c>
      <c r="I65" s="46">
        <f>6560782+1300</f>
        <v>6562082</v>
      </c>
      <c r="J65" s="46">
        <v>0</v>
      </c>
      <c r="K65" s="46">
        <f t="shared" si="0"/>
        <v>6562082</v>
      </c>
      <c r="L65" s="56">
        <f>+F65+K65</f>
        <v>6562082</v>
      </c>
      <c r="M65" s="52">
        <f>L65/$L$304</f>
        <v>8.3148940704130854E-7</v>
      </c>
      <c r="N65" s="46">
        <v>0</v>
      </c>
      <c r="O65" s="56">
        <v>6562082</v>
      </c>
      <c r="P65" s="46">
        <f>L65-O65</f>
        <v>0</v>
      </c>
      <c r="Q65" s="56">
        <v>6560782</v>
      </c>
      <c r="R65" s="46">
        <f>+L65-Q65</f>
        <v>1300</v>
      </c>
      <c r="S65" s="46">
        <f>O65-Q65</f>
        <v>1300</v>
      </c>
      <c r="T65" s="46">
        <v>0</v>
      </c>
      <c r="U65" s="46">
        <f>+Q65-T65</f>
        <v>6560782</v>
      </c>
      <c r="V65" s="46">
        <v>0</v>
      </c>
      <c r="W65" s="48">
        <f>+T65-V65</f>
        <v>0</v>
      </c>
      <c r="X65" s="49">
        <f t="shared" si="3"/>
        <v>0.99980189214337767</v>
      </c>
      <c r="Y65" s="49">
        <f t="shared" si="4"/>
        <v>0</v>
      </c>
      <c r="Z65" s="49">
        <f t="shared" si="5"/>
        <v>0</v>
      </c>
      <c r="AA65" s="49">
        <f t="shared" si="59"/>
        <v>0</v>
      </c>
      <c r="AB65" s="49" t="s">
        <v>40</v>
      </c>
    </row>
    <row r="66" spans="1:28" ht="45.75" customHeight="1" x14ac:dyDescent="0.25">
      <c r="A66" s="43" t="s">
        <v>142</v>
      </c>
      <c r="B66" s="44" t="s">
        <v>41</v>
      </c>
      <c r="C66" s="44">
        <v>20</v>
      </c>
      <c r="D66" s="44" t="s">
        <v>38</v>
      </c>
      <c r="E66" s="45" t="s">
        <v>143</v>
      </c>
      <c r="F66" s="46">
        <v>2000000</v>
      </c>
      <c r="G66" s="46">
        <v>0</v>
      </c>
      <c r="H66" s="46">
        <v>0</v>
      </c>
      <c r="I66" s="46">
        <f>2000000+1267075</f>
        <v>3267075</v>
      </c>
      <c r="J66" s="46">
        <v>0</v>
      </c>
      <c r="K66" s="46">
        <f t="shared" si="0"/>
        <v>3267075</v>
      </c>
      <c r="L66" s="56">
        <f>+F66+K66</f>
        <v>5267075</v>
      </c>
      <c r="M66" s="68">
        <f>L66/$L$304</f>
        <v>6.6739749192285315E-7</v>
      </c>
      <c r="N66" s="46">
        <v>0</v>
      </c>
      <c r="O66" s="56">
        <v>1641250</v>
      </c>
      <c r="P66" s="46">
        <f>L66-O66</f>
        <v>3625825</v>
      </c>
      <c r="Q66" s="56">
        <v>1636511.37</v>
      </c>
      <c r="R66" s="46">
        <f>+L66-Q66</f>
        <v>3630563.63</v>
      </c>
      <c r="S66" s="46">
        <f>O66-Q66</f>
        <v>4738.6299999998882</v>
      </c>
      <c r="T66" s="46">
        <v>261.37</v>
      </c>
      <c r="U66" s="46">
        <f>+Q66-T66</f>
        <v>1636250</v>
      </c>
      <c r="V66" s="46">
        <v>261.37</v>
      </c>
      <c r="W66" s="48">
        <f>+T66-V66</f>
        <v>0</v>
      </c>
      <c r="X66" s="49">
        <f t="shared" si="3"/>
        <v>0.31070591742095949</v>
      </c>
      <c r="Y66" s="98">
        <f t="shared" si="4"/>
        <v>4.962336780850852E-5</v>
      </c>
      <c r="Z66" s="98">
        <f t="shared" si="5"/>
        <v>4.962336780850852E-5</v>
      </c>
      <c r="AA66" s="98">
        <f t="shared" si="59"/>
        <v>1.5971169207336456E-4</v>
      </c>
      <c r="AB66" s="49">
        <f t="shared" ref="AB66" si="60">+V66/T66</f>
        <v>1</v>
      </c>
    </row>
    <row r="67" spans="1:28" ht="36.75" customHeight="1" x14ac:dyDescent="0.25">
      <c r="A67" s="43" t="s">
        <v>144</v>
      </c>
      <c r="B67" s="44" t="s">
        <v>41</v>
      </c>
      <c r="C67" s="44">
        <v>20</v>
      </c>
      <c r="D67" s="44" t="s">
        <v>38</v>
      </c>
      <c r="E67" s="45" t="s">
        <v>145</v>
      </c>
      <c r="F67" s="46">
        <v>4000000</v>
      </c>
      <c r="G67" s="46">
        <v>0</v>
      </c>
      <c r="H67" s="46">
        <v>0</v>
      </c>
      <c r="I67" s="46">
        <v>0</v>
      </c>
      <c r="J67" s="46">
        <v>0</v>
      </c>
      <c r="K67" s="46">
        <f t="shared" si="0"/>
        <v>0</v>
      </c>
      <c r="L67" s="56">
        <f>+F67+K67</f>
        <v>4000000</v>
      </c>
      <c r="M67" s="68">
        <f>L67/$L$304</f>
        <v>5.0684487456347448E-7</v>
      </c>
      <c r="N67" s="46">
        <v>0</v>
      </c>
      <c r="O67" s="56">
        <v>1802355.63</v>
      </c>
      <c r="P67" s="46">
        <f>L67-O67</f>
        <v>2197644.37</v>
      </c>
      <c r="Q67" s="56">
        <v>1802355.63</v>
      </c>
      <c r="R67" s="46">
        <f>+L67-Q67</f>
        <v>2197644.37</v>
      </c>
      <c r="S67" s="46">
        <f>O67-Q67</f>
        <v>0</v>
      </c>
      <c r="T67" s="46">
        <v>1802355.63</v>
      </c>
      <c r="U67" s="46">
        <f>+Q67-T67</f>
        <v>0</v>
      </c>
      <c r="V67" s="46">
        <v>1802355.63</v>
      </c>
      <c r="W67" s="48">
        <f>+T67-V67</f>
        <v>0</v>
      </c>
      <c r="X67" s="49">
        <f t="shared" si="3"/>
        <v>0.45058890749999997</v>
      </c>
      <c r="Y67" s="49">
        <f t="shared" si="4"/>
        <v>0.45058890749999997</v>
      </c>
      <c r="Z67" s="49">
        <f t="shared" si="5"/>
        <v>0.45058890749999997</v>
      </c>
      <c r="AA67" s="49">
        <f>+T67/Q67</f>
        <v>1</v>
      </c>
      <c r="AB67" s="49">
        <f>+V67/T67</f>
        <v>1</v>
      </c>
    </row>
    <row r="68" spans="1:28" ht="48" customHeight="1" x14ac:dyDescent="0.25">
      <c r="A68" s="43" t="s">
        <v>146</v>
      </c>
      <c r="B68" s="44" t="s">
        <v>41</v>
      </c>
      <c r="C68" s="44">
        <v>20</v>
      </c>
      <c r="D68" s="44" t="s">
        <v>38</v>
      </c>
      <c r="E68" s="45" t="s">
        <v>147</v>
      </c>
      <c r="F68" s="46">
        <v>8000000</v>
      </c>
      <c r="G68" s="62">
        <f>+G69+G80+G87+G93+G76</f>
        <v>0</v>
      </c>
      <c r="H68" s="62">
        <f>+H69+H80+H87+H93+H76</f>
        <v>0</v>
      </c>
      <c r="I68" s="46">
        <v>0</v>
      </c>
      <c r="J68" s="46">
        <v>0</v>
      </c>
      <c r="K68" s="46">
        <f t="shared" si="0"/>
        <v>0</v>
      </c>
      <c r="L68" s="56">
        <f>+F68+K68</f>
        <v>8000000</v>
      </c>
      <c r="M68" s="52">
        <f>L68/$L$304</f>
        <v>1.013689749126949E-6</v>
      </c>
      <c r="N68" s="46">
        <v>0</v>
      </c>
      <c r="O68" s="56">
        <v>2813952.02</v>
      </c>
      <c r="P68" s="46">
        <f>L68-O68</f>
        <v>5186047.9800000004</v>
      </c>
      <c r="Q68" s="56">
        <v>2813952.02</v>
      </c>
      <c r="R68" s="46">
        <f>+L68-Q68</f>
        <v>5186047.9800000004</v>
      </c>
      <c r="S68" s="46">
        <f>O68-Q68</f>
        <v>0</v>
      </c>
      <c r="T68" s="46">
        <v>2813952.02</v>
      </c>
      <c r="U68" s="46">
        <f>+Q68-T68</f>
        <v>0</v>
      </c>
      <c r="V68" s="46">
        <v>2813952.02</v>
      </c>
      <c r="W68" s="48">
        <f>+T68-V68</f>
        <v>0</v>
      </c>
      <c r="X68" s="49">
        <f t="shared" si="3"/>
        <v>0.35174400249999999</v>
      </c>
      <c r="Y68" s="49">
        <f t="shared" si="4"/>
        <v>0.35174400249999999</v>
      </c>
      <c r="Z68" s="49">
        <f t="shared" si="5"/>
        <v>0.35174400249999999</v>
      </c>
      <c r="AA68" s="49">
        <f>+T68/Q68</f>
        <v>1</v>
      </c>
      <c r="AB68" s="49">
        <f>+V68/T68</f>
        <v>1</v>
      </c>
    </row>
    <row r="69" spans="1:28" ht="37.5" customHeight="1" x14ac:dyDescent="0.25">
      <c r="A69" s="39" t="s">
        <v>148</v>
      </c>
      <c r="B69" s="34" t="s">
        <v>41</v>
      </c>
      <c r="C69" s="34">
        <v>20</v>
      </c>
      <c r="D69" s="34" t="s">
        <v>38</v>
      </c>
      <c r="E69" s="40" t="s">
        <v>149</v>
      </c>
      <c r="F69" s="62">
        <f>+F70+F81+F88+F94+F77</f>
        <v>19900406578</v>
      </c>
      <c r="G69" s="62">
        <f>+G70+G81+G88+G94+G77</f>
        <v>0</v>
      </c>
      <c r="H69" s="62">
        <f>+H70+H81+H88+H94+H77</f>
        <v>0</v>
      </c>
      <c r="I69" s="62">
        <f>+I70+I81+I88+I94+I77</f>
        <v>136679978</v>
      </c>
      <c r="J69" s="62">
        <f>+J70+J81+J88+J94+J77</f>
        <v>474539914</v>
      </c>
      <c r="K69" s="62">
        <f t="shared" si="0"/>
        <v>-337859936</v>
      </c>
      <c r="L69" s="66">
        <f t="shared" ref="L69:W69" si="61">+L70+L81+L88+L94+L77</f>
        <v>19562546642</v>
      </c>
      <c r="M69" s="42">
        <f t="shared" si="61"/>
        <v>2.4787941247266525E-3</v>
      </c>
      <c r="N69" s="62">
        <f t="shared" si="61"/>
        <v>0</v>
      </c>
      <c r="O69" s="62">
        <f t="shared" si="61"/>
        <v>17953233967.57</v>
      </c>
      <c r="P69" s="62">
        <f t="shared" si="61"/>
        <v>1609312674.4300001</v>
      </c>
      <c r="Q69" s="62">
        <f t="shared" si="61"/>
        <v>15624004416.25</v>
      </c>
      <c r="R69" s="62">
        <f t="shared" si="61"/>
        <v>3938542225.7499995</v>
      </c>
      <c r="S69" s="62">
        <f t="shared" si="61"/>
        <v>2329229551.3199997</v>
      </c>
      <c r="T69" s="62">
        <f t="shared" si="61"/>
        <v>6362619489.3099985</v>
      </c>
      <c r="U69" s="62">
        <f t="shared" si="61"/>
        <v>9261384926.9400024</v>
      </c>
      <c r="V69" s="62">
        <f t="shared" si="61"/>
        <v>6168918990.1499996</v>
      </c>
      <c r="W69" s="62">
        <f t="shared" si="61"/>
        <v>193700499.16</v>
      </c>
      <c r="X69" s="38">
        <f t="shared" si="3"/>
        <v>0.79866924803675055</v>
      </c>
      <c r="Y69" s="38">
        <f t="shared" si="4"/>
        <v>0.32524494922607422</v>
      </c>
      <c r="Z69" s="38">
        <f t="shared" si="5"/>
        <v>0.31534334987376228</v>
      </c>
      <c r="AA69" s="38">
        <f>+T69/Q69</f>
        <v>0.40723359516542718</v>
      </c>
      <c r="AB69" s="38">
        <f>+V69/T69</f>
        <v>0.96955648542468398</v>
      </c>
    </row>
    <row r="70" spans="1:28" ht="79.5" customHeight="1" x14ac:dyDescent="0.25">
      <c r="A70" s="39" t="s">
        <v>150</v>
      </c>
      <c r="B70" s="34" t="s">
        <v>41</v>
      </c>
      <c r="C70" s="34">
        <v>20</v>
      </c>
      <c r="D70" s="34" t="s">
        <v>38</v>
      </c>
      <c r="E70" s="40" t="s">
        <v>151</v>
      </c>
      <c r="F70" s="62">
        <f>+F71+F74+F75+F76+F73+F72</f>
        <v>1011449455</v>
      </c>
      <c r="G70" s="62">
        <f>+G71+G74+G75+G76+G73+G72</f>
        <v>0</v>
      </c>
      <c r="H70" s="62">
        <f>+H71+H74+H75+H76+H73+H72</f>
        <v>0</v>
      </c>
      <c r="I70" s="62">
        <f>+I71+I74+I75+I76+I73+I72</f>
        <v>18537065</v>
      </c>
      <c r="J70" s="62">
        <f>+J71+J74+J75+J76+J73+J72</f>
        <v>0</v>
      </c>
      <c r="K70" s="62">
        <f t="shared" si="0"/>
        <v>18537065</v>
      </c>
      <c r="L70" s="66">
        <f>+L71+L74+L75+L76+L73+L72</f>
        <v>1029986520</v>
      </c>
      <c r="M70" s="42">
        <f t="shared" ref="M70:M133" si="62">L70/$L$304</f>
        <v>1.305108471328674E-4</v>
      </c>
      <c r="N70" s="62">
        <f t="shared" ref="N70:W70" si="63">+N71+N74+N75+N76+N73+N72</f>
        <v>0</v>
      </c>
      <c r="O70" s="62">
        <f t="shared" si="63"/>
        <v>953602058.67000008</v>
      </c>
      <c r="P70" s="62">
        <f t="shared" si="63"/>
        <v>76384461.330000013</v>
      </c>
      <c r="Q70" s="62">
        <f t="shared" si="63"/>
        <v>743003771.31000006</v>
      </c>
      <c r="R70" s="62">
        <f t="shared" si="63"/>
        <v>286982748.69</v>
      </c>
      <c r="S70" s="62">
        <f t="shared" si="63"/>
        <v>210598287.36000001</v>
      </c>
      <c r="T70" s="62">
        <f t="shared" si="63"/>
        <v>166207223.31</v>
      </c>
      <c r="U70" s="62">
        <f t="shared" si="63"/>
        <v>576796548</v>
      </c>
      <c r="V70" s="62">
        <f t="shared" si="63"/>
        <v>150670726.81</v>
      </c>
      <c r="W70" s="62">
        <f t="shared" si="63"/>
        <v>15536496.5</v>
      </c>
      <c r="X70" s="38">
        <f t="shared" si="3"/>
        <v>0.72137232563975695</v>
      </c>
      <c r="Y70" s="38">
        <f t="shared" si="4"/>
        <v>0.16136834811197334</v>
      </c>
      <c r="Z70" s="38">
        <f t="shared" si="5"/>
        <v>0.1462841735152029</v>
      </c>
      <c r="AA70" s="38">
        <f>+T70/Q70</f>
        <v>0.22369633873722847</v>
      </c>
      <c r="AB70" s="38">
        <f>+V70/T70</f>
        <v>0.90652333761077142</v>
      </c>
    </row>
    <row r="71" spans="1:28" ht="42.75" customHeight="1" x14ac:dyDescent="0.25">
      <c r="A71" s="43" t="s">
        <v>152</v>
      </c>
      <c r="B71" s="44" t="s">
        <v>41</v>
      </c>
      <c r="C71" s="44">
        <v>20</v>
      </c>
      <c r="D71" s="44" t="s">
        <v>38</v>
      </c>
      <c r="E71" s="45" t="s">
        <v>153</v>
      </c>
      <c r="F71" s="46">
        <v>27000000</v>
      </c>
      <c r="G71" s="46">
        <v>0</v>
      </c>
      <c r="H71" s="46">
        <v>0</v>
      </c>
      <c r="I71" s="46">
        <v>10143970</v>
      </c>
      <c r="J71" s="46">
        <v>0</v>
      </c>
      <c r="K71" s="46">
        <f t="shared" si="0"/>
        <v>10143970</v>
      </c>
      <c r="L71" s="56">
        <f t="shared" ref="L71:L76" si="64">+F71+K71</f>
        <v>37143970</v>
      </c>
      <c r="M71" s="52">
        <f t="shared" si="62"/>
        <v>4.706557703859865E-6</v>
      </c>
      <c r="N71" s="46">
        <v>0</v>
      </c>
      <c r="O71" s="56">
        <v>7135388.7000000002</v>
      </c>
      <c r="P71" s="46">
        <f t="shared" ref="P71:P76" si="65">L71-O71</f>
        <v>30008581.300000001</v>
      </c>
      <c r="Q71" s="56">
        <v>7135388.7000000002</v>
      </c>
      <c r="R71" s="46">
        <f t="shared" ref="R71:R76" si="66">+L71-Q71</f>
        <v>30008581.300000001</v>
      </c>
      <c r="S71" s="46">
        <f t="shared" ref="S71:S76" si="67">O71-Q71</f>
        <v>0</v>
      </c>
      <c r="T71" s="46">
        <v>7135388.7000000002</v>
      </c>
      <c r="U71" s="46">
        <f t="shared" ref="U71:U76" si="68">+Q71-T71</f>
        <v>0</v>
      </c>
      <c r="V71" s="46">
        <v>5170886.7</v>
      </c>
      <c r="W71" s="48">
        <f t="shared" ref="W71:W76" si="69">+T71-V71</f>
        <v>1964502</v>
      </c>
      <c r="X71" s="49">
        <f t="shared" si="3"/>
        <v>0.19210086320875233</v>
      </c>
      <c r="Y71" s="49">
        <f t="shared" si="4"/>
        <v>0.19210086320875233</v>
      </c>
      <c r="Z71" s="49">
        <f t="shared" si="5"/>
        <v>0.13921200937864209</v>
      </c>
      <c r="AA71" s="49">
        <f>+T71/Q71</f>
        <v>1</v>
      </c>
      <c r="AB71" s="49">
        <f>+V71/T71</f>
        <v>0.72468185230049209</v>
      </c>
    </row>
    <row r="72" spans="1:28" ht="42" customHeight="1" x14ac:dyDescent="0.25">
      <c r="A72" s="43" t="s">
        <v>154</v>
      </c>
      <c r="B72" s="44" t="s">
        <v>41</v>
      </c>
      <c r="C72" s="44">
        <v>20</v>
      </c>
      <c r="D72" s="44" t="s">
        <v>38</v>
      </c>
      <c r="E72" s="45" t="s">
        <v>155</v>
      </c>
      <c r="F72" s="46">
        <v>10000000</v>
      </c>
      <c r="G72" s="46">
        <v>0</v>
      </c>
      <c r="H72" s="46">
        <v>0</v>
      </c>
      <c r="I72" s="46">
        <v>0</v>
      </c>
      <c r="J72" s="46">
        <v>0</v>
      </c>
      <c r="K72" s="46">
        <f t="shared" ref="K72:K135" si="70">+G72-H72+I72-J72</f>
        <v>0</v>
      </c>
      <c r="L72" s="56">
        <f t="shared" si="64"/>
        <v>10000000</v>
      </c>
      <c r="M72" s="52">
        <f t="shared" si="62"/>
        <v>1.2671121864086863E-6</v>
      </c>
      <c r="N72" s="46">
        <v>0</v>
      </c>
      <c r="O72" s="56">
        <v>0</v>
      </c>
      <c r="P72" s="46">
        <f t="shared" si="65"/>
        <v>10000000</v>
      </c>
      <c r="Q72" s="56">
        <v>0</v>
      </c>
      <c r="R72" s="46">
        <f t="shared" si="66"/>
        <v>10000000</v>
      </c>
      <c r="S72" s="46">
        <f t="shared" si="67"/>
        <v>0</v>
      </c>
      <c r="T72" s="46">
        <v>0</v>
      </c>
      <c r="U72" s="46">
        <f t="shared" si="68"/>
        <v>0</v>
      </c>
      <c r="V72" s="46">
        <v>0</v>
      </c>
      <c r="W72" s="48">
        <f t="shared" si="69"/>
        <v>0</v>
      </c>
      <c r="X72" s="49">
        <f t="shared" ref="X72:X135" si="71">+Q72/L72</f>
        <v>0</v>
      </c>
      <c r="Y72" s="49">
        <f t="shared" ref="Y72:Y135" si="72">+T72/L72</f>
        <v>0</v>
      </c>
      <c r="Z72" s="49">
        <f t="shared" ref="Z72:Z135" si="73">+V72/L72</f>
        <v>0</v>
      </c>
      <c r="AA72" s="49" t="s">
        <v>40</v>
      </c>
      <c r="AB72" s="49" t="s">
        <v>40</v>
      </c>
    </row>
    <row r="73" spans="1:28" ht="42" customHeight="1" x14ac:dyDescent="0.25">
      <c r="A73" s="43" t="s">
        <v>156</v>
      </c>
      <c r="B73" s="44" t="s">
        <v>41</v>
      </c>
      <c r="C73" s="44">
        <v>20</v>
      </c>
      <c r="D73" s="44" t="s">
        <v>38</v>
      </c>
      <c r="E73" s="45" t="s">
        <v>157</v>
      </c>
      <c r="F73" s="46">
        <v>7000000</v>
      </c>
      <c r="G73" s="46">
        <v>0</v>
      </c>
      <c r="H73" s="46">
        <v>0</v>
      </c>
      <c r="I73" s="46">
        <v>0</v>
      </c>
      <c r="J73" s="46">
        <v>0</v>
      </c>
      <c r="K73" s="46">
        <f t="shared" si="70"/>
        <v>0</v>
      </c>
      <c r="L73" s="56">
        <f t="shared" si="64"/>
        <v>7000000</v>
      </c>
      <c r="M73" s="52">
        <f t="shared" si="62"/>
        <v>8.8697853048608042E-7</v>
      </c>
      <c r="N73" s="46">
        <v>0</v>
      </c>
      <c r="O73" s="56">
        <v>1000</v>
      </c>
      <c r="P73" s="46">
        <f t="shared" si="65"/>
        <v>6999000</v>
      </c>
      <c r="Q73" s="56">
        <v>33.85</v>
      </c>
      <c r="R73" s="46">
        <f t="shared" si="66"/>
        <v>6999966.1500000004</v>
      </c>
      <c r="S73" s="46">
        <f t="shared" si="67"/>
        <v>966.15</v>
      </c>
      <c r="T73" s="46">
        <v>33.85</v>
      </c>
      <c r="U73" s="46">
        <f t="shared" si="68"/>
        <v>0</v>
      </c>
      <c r="V73" s="46">
        <v>33.85</v>
      </c>
      <c r="W73" s="48">
        <f t="shared" si="69"/>
        <v>0</v>
      </c>
      <c r="X73" s="72">
        <f t="shared" si="71"/>
        <v>4.8357142857142861E-6</v>
      </c>
      <c r="Y73" s="72">
        <f t="shared" si="72"/>
        <v>4.8357142857142861E-6</v>
      </c>
      <c r="Z73" s="72">
        <f t="shared" si="73"/>
        <v>4.8357142857142861E-6</v>
      </c>
      <c r="AA73" s="49">
        <f t="shared" ref="AA73:AA96" si="74">+T73/Q73</f>
        <v>1</v>
      </c>
      <c r="AB73" s="49">
        <f t="shared" ref="AB73:AB88" si="75">+V73/T73</f>
        <v>1</v>
      </c>
    </row>
    <row r="74" spans="1:28" ht="42" customHeight="1" x14ac:dyDescent="0.25">
      <c r="A74" s="43" t="s">
        <v>158</v>
      </c>
      <c r="B74" s="44" t="s">
        <v>41</v>
      </c>
      <c r="C74" s="44">
        <v>20</v>
      </c>
      <c r="D74" s="44" t="s">
        <v>38</v>
      </c>
      <c r="E74" s="45" t="s">
        <v>159</v>
      </c>
      <c r="F74" s="46">
        <v>30000000</v>
      </c>
      <c r="G74" s="46">
        <v>0</v>
      </c>
      <c r="H74" s="46">
        <v>0</v>
      </c>
      <c r="I74" s="46">
        <v>8297706</v>
      </c>
      <c r="J74" s="46">
        <v>0</v>
      </c>
      <c r="K74" s="46">
        <f t="shared" si="70"/>
        <v>8297706</v>
      </c>
      <c r="L74" s="56">
        <f t="shared" si="64"/>
        <v>38297706</v>
      </c>
      <c r="M74" s="52">
        <f t="shared" si="62"/>
        <v>4.8527489984097067E-6</v>
      </c>
      <c r="N74" s="46">
        <v>0</v>
      </c>
      <c r="O74" s="56">
        <v>8920826.8900000006</v>
      </c>
      <c r="P74" s="46">
        <f t="shared" si="65"/>
        <v>29376879.109999999</v>
      </c>
      <c r="Q74" s="56">
        <v>8920826.8900000006</v>
      </c>
      <c r="R74" s="46">
        <f t="shared" si="66"/>
        <v>29376879.109999999</v>
      </c>
      <c r="S74" s="46">
        <f t="shared" si="67"/>
        <v>0</v>
      </c>
      <c r="T74" s="46">
        <v>8920826.8900000006</v>
      </c>
      <c r="U74" s="46">
        <f t="shared" si="68"/>
        <v>0</v>
      </c>
      <c r="V74" s="46">
        <v>6149180.3899999997</v>
      </c>
      <c r="W74" s="48">
        <f t="shared" si="69"/>
        <v>2771646.5000000009</v>
      </c>
      <c r="X74" s="49">
        <f t="shared" si="71"/>
        <v>0.23293371383654154</v>
      </c>
      <c r="Y74" s="49">
        <f t="shared" si="72"/>
        <v>0.23293371383654154</v>
      </c>
      <c r="Z74" s="49">
        <f t="shared" si="73"/>
        <v>0.16056262978257757</v>
      </c>
      <c r="AA74" s="49">
        <f t="shared" si="74"/>
        <v>1</v>
      </c>
      <c r="AB74" s="49">
        <f t="shared" si="75"/>
        <v>0.68930609973981904</v>
      </c>
    </row>
    <row r="75" spans="1:28" ht="42" customHeight="1" x14ac:dyDescent="0.25">
      <c r="A75" s="43" t="s">
        <v>160</v>
      </c>
      <c r="B75" s="44" t="s">
        <v>41</v>
      </c>
      <c r="C75" s="44">
        <v>20</v>
      </c>
      <c r="D75" s="44" t="s">
        <v>38</v>
      </c>
      <c r="E75" s="45" t="s">
        <v>161</v>
      </c>
      <c r="F75" s="46">
        <v>587596896</v>
      </c>
      <c r="G75" s="46">
        <v>0</v>
      </c>
      <c r="H75" s="46">
        <v>0</v>
      </c>
      <c r="I75" s="46">
        <v>22800</v>
      </c>
      <c r="J75" s="46">
        <v>0</v>
      </c>
      <c r="K75" s="46">
        <f t="shared" si="70"/>
        <v>22800</v>
      </c>
      <c r="L75" s="56">
        <f t="shared" si="64"/>
        <v>587619696</v>
      </c>
      <c r="M75" s="51">
        <f t="shared" si="62"/>
        <v>7.4458007777536764E-5</v>
      </c>
      <c r="N75" s="46">
        <v>0</v>
      </c>
      <c r="O75" s="56">
        <v>587619696</v>
      </c>
      <c r="P75" s="46">
        <f t="shared" si="65"/>
        <v>0</v>
      </c>
      <c r="Q75" s="56">
        <v>587602578.78999996</v>
      </c>
      <c r="R75" s="46">
        <f t="shared" si="66"/>
        <v>17117.210000038147</v>
      </c>
      <c r="S75" s="46">
        <f t="shared" si="67"/>
        <v>17117.210000038147</v>
      </c>
      <c r="T75" s="46">
        <v>10806030.789999999</v>
      </c>
      <c r="U75" s="46">
        <f t="shared" si="68"/>
        <v>576796548</v>
      </c>
      <c r="V75" s="46">
        <v>5682.79</v>
      </c>
      <c r="W75" s="48">
        <f t="shared" si="69"/>
        <v>10800348</v>
      </c>
      <c r="X75" s="49">
        <f t="shared" si="71"/>
        <v>0.99997087025823583</v>
      </c>
      <c r="Y75" s="98">
        <f t="shared" si="72"/>
        <v>1.8389497260827007E-2</v>
      </c>
      <c r="Z75" s="98">
        <f t="shared" si="73"/>
        <v>9.6708637213549077E-6</v>
      </c>
      <c r="AA75" s="98">
        <f t="shared" si="74"/>
        <v>1.8390032957738101E-2</v>
      </c>
      <c r="AB75" s="49">
        <f t="shared" si="75"/>
        <v>5.258905985404841E-4</v>
      </c>
    </row>
    <row r="76" spans="1:28" ht="42" customHeight="1" x14ac:dyDescent="0.25">
      <c r="A76" s="43" t="s">
        <v>162</v>
      </c>
      <c r="B76" s="44" t="s">
        <v>41</v>
      </c>
      <c r="C76" s="44">
        <v>20</v>
      </c>
      <c r="D76" s="44" t="s">
        <v>38</v>
      </c>
      <c r="E76" s="45" t="s">
        <v>163</v>
      </c>
      <c r="F76" s="46">
        <v>349852559</v>
      </c>
      <c r="G76" s="46">
        <v>0</v>
      </c>
      <c r="H76" s="46">
        <v>0</v>
      </c>
      <c r="I76" s="46">
        <v>72589</v>
      </c>
      <c r="J76" s="46">
        <v>0</v>
      </c>
      <c r="K76" s="46">
        <f t="shared" si="70"/>
        <v>72589</v>
      </c>
      <c r="L76" s="56">
        <f t="shared" si="64"/>
        <v>349925148</v>
      </c>
      <c r="M76" s="53">
        <f t="shared" si="62"/>
        <v>4.4339441936166316E-5</v>
      </c>
      <c r="N76" s="46">
        <v>0</v>
      </c>
      <c r="O76" s="56">
        <v>349925147.07999998</v>
      </c>
      <c r="P76" s="46">
        <f t="shared" si="65"/>
        <v>0.92000001668930054</v>
      </c>
      <c r="Q76" s="56">
        <v>139344943.08000001</v>
      </c>
      <c r="R76" s="46">
        <f t="shared" si="66"/>
        <v>210580204.91999999</v>
      </c>
      <c r="S76" s="46">
        <f t="shared" si="67"/>
        <v>210580203.99999997</v>
      </c>
      <c r="T76" s="46">
        <v>139344943.08000001</v>
      </c>
      <c r="U76" s="46">
        <f t="shared" si="68"/>
        <v>0</v>
      </c>
      <c r="V76" s="46">
        <v>139344943.08000001</v>
      </c>
      <c r="W76" s="48">
        <f t="shared" si="69"/>
        <v>0</v>
      </c>
      <c r="X76" s="49">
        <f t="shared" si="71"/>
        <v>0.39821357189223799</v>
      </c>
      <c r="Y76" s="49">
        <f t="shared" si="72"/>
        <v>0.39821357189223799</v>
      </c>
      <c r="Z76" s="49">
        <f t="shared" si="73"/>
        <v>0.39821357189223799</v>
      </c>
      <c r="AA76" s="49">
        <f t="shared" si="74"/>
        <v>1</v>
      </c>
      <c r="AB76" s="49">
        <f t="shared" si="75"/>
        <v>1</v>
      </c>
    </row>
    <row r="77" spans="1:28" ht="48" customHeight="1" x14ac:dyDescent="0.25">
      <c r="A77" s="39" t="s">
        <v>164</v>
      </c>
      <c r="B77" s="34" t="s">
        <v>41</v>
      </c>
      <c r="C77" s="34">
        <v>20</v>
      </c>
      <c r="D77" s="34" t="s">
        <v>38</v>
      </c>
      <c r="E77" s="40" t="s">
        <v>165</v>
      </c>
      <c r="F77" s="62">
        <f>+F78+F79+F80</f>
        <v>11018432425</v>
      </c>
      <c r="G77" s="62">
        <f>+G78+G79+G80</f>
        <v>0</v>
      </c>
      <c r="H77" s="62">
        <f>+H78+H79+H80</f>
        <v>0</v>
      </c>
      <c r="I77" s="62">
        <f>+I78+I79+I80</f>
        <v>6424387</v>
      </c>
      <c r="J77" s="62">
        <f>+J78+J79+J80</f>
        <v>292104661</v>
      </c>
      <c r="K77" s="62">
        <f t="shared" si="70"/>
        <v>-285680274</v>
      </c>
      <c r="L77" s="66">
        <f>+L78+L79+L80</f>
        <v>10732752151</v>
      </c>
      <c r="M77" s="42">
        <f t="shared" si="62"/>
        <v>1.3599601044236142E-3</v>
      </c>
      <c r="N77" s="62">
        <f t="shared" ref="N77:W77" si="76">+N78+N79+N80</f>
        <v>0</v>
      </c>
      <c r="O77" s="62">
        <f t="shared" si="76"/>
        <v>10372029147</v>
      </c>
      <c r="P77" s="62">
        <f t="shared" si="76"/>
        <v>360723004</v>
      </c>
      <c r="Q77" s="62">
        <f t="shared" si="76"/>
        <v>9047077794.7600002</v>
      </c>
      <c r="R77" s="62">
        <f t="shared" si="76"/>
        <v>1685674356.2399998</v>
      </c>
      <c r="S77" s="62">
        <f t="shared" si="76"/>
        <v>1324951352.2399998</v>
      </c>
      <c r="T77" s="62">
        <f t="shared" si="76"/>
        <v>4458158023.539999</v>
      </c>
      <c r="U77" s="62">
        <f t="shared" si="76"/>
        <v>4588919771.2200012</v>
      </c>
      <c r="V77" s="62">
        <f t="shared" si="76"/>
        <v>4458158023.539999</v>
      </c>
      <c r="W77" s="62">
        <f t="shared" si="76"/>
        <v>0</v>
      </c>
      <c r="X77" s="38">
        <f t="shared" si="71"/>
        <v>0.84294108980398463</v>
      </c>
      <c r="Y77" s="38">
        <f t="shared" si="72"/>
        <v>0.41537882928980335</v>
      </c>
      <c r="Z77" s="38">
        <f t="shared" si="73"/>
        <v>0.41537882928980335</v>
      </c>
      <c r="AA77" s="38">
        <f t="shared" si="74"/>
        <v>0.49277326056841592</v>
      </c>
      <c r="AB77" s="38">
        <f t="shared" si="75"/>
        <v>1</v>
      </c>
    </row>
    <row r="78" spans="1:28" ht="42" customHeight="1" x14ac:dyDescent="0.25">
      <c r="A78" s="43" t="s">
        <v>166</v>
      </c>
      <c r="B78" s="44" t="s">
        <v>41</v>
      </c>
      <c r="C78" s="44">
        <v>20</v>
      </c>
      <c r="D78" s="44" t="s">
        <v>38</v>
      </c>
      <c r="E78" s="45" t="s">
        <v>167</v>
      </c>
      <c r="F78" s="46">
        <v>1952800255</v>
      </c>
      <c r="G78" s="46">
        <v>0</v>
      </c>
      <c r="H78" s="46">
        <v>0</v>
      </c>
      <c r="I78" s="46">
        <v>0</v>
      </c>
      <c r="J78" s="46">
        <v>194506646</v>
      </c>
      <c r="K78" s="46">
        <f t="shared" si="70"/>
        <v>-194506646</v>
      </c>
      <c r="L78" s="56">
        <f>+F78+K78</f>
        <v>1758293609</v>
      </c>
      <c r="M78" s="51">
        <f t="shared" si="62"/>
        <v>2.2279552592484097E-4</v>
      </c>
      <c r="N78" s="46">
        <v>0</v>
      </c>
      <c r="O78" s="46">
        <v>1611773858</v>
      </c>
      <c r="P78" s="46">
        <f>L78-O78</f>
        <v>146519751</v>
      </c>
      <c r="Q78" s="46">
        <v>1028698747</v>
      </c>
      <c r="R78" s="46">
        <f>+L78-Q78</f>
        <v>729594862</v>
      </c>
      <c r="S78" s="46">
        <f>O78-Q78</f>
        <v>583075111</v>
      </c>
      <c r="T78" s="46">
        <v>1028698747</v>
      </c>
      <c r="U78" s="46">
        <f>+Q78-T78</f>
        <v>0</v>
      </c>
      <c r="V78" s="46">
        <v>1028698747</v>
      </c>
      <c r="W78" s="48">
        <f>+T78-V78</f>
        <v>0</v>
      </c>
      <c r="X78" s="49">
        <f t="shared" si="71"/>
        <v>0.58505515901013549</v>
      </c>
      <c r="Y78" s="49">
        <f t="shared" si="72"/>
        <v>0.58505515901013549</v>
      </c>
      <c r="Z78" s="49">
        <f t="shared" si="73"/>
        <v>0.58505515901013549</v>
      </c>
      <c r="AA78" s="49">
        <f t="shared" si="74"/>
        <v>1</v>
      </c>
      <c r="AB78" s="49">
        <f t="shared" si="75"/>
        <v>1</v>
      </c>
    </row>
    <row r="79" spans="1:28" ht="42" customHeight="1" x14ac:dyDescent="0.25">
      <c r="A79" s="43" t="s">
        <v>168</v>
      </c>
      <c r="B79" s="44" t="s">
        <v>41</v>
      </c>
      <c r="C79" s="44">
        <v>20</v>
      </c>
      <c r="D79" s="44" t="s">
        <v>38</v>
      </c>
      <c r="E79" s="45" t="s">
        <v>169</v>
      </c>
      <c r="F79" s="46">
        <v>9046632170</v>
      </c>
      <c r="G79" s="46">
        <v>0</v>
      </c>
      <c r="H79" s="46">
        <v>0</v>
      </c>
      <c r="I79" s="46">
        <v>0</v>
      </c>
      <c r="J79" s="46">
        <f>3000000+2000000+92598015</f>
        <v>97598015</v>
      </c>
      <c r="K79" s="46">
        <f t="shared" si="70"/>
        <v>-97598015</v>
      </c>
      <c r="L79" s="56">
        <f>+F79+K79</f>
        <v>8949034155</v>
      </c>
      <c r="M79" s="51">
        <f t="shared" si="62"/>
        <v>1.1339430234388061E-3</v>
      </c>
      <c r="N79" s="46">
        <v>0</v>
      </c>
      <c r="O79" s="46">
        <v>8734830902</v>
      </c>
      <c r="P79" s="46">
        <f>L79-O79</f>
        <v>214203253</v>
      </c>
      <c r="Q79" s="46">
        <v>8010546107.8400002</v>
      </c>
      <c r="R79" s="46">
        <f>+L79-Q79</f>
        <v>938488047.15999985</v>
      </c>
      <c r="S79" s="46">
        <f>O79-Q79</f>
        <v>724284794.15999985</v>
      </c>
      <c r="T79" s="46">
        <v>3424129662.8899999</v>
      </c>
      <c r="U79" s="46">
        <f>+Q79-T79</f>
        <v>4586416444.9500008</v>
      </c>
      <c r="V79" s="46">
        <v>3424129662.8899999</v>
      </c>
      <c r="W79" s="48">
        <f>+T79-V79</f>
        <v>0</v>
      </c>
      <c r="X79" s="49">
        <f t="shared" si="71"/>
        <v>0.89512968316970287</v>
      </c>
      <c r="Y79" s="49">
        <f t="shared" si="72"/>
        <v>0.3826256111646274</v>
      </c>
      <c r="Z79" s="49">
        <f t="shared" si="73"/>
        <v>0.3826256111646274</v>
      </c>
      <c r="AA79" s="49">
        <f t="shared" si="74"/>
        <v>0.42745271256085404</v>
      </c>
      <c r="AB79" s="49">
        <f t="shared" si="75"/>
        <v>1</v>
      </c>
    </row>
    <row r="80" spans="1:28" ht="42" customHeight="1" x14ac:dyDescent="0.25">
      <c r="A80" s="43" t="s">
        <v>170</v>
      </c>
      <c r="B80" s="44" t="s">
        <v>41</v>
      </c>
      <c r="C80" s="44">
        <v>20</v>
      </c>
      <c r="D80" s="44" t="s">
        <v>38</v>
      </c>
      <c r="E80" s="45" t="s">
        <v>171</v>
      </c>
      <c r="F80" s="46">
        <v>19000000</v>
      </c>
      <c r="G80" s="46">
        <v>0</v>
      </c>
      <c r="H80" s="46">
        <v>0</v>
      </c>
      <c r="I80" s="46">
        <v>6424387</v>
      </c>
      <c r="J80" s="46">
        <v>0</v>
      </c>
      <c r="K80" s="46">
        <f t="shared" si="70"/>
        <v>6424387</v>
      </c>
      <c r="L80" s="56">
        <f>+F80+K80</f>
        <v>25424387</v>
      </c>
      <c r="M80" s="52">
        <f t="shared" si="62"/>
        <v>3.2215550599670583E-6</v>
      </c>
      <c r="N80" s="46">
        <v>0</v>
      </c>
      <c r="O80" s="46">
        <v>25424387</v>
      </c>
      <c r="P80" s="46">
        <f>L80-O80</f>
        <v>0</v>
      </c>
      <c r="Q80" s="46">
        <v>7832939.9199999999</v>
      </c>
      <c r="R80" s="46">
        <f>+L80-Q80</f>
        <v>17591447.079999998</v>
      </c>
      <c r="S80" s="46">
        <f>O80-Q80</f>
        <v>17591447.079999998</v>
      </c>
      <c r="T80" s="46">
        <v>5329613.6500000004</v>
      </c>
      <c r="U80" s="46">
        <f>+Q80-T80</f>
        <v>2503326.2699999996</v>
      </c>
      <c r="V80" s="46">
        <v>5329613.6500000004</v>
      </c>
      <c r="W80" s="48">
        <f>+T80-V80</f>
        <v>0</v>
      </c>
      <c r="X80" s="49">
        <f t="shared" si="71"/>
        <v>0.30808766087457684</v>
      </c>
      <c r="Y80" s="49">
        <f t="shared" si="72"/>
        <v>0.20962604329457385</v>
      </c>
      <c r="Z80" s="49">
        <f t="shared" si="73"/>
        <v>0.20962604329457385</v>
      </c>
      <c r="AA80" s="49">
        <f t="shared" si="74"/>
        <v>0.68041038287448019</v>
      </c>
      <c r="AB80" s="49">
        <f t="shared" si="75"/>
        <v>1</v>
      </c>
    </row>
    <row r="81" spans="1:28" ht="49.5" customHeight="1" x14ac:dyDescent="0.25">
      <c r="A81" s="39" t="s">
        <v>172</v>
      </c>
      <c r="B81" s="34" t="s">
        <v>41</v>
      </c>
      <c r="C81" s="34">
        <v>20</v>
      </c>
      <c r="D81" s="34" t="s">
        <v>38</v>
      </c>
      <c r="E81" s="40" t="s">
        <v>173</v>
      </c>
      <c r="F81" s="62">
        <f>SUM(F82:F87)</f>
        <v>7144524698</v>
      </c>
      <c r="G81" s="62">
        <f>SUM(G82:G87)</f>
        <v>0</v>
      </c>
      <c r="H81" s="62">
        <f>SUM(H82:H87)</f>
        <v>0</v>
      </c>
      <c r="I81" s="62">
        <f>SUM(I82:I87)</f>
        <v>5592615</v>
      </c>
      <c r="J81" s="62">
        <f>SUM(J82:J87)</f>
        <v>86335253</v>
      </c>
      <c r="K81" s="62">
        <f t="shared" si="70"/>
        <v>-80742638</v>
      </c>
      <c r="L81" s="66">
        <f>SUM(L82:L87)</f>
        <v>7063782060</v>
      </c>
      <c r="M81" s="42">
        <f t="shared" si="62"/>
        <v>8.9506043303610539E-4</v>
      </c>
      <c r="N81" s="62">
        <f t="shared" ref="N81:W81" si="77">SUM(N82:N87)</f>
        <v>0</v>
      </c>
      <c r="O81" s="62">
        <f t="shared" si="77"/>
        <v>6085913272.6000004</v>
      </c>
      <c r="P81" s="62">
        <f t="shared" si="77"/>
        <v>977868787.39999998</v>
      </c>
      <c r="Q81" s="62">
        <f t="shared" si="77"/>
        <v>5346032886.9699993</v>
      </c>
      <c r="R81" s="62">
        <f t="shared" si="77"/>
        <v>1717749173.0299997</v>
      </c>
      <c r="S81" s="62">
        <f t="shared" si="77"/>
        <v>739880385.62999988</v>
      </c>
      <c r="T81" s="62">
        <f t="shared" si="77"/>
        <v>1675887316.2499998</v>
      </c>
      <c r="U81" s="62">
        <f t="shared" si="77"/>
        <v>3670145570.7200003</v>
      </c>
      <c r="V81" s="62">
        <f t="shared" si="77"/>
        <v>1503100837.25</v>
      </c>
      <c r="W81" s="62">
        <f t="shared" si="77"/>
        <v>172786479</v>
      </c>
      <c r="X81" s="38">
        <f t="shared" si="71"/>
        <v>0.75682302222246067</v>
      </c>
      <c r="Y81" s="38">
        <f t="shared" si="72"/>
        <v>0.23725071102349379</v>
      </c>
      <c r="Z81" s="38">
        <f t="shared" si="73"/>
        <v>0.21278980926685045</v>
      </c>
      <c r="AA81" s="38">
        <f t="shared" si="74"/>
        <v>0.31348241802527549</v>
      </c>
      <c r="AB81" s="38">
        <f t="shared" si="75"/>
        <v>0.8968985102252397</v>
      </c>
    </row>
    <row r="82" spans="1:28" ht="41.25" customHeight="1" x14ac:dyDescent="0.25">
      <c r="A82" s="43" t="s">
        <v>174</v>
      </c>
      <c r="B82" s="44" t="s">
        <v>41</v>
      </c>
      <c r="C82" s="44">
        <v>20</v>
      </c>
      <c r="D82" s="44" t="s">
        <v>38</v>
      </c>
      <c r="E82" s="45" t="s">
        <v>175</v>
      </c>
      <c r="F82" s="46">
        <v>1583473232</v>
      </c>
      <c r="G82" s="46">
        <v>0</v>
      </c>
      <c r="H82" s="46">
        <v>0</v>
      </c>
      <c r="I82" s="46">
        <v>0</v>
      </c>
      <c r="J82" s="46">
        <v>0</v>
      </c>
      <c r="K82" s="46">
        <f t="shared" si="70"/>
        <v>0</v>
      </c>
      <c r="L82" s="56">
        <f t="shared" ref="L82:L87" si="78">+F82+K82</f>
        <v>1583473232</v>
      </c>
      <c r="M82" s="51">
        <f t="shared" si="62"/>
        <v>2.006438229119149E-4</v>
      </c>
      <c r="N82" s="46">
        <v>0</v>
      </c>
      <c r="O82" s="46">
        <v>1565006005</v>
      </c>
      <c r="P82" s="46">
        <f t="shared" ref="P82:P87" si="79">L82-O82</f>
        <v>18467227</v>
      </c>
      <c r="Q82" s="46">
        <v>1528794925.1400001</v>
      </c>
      <c r="R82" s="46">
        <f t="shared" ref="R82:R87" si="80">+L82-Q82</f>
        <v>54678306.859999895</v>
      </c>
      <c r="S82" s="46">
        <f t="shared" ref="S82:S87" si="81">O82-Q82</f>
        <v>36211079.859999895</v>
      </c>
      <c r="T82" s="46">
        <v>481266840.13999999</v>
      </c>
      <c r="U82" s="46">
        <f t="shared" ref="U82:U87" si="82">+Q82-T82</f>
        <v>1047528085.0000001</v>
      </c>
      <c r="V82" s="46">
        <v>366540309.13999999</v>
      </c>
      <c r="W82" s="48">
        <f t="shared" ref="W82:W87" si="83">+T82-V82</f>
        <v>114726531</v>
      </c>
      <c r="X82" s="49">
        <f t="shared" si="71"/>
        <v>0.96546938353297029</v>
      </c>
      <c r="Y82" s="49">
        <f t="shared" si="72"/>
        <v>0.30393114983834474</v>
      </c>
      <c r="Z82" s="49">
        <f t="shared" si="73"/>
        <v>0.23147868983995556</v>
      </c>
      <c r="AA82" s="49">
        <f t="shared" si="74"/>
        <v>0.31480143754135481</v>
      </c>
      <c r="AB82" s="49">
        <f t="shared" si="75"/>
        <v>0.76161554997924608</v>
      </c>
    </row>
    <row r="83" spans="1:28" ht="39" customHeight="1" x14ac:dyDescent="0.25">
      <c r="A83" s="43" t="s">
        <v>176</v>
      </c>
      <c r="B83" s="44" t="s">
        <v>41</v>
      </c>
      <c r="C83" s="44">
        <v>20</v>
      </c>
      <c r="D83" s="44" t="s">
        <v>38</v>
      </c>
      <c r="E83" s="45" t="s">
        <v>177</v>
      </c>
      <c r="F83" s="46">
        <v>3205206795</v>
      </c>
      <c r="G83" s="46">
        <v>0</v>
      </c>
      <c r="H83" s="46">
        <v>0</v>
      </c>
      <c r="I83" s="46">
        <v>0</v>
      </c>
      <c r="J83" s="46">
        <v>0</v>
      </c>
      <c r="K83" s="46">
        <f t="shared" si="70"/>
        <v>0</v>
      </c>
      <c r="L83" s="56">
        <f t="shared" si="78"/>
        <v>3205206795</v>
      </c>
      <c r="M83" s="51">
        <f t="shared" si="62"/>
        <v>4.0613565899044279E-4</v>
      </c>
      <c r="N83" s="46">
        <v>0</v>
      </c>
      <c r="O83" s="46">
        <v>2539700150.5999999</v>
      </c>
      <c r="P83" s="46">
        <f t="shared" si="79"/>
        <v>665506644.4000001</v>
      </c>
      <c r="Q83" s="46">
        <v>2393023597.0599999</v>
      </c>
      <c r="R83" s="46">
        <f t="shared" si="80"/>
        <v>812183197.94000006</v>
      </c>
      <c r="S83" s="46">
        <f t="shared" si="81"/>
        <v>146676553.53999996</v>
      </c>
      <c r="T83" s="46">
        <v>673223006.05999994</v>
      </c>
      <c r="U83" s="46">
        <f t="shared" si="82"/>
        <v>1719800591</v>
      </c>
      <c r="V83" s="46">
        <v>622344955.05999994</v>
      </c>
      <c r="W83" s="48">
        <f t="shared" si="83"/>
        <v>50878051</v>
      </c>
      <c r="X83" s="49">
        <f t="shared" si="71"/>
        <v>0.74660505549689504</v>
      </c>
      <c r="Y83" s="49">
        <f t="shared" si="72"/>
        <v>0.21004042769103137</v>
      </c>
      <c r="Z83" s="49">
        <f t="shared" si="73"/>
        <v>0.19416686499942351</v>
      </c>
      <c r="AA83" s="49">
        <f t="shared" si="74"/>
        <v>0.28132735794461133</v>
      </c>
      <c r="AB83" s="49">
        <f t="shared" si="75"/>
        <v>0.92442615516400584</v>
      </c>
    </row>
    <row r="84" spans="1:28" ht="44.25" customHeight="1" x14ac:dyDescent="0.25">
      <c r="A84" s="43" t="s">
        <v>178</v>
      </c>
      <c r="B84" s="44" t="s">
        <v>41</v>
      </c>
      <c r="C84" s="44">
        <v>20</v>
      </c>
      <c r="D84" s="44" t="s">
        <v>38</v>
      </c>
      <c r="E84" s="45" t="s">
        <v>179</v>
      </c>
      <c r="F84" s="46">
        <v>126060430</v>
      </c>
      <c r="G84" s="46">
        <v>0</v>
      </c>
      <c r="H84" s="46">
        <v>0</v>
      </c>
      <c r="I84" s="46">
        <v>22230</v>
      </c>
      <c r="J84" s="46">
        <v>0</v>
      </c>
      <c r="K84" s="46">
        <f t="shared" si="70"/>
        <v>22230</v>
      </c>
      <c r="L84" s="56">
        <f t="shared" si="78"/>
        <v>126082660</v>
      </c>
      <c r="M84" s="53">
        <f t="shared" si="62"/>
        <v>1.5976087498082301E-5</v>
      </c>
      <c r="N84" s="46">
        <v>0</v>
      </c>
      <c r="O84" s="46">
        <v>89181659.870000005</v>
      </c>
      <c r="P84" s="46">
        <f t="shared" si="79"/>
        <v>36901000.129999995</v>
      </c>
      <c r="Q84" s="46">
        <v>43772058.049999997</v>
      </c>
      <c r="R84" s="46">
        <f t="shared" si="80"/>
        <v>82310601.950000003</v>
      </c>
      <c r="S84" s="46">
        <f t="shared" si="81"/>
        <v>45409601.820000008</v>
      </c>
      <c r="T84" s="46">
        <v>24613058.050000001</v>
      </c>
      <c r="U84" s="46">
        <f t="shared" si="82"/>
        <v>19158999.999999996</v>
      </c>
      <c r="V84" s="46">
        <v>20117855.050000001</v>
      </c>
      <c r="W84" s="48">
        <f t="shared" si="83"/>
        <v>4495203</v>
      </c>
      <c r="X84" s="49">
        <f t="shared" si="71"/>
        <v>0.34716953187694483</v>
      </c>
      <c r="Y84" s="49">
        <f t="shared" si="72"/>
        <v>0.19521366419458475</v>
      </c>
      <c r="Z84" s="49">
        <f t="shared" si="73"/>
        <v>0.15956083929384104</v>
      </c>
      <c r="AA84" s="49">
        <f t="shared" si="74"/>
        <v>0.56230068099345409</v>
      </c>
      <c r="AB84" s="49">
        <f t="shared" si="75"/>
        <v>0.81736511607504214</v>
      </c>
    </row>
    <row r="85" spans="1:28" ht="32.25" customHeight="1" x14ac:dyDescent="0.25">
      <c r="A85" s="43" t="s">
        <v>180</v>
      </c>
      <c r="B85" s="44" t="s">
        <v>41</v>
      </c>
      <c r="C85" s="44">
        <v>20</v>
      </c>
      <c r="D85" s="44" t="s">
        <v>38</v>
      </c>
      <c r="E85" s="45" t="s">
        <v>181</v>
      </c>
      <c r="F85" s="46">
        <v>1505880945</v>
      </c>
      <c r="G85" s="46">
        <v>0</v>
      </c>
      <c r="H85" s="46">
        <v>0</v>
      </c>
      <c r="I85" s="46">
        <v>0</v>
      </c>
      <c r="J85" s="46">
        <v>0</v>
      </c>
      <c r="K85" s="46">
        <f t="shared" si="70"/>
        <v>0</v>
      </c>
      <c r="L85" s="56">
        <f t="shared" si="78"/>
        <v>1505880945</v>
      </c>
      <c r="M85" s="51">
        <f t="shared" si="62"/>
        <v>1.9081200966901288E-4</v>
      </c>
      <c r="N85" s="46">
        <v>0</v>
      </c>
      <c r="O85" s="46">
        <v>1436640376.4100001</v>
      </c>
      <c r="P85" s="46">
        <f t="shared" si="79"/>
        <v>69240568.589999914</v>
      </c>
      <c r="Q85" s="46">
        <v>927971871.82000005</v>
      </c>
      <c r="R85" s="46">
        <f t="shared" si="80"/>
        <v>577909073.17999995</v>
      </c>
      <c r="S85" s="46">
        <f t="shared" si="81"/>
        <v>508668504.59000003</v>
      </c>
      <c r="T85" s="46">
        <v>421079635.76999998</v>
      </c>
      <c r="U85" s="46">
        <f t="shared" si="82"/>
        <v>506892236.05000007</v>
      </c>
      <c r="V85" s="46">
        <v>418392941.76999998</v>
      </c>
      <c r="W85" s="48">
        <f t="shared" si="83"/>
        <v>2686694</v>
      </c>
      <c r="X85" s="49">
        <f t="shared" si="71"/>
        <v>0.61623189728322114</v>
      </c>
      <c r="Y85" s="49">
        <f t="shared" si="72"/>
        <v>0.27962345706552516</v>
      </c>
      <c r="Z85" s="49">
        <f t="shared" si="73"/>
        <v>0.27783932266305422</v>
      </c>
      <c r="AA85" s="49">
        <f t="shared" si="74"/>
        <v>0.45376336132274209</v>
      </c>
      <c r="AB85" s="49">
        <f t="shared" si="75"/>
        <v>0.99361951096236933</v>
      </c>
    </row>
    <row r="86" spans="1:28" ht="50.25" customHeight="1" x14ac:dyDescent="0.25">
      <c r="A86" s="43" t="s">
        <v>182</v>
      </c>
      <c r="B86" s="44" t="s">
        <v>41</v>
      </c>
      <c r="C86" s="44">
        <v>20</v>
      </c>
      <c r="D86" s="44" t="s">
        <v>38</v>
      </c>
      <c r="E86" s="45" t="s">
        <v>183</v>
      </c>
      <c r="F86" s="46">
        <v>365000000</v>
      </c>
      <c r="G86" s="46">
        <v>0</v>
      </c>
      <c r="H86" s="46">
        <v>0</v>
      </c>
      <c r="I86" s="46">
        <v>0</v>
      </c>
      <c r="J86" s="46">
        <v>86335253</v>
      </c>
      <c r="K86" s="46">
        <f t="shared" si="70"/>
        <v>-86335253</v>
      </c>
      <c r="L86" s="56">
        <f t="shared" si="78"/>
        <v>278664747</v>
      </c>
      <c r="M86" s="53">
        <f t="shared" si="62"/>
        <v>3.5309949684619339E-5</v>
      </c>
      <c r="N86" s="46">
        <v>0</v>
      </c>
      <c r="O86" s="46">
        <v>90911400</v>
      </c>
      <c r="P86" s="46">
        <f t="shared" si="79"/>
        <v>187753347</v>
      </c>
      <c r="Q86" s="46">
        <v>88005083.989999995</v>
      </c>
      <c r="R86" s="46">
        <f t="shared" si="80"/>
        <v>190659663.00999999</v>
      </c>
      <c r="S86" s="46">
        <f t="shared" si="81"/>
        <v>2906316.0100000054</v>
      </c>
      <c r="T86" s="46">
        <v>5083.99</v>
      </c>
      <c r="U86" s="46">
        <f t="shared" si="82"/>
        <v>88000000</v>
      </c>
      <c r="V86" s="46">
        <v>5083.99</v>
      </c>
      <c r="W86" s="48">
        <f t="shared" si="83"/>
        <v>0</v>
      </c>
      <c r="X86" s="49">
        <f t="shared" si="71"/>
        <v>0.31580989320475472</v>
      </c>
      <c r="Y86" s="98">
        <f t="shared" si="72"/>
        <v>1.8244108932803042E-5</v>
      </c>
      <c r="Z86" s="98">
        <f t="shared" si="73"/>
        <v>1.8244108932803042E-5</v>
      </c>
      <c r="AA86" s="49">
        <f t="shared" si="74"/>
        <v>5.776927615429232E-5</v>
      </c>
      <c r="AB86" s="49">
        <f t="shared" si="75"/>
        <v>1</v>
      </c>
    </row>
    <row r="87" spans="1:28" ht="49.5" customHeight="1" x14ac:dyDescent="0.25">
      <c r="A87" s="43" t="s">
        <v>184</v>
      </c>
      <c r="B87" s="44" t="s">
        <v>41</v>
      </c>
      <c r="C87" s="44">
        <v>20</v>
      </c>
      <c r="D87" s="44" t="s">
        <v>38</v>
      </c>
      <c r="E87" s="45" t="s">
        <v>185</v>
      </c>
      <c r="F87" s="46">
        <v>358903296</v>
      </c>
      <c r="G87" s="46">
        <v>0</v>
      </c>
      <c r="H87" s="46">
        <v>0</v>
      </c>
      <c r="I87" s="46">
        <f>3000000+11800+2558585</f>
        <v>5570385</v>
      </c>
      <c r="J87" s="46">
        <v>0</v>
      </c>
      <c r="K87" s="46">
        <f t="shared" si="70"/>
        <v>5570385</v>
      </c>
      <c r="L87" s="56">
        <f t="shared" si="78"/>
        <v>364473681</v>
      </c>
      <c r="M87" s="53">
        <f t="shared" si="62"/>
        <v>4.6182904282033205E-5</v>
      </c>
      <c r="N87" s="46">
        <v>0</v>
      </c>
      <c r="O87" s="46">
        <v>364473680.72000003</v>
      </c>
      <c r="P87" s="46">
        <f t="shared" si="79"/>
        <v>0.27999997138977051</v>
      </c>
      <c r="Q87" s="46">
        <v>364465350.91000003</v>
      </c>
      <c r="R87" s="46">
        <f t="shared" si="80"/>
        <v>8330.089999973774</v>
      </c>
      <c r="S87" s="46">
        <f t="shared" si="81"/>
        <v>8329.8100000023842</v>
      </c>
      <c r="T87" s="46">
        <v>75699692.239999995</v>
      </c>
      <c r="U87" s="46">
        <f t="shared" si="82"/>
        <v>288765658.67000002</v>
      </c>
      <c r="V87" s="46">
        <v>75699692.239999995</v>
      </c>
      <c r="W87" s="48">
        <f t="shared" si="83"/>
        <v>0</v>
      </c>
      <c r="X87" s="49">
        <f t="shared" si="71"/>
        <v>0.99997714487922118</v>
      </c>
      <c r="Y87" s="49">
        <f t="shared" si="72"/>
        <v>0.20769590833638271</v>
      </c>
      <c r="Z87" s="49">
        <f t="shared" si="73"/>
        <v>0.20769590833638271</v>
      </c>
      <c r="AA87" s="49">
        <f t="shared" si="74"/>
        <v>0.20770065535994681</v>
      </c>
      <c r="AB87" s="49">
        <f t="shared" si="75"/>
        <v>1</v>
      </c>
    </row>
    <row r="88" spans="1:28" ht="41.25" customHeight="1" x14ac:dyDescent="0.25">
      <c r="A88" s="39" t="s">
        <v>186</v>
      </c>
      <c r="B88" s="34" t="s">
        <v>41</v>
      </c>
      <c r="C88" s="34">
        <v>20</v>
      </c>
      <c r="D88" s="34" t="s">
        <v>38</v>
      </c>
      <c r="E88" s="40" t="s">
        <v>187</v>
      </c>
      <c r="F88" s="62">
        <f>SUM(F89:F93)</f>
        <v>646000000</v>
      </c>
      <c r="G88" s="62">
        <f>SUM(G89:G93)</f>
        <v>0</v>
      </c>
      <c r="H88" s="62">
        <f>SUM(H89:H93)</f>
        <v>0</v>
      </c>
      <c r="I88" s="62">
        <f>SUM(I89:I93)</f>
        <v>96113100</v>
      </c>
      <c r="J88" s="62">
        <f>SUM(J89:J93)</f>
        <v>96100000</v>
      </c>
      <c r="K88" s="62">
        <f t="shared" si="70"/>
        <v>13100</v>
      </c>
      <c r="L88" s="66">
        <f>SUM(L89:L93)</f>
        <v>646013100</v>
      </c>
      <c r="M88" s="42">
        <f t="shared" si="62"/>
        <v>8.1857107158965335E-5</v>
      </c>
      <c r="N88" s="62">
        <f t="shared" ref="N88:W88" si="84">SUM(N89:N93)</f>
        <v>0</v>
      </c>
      <c r="O88" s="62">
        <f t="shared" si="84"/>
        <v>521304100</v>
      </c>
      <c r="P88" s="62">
        <f t="shared" si="84"/>
        <v>124709000</v>
      </c>
      <c r="Q88" s="62">
        <f t="shared" si="84"/>
        <v>467504573.91000003</v>
      </c>
      <c r="R88" s="62">
        <f t="shared" si="84"/>
        <v>178508526.08999997</v>
      </c>
      <c r="S88" s="62">
        <f t="shared" si="84"/>
        <v>53799526.089999989</v>
      </c>
      <c r="T88" s="62">
        <f t="shared" si="84"/>
        <v>41981536.910000004</v>
      </c>
      <c r="U88" s="62">
        <f t="shared" si="84"/>
        <v>425523037</v>
      </c>
      <c r="V88" s="62">
        <f t="shared" si="84"/>
        <v>41981536.910000004</v>
      </c>
      <c r="W88" s="62">
        <f t="shared" si="84"/>
        <v>0</v>
      </c>
      <c r="X88" s="244">
        <f t="shared" si="71"/>
        <v>0.72367661570639985</v>
      </c>
      <c r="Y88" s="146">
        <f t="shared" si="72"/>
        <v>6.4985581422420072E-2</v>
      </c>
      <c r="Z88" s="146">
        <f t="shared" si="73"/>
        <v>6.4985581422420072E-2</v>
      </c>
      <c r="AA88" s="38">
        <f t="shared" si="74"/>
        <v>8.9799200377624386E-2</v>
      </c>
      <c r="AB88" s="38">
        <f t="shared" si="75"/>
        <v>1</v>
      </c>
    </row>
    <row r="89" spans="1:28" ht="39" customHeight="1" x14ac:dyDescent="0.25">
      <c r="A89" s="43" t="s">
        <v>188</v>
      </c>
      <c r="B89" s="44" t="s">
        <v>41</v>
      </c>
      <c r="C89" s="44">
        <v>20</v>
      </c>
      <c r="D89" s="44" t="s">
        <v>38</v>
      </c>
      <c r="E89" s="45" t="s">
        <v>189</v>
      </c>
      <c r="F89" s="46">
        <v>302000000</v>
      </c>
      <c r="G89" s="46">
        <v>0</v>
      </c>
      <c r="H89" s="46">
        <v>0</v>
      </c>
      <c r="I89" s="46">
        <v>0</v>
      </c>
      <c r="J89" s="46">
        <v>0</v>
      </c>
      <c r="K89" s="46">
        <f t="shared" si="70"/>
        <v>0</v>
      </c>
      <c r="L89" s="56">
        <f t="shared" ref="L89:L94" si="85">+F89+K89</f>
        <v>302000000</v>
      </c>
      <c r="M89" s="53">
        <f t="shared" si="62"/>
        <v>3.8266788029542325E-5</v>
      </c>
      <c r="N89" s="46">
        <v>0</v>
      </c>
      <c r="O89" s="46">
        <v>200000000</v>
      </c>
      <c r="P89" s="46">
        <f t="shared" ref="P89:P94" si="86">L89-O89</f>
        <v>102000000</v>
      </c>
      <c r="Q89" s="46">
        <v>150000000</v>
      </c>
      <c r="R89" s="46">
        <f t="shared" ref="R89:R94" si="87">+L89-Q89</f>
        <v>152000000</v>
      </c>
      <c r="S89" s="46">
        <f t="shared" ref="S89:S94" si="88">O89-Q89</f>
        <v>50000000</v>
      </c>
      <c r="T89" s="46">
        <v>0</v>
      </c>
      <c r="U89" s="46">
        <f t="shared" ref="U89:U94" si="89">+Q89-T89</f>
        <v>150000000</v>
      </c>
      <c r="V89" s="46">
        <v>0</v>
      </c>
      <c r="W89" s="48">
        <f t="shared" ref="W89:W94" si="90">+T89-V89</f>
        <v>0</v>
      </c>
      <c r="X89" s="241">
        <f t="shared" si="71"/>
        <v>0.49668874172185429</v>
      </c>
      <c r="Y89" s="241">
        <f t="shared" si="72"/>
        <v>0</v>
      </c>
      <c r="Z89" s="241">
        <f t="shared" si="73"/>
        <v>0</v>
      </c>
      <c r="AA89" s="49">
        <f t="shared" si="74"/>
        <v>0</v>
      </c>
      <c r="AB89" s="49" t="s">
        <v>40</v>
      </c>
    </row>
    <row r="90" spans="1:28" ht="48" customHeight="1" x14ac:dyDescent="0.25">
      <c r="A90" s="43" t="s">
        <v>190</v>
      </c>
      <c r="B90" s="44" t="s">
        <v>41</v>
      </c>
      <c r="C90" s="44">
        <v>20</v>
      </c>
      <c r="D90" s="44" t="s">
        <v>38</v>
      </c>
      <c r="E90" s="45" t="s">
        <v>191</v>
      </c>
      <c r="F90" s="46">
        <v>40000000</v>
      </c>
      <c r="G90" s="46">
        <v>0</v>
      </c>
      <c r="H90" s="46">
        <v>0</v>
      </c>
      <c r="I90" s="46">
        <v>0</v>
      </c>
      <c r="J90" s="46">
        <v>0</v>
      </c>
      <c r="K90" s="46">
        <f t="shared" si="70"/>
        <v>0</v>
      </c>
      <c r="L90" s="56">
        <f t="shared" si="85"/>
        <v>40000000</v>
      </c>
      <c r="M90" s="53">
        <f t="shared" si="62"/>
        <v>5.068448745634745E-6</v>
      </c>
      <c r="N90" s="46">
        <v>0</v>
      </c>
      <c r="O90" s="46">
        <v>17291000</v>
      </c>
      <c r="P90" s="46">
        <f t="shared" si="86"/>
        <v>22709000</v>
      </c>
      <c r="Q90" s="46">
        <v>17290591</v>
      </c>
      <c r="R90" s="46">
        <f t="shared" si="87"/>
        <v>22709409</v>
      </c>
      <c r="S90" s="46">
        <f t="shared" si="88"/>
        <v>409</v>
      </c>
      <c r="T90" s="46">
        <v>591</v>
      </c>
      <c r="U90" s="46">
        <f t="shared" si="89"/>
        <v>17290000</v>
      </c>
      <c r="V90" s="46">
        <v>591</v>
      </c>
      <c r="W90" s="48">
        <f t="shared" si="90"/>
        <v>0</v>
      </c>
      <c r="X90" s="252">
        <f t="shared" si="71"/>
        <v>0.43226477499999999</v>
      </c>
      <c r="Y90" s="252">
        <f t="shared" si="72"/>
        <v>1.4775E-5</v>
      </c>
      <c r="Z90" s="252">
        <f t="shared" si="73"/>
        <v>1.4775E-5</v>
      </c>
      <c r="AA90" s="98">
        <f t="shared" si="74"/>
        <v>3.4180439523437924E-5</v>
      </c>
      <c r="AB90" s="49">
        <f t="shared" ref="AB90:AB96" si="91">+V90/T90</f>
        <v>1</v>
      </c>
    </row>
    <row r="91" spans="1:28" ht="62.25" customHeight="1" x14ac:dyDescent="0.25">
      <c r="A91" s="43" t="s">
        <v>192</v>
      </c>
      <c r="B91" s="44" t="s">
        <v>41</v>
      </c>
      <c r="C91" s="44">
        <v>20</v>
      </c>
      <c r="D91" s="44" t="s">
        <v>38</v>
      </c>
      <c r="E91" s="45" t="s">
        <v>193</v>
      </c>
      <c r="F91" s="46">
        <v>4000000</v>
      </c>
      <c r="G91" s="46">
        <v>0</v>
      </c>
      <c r="H91" s="46">
        <v>0</v>
      </c>
      <c r="I91" s="46">
        <v>0</v>
      </c>
      <c r="J91" s="46">
        <v>0</v>
      </c>
      <c r="K91" s="46">
        <f t="shared" si="70"/>
        <v>0</v>
      </c>
      <c r="L91" s="56">
        <f t="shared" si="85"/>
        <v>4000000</v>
      </c>
      <c r="M91" s="68">
        <f t="shared" si="62"/>
        <v>5.0684487456347448E-7</v>
      </c>
      <c r="N91" s="46">
        <v>0</v>
      </c>
      <c r="O91" s="46">
        <v>4000000</v>
      </c>
      <c r="P91" s="46">
        <f t="shared" si="86"/>
        <v>0</v>
      </c>
      <c r="Q91" s="46">
        <v>210366</v>
      </c>
      <c r="R91" s="46">
        <f t="shared" si="87"/>
        <v>3789634</v>
      </c>
      <c r="S91" s="46">
        <f t="shared" si="88"/>
        <v>3789634</v>
      </c>
      <c r="T91" s="46">
        <v>210366</v>
      </c>
      <c r="U91" s="46">
        <f t="shared" si="89"/>
        <v>0</v>
      </c>
      <c r="V91" s="46">
        <v>210366</v>
      </c>
      <c r="W91" s="48">
        <f t="shared" si="90"/>
        <v>0</v>
      </c>
      <c r="X91" s="241">
        <f t="shared" si="71"/>
        <v>5.2591499999999999E-2</v>
      </c>
      <c r="Y91" s="241">
        <f t="shared" si="72"/>
        <v>5.2591499999999999E-2</v>
      </c>
      <c r="Z91" s="241">
        <f t="shared" si="73"/>
        <v>5.2591499999999999E-2</v>
      </c>
      <c r="AA91" s="49">
        <f t="shared" si="74"/>
        <v>1</v>
      </c>
      <c r="AB91" s="49">
        <f t="shared" si="91"/>
        <v>1</v>
      </c>
    </row>
    <row r="92" spans="1:28" ht="41.25" customHeight="1" x14ac:dyDescent="0.25">
      <c r="A92" s="43" t="s">
        <v>194</v>
      </c>
      <c r="B92" s="44" t="s">
        <v>41</v>
      </c>
      <c r="C92" s="44">
        <v>20</v>
      </c>
      <c r="D92" s="44" t="s">
        <v>38</v>
      </c>
      <c r="E92" s="45" t="s">
        <v>195</v>
      </c>
      <c r="F92" s="46">
        <v>266100000</v>
      </c>
      <c r="G92" s="46">
        <v>0</v>
      </c>
      <c r="H92" s="46">
        <v>0</v>
      </c>
      <c r="I92" s="46">
        <v>8100</v>
      </c>
      <c r="J92" s="46">
        <v>96100000</v>
      </c>
      <c r="K92" s="46">
        <f t="shared" si="70"/>
        <v>-96091900</v>
      </c>
      <c r="L92" s="56">
        <f t="shared" si="85"/>
        <v>170008100</v>
      </c>
      <c r="M92" s="53">
        <f t="shared" si="62"/>
        <v>2.1541933529818659E-5</v>
      </c>
      <c r="N92" s="46">
        <v>0</v>
      </c>
      <c r="O92" s="46">
        <v>170008100</v>
      </c>
      <c r="P92" s="46">
        <f t="shared" si="86"/>
        <v>0</v>
      </c>
      <c r="Q92" s="46">
        <v>170003297.74000001</v>
      </c>
      <c r="R92" s="46">
        <f t="shared" si="87"/>
        <v>4802.2599999904633</v>
      </c>
      <c r="S92" s="46">
        <f t="shared" si="88"/>
        <v>4802.2599999904633</v>
      </c>
      <c r="T92" s="46">
        <v>3297.74</v>
      </c>
      <c r="U92" s="46">
        <f t="shared" si="89"/>
        <v>170000000</v>
      </c>
      <c r="V92" s="46">
        <v>3297.74</v>
      </c>
      <c r="W92" s="48">
        <f t="shared" si="90"/>
        <v>0</v>
      </c>
      <c r="X92" s="241">
        <f t="shared" si="71"/>
        <v>0.99997175275766281</v>
      </c>
      <c r="Y92" s="252">
        <f t="shared" si="72"/>
        <v>1.9397546352203216E-5</v>
      </c>
      <c r="Z92" s="252">
        <f t="shared" si="73"/>
        <v>1.9397546352203216E-5</v>
      </c>
      <c r="AA92" s="98">
        <f t="shared" si="74"/>
        <v>1.9398094294873646E-5</v>
      </c>
      <c r="AB92" s="49">
        <f t="shared" si="91"/>
        <v>1</v>
      </c>
    </row>
    <row r="93" spans="1:28" ht="36.75" customHeight="1" x14ac:dyDescent="0.25">
      <c r="A93" s="43" t="s">
        <v>196</v>
      </c>
      <c r="B93" s="44" t="s">
        <v>41</v>
      </c>
      <c r="C93" s="44">
        <v>20</v>
      </c>
      <c r="D93" s="44" t="s">
        <v>38</v>
      </c>
      <c r="E93" s="45" t="s">
        <v>197</v>
      </c>
      <c r="F93" s="46">
        <v>33900000</v>
      </c>
      <c r="G93" s="46">
        <v>0</v>
      </c>
      <c r="H93" s="46">
        <v>0</v>
      </c>
      <c r="I93" s="46">
        <f>96100000+5000</f>
        <v>96105000</v>
      </c>
      <c r="J93" s="46">
        <v>0</v>
      </c>
      <c r="K93" s="46">
        <f t="shared" si="70"/>
        <v>96105000</v>
      </c>
      <c r="L93" s="56">
        <f t="shared" si="85"/>
        <v>130005000</v>
      </c>
      <c r="M93" s="52">
        <f t="shared" si="62"/>
        <v>1.6473091979406127E-5</v>
      </c>
      <c r="N93" s="46">
        <v>0</v>
      </c>
      <c r="O93" s="46">
        <v>130005000</v>
      </c>
      <c r="P93" s="46">
        <f t="shared" si="86"/>
        <v>0</v>
      </c>
      <c r="Q93" s="46">
        <v>130000319.17</v>
      </c>
      <c r="R93" s="46">
        <f t="shared" si="87"/>
        <v>4680.8299999982119</v>
      </c>
      <c r="S93" s="46">
        <f t="shared" si="88"/>
        <v>4680.8299999982119</v>
      </c>
      <c r="T93" s="46">
        <v>41767282.170000002</v>
      </c>
      <c r="U93" s="46">
        <f t="shared" si="89"/>
        <v>88233037</v>
      </c>
      <c r="V93" s="46">
        <v>41767282.170000002</v>
      </c>
      <c r="W93" s="48">
        <f t="shared" si="90"/>
        <v>0</v>
      </c>
      <c r="X93" s="241">
        <f t="shared" si="71"/>
        <v>0.99996399500019229</v>
      </c>
      <c r="Y93" s="269">
        <f t="shared" si="72"/>
        <v>0.32127442921426103</v>
      </c>
      <c r="Z93" s="269">
        <f t="shared" si="73"/>
        <v>0.32127442921426103</v>
      </c>
      <c r="AA93" s="269">
        <f t="shared" si="74"/>
        <v>0.32128599711652539</v>
      </c>
      <c r="AB93" s="55">
        <f t="shared" si="91"/>
        <v>1</v>
      </c>
    </row>
    <row r="94" spans="1:28" ht="26.25" customHeight="1" x14ac:dyDescent="0.25">
      <c r="A94" s="39" t="s">
        <v>198</v>
      </c>
      <c r="B94" s="34" t="s">
        <v>41</v>
      </c>
      <c r="C94" s="34">
        <v>20</v>
      </c>
      <c r="D94" s="34" t="s">
        <v>38</v>
      </c>
      <c r="E94" s="40" t="s">
        <v>199</v>
      </c>
      <c r="F94" s="62">
        <v>80000000</v>
      </c>
      <c r="G94" s="62">
        <v>0</v>
      </c>
      <c r="H94" s="62">
        <v>0</v>
      </c>
      <c r="I94" s="62">
        <v>10012811</v>
      </c>
      <c r="J94" s="62">
        <v>0</v>
      </c>
      <c r="K94" s="62">
        <f t="shared" si="70"/>
        <v>10012811</v>
      </c>
      <c r="L94" s="66">
        <f t="shared" si="85"/>
        <v>90012811</v>
      </c>
      <c r="M94" s="61">
        <f t="shared" si="62"/>
        <v>1.1405632975100184E-5</v>
      </c>
      <c r="N94" s="62">
        <v>0</v>
      </c>
      <c r="O94" s="62">
        <v>20385389.300000001</v>
      </c>
      <c r="P94" s="62">
        <f t="shared" si="86"/>
        <v>69627421.700000003</v>
      </c>
      <c r="Q94" s="62">
        <v>20385389.300000001</v>
      </c>
      <c r="R94" s="62">
        <f t="shared" si="87"/>
        <v>69627421.700000003</v>
      </c>
      <c r="S94" s="62">
        <f t="shared" si="88"/>
        <v>0</v>
      </c>
      <c r="T94" s="62">
        <v>20385389.300000001</v>
      </c>
      <c r="U94" s="62">
        <f t="shared" si="89"/>
        <v>0</v>
      </c>
      <c r="V94" s="62">
        <v>15007865.640000001</v>
      </c>
      <c r="W94" s="63">
        <f t="shared" si="90"/>
        <v>5377523.6600000001</v>
      </c>
      <c r="X94" s="38">
        <f t="shared" si="71"/>
        <v>0.22647208851193415</v>
      </c>
      <c r="Y94" s="38">
        <f t="shared" si="72"/>
        <v>0.22647208851193415</v>
      </c>
      <c r="Z94" s="38">
        <f t="shared" si="73"/>
        <v>0.1667303295305376</v>
      </c>
      <c r="AA94" s="38">
        <f t="shared" si="74"/>
        <v>1</v>
      </c>
      <c r="AB94" s="38">
        <f t="shared" si="91"/>
        <v>0.73620696760497972</v>
      </c>
    </row>
    <row r="95" spans="1:28" ht="26.25" customHeight="1" x14ac:dyDescent="0.25">
      <c r="A95" s="39" t="s">
        <v>200</v>
      </c>
      <c r="B95" s="34" t="s">
        <v>37</v>
      </c>
      <c r="C95" s="34">
        <v>10</v>
      </c>
      <c r="D95" s="34" t="s">
        <v>38</v>
      </c>
      <c r="E95" s="40" t="s">
        <v>201</v>
      </c>
      <c r="F95" s="62">
        <f>+F106</f>
        <v>10073090054</v>
      </c>
      <c r="G95" s="62">
        <f>+G106</f>
        <v>0</v>
      </c>
      <c r="H95" s="62">
        <f>+H106</f>
        <v>0</v>
      </c>
      <c r="I95" s="62">
        <f>+I106</f>
        <v>0</v>
      </c>
      <c r="J95" s="62">
        <f>+J106</f>
        <v>0</v>
      </c>
      <c r="K95" s="62">
        <f t="shared" si="70"/>
        <v>0</v>
      </c>
      <c r="L95" s="66">
        <f>+L106</f>
        <v>10073090054</v>
      </c>
      <c r="M95" s="42">
        <f t="shared" si="62"/>
        <v>1.2763735162215533E-3</v>
      </c>
      <c r="N95" s="62">
        <f t="shared" ref="N95:W95" si="92">+N106</f>
        <v>0</v>
      </c>
      <c r="O95" s="62">
        <f t="shared" si="92"/>
        <v>10720154.800000001</v>
      </c>
      <c r="P95" s="62">
        <f t="shared" si="92"/>
        <v>10062369899.200001</v>
      </c>
      <c r="Q95" s="62">
        <f t="shared" si="92"/>
        <v>10718478.9</v>
      </c>
      <c r="R95" s="62">
        <f t="shared" si="92"/>
        <v>10062371575.099998</v>
      </c>
      <c r="S95" s="62">
        <f t="shared" si="92"/>
        <v>1675.8999999999996</v>
      </c>
      <c r="T95" s="62">
        <f t="shared" si="92"/>
        <v>10718478.9</v>
      </c>
      <c r="U95" s="62">
        <f t="shared" si="92"/>
        <v>0</v>
      </c>
      <c r="V95" s="62">
        <f t="shared" si="92"/>
        <v>10718478.9</v>
      </c>
      <c r="W95" s="62">
        <f t="shared" si="92"/>
        <v>0</v>
      </c>
      <c r="X95" s="38">
        <f t="shared" si="71"/>
        <v>1.0640705922949352E-3</v>
      </c>
      <c r="Y95" s="38">
        <f t="shared" si="72"/>
        <v>1.0640705922949352E-3</v>
      </c>
      <c r="Z95" s="38">
        <f t="shared" si="73"/>
        <v>1.0640705922949352E-3</v>
      </c>
      <c r="AA95" s="38">
        <f t="shared" si="74"/>
        <v>1</v>
      </c>
      <c r="AB95" s="38">
        <f t="shared" si="91"/>
        <v>1</v>
      </c>
    </row>
    <row r="96" spans="1:28" ht="26.25" customHeight="1" x14ac:dyDescent="0.25">
      <c r="A96" s="39" t="s">
        <v>200</v>
      </c>
      <c r="B96" s="34" t="s">
        <v>41</v>
      </c>
      <c r="C96" s="34">
        <v>20</v>
      </c>
      <c r="D96" s="34" t="s">
        <v>38</v>
      </c>
      <c r="E96" s="40" t="s">
        <v>201</v>
      </c>
      <c r="F96" s="62">
        <f>+F97+F100</f>
        <v>6268863000</v>
      </c>
      <c r="G96" s="62">
        <f>+G97+G100</f>
        <v>0</v>
      </c>
      <c r="H96" s="62">
        <f>+H97+H100</f>
        <v>0</v>
      </c>
      <c r="I96" s="62">
        <f>+I97+I100</f>
        <v>0</v>
      </c>
      <c r="J96" s="62">
        <f>+J97+J100</f>
        <v>0</v>
      </c>
      <c r="K96" s="62">
        <f t="shared" si="70"/>
        <v>0</v>
      </c>
      <c r="L96" s="66">
        <f>+L97+L100</f>
        <v>6268863000</v>
      </c>
      <c r="M96" s="42">
        <f t="shared" si="62"/>
        <v>7.9433527022265162E-4</v>
      </c>
      <c r="N96" s="62">
        <f t="shared" ref="N96:W96" si="93">+N97+N100</f>
        <v>6064776000</v>
      </c>
      <c r="O96" s="62">
        <f t="shared" si="93"/>
        <v>204087000</v>
      </c>
      <c r="P96" s="62">
        <f t="shared" si="93"/>
        <v>6064776000</v>
      </c>
      <c r="Q96" s="62">
        <f t="shared" si="93"/>
        <v>55925215</v>
      </c>
      <c r="R96" s="62">
        <f t="shared" si="93"/>
        <v>6212937785</v>
      </c>
      <c r="S96" s="62">
        <f t="shared" si="93"/>
        <v>148161785</v>
      </c>
      <c r="T96" s="62">
        <f t="shared" si="93"/>
        <v>6355607</v>
      </c>
      <c r="U96" s="62">
        <f t="shared" si="93"/>
        <v>49569608</v>
      </c>
      <c r="V96" s="62">
        <f t="shared" si="93"/>
        <v>6355607</v>
      </c>
      <c r="W96" s="62">
        <f t="shared" si="93"/>
        <v>0</v>
      </c>
      <c r="X96" s="38">
        <f t="shared" si="71"/>
        <v>8.9211097770042196E-3</v>
      </c>
      <c r="Y96" s="38">
        <f t="shared" si="72"/>
        <v>1.0138372779880498E-3</v>
      </c>
      <c r="Z96" s="38">
        <f t="shared" si="73"/>
        <v>1.0138372779880498E-3</v>
      </c>
      <c r="AA96" s="38">
        <f t="shared" si="74"/>
        <v>0.11364474861652298</v>
      </c>
      <c r="AB96" s="38">
        <f t="shared" si="91"/>
        <v>1</v>
      </c>
    </row>
    <row r="97" spans="1:28" ht="26.25" customHeight="1" x14ac:dyDescent="0.25">
      <c r="A97" s="39" t="s">
        <v>202</v>
      </c>
      <c r="B97" s="34" t="s">
        <v>41</v>
      </c>
      <c r="C97" s="34">
        <v>20</v>
      </c>
      <c r="D97" s="34" t="s">
        <v>38</v>
      </c>
      <c r="E97" s="40" t="s">
        <v>203</v>
      </c>
      <c r="F97" s="62">
        <f t="shared" ref="F97:J98" si="94">+F98</f>
        <v>6064776000</v>
      </c>
      <c r="G97" s="62">
        <f t="shared" si="94"/>
        <v>0</v>
      </c>
      <c r="H97" s="62">
        <f t="shared" si="94"/>
        <v>0</v>
      </c>
      <c r="I97" s="62">
        <f t="shared" si="94"/>
        <v>0</v>
      </c>
      <c r="J97" s="62">
        <f t="shared" si="94"/>
        <v>0</v>
      </c>
      <c r="K97" s="62">
        <f t="shared" si="70"/>
        <v>0</v>
      </c>
      <c r="L97" s="66">
        <f>+L98</f>
        <v>6064776000</v>
      </c>
      <c r="M97" s="42">
        <f t="shared" si="62"/>
        <v>7.6847515774389273E-4</v>
      </c>
      <c r="N97" s="62">
        <f t="shared" ref="N97:W98" si="95">+N98</f>
        <v>6064776000</v>
      </c>
      <c r="O97" s="62">
        <f t="shared" si="95"/>
        <v>0</v>
      </c>
      <c r="P97" s="62">
        <f t="shared" si="95"/>
        <v>6064776000</v>
      </c>
      <c r="Q97" s="62">
        <f t="shared" si="95"/>
        <v>0</v>
      </c>
      <c r="R97" s="62">
        <f t="shared" si="95"/>
        <v>6064776000</v>
      </c>
      <c r="S97" s="62">
        <f t="shared" si="95"/>
        <v>0</v>
      </c>
      <c r="T97" s="62">
        <f t="shared" si="95"/>
        <v>0</v>
      </c>
      <c r="U97" s="62">
        <f t="shared" si="95"/>
        <v>0</v>
      </c>
      <c r="V97" s="62">
        <f t="shared" si="95"/>
        <v>0</v>
      </c>
      <c r="W97" s="62">
        <f t="shared" si="95"/>
        <v>0</v>
      </c>
      <c r="X97" s="38">
        <f t="shared" si="71"/>
        <v>0</v>
      </c>
      <c r="Y97" s="38">
        <f t="shared" si="72"/>
        <v>0</v>
      </c>
      <c r="Z97" s="38">
        <f t="shared" si="73"/>
        <v>0</v>
      </c>
      <c r="AA97" s="38" t="s">
        <v>40</v>
      </c>
      <c r="AB97" s="38" t="s">
        <v>40</v>
      </c>
    </row>
    <row r="98" spans="1:28" ht="33.75" customHeight="1" x14ac:dyDescent="0.25">
      <c r="A98" s="39" t="s">
        <v>204</v>
      </c>
      <c r="B98" s="34" t="s">
        <v>41</v>
      </c>
      <c r="C98" s="34">
        <v>20</v>
      </c>
      <c r="D98" s="34" t="s">
        <v>38</v>
      </c>
      <c r="E98" s="40" t="s">
        <v>205</v>
      </c>
      <c r="F98" s="62">
        <f t="shared" si="94"/>
        <v>6064776000</v>
      </c>
      <c r="G98" s="62">
        <f t="shared" si="94"/>
        <v>0</v>
      </c>
      <c r="H98" s="62">
        <f t="shared" si="94"/>
        <v>0</v>
      </c>
      <c r="I98" s="62">
        <f t="shared" si="94"/>
        <v>0</v>
      </c>
      <c r="J98" s="62">
        <f t="shared" si="94"/>
        <v>0</v>
      </c>
      <c r="K98" s="62">
        <f t="shared" si="70"/>
        <v>0</v>
      </c>
      <c r="L98" s="66">
        <f>+L99</f>
        <v>6064776000</v>
      </c>
      <c r="M98" s="42">
        <f t="shared" si="62"/>
        <v>7.6847515774389273E-4</v>
      </c>
      <c r="N98" s="62">
        <f t="shared" si="95"/>
        <v>6064776000</v>
      </c>
      <c r="O98" s="62">
        <f t="shared" si="95"/>
        <v>0</v>
      </c>
      <c r="P98" s="62">
        <f t="shared" si="95"/>
        <v>6064776000</v>
      </c>
      <c r="Q98" s="62">
        <f t="shared" si="95"/>
        <v>0</v>
      </c>
      <c r="R98" s="62">
        <f t="shared" si="95"/>
        <v>6064776000</v>
      </c>
      <c r="S98" s="62">
        <f t="shared" si="95"/>
        <v>0</v>
      </c>
      <c r="T98" s="62">
        <f t="shared" si="95"/>
        <v>0</v>
      </c>
      <c r="U98" s="62">
        <f t="shared" si="95"/>
        <v>0</v>
      </c>
      <c r="V98" s="62">
        <f t="shared" si="95"/>
        <v>0</v>
      </c>
      <c r="W98" s="62">
        <f t="shared" si="95"/>
        <v>0</v>
      </c>
      <c r="X98" s="38">
        <f t="shared" si="71"/>
        <v>0</v>
      </c>
      <c r="Y98" s="38">
        <f t="shared" si="72"/>
        <v>0</v>
      </c>
      <c r="Z98" s="38">
        <f t="shared" si="73"/>
        <v>0</v>
      </c>
      <c r="AA98" s="38" t="s">
        <v>40</v>
      </c>
      <c r="AB98" s="38" t="s">
        <v>40</v>
      </c>
    </row>
    <row r="99" spans="1:28" ht="49.5" customHeight="1" x14ac:dyDescent="0.25">
      <c r="A99" s="43" t="s">
        <v>206</v>
      </c>
      <c r="B99" s="44" t="s">
        <v>41</v>
      </c>
      <c r="C99" s="44">
        <v>20</v>
      </c>
      <c r="D99" s="44" t="s">
        <v>38</v>
      </c>
      <c r="E99" s="45" t="s">
        <v>207</v>
      </c>
      <c r="F99" s="59">
        <v>6064776000</v>
      </c>
      <c r="G99" s="46">
        <v>0</v>
      </c>
      <c r="H99" s="46">
        <v>0</v>
      </c>
      <c r="I99" s="46">
        <v>0</v>
      </c>
      <c r="J99" s="46">
        <v>0</v>
      </c>
      <c r="K99" s="46">
        <f t="shared" si="70"/>
        <v>0</v>
      </c>
      <c r="L99" s="56">
        <f>+F99+K99</f>
        <v>6064776000</v>
      </c>
      <c r="M99" s="51">
        <f t="shared" si="62"/>
        <v>7.6847515774389273E-4</v>
      </c>
      <c r="N99" s="59">
        <v>6064776000</v>
      </c>
      <c r="O99" s="46">
        <v>0</v>
      </c>
      <c r="P99" s="46">
        <f>L99-O99</f>
        <v>6064776000</v>
      </c>
      <c r="Q99" s="46">
        <v>0</v>
      </c>
      <c r="R99" s="46">
        <f>+L99-Q99</f>
        <v>6064776000</v>
      </c>
      <c r="S99" s="46">
        <f>O99-Q99</f>
        <v>0</v>
      </c>
      <c r="T99" s="46">
        <v>0</v>
      </c>
      <c r="U99" s="46">
        <f>+Q99-T99</f>
        <v>0</v>
      </c>
      <c r="V99" s="46">
        <v>0</v>
      </c>
      <c r="W99" s="48">
        <f>+T99-V99</f>
        <v>0</v>
      </c>
      <c r="X99" s="49">
        <f t="shared" si="71"/>
        <v>0</v>
      </c>
      <c r="Y99" s="49">
        <f t="shared" si="72"/>
        <v>0</v>
      </c>
      <c r="Z99" s="49">
        <f t="shared" si="73"/>
        <v>0</v>
      </c>
      <c r="AA99" s="49" t="s">
        <v>40</v>
      </c>
      <c r="AB99" s="49" t="s">
        <v>40</v>
      </c>
    </row>
    <row r="100" spans="1:28" ht="31.5" customHeight="1" x14ac:dyDescent="0.25">
      <c r="A100" s="39" t="s">
        <v>208</v>
      </c>
      <c r="B100" s="34" t="s">
        <v>41</v>
      </c>
      <c r="C100" s="34">
        <v>20</v>
      </c>
      <c r="D100" s="34" t="s">
        <v>38</v>
      </c>
      <c r="E100" s="40" t="s">
        <v>209</v>
      </c>
      <c r="F100" s="62">
        <f t="shared" ref="F100:J101" si="96">+F101</f>
        <v>204087000</v>
      </c>
      <c r="G100" s="62">
        <f t="shared" si="96"/>
        <v>0</v>
      </c>
      <c r="H100" s="62">
        <f t="shared" si="96"/>
        <v>0</v>
      </c>
      <c r="I100" s="62">
        <f t="shared" si="96"/>
        <v>0</v>
      </c>
      <c r="J100" s="62">
        <f t="shared" si="96"/>
        <v>0</v>
      </c>
      <c r="K100" s="62">
        <f t="shared" si="70"/>
        <v>0</v>
      </c>
      <c r="L100" s="66">
        <f>+L101</f>
        <v>204087000</v>
      </c>
      <c r="M100" s="61">
        <f t="shared" si="62"/>
        <v>2.5860112478758956E-5</v>
      </c>
      <c r="N100" s="62">
        <f t="shared" ref="N100:W101" si="97">+N101</f>
        <v>0</v>
      </c>
      <c r="O100" s="62">
        <f t="shared" si="97"/>
        <v>204087000</v>
      </c>
      <c r="P100" s="62">
        <f t="shared" si="97"/>
        <v>0</v>
      </c>
      <c r="Q100" s="62">
        <f t="shared" si="97"/>
        <v>55925215</v>
      </c>
      <c r="R100" s="62">
        <f t="shared" si="97"/>
        <v>148161785</v>
      </c>
      <c r="S100" s="62">
        <f t="shared" si="97"/>
        <v>148161785</v>
      </c>
      <c r="T100" s="62">
        <f t="shared" si="97"/>
        <v>6355607</v>
      </c>
      <c r="U100" s="62">
        <f t="shared" si="97"/>
        <v>49569608</v>
      </c>
      <c r="V100" s="62">
        <f t="shared" si="97"/>
        <v>6355607</v>
      </c>
      <c r="W100" s="62">
        <f t="shared" si="97"/>
        <v>0</v>
      </c>
      <c r="X100" s="38">
        <f t="shared" si="71"/>
        <v>0.27402634660708425</v>
      </c>
      <c r="Y100" s="38">
        <f t="shared" si="72"/>
        <v>3.114165527446628E-2</v>
      </c>
      <c r="Z100" s="38">
        <f t="shared" si="73"/>
        <v>3.114165527446628E-2</v>
      </c>
      <c r="AA100" s="38">
        <f t="shared" ref="AA100:AA108" si="98">+T100/Q100</f>
        <v>0.11364474861652298</v>
      </c>
      <c r="AB100" s="38">
        <f t="shared" ref="AB100:AB108" si="99">+V100/T100</f>
        <v>1</v>
      </c>
    </row>
    <row r="101" spans="1:28" ht="31.5" customHeight="1" x14ac:dyDescent="0.25">
      <c r="A101" s="39" t="s">
        <v>210</v>
      </c>
      <c r="B101" s="34" t="s">
        <v>41</v>
      </c>
      <c r="C101" s="34">
        <v>20</v>
      </c>
      <c r="D101" s="34" t="s">
        <v>38</v>
      </c>
      <c r="E101" s="40" t="s">
        <v>211</v>
      </c>
      <c r="F101" s="62">
        <f t="shared" si="96"/>
        <v>204087000</v>
      </c>
      <c r="G101" s="62">
        <f t="shared" si="96"/>
        <v>0</v>
      </c>
      <c r="H101" s="62">
        <f t="shared" si="96"/>
        <v>0</v>
      </c>
      <c r="I101" s="62">
        <f t="shared" si="96"/>
        <v>0</v>
      </c>
      <c r="J101" s="62">
        <f t="shared" si="96"/>
        <v>0</v>
      </c>
      <c r="K101" s="62">
        <f t="shared" si="70"/>
        <v>0</v>
      </c>
      <c r="L101" s="66">
        <f>+L102</f>
        <v>204087000</v>
      </c>
      <c r="M101" s="61">
        <f t="shared" si="62"/>
        <v>2.5860112478758956E-5</v>
      </c>
      <c r="N101" s="62">
        <f t="shared" si="97"/>
        <v>0</v>
      </c>
      <c r="O101" s="62">
        <f t="shared" si="97"/>
        <v>204087000</v>
      </c>
      <c r="P101" s="62">
        <f t="shared" si="97"/>
        <v>0</v>
      </c>
      <c r="Q101" s="62">
        <f t="shared" si="97"/>
        <v>55925215</v>
      </c>
      <c r="R101" s="62">
        <f t="shared" si="97"/>
        <v>148161785</v>
      </c>
      <c r="S101" s="62">
        <f t="shared" si="97"/>
        <v>148161785</v>
      </c>
      <c r="T101" s="62">
        <f t="shared" si="97"/>
        <v>6355607</v>
      </c>
      <c r="U101" s="62">
        <f t="shared" si="97"/>
        <v>49569608</v>
      </c>
      <c r="V101" s="62">
        <f t="shared" si="97"/>
        <v>6355607</v>
      </c>
      <c r="W101" s="62">
        <f t="shared" si="97"/>
        <v>0</v>
      </c>
      <c r="X101" s="38">
        <f t="shared" si="71"/>
        <v>0.27402634660708425</v>
      </c>
      <c r="Y101" s="38">
        <f t="shared" si="72"/>
        <v>3.114165527446628E-2</v>
      </c>
      <c r="Z101" s="38">
        <f t="shared" si="73"/>
        <v>3.114165527446628E-2</v>
      </c>
      <c r="AA101" s="38">
        <f t="shared" si="98"/>
        <v>0.11364474861652298</v>
      </c>
      <c r="AB101" s="38">
        <f t="shared" si="99"/>
        <v>1</v>
      </c>
    </row>
    <row r="102" spans="1:28" ht="34.5" customHeight="1" x14ac:dyDescent="0.25">
      <c r="A102" s="39" t="s">
        <v>212</v>
      </c>
      <c r="B102" s="34" t="s">
        <v>41</v>
      </c>
      <c r="C102" s="34">
        <v>20</v>
      </c>
      <c r="D102" s="34" t="s">
        <v>38</v>
      </c>
      <c r="E102" s="40" t="s">
        <v>213</v>
      </c>
      <c r="F102" s="62">
        <f>+F103+F104</f>
        <v>204087000</v>
      </c>
      <c r="G102" s="62">
        <f>+G103+G104</f>
        <v>0</v>
      </c>
      <c r="H102" s="62">
        <f>+H103+H104</f>
        <v>0</v>
      </c>
      <c r="I102" s="62">
        <f>+I103+I104</f>
        <v>0</v>
      </c>
      <c r="J102" s="62">
        <f>+J103+J104</f>
        <v>0</v>
      </c>
      <c r="K102" s="62">
        <f t="shared" si="70"/>
        <v>0</v>
      </c>
      <c r="L102" s="66">
        <f>+L103+L104</f>
        <v>204087000</v>
      </c>
      <c r="M102" s="61">
        <f t="shared" si="62"/>
        <v>2.5860112478758956E-5</v>
      </c>
      <c r="N102" s="62">
        <f t="shared" ref="N102:W102" si="100">+N103+N104</f>
        <v>0</v>
      </c>
      <c r="O102" s="62">
        <f t="shared" si="100"/>
        <v>204087000</v>
      </c>
      <c r="P102" s="62">
        <f t="shared" si="100"/>
        <v>0</v>
      </c>
      <c r="Q102" s="62">
        <f t="shared" si="100"/>
        <v>55925215</v>
      </c>
      <c r="R102" s="62">
        <f t="shared" si="100"/>
        <v>148161785</v>
      </c>
      <c r="S102" s="62">
        <f t="shared" si="100"/>
        <v>148161785</v>
      </c>
      <c r="T102" s="62">
        <f t="shared" si="100"/>
        <v>6355607</v>
      </c>
      <c r="U102" s="62">
        <f t="shared" si="100"/>
        <v>49569608</v>
      </c>
      <c r="V102" s="62">
        <f t="shared" si="100"/>
        <v>6355607</v>
      </c>
      <c r="W102" s="62">
        <f t="shared" si="100"/>
        <v>0</v>
      </c>
      <c r="X102" s="38">
        <f t="shared" si="71"/>
        <v>0.27402634660708425</v>
      </c>
      <c r="Y102" s="38">
        <f t="shared" si="72"/>
        <v>3.114165527446628E-2</v>
      </c>
      <c r="Z102" s="38">
        <f t="shared" si="73"/>
        <v>3.114165527446628E-2</v>
      </c>
      <c r="AA102" s="38">
        <f t="shared" si="98"/>
        <v>0.11364474861652298</v>
      </c>
      <c r="AB102" s="38">
        <f t="shared" si="99"/>
        <v>1</v>
      </c>
    </row>
    <row r="103" spans="1:28" ht="33.75" customHeight="1" x14ac:dyDescent="0.25">
      <c r="A103" s="43" t="s">
        <v>214</v>
      </c>
      <c r="B103" s="44" t="s">
        <v>41</v>
      </c>
      <c r="C103" s="44">
        <v>20</v>
      </c>
      <c r="D103" s="44" t="s">
        <v>38</v>
      </c>
      <c r="E103" s="45" t="s">
        <v>215</v>
      </c>
      <c r="F103" s="46">
        <v>73471320</v>
      </c>
      <c r="G103" s="46">
        <v>0</v>
      </c>
      <c r="H103" s="46">
        <v>0</v>
      </c>
      <c r="I103" s="46">
        <v>0</v>
      </c>
      <c r="J103" s="46">
        <v>0</v>
      </c>
      <c r="K103" s="46">
        <f t="shared" si="70"/>
        <v>0</v>
      </c>
      <c r="L103" s="56">
        <f>+F103+K103</f>
        <v>73471320</v>
      </c>
      <c r="M103" s="53">
        <f t="shared" si="62"/>
        <v>9.3096404923532243E-6</v>
      </c>
      <c r="N103" s="46">
        <v>0</v>
      </c>
      <c r="O103" s="46">
        <v>73471320</v>
      </c>
      <c r="P103" s="46">
        <f>L103-O103</f>
        <v>0</v>
      </c>
      <c r="Q103" s="46">
        <v>24273560</v>
      </c>
      <c r="R103" s="46">
        <f>+L103-Q103</f>
        <v>49197760</v>
      </c>
      <c r="S103" s="46">
        <f>O103-Q103</f>
        <v>49197760</v>
      </c>
      <c r="T103" s="46">
        <v>5259931</v>
      </c>
      <c r="U103" s="46">
        <f>+Q103-T103</f>
        <v>19013629</v>
      </c>
      <c r="V103" s="46">
        <v>5259931</v>
      </c>
      <c r="W103" s="48">
        <f>+T103-V103</f>
        <v>0</v>
      </c>
      <c r="X103" s="49">
        <f t="shared" si="71"/>
        <v>0.33038143319052932</v>
      </c>
      <c r="Y103" s="49">
        <f t="shared" si="72"/>
        <v>7.1591622418108181E-2</v>
      </c>
      <c r="Z103" s="49">
        <f t="shared" si="73"/>
        <v>7.1591622418108181E-2</v>
      </c>
      <c r="AA103" s="49">
        <f t="shared" si="98"/>
        <v>0.21669384301272659</v>
      </c>
      <c r="AB103" s="49">
        <f t="shared" si="99"/>
        <v>1</v>
      </c>
    </row>
    <row r="104" spans="1:28" ht="37.5" customHeight="1" x14ac:dyDescent="0.25">
      <c r="A104" s="43" t="s">
        <v>216</v>
      </c>
      <c r="B104" s="44" t="s">
        <v>41</v>
      </c>
      <c r="C104" s="44">
        <v>20</v>
      </c>
      <c r="D104" s="44" t="s">
        <v>38</v>
      </c>
      <c r="E104" s="45" t="s">
        <v>217</v>
      </c>
      <c r="F104" s="46">
        <v>130615680</v>
      </c>
      <c r="G104" s="46">
        <v>0</v>
      </c>
      <c r="H104" s="46">
        <v>0</v>
      </c>
      <c r="I104" s="46">
        <v>0</v>
      </c>
      <c r="J104" s="46">
        <v>0</v>
      </c>
      <c r="K104" s="46">
        <f t="shared" si="70"/>
        <v>0</v>
      </c>
      <c r="L104" s="56">
        <f>+F104+K104</f>
        <v>130615680</v>
      </c>
      <c r="M104" s="53">
        <f t="shared" si="62"/>
        <v>1.6550471986405731E-5</v>
      </c>
      <c r="N104" s="46">
        <v>0</v>
      </c>
      <c r="O104" s="46">
        <v>130615680</v>
      </c>
      <c r="P104" s="46">
        <f>L104-O104</f>
        <v>0</v>
      </c>
      <c r="Q104" s="46">
        <v>31651655</v>
      </c>
      <c r="R104" s="46">
        <f>+L104-Q104</f>
        <v>98964025</v>
      </c>
      <c r="S104" s="46">
        <f>O104-Q104</f>
        <v>98964025</v>
      </c>
      <c r="T104" s="46">
        <v>1095676</v>
      </c>
      <c r="U104" s="46">
        <f>+Q104-T104</f>
        <v>30555979</v>
      </c>
      <c r="V104" s="46">
        <v>1095676</v>
      </c>
      <c r="W104" s="48">
        <f>+T104-V104</f>
        <v>0</v>
      </c>
      <c r="X104" s="49">
        <f t="shared" si="71"/>
        <v>0.24232661040389639</v>
      </c>
      <c r="Y104" s="49">
        <f t="shared" si="72"/>
        <v>8.3885487561677127E-3</v>
      </c>
      <c r="Z104" s="49">
        <f t="shared" si="73"/>
        <v>8.3885487561677127E-3</v>
      </c>
      <c r="AA104" s="49">
        <f t="shared" si="98"/>
        <v>3.4616704876885583E-2</v>
      </c>
      <c r="AB104" s="49">
        <f t="shared" si="99"/>
        <v>1</v>
      </c>
    </row>
    <row r="105" spans="1:28" ht="29.25" customHeight="1" x14ac:dyDescent="0.25">
      <c r="A105" s="74" t="s">
        <v>218</v>
      </c>
      <c r="B105" s="75" t="s">
        <v>37</v>
      </c>
      <c r="C105" s="75">
        <v>10</v>
      </c>
      <c r="D105" s="75" t="s">
        <v>38</v>
      </c>
      <c r="E105" s="76" t="s">
        <v>219</v>
      </c>
      <c r="F105" s="77">
        <f>+F106</f>
        <v>10073090054</v>
      </c>
      <c r="G105" s="62">
        <f>+G106</f>
        <v>0</v>
      </c>
      <c r="H105" s="62">
        <f>+H106</f>
        <v>0</v>
      </c>
      <c r="I105" s="62">
        <f>+I106</f>
        <v>0</v>
      </c>
      <c r="J105" s="62">
        <f>+J106</f>
        <v>0</v>
      </c>
      <c r="K105" s="62">
        <f t="shared" si="70"/>
        <v>0</v>
      </c>
      <c r="L105" s="66">
        <f>+L106</f>
        <v>10073090054</v>
      </c>
      <c r="M105" s="253">
        <f t="shared" si="62"/>
        <v>1.2763735162215533E-3</v>
      </c>
      <c r="N105" s="62">
        <f t="shared" ref="N105:W105" si="101">+N106</f>
        <v>0</v>
      </c>
      <c r="O105" s="62">
        <f t="shared" si="101"/>
        <v>10720154.800000001</v>
      </c>
      <c r="P105" s="62">
        <f t="shared" si="101"/>
        <v>10062369899.200001</v>
      </c>
      <c r="Q105" s="62">
        <f t="shared" si="101"/>
        <v>10718478.9</v>
      </c>
      <c r="R105" s="62">
        <f t="shared" si="101"/>
        <v>10062371575.099998</v>
      </c>
      <c r="S105" s="62">
        <f t="shared" si="101"/>
        <v>1675.8999999999996</v>
      </c>
      <c r="T105" s="62">
        <f t="shared" si="101"/>
        <v>10718478.9</v>
      </c>
      <c r="U105" s="62">
        <f t="shared" si="101"/>
        <v>0</v>
      </c>
      <c r="V105" s="62">
        <f t="shared" si="101"/>
        <v>10718478.9</v>
      </c>
      <c r="W105" s="62">
        <f t="shared" si="101"/>
        <v>0</v>
      </c>
      <c r="X105" s="38">
        <f t="shared" si="71"/>
        <v>1.0640705922949352E-3</v>
      </c>
      <c r="Y105" s="38">
        <f t="shared" si="72"/>
        <v>1.0640705922949352E-3</v>
      </c>
      <c r="Z105" s="38">
        <f t="shared" si="73"/>
        <v>1.0640705922949352E-3</v>
      </c>
      <c r="AA105" s="38">
        <f t="shared" si="98"/>
        <v>1</v>
      </c>
      <c r="AB105" s="38">
        <f t="shared" si="99"/>
        <v>1</v>
      </c>
    </row>
    <row r="106" spans="1:28" ht="29.25" customHeight="1" x14ac:dyDescent="0.25">
      <c r="A106" s="74" t="s">
        <v>220</v>
      </c>
      <c r="B106" s="75" t="s">
        <v>37</v>
      </c>
      <c r="C106" s="75">
        <v>10</v>
      </c>
      <c r="D106" s="75" t="s">
        <v>38</v>
      </c>
      <c r="E106" s="76" t="s">
        <v>221</v>
      </c>
      <c r="F106" s="77">
        <f>+F107+F108</f>
        <v>10073090054</v>
      </c>
      <c r="G106" s="62">
        <f>+G107+G108</f>
        <v>0</v>
      </c>
      <c r="H106" s="62">
        <f>+H107+H108</f>
        <v>0</v>
      </c>
      <c r="I106" s="62">
        <f>+I107+I108</f>
        <v>0</v>
      </c>
      <c r="J106" s="62">
        <f>+J107+J108</f>
        <v>0</v>
      </c>
      <c r="K106" s="62">
        <f t="shared" si="70"/>
        <v>0</v>
      </c>
      <c r="L106" s="66">
        <f>+L107+L108</f>
        <v>10073090054</v>
      </c>
      <c r="M106" s="253">
        <f t="shared" si="62"/>
        <v>1.2763735162215533E-3</v>
      </c>
      <c r="N106" s="62">
        <f t="shared" ref="N106:W106" si="102">+N107+N108</f>
        <v>0</v>
      </c>
      <c r="O106" s="62">
        <f t="shared" si="102"/>
        <v>10720154.800000001</v>
      </c>
      <c r="P106" s="62">
        <f t="shared" si="102"/>
        <v>10062369899.200001</v>
      </c>
      <c r="Q106" s="62">
        <f t="shared" si="102"/>
        <v>10718478.9</v>
      </c>
      <c r="R106" s="62">
        <f t="shared" si="102"/>
        <v>10062371575.099998</v>
      </c>
      <c r="S106" s="62">
        <f t="shared" si="102"/>
        <v>1675.8999999999996</v>
      </c>
      <c r="T106" s="62">
        <f t="shared" si="102"/>
        <v>10718478.9</v>
      </c>
      <c r="U106" s="62">
        <f t="shared" si="102"/>
        <v>0</v>
      </c>
      <c r="V106" s="62">
        <f t="shared" si="102"/>
        <v>10718478.9</v>
      </c>
      <c r="W106" s="62">
        <f t="shared" si="102"/>
        <v>0</v>
      </c>
      <c r="X106" s="38">
        <f t="shared" si="71"/>
        <v>1.0640705922949352E-3</v>
      </c>
      <c r="Y106" s="38">
        <f t="shared" si="72"/>
        <v>1.0640705922949352E-3</v>
      </c>
      <c r="Z106" s="38">
        <f t="shared" si="73"/>
        <v>1.0640705922949352E-3</v>
      </c>
      <c r="AA106" s="38">
        <f t="shared" si="98"/>
        <v>1</v>
      </c>
      <c r="AB106" s="38">
        <f t="shared" si="99"/>
        <v>1</v>
      </c>
    </row>
    <row r="107" spans="1:28" ht="29.25" customHeight="1" x14ac:dyDescent="0.25">
      <c r="A107" s="78" t="s">
        <v>222</v>
      </c>
      <c r="B107" s="79" t="s">
        <v>37</v>
      </c>
      <c r="C107" s="79">
        <v>10</v>
      </c>
      <c r="D107" s="79" t="s">
        <v>38</v>
      </c>
      <c r="E107" s="80" t="s">
        <v>223</v>
      </c>
      <c r="F107" s="81">
        <v>5036545027</v>
      </c>
      <c r="G107" s="46">
        <v>0</v>
      </c>
      <c r="H107" s="46">
        <v>0</v>
      </c>
      <c r="I107" s="46">
        <v>0</v>
      </c>
      <c r="J107" s="46">
        <v>0</v>
      </c>
      <c r="K107" s="46">
        <f t="shared" si="70"/>
        <v>0</v>
      </c>
      <c r="L107" s="56">
        <f>+F107+K107</f>
        <v>5036545027</v>
      </c>
      <c r="M107" s="51">
        <f t="shared" si="62"/>
        <v>6.3818675811077663E-4</v>
      </c>
      <c r="N107" s="46">
        <v>0</v>
      </c>
      <c r="O107" s="46">
        <v>10709154.800000001</v>
      </c>
      <c r="P107" s="46">
        <f>L107-O107</f>
        <v>5025835872.1999998</v>
      </c>
      <c r="Q107" s="46">
        <v>10709154.800000001</v>
      </c>
      <c r="R107" s="46">
        <f>+L107-Q107</f>
        <v>5025835872.1999998</v>
      </c>
      <c r="S107" s="46">
        <f>O107-Q107</f>
        <v>0</v>
      </c>
      <c r="T107" s="46">
        <v>10709154.800000001</v>
      </c>
      <c r="U107" s="46">
        <f>+Q107-T107</f>
        <v>0</v>
      </c>
      <c r="V107" s="46">
        <v>10709154.800000001</v>
      </c>
      <c r="W107" s="48">
        <f>+T107-V107</f>
        <v>0</v>
      </c>
      <c r="X107" s="49">
        <f t="shared" si="71"/>
        <v>2.1262898956705785E-3</v>
      </c>
      <c r="Y107" s="49">
        <f t="shared" si="72"/>
        <v>2.1262898956705785E-3</v>
      </c>
      <c r="Z107" s="49">
        <f t="shared" si="73"/>
        <v>2.1262898956705785E-3</v>
      </c>
      <c r="AA107" s="49">
        <f t="shared" si="98"/>
        <v>1</v>
      </c>
      <c r="AB107" s="49">
        <f t="shared" si="99"/>
        <v>1</v>
      </c>
    </row>
    <row r="108" spans="1:28" ht="29.25" customHeight="1" x14ac:dyDescent="0.25">
      <c r="A108" s="78" t="s">
        <v>224</v>
      </c>
      <c r="B108" s="79" t="s">
        <v>37</v>
      </c>
      <c r="C108" s="79">
        <v>10</v>
      </c>
      <c r="D108" s="79" t="s">
        <v>38</v>
      </c>
      <c r="E108" s="80" t="s">
        <v>225</v>
      </c>
      <c r="F108" s="81">
        <v>5036545027</v>
      </c>
      <c r="G108" s="46">
        <v>0</v>
      </c>
      <c r="H108" s="46">
        <v>0</v>
      </c>
      <c r="I108" s="46">
        <v>0</v>
      </c>
      <c r="J108" s="46">
        <v>0</v>
      </c>
      <c r="K108" s="46">
        <f t="shared" si="70"/>
        <v>0</v>
      </c>
      <c r="L108" s="56">
        <f>+F108+K108</f>
        <v>5036545027</v>
      </c>
      <c r="M108" s="51">
        <f t="shared" si="62"/>
        <v>6.3818675811077663E-4</v>
      </c>
      <c r="N108" s="46">
        <v>0</v>
      </c>
      <c r="O108" s="46">
        <v>11000</v>
      </c>
      <c r="P108" s="46">
        <f>L108-O108</f>
        <v>5036534027</v>
      </c>
      <c r="Q108" s="46">
        <v>9324.1</v>
      </c>
      <c r="R108" s="46">
        <f>+L108-Q108</f>
        <v>5036535702.8999996</v>
      </c>
      <c r="S108" s="46">
        <f>O108-Q108</f>
        <v>1675.8999999999996</v>
      </c>
      <c r="T108" s="46">
        <v>9324.1</v>
      </c>
      <c r="U108" s="46">
        <f>+Q108-T108</f>
        <v>0</v>
      </c>
      <c r="V108" s="46">
        <v>9324.1</v>
      </c>
      <c r="W108" s="48">
        <f>+T108-V108</f>
        <v>0</v>
      </c>
      <c r="X108" s="113">
        <f t="shared" si="71"/>
        <v>1.8512889192919351E-6</v>
      </c>
      <c r="Y108" s="113">
        <f t="shared" si="72"/>
        <v>1.8512889192919351E-6</v>
      </c>
      <c r="Z108" s="113">
        <f t="shared" si="73"/>
        <v>1.8512889192919351E-6</v>
      </c>
      <c r="AA108" s="49">
        <f t="shared" si="98"/>
        <v>1</v>
      </c>
      <c r="AB108" s="49">
        <f t="shared" si="99"/>
        <v>1</v>
      </c>
    </row>
    <row r="109" spans="1:28" ht="33" customHeight="1" x14ac:dyDescent="0.25">
      <c r="A109" s="39" t="s">
        <v>226</v>
      </c>
      <c r="B109" s="82" t="s">
        <v>41</v>
      </c>
      <c r="C109" s="82">
        <v>20</v>
      </c>
      <c r="D109" s="82" t="s">
        <v>38</v>
      </c>
      <c r="E109" s="40" t="s">
        <v>227</v>
      </c>
      <c r="F109" s="62">
        <f t="shared" ref="F109:J110" si="103">+F110</f>
        <v>15202471000</v>
      </c>
      <c r="G109" s="62">
        <f t="shared" si="103"/>
        <v>0</v>
      </c>
      <c r="H109" s="62">
        <f t="shared" si="103"/>
        <v>0</v>
      </c>
      <c r="I109" s="62">
        <f t="shared" si="103"/>
        <v>0</v>
      </c>
      <c r="J109" s="62">
        <f t="shared" si="103"/>
        <v>0</v>
      </c>
      <c r="K109" s="62">
        <f t="shared" si="70"/>
        <v>0</v>
      </c>
      <c r="L109" s="66">
        <f>+L110</f>
        <v>15202471000</v>
      </c>
      <c r="M109" s="253">
        <f t="shared" si="62"/>
        <v>1.9263236267624648E-3</v>
      </c>
      <c r="N109" s="62">
        <f t="shared" ref="N109:W110" si="104">+N110</f>
        <v>0</v>
      </c>
      <c r="O109" s="62">
        <f t="shared" si="104"/>
        <v>0</v>
      </c>
      <c r="P109" s="62">
        <f t="shared" si="104"/>
        <v>15202471000</v>
      </c>
      <c r="Q109" s="62">
        <f t="shared" si="104"/>
        <v>0</v>
      </c>
      <c r="R109" s="62">
        <f t="shared" si="104"/>
        <v>15202471000</v>
      </c>
      <c r="S109" s="62">
        <f t="shared" si="104"/>
        <v>0</v>
      </c>
      <c r="T109" s="62">
        <f t="shared" si="104"/>
        <v>0</v>
      </c>
      <c r="U109" s="62">
        <f t="shared" si="104"/>
        <v>0</v>
      </c>
      <c r="V109" s="62">
        <f t="shared" si="104"/>
        <v>0</v>
      </c>
      <c r="W109" s="62">
        <f t="shared" si="104"/>
        <v>0</v>
      </c>
      <c r="X109" s="38">
        <f t="shared" si="71"/>
        <v>0</v>
      </c>
      <c r="Y109" s="38">
        <f t="shared" si="72"/>
        <v>0</v>
      </c>
      <c r="Z109" s="38">
        <f t="shared" si="73"/>
        <v>0</v>
      </c>
      <c r="AA109" s="38" t="s">
        <v>40</v>
      </c>
      <c r="AB109" s="38" t="s">
        <v>40</v>
      </c>
    </row>
    <row r="110" spans="1:28" ht="33" customHeight="1" x14ac:dyDescent="0.25">
      <c r="A110" s="39" t="s">
        <v>228</v>
      </c>
      <c r="B110" s="82" t="s">
        <v>41</v>
      </c>
      <c r="C110" s="82">
        <v>20</v>
      </c>
      <c r="D110" s="82" t="s">
        <v>38</v>
      </c>
      <c r="E110" s="40" t="s">
        <v>229</v>
      </c>
      <c r="F110" s="62">
        <f t="shared" si="103"/>
        <v>15202471000</v>
      </c>
      <c r="G110" s="62">
        <f t="shared" si="103"/>
        <v>0</v>
      </c>
      <c r="H110" s="62">
        <f t="shared" si="103"/>
        <v>0</v>
      </c>
      <c r="I110" s="62">
        <f t="shared" si="103"/>
        <v>0</v>
      </c>
      <c r="J110" s="62">
        <f t="shared" si="103"/>
        <v>0</v>
      </c>
      <c r="K110" s="62">
        <f t="shared" si="70"/>
        <v>0</v>
      </c>
      <c r="L110" s="66">
        <f>+L111</f>
        <v>15202471000</v>
      </c>
      <c r="M110" s="253">
        <f t="shared" si="62"/>
        <v>1.9263236267624648E-3</v>
      </c>
      <c r="N110" s="62">
        <f t="shared" si="104"/>
        <v>0</v>
      </c>
      <c r="O110" s="62">
        <f t="shared" si="104"/>
        <v>0</v>
      </c>
      <c r="P110" s="62">
        <f t="shared" si="104"/>
        <v>15202471000</v>
      </c>
      <c r="Q110" s="62">
        <f t="shared" si="104"/>
        <v>0</v>
      </c>
      <c r="R110" s="62">
        <f t="shared" si="104"/>
        <v>15202471000</v>
      </c>
      <c r="S110" s="62">
        <f t="shared" si="104"/>
        <v>0</v>
      </c>
      <c r="T110" s="62">
        <f t="shared" si="104"/>
        <v>0</v>
      </c>
      <c r="U110" s="62">
        <f t="shared" si="104"/>
        <v>0</v>
      </c>
      <c r="V110" s="62">
        <f t="shared" si="104"/>
        <v>0</v>
      </c>
      <c r="W110" s="62">
        <f t="shared" si="104"/>
        <v>0</v>
      </c>
      <c r="X110" s="38">
        <f t="shared" si="71"/>
        <v>0</v>
      </c>
      <c r="Y110" s="38">
        <f t="shared" si="72"/>
        <v>0</v>
      </c>
      <c r="Z110" s="38">
        <f t="shared" si="73"/>
        <v>0</v>
      </c>
      <c r="AA110" s="38" t="s">
        <v>40</v>
      </c>
      <c r="AB110" s="38" t="s">
        <v>40</v>
      </c>
    </row>
    <row r="111" spans="1:28" ht="28.5" customHeight="1" thickBot="1" x14ac:dyDescent="0.3">
      <c r="A111" s="83" t="s">
        <v>230</v>
      </c>
      <c r="B111" s="84" t="s">
        <v>41</v>
      </c>
      <c r="C111" s="84">
        <v>20</v>
      </c>
      <c r="D111" s="84" t="s">
        <v>38</v>
      </c>
      <c r="E111" s="85" t="s">
        <v>231</v>
      </c>
      <c r="F111" s="86">
        <v>15202471000</v>
      </c>
      <c r="G111" s="86">
        <v>0</v>
      </c>
      <c r="H111" s="86">
        <v>0</v>
      </c>
      <c r="I111" s="46">
        <v>0</v>
      </c>
      <c r="J111" s="86">
        <v>0</v>
      </c>
      <c r="K111" s="86">
        <f t="shared" si="70"/>
        <v>0</v>
      </c>
      <c r="L111" s="196">
        <f>+F111+K111</f>
        <v>15202471000</v>
      </c>
      <c r="M111" s="263">
        <f t="shared" si="62"/>
        <v>1.9263236267624648E-3</v>
      </c>
      <c r="N111" s="86">
        <v>0</v>
      </c>
      <c r="O111" s="46">
        <v>0</v>
      </c>
      <c r="P111" s="46">
        <f>L111-O111</f>
        <v>15202471000</v>
      </c>
      <c r="Q111" s="46">
        <v>0</v>
      </c>
      <c r="R111" s="86">
        <f>+L111-Q111</f>
        <v>15202471000</v>
      </c>
      <c r="S111" s="46">
        <f>O111-Q111</f>
        <v>0</v>
      </c>
      <c r="T111" s="46">
        <v>0</v>
      </c>
      <c r="U111" s="86">
        <f>+Q111-T111</f>
        <v>0</v>
      </c>
      <c r="V111" s="46">
        <v>0</v>
      </c>
      <c r="W111" s="88">
        <f>+T111-V111</f>
        <v>0</v>
      </c>
      <c r="X111" s="49">
        <f t="shared" si="71"/>
        <v>0</v>
      </c>
      <c r="Y111" s="49">
        <f t="shared" si="72"/>
        <v>0</v>
      </c>
      <c r="Z111" s="49">
        <f t="shared" si="73"/>
        <v>0</v>
      </c>
      <c r="AA111" s="49" t="s">
        <v>40</v>
      </c>
      <c r="AB111" s="49" t="s">
        <v>40</v>
      </c>
    </row>
    <row r="112" spans="1:28" s="4" customFormat="1" ht="28.5" customHeight="1" thickBot="1" x14ac:dyDescent="0.3">
      <c r="A112" s="21" t="s">
        <v>232</v>
      </c>
      <c r="B112" s="89" t="s">
        <v>37</v>
      </c>
      <c r="C112" s="90">
        <v>11</v>
      </c>
      <c r="D112" s="89" t="s">
        <v>233</v>
      </c>
      <c r="E112" s="23" t="s">
        <v>234</v>
      </c>
      <c r="F112" s="24">
        <f t="shared" ref="F112:J114" si="105">+F114</f>
        <v>142092023709</v>
      </c>
      <c r="G112" s="24">
        <f t="shared" si="105"/>
        <v>0</v>
      </c>
      <c r="H112" s="24">
        <f t="shared" si="105"/>
        <v>0</v>
      </c>
      <c r="I112" s="24">
        <f t="shared" si="105"/>
        <v>0</v>
      </c>
      <c r="J112" s="24">
        <f t="shared" si="105"/>
        <v>0</v>
      </c>
      <c r="K112" s="24">
        <f t="shared" si="70"/>
        <v>0</v>
      </c>
      <c r="L112" s="248">
        <f>+L114</f>
        <v>142092023709</v>
      </c>
      <c r="M112" s="264">
        <f t="shared" si="62"/>
        <v>1.8004653483314589E-2</v>
      </c>
      <c r="N112" s="24">
        <f t="shared" ref="N112:W114" si="106">+N114</f>
        <v>0</v>
      </c>
      <c r="O112" s="24">
        <f t="shared" si="106"/>
        <v>0</v>
      </c>
      <c r="P112" s="24">
        <f t="shared" si="106"/>
        <v>142092023709</v>
      </c>
      <c r="Q112" s="24">
        <f t="shared" si="106"/>
        <v>0</v>
      </c>
      <c r="R112" s="24">
        <f t="shared" si="106"/>
        <v>142092023709</v>
      </c>
      <c r="S112" s="24">
        <f t="shared" si="106"/>
        <v>0</v>
      </c>
      <c r="T112" s="24">
        <f t="shared" si="106"/>
        <v>0</v>
      </c>
      <c r="U112" s="24">
        <f t="shared" si="106"/>
        <v>0</v>
      </c>
      <c r="V112" s="24">
        <f t="shared" si="106"/>
        <v>0</v>
      </c>
      <c r="W112" s="24">
        <f t="shared" si="106"/>
        <v>0</v>
      </c>
      <c r="X112" s="30">
        <f t="shared" si="71"/>
        <v>0</v>
      </c>
      <c r="Y112" s="31">
        <f t="shared" si="72"/>
        <v>0</v>
      </c>
      <c r="Z112" s="31">
        <f t="shared" si="73"/>
        <v>0</v>
      </c>
      <c r="AA112" s="31" t="s">
        <v>40</v>
      </c>
      <c r="AB112" s="32" t="s">
        <v>40</v>
      </c>
    </row>
    <row r="113" spans="1:28" s="4" customFormat="1" ht="28.5" customHeight="1" thickBot="1" x14ac:dyDescent="0.3">
      <c r="A113" s="21" t="s">
        <v>232</v>
      </c>
      <c r="B113" s="89" t="s">
        <v>37</v>
      </c>
      <c r="C113" s="90">
        <v>11</v>
      </c>
      <c r="D113" s="89" t="s">
        <v>38</v>
      </c>
      <c r="E113" s="23" t="s">
        <v>234</v>
      </c>
      <c r="F113" s="24">
        <f t="shared" si="105"/>
        <v>2577909803112</v>
      </c>
      <c r="G113" s="24">
        <f t="shared" si="105"/>
        <v>0</v>
      </c>
      <c r="H113" s="24">
        <f t="shared" si="105"/>
        <v>0</v>
      </c>
      <c r="I113" s="24">
        <f t="shared" si="105"/>
        <v>0</v>
      </c>
      <c r="J113" s="24">
        <f t="shared" si="105"/>
        <v>0</v>
      </c>
      <c r="K113" s="24">
        <f t="shared" si="70"/>
        <v>0</v>
      </c>
      <c r="L113" s="248">
        <f>+L115</f>
        <v>2577909803112</v>
      </c>
      <c r="M113" s="264">
        <f t="shared" si="62"/>
        <v>0.32665009269856321</v>
      </c>
      <c r="N113" s="24">
        <f t="shared" si="106"/>
        <v>0</v>
      </c>
      <c r="O113" s="24">
        <f t="shared" si="106"/>
        <v>1352473442771</v>
      </c>
      <c r="P113" s="24">
        <f t="shared" si="106"/>
        <v>1225436360341</v>
      </c>
      <c r="Q113" s="24">
        <f t="shared" si="106"/>
        <v>1352473442771</v>
      </c>
      <c r="R113" s="24">
        <f t="shared" si="106"/>
        <v>1225436360341</v>
      </c>
      <c r="S113" s="24">
        <f t="shared" si="106"/>
        <v>0</v>
      </c>
      <c r="T113" s="24">
        <f t="shared" si="106"/>
        <v>1352473442771</v>
      </c>
      <c r="U113" s="24">
        <f t="shared" si="106"/>
        <v>0</v>
      </c>
      <c r="V113" s="24">
        <f t="shared" si="106"/>
        <v>1352473442771</v>
      </c>
      <c r="W113" s="24">
        <f t="shared" si="106"/>
        <v>0</v>
      </c>
      <c r="X113" s="30">
        <f t="shared" si="71"/>
        <v>0.52463955144525298</v>
      </c>
      <c r="Y113" s="31">
        <f t="shared" si="72"/>
        <v>0.52463955144525298</v>
      </c>
      <c r="Z113" s="31">
        <f t="shared" si="73"/>
        <v>0.52463955144525298</v>
      </c>
      <c r="AA113" s="31">
        <f>+T113/Q113</f>
        <v>1</v>
      </c>
      <c r="AB113" s="32">
        <f>+V113/T113</f>
        <v>1</v>
      </c>
    </row>
    <row r="114" spans="1:28" ht="23.25" customHeight="1" x14ac:dyDescent="0.25">
      <c r="A114" s="39" t="s">
        <v>235</v>
      </c>
      <c r="B114" s="34" t="s">
        <v>37</v>
      </c>
      <c r="C114" s="34">
        <v>11</v>
      </c>
      <c r="D114" s="34" t="s">
        <v>233</v>
      </c>
      <c r="E114" s="40" t="s">
        <v>236</v>
      </c>
      <c r="F114" s="63">
        <f t="shared" si="105"/>
        <v>142092023709</v>
      </c>
      <c r="G114" s="63">
        <f t="shared" si="105"/>
        <v>0</v>
      </c>
      <c r="H114" s="63">
        <f t="shared" si="105"/>
        <v>0</v>
      </c>
      <c r="I114" s="63">
        <f t="shared" si="105"/>
        <v>0</v>
      </c>
      <c r="J114" s="63">
        <f t="shared" si="105"/>
        <v>0</v>
      </c>
      <c r="K114" s="63">
        <f t="shared" si="70"/>
        <v>0</v>
      </c>
      <c r="L114" s="254">
        <f>+L116</f>
        <v>142092023709</v>
      </c>
      <c r="M114" s="253">
        <f t="shared" si="62"/>
        <v>1.8004653483314589E-2</v>
      </c>
      <c r="N114" s="63">
        <f t="shared" si="106"/>
        <v>0</v>
      </c>
      <c r="O114" s="63">
        <f t="shared" si="106"/>
        <v>0</v>
      </c>
      <c r="P114" s="63">
        <f t="shared" si="106"/>
        <v>142092023709</v>
      </c>
      <c r="Q114" s="63">
        <f t="shared" si="106"/>
        <v>0</v>
      </c>
      <c r="R114" s="63">
        <f t="shared" si="106"/>
        <v>142092023709</v>
      </c>
      <c r="S114" s="63">
        <f t="shared" si="106"/>
        <v>0</v>
      </c>
      <c r="T114" s="63">
        <f t="shared" si="106"/>
        <v>0</v>
      </c>
      <c r="U114" s="63">
        <f t="shared" si="106"/>
        <v>0</v>
      </c>
      <c r="V114" s="63">
        <f t="shared" si="106"/>
        <v>0</v>
      </c>
      <c r="W114" s="63">
        <f t="shared" si="106"/>
        <v>0</v>
      </c>
      <c r="X114" s="38">
        <f t="shared" si="71"/>
        <v>0</v>
      </c>
      <c r="Y114" s="38">
        <f t="shared" si="72"/>
        <v>0</v>
      </c>
      <c r="Z114" s="38">
        <f t="shared" si="73"/>
        <v>0</v>
      </c>
      <c r="AA114" s="38" t="s">
        <v>40</v>
      </c>
      <c r="AB114" s="38" t="s">
        <v>40</v>
      </c>
    </row>
    <row r="115" spans="1:28" ht="23.25" customHeight="1" x14ac:dyDescent="0.25">
      <c r="A115" s="39" t="s">
        <v>235</v>
      </c>
      <c r="B115" s="82" t="s">
        <v>37</v>
      </c>
      <c r="C115" s="82">
        <v>11</v>
      </c>
      <c r="D115" s="82" t="s">
        <v>38</v>
      </c>
      <c r="E115" s="40" t="s">
        <v>236</v>
      </c>
      <c r="F115" s="63">
        <f>+F119</f>
        <v>2577909803112</v>
      </c>
      <c r="G115" s="63">
        <f>+G119</f>
        <v>0</v>
      </c>
      <c r="H115" s="63">
        <f>+H119</f>
        <v>0</v>
      </c>
      <c r="I115" s="63">
        <f>+I119</f>
        <v>0</v>
      </c>
      <c r="J115" s="63">
        <f>+J119</f>
        <v>0</v>
      </c>
      <c r="K115" s="63">
        <f t="shared" si="70"/>
        <v>0</v>
      </c>
      <c r="L115" s="254">
        <f>+L119</f>
        <v>2577909803112</v>
      </c>
      <c r="M115" s="253">
        <f t="shared" si="62"/>
        <v>0.32665009269856321</v>
      </c>
      <c r="N115" s="63">
        <f t="shared" ref="N115:W115" si="107">+N119</f>
        <v>0</v>
      </c>
      <c r="O115" s="63">
        <f t="shared" si="107"/>
        <v>1352473442771</v>
      </c>
      <c r="P115" s="63">
        <f t="shared" si="107"/>
        <v>1225436360341</v>
      </c>
      <c r="Q115" s="63">
        <f t="shared" si="107"/>
        <v>1352473442771</v>
      </c>
      <c r="R115" s="63">
        <f t="shared" si="107"/>
        <v>1225436360341</v>
      </c>
      <c r="S115" s="63">
        <f t="shared" si="107"/>
        <v>0</v>
      </c>
      <c r="T115" s="63">
        <f t="shared" si="107"/>
        <v>1352473442771</v>
      </c>
      <c r="U115" s="63">
        <f t="shared" si="107"/>
        <v>0</v>
      </c>
      <c r="V115" s="63">
        <f t="shared" si="107"/>
        <v>1352473442771</v>
      </c>
      <c r="W115" s="63">
        <f t="shared" si="107"/>
        <v>0</v>
      </c>
      <c r="X115" s="38">
        <f t="shared" si="71"/>
        <v>0.52463955144525298</v>
      </c>
      <c r="Y115" s="38">
        <f t="shared" si="72"/>
        <v>0.52463955144525298</v>
      </c>
      <c r="Z115" s="38">
        <f t="shared" si="73"/>
        <v>0.52463955144525298</v>
      </c>
      <c r="AA115" s="38">
        <f>+T115/Q115</f>
        <v>1</v>
      </c>
      <c r="AB115" s="38">
        <f>+V115/T115</f>
        <v>1</v>
      </c>
    </row>
    <row r="116" spans="1:28" ht="23.25" customHeight="1" x14ac:dyDescent="0.25">
      <c r="A116" s="39" t="s">
        <v>237</v>
      </c>
      <c r="B116" s="34" t="s">
        <v>37</v>
      </c>
      <c r="C116" s="34">
        <v>11</v>
      </c>
      <c r="D116" s="34" t="s">
        <v>233</v>
      </c>
      <c r="E116" s="40" t="s">
        <v>238</v>
      </c>
      <c r="F116" s="63">
        <f t="shared" ref="F116:J117" si="108">+F117</f>
        <v>142092023709</v>
      </c>
      <c r="G116" s="63">
        <f t="shared" si="108"/>
        <v>0</v>
      </c>
      <c r="H116" s="63">
        <f t="shared" si="108"/>
        <v>0</v>
      </c>
      <c r="I116" s="63">
        <f t="shared" si="108"/>
        <v>0</v>
      </c>
      <c r="J116" s="63">
        <f t="shared" si="108"/>
        <v>0</v>
      </c>
      <c r="K116" s="63">
        <f t="shared" si="70"/>
        <v>0</v>
      </c>
      <c r="L116" s="254">
        <f>+L117</f>
        <v>142092023709</v>
      </c>
      <c r="M116" s="253">
        <f t="shared" si="62"/>
        <v>1.8004653483314589E-2</v>
      </c>
      <c r="N116" s="63">
        <f t="shared" ref="N116:W117" si="109">+N117</f>
        <v>0</v>
      </c>
      <c r="O116" s="63">
        <f t="shared" si="109"/>
        <v>0</v>
      </c>
      <c r="P116" s="63">
        <f t="shared" si="109"/>
        <v>142092023709</v>
      </c>
      <c r="Q116" s="63">
        <f t="shared" si="109"/>
        <v>0</v>
      </c>
      <c r="R116" s="63">
        <f t="shared" si="109"/>
        <v>142092023709</v>
      </c>
      <c r="S116" s="63">
        <f t="shared" si="109"/>
        <v>0</v>
      </c>
      <c r="T116" s="63">
        <f t="shared" si="109"/>
        <v>0</v>
      </c>
      <c r="U116" s="63">
        <f t="shared" si="109"/>
        <v>0</v>
      </c>
      <c r="V116" s="63">
        <f t="shared" si="109"/>
        <v>0</v>
      </c>
      <c r="W116" s="63">
        <f t="shared" si="109"/>
        <v>0</v>
      </c>
      <c r="X116" s="38">
        <f t="shared" si="71"/>
        <v>0</v>
      </c>
      <c r="Y116" s="38">
        <f t="shared" si="72"/>
        <v>0</v>
      </c>
      <c r="Z116" s="38">
        <f t="shared" si="73"/>
        <v>0</v>
      </c>
      <c r="AA116" s="38" t="s">
        <v>40</v>
      </c>
      <c r="AB116" s="38" t="s">
        <v>40</v>
      </c>
    </row>
    <row r="117" spans="1:28" s="4" customFormat="1" ht="23.25" customHeight="1" x14ac:dyDescent="0.25">
      <c r="A117" s="39" t="s">
        <v>239</v>
      </c>
      <c r="B117" s="34" t="s">
        <v>37</v>
      </c>
      <c r="C117" s="34">
        <v>11</v>
      </c>
      <c r="D117" s="34" t="s">
        <v>233</v>
      </c>
      <c r="E117" s="40" t="s">
        <v>240</v>
      </c>
      <c r="F117" s="63">
        <f t="shared" si="108"/>
        <v>142092023709</v>
      </c>
      <c r="G117" s="63">
        <f t="shared" si="108"/>
        <v>0</v>
      </c>
      <c r="H117" s="63">
        <f t="shared" si="108"/>
        <v>0</v>
      </c>
      <c r="I117" s="63">
        <f t="shared" si="108"/>
        <v>0</v>
      </c>
      <c r="J117" s="63">
        <f t="shared" si="108"/>
        <v>0</v>
      </c>
      <c r="K117" s="63">
        <f t="shared" si="70"/>
        <v>0</v>
      </c>
      <c r="L117" s="254">
        <f>+L118</f>
        <v>142092023709</v>
      </c>
      <c r="M117" s="253">
        <f t="shared" si="62"/>
        <v>1.8004653483314589E-2</v>
      </c>
      <c r="N117" s="63">
        <f t="shared" si="109"/>
        <v>0</v>
      </c>
      <c r="O117" s="63">
        <f t="shared" si="109"/>
        <v>0</v>
      </c>
      <c r="P117" s="63">
        <f t="shared" si="109"/>
        <v>142092023709</v>
      </c>
      <c r="Q117" s="63">
        <f t="shared" si="109"/>
        <v>0</v>
      </c>
      <c r="R117" s="63">
        <f t="shared" si="109"/>
        <v>142092023709</v>
      </c>
      <c r="S117" s="63">
        <f t="shared" si="109"/>
        <v>0</v>
      </c>
      <c r="T117" s="63">
        <f t="shared" si="109"/>
        <v>0</v>
      </c>
      <c r="U117" s="63">
        <f t="shared" si="109"/>
        <v>0</v>
      </c>
      <c r="V117" s="63">
        <f t="shared" si="109"/>
        <v>0</v>
      </c>
      <c r="W117" s="63">
        <f t="shared" si="109"/>
        <v>0</v>
      </c>
      <c r="X117" s="38">
        <f t="shared" si="71"/>
        <v>0</v>
      </c>
      <c r="Y117" s="38">
        <f t="shared" si="72"/>
        <v>0</v>
      </c>
      <c r="Z117" s="38">
        <f t="shared" si="73"/>
        <v>0</v>
      </c>
      <c r="AA117" s="38" t="s">
        <v>40</v>
      </c>
      <c r="AB117" s="38" t="s">
        <v>40</v>
      </c>
    </row>
    <row r="118" spans="1:28" ht="23.25" customHeight="1" x14ac:dyDescent="0.25">
      <c r="A118" s="43" t="s">
        <v>241</v>
      </c>
      <c r="B118" s="44" t="s">
        <v>37</v>
      </c>
      <c r="C118" s="44">
        <v>11</v>
      </c>
      <c r="D118" s="44" t="s">
        <v>233</v>
      </c>
      <c r="E118" s="45" t="s">
        <v>37</v>
      </c>
      <c r="F118" s="48">
        <v>142092023709</v>
      </c>
      <c r="G118" s="48">
        <v>0</v>
      </c>
      <c r="H118" s="48">
        <v>0</v>
      </c>
      <c r="I118" s="46">
        <v>0</v>
      </c>
      <c r="J118" s="48">
        <v>0</v>
      </c>
      <c r="K118" s="48">
        <f t="shared" si="70"/>
        <v>0</v>
      </c>
      <c r="L118" s="255">
        <f>+F118+K118</f>
        <v>142092023709</v>
      </c>
      <c r="M118" s="253">
        <f t="shared" si="62"/>
        <v>1.8004653483314589E-2</v>
      </c>
      <c r="N118" s="48">
        <v>0</v>
      </c>
      <c r="O118" s="46">
        <v>0</v>
      </c>
      <c r="P118" s="88">
        <f>L118-O118</f>
        <v>142092023709</v>
      </c>
      <c r="Q118" s="46">
        <v>0</v>
      </c>
      <c r="R118" s="88">
        <f>+L118-Q118</f>
        <v>142092023709</v>
      </c>
      <c r="S118" s="46">
        <f>O118-Q118</f>
        <v>0</v>
      </c>
      <c r="T118" s="46">
        <v>0</v>
      </c>
      <c r="U118" s="88">
        <f>+Q118-T118</f>
        <v>0</v>
      </c>
      <c r="V118" s="46">
        <v>0</v>
      </c>
      <c r="W118" s="88">
        <f>+T118-V118</f>
        <v>0</v>
      </c>
      <c r="X118" s="58">
        <f t="shared" si="71"/>
        <v>0</v>
      </c>
      <c r="Y118" s="58">
        <f t="shared" si="72"/>
        <v>0</v>
      </c>
      <c r="Z118" s="58">
        <f t="shared" si="73"/>
        <v>0</v>
      </c>
      <c r="AA118" s="58" t="s">
        <v>40</v>
      </c>
      <c r="AB118" s="58" t="s">
        <v>40</v>
      </c>
    </row>
    <row r="119" spans="1:28" ht="23.25" customHeight="1" x14ac:dyDescent="0.25">
      <c r="A119" s="39" t="s">
        <v>242</v>
      </c>
      <c r="B119" s="82" t="s">
        <v>37</v>
      </c>
      <c r="C119" s="82">
        <v>11</v>
      </c>
      <c r="D119" s="82" t="s">
        <v>38</v>
      </c>
      <c r="E119" s="40" t="s">
        <v>243</v>
      </c>
      <c r="F119" s="63">
        <f>+F120</f>
        <v>2577909803112</v>
      </c>
      <c r="G119" s="63">
        <f>+G120</f>
        <v>0</v>
      </c>
      <c r="H119" s="63">
        <f>+H120</f>
        <v>0</v>
      </c>
      <c r="I119" s="63">
        <f>+I120</f>
        <v>0</v>
      </c>
      <c r="J119" s="63">
        <f>+J120</f>
        <v>0</v>
      </c>
      <c r="K119" s="63">
        <f t="shared" si="70"/>
        <v>0</v>
      </c>
      <c r="L119" s="254">
        <f>+L120</f>
        <v>2577909803112</v>
      </c>
      <c r="M119" s="253">
        <f t="shared" si="62"/>
        <v>0.32665009269856321</v>
      </c>
      <c r="N119" s="63">
        <f t="shared" ref="N119:W119" si="110">+N120</f>
        <v>0</v>
      </c>
      <c r="O119" s="63">
        <f t="shared" si="110"/>
        <v>1352473442771</v>
      </c>
      <c r="P119" s="63">
        <f t="shared" si="110"/>
        <v>1225436360341</v>
      </c>
      <c r="Q119" s="63">
        <f t="shared" si="110"/>
        <v>1352473442771</v>
      </c>
      <c r="R119" s="63">
        <f t="shared" si="110"/>
        <v>1225436360341</v>
      </c>
      <c r="S119" s="63">
        <f t="shared" si="110"/>
        <v>0</v>
      </c>
      <c r="T119" s="63">
        <f t="shared" si="110"/>
        <v>1352473442771</v>
      </c>
      <c r="U119" s="63">
        <f t="shared" si="110"/>
        <v>0</v>
      </c>
      <c r="V119" s="63">
        <f t="shared" si="110"/>
        <v>1352473442771</v>
      </c>
      <c r="W119" s="63">
        <f t="shared" si="110"/>
        <v>0</v>
      </c>
      <c r="X119" s="38">
        <f t="shared" si="71"/>
        <v>0.52463955144525298</v>
      </c>
      <c r="Y119" s="38">
        <f t="shared" si="72"/>
        <v>0.52463955144525298</v>
      </c>
      <c r="Z119" s="38">
        <f t="shared" si="73"/>
        <v>0.52463955144525298</v>
      </c>
      <c r="AA119" s="38">
        <f t="shared" ref="AA119:AA182" si="111">+T119/Q119</f>
        <v>1</v>
      </c>
      <c r="AB119" s="38">
        <f>+V119/T119</f>
        <v>1</v>
      </c>
    </row>
    <row r="120" spans="1:28" ht="23.25" customHeight="1" thickBot="1" x14ac:dyDescent="0.3">
      <c r="A120" s="83" t="s">
        <v>244</v>
      </c>
      <c r="B120" s="84" t="s">
        <v>37</v>
      </c>
      <c r="C120" s="84">
        <v>11</v>
      </c>
      <c r="D120" s="84" t="s">
        <v>38</v>
      </c>
      <c r="E120" s="85" t="s">
        <v>245</v>
      </c>
      <c r="F120" s="46">
        <v>2577909803112</v>
      </c>
      <c r="G120" s="88">
        <v>0</v>
      </c>
      <c r="H120" s="88">
        <v>0</v>
      </c>
      <c r="I120" s="88">
        <v>0</v>
      </c>
      <c r="J120" s="88">
        <v>0</v>
      </c>
      <c r="K120" s="88">
        <f t="shared" si="70"/>
        <v>0</v>
      </c>
      <c r="L120" s="256">
        <f>+F120+K120</f>
        <v>2577909803112</v>
      </c>
      <c r="M120" s="263">
        <f t="shared" si="62"/>
        <v>0.32665009269856321</v>
      </c>
      <c r="N120" s="88">
        <v>0</v>
      </c>
      <c r="O120" s="46">
        <v>1352473442771</v>
      </c>
      <c r="P120" s="88">
        <f>L120-O120</f>
        <v>1225436360341</v>
      </c>
      <c r="Q120" s="46">
        <v>1352473442771</v>
      </c>
      <c r="R120" s="88">
        <f>+L120-Q120</f>
        <v>1225436360341</v>
      </c>
      <c r="S120" s="46">
        <f>O120-Q120</f>
        <v>0</v>
      </c>
      <c r="T120" s="46">
        <v>1352473442771</v>
      </c>
      <c r="U120" s="88">
        <f>+Q120-T120</f>
        <v>0</v>
      </c>
      <c r="V120" s="46">
        <v>1352473442771</v>
      </c>
      <c r="W120" s="88">
        <f>+T120-V120</f>
        <v>0</v>
      </c>
      <c r="X120" s="49">
        <f t="shared" si="71"/>
        <v>0.52463955144525298</v>
      </c>
      <c r="Y120" s="49">
        <f t="shared" si="72"/>
        <v>0.52463955144525298</v>
      </c>
      <c r="Z120" s="49">
        <f t="shared" si="73"/>
        <v>0.52463955144525298</v>
      </c>
      <c r="AA120" s="49">
        <f t="shared" si="111"/>
        <v>1</v>
      </c>
      <c r="AB120" s="49">
        <f>+V120/T120</f>
        <v>1</v>
      </c>
    </row>
    <row r="121" spans="1:28" s="4" customFormat="1" ht="28.5" customHeight="1" thickBot="1" x14ac:dyDescent="0.3">
      <c r="A121" s="21" t="s">
        <v>246</v>
      </c>
      <c r="B121" s="89" t="s">
        <v>37</v>
      </c>
      <c r="C121" s="90">
        <v>10</v>
      </c>
      <c r="D121" s="89" t="s">
        <v>38</v>
      </c>
      <c r="E121" s="23" t="s">
        <v>247</v>
      </c>
      <c r="F121" s="24">
        <f>+F124+F230+F252+F262+F268</f>
        <v>4895916309483</v>
      </c>
      <c r="G121" s="24">
        <f>+G124+G230+G252+G262+G268</f>
        <v>0</v>
      </c>
      <c r="H121" s="24">
        <f>+H124+H230+H252+H262+H268</f>
        <v>0</v>
      </c>
      <c r="I121" s="24">
        <f>+I124+I230+I252+I262+I268</f>
        <v>0</v>
      </c>
      <c r="J121" s="24">
        <f>+J124+J230+J252+J262+J268</f>
        <v>0</v>
      </c>
      <c r="K121" s="24">
        <f t="shared" si="70"/>
        <v>0</v>
      </c>
      <c r="L121" s="248">
        <f>+L124+L230+L252+L262+L268</f>
        <v>4895916309483</v>
      </c>
      <c r="M121" s="264">
        <f t="shared" si="62"/>
        <v>0.62036752193829503</v>
      </c>
      <c r="N121" s="24">
        <f t="shared" ref="N121:W121" si="112">+N124+N230+N252+N262+N268</f>
        <v>0</v>
      </c>
      <c r="O121" s="24">
        <f t="shared" si="112"/>
        <v>3753179756952.1201</v>
      </c>
      <c r="P121" s="24">
        <f t="shared" si="112"/>
        <v>1142736552530.8801</v>
      </c>
      <c r="Q121" s="24">
        <f t="shared" si="112"/>
        <v>3750031192386.5</v>
      </c>
      <c r="R121" s="24">
        <f t="shared" si="112"/>
        <v>1145885117096.5</v>
      </c>
      <c r="S121" s="24">
        <f t="shared" si="112"/>
        <v>3148564565.6199999</v>
      </c>
      <c r="T121" s="24">
        <f t="shared" si="112"/>
        <v>9933621910.2700005</v>
      </c>
      <c r="U121" s="24">
        <f t="shared" si="112"/>
        <v>3740097570476.23</v>
      </c>
      <c r="V121" s="24">
        <f t="shared" si="112"/>
        <v>9843663300.2700005</v>
      </c>
      <c r="W121" s="24">
        <f t="shared" si="112"/>
        <v>89958610</v>
      </c>
      <c r="X121" s="30">
        <f t="shared" si="71"/>
        <v>0.76595083643954209</v>
      </c>
      <c r="Y121" s="243">
        <f t="shared" si="72"/>
        <v>2.0289607261115483E-3</v>
      </c>
      <c r="Z121" s="243">
        <f t="shared" si="73"/>
        <v>2.0105865129278473E-3</v>
      </c>
      <c r="AA121" s="31">
        <f t="shared" si="111"/>
        <v>2.6489438089042391E-3</v>
      </c>
      <c r="AB121" s="32">
        <f>+V121/T121</f>
        <v>0.99094402718237196</v>
      </c>
    </row>
    <row r="122" spans="1:28" s="4" customFormat="1" ht="28.5" customHeight="1" thickBot="1" x14ac:dyDescent="0.3">
      <c r="A122" s="21" t="s">
        <v>246</v>
      </c>
      <c r="B122" s="89" t="s">
        <v>37</v>
      </c>
      <c r="C122" s="90">
        <v>13</v>
      </c>
      <c r="D122" s="89" t="s">
        <v>38</v>
      </c>
      <c r="E122" s="23" t="s">
        <v>247</v>
      </c>
      <c r="F122" s="24">
        <f>+F269</f>
        <v>15000000000</v>
      </c>
      <c r="G122" s="24">
        <f>+G269</f>
        <v>0</v>
      </c>
      <c r="H122" s="24">
        <f>+H269</f>
        <v>0</v>
      </c>
      <c r="I122" s="24">
        <f>+I269</f>
        <v>2925000000</v>
      </c>
      <c r="J122" s="24">
        <f>+J269</f>
        <v>2925000000</v>
      </c>
      <c r="K122" s="24">
        <f t="shared" si="70"/>
        <v>0</v>
      </c>
      <c r="L122" s="248">
        <f>+L269</f>
        <v>15000000000</v>
      </c>
      <c r="M122" s="25">
        <f t="shared" si="62"/>
        <v>1.9006682796130295E-3</v>
      </c>
      <c r="N122" s="24">
        <f t="shared" ref="N122:W122" si="113">+N269</f>
        <v>0</v>
      </c>
      <c r="O122" s="24">
        <f t="shared" si="113"/>
        <v>12075000000</v>
      </c>
      <c r="P122" s="24">
        <f t="shared" si="113"/>
        <v>2925000000</v>
      </c>
      <c r="Q122" s="24">
        <f t="shared" si="113"/>
        <v>6405089410</v>
      </c>
      <c r="R122" s="24">
        <f t="shared" si="113"/>
        <v>8594910590</v>
      </c>
      <c r="S122" s="24">
        <f t="shared" si="113"/>
        <v>5669910590</v>
      </c>
      <c r="T122" s="24">
        <f t="shared" si="113"/>
        <v>0</v>
      </c>
      <c r="U122" s="24">
        <f t="shared" si="113"/>
        <v>6405089410</v>
      </c>
      <c r="V122" s="24">
        <f t="shared" si="113"/>
        <v>0</v>
      </c>
      <c r="W122" s="24">
        <f t="shared" si="113"/>
        <v>0</v>
      </c>
      <c r="X122" s="30">
        <f t="shared" si="71"/>
        <v>0.42700596066666668</v>
      </c>
      <c r="Y122" s="243">
        <f t="shared" si="72"/>
        <v>0</v>
      </c>
      <c r="Z122" s="31">
        <f t="shared" si="73"/>
        <v>0</v>
      </c>
      <c r="AA122" s="31">
        <f t="shared" si="111"/>
        <v>0</v>
      </c>
      <c r="AB122" s="32" t="s">
        <v>40</v>
      </c>
    </row>
    <row r="123" spans="1:28" s="4" customFormat="1" ht="28.5" customHeight="1" thickBot="1" x14ac:dyDescent="0.3">
      <c r="A123" s="21" t="s">
        <v>246</v>
      </c>
      <c r="B123" s="89" t="s">
        <v>41</v>
      </c>
      <c r="C123" s="90">
        <v>20</v>
      </c>
      <c r="D123" s="89" t="s">
        <v>38</v>
      </c>
      <c r="E123" s="23" t="s">
        <v>247</v>
      </c>
      <c r="F123" s="24">
        <f>+F240+F270</f>
        <v>147104900000</v>
      </c>
      <c r="G123" s="24">
        <f>+G240+G270</f>
        <v>0</v>
      </c>
      <c r="H123" s="24">
        <f>+H240+H270</f>
        <v>0</v>
      </c>
      <c r="I123" s="24">
        <f>+I240+I270</f>
        <v>2074546116</v>
      </c>
      <c r="J123" s="24">
        <f>+J240+J270</f>
        <v>2074546116</v>
      </c>
      <c r="K123" s="24">
        <f t="shared" si="70"/>
        <v>0</v>
      </c>
      <c r="L123" s="248">
        <f>+L240+L270</f>
        <v>147104900000</v>
      </c>
      <c r="M123" s="25">
        <f t="shared" si="62"/>
        <v>1.8639841147043115E-2</v>
      </c>
      <c r="N123" s="24">
        <f t="shared" ref="N123:W123" si="114">+N240+N270</f>
        <v>0</v>
      </c>
      <c r="O123" s="24">
        <f t="shared" si="114"/>
        <v>126875573489</v>
      </c>
      <c r="P123" s="24">
        <f t="shared" si="114"/>
        <v>20229326511</v>
      </c>
      <c r="Q123" s="24">
        <f t="shared" si="114"/>
        <v>85448633545.710007</v>
      </c>
      <c r="R123" s="24">
        <f t="shared" si="114"/>
        <v>61656266454.290001</v>
      </c>
      <c r="S123" s="24">
        <f t="shared" si="114"/>
        <v>41426939943.289993</v>
      </c>
      <c r="T123" s="24">
        <f t="shared" si="114"/>
        <v>64517695740.060005</v>
      </c>
      <c r="U123" s="24">
        <f t="shared" si="114"/>
        <v>20930937805.649998</v>
      </c>
      <c r="V123" s="24">
        <f t="shared" si="114"/>
        <v>64447846660.060005</v>
      </c>
      <c r="W123" s="24">
        <f t="shared" si="114"/>
        <v>69849080</v>
      </c>
      <c r="X123" s="30">
        <f t="shared" si="71"/>
        <v>0.58086871032650855</v>
      </c>
      <c r="Y123" s="31">
        <f t="shared" si="72"/>
        <v>0.43858291423372031</v>
      </c>
      <c r="Z123" s="31">
        <f t="shared" si="73"/>
        <v>0.4381080892618805</v>
      </c>
      <c r="AA123" s="31">
        <f t="shared" si="111"/>
        <v>0.75504654741549282</v>
      </c>
      <c r="AB123" s="32">
        <f>+V123/T123</f>
        <v>0.99891736555066346</v>
      </c>
    </row>
    <row r="124" spans="1:28" ht="24" customHeight="1" x14ac:dyDescent="0.25">
      <c r="A124" s="33" t="s">
        <v>248</v>
      </c>
      <c r="B124" s="92" t="s">
        <v>37</v>
      </c>
      <c r="C124" s="92">
        <v>10</v>
      </c>
      <c r="D124" s="92" t="s">
        <v>38</v>
      </c>
      <c r="E124" s="35" t="s">
        <v>249</v>
      </c>
      <c r="F124" s="93">
        <f>+F125</f>
        <v>4811194871576</v>
      </c>
      <c r="G124" s="93">
        <f>+G125</f>
        <v>0</v>
      </c>
      <c r="H124" s="93">
        <f>+H125</f>
        <v>0</v>
      </c>
      <c r="I124" s="93">
        <f>+I125</f>
        <v>0</v>
      </c>
      <c r="J124" s="93">
        <f>+J125</f>
        <v>0</v>
      </c>
      <c r="K124" s="93">
        <f t="shared" si="70"/>
        <v>0</v>
      </c>
      <c r="L124" s="257">
        <f>+L125</f>
        <v>4811194871576</v>
      </c>
      <c r="M124" s="265">
        <f t="shared" si="62"/>
        <v>0.60963236529609244</v>
      </c>
      <c r="N124" s="93">
        <f t="shared" ref="N124:W124" si="115">+N125</f>
        <v>0</v>
      </c>
      <c r="O124" s="93">
        <f t="shared" si="115"/>
        <v>3678733064281.6899</v>
      </c>
      <c r="P124" s="93">
        <f t="shared" si="115"/>
        <v>1132461807294.3101</v>
      </c>
      <c r="Q124" s="93">
        <f t="shared" si="115"/>
        <v>3677679528480.3198</v>
      </c>
      <c r="R124" s="93">
        <f t="shared" si="115"/>
        <v>1133515343095.6799</v>
      </c>
      <c r="S124" s="93">
        <f t="shared" si="115"/>
        <v>1053535801.3699999</v>
      </c>
      <c r="T124" s="93">
        <f t="shared" si="115"/>
        <v>3507953674.6399999</v>
      </c>
      <c r="U124" s="93">
        <f t="shared" si="115"/>
        <v>3674171574805.6797</v>
      </c>
      <c r="V124" s="93">
        <f t="shared" si="115"/>
        <v>3473593165.6399999</v>
      </c>
      <c r="W124" s="93">
        <f t="shared" si="115"/>
        <v>34360509</v>
      </c>
      <c r="X124" s="38">
        <f t="shared" si="71"/>
        <v>0.76440045075031948</v>
      </c>
      <c r="Y124" s="147">
        <f t="shared" si="72"/>
        <v>7.291231738220784E-4</v>
      </c>
      <c r="Z124" s="147">
        <f t="shared" si="73"/>
        <v>7.2198139097661557E-4</v>
      </c>
      <c r="AA124" s="147">
        <f t="shared" si="111"/>
        <v>9.5384974342491071E-4</v>
      </c>
      <c r="AB124" s="38">
        <f>+V124/T124</f>
        <v>0.99020497070745206</v>
      </c>
    </row>
    <row r="125" spans="1:28" ht="24" customHeight="1" x14ac:dyDescent="0.25">
      <c r="A125" s="39" t="s">
        <v>250</v>
      </c>
      <c r="B125" s="34" t="s">
        <v>37</v>
      </c>
      <c r="C125" s="34">
        <v>10</v>
      </c>
      <c r="D125" s="34" t="s">
        <v>38</v>
      </c>
      <c r="E125" s="40" t="s">
        <v>251</v>
      </c>
      <c r="F125" s="62">
        <f>+F126+F130+F134+F138+F142+F146+F150+F154+F158+F162+F166+F170+F174+F178+F182+F186+F190+F194+F198+F202+F206+F210+F214+F218+F222+F226</f>
        <v>4811194871576</v>
      </c>
      <c r="G125" s="62">
        <f>+G126+G130+G134+G138+G142+G146+G150+G154+G158+G162+G166+G170+G174+G178+G182+G186+G190+G194+G198+G202+G206+G210+G214+G218+G222+G226</f>
        <v>0</v>
      </c>
      <c r="H125" s="62">
        <f>+H126+H130+H134+H138+H142+H146+H150+H154+H158+H162+H166+H170+H174+H178+H182+H186+H190+H194+H198+H202+H206+H210+H214+H218+H222+H226</f>
        <v>0</v>
      </c>
      <c r="I125" s="62">
        <f>+I126+I130+I134+I138+I142+I146+I150+I154+I158+I162+I166+I170+I174+I178+I182+I186+I190+I194+I198+I202+I206+I210+I214+I218+I222+I226</f>
        <v>0</v>
      </c>
      <c r="J125" s="62">
        <f>+J126+J130+J134+J138+J142+J146+J150+J154+J158+J162+J166+J170+J174+J178+J182+J186+J190+J194+J198+J202+J206+J210+J214+J218+J222+J226</f>
        <v>0</v>
      </c>
      <c r="K125" s="62">
        <f t="shared" si="70"/>
        <v>0</v>
      </c>
      <c r="L125" s="66">
        <f>+L126+L130+L134+L138+L142+L146+L150+L154+L158+L162+L166+L170+L174+L178+L182+L186+L190+L194+L198+L202+L206+L210+L214+L218+L222+L226</f>
        <v>4811194871576</v>
      </c>
      <c r="M125" s="253">
        <f t="shared" si="62"/>
        <v>0.60963236529609244</v>
      </c>
      <c r="N125" s="62">
        <f t="shared" ref="N125:W125" si="116">+N126+N130+N134+N138+N142+N146+N150+N154+N158+N162+N166+N170+N174+N178+N182+N186+N190+N194+N198+N202+N206+N210+N214+N218+N222+N226</f>
        <v>0</v>
      </c>
      <c r="O125" s="62">
        <f t="shared" si="116"/>
        <v>3678733064281.6899</v>
      </c>
      <c r="P125" s="62">
        <f t="shared" si="116"/>
        <v>1132461807294.3101</v>
      </c>
      <c r="Q125" s="62">
        <f t="shared" si="116"/>
        <v>3677679528480.3198</v>
      </c>
      <c r="R125" s="62">
        <f t="shared" si="116"/>
        <v>1133515343095.6799</v>
      </c>
      <c r="S125" s="62">
        <f t="shared" si="116"/>
        <v>1053535801.3699999</v>
      </c>
      <c r="T125" s="62">
        <f t="shared" si="116"/>
        <v>3507953674.6399999</v>
      </c>
      <c r="U125" s="62">
        <f t="shared" si="116"/>
        <v>3674171574805.6797</v>
      </c>
      <c r="V125" s="62">
        <f t="shared" si="116"/>
        <v>3473593165.6399999</v>
      </c>
      <c r="W125" s="62">
        <f t="shared" si="116"/>
        <v>34360509</v>
      </c>
      <c r="X125" s="38">
        <f t="shared" si="71"/>
        <v>0.76440045075031948</v>
      </c>
      <c r="Y125" s="147">
        <f t="shared" si="72"/>
        <v>7.291231738220784E-4</v>
      </c>
      <c r="Z125" s="147">
        <f t="shared" si="73"/>
        <v>7.2198139097661557E-4</v>
      </c>
      <c r="AA125" s="147">
        <f t="shared" si="111"/>
        <v>9.5384974342491071E-4</v>
      </c>
      <c r="AB125" s="38">
        <f>+V125/T125</f>
        <v>0.99020497070745206</v>
      </c>
    </row>
    <row r="126" spans="1:28" ht="54" customHeight="1" x14ac:dyDescent="0.25">
      <c r="A126" s="39" t="s">
        <v>252</v>
      </c>
      <c r="B126" s="34" t="s">
        <v>37</v>
      </c>
      <c r="C126" s="34">
        <v>10</v>
      </c>
      <c r="D126" s="34" t="s">
        <v>38</v>
      </c>
      <c r="E126" s="40" t="s">
        <v>253</v>
      </c>
      <c r="F126" s="62">
        <f t="shared" ref="F126:J128" si="117">+F127</f>
        <v>214344555873</v>
      </c>
      <c r="G126" s="62">
        <f t="shared" si="117"/>
        <v>0</v>
      </c>
      <c r="H126" s="62">
        <f t="shared" si="117"/>
        <v>0</v>
      </c>
      <c r="I126" s="62">
        <f t="shared" si="117"/>
        <v>0</v>
      </c>
      <c r="J126" s="62">
        <f t="shared" si="117"/>
        <v>0</v>
      </c>
      <c r="K126" s="62">
        <f t="shared" si="70"/>
        <v>0</v>
      </c>
      <c r="L126" s="66">
        <f>+L127</f>
        <v>214344555873</v>
      </c>
      <c r="M126" s="253">
        <f t="shared" si="62"/>
        <v>2.7159859883703584E-2</v>
      </c>
      <c r="N126" s="62">
        <f t="shared" ref="N126:W128" si="118">+N127</f>
        <v>0</v>
      </c>
      <c r="O126" s="62">
        <f t="shared" si="118"/>
        <v>189713379685</v>
      </c>
      <c r="P126" s="62">
        <f t="shared" si="118"/>
        <v>24631176188</v>
      </c>
      <c r="Q126" s="62">
        <f t="shared" si="118"/>
        <v>189713379685</v>
      </c>
      <c r="R126" s="62">
        <f t="shared" si="118"/>
        <v>24631176188</v>
      </c>
      <c r="S126" s="62">
        <f t="shared" si="118"/>
        <v>0</v>
      </c>
      <c r="T126" s="62">
        <f t="shared" si="118"/>
        <v>0</v>
      </c>
      <c r="U126" s="62">
        <f t="shared" si="118"/>
        <v>189713379685</v>
      </c>
      <c r="V126" s="62">
        <f t="shared" si="118"/>
        <v>0</v>
      </c>
      <c r="W126" s="62">
        <f t="shared" si="118"/>
        <v>0</v>
      </c>
      <c r="X126" s="38">
        <f t="shared" si="71"/>
        <v>0.88508606580801585</v>
      </c>
      <c r="Y126" s="38">
        <f t="shared" si="72"/>
        <v>0</v>
      </c>
      <c r="Z126" s="38">
        <f t="shared" si="73"/>
        <v>0</v>
      </c>
      <c r="AA126" s="38">
        <f t="shared" si="111"/>
        <v>0</v>
      </c>
      <c r="AB126" s="38" t="s">
        <v>40</v>
      </c>
    </row>
    <row r="127" spans="1:28" ht="54" customHeight="1" x14ac:dyDescent="0.25">
      <c r="A127" s="39" t="s">
        <v>254</v>
      </c>
      <c r="B127" s="34" t="s">
        <v>37</v>
      </c>
      <c r="C127" s="34">
        <v>10</v>
      </c>
      <c r="D127" s="34" t="s">
        <v>38</v>
      </c>
      <c r="E127" s="40" t="s">
        <v>253</v>
      </c>
      <c r="F127" s="62">
        <f t="shared" si="117"/>
        <v>214344555873</v>
      </c>
      <c r="G127" s="62">
        <f t="shared" si="117"/>
        <v>0</v>
      </c>
      <c r="H127" s="62">
        <f t="shared" si="117"/>
        <v>0</v>
      </c>
      <c r="I127" s="62">
        <f t="shared" si="117"/>
        <v>0</v>
      </c>
      <c r="J127" s="62">
        <f t="shared" si="117"/>
        <v>0</v>
      </c>
      <c r="K127" s="62">
        <f t="shared" si="70"/>
        <v>0</v>
      </c>
      <c r="L127" s="66">
        <f>+L128</f>
        <v>214344555873</v>
      </c>
      <c r="M127" s="253">
        <f t="shared" si="62"/>
        <v>2.7159859883703584E-2</v>
      </c>
      <c r="N127" s="62">
        <f t="shared" si="118"/>
        <v>0</v>
      </c>
      <c r="O127" s="62">
        <f t="shared" si="118"/>
        <v>189713379685</v>
      </c>
      <c r="P127" s="62">
        <f t="shared" si="118"/>
        <v>24631176188</v>
      </c>
      <c r="Q127" s="62">
        <f t="shared" si="118"/>
        <v>189713379685</v>
      </c>
      <c r="R127" s="62">
        <f t="shared" si="118"/>
        <v>24631176188</v>
      </c>
      <c r="S127" s="62">
        <f t="shared" si="118"/>
        <v>0</v>
      </c>
      <c r="T127" s="62">
        <f t="shared" si="118"/>
        <v>0</v>
      </c>
      <c r="U127" s="62">
        <f t="shared" si="118"/>
        <v>189713379685</v>
      </c>
      <c r="V127" s="62">
        <f t="shared" si="118"/>
        <v>0</v>
      </c>
      <c r="W127" s="62">
        <f t="shared" si="118"/>
        <v>0</v>
      </c>
      <c r="X127" s="38">
        <f t="shared" si="71"/>
        <v>0.88508606580801585</v>
      </c>
      <c r="Y127" s="38">
        <f t="shared" si="72"/>
        <v>0</v>
      </c>
      <c r="Z127" s="38">
        <f t="shared" si="73"/>
        <v>0</v>
      </c>
      <c r="AA127" s="38">
        <f t="shared" si="111"/>
        <v>0</v>
      </c>
      <c r="AB127" s="38" t="s">
        <v>40</v>
      </c>
    </row>
    <row r="128" spans="1:28" ht="30" customHeight="1" x14ac:dyDescent="0.25">
      <c r="A128" s="39" t="s">
        <v>255</v>
      </c>
      <c r="B128" s="34" t="s">
        <v>37</v>
      </c>
      <c r="C128" s="34">
        <v>10</v>
      </c>
      <c r="D128" s="34" t="s">
        <v>38</v>
      </c>
      <c r="E128" s="40" t="s">
        <v>256</v>
      </c>
      <c r="F128" s="62">
        <f t="shared" si="117"/>
        <v>214344555873</v>
      </c>
      <c r="G128" s="62">
        <f t="shared" si="117"/>
        <v>0</v>
      </c>
      <c r="H128" s="62">
        <f t="shared" si="117"/>
        <v>0</v>
      </c>
      <c r="I128" s="62">
        <f t="shared" si="117"/>
        <v>0</v>
      </c>
      <c r="J128" s="62">
        <f t="shared" si="117"/>
        <v>0</v>
      </c>
      <c r="K128" s="62">
        <f t="shared" si="70"/>
        <v>0</v>
      </c>
      <c r="L128" s="66">
        <f>+L129</f>
        <v>214344555873</v>
      </c>
      <c r="M128" s="253">
        <f t="shared" si="62"/>
        <v>2.7159859883703584E-2</v>
      </c>
      <c r="N128" s="62">
        <f t="shared" si="118"/>
        <v>0</v>
      </c>
      <c r="O128" s="62">
        <f t="shared" si="118"/>
        <v>189713379685</v>
      </c>
      <c r="P128" s="62">
        <f t="shared" si="118"/>
        <v>24631176188</v>
      </c>
      <c r="Q128" s="62">
        <f t="shared" si="118"/>
        <v>189713379685</v>
      </c>
      <c r="R128" s="62">
        <f t="shared" si="118"/>
        <v>24631176188</v>
      </c>
      <c r="S128" s="62">
        <f t="shared" si="118"/>
        <v>0</v>
      </c>
      <c r="T128" s="62">
        <f t="shared" si="118"/>
        <v>0</v>
      </c>
      <c r="U128" s="62">
        <f t="shared" si="118"/>
        <v>189713379685</v>
      </c>
      <c r="V128" s="62">
        <f t="shared" si="118"/>
        <v>0</v>
      </c>
      <c r="W128" s="62">
        <f t="shared" si="118"/>
        <v>0</v>
      </c>
      <c r="X128" s="38">
        <f t="shared" si="71"/>
        <v>0.88508606580801585</v>
      </c>
      <c r="Y128" s="38">
        <f t="shared" si="72"/>
        <v>0</v>
      </c>
      <c r="Z128" s="38">
        <f t="shared" si="73"/>
        <v>0</v>
      </c>
      <c r="AA128" s="38">
        <f t="shared" si="111"/>
        <v>0</v>
      </c>
      <c r="AB128" s="38" t="s">
        <v>40</v>
      </c>
    </row>
    <row r="129" spans="1:28" ht="30" customHeight="1" x14ac:dyDescent="0.25">
      <c r="A129" s="43" t="s">
        <v>257</v>
      </c>
      <c r="B129" s="44" t="s">
        <v>37</v>
      </c>
      <c r="C129" s="44">
        <v>10</v>
      </c>
      <c r="D129" s="44" t="s">
        <v>38</v>
      </c>
      <c r="E129" s="45" t="s">
        <v>258</v>
      </c>
      <c r="F129" s="46">
        <v>214344555873</v>
      </c>
      <c r="G129" s="46">
        <v>0</v>
      </c>
      <c r="H129" s="46">
        <v>0</v>
      </c>
      <c r="I129" s="46">
        <v>0</v>
      </c>
      <c r="J129" s="46">
        <v>0</v>
      </c>
      <c r="K129" s="46">
        <f t="shared" si="70"/>
        <v>0</v>
      </c>
      <c r="L129" s="56">
        <f>+F129+K129</f>
        <v>214344555873</v>
      </c>
      <c r="M129" s="266">
        <f t="shared" si="62"/>
        <v>2.7159859883703584E-2</v>
      </c>
      <c r="N129" s="46">
        <v>0</v>
      </c>
      <c r="O129" s="46">
        <v>189713379685</v>
      </c>
      <c r="P129" s="46">
        <f>L129-O129</f>
        <v>24631176188</v>
      </c>
      <c r="Q129" s="46">
        <v>189713379685</v>
      </c>
      <c r="R129" s="46">
        <f>+L129-Q129</f>
        <v>24631176188</v>
      </c>
      <c r="S129" s="46">
        <f>O129-Q129</f>
        <v>0</v>
      </c>
      <c r="T129" s="46">
        <v>0</v>
      </c>
      <c r="U129" s="46">
        <f>+Q129-T129</f>
        <v>189713379685</v>
      </c>
      <c r="V129" s="46">
        <v>0</v>
      </c>
      <c r="W129" s="88">
        <f>+T129-V129</f>
        <v>0</v>
      </c>
      <c r="X129" s="49">
        <f t="shared" si="71"/>
        <v>0.88508606580801585</v>
      </c>
      <c r="Y129" s="49">
        <f t="shared" si="72"/>
        <v>0</v>
      </c>
      <c r="Z129" s="49">
        <f t="shared" si="73"/>
        <v>0</v>
      </c>
      <c r="AA129" s="49">
        <f t="shared" si="111"/>
        <v>0</v>
      </c>
      <c r="AB129" s="49" t="s">
        <v>40</v>
      </c>
    </row>
    <row r="130" spans="1:28" ht="49.5" customHeight="1" x14ac:dyDescent="0.25">
      <c r="A130" s="39" t="s">
        <v>259</v>
      </c>
      <c r="B130" s="34" t="s">
        <v>37</v>
      </c>
      <c r="C130" s="34">
        <v>10</v>
      </c>
      <c r="D130" s="34" t="s">
        <v>38</v>
      </c>
      <c r="E130" s="40" t="s">
        <v>260</v>
      </c>
      <c r="F130" s="62">
        <f t="shared" ref="F130:J132" si="119">+F131</f>
        <v>3195851089</v>
      </c>
      <c r="G130" s="62">
        <f t="shared" si="119"/>
        <v>0</v>
      </c>
      <c r="H130" s="62">
        <f t="shared" si="119"/>
        <v>0</v>
      </c>
      <c r="I130" s="62">
        <f t="shared" si="119"/>
        <v>0</v>
      </c>
      <c r="J130" s="62">
        <f t="shared" si="119"/>
        <v>0</v>
      </c>
      <c r="K130" s="62">
        <f t="shared" si="70"/>
        <v>0</v>
      </c>
      <c r="L130" s="66">
        <f>+L131</f>
        <v>3195851089</v>
      </c>
      <c r="M130" s="42">
        <f t="shared" si="62"/>
        <v>4.0495018608193714E-4</v>
      </c>
      <c r="N130" s="62">
        <f t="shared" ref="N130:W132" si="120">+N131</f>
        <v>0</v>
      </c>
      <c r="O130" s="62">
        <f t="shared" si="120"/>
        <v>3195851089</v>
      </c>
      <c r="P130" s="62">
        <f t="shared" si="120"/>
        <v>0</v>
      </c>
      <c r="Q130" s="62">
        <f t="shared" si="120"/>
        <v>3195851089</v>
      </c>
      <c r="R130" s="62">
        <f t="shared" si="120"/>
        <v>0</v>
      </c>
      <c r="S130" s="62">
        <f t="shared" si="120"/>
        <v>0</v>
      </c>
      <c r="T130" s="62">
        <f t="shared" si="120"/>
        <v>0</v>
      </c>
      <c r="U130" s="62">
        <f t="shared" si="120"/>
        <v>3195851089</v>
      </c>
      <c r="V130" s="62">
        <f t="shared" si="120"/>
        <v>0</v>
      </c>
      <c r="W130" s="62">
        <f t="shared" si="120"/>
        <v>0</v>
      </c>
      <c r="X130" s="38">
        <f t="shared" si="71"/>
        <v>1</v>
      </c>
      <c r="Y130" s="38">
        <f t="shared" si="72"/>
        <v>0</v>
      </c>
      <c r="Z130" s="38">
        <f t="shared" si="73"/>
        <v>0</v>
      </c>
      <c r="AA130" s="38">
        <f t="shared" si="111"/>
        <v>0</v>
      </c>
      <c r="AB130" s="38" t="s">
        <v>40</v>
      </c>
    </row>
    <row r="131" spans="1:28" ht="49.5" customHeight="1" x14ac:dyDescent="0.25">
      <c r="A131" s="39" t="s">
        <v>261</v>
      </c>
      <c r="B131" s="34" t="s">
        <v>37</v>
      </c>
      <c r="C131" s="34">
        <v>10</v>
      </c>
      <c r="D131" s="34" t="s">
        <v>38</v>
      </c>
      <c r="E131" s="95" t="s">
        <v>260</v>
      </c>
      <c r="F131" s="62">
        <f t="shared" si="119"/>
        <v>3195851089</v>
      </c>
      <c r="G131" s="62">
        <f t="shared" si="119"/>
        <v>0</v>
      </c>
      <c r="H131" s="62">
        <f t="shared" si="119"/>
        <v>0</v>
      </c>
      <c r="I131" s="62">
        <f t="shared" si="119"/>
        <v>0</v>
      </c>
      <c r="J131" s="62">
        <f t="shared" si="119"/>
        <v>0</v>
      </c>
      <c r="K131" s="62">
        <f t="shared" si="70"/>
        <v>0</v>
      </c>
      <c r="L131" s="66">
        <f>+L132</f>
        <v>3195851089</v>
      </c>
      <c r="M131" s="42">
        <f t="shared" si="62"/>
        <v>4.0495018608193714E-4</v>
      </c>
      <c r="N131" s="62">
        <f t="shared" si="120"/>
        <v>0</v>
      </c>
      <c r="O131" s="62">
        <f t="shared" si="120"/>
        <v>3195851089</v>
      </c>
      <c r="P131" s="62">
        <f t="shared" si="120"/>
        <v>0</v>
      </c>
      <c r="Q131" s="62">
        <f t="shared" si="120"/>
        <v>3195851089</v>
      </c>
      <c r="R131" s="62">
        <f t="shared" si="120"/>
        <v>0</v>
      </c>
      <c r="S131" s="62">
        <f t="shared" si="120"/>
        <v>0</v>
      </c>
      <c r="T131" s="62">
        <f t="shared" si="120"/>
        <v>0</v>
      </c>
      <c r="U131" s="62">
        <f t="shared" si="120"/>
        <v>3195851089</v>
      </c>
      <c r="V131" s="62">
        <f t="shared" si="120"/>
        <v>0</v>
      </c>
      <c r="W131" s="62">
        <f t="shared" si="120"/>
        <v>0</v>
      </c>
      <c r="X131" s="38">
        <f t="shared" si="71"/>
        <v>1</v>
      </c>
      <c r="Y131" s="38">
        <f t="shared" si="72"/>
        <v>0</v>
      </c>
      <c r="Z131" s="38">
        <f t="shared" si="73"/>
        <v>0</v>
      </c>
      <c r="AA131" s="38">
        <f t="shared" si="111"/>
        <v>0</v>
      </c>
      <c r="AB131" s="38" t="s">
        <v>40</v>
      </c>
    </row>
    <row r="132" spans="1:28" ht="32.25" customHeight="1" x14ac:dyDescent="0.25">
      <c r="A132" s="39" t="s">
        <v>262</v>
      </c>
      <c r="B132" s="34" t="s">
        <v>37</v>
      </c>
      <c r="C132" s="34">
        <v>10</v>
      </c>
      <c r="D132" s="34" t="s">
        <v>38</v>
      </c>
      <c r="E132" s="40" t="s">
        <v>256</v>
      </c>
      <c r="F132" s="62">
        <f t="shared" si="119"/>
        <v>3195851089</v>
      </c>
      <c r="G132" s="62">
        <f t="shared" si="119"/>
        <v>0</v>
      </c>
      <c r="H132" s="62">
        <f t="shared" si="119"/>
        <v>0</v>
      </c>
      <c r="I132" s="62">
        <f t="shared" si="119"/>
        <v>0</v>
      </c>
      <c r="J132" s="62">
        <f t="shared" si="119"/>
        <v>0</v>
      </c>
      <c r="K132" s="62">
        <f t="shared" si="70"/>
        <v>0</v>
      </c>
      <c r="L132" s="66">
        <f>+L133</f>
        <v>3195851089</v>
      </c>
      <c r="M132" s="42">
        <f t="shared" si="62"/>
        <v>4.0495018608193714E-4</v>
      </c>
      <c r="N132" s="62">
        <f t="shared" si="120"/>
        <v>0</v>
      </c>
      <c r="O132" s="62">
        <f t="shared" si="120"/>
        <v>3195851089</v>
      </c>
      <c r="P132" s="62">
        <f t="shared" si="120"/>
        <v>0</v>
      </c>
      <c r="Q132" s="62">
        <f t="shared" si="120"/>
        <v>3195851089</v>
      </c>
      <c r="R132" s="62">
        <f t="shared" si="120"/>
        <v>0</v>
      </c>
      <c r="S132" s="62">
        <f t="shared" si="120"/>
        <v>0</v>
      </c>
      <c r="T132" s="62">
        <f t="shared" si="120"/>
        <v>0</v>
      </c>
      <c r="U132" s="62">
        <f t="shared" si="120"/>
        <v>3195851089</v>
      </c>
      <c r="V132" s="62">
        <f t="shared" si="120"/>
        <v>0</v>
      </c>
      <c r="W132" s="62">
        <f t="shared" si="120"/>
        <v>0</v>
      </c>
      <c r="X132" s="38">
        <f t="shared" si="71"/>
        <v>1</v>
      </c>
      <c r="Y132" s="38">
        <f t="shared" si="72"/>
        <v>0</v>
      </c>
      <c r="Z132" s="38">
        <f t="shared" si="73"/>
        <v>0</v>
      </c>
      <c r="AA132" s="38">
        <f t="shared" si="111"/>
        <v>0</v>
      </c>
      <c r="AB132" s="38" t="s">
        <v>40</v>
      </c>
    </row>
    <row r="133" spans="1:28" ht="30" customHeight="1" x14ac:dyDescent="0.25">
      <c r="A133" s="43" t="s">
        <v>263</v>
      </c>
      <c r="B133" s="44" t="s">
        <v>37</v>
      </c>
      <c r="C133" s="44">
        <v>10</v>
      </c>
      <c r="D133" s="44" t="s">
        <v>38</v>
      </c>
      <c r="E133" s="45" t="s">
        <v>258</v>
      </c>
      <c r="F133" s="46">
        <v>3195851089</v>
      </c>
      <c r="G133" s="46">
        <v>0</v>
      </c>
      <c r="H133" s="46">
        <v>0</v>
      </c>
      <c r="I133" s="46">
        <v>0</v>
      </c>
      <c r="J133" s="46">
        <v>0</v>
      </c>
      <c r="K133" s="46">
        <f t="shared" si="70"/>
        <v>0</v>
      </c>
      <c r="L133" s="56">
        <f>+F133+K133</f>
        <v>3195851089</v>
      </c>
      <c r="M133" s="51">
        <f t="shared" si="62"/>
        <v>4.0495018608193714E-4</v>
      </c>
      <c r="N133" s="46">
        <v>0</v>
      </c>
      <c r="O133" s="46">
        <v>3195851089</v>
      </c>
      <c r="P133" s="46">
        <f>L133-O133</f>
        <v>0</v>
      </c>
      <c r="Q133" s="46">
        <v>3195851089</v>
      </c>
      <c r="R133" s="46">
        <f>+L133-Q133</f>
        <v>0</v>
      </c>
      <c r="S133" s="46">
        <f>O133-Q133</f>
        <v>0</v>
      </c>
      <c r="T133" s="46">
        <v>0</v>
      </c>
      <c r="U133" s="46">
        <f>+Q133-T133</f>
        <v>3195851089</v>
      </c>
      <c r="V133" s="46">
        <v>0</v>
      </c>
      <c r="W133" s="88">
        <f>+T133-V133</f>
        <v>0</v>
      </c>
      <c r="X133" s="49">
        <f t="shared" si="71"/>
        <v>1</v>
      </c>
      <c r="Y133" s="49">
        <f t="shared" si="72"/>
        <v>0</v>
      </c>
      <c r="Z133" s="49">
        <f t="shared" si="73"/>
        <v>0</v>
      </c>
      <c r="AA133" s="49">
        <f t="shared" si="111"/>
        <v>0</v>
      </c>
      <c r="AB133" s="49" t="s">
        <v>40</v>
      </c>
    </row>
    <row r="134" spans="1:28" ht="87" customHeight="1" x14ac:dyDescent="0.25">
      <c r="A134" s="39" t="s">
        <v>264</v>
      </c>
      <c r="B134" s="34" t="s">
        <v>37</v>
      </c>
      <c r="C134" s="34">
        <v>10</v>
      </c>
      <c r="D134" s="34" t="s">
        <v>38</v>
      </c>
      <c r="E134" s="40" t="s">
        <v>265</v>
      </c>
      <c r="F134" s="62">
        <f t="shared" ref="F134:J136" si="121">+F135</f>
        <v>251619519992</v>
      </c>
      <c r="G134" s="62">
        <f t="shared" si="121"/>
        <v>0</v>
      </c>
      <c r="H134" s="62">
        <f t="shared" si="121"/>
        <v>0</v>
      </c>
      <c r="I134" s="62">
        <f t="shared" si="121"/>
        <v>0</v>
      </c>
      <c r="J134" s="62">
        <f t="shared" si="121"/>
        <v>0</v>
      </c>
      <c r="K134" s="62">
        <f t="shared" si="70"/>
        <v>0</v>
      </c>
      <c r="L134" s="66">
        <f>+L135</f>
        <v>251619519992</v>
      </c>
      <c r="M134" s="253">
        <f t="shared" ref="M134:M197" si="122">L134/$L$304</f>
        <v>3.1883016012016728E-2</v>
      </c>
      <c r="N134" s="62">
        <f t="shared" ref="N134:W136" si="123">+N135</f>
        <v>0</v>
      </c>
      <c r="O134" s="62">
        <f t="shared" si="123"/>
        <v>218925372998</v>
      </c>
      <c r="P134" s="62">
        <f t="shared" si="123"/>
        <v>32694146994</v>
      </c>
      <c r="Q134" s="62">
        <f t="shared" si="123"/>
        <v>218925372998</v>
      </c>
      <c r="R134" s="62">
        <f t="shared" si="123"/>
        <v>32694146994</v>
      </c>
      <c r="S134" s="62">
        <f t="shared" si="123"/>
        <v>0</v>
      </c>
      <c r="T134" s="62">
        <f t="shared" si="123"/>
        <v>0</v>
      </c>
      <c r="U134" s="62">
        <f t="shared" si="123"/>
        <v>218925372998</v>
      </c>
      <c r="V134" s="62">
        <f t="shared" si="123"/>
        <v>0</v>
      </c>
      <c r="W134" s="62">
        <f t="shared" si="123"/>
        <v>0</v>
      </c>
      <c r="X134" s="38">
        <f t="shared" si="71"/>
        <v>0.87006514043489358</v>
      </c>
      <c r="Y134" s="38">
        <f t="shared" si="72"/>
        <v>0</v>
      </c>
      <c r="Z134" s="38">
        <f t="shared" si="73"/>
        <v>0</v>
      </c>
      <c r="AA134" s="38">
        <f t="shared" si="111"/>
        <v>0</v>
      </c>
      <c r="AB134" s="38" t="s">
        <v>40</v>
      </c>
    </row>
    <row r="135" spans="1:28" ht="84" customHeight="1" x14ac:dyDescent="0.25">
      <c r="A135" s="39" t="s">
        <v>266</v>
      </c>
      <c r="B135" s="34" t="s">
        <v>37</v>
      </c>
      <c r="C135" s="34">
        <v>10</v>
      </c>
      <c r="D135" s="34" t="s">
        <v>38</v>
      </c>
      <c r="E135" s="40" t="s">
        <v>265</v>
      </c>
      <c r="F135" s="62">
        <f t="shared" si="121"/>
        <v>251619519992</v>
      </c>
      <c r="G135" s="62">
        <f t="shared" si="121"/>
        <v>0</v>
      </c>
      <c r="H135" s="62">
        <f t="shared" si="121"/>
        <v>0</v>
      </c>
      <c r="I135" s="62">
        <f t="shared" si="121"/>
        <v>0</v>
      </c>
      <c r="J135" s="62">
        <f t="shared" si="121"/>
        <v>0</v>
      </c>
      <c r="K135" s="62">
        <f t="shared" si="70"/>
        <v>0</v>
      </c>
      <c r="L135" s="66">
        <f>+L136</f>
        <v>251619519992</v>
      </c>
      <c r="M135" s="253">
        <f t="shared" si="122"/>
        <v>3.1883016012016728E-2</v>
      </c>
      <c r="N135" s="62">
        <f t="shared" si="123"/>
        <v>0</v>
      </c>
      <c r="O135" s="62">
        <f t="shared" si="123"/>
        <v>218925372998</v>
      </c>
      <c r="P135" s="62">
        <f t="shared" si="123"/>
        <v>32694146994</v>
      </c>
      <c r="Q135" s="62">
        <f t="shared" si="123"/>
        <v>218925372998</v>
      </c>
      <c r="R135" s="62">
        <f t="shared" si="123"/>
        <v>32694146994</v>
      </c>
      <c r="S135" s="62">
        <f t="shared" si="123"/>
        <v>0</v>
      </c>
      <c r="T135" s="62">
        <f t="shared" si="123"/>
        <v>0</v>
      </c>
      <c r="U135" s="62">
        <f t="shared" si="123"/>
        <v>218925372998</v>
      </c>
      <c r="V135" s="62">
        <f t="shared" si="123"/>
        <v>0</v>
      </c>
      <c r="W135" s="62">
        <f t="shared" si="123"/>
        <v>0</v>
      </c>
      <c r="X135" s="38">
        <f t="shared" si="71"/>
        <v>0.87006514043489358</v>
      </c>
      <c r="Y135" s="38">
        <f t="shared" si="72"/>
        <v>0</v>
      </c>
      <c r="Z135" s="38">
        <f t="shared" si="73"/>
        <v>0</v>
      </c>
      <c r="AA135" s="38">
        <f t="shared" si="111"/>
        <v>0</v>
      </c>
      <c r="AB135" s="38" t="s">
        <v>40</v>
      </c>
    </row>
    <row r="136" spans="1:28" ht="32.25" customHeight="1" x14ac:dyDescent="0.25">
      <c r="A136" s="39" t="s">
        <v>267</v>
      </c>
      <c r="B136" s="34" t="s">
        <v>37</v>
      </c>
      <c r="C136" s="34">
        <v>10</v>
      </c>
      <c r="D136" s="34" t="s">
        <v>38</v>
      </c>
      <c r="E136" s="40" t="s">
        <v>268</v>
      </c>
      <c r="F136" s="62">
        <f t="shared" si="121"/>
        <v>251619519992</v>
      </c>
      <c r="G136" s="62">
        <f t="shared" si="121"/>
        <v>0</v>
      </c>
      <c r="H136" s="62">
        <f t="shared" si="121"/>
        <v>0</v>
      </c>
      <c r="I136" s="62">
        <f t="shared" si="121"/>
        <v>0</v>
      </c>
      <c r="J136" s="62">
        <f t="shared" si="121"/>
        <v>0</v>
      </c>
      <c r="K136" s="62">
        <f t="shared" ref="K136:K173" si="124">+G136-H136+I136-J136</f>
        <v>0</v>
      </c>
      <c r="L136" s="66">
        <f>+L137</f>
        <v>251619519992</v>
      </c>
      <c r="M136" s="253">
        <f t="shared" si="122"/>
        <v>3.1883016012016728E-2</v>
      </c>
      <c r="N136" s="62">
        <f t="shared" si="123"/>
        <v>0</v>
      </c>
      <c r="O136" s="62">
        <f t="shared" si="123"/>
        <v>218925372998</v>
      </c>
      <c r="P136" s="62">
        <f t="shared" si="123"/>
        <v>32694146994</v>
      </c>
      <c r="Q136" s="62">
        <f t="shared" si="123"/>
        <v>218925372998</v>
      </c>
      <c r="R136" s="62">
        <f t="shared" si="123"/>
        <v>32694146994</v>
      </c>
      <c r="S136" s="62">
        <f t="shared" si="123"/>
        <v>0</v>
      </c>
      <c r="T136" s="62">
        <f t="shared" si="123"/>
        <v>0</v>
      </c>
      <c r="U136" s="62">
        <f t="shared" si="123"/>
        <v>218925372998</v>
      </c>
      <c r="V136" s="62">
        <f t="shared" si="123"/>
        <v>0</v>
      </c>
      <c r="W136" s="62">
        <f t="shared" si="123"/>
        <v>0</v>
      </c>
      <c r="X136" s="38">
        <f t="shared" ref="X136:X199" si="125">+Q136/L136</f>
        <v>0.87006514043489358</v>
      </c>
      <c r="Y136" s="38">
        <f t="shared" ref="Y136:Y199" si="126">+T136/L136</f>
        <v>0</v>
      </c>
      <c r="Z136" s="38">
        <f t="shared" ref="Z136:Z199" si="127">+V136/L136</f>
        <v>0</v>
      </c>
      <c r="AA136" s="38">
        <f t="shared" si="111"/>
        <v>0</v>
      </c>
      <c r="AB136" s="38" t="s">
        <v>40</v>
      </c>
    </row>
    <row r="137" spans="1:28" ht="30" customHeight="1" x14ac:dyDescent="0.25">
      <c r="A137" s="43" t="s">
        <v>269</v>
      </c>
      <c r="B137" s="44" t="s">
        <v>37</v>
      </c>
      <c r="C137" s="44">
        <v>10</v>
      </c>
      <c r="D137" s="44" t="s">
        <v>38</v>
      </c>
      <c r="E137" s="45" t="s">
        <v>258</v>
      </c>
      <c r="F137" s="46">
        <v>251619519992</v>
      </c>
      <c r="G137" s="46">
        <v>0</v>
      </c>
      <c r="H137" s="46">
        <v>0</v>
      </c>
      <c r="I137" s="46">
        <v>0</v>
      </c>
      <c r="J137" s="46">
        <v>0</v>
      </c>
      <c r="K137" s="46">
        <f t="shared" si="124"/>
        <v>0</v>
      </c>
      <c r="L137" s="56">
        <f>+F137+K137</f>
        <v>251619519992</v>
      </c>
      <c r="M137" s="266">
        <f t="shared" si="122"/>
        <v>3.1883016012016728E-2</v>
      </c>
      <c r="N137" s="46">
        <v>0</v>
      </c>
      <c r="O137" s="46">
        <v>218925372998</v>
      </c>
      <c r="P137" s="46">
        <f>L137-O137</f>
        <v>32694146994</v>
      </c>
      <c r="Q137" s="46">
        <v>218925372998</v>
      </c>
      <c r="R137" s="46">
        <f>+L137-Q137</f>
        <v>32694146994</v>
      </c>
      <c r="S137" s="46">
        <f>O137-Q137</f>
        <v>0</v>
      </c>
      <c r="T137" s="46">
        <v>0</v>
      </c>
      <c r="U137" s="46">
        <f>+Q137-T137</f>
        <v>218925372998</v>
      </c>
      <c r="V137" s="46">
        <v>0</v>
      </c>
      <c r="W137" s="88">
        <f>+T137-V137</f>
        <v>0</v>
      </c>
      <c r="X137" s="49">
        <f t="shared" si="125"/>
        <v>0.87006514043489358</v>
      </c>
      <c r="Y137" s="49">
        <f t="shared" si="126"/>
        <v>0</v>
      </c>
      <c r="Z137" s="49">
        <f t="shared" si="127"/>
        <v>0</v>
      </c>
      <c r="AA137" s="49">
        <f t="shared" si="111"/>
        <v>0</v>
      </c>
      <c r="AB137" s="49" t="s">
        <v>40</v>
      </c>
    </row>
    <row r="138" spans="1:28" ht="80.25" customHeight="1" x14ac:dyDescent="0.25">
      <c r="A138" s="39" t="s">
        <v>270</v>
      </c>
      <c r="B138" s="34" t="s">
        <v>37</v>
      </c>
      <c r="C138" s="34">
        <v>10</v>
      </c>
      <c r="D138" s="34" t="s">
        <v>38</v>
      </c>
      <c r="E138" s="95" t="s">
        <v>271</v>
      </c>
      <c r="F138" s="62">
        <f t="shared" ref="F138:J140" si="128">+F139</f>
        <v>189200764831</v>
      </c>
      <c r="G138" s="62">
        <f t="shared" si="128"/>
        <v>0</v>
      </c>
      <c r="H138" s="62">
        <f t="shared" si="128"/>
        <v>0</v>
      </c>
      <c r="I138" s="62">
        <f t="shared" si="128"/>
        <v>0</v>
      </c>
      <c r="J138" s="62">
        <f t="shared" si="128"/>
        <v>0</v>
      </c>
      <c r="K138" s="62">
        <f t="shared" si="124"/>
        <v>0</v>
      </c>
      <c r="L138" s="66">
        <f>+L139</f>
        <v>189200764831</v>
      </c>
      <c r="M138" s="253">
        <f t="shared" si="122"/>
        <v>2.397385947952041E-2</v>
      </c>
      <c r="N138" s="62">
        <f t="shared" ref="N138:W140" si="129">+N139</f>
        <v>0</v>
      </c>
      <c r="O138" s="62">
        <f t="shared" si="129"/>
        <v>167458960592</v>
      </c>
      <c r="P138" s="62">
        <f t="shared" si="129"/>
        <v>21741804239</v>
      </c>
      <c r="Q138" s="62">
        <f t="shared" si="129"/>
        <v>167458960592</v>
      </c>
      <c r="R138" s="62">
        <f t="shared" si="129"/>
        <v>21741804239</v>
      </c>
      <c r="S138" s="62">
        <f t="shared" si="129"/>
        <v>0</v>
      </c>
      <c r="T138" s="62">
        <f t="shared" si="129"/>
        <v>0</v>
      </c>
      <c r="U138" s="62">
        <f t="shared" si="129"/>
        <v>167458960592</v>
      </c>
      <c r="V138" s="62">
        <f t="shared" si="129"/>
        <v>0</v>
      </c>
      <c r="W138" s="62">
        <f t="shared" si="129"/>
        <v>0</v>
      </c>
      <c r="X138" s="38">
        <f t="shared" si="125"/>
        <v>0.88508606580728966</v>
      </c>
      <c r="Y138" s="38">
        <f t="shared" si="126"/>
        <v>0</v>
      </c>
      <c r="Z138" s="38">
        <f t="shared" si="127"/>
        <v>0</v>
      </c>
      <c r="AA138" s="38">
        <f t="shared" si="111"/>
        <v>0</v>
      </c>
      <c r="AB138" s="38" t="s">
        <v>40</v>
      </c>
    </row>
    <row r="139" spans="1:28" ht="80.25" customHeight="1" x14ac:dyDescent="0.25">
      <c r="A139" s="39" t="s">
        <v>272</v>
      </c>
      <c r="B139" s="34" t="s">
        <v>37</v>
      </c>
      <c r="C139" s="34">
        <v>10</v>
      </c>
      <c r="D139" s="34" t="s">
        <v>38</v>
      </c>
      <c r="E139" s="95" t="s">
        <v>271</v>
      </c>
      <c r="F139" s="62">
        <f t="shared" si="128"/>
        <v>189200764831</v>
      </c>
      <c r="G139" s="62">
        <f t="shared" si="128"/>
        <v>0</v>
      </c>
      <c r="H139" s="62">
        <f t="shared" si="128"/>
        <v>0</v>
      </c>
      <c r="I139" s="62">
        <f t="shared" si="128"/>
        <v>0</v>
      </c>
      <c r="J139" s="62">
        <f t="shared" si="128"/>
        <v>0</v>
      </c>
      <c r="K139" s="62">
        <f t="shared" si="124"/>
        <v>0</v>
      </c>
      <c r="L139" s="66">
        <f>+L140</f>
        <v>189200764831</v>
      </c>
      <c r="M139" s="253">
        <f t="shared" si="122"/>
        <v>2.397385947952041E-2</v>
      </c>
      <c r="N139" s="62">
        <f t="shared" si="129"/>
        <v>0</v>
      </c>
      <c r="O139" s="62">
        <f t="shared" si="129"/>
        <v>167458960592</v>
      </c>
      <c r="P139" s="62">
        <f t="shared" si="129"/>
        <v>21741804239</v>
      </c>
      <c r="Q139" s="62">
        <f t="shared" si="129"/>
        <v>167458960592</v>
      </c>
      <c r="R139" s="62">
        <f t="shared" si="129"/>
        <v>21741804239</v>
      </c>
      <c r="S139" s="62">
        <f t="shared" si="129"/>
        <v>0</v>
      </c>
      <c r="T139" s="62">
        <f t="shared" si="129"/>
        <v>0</v>
      </c>
      <c r="U139" s="62">
        <f t="shared" si="129"/>
        <v>167458960592</v>
      </c>
      <c r="V139" s="62">
        <f t="shared" si="129"/>
        <v>0</v>
      </c>
      <c r="W139" s="62">
        <f t="shared" si="129"/>
        <v>0</v>
      </c>
      <c r="X139" s="38">
        <f t="shared" si="125"/>
        <v>0.88508606580728966</v>
      </c>
      <c r="Y139" s="38">
        <f t="shared" si="126"/>
        <v>0</v>
      </c>
      <c r="Z139" s="38">
        <f t="shared" si="127"/>
        <v>0</v>
      </c>
      <c r="AA139" s="38">
        <f t="shared" si="111"/>
        <v>0</v>
      </c>
      <c r="AB139" s="38" t="s">
        <v>40</v>
      </c>
    </row>
    <row r="140" spans="1:28" ht="28.5" customHeight="1" x14ac:dyDescent="0.25">
      <c r="A140" s="39" t="s">
        <v>273</v>
      </c>
      <c r="B140" s="34" t="s">
        <v>37</v>
      </c>
      <c r="C140" s="34">
        <v>10</v>
      </c>
      <c r="D140" s="34" t="s">
        <v>38</v>
      </c>
      <c r="E140" s="40" t="s">
        <v>268</v>
      </c>
      <c r="F140" s="62">
        <f t="shared" si="128"/>
        <v>189200764831</v>
      </c>
      <c r="G140" s="62">
        <f t="shared" si="128"/>
        <v>0</v>
      </c>
      <c r="H140" s="62">
        <f t="shared" si="128"/>
        <v>0</v>
      </c>
      <c r="I140" s="62">
        <f t="shared" si="128"/>
        <v>0</v>
      </c>
      <c r="J140" s="62">
        <f t="shared" si="128"/>
        <v>0</v>
      </c>
      <c r="K140" s="62">
        <f t="shared" si="124"/>
        <v>0</v>
      </c>
      <c r="L140" s="66">
        <f>+L141</f>
        <v>189200764831</v>
      </c>
      <c r="M140" s="253">
        <f t="shared" si="122"/>
        <v>2.397385947952041E-2</v>
      </c>
      <c r="N140" s="62">
        <f t="shared" si="129"/>
        <v>0</v>
      </c>
      <c r="O140" s="62">
        <f t="shared" si="129"/>
        <v>167458960592</v>
      </c>
      <c r="P140" s="62">
        <f t="shared" si="129"/>
        <v>21741804239</v>
      </c>
      <c r="Q140" s="62">
        <f t="shared" si="129"/>
        <v>167458960592</v>
      </c>
      <c r="R140" s="62">
        <f t="shared" si="129"/>
        <v>21741804239</v>
      </c>
      <c r="S140" s="62">
        <f t="shared" si="129"/>
        <v>0</v>
      </c>
      <c r="T140" s="62">
        <f t="shared" si="129"/>
        <v>0</v>
      </c>
      <c r="U140" s="62">
        <f t="shared" si="129"/>
        <v>167458960592</v>
      </c>
      <c r="V140" s="62">
        <f t="shared" si="129"/>
        <v>0</v>
      </c>
      <c r="W140" s="62">
        <f t="shared" si="129"/>
        <v>0</v>
      </c>
      <c r="X140" s="38">
        <f t="shared" si="125"/>
        <v>0.88508606580728966</v>
      </c>
      <c r="Y140" s="38">
        <f t="shared" si="126"/>
        <v>0</v>
      </c>
      <c r="Z140" s="38">
        <f t="shared" si="127"/>
        <v>0</v>
      </c>
      <c r="AA140" s="38">
        <f t="shared" si="111"/>
        <v>0</v>
      </c>
      <c r="AB140" s="38" t="s">
        <v>40</v>
      </c>
    </row>
    <row r="141" spans="1:28" ht="30" customHeight="1" x14ac:dyDescent="0.25">
      <c r="A141" s="43" t="s">
        <v>274</v>
      </c>
      <c r="B141" s="44" t="s">
        <v>37</v>
      </c>
      <c r="C141" s="44">
        <v>10</v>
      </c>
      <c r="D141" s="44" t="s">
        <v>38</v>
      </c>
      <c r="E141" s="45" t="s">
        <v>258</v>
      </c>
      <c r="F141" s="46">
        <v>189200764831</v>
      </c>
      <c r="G141" s="46">
        <v>0</v>
      </c>
      <c r="H141" s="46">
        <v>0</v>
      </c>
      <c r="I141" s="46">
        <v>0</v>
      </c>
      <c r="J141" s="46">
        <v>0</v>
      </c>
      <c r="K141" s="46">
        <f t="shared" si="124"/>
        <v>0</v>
      </c>
      <c r="L141" s="56">
        <f>+F141+K141</f>
        <v>189200764831</v>
      </c>
      <c r="M141" s="266">
        <f t="shared" si="122"/>
        <v>2.397385947952041E-2</v>
      </c>
      <c r="N141" s="46">
        <v>0</v>
      </c>
      <c r="O141" s="46">
        <v>167458960592</v>
      </c>
      <c r="P141" s="46">
        <f>L141-O141</f>
        <v>21741804239</v>
      </c>
      <c r="Q141" s="46">
        <v>167458960592</v>
      </c>
      <c r="R141" s="46">
        <f>+L141-Q141</f>
        <v>21741804239</v>
      </c>
      <c r="S141" s="46">
        <f>O141-Q141</f>
        <v>0</v>
      </c>
      <c r="T141" s="46">
        <v>0</v>
      </c>
      <c r="U141" s="46">
        <f>+Q141-T141</f>
        <v>167458960592</v>
      </c>
      <c r="V141" s="46">
        <v>0</v>
      </c>
      <c r="W141" s="88">
        <f>+T141-V141</f>
        <v>0</v>
      </c>
      <c r="X141" s="49">
        <f t="shared" si="125"/>
        <v>0.88508606580728966</v>
      </c>
      <c r="Y141" s="49">
        <f t="shared" si="126"/>
        <v>0</v>
      </c>
      <c r="Z141" s="49">
        <f t="shared" si="127"/>
        <v>0</v>
      </c>
      <c r="AA141" s="49">
        <f t="shared" si="111"/>
        <v>0</v>
      </c>
      <c r="AB141" s="49" t="s">
        <v>40</v>
      </c>
    </row>
    <row r="142" spans="1:28" ht="61.5" customHeight="1" x14ac:dyDescent="0.25">
      <c r="A142" s="39" t="s">
        <v>275</v>
      </c>
      <c r="B142" s="34" t="s">
        <v>37</v>
      </c>
      <c r="C142" s="34">
        <v>10</v>
      </c>
      <c r="D142" s="34" t="s">
        <v>38</v>
      </c>
      <c r="E142" s="40" t="s">
        <v>276</v>
      </c>
      <c r="F142" s="62">
        <f t="shared" ref="F142:J144" si="130">+F143</f>
        <v>274975644415</v>
      </c>
      <c r="G142" s="62">
        <f t="shared" si="130"/>
        <v>0</v>
      </c>
      <c r="H142" s="62">
        <f t="shared" si="130"/>
        <v>0</v>
      </c>
      <c r="I142" s="62">
        <f t="shared" si="130"/>
        <v>0</v>
      </c>
      <c r="J142" s="62">
        <f t="shared" si="130"/>
        <v>0</v>
      </c>
      <c r="K142" s="62">
        <f t="shared" si="124"/>
        <v>0</v>
      </c>
      <c r="L142" s="66">
        <f>+L143</f>
        <v>274975644415</v>
      </c>
      <c r="M142" s="253">
        <f t="shared" si="122"/>
        <v>3.4842499000382811E-2</v>
      </c>
      <c r="N142" s="62">
        <f t="shared" ref="N142:W144" si="131">+N143</f>
        <v>0</v>
      </c>
      <c r="O142" s="62">
        <f t="shared" si="131"/>
        <v>224181653018</v>
      </c>
      <c r="P142" s="62">
        <f t="shared" si="131"/>
        <v>50793991397</v>
      </c>
      <c r="Q142" s="62">
        <f t="shared" si="131"/>
        <v>224181653018</v>
      </c>
      <c r="R142" s="62">
        <f t="shared" si="131"/>
        <v>50793991397</v>
      </c>
      <c r="S142" s="62">
        <f t="shared" si="131"/>
        <v>0</v>
      </c>
      <c r="T142" s="62">
        <f t="shared" si="131"/>
        <v>0</v>
      </c>
      <c r="U142" s="62">
        <f t="shared" si="131"/>
        <v>224181653018</v>
      </c>
      <c r="V142" s="62">
        <f t="shared" si="131"/>
        <v>0</v>
      </c>
      <c r="W142" s="62">
        <f t="shared" si="131"/>
        <v>0</v>
      </c>
      <c r="X142" s="38">
        <f t="shared" si="125"/>
        <v>0.81527821671238465</v>
      </c>
      <c r="Y142" s="38">
        <f t="shared" si="126"/>
        <v>0</v>
      </c>
      <c r="Z142" s="38">
        <f t="shared" si="127"/>
        <v>0</v>
      </c>
      <c r="AA142" s="38">
        <f t="shared" si="111"/>
        <v>0</v>
      </c>
      <c r="AB142" s="38" t="s">
        <v>40</v>
      </c>
    </row>
    <row r="143" spans="1:28" ht="61.5" customHeight="1" x14ac:dyDescent="0.25">
      <c r="A143" s="39" t="s">
        <v>277</v>
      </c>
      <c r="B143" s="34" t="s">
        <v>37</v>
      </c>
      <c r="C143" s="34">
        <v>10</v>
      </c>
      <c r="D143" s="34" t="s">
        <v>38</v>
      </c>
      <c r="E143" s="95" t="s">
        <v>276</v>
      </c>
      <c r="F143" s="62">
        <f t="shared" si="130"/>
        <v>274975644415</v>
      </c>
      <c r="G143" s="62">
        <f t="shared" si="130"/>
        <v>0</v>
      </c>
      <c r="H143" s="62">
        <f t="shared" si="130"/>
        <v>0</v>
      </c>
      <c r="I143" s="62">
        <f t="shared" si="130"/>
        <v>0</v>
      </c>
      <c r="J143" s="62">
        <f t="shared" si="130"/>
        <v>0</v>
      </c>
      <c r="K143" s="62">
        <f t="shared" si="124"/>
        <v>0</v>
      </c>
      <c r="L143" s="66">
        <f>+L144</f>
        <v>274975644415</v>
      </c>
      <c r="M143" s="253">
        <f t="shared" si="122"/>
        <v>3.4842499000382811E-2</v>
      </c>
      <c r="N143" s="62">
        <f t="shared" si="131"/>
        <v>0</v>
      </c>
      <c r="O143" s="62">
        <f t="shared" si="131"/>
        <v>224181653018</v>
      </c>
      <c r="P143" s="62">
        <f t="shared" si="131"/>
        <v>50793991397</v>
      </c>
      <c r="Q143" s="62">
        <f t="shared" si="131"/>
        <v>224181653018</v>
      </c>
      <c r="R143" s="62">
        <f t="shared" si="131"/>
        <v>50793991397</v>
      </c>
      <c r="S143" s="62">
        <f t="shared" si="131"/>
        <v>0</v>
      </c>
      <c r="T143" s="62">
        <f t="shared" si="131"/>
        <v>0</v>
      </c>
      <c r="U143" s="62">
        <f t="shared" si="131"/>
        <v>224181653018</v>
      </c>
      <c r="V143" s="62">
        <f t="shared" si="131"/>
        <v>0</v>
      </c>
      <c r="W143" s="62">
        <f t="shared" si="131"/>
        <v>0</v>
      </c>
      <c r="X143" s="38">
        <f t="shared" si="125"/>
        <v>0.81527821671238465</v>
      </c>
      <c r="Y143" s="38">
        <f t="shared" si="126"/>
        <v>0</v>
      </c>
      <c r="Z143" s="38">
        <f t="shared" si="127"/>
        <v>0</v>
      </c>
      <c r="AA143" s="38">
        <f t="shared" si="111"/>
        <v>0</v>
      </c>
      <c r="AB143" s="38" t="s">
        <v>40</v>
      </c>
    </row>
    <row r="144" spans="1:28" ht="35.25" customHeight="1" x14ac:dyDescent="0.25">
      <c r="A144" s="39" t="s">
        <v>278</v>
      </c>
      <c r="B144" s="34" t="s">
        <v>37</v>
      </c>
      <c r="C144" s="34">
        <v>10</v>
      </c>
      <c r="D144" s="34" t="s">
        <v>38</v>
      </c>
      <c r="E144" s="40" t="s">
        <v>268</v>
      </c>
      <c r="F144" s="62">
        <f t="shared" si="130"/>
        <v>274975644415</v>
      </c>
      <c r="G144" s="62">
        <f t="shared" si="130"/>
        <v>0</v>
      </c>
      <c r="H144" s="62">
        <f t="shared" si="130"/>
        <v>0</v>
      </c>
      <c r="I144" s="62">
        <f t="shared" si="130"/>
        <v>0</v>
      </c>
      <c r="J144" s="62">
        <f t="shared" si="130"/>
        <v>0</v>
      </c>
      <c r="K144" s="62">
        <f t="shared" si="124"/>
        <v>0</v>
      </c>
      <c r="L144" s="66">
        <f>+L145</f>
        <v>274975644415</v>
      </c>
      <c r="M144" s="253">
        <f t="shared" si="122"/>
        <v>3.4842499000382811E-2</v>
      </c>
      <c r="N144" s="62">
        <f t="shared" si="131"/>
        <v>0</v>
      </c>
      <c r="O144" s="62">
        <f t="shared" si="131"/>
        <v>224181653018</v>
      </c>
      <c r="P144" s="62">
        <f t="shared" si="131"/>
        <v>50793991397</v>
      </c>
      <c r="Q144" s="62">
        <f t="shared" si="131"/>
        <v>224181653018</v>
      </c>
      <c r="R144" s="62">
        <f t="shared" si="131"/>
        <v>50793991397</v>
      </c>
      <c r="S144" s="62">
        <f t="shared" si="131"/>
        <v>0</v>
      </c>
      <c r="T144" s="62">
        <f t="shared" si="131"/>
        <v>0</v>
      </c>
      <c r="U144" s="62">
        <f t="shared" si="131"/>
        <v>224181653018</v>
      </c>
      <c r="V144" s="62">
        <f t="shared" si="131"/>
        <v>0</v>
      </c>
      <c r="W144" s="62">
        <f t="shared" si="131"/>
        <v>0</v>
      </c>
      <c r="X144" s="38">
        <f t="shared" si="125"/>
        <v>0.81527821671238465</v>
      </c>
      <c r="Y144" s="38">
        <f t="shared" si="126"/>
        <v>0</v>
      </c>
      <c r="Z144" s="38">
        <f t="shared" si="127"/>
        <v>0</v>
      </c>
      <c r="AA144" s="38">
        <f t="shared" si="111"/>
        <v>0</v>
      </c>
      <c r="AB144" s="38" t="s">
        <v>40</v>
      </c>
    </row>
    <row r="145" spans="1:28" ht="30" customHeight="1" x14ac:dyDescent="0.25">
      <c r="A145" s="43" t="s">
        <v>279</v>
      </c>
      <c r="B145" s="44" t="s">
        <v>37</v>
      </c>
      <c r="C145" s="44">
        <v>10</v>
      </c>
      <c r="D145" s="44" t="s">
        <v>38</v>
      </c>
      <c r="E145" s="45" t="s">
        <v>258</v>
      </c>
      <c r="F145" s="46">
        <v>274975644415</v>
      </c>
      <c r="G145" s="46">
        <v>0</v>
      </c>
      <c r="H145" s="46">
        <v>0</v>
      </c>
      <c r="I145" s="46">
        <v>0</v>
      </c>
      <c r="J145" s="46">
        <v>0</v>
      </c>
      <c r="K145" s="46">
        <f t="shared" si="124"/>
        <v>0</v>
      </c>
      <c r="L145" s="56">
        <f>+F145+K145</f>
        <v>274975644415</v>
      </c>
      <c r="M145" s="266">
        <f t="shared" si="122"/>
        <v>3.4842499000382811E-2</v>
      </c>
      <c r="N145" s="46">
        <v>0</v>
      </c>
      <c r="O145" s="46">
        <v>224181653018</v>
      </c>
      <c r="P145" s="46">
        <f>L145-O145</f>
        <v>50793991397</v>
      </c>
      <c r="Q145" s="46">
        <v>224181653018</v>
      </c>
      <c r="R145" s="46">
        <f>+L145-Q145</f>
        <v>50793991397</v>
      </c>
      <c r="S145" s="46">
        <f>O145-Q145</f>
        <v>0</v>
      </c>
      <c r="T145" s="46">
        <v>0</v>
      </c>
      <c r="U145" s="46">
        <f>+Q145-T145</f>
        <v>224181653018</v>
      </c>
      <c r="V145" s="46">
        <v>0</v>
      </c>
      <c r="W145" s="88">
        <f>+T145-V145</f>
        <v>0</v>
      </c>
      <c r="X145" s="49">
        <f t="shared" si="125"/>
        <v>0.81527821671238465</v>
      </c>
      <c r="Y145" s="49">
        <f t="shared" si="126"/>
        <v>0</v>
      </c>
      <c r="Z145" s="49">
        <f t="shared" si="127"/>
        <v>0</v>
      </c>
      <c r="AA145" s="49">
        <f t="shared" si="111"/>
        <v>0</v>
      </c>
      <c r="AB145" s="49" t="s">
        <v>40</v>
      </c>
    </row>
    <row r="146" spans="1:28" ht="81.75" customHeight="1" x14ac:dyDescent="0.25">
      <c r="A146" s="39" t="s">
        <v>280</v>
      </c>
      <c r="B146" s="34" t="s">
        <v>37</v>
      </c>
      <c r="C146" s="34">
        <v>10</v>
      </c>
      <c r="D146" s="34" t="s">
        <v>38</v>
      </c>
      <c r="E146" s="40" t="s">
        <v>281</v>
      </c>
      <c r="F146" s="62">
        <f t="shared" ref="F146:J148" si="132">+F147</f>
        <v>266893075907</v>
      </c>
      <c r="G146" s="62">
        <f t="shared" si="132"/>
        <v>0</v>
      </c>
      <c r="H146" s="62">
        <f t="shared" si="132"/>
        <v>0</v>
      </c>
      <c r="I146" s="62">
        <f t="shared" si="132"/>
        <v>0</v>
      </c>
      <c r="J146" s="62">
        <f t="shared" si="132"/>
        <v>0</v>
      </c>
      <c r="K146" s="62">
        <f t="shared" si="124"/>
        <v>0</v>
      </c>
      <c r="L146" s="66">
        <f>+L147</f>
        <v>266893075907</v>
      </c>
      <c r="M146" s="253">
        <f t="shared" si="122"/>
        <v>3.3818346894985828E-2</v>
      </c>
      <c r="N146" s="62">
        <f t="shared" ref="N146:W148" si="133">+N147</f>
        <v>0</v>
      </c>
      <c r="O146" s="62">
        <f t="shared" si="133"/>
        <v>195519818885</v>
      </c>
      <c r="P146" s="62">
        <f t="shared" si="133"/>
        <v>71373257022</v>
      </c>
      <c r="Q146" s="62">
        <f t="shared" si="133"/>
        <v>195519818885</v>
      </c>
      <c r="R146" s="62">
        <f t="shared" si="133"/>
        <v>71373257022</v>
      </c>
      <c r="S146" s="62">
        <f t="shared" si="133"/>
        <v>0</v>
      </c>
      <c r="T146" s="62">
        <f t="shared" si="133"/>
        <v>0</v>
      </c>
      <c r="U146" s="62">
        <f t="shared" si="133"/>
        <v>195519818885</v>
      </c>
      <c r="V146" s="62">
        <f t="shared" si="133"/>
        <v>0</v>
      </c>
      <c r="W146" s="62">
        <f t="shared" si="133"/>
        <v>0</v>
      </c>
      <c r="X146" s="38">
        <f t="shared" si="125"/>
        <v>0.73257733727468333</v>
      </c>
      <c r="Y146" s="38">
        <f t="shared" si="126"/>
        <v>0</v>
      </c>
      <c r="Z146" s="38">
        <f t="shared" si="127"/>
        <v>0</v>
      </c>
      <c r="AA146" s="38">
        <f t="shared" si="111"/>
        <v>0</v>
      </c>
      <c r="AB146" s="38" t="s">
        <v>40</v>
      </c>
    </row>
    <row r="147" spans="1:28" ht="78.75" customHeight="1" x14ac:dyDescent="0.25">
      <c r="A147" s="39" t="s">
        <v>282</v>
      </c>
      <c r="B147" s="34" t="s">
        <v>37</v>
      </c>
      <c r="C147" s="34">
        <v>10</v>
      </c>
      <c r="D147" s="34" t="s">
        <v>38</v>
      </c>
      <c r="E147" s="40" t="s">
        <v>281</v>
      </c>
      <c r="F147" s="62">
        <f t="shared" si="132"/>
        <v>266893075907</v>
      </c>
      <c r="G147" s="62">
        <f t="shared" si="132"/>
        <v>0</v>
      </c>
      <c r="H147" s="62">
        <f t="shared" si="132"/>
        <v>0</v>
      </c>
      <c r="I147" s="62">
        <f t="shared" si="132"/>
        <v>0</v>
      </c>
      <c r="J147" s="62">
        <f t="shared" si="132"/>
        <v>0</v>
      </c>
      <c r="K147" s="62">
        <f t="shared" si="124"/>
        <v>0</v>
      </c>
      <c r="L147" s="66">
        <f>+L148</f>
        <v>266893075907</v>
      </c>
      <c r="M147" s="253">
        <f t="shared" si="122"/>
        <v>3.3818346894985828E-2</v>
      </c>
      <c r="N147" s="62">
        <f t="shared" si="133"/>
        <v>0</v>
      </c>
      <c r="O147" s="62">
        <f t="shared" si="133"/>
        <v>195519818885</v>
      </c>
      <c r="P147" s="62">
        <f t="shared" si="133"/>
        <v>71373257022</v>
      </c>
      <c r="Q147" s="62">
        <f t="shared" si="133"/>
        <v>195519818885</v>
      </c>
      <c r="R147" s="62">
        <f t="shared" si="133"/>
        <v>71373257022</v>
      </c>
      <c r="S147" s="62">
        <f t="shared" si="133"/>
        <v>0</v>
      </c>
      <c r="T147" s="62">
        <f t="shared" si="133"/>
        <v>0</v>
      </c>
      <c r="U147" s="62">
        <f t="shared" si="133"/>
        <v>195519818885</v>
      </c>
      <c r="V147" s="62">
        <f t="shared" si="133"/>
        <v>0</v>
      </c>
      <c r="W147" s="62">
        <f t="shared" si="133"/>
        <v>0</v>
      </c>
      <c r="X147" s="38">
        <f t="shared" si="125"/>
        <v>0.73257733727468333</v>
      </c>
      <c r="Y147" s="38">
        <f t="shared" si="126"/>
        <v>0</v>
      </c>
      <c r="Z147" s="38">
        <f t="shared" si="127"/>
        <v>0</v>
      </c>
      <c r="AA147" s="38">
        <f t="shared" si="111"/>
        <v>0</v>
      </c>
      <c r="AB147" s="38" t="s">
        <v>40</v>
      </c>
    </row>
    <row r="148" spans="1:28" ht="40.5" customHeight="1" x14ac:dyDescent="0.25">
      <c r="A148" s="39" t="s">
        <v>283</v>
      </c>
      <c r="B148" s="34" t="s">
        <v>37</v>
      </c>
      <c r="C148" s="34">
        <v>10</v>
      </c>
      <c r="D148" s="34" t="s">
        <v>38</v>
      </c>
      <c r="E148" s="40" t="s">
        <v>268</v>
      </c>
      <c r="F148" s="62">
        <f t="shared" si="132"/>
        <v>266893075907</v>
      </c>
      <c r="G148" s="62">
        <f t="shared" si="132"/>
        <v>0</v>
      </c>
      <c r="H148" s="62">
        <f t="shared" si="132"/>
        <v>0</v>
      </c>
      <c r="I148" s="62">
        <f t="shared" si="132"/>
        <v>0</v>
      </c>
      <c r="J148" s="62">
        <f t="shared" si="132"/>
        <v>0</v>
      </c>
      <c r="K148" s="62">
        <f t="shared" si="124"/>
        <v>0</v>
      </c>
      <c r="L148" s="66">
        <f>+L149</f>
        <v>266893075907</v>
      </c>
      <c r="M148" s="253">
        <f t="shared" si="122"/>
        <v>3.3818346894985828E-2</v>
      </c>
      <c r="N148" s="62">
        <f t="shared" si="133"/>
        <v>0</v>
      </c>
      <c r="O148" s="62">
        <f t="shared" si="133"/>
        <v>195519818885</v>
      </c>
      <c r="P148" s="62">
        <f t="shared" si="133"/>
        <v>71373257022</v>
      </c>
      <c r="Q148" s="62">
        <f t="shared" si="133"/>
        <v>195519818885</v>
      </c>
      <c r="R148" s="62">
        <f t="shared" si="133"/>
        <v>71373257022</v>
      </c>
      <c r="S148" s="62">
        <f t="shared" si="133"/>
        <v>0</v>
      </c>
      <c r="T148" s="62">
        <f t="shared" si="133"/>
        <v>0</v>
      </c>
      <c r="U148" s="62">
        <f t="shared" si="133"/>
        <v>195519818885</v>
      </c>
      <c r="V148" s="62">
        <f t="shared" si="133"/>
        <v>0</v>
      </c>
      <c r="W148" s="62">
        <f t="shared" si="133"/>
        <v>0</v>
      </c>
      <c r="X148" s="38">
        <f t="shared" si="125"/>
        <v>0.73257733727468333</v>
      </c>
      <c r="Y148" s="38">
        <f t="shared" si="126"/>
        <v>0</v>
      </c>
      <c r="Z148" s="38">
        <f t="shared" si="127"/>
        <v>0</v>
      </c>
      <c r="AA148" s="38">
        <f t="shared" si="111"/>
        <v>0</v>
      </c>
      <c r="AB148" s="38" t="s">
        <v>40</v>
      </c>
    </row>
    <row r="149" spans="1:28" ht="30" customHeight="1" x14ac:dyDescent="0.25">
      <c r="A149" s="43" t="s">
        <v>284</v>
      </c>
      <c r="B149" s="44" t="s">
        <v>37</v>
      </c>
      <c r="C149" s="44">
        <v>10</v>
      </c>
      <c r="D149" s="44" t="s">
        <v>38</v>
      </c>
      <c r="E149" s="45" t="s">
        <v>258</v>
      </c>
      <c r="F149" s="46">
        <v>266893075907</v>
      </c>
      <c r="G149" s="46">
        <v>0</v>
      </c>
      <c r="H149" s="46">
        <v>0</v>
      </c>
      <c r="I149" s="46">
        <v>0</v>
      </c>
      <c r="J149" s="46">
        <v>0</v>
      </c>
      <c r="K149" s="46">
        <f t="shared" si="124"/>
        <v>0</v>
      </c>
      <c r="L149" s="56">
        <f>+F149+K149</f>
        <v>266893075907</v>
      </c>
      <c r="M149" s="266">
        <f t="shared" si="122"/>
        <v>3.3818346894985828E-2</v>
      </c>
      <c r="N149" s="46">
        <v>0</v>
      </c>
      <c r="O149" s="46">
        <v>195519818885</v>
      </c>
      <c r="P149" s="46">
        <f>L149-O149</f>
        <v>71373257022</v>
      </c>
      <c r="Q149" s="46">
        <v>195519818885</v>
      </c>
      <c r="R149" s="46">
        <f>+L149-Q149</f>
        <v>71373257022</v>
      </c>
      <c r="S149" s="46">
        <f>O149-Q149</f>
        <v>0</v>
      </c>
      <c r="T149" s="46">
        <v>0</v>
      </c>
      <c r="U149" s="46">
        <f>+Q149-T149</f>
        <v>195519818885</v>
      </c>
      <c r="V149" s="46">
        <v>0</v>
      </c>
      <c r="W149" s="48">
        <f>+T149-V149</f>
        <v>0</v>
      </c>
      <c r="X149" s="49">
        <f t="shared" si="125"/>
        <v>0.73257733727468333</v>
      </c>
      <c r="Y149" s="49">
        <f t="shared" si="126"/>
        <v>0</v>
      </c>
      <c r="Z149" s="49">
        <f t="shared" si="127"/>
        <v>0</v>
      </c>
      <c r="AA149" s="49">
        <f t="shared" si="111"/>
        <v>0</v>
      </c>
      <c r="AB149" s="49" t="s">
        <v>40</v>
      </c>
    </row>
    <row r="150" spans="1:28" ht="72.75" customHeight="1" x14ac:dyDescent="0.25">
      <c r="A150" s="39" t="s">
        <v>285</v>
      </c>
      <c r="B150" s="34" t="s">
        <v>37</v>
      </c>
      <c r="C150" s="34">
        <v>10</v>
      </c>
      <c r="D150" s="34" t="s">
        <v>38</v>
      </c>
      <c r="E150" s="40" t="s">
        <v>286</v>
      </c>
      <c r="F150" s="62">
        <f t="shared" ref="F150:J152" si="134">+F151</f>
        <v>192137774875</v>
      </c>
      <c r="G150" s="62">
        <f t="shared" si="134"/>
        <v>0</v>
      </c>
      <c r="H150" s="62">
        <f t="shared" si="134"/>
        <v>0</v>
      </c>
      <c r="I150" s="62">
        <f t="shared" si="134"/>
        <v>0</v>
      </c>
      <c r="J150" s="62">
        <f t="shared" si="134"/>
        <v>0</v>
      </c>
      <c r="K150" s="62">
        <f t="shared" si="124"/>
        <v>0</v>
      </c>
      <c r="L150" s="66">
        <f>+L151</f>
        <v>192137774875</v>
      </c>
      <c r="M150" s="253">
        <f t="shared" si="122"/>
        <v>2.4346011601356122E-2</v>
      </c>
      <c r="N150" s="62">
        <f t="shared" ref="N150:W152" si="135">+N151</f>
        <v>0</v>
      </c>
      <c r="O150" s="62">
        <f t="shared" si="135"/>
        <v>121374341606</v>
      </c>
      <c r="P150" s="62">
        <f t="shared" si="135"/>
        <v>70763433269</v>
      </c>
      <c r="Q150" s="62">
        <f t="shared" si="135"/>
        <v>121374341606</v>
      </c>
      <c r="R150" s="62">
        <f t="shared" si="135"/>
        <v>70763433269</v>
      </c>
      <c r="S150" s="62">
        <f t="shared" si="135"/>
        <v>0</v>
      </c>
      <c r="T150" s="62">
        <f t="shared" si="135"/>
        <v>0</v>
      </c>
      <c r="U150" s="62">
        <f t="shared" si="135"/>
        <v>121374341606</v>
      </c>
      <c r="V150" s="62">
        <f t="shared" si="135"/>
        <v>0</v>
      </c>
      <c r="W150" s="62">
        <f t="shared" si="135"/>
        <v>0</v>
      </c>
      <c r="X150" s="38">
        <f t="shared" si="125"/>
        <v>0.63170473211196021</v>
      </c>
      <c r="Y150" s="38">
        <f t="shared" si="126"/>
        <v>0</v>
      </c>
      <c r="Z150" s="38">
        <f t="shared" si="127"/>
        <v>0</v>
      </c>
      <c r="AA150" s="38">
        <f t="shared" si="111"/>
        <v>0</v>
      </c>
      <c r="AB150" s="38" t="s">
        <v>40</v>
      </c>
    </row>
    <row r="151" spans="1:28" ht="72.75" customHeight="1" x14ac:dyDescent="0.25">
      <c r="A151" s="39" t="s">
        <v>287</v>
      </c>
      <c r="B151" s="34" t="s">
        <v>37</v>
      </c>
      <c r="C151" s="34">
        <v>10</v>
      </c>
      <c r="D151" s="34" t="s">
        <v>38</v>
      </c>
      <c r="E151" s="95" t="s">
        <v>286</v>
      </c>
      <c r="F151" s="62">
        <f t="shared" si="134"/>
        <v>192137774875</v>
      </c>
      <c r="G151" s="62">
        <f t="shared" si="134"/>
        <v>0</v>
      </c>
      <c r="H151" s="62">
        <f t="shared" si="134"/>
        <v>0</v>
      </c>
      <c r="I151" s="62">
        <f t="shared" si="134"/>
        <v>0</v>
      </c>
      <c r="J151" s="62">
        <f t="shared" si="134"/>
        <v>0</v>
      </c>
      <c r="K151" s="62">
        <f t="shared" si="124"/>
        <v>0</v>
      </c>
      <c r="L151" s="66">
        <f>+L152</f>
        <v>192137774875</v>
      </c>
      <c r="M151" s="253">
        <f t="shared" si="122"/>
        <v>2.4346011601356122E-2</v>
      </c>
      <c r="N151" s="62">
        <f t="shared" si="135"/>
        <v>0</v>
      </c>
      <c r="O151" s="62">
        <f t="shared" si="135"/>
        <v>121374341606</v>
      </c>
      <c r="P151" s="62">
        <f t="shared" si="135"/>
        <v>70763433269</v>
      </c>
      <c r="Q151" s="62">
        <f t="shared" si="135"/>
        <v>121374341606</v>
      </c>
      <c r="R151" s="62">
        <f t="shared" si="135"/>
        <v>70763433269</v>
      </c>
      <c r="S151" s="62">
        <f t="shared" si="135"/>
        <v>0</v>
      </c>
      <c r="T151" s="62">
        <f t="shared" si="135"/>
        <v>0</v>
      </c>
      <c r="U151" s="62">
        <f t="shared" si="135"/>
        <v>121374341606</v>
      </c>
      <c r="V151" s="62">
        <f t="shared" si="135"/>
        <v>0</v>
      </c>
      <c r="W151" s="62">
        <f t="shared" si="135"/>
        <v>0</v>
      </c>
      <c r="X151" s="38">
        <f t="shared" si="125"/>
        <v>0.63170473211196021</v>
      </c>
      <c r="Y151" s="38">
        <f t="shared" si="126"/>
        <v>0</v>
      </c>
      <c r="Z151" s="38">
        <f t="shared" si="127"/>
        <v>0</v>
      </c>
      <c r="AA151" s="38">
        <f t="shared" si="111"/>
        <v>0</v>
      </c>
      <c r="AB151" s="38" t="s">
        <v>40</v>
      </c>
    </row>
    <row r="152" spans="1:28" ht="32.25" customHeight="1" x14ac:dyDescent="0.25">
      <c r="A152" s="39" t="s">
        <v>288</v>
      </c>
      <c r="B152" s="34" t="s">
        <v>37</v>
      </c>
      <c r="C152" s="34">
        <v>10</v>
      </c>
      <c r="D152" s="34" t="s">
        <v>38</v>
      </c>
      <c r="E152" s="40" t="s">
        <v>268</v>
      </c>
      <c r="F152" s="62">
        <f t="shared" si="134"/>
        <v>192137774875</v>
      </c>
      <c r="G152" s="62">
        <f t="shared" si="134"/>
        <v>0</v>
      </c>
      <c r="H152" s="62">
        <f t="shared" si="134"/>
        <v>0</v>
      </c>
      <c r="I152" s="62">
        <f t="shared" si="134"/>
        <v>0</v>
      </c>
      <c r="J152" s="62">
        <f t="shared" si="134"/>
        <v>0</v>
      </c>
      <c r="K152" s="62">
        <f t="shared" si="124"/>
        <v>0</v>
      </c>
      <c r="L152" s="66">
        <f>+L153</f>
        <v>192137774875</v>
      </c>
      <c r="M152" s="253">
        <f t="shared" si="122"/>
        <v>2.4346011601356122E-2</v>
      </c>
      <c r="N152" s="62">
        <f t="shared" si="135"/>
        <v>0</v>
      </c>
      <c r="O152" s="62">
        <f t="shared" si="135"/>
        <v>121374341606</v>
      </c>
      <c r="P152" s="62">
        <f t="shared" si="135"/>
        <v>70763433269</v>
      </c>
      <c r="Q152" s="62">
        <f t="shared" si="135"/>
        <v>121374341606</v>
      </c>
      <c r="R152" s="62">
        <f t="shared" si="135"/>
        <v>70763433269</v>
      </c>
      <c r="S152" s="62">
        <f t="shared" si="135"/>
        <v>0</v>
      </c>
      <c r="T152" s="62">
        <f t="shared" si="135"/>
        <v>0</v>
      </c>
      <c r="U152" s="62">
        <f t="shared" si="135"/>
        <v>121374341606</v>
      </c>
      <c r="V152" s="62">
        <f t="shared" si="135"/>
        <v>0</v>
      </c>
      <c r="W152" s="62">
        <f t="shared" si="135"/>
        <v>0</v>
      </c>
      <c r="X152" s="38">
        <f t="shared" si="125"/>
        <v>0.63170473211196021</v>
      </c>
      <c r="Y152" s="38">
        <f t="shared" si="126"/>
        <v>0</v>
      </c>
      <c r="Z152" s="38">
        <f t="shared" si="127"/>
        <v>0</v>
      </c>
      <c r="AA152" s="38">
        <f t="shared" si="111"/>
        <v>0</v>
      </c>
      <c r="AB152" s="38" t="s">
        <v>40</v>
      </c>
    </row>
    <row r="153" spans="1:28" ht="30" customHeight="1" x14ac:dyDescent="0.25">
      <c r="A153" s="43" t="s">
        <v>289</v>
      </c>
      <c r="B153" s="44" t="s">
        <v>37</v>
      </c>
      <c r="C153" s="44">
        <v>10</v>
      </c>
      <c r="D153" s="44" t="s">
        <v>38</v>
      </c>
      <c r="E153" s="45" t="s">
        <v>258</v>
      </c>
      <c r="F153" s="46">
        <v>192137774875</v>
      </c>
      <c r="G153" s="46">
        <v>0</v>
      </c>
      <c r="H153" s="46">
        <v>0</v>
      </c>
      <c r="I153" s="46">
        <v>0</v>
      </c>
      <c r="J153" s="46">
        <v>0</v>
      </c>
      <c r="K153" s="46">
        <f t="shared" si="124"/>
        <v>0</v>
      </c>
      <c r="L153" s="56">
        <f>+F153+K153</f>
        <v>192137774875</v>
      </c>
      <c r="M153" s="266">
        <f t="shared" si="122"/>
        <v>2.4346011601356122E-2</v>
      </c>
      <c r="N153" s="46">
        <v>0</v>
      </c>
      <c r="O153" s="46">
        <v>121374341606</v>
      </c>
      <c r="P153" s="46">
        <f>L153-O153</f>
        <v>70763433269</v>
      </c>
      <c r="Q153" s="46">
        <v>121374341606</v>
      </c>
      <c r="R153" s="46">
        <f>+L153-Q153</f>
        <v>70763433269</v>
      </c>
      <c r="S153" s="46">
        <f>O153-Q153</f>
        <v>0</v>
      </c>
      <c r="T153" s="46">
        <v>0</v>
      </c>
      <c r="U153" s="46">
        <f>+Q153-T153</f>
        <v>121374341606</v>
      </c>
      <c r="V153" s="46">
        <v>0</v>
      </c>
      <c r="W153" s="48">
        <f>+T153-V153</f>
        <v>0</v>
      </c>
      <c r="X153" s="49">
        <f t="shared" si="125"/>
        <v>0.63170473211196021</v>
      </c>
      <c r="Y153" s="49">
        <f t="shared" si="126"/>
        <v>0</v>
      </c>
      <c r="Z153" s="49">
        <f t="shared" si="127"/>
        <v>0</v>
      </c>
      <c r="AA153" s="49">
        <f t="shared" si="111"/>
        <v>0</v>
      </c>
      <c r="AB153" s="49" t="s">
        <v>40</v>
      </c>
    </row>
    <row r="154" spans="1:28" ht="87" customHeight="1" x14ac:dyDescent="0.25">
      <c r="A154" s="39" t="s">
        <v>290</v>
      </c>
      <c r="B154" s="34" t="s">
        <v>37</v>
      </c>
      <c r="C154" s="34">
        <v>10</v>
      </c>
      <c r="D154" s="34" t="s">
        <v>38</v>
      </c>
      <c r="E154" s="40" t="s">
        <v>291</v>
      </c>
      <c r="F154" s="62">
        <f t="shared" ref="F154:J156" si="136">+F155</f>
        <v>207433599602</v>
      </c>
      <c r="G154" s="62">
        <f t="shared" si="136"/>
        <v>0</v>
      </c>
      <c r="H154" s="62">
        <f t="shared" si="136"/>
        <v>0</v>
      </c>
      <c r="I154" s="62">
        <f t="shared" si="136"/>
        <v>0</v>
      </c>
      <c r="J154" s="62">
        <f t="shared" si="136"/>
        <v>0</v>
      </c>
      <c r="K154" s="62">
        <f t="shared" si="124"/>
        <v>0</v>
      </c>
      <c r="L154" s="66">
        <f>+L155</f>
        <v>207433599602</v>
      </c>
      <c r="M154" s="253">
        <f t="shared" si="122"/>
        <v>2.6284164192631423E-2</v>
      </c>
      <c r="N154" s="62">
        <f t="shared" ref="N154:W156" si="137">+N155</f>
        <v>0</v>
      </c>
      <c r="O154" s="62">
        <f t="shared" si="137"/>
        <v>129511913718</v>
      </c>
      <c r="P154" s="62">
        <f t="shared" si="137"/>
        <v>77921685884</v>
      </c>
      <c r="Q154" s="62">
        <f t="shared" si="137"/>
        <v>129511913718</v>
      </c>
      <c r="R154" s="62">
        <f t="shared" si="137"/>
        <v>77921685884</v>
      </c>
      <c r="S154" s="62">
        <f t="shared" si="137"/>
        <v>0</v>
      </c>
      <c r="T154" s="62">
        <f t="shared" si="137"/>
        <v>0</v>
      </c>
      <c r="U154" s="62">
        <f t="shared" si="137"/>
        <v>129511913718</v>
      </c>
      <c r="V154" s="62">
        <f t="shared" si="137"/>
        <v>0</v>
      </c>
      <c r="W154" s="62">
        <f t="shared" si="137"/>
        <v>0</v>
      </c>
      <c r="X154" s="38">
        <f t="shared" si="125"/>
        <v>0.62435359539868529</v>
      </c>
      <c r="Y154" s="38">
        <f t="shared" si="126"/>
        <v>0</v>
      </c>
      <c r="Z154" s="38">
        <f t="shared" si="127"/>
        <v>0</v>
      </c>
      <c r="AA154" s="38">
        <f t="shared" si="111"/>
        <v>0</v>
      </c>
      <c r="AB154" s="38" t="s">
        <v>40</v>
      </c>
    </row>
    <row r="155" spans="1:28" ht="85.5" customHeight="1" x14ac:dyDescent="0.25">
      <c r="A155" s="39" t="s">
        <v>292</v>
      </c>
      <c r="B155" s="34" t="s">
        <v>37</v>
      </c>
      <c r="C155" s="34">
        <v>10</v>
      </c>
      <c r="D155" s="34" t="s">
        <v>38</v>
      </c>
      <c r="E155" s="95" t="s">
        <v>291</v>
      </c>
      <c r="F155" s="62">
        <f t="shared" si="136"/>
        <v>207433599602</v>
      </c>
      <c r="G155" s="62">
        <f t="shared" si="136"/>
        <v>0</v>
      </c>
      <c r="H155" s="62">
        <f t="shared" si="136"/>
        <v>0</v>
      </c>
      <c r="I155" s="62">
        <f t="shared" si="136"/>
        <v>0</v>
      </c>
      <c r="J155" s="62">
        <f t="shared" si="136"/>
        <v>0</v>
      </c>
      <c r="K155" s="62">
        <f t="shared" si="124"/>
        <v>0</v>
      </c>
      <c r="L155" s="66">
        <f>+L156</f>
        <v>207433599602</v>
      </c>
      <c r="M155" s="253">
        <f t="shared" si="122"/>
        <v>2.6284164192631423E-2</v>
      </c>
      <c r="N155" s="62">
        <f t="shared" si="137"/>
        <v>0</v>
      </c>
      <c r="O155" s="62">
        <f t="shared" si="137"/>
        <v>129511913718</v>
      </c>
      <c r="P155" s="62">
        <f t="shared" si="137"/>
        <v>77921685884</v>
      </c>
      <c r="Q155" s="62">
        <f t="shared" si="137"/>
        <v>129511913718</v>
      </c>
      <c r="R155" s="62">
        <f t="shared" si="137"/>
        <v>77921685884</v>
      </c>
      <c r="S155" s="62">
        <f t="shared" si="137"/>
        <v>0</v>
      </c>
      <c r="T155" s="62">
        <f t="shared" si="137"/>
        <v>0</v>
      </c>
      <c r="U155" s="62">
        <f t="shared" si="137"/>
        <v>129511913718</v>
      </c>
      <c r="V155" s="62">
        <f t="shared" si="137"/>
        <v>0</v>
      </c>
      <c r="W155" s="62">
        <f t="shared" si="137"/>
        <v>0</v>
      </c>
      <c r="X155" s="38">
        <f t="shared" si="125"/>
        <v>0.62435359539868529</v>
      </c>
      <c r="Y155" s="38">
        <f t="shared" si="126"/>
        <v>0</v>
      </c>
      <c r="Z155" s="38">
        <f t="shared" si="127"/>
        <v>0</v>
      </c>
      <c r="AA155" s="38">
        <f t="shared" si="111"/>
        <v>0</v>
      </c>
      <c r="AB155" s="38" t="s">
        <v>40</v>
      </c>
    </row>
    <row r="156" spans="1:28" ht="31.5" customHeight="1" x14ac:dyDescent="0.25">
      <c r="A156" s="39" t="s">
        <v>293</v>
      </c>
      <c r="B156" s="34" t="s">
        <v>37</v>
      </c>
      <c r="C156" s="34">
        <v>10</v>
      </c>
      <c r="D156" s="34" t="s">
        <v>38</v>
      </c>
      <c r="E156" s="40" t="s">
        <v>268</v>
      </c>
      <c r="F156" s="62">
        <f t="shared" si="136"/>
        <v>207433599602</v>
      </c>
      <c r="G156" s="62">
        <f t="shared" si="136"/>
        <v>0</v>
      </c>
      <c r="H156" s="62">
        <f t="shared" si="136"/>
        <v>0</v>
      </c>
      <c r="I156" s="62">
        <f t="shared" si="136"/>
        <v>0</v>
      </c>
      <c r="J156" s="62">
        <f t="shared" si="136"/>
        <v>0</v>
      </c>
      <c r="K156" s="62">
        <f t="shared" si="124"/>
        <v>0</v>
      </c>
      <c r="L156" s="66">
        <f>+L157</f>
        <v>207433599602</v>
      </c>
      <c r="M156" s="253">
        <f t="shared" si="122"/>
        <v>2.6284164192631423E-2</v>
      </c>
      <c r="N156" s="62">
        <f t="shared" si="137"/>
        <v>0</v>
      </c>
      <c r="O156" s="62">
        <f t="shared" si="137"/>
        <v>129511913718</v>
      </c>
      <c r="P156" s="62">
        <f t="shared" si="137"/>
        <v>77921685884</v>
      </c>
      <c r="Q156" s="62">
        <f t="shared" si="137"/>
        <v>129511913718</v>
      </c>
      <c r="R156" s="62">
        <f t="shared" si="137"/>
        <v>77921685884</v>
      </c>
      <c r="S156" s="62">
        <f t="shared" si="137"/>
        <v>0</v>
      </c>
      <c r="T156" s="62">
        <f t="shared" si="137"/>
        <v>0</v>
      </c>
      <c r="U156" s="62">
        <f t="shared" si="137"/>
        <v>129511913718</v>
      </c>
      <c r="V156" s="62">
        <f t="shared" si="137"/>
        <v>0</v>
      </c>
      <c r="W156" s="62">
        <f t="shared" si="137"/>
        <v>0</v>
      </c>
      <c r="X156" s="38">
        <f t="shared" si="125"/>
        <v>0.62435359539868529</v>
      </c>
      <c r="Y156" s="38">
        <f t="shared" si="126"/>
        <v>0</v>
      </c>
      <c r="Z156" s="38">
        <f t="shared" si="127"/>
        <v>0</v>
      </c>
      <c r="AA156" s="38">
        <f t="shared" si="111"/>
        <v>0</v>
      </c>
      <c r="AB156" s="38" t="s">
        <v>40</v>
      </c>
    </row>
    <row r="157" spans="1:28" ht="30" customHeight="1" x14ac:dyDescent="0.25">
      <c r="A157" s="43" t="s">
        <v>294</v>
      </c>
      <c r="B157" s="44" t="s">
        <v>37</v>
      </c>
      <c r="C157" s="44">
        <v>10</v>
      </c>
      <c r="D157" s="44" t="s">
        <v>38</v>
      </c>
      <c r="E157" s="45" t="s">
        <v>258</v>
      </c>
      <c r="F157" s="46">
        <v>207433599602</v>
      </c>
      <c r="G157" s="46">
        <v>0</v>
      </c>
      <c r="H157" s="46">
        <v>0</v>
      </c>
      <c r="I157" s="46">
        <v>0</v>
      </c>
      <c r="J157" s="46">
        <v>0</v>
      </c>
      <c r="K157" s="46">
        <f t="shared" si="124"/>
        <v>0</v>
      </c>
      <c r="L157" s="56">
        <f>+F157+K157</f>
        <v>207433599602</v>
      </c>
      <c r="M157" s="266">
        <f t="shared" si="122"/>
        <v>2.6284164192631423E-2</v>
      </c>
      <c r="N157" s="46">
        <v>0</v>
      </c>
      <c r="O157" s="46">
        <v>129511913718</v>
      </c>
      <c r="P157" s="46">
        <f>L157-O157</f>
        <v>77921685884</v>
      </c>
      <c r="Q157" s="46">
        <v>129511913718</v>
      </c>
      <c r="R157" s="46">
        <f>+L157-Q157</f>
        <v>77921685884</v>
      </c>
      <c r="S157" s="46">
        <f>O157-Q157</f>
        <v>0</v>
      </c>
      <c r="T157" s="46">
        <v>0</v>
      </c>
      <c r="U157" s="46">
        <f>+Q157-T157</f>
        <v>129511913718</v>
      </c>
      <c r="V157" s="46">
        <v>0</v>
      </c>
      <c r="W157" s="48">
        <f>+T157-V157</f>
        <v>0</v>
      </c>
      <c r="X157" s="49">
        <f t="shared" si="125"/>
        <v>0.62435359539868529</v>
      </c>
      <c r="Y157" s="49">
        <f t="shared" si="126"/>
        <v>0</v>
      </c>
      <c r="Z157" s="49">
        <f t="shared" si="127"/>
        <v>0</v>
      </c>
      <c r="AA157" s="49">
        <f t="shared" si="111"/>
        <v>0</v>
      </c>
      <c r="AB157" s="49" t="s">
        <v>40</v>
      </c>
    </row>
    <row r="158" spans="1:28" ht="65.25" customHeight="1" x14ac:dyDescent="0.25">
      <c r="A158" s="39" t="s">
        <v>295</v>
      </c>
      <c r="B158" s="34" t="s">
        <v>37</v>
      </c>
      <c r="C158" s="34">
        <v>10</v>
      </c>
      <c r="D158" s="34" t="s">
        <v>38</v>
      </c>
      <c r="E158" s="40" t="s">
        <v>296</v>
      </c>
      <c r="F158" s="62">
        <f t="shared" ref="F158:J160" si="138">+F159</f>
        <v>231731619930</v>
      </c>
      <c r="G158" s="62">
        <f t="shared" si="138"/>
        <v>0</v>
      </c>
      <c r="H158" s="62">
        <f t="shared" si="138"/>
        <v>0</v>
      </c>
      <c r="I158" s="62">
        <f t="shared" si="138"/>
        <v>0</v>
      </c>
      <c r="J158" s="62">
        <f t="shared" si="138"/>
        <v>0</v>
      </c>
      <c r="K158" s="62">
        <f t="shared" si="124"/>
        <v>0</v>
      </c>
      <c r="L158" s="66">
        <f>+L159</f>
        <v>231731619930</v>
      </c>
      <c r="M158" s="253">
        <f t="shared" si="122"/>
        <v>2.9362995958952899E-2</v>
      </c>
      <c r="N158" s="62">
        <f t="shared" ref="N158:W160" si="139">+N159</f>
        <v>0</v>
      </c>
      <c r="O158" s="62">
        <f t="shared" si="139"/>
        <v>142803800035</v>
      </c>
      <c r="P158" s="62">
        <f t="shared" si="139"/>
        <v>88927819895</v>
      </c>
      <c r="Q158" s="62">
        <f t="shared" si="139"/>
        <v>142803800035</v>
      </c>
      <c r="R158" s="62">
        <f t="shared" si="139"/>
        <v>88927819895</v>
      </c>
      <c r="S158" s="62">
        <f t="shared" si="139"/>
        <v>0</v>
      </c>
      <c r="T158" s="62">
        <f t="shared" si="139"/>
        <v>0</v>
      </c>
      <c r="U158" s="62">
        <f t="shared" si="139"/>
        <v>142803800035</v>
      </c>
      <c r="V158" s="62">
        <f t="shared" si="139"/>
        <v>0</v>
      </c>
      <c r="W158" s="62">
        <f t="shared" si="139"/>
        <v>0</v>
      </c>
      <c r="X158" s="38">
        <f t="shared" si="125"/>
        <v>0.61624650135418402</v>
      </c>
      <c r="Y158" s="38">
        <f t="shared" si="126"/>
        <v>0</v>
      </c>
      <c r="Z158" s="38">
        <f t="shared" si="127"/>
        <v>0</v>
      </c>
      <c r="AA158" s="38">
        <f t="shared" si="111"/>
        <v>0</v>
      </c>
      <c r="AB158" s="38" t="s">
        <v>40</v>
      </c>
    </row>
    <row r="159" spans="1:28" ht="63.75" customHeight="1" x14ac:dyDescent="0.25">
      <c r="A159" s="39" t="s">
        <v>297</v>
      </c>
      <c r="B159" s="34" t="s">
        <v>37</v>
      </c>
      <c r="C159" s="34">
        <v>10</v>
      </c>
      <c r="D159" s="34" t="s">
        <v>38</v>
      </c>
      <c r="E159" s="95" t="s">
        <v>296</v>
      </c>
      <c r="F159" s="62">
        <f t="shared" si="138"/>
        <v>231731619930</v>
      </c>
      <c r="G159" s="62">
        <f t="shared" si="138"/>
        <v>0</v>
      </c>
      <c r="H159" s="62">
        <f t="shared" si="138"/>
        <v>0</v>
      </c>
      <c r="I159" s="62">
        <f t="shared" si="138"/>
        <v>0</v>
      </c>
      <c r="J159" s="62">
        <f t="shared" si="138"/>
        <v>0</v>
      </c>
      <c r="K159" s="62">
        <f t="shared" si="124"/>
        <v>0</v>
      </c>
      <c r="L159" s="66">
        <f>+L160</f>
        <v>231731619930</v>
      </c>
      <c r="M159" s="253">
        <f t="shared" si="122"/>
        <v>2.9362995958952899E-2</v>
      </c>
      <c r="N159" s="62">
        <f t="shared" si="139"/>
        <v>0</v>
      </c>
      <c r="O159" s="62">
        <f t="shared" si="139"/>
        <v>142803800035</v>
      </c>
      <c r="P159" s="62">
        <f t="shared" si="139"/>
        <v>88927819895</v>
      </c>
      <c r="Q159" s="62">
        <f t="shared" si="139"/>
        <v>142803800035</v>
      </c>
      <c r="R159" s="62">
        <f t="shared" si="139"/>
        <v>88927819895</v>
      </c>
      <c r="S159" s="62">
        <f t="shared" si="139"/>
        <v>0</v>
      </c>
      <c r="T159" s="62">
        <f t="shared" si="139"/>
        <v>0</v>
      </c>
      <c r="U159" s="62">
        <f t="shared" si="139"/>
        <v>142803800035</v>
      </c>
      <c r="V159" s="62">
        <f t="shared" si="139"/>
        <v>0</v>
      </c>
      <c r="W159" s="62">
        <f t="shared" si="139"/>
        <v>0</v>
      </c>
      <c r="X159" s="38">
        <f t="shared" si="125"/>
        <v>0.61624650135418402</v>
      </c>
      <c r="Y159" s="38">
        <f t="shared" si="126"/>
        <v>0</v>
      </c>
      <c r="Z159" s="38">
        <f t="shared" si="127"/>
        <v>0</v>
      </c>
      <c r="AA159" s="38">
        <f t="shared" si="111"/>
        <v>0</v>
      </c>
      <c r="AB159" s="38" t="s">
        <v>40</v>
      </c>
    </row>
    <row r="160" spans="1:28" ht="38.25" customHeight="1" x14ac:dyDescent="0.25">
      <c r="A160" s="39" t="s">
        <v>298</v>
      </c>
      <c r="B160" s="34" t="s">
        <v>37</v>
      </c>
      <c r="C160" s="34">
        <v>10</v>
      </c>
      <c r="D160" s="34" t="s">
        <v>38</v>
      </c>
      <c r="E160" s="40" t="s">
        <v>268</v>
      </c>
      <c r="F160" s="62">
        <f t="shared" si="138"/>
        <v>231731619930</v>
      </c>
      <c r="G160" s="62">
        <f t="shared" si="138"/>
        <v>0</v>
      </c>
      <c r="H160" s="62">
        <f t="shared" si="138"/>
        <v>0</v>
      </c>
      <c r="I160" s="62">
        <f t="shared" si="138"/>
        <v>0</v>
      </c>
      <c r="J160" s="62">
        <f t="shared" si="138"/>
        <v>0</v>
      </c>
      <c r="K160" s="62">
        <f t="shared" si="124"/>
        <v>0</v>
      </c>
      <c r="L160" s="66">
        <f>+L161</f>
        <v>231731619930</v>
      </c>
      <c r="M160" s="253">
        <f t="shared" si="122"/>
        <v>2.9362995958952899E-2</v>
      </c>
      <c r="N160" s="62">
        <f t="shared" si="139"/>
        <v>0</v>
      </c>
      <c r="O160" s="62">
        <f t="shared" si="139"/>
        <v>142803800035</v>
      </c>
      <c r="P160" s="62">
        <f t="shared" si="139"/>
        <v>88927819895</v>
      </c>
      <c r="Q160" s="62">
        <f t="shared" si="139"/>
        <v>142803800035</v>
      </c>
      <c r="R160" s="62">
        <f t="shared" si="139"/>
        <v>88927819895</v>
      </c>
      <c r="S160" s="62">
        <f t="shared" si="139"/>
        <v>0</v>
      </c>
      <c r="T160" s="62">
        <f t="shared" si="139"/>
        <v>0</v>
      </c>
      <c r="U160" s="62">
        <f t="shared" si="139"/>
        <v>142803800035</v>
      </c>
      <c r="V160" s="62">
        <f t="shared" si="139"/>
        <v>0</v>
      </c>
      <c r="W160" s="62">
        <f t="shared" si="139"/>
        <v>0</v>
      </c>
      <c r="X160" s="38">
        <f t="shared" si="125"/>
        <v>0.61624650135418402</v>
      </c>
      <c r="Y160" s="38">
        <f t="shared" si="126"/>
        <v>0</v>
      </c>
      <c r="Z160" s="38">
        <f t="shared" si="127"/>
        <v>0</v>
      </c>
      <c r="AA160" s="38">
        <f t="shared" si="111"/>
        <v>0</v>
      </c>
      <c r="AB160" s="38" t="s">
        <v>40</v>
      </c>
    </row>
    <row r="161" spans="1:28" ht="30" customHeight="1" x14ac:dyDescent="0.25">
      <c r="A161" s="43" t="s">
        <v>299</v>
      </c>
      <c r="B161" s="44" t="s">
        <v>37</v>
      </c>
      <c r="C161" s="44">
        <v>10</v>
      </c>
      <c r="D161" s="44" t="s">
        <v>38</v>
      </c>
      <c r="E161" s="45" t="s">
        <v>258</v>
      </c>
      <c r="F161" s="46">
        <v>231731619930</v>
      </c>
      <c r="G161" s="46">
        <v>0</v>
      </c>
      <c r="H161" s="46">
        <v>0</v>
      </c>
      <c r="I161" s="46">
        <v>0</v>
      </c>
      <c r="J161" s="46">
        <v>0</v>
      </c>
      <c r="K161" s="46">
        <f t="shared" si="124"/>
        <v>0</v>
      </c>
      <c r="L161" s="56">
        <f>+F161+K161</f>
        <v>231731619930</v>
      </c>
      <c r="M161" s="266">
        <f t="shared" si="122"/>
        <v>2.9362995958952899E-2</v>
      </c>
      <c r="N161" s="46">
        <v>0</v>
      </c>
      <c r="O161" s="46">
        <v>142803800035</v>
      </c>
      <c r="P161" s="46">
        <f>L161-O161</f>
        <v>88927819895</v>
      </c>
      <c r="Q161" s="46">
        <v>142803800035</v>
      </c>
      <c r="R161" s="46">
        <f>+L161-Q161</f>
        <v>88927819895</v>
      </c>
      <c r="S161" s="46">
        <f>O161-Q161</f>
        <v>0</v>
      </c>
      <c r="T161" s="46">
        <v>0</v>
      </c>
      <c r="U161" s="46">
        <f>+Q161-T161</f>
        <v>142803800035</v>
      </c>
      <c r="V161" s="46">
        <v>0</v>
      </c>
      <c r="W161" s="48">
        <f>+T161-V161</f>
        <v>0</v>
      </c>
      <c r="X161" s="49">
        <f t="shared" si="125"/>
        <v>0.61624650135418402</v>
      </c>
      <c r="Y161" s="49">
        <f t="shared" si="126"/>
        <v>0</v>
      </c>
      <c r="Z161" s="49">
        <f t="shared" si="127"/>
        <v>0</v>
      </c>
      <c r="AA161" s="49">
        <f t="shared" si="111"/>
        <v>0</v>
      </c>
      <c r="AB161" s="49" t="s">
        <v>40</v>
      </c>
    </row>
    <row r="162" spans="1:28" ht="49.5" customHeight="1" x14ac:dyDescent="0.25">
      <c r="A162" s="96" t="s">
        <v>300</v>
      </c>
      <c r="B162" s="34" t="s">
        <v>37</v>
      </c>
      <c r="C162" s="34">
        <v>10</v>
      </c>
      <c r="D162" s="34" t="s">
        <v>38</v>
      </c>
      <c r="E162" s="40" t="s">
        <v>301</v>
      </c>
      <c r="F162" s="62">
        <f t="shared" ref="F162:J163" si="140">+F163</f>
        <v>12761000000</v>
      </c>
      <c r="G162" s="62">
        <f t="shared" si="140"/>
        <v>0</v>
      </c>
      <c r="H162" s="62">
        <f t="shared" si="140"/>
        <v>0</v>
      </c>
      <c r="I162" s="62">
        <f t="shared" si="140"/>
        <v>0</v>
      </c>
      <c r="J162" s="62">
        <f t="shared" si="140"/>
        <v>0</v>
      </c>
      <c r="K162" s="62">
        <f t="shared" si="124"/>
        <v>0</v>
      </c>
      <c r="L162" s="66">
        <f>+L163</f>
        <v>12761000000</v>
      </c>
      <c r="M162" s="42">
        <f t="shared" si="122"/>
        <v>1.6169618610761246E-3</v>
      </c>
      <c r="N162" s="62">
        <f t="shared" ref="N162:W163" si="141">+N163</f>
        <v>0</v>
      </c>
      <c r="O162" s="62">
        <f t="shared" si="141"/>
        <v>10344544192</v>
      </c>
      <c r="P162" s="62">
        <f t="shared" si="141"/>
        <v>2416455808</v>
      </c>
      <c r="Q162" s="62">
        <f t="shared" si="141"/>
        <v>9304819872.5900002</v>
      </c>
      <c r="R162" s="62">
        <f t="shared" si="141"/>
        <v>3456180127.4099998</v>
      </c>
      <c r="S162" s="62">
        <f t="shared" si="141"/>
        <v>1039724319.4099998</v>
      </c>
      <c r="T162" s="62">
        <f t="shared" si="141"/>
        <v>2598970596.9099998</v>
      </c>
      <c r="U162" s="62">
        <f t="shared" si="141"/>
        <v>6705849275.6800003</v>
      </c>
      <c r="V162" s="62">
        <f t="shared" si="141"/>
        <v>2564610087.9099998</v>
      </c>
      <c r="W162" s="62">
        <f t="shared" si="141"/>
        <v>34360509</v>
      </c>
      <c r="X162" s="38">
        <f t="shared" si="125"/>
        <v>0.72916071409685768</v>
      </c>
      <c r="Y162" s="38">
        <f t="shared" si="126"/>
        <v>0.2036651200462346</v>
      </c>
      <c r="Z162" s="38">
        <f t="shared" si="127"/>
        <v>0.20097250120758561</v>
      </c>
      <c r="AA162" s="38">
        <f t="shared" si="111"/>
        <v>0.27931444482509638</v>
      </c>
      <c r="AB162" s="38">
        <f>+V162/T162</f>
        <v>0.98677918517398688</v>
      </c>
    </row>
    <row r="163" spans="1:28" ht="49.5" customHeight="1" x14ac:dyDescent="0.25">
      <c r="A163" s="39" t="s">
        <v>302</v>
      </c>
      <c r="B163" s="34" t="s">
        <v>37</v>
      </c>
      <c r="C163" s="34">
        <v>10</v>
      </c>
      <c r="D163" s="34" t="s">
        <v>38</v>
      </c>
      <c r="E163" s="40" t="s">
        <v>301</v>
      </c>
      <c r="F163" s="62">
        <f t="shared" si="140"/>
        <v>12761000000</v>
      </c>
      <c r="G163" s="62">
        <f t="shared" si="140"/>
        <v>0</v>
      </c>
      <c r="H163" s="62">
        <f t="shared" si="140"/>
        <v>0</v>
      </c>
      <c r="I163" s="62">
        <f t="shared" si="140"/>
        <v>0</v>
      </c>
      <c r="J163" s="62">
        <f t="shared" si="140"/>
        <v>0</v>
      </c>
      <c r="K163" s="62">
        <f t="shared" si="124"/>
        <v>0</v>
      </c>
      <c r="L163" s="66">
        <f>+L164</f>
        <v>12761000000</v>
      </c>
      <c r="M163" s="42">
        <f t="shared" si="122"/>
        <v>1.6169618610761246E-3</v>
      </c>
      <c r="N163" s="62">
        <f t="shared" si="141"/>
        <v>0</v>
      </c>
      <c r="O163" s="62">
        <f t="shared" si="141"/>
        <v>10344544192</v>
      </c>
      <c r="P163" s="62">
        <f t="shared" si="141"/>
        <v>2416455808</v>
      </c>
      <c r="Q163" s="62">
        <f t="shared" si="141"/>
        <v>9304819872.5900002</v>
      </c>
      <c r="R163" s="62">
        <f t="shared" si="141"/>
        <v>3456180127.4099998</v>
      </c>
      <c r="S163" s="62">
        <f t="shared" si="141"/>
        <v>1039724319.4099998</v>
      </c>
      <c r="T163" s="62">
        <f t="shared" si="141"/>
        <v>2598970596.9099998</v>
      </c>
      <c r="U163" s="62">
        <f t="shared" si="141"/>
        <v>6705849275.6800003</v>
      </c>
      <c r="V163" s="62">
        <f t="shared" si="141"/>
        <v>2564610087.9099998</v>
      </c>
      <c r="W163" s="62">
        <f t="shared" si="141"/>
        <v>34360509</v>
      </c>
      <c r="X163" s="38">
        <f t="shared" si="125"/>
        <v>0.72916071409685768</v>
      </c>
      <c r="Y163" s="38">
        <f t="shared" si="126"/>
        <v>0.2036651200462346</v>
      </c>
      <c r="Z163" s="38">
        <f t="shared" si="127"/>
        <v>0.20097250120758561</v>
      </c>
      <c r="AA163" s="38">
        <f t="shared" si="111"/>
        <v>0.27931444482509638</v>
      </c>
      <c r="AB163" s="38">
        <f>+V163/T163</f>
        <v>0.98677918517398688</v>
      </c>
    </row>
    <row r="164" spans="1:28" ht="49.5" customHeight="1" x14ac:dyDescent="0.25">
      <c r="A164" s="39" t="s">
        <v>303</v>
      </c>
      <c r="B164" s="34" t="s">
        <v>37</v>
      </c>
      <c r="C164" s="34">
        <v>10</v>
      </c>
      <c r="D164" s="34" t="s">
        <v>38</v>
      </c>
      <c r="E164" s="40" t="s">
        <v>304</v>
      </c>
      <c r="F164" s="62">
        <f>SUM(F165:F165)</f>
        <v>12761000000</v>
      </c>
      <c r="G164" s="62">
        <f>SUM(G165:G165)</f>
        <v>0</v>
      </c>
      <c r="H164" s="62">
        <f>SUM(H165:H165)</f>
        <v>0</v>
      </c>
      <c r="I164" s="62">
        <f>SUM(I165:I165)</f>
        <v>0</v>
      </c>
      <c r="J164" s="62">
        <f>SUM(J165:J165)</f>
        <v>0</v>
      </c>
      <c r="K164" s="62">
        <f t="shared" si="124"/>
        <v>0</v>
      </c>
      <c r="L164" s="66">
        <f>SUM(L165:L165)</f>
        <v>12761000000</v>
      </c>
      <c r="M164" s="42">
        <f t="shared" si="122"/>
        <v>1.6169618610761246E-3</v>
      </c>
      <c r="N164" s="62">
        <f t="shared" ref="N164:W164" si="142">SUM(N165:N165)</f>
        <v>0</v>
      </c>
      <c r="O164" s="62">
        <f t="shared" si="142"/>
        <v>10344544192</v>
      </c>
      <c r="P164" s="62">
        <f t="shared" si="142"/>
        <v>2416455808</v>
      </c>
      <c r="Q164" s="62">
        <f t="shared" si="142"/>
        <v>9304819872.5900002</v>
      </c>
      <c r="R164" s="62">
        <f t="shared" si="142"/>
        <v>3456180127.4099998</v>
      </c>
      <c r="S164" s="62">
        <f t="shared" si="142"/>
        <v>1039724319.4099998</v>
      </c>
      <c r="T164" s="62">
        <f t="shared" si="142"/>
        <v>2598970596.9099998</v>
      </c>
      <c r="U164" s="62">
        <f t="shared" si="142"/>
        <v>6705849275.6800003</v>
      </c>
      <c r="V164" s="62">
        <f t="shared" si="142"/>
        <v>2564610087.9099998</v>
      </c>
      <c r="W164" s="62">
        <f t="shared" si="142"/>
        <v>34360509</v>
      </c>
      <c r="X164" s="38">
        <f t="shared" si="125"/>
        <v>0.72916071409685768</v>
      </c>
      <c r="Y164" s="38">
        <f t="shared" si="126"/>
        <v>0.2036651200462346</v>
      </c>
      <c r="Z164" s="38">
        <f t="shared" si="127"/>
        <v>0.20097250120758561</v>
      </c>
      <c r="AA164" s="38">
        <f t="shared" si="111"/>
        <v>0.27931444482509638</v>
      </c>
      <c r="AB164" s="38">
        <f>+V164/T164</f>
        <v>0.98677918517398688</v>
      </c>
    </row>
    <row r="165" spans="1:28" ht="30" customHeight="1" x14ac:dyDescent="0.25">
      <c r="A165" s="43" t="s">
        <v>305</v>
      </c>
      <c r="B165" s="44" t="s">
        <v>37</v>
      </c>
      <c r="C165" s="44">
        <v>10</v>
      </c>
      <c r="D165" s="44" t="s">
        <v>38</v>
      </c>
      <c r="E165" s="45" t="s">
        <v>258</v>
      </c>
      <c r="F165" s="46">
        <v>12761000000</v>
      </c>
      <c r="G165" s="46">
        <v>0</v>
      </c>
      <c r="H165" s="46">
        <v>0</v>
      </c>
      <c r="I165" s="46">
        <v>0</v>
      </c>
      <c r="J165" s="46">
        <v>0</v>
      </c>
      <c r="K165" s="46">
        <f t="shared" si="124"/>
        <v>0</v>
      </c>
      <c r="L165" s="56">
        <f>+F165+K165</f>
        <v>12761000000</v>
      </c>
      <c r="M165" s="51">
        <f t="shared" si="122"/>
        <v>1.6169618610761246E-3</v>
      </c>
      <c r="N165" s="46">
        <v>0</v>
      </c>
      <c r="O165" s="56">
        <v>10344544192</v>
      </c>
      <c r="P165" s="46">
        <f>L165-O165</f>
        <v>2416455808</v>
      </c>
      <c r="Q165" s="46">
        <v>9304819872.5900002</v>
      </c>
      <c r="R165" s="46">
        <f>+L165-Q165</f>
        <v>3456180127.4099998</v>
      </c>
      <c r="S165" s="46">
        <f>O165-Q165</f>
        <v>1039724319.4099998</v>
      </c>
      <c r="T165" s="46">
        <v>2598970596.9099998</v>
      </c>
      <c r="U165" s="46">
        <f>+Q165-T165</f>
        <v>6705849275.6800003</v>
      </c>
      <c r="V165" s="46">
        <v>2564610087.9099998</v>
      </c>
      <c r="W165" s="48">
        <f>+T165-V165</f>
        <v>34360509</v>
      </c>
      <c r="X165" s="49">
        <f t="shared" si="125"/>
        <v>0.72916071409685768</v>
      </c>
      <c r="Y165" s="49">
        <f t="shared" si="126"/>
        <v>0.2036651200462346</v>
      </c>
      <c r="Z165" s="49">
        <f t="shared" si="127"/>
        <v>0.20097250120758561</v>
      </c>
      <c r="AA165" s="49">
        <f t="shared" si="111"/>
        <v>0.27931444482509638</v>
      </c>
      <c r="AB165" s="49">
        <f>+V165/T165</f>
        <v>0.98677918517398688</v>
      </c>
    </row>
    <row r="166" spans="1:28" ht="69.75" customHeight="1" x14ac:dyDescent="0.25">
      <c r="A166" s="39" t="s">
        <v>306</v>
      </c>
      <c r="B166" s="34" t="s">
        <v>37</v>
      </c>
      <c r="C166" s="34">
        <v>10</v>
      </c>
      <c r="D166" s="34" t="s">
        <v>38</v>
      </c>
      <c r="E166" s="40" t="s">
        <v>307</v>
      </c>
      <c r="F166" s="62">
        <f t="shared" ref="F166:J168" si="143">+F167</f>
        <v>246157631169</v>
      </c>
      <c r="G166" s="62">
        <f t="shared" si="143"/>
        <v>0</v>
      </c>
      <c r="H166" s="62">
        <f t="shared" si="143"/>
        <v>0</v>
      </c>
      <c r="I166" s="62">
        <f t="shared" si="143"/>
        <v>0</v>
      </c>
      <c r="J166" s="62">
        <f t="shared" si="143"/>
        <v>0</v>
      </c>
      <c r="K166" s="62">
        <f t="shared" si="124"/>
        <v>0</v>
      </c>
      <c r="L166" s="66">
        <f>+L167</f>
        <v>246157631169</v>
      </c>
      <c r="M166" s="253">
        <f t="shared" si="122"/>
        <v>3.1190933423173459E-2</v>
      </c>
      <c r="N166" s="62">
        <f t="shared" ref="N166:W168" si="144">+N167</f>
        <v>0</v>
      </c>
      <c r="O166" s="62">
        <f t="shared" si="144"/>
        <v>181243825733</v>
      </c>
      <c r="P166" s="62">
        <f t="shared" si="144"/>
        <v>64913805436</v>
      </c>
      <c r="Q166" s="62">
        <f t="shared" si="144"/>
        <v>181243825733</v>
      </c>
      <c r="R166" s="62">
        <f t="shared" si="144"/>
        <v>64913805436</v>
      </c>
      <c r="S166" s="62">
        <f t="shared" si="144"/>
        <v>0</v>
      </c>
      <c r="T166" s="62">
        <f t="shared" si="144"/>
        <v>0</v>
      </c>
      <c r="U166" s="62">
        <f t="shared" si="144"/>
        <v>181243825733</v>
      </c>
      <c r="V166" s="62">
        <f t="shared" si="144"/>
        <v>0</v>
      </c>
      <c r="W166" s="62">
        <f t="shared" si="144"/>
        <v>0</v>
      </c>
      <c r="X166" s="38">
        <f t="shared" si="125"/>
        <v>0.73629172035932822</v>
      </c>
      <c r="Y166" s="38">
        <f t="shared" si="126"/>
        <v>0</v>
      </c>
      <c r="Z166" s="38">
        <f t="shared" si="127"/>
        <v>0</v>
      </c>
      <c r="AA166" s="38">
        <f t="shared" si="111"/>
        <v>0</v>
      </c>
      <c r="AB166" s="38" t="s">
        <v>40</v>
      </c>
    </row>
    <row r="167" spans="1:28" ht="70.5" customHeight="1" x14ac:dyDescent="0.25">
      <c r="A167" s="39" t="s">
        <v>308</v>
      </c>
      <c r="B167" s="34" t="s">
        <v>37</v>
      </c>
      <c r="C167" s="34">
        <v>10</v>
      </c>
      <c r="D167" s="34" t="s">
        <v>38</v>
      </c>
      <c r="E167" s="95" t="s">
        <v>307</v>
      </c>
      <c r="F167" s="62">
        <f t="shared" si="143"/>
        <v>246157631169</v>
      </c>
      <c r="G167" s="62">
        <f t="shared" si="143"/>
        <v>0</v>
      </c>
      <c r="H167" s="62">
        <f t="shared" si="143"/>
        <v>0</v>
      </c>
      <c r="I167" s="62">
        <f t="shared" si="143"/>
        <v>0</v>
      </c>
      <c r="J167" s="62">
        <f t="shared" si="143"/>
        <v>0</v>
      </c>
      <c r="K167" s="62">
        <f t="shared" si="124"/>
        <v>0</v>
      </c>
      <c r="L167" s="66">
        <f>+L168</f>
        <v>246157631169</v>
      </c>
      <c r="M167" s="253">
        <f t="shared" si="122"/>
        <v>3.1190933423173459E-2</v>
      </c>
      <c r="N167" s="62">
        <f t="shared" si="144"/>
        <v>0</v>
      </c>
      <c r="O167" s="62">
        <f t="shared" si="144"/>
        <v>181243825733</v>
      </c>
      <c r="P167" s="62">
        <f t="shared" si="144"/>
        <v>64913805436</v>
      </c>
      <c r="Q167" s="62">
        <f t="shared" si="144"/>
        <v>181243825733</v>
      </c>
      <c r="R167" s="62">
        <f t="shared" si="144"/>
        <v>64913805436</v>
      </c>
      <c r="S167" s="62">
        <f t="shared" si="144"/>
        <v>0</v>
      </c>
      <c r="T167" s="62">
        <f t="shared" si="144"/>
        <v>0</v>
      </c>
      <c r="U167" s="62">
        <f t="shared" si="144"/>
        <v>181243825733</v>
      </c>
      <c r="V167" s="62">
        <f t="shared" si="144"/>
        <v>0</v>
      </c>
      <c r="W167" s="62">
        <f t="shared" si="144"/>
        <v>0</v>
      </c>
      <c r="X167" s="38">
        <f t="shared" si="125"/>
        <v>0.73629172035932822</v>
      </c>
      <c r="Y167" s="38">
        <f t="shared" si="126"/>
        <v>0</v>
      </c>
      <c r="Z167" s="38">
        <f t="shared" si="127"/>
        <v>0</v>
      </c>
      <c r="AA167" s="38">
        <f t="shared" si="111"/>
        <v>0</v>
      </c>
      <c r="AB167" s="38" t="s">
        <v>40</v>
      </c>
    </row>
    <row r="168" spans="1:28" ht="29.25" customHeight="1" x14ac:dyDescent="0.25">
      <c r="A168" s="39" t="s">
        <v>309</v>
      </c>
      <c r="B168" s="34" t="s">
        <v>37</v>
      </c>
      <c r="C168" s="34">
        <v>10</v>
      </c>
      <c r="D168" s="34" t="s">
        <v>38</v>
      </c>
      <c r="E168" s="40" t="s">
        <v>268</v>
      </c>
      <c r="F168" s="62">
        <f t="shared" si="143"/>
        <v>246157631169</v>
      </c>
      <c r="G168" s="62">
        <f t="shared" si="143"/>
        <v>0</v>
      </c>
      <c r="H168" s="62">
        <f t="shared" si="143"/>
        <v>0</v>
      </c>
      <c r="I168" s="62">
        <f t="shared" si="143"/>
        <v>0</v>
      </c>
      <c r="J168" s="62">
        <f t="shared" si="143"/>
        <v>0</v>
      </c>
      <c r="K168" s="62">
        <f t="shared" si="124"/>
        <v>0</v>
      </c>
      <c r="L168" s="66">
        <f>+L169</f>
        <v>246157631169</v>
      </c>
      <c r="M168" s="253">
        <f t="shared" si="122"/>
        <v>3.1190933423173459E-2</v>
      </c>
      <c r="N168" s="62">
        <f t="shared" si="144"/>
        <v>0</v>
      </c>
      <c r="O168" s="62">
        <f t="shared" si="144"/>
        <v>181243825733</v>
      </c>
      <c r="P168" s="62">
        <f t="shared" si="144"/>
        <v>64913805436</v>
      </c>
      <c r="Q168" s="62">
        <f t="shared" si="144"/>
        <v>181243825733</v>
      </c>
      <c r="R168" s="62">
        <f t="shared" si="144"/>
        <v>64913805436</v>
      </c>
      <c r="S168" s="62">
        <f t="shared" si="144"/>
        <v>0</v>
      </c>
      <c r="T168" s="62">
        <f t="shared" si="144"/>
        <v>0</v>
      </c>
      <c r="U168" s="62">
        <f t="shared" si="144"/>
        <v>181243825733</v>
      </c>
      <c r="V168" s="62">
        <f t="shared" si="144"/>
        <v>0</v>
      </c>
      <c r="W168" s="62">
        <f t="shared" si="144"/>
        <v>0</v>
      </c>
      <c r="X168" s="38">
        <f t="shared" si="125"/>
        <v>0.73629172035932822</v>
      </c>
      <c r="Y168" s="38">
        <f t="shared" si="126"/>
        <v>0</v>
      </c>
      <c r="Z168" s="38">
        <f t="shared" si="127"/>
        <v>0</v>
      </c>
      <c r="AA168" s="38">
        <f t="shared" si="111"/>
        <v>0</v>
      </c>
      <c r="AB168" s="38" t="s">
        <v>40</v>
      </c>
    </row>
    <row r="169" spans="1:28" ht="30" customHeight="1" x14ac:dyDescent="0.25">
      <c r="A169" s="43" t="s">
        <v>310</v>
      </c>
      <c r="B169" s="44" t="s">
        <v>37</v>
      </c>
      <c r="C169" s="44">
        <v>10</v>
      </c>
      <c r="D169" s="44" t="s">
        <v>38</v>
      </c>
      <c r="E169" s="45" t="s">
        <v>258</v>
      </c>
      <c r="F169" s="46">
        <v>246157631169</v>
      </c>
      <c r="G169" s="46">
        <v>0</v>
      </c>
      <c r="H169" s="46">
        <v>0</v>
      </c>
      <c r="I169" s="46">
        <v>0</v>
      </c>
      <c r="J169" s="46">
        <v>0</v>
      </c>
      <c r="K169" s="46">
        <f t="shared" si="124"/>
        <v>0</v>
      </c>
      <c r="L169" s="56">
        <f>+F169+K169</f>
        <v>246157631169</v>
      </c>
      <c r="M169" s="253">
        <f t="shared" si="122"/>
        <v>3.1190933423173459E-2</v>
      </c>
      <c r="N169" s="46">
        <v>0</v>
      </c>
      <c r="O169" s="46">
        <v>181243825733</v>
      </c>
      <c r="P169" s="46">
        <f>L169-O169</f>
        <v>64913805436</v>
      </c>
      <c r="Q169" s="46">
        <v>181243825733</v>
      </c>
      <c r="R169" s="46">
        <f>+L169-Q169</f>
        <v>64913805436</v>
      </c>
      <c r="S169" s="46">
        <f>O169-Q169</f>
        <v>0</v>
      </c>
      <c r="T169" s="46">
        <v>0</v>
      </c>
      <c r="U169" s="46">
        <f>+Q169-T169</f>
        <v>181243825733</v>
      </c>
      <c r="V169" s="46">
        <v>0</v>
      </c>
      <c r="W169" s="48">
        <f>+T169-V169</f>
        <v>0</v>
      </c>
      <c r="X169" s="49">
        <f t="shared" si="125"/>
        <v>0.73629172035932822</v>
      </c>
      <c r="Y169" s="49">
        <f t="shared" si="126"/>
        <v>0</v>
      </c>
      <c r="Z169" s="49">
        <f t="shared" si="127"/>
        <v>0</v>
      </c>
      <c r="AA169" s="49">
        <f t="shared" si="111"/>
        <v>0</v>
      </c>
      <c r="AB169" s="49" t="s">
        <v>40</v>
      </c>
    </row>
    <row r="170" spans="1:28" ht="49.5" customHeight="1" x14ac:dyDescent="0.25">
      <c r="A170" s="39" t="s">
        <v>311</v>
      </c>
      <c r="B170" s="34" t="s">
        <v>37</v>
      </c>
      <c r="C170" s="34">
        <v>10</v>
      </c>
      <c r="D170" s="34" t="s">
        <v>38</v>
      </c>
      <c r="E170" s="40" t="s">
        <v>312</v>
      </c>
      <c r="F170" s="62">
        <f t="shared" ref="F170:J172" si="145">+F171</f>
        <v>283126047866</v>
      </c>
      <c r="G170" s="62">
        <f t="shared" si="145"/>
        <v>0</v>
      </c>
      <c r="H170" s="62">
        <f t="shared" si="145"/>
        <v>0</v>
      </c>
      <c r="I170" s="62">
        <f t="shared" si="145"/>
        <v>0</v>
      </c>
      <c r="J170" s="62">
        <f t="shared" si="145"/>
        <v>0</v>
      </c>
      <c r="K170" s="62">
        <f t="shared" si="124"/>
        <v>0</v>
      </c>
      <c r="L170" s="66">
        <f>+L171</f>
        <v>283126047866</v>
      </c>
      <c r="M170" s="253">
        <f t="shared" si="122"/>
        <v>3.5875246554073766E-2</v>
      </c>
      <c r="N170" s="62">
        <f t="shared" ref="N170:W172" si="146">+N171</f>
        <v>0</v>
      </c>
      <c r="O170" s="62">
        <f t="shared" si="146"/>
        <v>217578018008</v>
      </c>
      <c r="P170" s="62">
        <f t="shared" si="146"/>
        <v>65548029858</v>
      </c>
      <c r="Q170" s="62">
        <f t="shared" si="146"/>
        <v>217578018008</v>
      </c>
      <c r="R170" s="62">
        <f t="shared" si="146"/>
        <v>65548029858</v>
      </c>
      <c r="S170" s="62">
        <f t="shared" si="146"/>
        <v>0</v>
      </c>
      <c r="T170" s="62">
        <f t="shared" si="146"/>
        <v>0</v>
      </c>
      <c r="U170" s="62">
        <f t="shared" si="146"/>
        <v>217578018008</v>
      </c>
      <c r="V170" s="62">
        <f t="shared" si="146"/>
        <v>0</v>
      </c>
      <c r="W170" s="62">
        <f t="shared" si="146"/>
        <v>0</v>
      </c>
      <c r="X170" s="38">
        <f t="shared" si="125"/>
        <v>0.76848463660601418</v>
      </c>
      <c r="Y170" s="38">
        <f t="shared" si="126"/>
        <v>0</v>
      </c>
      <c r="Z170" s="38">
        <f t="shared" si="127"/>
        <v>0</v>
      </c>
      <c r="AA170" s="38">
        <f t="shared" si="111"/>
        <v>0</v>
      </c>
      <c r="AB170" s="38" t="s">
        <v>40</v>
      </c>
    </row>
    <row r="171" spans="1:28" ht="49.5" customHeight="1" x14ac:dyDescent="0.25">
      <c r="A171" s="39" t="s">
        <v>313</v>
      </c>
      <c r="B171" s="34" t="s">
        <v>37</v>
      </c>
      <c r="C171" s="34">
        <v>10</v>
      </c>
      <c r="D171" s="34" t="s">
        <v>38</v>
      </c>
      <c r="E171" s="40" t="s">
        <v>312</v>
      </c>
      <c r="F171" s="62">
        <f t="shared" si="145"/>
        <v>283126047866</v>
      </c>
      <c r="G171" s="62">
        <f t="shared" si="145"/>
        <v>0</v>
      </c>
      <c r="H171" s="62">
        <f t="shared" si="145"/>
        <v>0</v>
      </c>
      <c r="I171" s="62">
        <f t="shared" si="145"/>
        <v>0</v>
      </c>
      <c r="J171" s="62">
        <f t="shared" si="145"/>
        <v>0</v>
      </c>
      <c r="K171" s="62">
        <f t="shared" si="124"/>
        <v>0</v>
      </c>
      <c r="L171" s="66">
        <f>+L172</f>
        <v>283126047866</v>
      </c>
      <c r="M171" s="253">
        <f t="shared" si="122"/>
        <v>3.5875246554073766E-2</v>
      </c>
      <c r="N171" s="62">
        <f t="shared" si="146"/>
        <v>0</v>
      </c>
      <c r="O171" s="62">
        <f t="shared" si="146"/>
        <v>217578018008</v>
      </c>
      <c r="P171" s="62">
        <f t="shared" si="146"/>
        <v>65548029858</v>
      </c>
      <c r="Q171" s="62">
        <f t="shared" si="146"/>
        <v>217578018008</v>
      </c>
      <c r="R171" s="62">
        <f t="shared" si="146"/>
        <v>65548029858</v>
      </c>
      <c r="S171" s="62">
        <f t="shared" si="146"/>
        <v>0</v>
      </c>
      <c r="T171" s="62">
        <f t="shared" si="146"/>
        <v>0</v>
      </c>
      <c r="U171" s="62">
        <f t="shared" si="146"/>
        <v>217578018008</v>
      </c>
      <c r="V171" s="62">
        <f t="shared" si="146"/>
        <v>0</v>
      </c>
      <c r="W171" s="62">
        <f t="shared" si="146"/>
        <v>0</v>
      </c>
      <c r="X171" s="38">
        <f t="shared" si="125"/>
        <v>0.76848463660601418</v>
      </c>
      <c r="Y171" s="38">
        <f t="shared" si="126"/>
        <v>0</v>
      </c>
      <c r="Z171" s="38">
        <f t="shared" si="127"/>
        <v>0</v>
      </c>
      <c r="AA171" s="38">
        <f t="shared" si="111"/>
        <v>0</v>
      </c>
      <c r="AB171" s="38" t="s">
        <v>40</v>
      </c>
    </row>
    <row r="172" spans="1:28" ht="32.25" customHeight="1" x14ac:dyDescent="0.25">
      <c r="A172" s="39" t="s">
        <v>314</v>
      </c>
      <c r="B172" s="34" t="s">
        <v>37</v>
      </c>
      <c r="C172" s="34">
        <v>10</v>
      </c>
      <c r="D172" s="34" t="s">
        <v>38</v>
      </c>
      <c r="E172" s="40" t="s">
        <v>268</v>
      </c>
      <c r="F172" s="62">
        <f t="shared" si="145"/>
        <v>283126047866</v>
      </c>
      <c r="G172" s="62">
        <f t="shared" si="145"/>
        <v>0</v>
      </c>
      <c r="H172" s="62">
        <f t="shared" si="145"/>
        <v>0</v>
      </c>
      <c r="I172" s="62">
        <f t="shared" si="145"/>
        <v>0</v>
      </c>
      <c r="J172" s="62">
        <f t="shared" si="145"/>
        <v>0</v>
      </c>
      <c r="K172" s="62">
        <f t="shared" si="124"/>
        <v>0</v>
      </c>
      <c r="L172" s="66">
        <f>+L173</f>
        <v>283126047866</v>
      </c>
      <c r="M172" s="253">
        <f t="shared" si="122"/>
        <v>3.5875246554073766E-2</v>
      </c>
      <c r="N172" s="62">
        <f t="shared" si="146"/>
        <v>0</v>
      </c>
      <c r="O172" s="62">
        <f t="shared" si="146"/>
        <v>217578018008</v>
      </c>
      <c r="P172" s="62">
        <f t="shared" si="146"/>
        <v>65548029858</v>
      </c>
      <c r="Q172" s="62">
        <f t="shared" si="146"/>
        <v>217578018008</v>
      </c>
      <c r="R172" s="62">
        <f t="shared" si="146"/>
        <v>65548029858</v>
      </c>
      <c r="S172" s="62">
        <f t="shared" si="146"/>
        <v>0</v>
      </c>
      <c r="T172" s="62">
        <f t="shared" si="146"/>
        <v>0</v>
      </c>
      <c r="U172" s="62">
        <f t="shared" si="146"/>
        <v>217578018008</v>
      </c>
      <c r="V172" s="62">
        <f t="shared" si="146"/>
        <v>0</v>
      </c>
      <c r="W172" s="62">
        <f t="shared" si="146"/>
        <v>0</v>
      </c>
      <c r="X172" s="38">
        <f t="shared" si="125"/>
        <v>0.76848463660601418</v>
      </c>
      <c r="Y172" s="38">
        <f t="shared" si="126"/>
        <v>0</v>
      </c>
      <c r="Z172" s="38">
        <f t="shared" si="127"/>
        <v>0</v>
      </c>
      <c r="AA172" s="38">
        <f t="shared" si="111"/>
        <v>0</v>
      </c>
      <c r="AB172" s="38" t="s">
        <v>40</v>
      </c>
    </row>
    <row r="173" spans="1:28" ht="30" customHeight="1" x14ac:dyDescent="0.25">
      <c r="A173" s="43" t="s">
        <v>315</v>
      </c>
      <c r="B173" s="44" t="s">
        <v>37</v>
      </c>
      <c r="C173" s="44">
        <v>10</v>
      </c>
      <c r="D173" s="44" t="s">
        <v>38</v>
      </c>
      <c r="E173" s="45" t="s">
        <v>258</v>
      </c>
      <c r="F173" s="46">
        <v>283126047866</v>
      </c>
      <c r="G173" s="46">
        <v>0</v>
      </c>
      <c r="H173" s="46">
        <v>0</v>
      </c>
      <c r="I173" s="46">
        <v>0</v>
      </c>
      <c r="J173" s="46">
        <v>0</v>
      </c>
      <c r="K173" s="46">
        <f t="shared" si="124"/>
        <v>0</v>
      </c>
      <c r="L173" s="56">
        <f>+F173+K173</f>
        <v>283126047866</v>
      </c>
      <c r="M173" s="266">
        <f t="shared" si="122"/>
        <v>3.5875246554073766E-2</v>
      </c>
      <c r="N173" s="46">
        <v>0</v>
      </c>
      <c r="O173" s="46">
        <v>217578018008</v>
      </c>
      <c r="P173" s="46">
        <f>L173-O173</f>
        <v>65548029858</v>
      </c>
      <c r="Q173" s="46">
        <v>217578018008</v>
      </c>
      <c r="R173" s="46">
        <f>+L173-Q173</f>
        <v>65548029858</v>
      </c>
      <c r="S173" s="46">
        <f>O173-Q173</f>
        <v>0</v>
      </c>
      <c r="T173" s="46">
        <v>0</v>
      </c>
      <c r="U173" s="46">
        <f>+Q173-T173</f>
        <v>217578018008</v>
      </c>
      <c r="V173" s="46">
        <v>0</v>
      </c>
      <c r="W173" s="48">
        <f>+T173-V173</f>
        <v>0</v>
      </c>
      <c r="X173" s="49">
        <f t="shared" si="125"/>
        <v>0.76848463660601418</v>
      </c>
      <c r="Y173" s="49">
        <f t="shared" si="126"/>
        <v>0</v>
      </c>
      <c r="Z173" s="49">
        <f t="shared" si="127"/>
        <v>0</v>
      </c>
      <c r="AA173" s="49">
        <f t="shared" si="111"/>
        <v>0</v>
      </c>
      <c r="AB173" s="49" t="s">
        <v>40</v>
      </c>
    </row>
    <row r="174" spans="1:28" ht="66.75" customHeight="1" x14ac:dyDescent="0.25">
      <c r="A174" s="39" t="s">
        <v>316</v>
      </c>
      <c r="B174" s="34" t="s">
        <v>37</v>
      </c>
      <c r="C174" s="34">
        <v>10</v>
      </c>
      <c r="D174" s="34" t="s">
        <v>38</v>
      </c>
      <c r="E174" s="40" t="s">
        <v>317</v>
      </c>
      <c r="F174" s="62">
        <f t="shared" ref="F174:L176" si="147">+F175</f>
        <v>143699497948</v>
      </c>
      <c r="G174" s="62">
        <f t="shared" si="147"/>
        <v>0</v>
      </c>
      <c r="H174" s="62">
        <f t="shared" si="147"/>
        <v>0</v>
      </c>
      <c r="I174" s="62">
        <f t="shared" si="147"/>
        <v>0</v>
      </c>
      <c r="J174" s="62">
        <f t="shared" si="147"/>
        <v>0</v>
      </c>
      <c r="K174" s="62">
        <f t="shared" si="147"/>
        <v>0</v>
      </c>
      <c r="L174" s="66">
        <f t="shared" si="147"/>
        <v>143699497948</v>
      </c>
      <c r="M174" s="253">
        <f t="shared" si="122"/>
        <v>1.8208338503072082E-2</v>
      </c>
      <c r="N174" s="62">
        <f t="shared" ref="N174:W176" si="148">+N175</f>
        <v>0</v>
      </c>
      <c r="O174" s="62">
        <f t="shared" si="148"/>
        <v>127207862717</v>
      </c>
      <c r="P174" s="62">
        <f t="shared" si="148"/>
        <v>16491635231</v>
      </c>
      <c r="Q174" s="62">
        <f t="shared" si="148"/>
        <v>127207862717</v>
      </c>
      <c r="R174" s="62">
        <f t="shared" si="148"/>
        <v>16491635231</v>
      </c>
      <c r="S174" s="62">
        <f t="shared" si="148"/>
        <v>0</v>
      </c>
      <c r="T174" s="62">
        <f t="shared" si="148"/>
        <v>0</v>
      </c>
      <c r="U174" s="62">
        <f t="shared" si="148"/>
        <v>127207862717</v>
      </c>
      <c r="V174" s="62">
        <f t="shared" si="148"/>
        <v>0</v>
      </c>
      <c r="W174" s="62">
        <f t="shared" si="148"/>
        <v>0</v>
      </c>
      <c r="X174" s="38">
        <f t="shared" si="125"/>
        <v>0.88523526201206515</v>
      </c>
      <c r="Y174" s="38">
        <f t="shared" si="126"/>
        <v>0</v>
      </c>
      <c r="Z174" s="38">
        <f t="shared" si="127"/>
        <v>0</v>
      </c>
      <c r="AA174" s="38">
        <f t="shared" si="111"/>
        <v>0</v>
      </c>
      <c r="AB174" s="38" t="s">
        <v>40</v>
      </c>
    </row>
    <row r="175" spans="1:28" ht="66.75" customHeight="1" x14ac:dyDescent="0.25">
      <c r="A175" s="39" t="s">
        <v>318</v>
      </c>
      <c r="B175" s="34" t="s">
        <v>37</v>
      </c>
      <c r="C175" s="34">
        <v>10</v>
      </c>
      <c r="D175" s="34" t="s">
        <v>38</v>
      </c>
      <c r="E175" s="95" t="s">
        <v>317</v>
      </c>
      <c r="F175" s="62">
        <f t="shared" si="147"/>
        <v>143699497948</v>
      </c>
      <c r="G175" s="62">
        <f t="shared" si="147"/>
        <v>0</v>
      </c>
      <c r="H175" s="62">
        <f t="shared" si="147"/>
        <v>0</v>
      </c>
      <c r="I175" s="62">
        <f t="shared" si="147"/>
        <v>0</v>
      </c>
      <c r="J175" s="62">
        <f t="shared" si="147"/>
        <v>0</v>
      </c>
      <c r="K175" s="62">
        <f t="shared" si="147"/>
        <v>0</v>
      </c>
      <c r="L175" s="66">
        <f t="shared" si="147"/>
        <v>143699497948</v>
      </c>
      <c r="M175" s="253">
        <f t="shared" si="122"/>
        <v>1.8208338503072082E-2</v>
      </c>
      <c r="N175" s="62">
        <f t="shared" si="148"/>
        <v>0</v>
      </c>
      <c r="O175" s="62">
        <f t="shared" si="148"/>
        <v>127207862717</v>
      </c>
      <c r="P175" s="62">
        <f t="shared" si="148"/>
        <v>16491635231</v>
      </c>
      <c r="Q175" s="62">
        <f t="shared" si="148"/>
        <v>127207862717</v>
      </c>
      <c r="R175" s="62">
        <f t="shared" si="148"/>
        <v>16491635231</v>
      </c>
      <c r="S175" s="62">
        <f t="shared" si="148"/>
        <v>0</v>
      </c>
      <c r="T175" s="62">
        <f t="shared" si="148"/>
        <v>0</v>
      </c>
      <c r="U175" s="62">
        <f t="shared" si="148"/>
        <v>127207862717</v>
      </c>
      <c r="V175" s="62">
        <f t="shared" si="148"/>
        <v>0</v>
      </c>
      <c r="W175" s="62">
        <f t="shared" si="148"/>
        <v>0</v>
      </c>
      <c r="X175" s="38">
        <f t="shared" si="125"/>
        <v>0.88523526201206515</v>
      </c>
      <c r="Y175" s="38">
        <f t="shared" si="126"/>
        <v>0</v>
      </c>
      <c r="Z175" s="38">
        <f t="shared" si="127"/>
        <v>0</v>
      </c>
      <c r="AA175" s="38">
        <f t="shared" si="111"/>
        <v>0</v>
      </c>
      <c r="AB175" s="38" t="s">
        <v>40</v>
      </c>
    </row>
    <row r="176" spans="1:28" ht="38.25" customHeight="1" x14ac:dyDescent="0.25">
      <c r="A176" s="39" t="s">
        <v>319</v>
      </c>
      <c r="B176" s="34" t="s">
        <v>37</v>
      </c>
      <c r="C176" s="34">
        <v>10</v>
      </c>
      <c r="D176" s="34" t="s">
        <v>38</v>
      </c>
      <c r="E176" s="40" t="s">
        <v>268</v>
      </c>
      <c r="F176" s="62">
        <f t="shared" si="147"/>
        <v>143699497948</v>
      </c>
      <c r="G176" s="62">
        <f t="shared" si="147"/>
        <v>0</v>
      </c>
      <c r="H176" s="62">
        <f t="shared" si="147"/>
        <v>0</v>
      </c>
      <c r="I176" s="62">
        <f t="shared" si="147"/>
        <v>0</v>
      </c>
      <c r="J176" s="62">
        <f t="shared" si="147"/>
        <v>0</v>
      </c>
      <c r="K176" s="62">
        <f t="shared" si="147"/>
        <v>0</v>
      </c>
      <c r="L176" s="66">
        <f t="shared" si="147"/>
        <v>143699497948</v>
      </c>
      <c r="M176" s="253">
        <f t="shared" si="122"/>
        <v>1.8208338503072082E-2</v>
      </c>
      <c r="N176" s="62">
        <f t="shared" si="148"/>
        <v>0</v>
      </c>
      <c r="O176" s="62">
        <f t="shared" si="148"/>
        <v>127207862717</v>
      </c>
      <c r="P176" s="62">
        <f t="shared" si="148"/>
        <v>16491635231</v>
      </c>
      <c r="Q176" s="62">
        <f t="shared" si="148"/>
        <v>127207862717</v>
      </c>
      <c r="R176" s="62">
        <f t="shared" si="148"/>
        <v>16491635231</v>
      </c>
      <c r="S176" s="62">
        <f t="shared" si="148"/>
        <v>0</v>
      </c>
      <c r="T176" s="62">
        <f t="shared" si="148"/>
        <v>0</v>
      </c>
      <c r="U176" s="62">
        <f t="shared" si="148"/>
        <v>127207862717</v>
      </c>
      <c r="V176" s="62">
        <f t="shared" si="148"/>
        <v>0</v>
      </c>
      <c r="W176" s="62">
        <f t="shared" si="148"/>
        <v>0</v>
      </c>
      <c r="X176" s="38">
        <f t="shared" si="125"/>
        <v>0.88523526201206515</v>
      </c>
      <c r="Y176" s="38">
        <f t="shared" si="126"/>
        <v>0</v>
      </c>
      <c r="Z176" s="38">
        <f t="shared" si="127"/>
        <v>0</v>
      </c>
      <c r="AA176" s="38">
        <f t="shared" si="111"/>
        <v>0</v>
      </c>
      <c r="AB176" s="38" t="s">
        <v>40</v>
      </c>
    </row>
    <row r="177" spans="1:28" ht="30" customHeight="1" x14ac:dyDescent="0.25">
      <c r="A177" s="43" t="s">
        <v>320</v>
      </c>
      <c r="B177" s="44" t="s">
        <v>37</v>
      </c>
      <c r="C177" s="44">
        <v>10</v>
      </c>
      <c r="D177" s="44" t="s">
        <v>38</v>
      </c>
      <c r="E177" s="45" t="s">
        <v>258</v>
      </c>
      <c r="F177" s="46">
        <v>143699497948</v>
      </c>
      <c r="G177" s="46">
        <v>0</v>
      </c>
      <c r="H177" s="46">
        <v>0</v>
      </c>
      <c r="I177" s="46">
        <v>0</v>
      </c>
      <c r="J177" s="46">
        <v>0</v>
      </c>
      <c r="K177" s="46">
        <f t="shared" ref="K177:K207" si="149">+G177-H177+I177-J177</f>
        <v>0</v>
      </c>
      <c r="L177" s="56">
        <f>+F177+K177</f>
        <v>143699497948</v>
      </c>
      <c r="M177" s="266">
        <f t="shared" si="122"/>
        <v>1.8208338503072082E-2</v>
      </c>
      <c r="N177" s="46">
        <v>0</v>
      </c>
      <c r="O177" s="46">
        <v>127207862717</v>
      </c>
      <c r="P177" s="46">
        <f>L177-O177</f>
        <v>16491635231</v>
      </c>
      <c r="Q177" s="46">
        <v>127207862717</v>
      </c>
      <c r="R177" s="46">
        <f>+L177-Q177</f>
        <v>16491635231</v>
      </c>
      <c r="S177" s="46">
        <f>O177-Q177</f>
        <v>0</v>
      </c>
      <c r="T177" s="46">
        <v>0</v>
      </c>
      <c r="U177" s="46">
        <f>+Q177-T177</f>
        <v>127207862717</v>
      </c>
      <c r="V177" s="46">
        <v>0</v>
      </c>
      <c r="W177" s="48">
        <f>+T177-V177</f>
        <v>0</v>
      </c>
      <c r="X177" s="49">
        <f t="shared" si="125"/>
        <v>0.88523526201206515</v>
      </c>
      <c r="Y177" s="49">
        <f t="shared" si="126"/>
        <v>0</v>
      </c>
      <c r="Z177" s="49">
        <f t="shared" si="127"/>
        <v>0</v>
      </c>
      <c r="AA177" s="49">
        <f t="shared" si="111"/>
        <v>0</v>
      </c>
      <c r="AB177" s="49" t="s">
        <v>40</v>
      </c>
    </row>
    <row r="178" spans="1:28" ht="67.5" customHeight="1" x14ac:dyDescent="0.25">
      <c r="A178" s="39" t="s">
        <v>321</v>
      </c>
      <c r="B178" s="34" t="s">
        <v>37</v>
      </c>
      <c r="C178" s="34">
        <v>10</v>
      </c>
      <c r="D178" s="34" t="s">
        <v>38</v>
      </c>
      <c r="E178" s="40" t="s">
        <v>322</v>
      </c>
      <c r="F178" s="62">
        <f t="shared" ref="F178:J180" si="150">+F179</f>
        <v>59469726833</v>
      </c>
      <c r="G178" s="62">
        <f t="shared" si="150"/>
        <v>0</v>
      </c>
      <c r="H178" s="62">
        <f t="shared" si="150"/>
        <v>0</v>
      </c>
      <c r="I178" s="62">
        <f t="shared" si="150"/>
        <v>0</v>
      </c>
      <c r="J178" s="62">
        <f t="shared" si="150"/>
        <v>0</v>
      </c>
      <c r="K178" s="62">
        <f t="shared" si="149"/>
        <v>0</v>
      </c>
      <c r="L178" s="66">
        <f>+L179</f>
        <v>59469726833</v>
      </c>
      <c r="M178" s="42">
        <f t="shared" si="122"/>
        <v>7.5354815592489953E-3</v>
      </c>
      <c r="N178" s="62">
        <f t="shared" ref="N178:W180" si="151">+N179</f>
        <v>0</v>
      </c>
      <c r="O178" s="62">
        <f t="shared" si="151"/>
        <v>48079893039</v>
      </c>
      <c r="P178" s="62">
        <f t="shared" si="151"/>
        <v>11389833794</v>
      </c>
      <c r="Q178" s="62">
        <f t="shared" si="151"/>
        <v>48079893039</v>
      </c>
      <c r="R178" s="62">
        <f t="shared" si="151"/>
        <v>11389833794</v>
      </c>
      <c r="S178" s="62">
        <f t="shared" si="151"/>
        <v>0</v>
      </c>
      <c r="T178" s="62">
        <f t="shared" si="151"/>
        <v>0</v>
      </c>
      <c r="U178" s="62">
        <f t="shared" si="151"/>
        <v>48079893039</v>
      </c>
      <c r="V178" s="62">
        <f t="shared" si="151"/>
        <v>0</v>
      </c>
      <c r="W178" s="62">
        <f t="shared" si="151"/>
        <v>0</v>
      </c>
      <c r="X178" s="38">
        <f t="shared" si="125"/>
        <v>0.80847677632714909</v>
      </c>
      <c r="Y178" s="38">
        <f t="shared" si="126"/>
        <v>0</v>
      </c>
      <c r="Z178" s="38">
        <f t="shared" si="127"/>
        <v>0</v>
      </c>
      <c r="AA178" s="38">
        <f t="shared" si="111"/>
        <v>0</v>
      </c>
      <c r="AB178" s="38" t="s">
        <v>40</v>
      </c>
    </row>
    <row r="179" spans="1:28" ht="67.5" customHeight="1" x14ac:dyDescent="0.25">
      <c r="A179" s="39" t="s">
        <v>323</v>
      </c>
      <c r="B179" s="34" t="s">
        <v>37</v>
      </c>
      <c r="C179" s="34">
        <v>10</v>
      </c>
      <c r="D179" s="34" t="s">
        <v>38</v>
      </c>
      <c r="E179" s="95" t="s">
        <v>322</v>
      </c>
      <c r="F179" s="62">
        <f t="shared" si="150"/>
        <v>59469726833</v>
      </c>
      <c r="G179" s="62">
        <f t="shared" si="150"/>
        <v>0</v>
      </c>
      <c r="H179" s="62">
        <f t="shared" si="150"/>
        <v>0</v>
      </c>
      <c r="I179" s="62">
        <f t="shared" si="150"/>
        <v>0</v>
      </c>
      <c r="J179" s="62">
        <f t="shared" si="150"/>
        <v>0</v>
      </c>
      <c r="K179" s="62">
        <f t="shared" si="149"/>
        <v>0</v>
      </c>
      <c r="L179" s="66">
        <f>+L180</f>
        <v>59469726833</v>
      </c>
      <c r="M179" s="42">
        <f t="shared" si="122"/>
        <v>7.5354815592489953E-3</v>
      </c>
      <c r="N179" s="62">
        <f t="shared" si="151"/>
        <v>0</v>
      </c>
      <c r="O179" s="62">
        <f t="shared" si="151"/>
        <v>48079893039</v>
      </c>
      <c r="P179" s="62">
        <f t="shared" si="151"/>
        <v>11389833794</v>
      </c>
      <c r="Q179" s="62">
        <f t="shared" si="151"/>
        <v>48079893039</v>
      </c>
      <c r="R179" s="62">
        <f t="shared" si="151"/>
        <v>11389833794</v>
      </c>
      <c r="S179" s="62">
        <f t="shared" si="151"/>
        <v>0</v>
      </c>
      <c r="T179" s="62">
        <f t="shared" si="151"/>
        <v>0</v>
      </c>
      <c r="U179" s="62">
        <f t="shared" si="151"/>
        <v>48079893039</v>
      </c>
      <c r="V179" s="62">
        <f t="shared" si="151"/>
        <v>0</v>
      </c>
      <c r="W179" s="62">
        <f t="shared" si="151"/>
        <v>0</v>
      </c>
      <c r="X179" s="38">
        <f t="shared" si="125"/>
        <v>0.80847677632714909</v>
      </c>
      <c r="Y179" s="38">
        <f t="shared" si="126"/>
        <v>0</v>
      </c>
      <c r="Z179" s="38">
        <f t="shared" si="127"/>
        <v>0</v>
      </c>
      <c r="AA179" s="38">
        <f t="shared" si="111"/>
        <v>0</v>
      </c>
      <c r="AB179" s="38" t="s">
        <v>40</v>
      </c>
    </row>
    <row r="180" spans="1:28" ht="32.25" customHeight="1" x14ac:dyDescent="0.25">
      <c r="A180" s="39" t="s">
        <v>324</v>
      </c>
      <c r="B180" s="34" t="s">
        <v>37</v>
      </c>
      <c r="C180" s="34">
        <v>10</v>
      </c>
      <c r="D180" s="34" t="s">
        <v>38</v>
      </c>
      <c r="E180" s="40" t="s">
        <v>268</v>
      </c>
      <c r="F180" s="62">
        <f t="shared" si="150"/>
        <v>59469726833</v>
      </c>
      <c r="G180" s="62">
        <f t="shared" si="150"/>
        <v>0</v>
      </c>
      <c r="H180" s="62">
        <f t="shared" si="150"/>
        <v>0</v>
      </c>
      <c r="I180" s="62">
        <f t="shared" si="150"/>
        <v>0</v>
      </c>
      <c r="J180" s="62">
        <f t="shared" si="150"/>
        <v>0</v>
      </c>
      <c r="K180" s="62">
        <f t="shared" si="149"/>
        <v>0</v>
      </c>
      <c r="L180" s="66">
        <f>+L181</f>
        <v>59469726833</v>
      </c>
      <c r="M180" s="42">
        <f t="shared" si="122"/>
        <v>7.5354815592489953E-3</v>
      </c>
      <c r="N180" s="62">
        <f t="shared" si="151"/>
        <v>0</v>
      </c>
      <c r="O180" s="62">
        <f t="shared" si="151"/>
        <v>48079893039</v>
      </c>
      <c r="P180" s="62">
        <f t="shared" si="151"/>
        <v>11389833794</v>
      </c>
      <c r="Q180" s="62">
        <f t="shared" si="151"/>
        <v>48079893039</v>
      </c>
      <c r="R180" s="62">
        <f t="shared" si="151"/>
        <v>11389833794</v>
      </c>
      <c r="S180" s="62">
        <f t="shared" si="151"/>
        <v>0</v>
      </c>
      <c r="T180" s="62">
        <f t="shared" si="151"/>
        <v>0</v>
      </c>
      <c r="U180" s="62">
        <f t="shared" si="151"/>
        <v>48079893039</v>
      </c>
      <c r="V180" s="62">
        <f t="shared" si="151"/>
        <v>0</v>
      </c>
      <c r="W180" s="62">
        <f t="shared" si="151"/>
        <v>0</v>
      </c>
      <c r="X180" s="38">
        <f t="shared" si="125"/>
        <v>0.80847677632714909</v>
      </c>
      <c r="Y180" s="38">
        <f t="shared" si="126"/>
        <v>0</v>
      </c>
      <c r="Z180" s="38">
        <f t="shared" si="127"/>
        <v>0</v>
      </c>
      <c r="AA180" s="38">
        <f t="shared" si="111"/>
        <v>0</v>
      </c>
      <c r="AB180" s="38" t="s">
        <v>40</v>
      </c>
    </row>
    <row r="181" spans="1:28" ht="30" customHeight="1" x14ac:dyDescent="0.25">
      <c r="A181" s="43" t="s">
        <v>325</v>
      </c>
      <c r="B181" s="44" t="s">
        <v>37</v>
      </c>
      <c r="C181" s="44">
        <v>10</v>
      </c>
      <c r="D181" s="44" t="s">
        <v>38</v>
      </c>
      <c r="E181" s="45" t="s">
        <v>258</v>
      </c>
      <c r="F181" s="46">
        <v>59469726833</v>
      </c>
      <c r="G181" s="46">
        <v>0</v>
      </c>
      <c r="H181" s="46">
        <v>0</v>
      </c>
      <c r="I181" s="46">
        <v>0</v>
      </c>
      <c r="J181" s="46">
        <v>0</v>
      </c>
      <c r="K181" s="46">
        <f t="shared" si="149"/>
        <v>0</v>
      </c>
      <c r="L181" s="56">
        <f>+F181+K181</f>
        <v>59469726833</v>
      </c>
      <c r="M181" s="51">
        <f t="shared" si="122"/>
        <v>7.5354815592489953E-3</v>
      </c>
      <c r="N181" s="46">
        <v>0</v>
      </c>
      <c r="O181" s="46">
        <v>48079893039</v>
      </c>
      <c r="P181" s="46">
        <f>L181-O181</f>
        <v>11389833794</v>
      </c>
      <c r="Q181" s="46">
        <v>48079893039</v>
      </c>
      <c r="R181" s="46">
        <f>+L181-Q181</f>
        <v>11389833794</v>
      </c>
      <c r="S181" s="46">
        <f>O181-Q181</f>
        <v>0</v>
      </c>
      <c r="T181" s="46">
        <v>0</v>
      </c>
      <c r="U181" s="46">
        <f>+Q181-T181</f>
        <v>48079893039</v>
      </c>
      <c r="V181" s="46">
        <v>0</v>
      </c>
      <c r="W181" s="48">
        <f>+T181-V181</f>
        <v>0</v>
      </c>
      <c r="X181" s="49">
        <f t="shared" si="125"/>
        <v>0.80847677632714909</v>
      </c>
      <c r="Y181" s="49">
        <f t="shared" si="126"/>
        <v>0</v>
      </c>
      <c r="Z181" s="49">
        <f t="shared" si="127"/>
        <v>0</v>
      </c>
      <c r="AA181" s="49">
        <f t="shared" si="111"/>
        <v>0</v>
      </c>
      <c r="AB181" s="49" t="s">
        <v>40</v>
      </c>
    </row>
    <row r="182" spans="1:28" ht="95.25" customHeight="1" x14ac:dyDescent="0.25">
      <c r="A182" s="39" t="s">
        <v>326</v>
      </c>
      <c r="B182" s="34" t="s">
        <v>37</v>
      </c>
      <c r="C182" s="34">
        <v>10</v>
      </c>
      <c r="D182" s="34" t="s">
        <v>38</v>
      </c>
      <c r="E182" s="40" t="s">
        <v>327</v>
      </c>
      <c r="F182" s="62">
        <f t="shared" ref="F182:J184" si="152">+F183</f>
        <v>185783723137</v>
      </c>
      <c r="G182" s="62">
        <f t="shared" si="152"/>
        <v>0</v>
      </c>
      <c r="H182" s="62">
        <f t="shared" si="152"/>
        <v>0</v>
      </c>
      <c r="I182" s="62">
        <f t="shared" si="152"/>
        <v>0</v>
      </c>
      <c r="J182" s="62">
        <f t="shared" si="152"/>
        <v>0</v>
      </c>
      <c r="K182" s="62">
        <f t="shared" si="149"/>
        <v>0</v>
      </c>
      <c r="L182" s="66">
        <f>+L183</f>
        <v>185783723137</v>
      </c>
      <c r="M182" s="253">
        <f t="shared" si="122"/>
        <v>2.3540881962327009E-2</v>
      </c>
      <c r="N182" s="62">
        <f t="shared" ref="N182:W184" si="153">+N183</f>
        <v>0</v>
      </c>
      <c r="O182" s="62">
        <f t="shared" si="153"/>
        <v>141736621594</v>
      </c>
      <c r="P182" s="62">
        <f t="shared" si="153"/>
        <v>44047101543</v>
      </c>
      <c r="Q182" s="62">
        <f t="shared" si="153"/>
        <v>141736621594</v>
      </c>
      <c r="R182" s="62">
        <f t="shared" si="153"/>
        <v>44047101543</v>
      </c>
      <c r="S182" s="62">
        <f t="shared" si="153"/>
        <v>0</v>
      </c>
      <c r="T182" s="62">
        <f t="shared" si="153"/>
        <v>0</v>
      </c>
      <c r="U182" s="62">
        <f t="shared" si="153"/>
        <v>141736621594</v>
      </c>
      <c r="V182" s="62">
        <f t="shared" si="153"/>
        <v>0</v>
      </c>
      <c r="W182" s="62">
        <f t="shared" si="153"/>
        <v>0</v>
      </c>
      <c r="X182" s="38">
        <f t="shared" si="125"/>
        <v>0.76291194514107707</v>
      </c>
      <c r="Y182" s="38">
        <f t="shared" si="126"/>
        <v>0</v>
      </c>
      <c r="Z182" s="38">
        <f t="shared" si="127"/>
        <v>0</v>
      </c>
      <c r="AA182" s="38">
        <f t="shared" si="111"/>
        <v>0</v>
      </c>
      <c r="AB182" s="38" t="s">
        <v>40</v>
      </c>
    </row>
    <row r="183" spans="1:28" ht="95.25" customHeight="1" x14ac:dyDescent="0.25">
      <c r="A183" s="39" t="s">
        <v>328</v>
      </c>
      <c r="B183" s="34" t="s">
        <v>37</v>
      </c>
      <c r="C183" s="34">
        <v>10</v>
      </c>
      <c r="D183" s="34" t="s">
        <v>38</v>
      </c>
      <c r="E183" s="95" t="s">
        <v>327</v>
      </c>
      <c r="F183" s="62">
        <f t="shared" si="152"/>
        <v>185783723137</v>
      </c>
      <c r="G183" s="62">
        <f t="shared" si="152"/>
        <v>0</v>
      </c>
      <c r="H183" s="62">
        <f t="shared" si="152"/>
        <v>0</v>
      </c>
      <c r="I183" s="62">
        <f t="shared" si="152"/>
        <v>0</v>
      </c>
      <c r="J183" s="62">
        <f t="shared" si="152"/>
        <v>0</v>
      </c>
      <c r="K183" s="62">
        <f t="shared" si="149"/>
        <v>0</v>
      </c>
      <c r="L183" s="66">
        <f>+L184</f>
        <v>185783723137</v>
      </c>
      <c r="M183" s="253">
        <f t="shared" si="122"/>
        <v>2.3540881962327009E-2</v>
      </c>
      <c r="N183" s="62">
        <f t="shared" si="153"/>
        <v>0</v>
      </c>
      <c r="O183" s="62">
        <f t="shared" si="153"/>
        <v>141736621594</v>
      </c>
      <c r="P183" s="62">
        <f t="shared" si="153"/>
        <v>44047101543</v>
      </c>
      <c r="Q183" s="62">
        <f t="shared" si="153"/>
        <v>141736621594</v>
      </c>
      <c r="R183" s="62">
        <f t="shared" si="153"/>
        <v>44047101543</v>
      </c>
      <c r="S183" s="62">
        <f t="shared" si="153"/>
        <v>0</v>
      </c>
      <c r="T183" s="62">
        <f t="shared" si="153"/>
        <v>0</v>
      </c>
      <c r="U183" s="62">
        <f t="shared" si="153"/>
        <v>141736621594</v>
      </c>
      <c r="V183" s="62">
        <f t="shared" si="153"/>
        <v>0</v>
      </c>
      <c r="W183" s="62">
        <f t="shared" si="153"/>
        <v>0</v>
      </c>
      <c r="X183" s="38">
        <f t="shared" si="125"/>
        <v>0.76291194514107707</v>
      </c>
      <c r="Y183" s="38">
        <f t="shared" si="126"/>
        <v>0</v>
      </c>
      <c r="Z183" s="38">
        <f t="shared" si="127"/>
        <v>0</v>
      </c>
      <c r="AA183" s="38">
        <f t="shared" ref="AA183:AA235" si="154">+T183/Q183</f>
        <v>0</v>
      </c>
      <c r="AB183" s="38" t="s">
        <v>40</v>
      </c>
    </row>
    <row r="184" spans="1:28" ht="33" customHeight="1" x14ac:dyDescent="0.25">
      <c r="A184" s="39" t="s">
        <v>329</v>
      </c>
      <c r="B184" s="34" t="s">
        <v>37</v>
      </c>
      <c r="C184" s="34">
        <v>10</v>
      </c>
      <c r="D184" s="34" t="s">
        <v>38</v>
      </c>
      <c r="E184" s="40" t="s">
        <v>268</v>
      </c>
      <c r="F184" s="62">
        <f t="shared" si="152"/>
        <v>185783723137</v>
      </c>
      <c r="G184" s="62">
        <f t="shared" si="152"/>
        <v>0</v>
      </c>
      <c r="H184" s="62">
        <f t="shared" si="152"/>
        <v>0</v>
      </c>
      <c r="I184" s="62">
        <f t="shared" si="152"/>
        <v>0</v>
      </c>
      <c r="J184" s="62">
        <f t="shared" si="152"/>
        <v>0</v>
      </c>
      <c r="K184" s="62">
        <f t="shared" si="149"/>
        <v>0</v>
      </c>
      <c r="L184" s="66">
        <f>+L185</f>
        <v>185783723137</v>
      </c>
      <c r="M184" s="253">
        <f t="shared" si="122"/>
        <v>2.3540881962327009E-2</v>
      </c>
      <c r="N184" s="62">
        <f t="shared" si="153"/>
        <v>0</v>
      </c>
      <c r="O184" s="62">
        <f t="shared" si="153"/>
        <v>141736621594</v>
      </c>
      <c r="P184" s="62">
        <f t="shared" si="153"/>
        <v>44047101543</v>
      </c>
      <c r="Q184" s="62">
        <f t="shared" si="153"/>
        <v>141736621594</v>
      </c>
      <c r="R184" s="62">
        <f t="shared" si="153"/>
        <v>44047101543</v>
      </c>
      <c r="S184" s="62">
        <f t="shared" si="153"/>
        <v>0</v>
      </c>
      <c r="T184" s="62">
        <f t="shared" si="153"/>
        <v>0</v>
      </c>
      <c r="U184" s="62">
        <f t="shared" si="153"/>
        <v>141736621594</v>
      </c>
      <c r="V184" s="62">
        <f t="shared" si="153"/>
        <v>0</v>
      </c>
      <c r="W184" s="62">
        <f t="shared" si="153"/>
        <v>0</v>
      </c>
      <c r="X184" s="38">
        <f t="shared" si="125"/>
        <v>0.76291194514107707</v>
      </c>
      <c r="Y184" s="38">
        <f t="shared" si="126"/>
        <v>0</v>
      </c>
      <c r="Z184" s="38">
        <f t="shared" si="127"/>
        <v>0</v>
      </c>
      <c r="AA184" s="38">
        <f t="shared" si="154"/>
        <v>0</v>
      </c>
      <c r="AB184" s="38" t="s">
        <v>40</v>
      </c>
    </row>
    <row r="185" spans="1:28" ht="30" customHeight="1" x14ac:dyDescent="0.25">
      <c r="A185" s="43" t="s">
        <v>330</v>
      </c>
      <c r="B185" s="44" t="s">
        <v>37</v>
      </c>
      <c r="C185" s="44">
        <v>10</v>
      </c>
      <c r="D185" s="44" t="s">
        <v>38</v>
      </c>
      <c r="E185" s="45" t="s">
        <v>258</v>
      </c>
      <c r="F185" s="46">
        <v>185783723137</v>
      </c>
      <c r="G185" s="46">
        <v>0</v>
      </c>
      <c r="H185" s="46">
        <v>0</v>
      </c>
      <c r="I185" s="46">
        <v>0</v>
      </c>
      <c r="J185" s="46">
        <v>0</v>
      </c>
      <c r="K185" s="46">
        <f t="shared" si="149"/>
        <v>0</v>
      </c>
      <c r="L185" s="56">
        <f>+F185+K185</f>
        <v>185783723137</v>
      </c>
      <c r="M185" s="266">
        <f t="shared" si="122"/>
        <v>2.3540881962327009E-2</v>
      </c>
      <c r="N185" s="46">
        <v>0</v>
      </c>
      <c r="O185" s="46">
        <v>141736621594</v>
      </c>
      <c r="P185" s="46">
        <f>L185-O185</f>
        <v>44047101543</v>
      </c>
      <c r="Q185" s="46">
        <v>141736621594</v>
      </c>
      <c r="R185" s="46">
        <f>+L185-Q185</f>
        <v>44047101543</v>
      </c>
      <c r="S185" s="46">
        <f>O185-Q185</f>
        <v>0</v>
      </c>
      <c r="T185" s="46">
        <v>0</v>
      </c>
      <c r="U185" s="46">
        <f>+Q185-T185</f>
        <v>141736621594</v>
      </c>
      <c r="V185" s="46">
        <v>0</v>
      </c>
      <c r="W185" s="48">
        <f>+T185-V185</f>
        <v>0</v>
      </c>
      <c r="X185" s="49">
        <f t="shared" si="125"/>
        <v>0.76291194514107707</v>
      </c>
      <c r="Y185" s="49">
        <f t="shared" si="126"/>
        <v>0</v>
      </c>
      <c r="Z185" s="49">
        <f t="shared" si="127"/>
        <v>0</v>
      </c>
      <c r="AA185" s="49">
        <f t="shared" si="154"/>
        <v>0</v>
      </c>
      <c r="AB185" s="49" t="s">
        <v>40</v>
      </c>
    </row>
    <row r="186" spans="1:28" ht="53.25" customHeight="1" x14ac:dyDescent="0.25">
      <c r="A186" s="39" t="s">
        <v>331</v>
      </c>
      <c r="B186" s="34" t="s">
        <v>37</v>
      </c>
      <c r="C186" s="34">
        <v>10</v>
      </c>
      <c r="D186" s="34" t="s">
        <v>38</v>
      </c>
      <c r="E186" s="40" t="s">
        <v>332</v>
      </c>
      <c r="F186" s="62">
        <f t="shared" ref="F186:J188" si="155">+F187</f>
        <v>157227907719</v>
      </c>
      <c r="G186" s="62">
        <f t="shared" si="155"/>
        <v>0</v>
      </c>
      <c r="H186" s="62">
        <f t="shared" si="155"/>
        <v>0</v>
      </c>
      <c r="I186" s="62">
        <f t="shared" si="155"/>
        <v>0</v>
      </c>
      <c r="J186" s="62">
        <f t="shared" si="155"/>
        <v>0</v>
      </c>
      <c r="K186" s="62">
        <f t="shared" si="149"/>
        <v>0</v>
      </c>
      <c r="L186" s="66">
        <f>+L187</f>
        <v>157227907719</v>
      </c>
      <c r="M186" s="253">
        <f t="shared" si="122"/>
        <v>1.9922539791428526E-2</v>
      </c>
      <c r="N186" s="62">
        <f t="shared" ref="N186:W188" si="156">+N187</f>
        <v>0</v>
      </c>
      <c r="O186" s="62">
        <f t="shared" si="156"/>
        <v>100468422969</v>
      </c>
      <c r="P186" s="62">
        <f t="shared" si="156"/>
        <v>56759484750</v>
      </c>
      <c r="Q186" s="62">
        <f t="shared" si="156"/>
        <v>100468422969</v>
      </c>
      <c r="R186" s="62">
        <f t="shared" si="156"/>
        <v>56759484750</v>
      </c>
      <c r="S186" s="62">
        <f t="shared" si="156"/>
        <v>0</v>
      </c>
      <c r="T186" s="62">
        <f t="shared" si="156"/>
        <v>0</v>
      </c>
      <c r="U186" s="62">
        <f t="shared" si="156"/>
        <v>100468422969</v>
      </c>
      <c r="V186" s="62">
        <f t="shared" si="156"/>
        <v>0</v>
      </c>
      <c r="W186" s="62">
        <f t="shared" si="156"/>
        <v>0</v>
      </c>
      <c r="X186" s="38">
        <f t="shared" si="125"/>
        <v>0.63899866395575666</v>
      </c>
      <c r="Y186" s="38">
        <f t="shared" si="126"/>
        <v>0</v>
      </c>
      <c r="Z186" s="38">
        <f t="shared" si="127"/>
        <v>0</v>
      </c>
      <c r="AA186" s="38">
        <f t="shared" si="154"/>
        <v>0</v>
      </c>
      <c r="AB186" s="38" t="s">
        <v>40</v>
      </c>
    </row>
    <row r="187" spans="1:28" ht="53.25" customHeight="1" x14ac:dyDescent="0.25">
      <c r="A187" s="39" t="s">
        <v>333</v>
      </c>
      <c r="B187" s="34" t="s">
        <v>37</v>
      </c>
      <c r="C187" s="34">
        <v>10</v>
      </c>
      <c r="D187" s="34" t="s">
        <v>38</v>
      </c>
      <c r="E187" s="95" t="s">
        <v>332</v>
      </c>
      <c r="F187" s="62">
        <f t="shared" si="155"/>
        <v>157227907719</v>
      </c>
      <c r="G187" s="62">
        <f t="shared" si="155"/>
        <v>0</v>
      </c>
      <c r="H187" s="62">
        <f t="shared" si="155"/>
        <v>0</v>
      </c>
      <c r="I187" s="62">
        <f t="shared" si="155"/>
        <v>0</v>
      </c>
      <c r="J187" s="62">
        <f t="shared" si="155"/>
        <v>0</v>
      </c>
      <c r="K187" s="62">
        <f t="shared" si="149"/>
        <v>0</v>
      </c>
      <c r="L187" s="66">
        <f>+L188</f>
        <v>157227907719</v>
      </c>
      <c r="M187" s="253">
        <f t="shared" si="122"/>
        <v>1.9922539791428526E-2</v>
      </c>
      <c r="N187" s="62">
        <f t="shared" si="156"/>
        <v>0</v>
      </c>
      <c r="O187" s="62">
        <f t="shared" si="156"/>
        <v>100468422969</v>
      </c>
      <c r="P187" s="62">
        <f t="shared" si="156"/>
        <v>56759484750</v>
      </c>
      <c r="Q187" s="62">
        <f t="shared" si="156"/>
        <v>100468422969</v>
      </c>
      <c r="R187" s="62">
        <f t="shared" si="156"/>
        <v>56759484750</v>
      </c>
      <c r="S187" s="62">
        <f t="shared" si="156"/>
        <v>0</v>
      </c>
      <c r="T187" s="62">
        <f t="shared" si="156"/>
        <v>0</v>
      </c>
      <c r="U187" s="62">
        <f t="shared" si="156"/>
        <v>100468422969</v>
      </c>
      <c r="V187" s="62">
        <f t="shared" si="156"/>
        <v>0</v>
      </c>
      <c r="W187" s="62">
        <f t="shared" si="156"/>
        <v>0</v>
      </c>
      <c r="X187" s="38">
        <f t="shared" si="125"/>
        <v>0.63899866395575666</v>
      </c>
      <c r="Y187" s="38">
        <f t="shared" si="126"/>
        <v>0</v>
      </c>
      <c r="Z187" s="38">
        <f t="shared" si="127"/>
        <v>0</v>
      </c>
      <c r="AA187" s="38">
        <f t="shared" si="154"/>
        <v>0</v>
      </c>
      <c r="AB187" s="38" t="s">
        <v>40</v>
      </c>
    </row>
    <row r="188" spans="1:28" ht="38.25" customHeight="1" x14ac:dyDescent="0.25">
      <c r="A188" s="39" t="s">
        <v>334</v>
      </c>
      <c r="B188" s="34" t="s">
        <v>37</v>
      </c>
      <c r="C188" s="34">
        <v>10</v>
      </c>
      <c r="D188" s="34" t="s">
        <v>38</v>
      </c>
      <c r="E188" s="40" t="s">
        <v>268</v>
      </c>
      <c r="F188" s="62">
        <f t="shared" si="155"/>
        <v>157227907719</v>
      </c>
      <c r="G188" s="62">
        <f t="shared" si="155"/>
        <v>0</v>
      </c>
      <c r="H188" s="62">
        <f t="shared" si="155"/>
        <v>0</v>
      </c>
      <c r="I188" s="62">
        <f t="shared" si="155"/>
        <v>0</v>
      </c>
      <c r="J188" s="62">
        <f t="shared" si="155"/>
        <v>0</v>
      </c>
      <c r="K188" s="62">
        <f t="shared" si="149"/>
        <v>0</v>
      </c>
      <c r="L188" s="66">
        <f>+L189</f>
        <v>157227907719</v>
      </c>
      <c r="M188" s="253">
        <f t="shared" si="122"/>
        <v>1.9922539791428526E-2</v>
      </c>
      <c r="N188" s="62">
        <f t="shared" si="156"/>
        <v>0</v>
      </c>
      <c r="O188" s="62">
        <f t="shared" si="156"/>
        <v>100468422969</v>
      </c>
      <c r="P188" s="62">
        <f t="shared" si="156"/>
        <v>56759484750</v>
      </c>
      <c r="Q188" s="62">
        <f t="shared" si="156"/>
        <v>100468422969</v>
      </c>
      <c r="R188" s="62">
        <f t="shared" si="156"/>
        <v>56759484750</v>
      </c>
      <c r="S188" s="62">
        <f t="shared" si="156"/>
        <v>0</v>
      </c>
      <c r="T188" s="62">
        <f t="shared" si="156"/>
        <v>0</v>
      </c>
      <c r="U188" s="62">
        <f t="shared" si="156"/>
        <v>100468422969</v>
      </c>
      <c r="V188" s="62">
        <f t="shared" si="156"/>
        <v>0</v>
      </c>
      <c r="W188" s="62">
        <f t="shared" si="156"/>
        <v>0</v>
      </c>
      <c r="X188" s="38">
        <f t="shared" si="125"/>
        <v>0.63899866395575666</v>
      </c>
      <c r="Y188" s="38">
        <f t="shared" si="126"/>
        <v>0</v>
      </c>
      <c r="Z188" s="38">
        <f t="shared" si="127"/>
        <v>0</v>
      </c>
      <c r="AA188" s="38">
        <f t="shared" si="154"/>
        <v>0</v>
      </c>
      <c r="AB188" s="38" t="s">
        <v>40</v>
      </c>
    </row>
    <row r="189" spans="1:28" ht="38.25" customHeight="1" x14ac:dyDescent="0.25">
      <c r="A189" s="43" t="s">
        <v>335</v>
      </c>
      <c r="B189" s="99" t="s">
        <v>37</v>
      </c>
      <c r="C189" s="44">
        <v>10</v>
      </c>
      <c r="D189" s="44" t="s">
        <v>38</v>
      </c>
      <c r="E189" s="45" t="s">
        <v>258</v>
      </c>
      <c r="F189" s="46">
        <v>157227907719</v>
      </c>
      <c r="G189" s="46">
        <v>0</v>
      </c>
      <c r="H189" s="46">
        <v>0</v>
      </c>
      <c r="I189" s="46">
        <v>0</v>
      </c>
      <c r="J189" s="46">
        <v>0</v>
      </c>
      <c r="K189" s="46">
        <f t="shared" si="149"/>
        <v>0</v>
      </c>
      <c r="L189" s="56">
        <f>+F189+K189</f>
        <v>157227907719</v>
      </c>
      <c r="M189" s="266">
        <f t="shared" si="122"/>
        <v>1.9922539791428526E-2</v>
      </c>
      <c r="N189" s="46">
        <v>0</v>
      </c>
      <c r="O189" s="46">
        <v>100468422969</v>
      </c>
      <c r="P189" s="46">
        <f>L189-O189</f>
        <v>56759484750</v>
      </c>
      <c r="Q189" s="46">
        <v>100468422969</v>
      </c>
      <c r="R189" s="46">
        <f>+L189-Q189</f>
        <v>56759484750</v>
      </c>
      <c r="S189" s="46">
        <f>O189-Q189</f>
        <v>0</v>
      </c>
      <c r="T189" s="46">
        <v>0</v>
      </c>
      <c r="U189" s="46">
        <f>+Q189-T189</f>
        <v>100468422969</v>
      </c>
      <c r="V189" s="46">
        <v>0</v>
      </c>
      <c r="W189" s="48">
        <f>+T189-V189</f>
        <v>0</v>
      </c>
      <c r="X189" s="49">
        <f t="shared" si="125"/>
        <v>0.63899866395575666</v>
      </c>
      <c r="Y189" s="49">
        <f t="shared" si="126"/>
        <v>0</v>
      </c>
      <c r="Z189" s="49">
        <f t="shared" si="127"/>
        <v>0</v>
      </c>
      <c r="AA189" s="49">
        <f t="shared" si="154"/>
        <v>0</v>
      </c>
      <c r="AB189" s="49" t="s">
        <v>40</v>
      </c>
    </row>
    <row r="190" spans="1:28" ht="69" customHeight="1" x14ac:dyDescent="0.25">
      <c r="A190" s="39" t="s">
        <v>336</v>
      </c>
      <c r="B190" s="34" t="s">
        <v>37</v>
      </c>
      <c r="C190" s="34">
        <v>10</v>
      </c>
      <c r="D190" s="34" t="s">
        <v>38</v>
      </c>
      <c r="E190" s="40" t="s">
        <v>337</v>
      </c>
      <c r="F190" s="62">
        <f t="shared" ref="F190:J192" si="157">+F191</f>
        <v>242320270178</v>
      </c>
      <c r="G190" s="62">
        <f t="shared" si="157"/>
        <v>0</v>
      </c>
      <c r="H190" s="62">
        <f t="shared" si="157"/>
        <v>0</v>
      </c>
      <c r="I190" s="62">
        <f t="shared" si="157"/>
        <v>0</v>
      </c>
      <c r="J190" s="62">
        <f t="shared" si="157"/>
        <v>0</v>
      </c>
      <c r="K190" s="62">
        <f t="shared" si="149"/>
        <v>0</v>
      </c>
      <c r="L190" s="66">
        <f>+L191</f>
        <v>242320270178</v>
      </c>
      <c r="M190" s="253">
        <f t="shared" si="122"/>
        <v>3.0704696735638918E-2</v>
      </c>
      <c r="N190" s="62">
        <f t="shared" ref="N190:W192" si="158">+N191</f>
        <v>0</v>
      </c>
      <c r="O190" s="62">
        <f t="shared" si="158"/>
        <v>145080481919</v>
      </c>
      <c r="P190" s="62">
        <f t="shared" si="158"/>
        <v>97239788259</v>
      </c>
      <c r="Q190" s="62">
        <f t="shared" si="158"/>
        <v>145080481919</v>
      </c>
      <c r="R190" s="62">
        <f t="shared" si="158"/>
        <v>97239788259</v>
      </c>
      <c r="S190" s="62">
        <f t="shared" si="158"/>
        <v>0</v>
      </c>
      <c r="T190" s="62">
        <f t="shared" si="158"/>
        <v>0</v>
      </c>
      <c r="U190" s="62">
        <f t="shared" si="158"/>
        <v>145080481919</v>
      </c>
      <c r="V190" s="62">
        <f t="shared" si="158"/>
        <v>0</v>
      </c>
      <c r="W190" s="62">
        <f t="shared" si="158"/>
        <v>0</v>
      </c>
      <c r="X190" s="38">
        <f t="shared" si="125"/>
        <v>0.59871376757886974</v>
      </c>
      <c r="Y190" s="38">
        <f t="shared" si="126"/>
        <v>0</v>
      </c>
      <c r="Z190" s="38">
        <f t="shared" si="127"/>
        <v>0</v>
      </c>
      <c r="AA190" s="38">
        <f t="shared" si="154"/>
        <v>0</v>
      </c>
      <c r="AB190" s="38" t="s">
        <v>40</v>
      </c>
    </row>
    <row r="191" spans="1:28" ht="69" customHeight="1" x14ac:dyDescent="0.25">
      <c r="A191" s="39" t="s">
        <v>338</v>
      </c>
      <c r="B191" s="34" t="s">
        <v>37</v>
      </c>
      <c r="C191" s="34">
        <v>10</v>
      </c>
      <c r="D191" s="34" t="s">
        <v>38</v>
      </c>
      <c r="E191" s="95" t="s">
        <v>337</v>
      </c>
      <c r="F191" s="62">
        <f t="shared" si="157"/>
        <v>242320270178</v>
      </c>
      <c r="G191" s="62">
        <f t="shared" si="157"/>
        <v>0</v>
      </c>
      <c r="H191" s="62">
        <f t="shared" si="157"/>
        <v>0</v>
      </c>
      <c r="I191" s="62">
        <f t="shared" si="157"/>
        <v>0</v>
      </c>
      <c r="J191" s="62">
        <f t="shared" si="157"/>
        <v>0</v>
      </c>
      <c r="K191" s="62">
        <f t="shared" si="149"/>
        <v>0</v>
      </c>
      <c r="L191" s="66">
        <f>+L192</f>
        <v>242320270178</v>
      </c>
      <c r="M191" s="253">
        <f t="shared" si="122"/>
        <v>3.0704696735638918E-2</v>
      </c>
      <c r="N191" s="62">
        <f t="shared" si="158"/>
        <v>0</v>
      </c>
      <c r="O191" s="62">
        <f t="shared" si="158"/>
        <v>145080481919</v>
      </c>
      <c r="P191" s="62">
        <f t="shared" si="158"/>
        <v>97239788259</v>
      </c>
      <c r="Q191" s="62">
        <f t="shared" si="158"/>
        <v>145080481919</v>
      </c>
      <c r="R191" s="62">
        <f t="shared" si="158"/>
        <v>97239788259</v>
      </c>
      <c r="S191" s="62">
        <f t="shared" si="158"/>
        <v>0</v>
      </c>
      <c r="T191" s="62">
        <f t="shared" si="158"/>
        <v>0</v>
      </c>
      <c r="U191" s="62">
        <f t="shared" si="158"/>
        <v>145080481919</v>
      </c>
      <c r="V191" s="62">
        <f t="shared" si="158"/>
        <v>0</v>
      </c>
      <c r="W191" s="62">
        <f t="shared" si="158"/>
        <v>0</v>
      </c>
      <c r="X191" s="38">
        <f t="shared" si="125"/>
        <v>0.59871376757886974</v>
      </c>
      <c r="Y191" s="38">
        <f t="shared" si="126"/>
        <v>0</v>
      </c>
      <c r="Z191" s="38">
        <f t="shared" si="127"/>
        <v>0</v>
      </c>
      <c r="AA191" s="38">
        <f t="shared" si="154"/>
        <v>0</v>
      </c>
      <c r="AB191" s="38" t="s">
        <v>40</v>
      </c>
    </row>
    <row r="192" spans="1:28" ht="29.25" customHeight="1" x14ac:dyDescent="0.25">
      <c r="A192" s="39" t="s">
        <v>339</v>
      </c>
      <c r="B192" s="34" t="s">
        <v>37</v>
      </c>
      <c r="C192" s="34">
        <v>10</v>
      </c>
      <c r="D192" s="34" t="s">
        <v>38</v>
      </c>
      <c r="E192" s="40" t="s">
        <v>268</v>
      </c>
      <c r="F192" s="62">
        <f t="shared" si="157"/>
        <v>242320270178</v>
      </c>
      <c r="G192" s="62">
        <f t="shared" si="157"/>
        <v>0</v>
      </c>
      <c r="H192" s="62">
        <f t="shared" si="157"/>
        <v>0</v>
      </c>
      <c r="I192" s="62">
        <f t="shared" si="157"/>
        <v>0</v>
      </c>
      <c r="J192" s="62">
        <f t="shared" si="157"/>
        <v>0</v>
      </c>
      <c r="K192" s="62">
        <f t="shared" si="149"/>
        <v>0</v>
      </c>
      <c r="L192" s="66">
        <f>+L193</f>
        <v>242320270178</v>
      </c>
      <c r="M192" s="253">
        <f t="shared" si="122"/>
        <v>3.0704696735638918E-2</v>
      </c>
      <c r="N192" s="62">
        <f t="shared" si="158"/>
        <v>0</v>
      </c>
      <c r="O192" s="62">
        <f t="shared" si="158"/>
        <v>145080481919</v>
      </c>
      <c r="P192" s="62">
        <f t="shared" si="158"/>
        <v>97239788259</v>
      </c>
      <c r="Q192" s="62">
        <f t="shared" si="158"/>
        <v>145080481919</v>
      </c>
      <c r="R192" s="62">
        <f t="shared" si="158"/>
        <v>97239788259</v>
      </c>
      <c r="S192" s="62">
        <f t="shared" si="158"/>
        <v>0</v>
      </c>
      <c r="T192" s="62">
        <f t="shared" si="158"/>
        <v>0</v>
      </c>
      <c r="U192" s="62">
        <f t="shared" si="158"/>
        <v>145080481919</v>
      </c>
      <c r="V192" s="62">
        <f t="shared" si="158"/>
        <v>0</v>
      </c>
      <c r="W192" s="62">
        <f t="shared" si="158"/>
        <v>0</v>
      </c>
      <c r="X192" s="38">
        <f t="shared" si="125"/>
        <v>0.59871376757886974</v>
      </c>
      <c r="Y192" s="38">
        <f t="shared" si="126"/>
        <v>0</v>
      </c>
      <c r="Z192" s="38">
        <f t="shared" si="127"/>
        <v>0</v>
      </c>
      <c r="AA192" s="38">
        <f t="shared" si="154"/>
        <v>0</v>
      </c>
      <c r="AB192" s="38" t="s">
        <v>40</v>
      </c>
    </row>
    <row r="193" spans="1:28" ht="30" customHeight="1" x14ac:dyDescent="0.25">
      <c r="A193" s="43" t="s">
        <v>340</v>
      </c>
      <c r="B193" s="44" t="s">
        <v>37</v>
      </c>
      <c r="C193" s="44">
        <v>10</v>
      </c>
      <c r="D193" s="44" t="s">
        <v>38</v>
      </c>
      <c r="E193" s="45" t="s">
        <v>258</v>
      </c>
      <c r="F193" s="46">
        <v>242320270178</v>
      </c>
      <c r="G193" s="46">
        <v>0</v>
      </c>
      <c r="H193" s="46">
        <v>0</v>
      </c>
      <c r="I193" s="46">
        <v>0</v>
      </c>
      <c r="J193" s="46">
        <v>0</v>
      </c>
      <c r="K193" s="46">
        <f t="shared" si="149"/>
        <v>0</v>
      </c>
      <c r="L193" s="56">
        <f>+F193+K193</f>
        <v>242320270178</v>
      </c>
      <c r="M193" s="266">
        <f t="shared" si="122"/>
        <v>3.0704696735638918E-2</v>
      </c>
      <c r="N193" s="46">
        <v>0</v>
      </c>
      <c r="O193" s="46">
        <v>145080481919</v>
      </c>
      <c r="P193" s="46">
        <f>L193-O193</f>
        <v>97239788259</v>
      </c>
      <c r="Q193" s="46">
        <v>145080481919</v>
      </c>
      <c r="R193" s="46">
        <f>+L193-Q193</f>
        <v>97239788259</v>
      </c>
      <c r="S193" s="46">
        <f>O193-Q193</f>
        <v>0</v>
      </c>
      <c r="T193" s="46">
        <v>0</v>
      </c>
      <c r="U193" s="46">
        <f>+Q193-T193</f>
        <v>145080481919</v>
      </c>
      <c r="V193" s="46">
        <v>0</v>
      </c>
      <c r="W193" s="48">
        <f>+T193-V193</f>
        <v>0</v>
      </c>
      <c r="X193" s="49">
        <f t="shared" si="125"/>
        <v>0.59871376757886974</v>
      </c>
      <c r="Y193" s="49">
        <f t="shared" si="126"/>
        <v>0</v>
      </c>
      <c r="Z193" s="49">
        <f t="shared" si="127"/>
        <v>0</v>
      </c>
      <c r="AA193" s="49">
        <f t="shared" si="154"/>
        <v>0</v>
      </c>
      <c r="AB193" s="49" t="s">
        <v>40</v>
      </c>
    </row>
    <row r="194" spans="1:28" ht="64.5" customHeight="1" x14ac:dyDescent="0.25">
      <c r="A194" s="39" t="s">
        <v>341</v>
      </c>
      <c r="B194" s="34" t="s">
        <v>37</v>
      </c>
      <c r="C194" s="34">
        <v>10</v>
      </c>
      <c r="D194" s="34" t="s">
        <v>38</v>
      </c>
      <c r="E194" s="40" t="s">
        <v>342</v>
      </c>
      <c r="F194" s="62">
        <f t="shared" ref="F194:J196" si="159">+F195</f>
        <v>291500728983</v>
      </c>
      <c r="G194" s="62">
        <f t="shared" si="159"/>
        <v>0</v>
      </c>
      <c r="H194" s="62">
        <f t="shared" si="159"/>
        <v>0</v>
      </c>
      <c r="I194" s="62">
        <f t="shared" si="159"/>
        <v>0</v>
      </c>
      <c r="J194" s="62">
        <f t="shared" si="159"/>
        <v>0</v>
      </c>
      <c r="K194" s="62">
        <f t="shared" si="149"/>
        <v>0</v>
      </c>
      <c r="L194" s="66">
        <f>+L195</f>
        <v>291500728983</v>
      </c>
      <c r="M194" s="253">
        <f t="shared" si="122"/>
        <v>3.6936412604137506E-2</v>
      </c>
      <c r="N194" s="62">
        <f t="shared" ref="N194:W196" si="160">+N195</f>
        <v>0</v>
      </c>
      <c r="O194" s="62">
        <f t="shared" si="160"/>
        <v>210227634054</v>
      </c>
      <c r="P194" s="62">
        <f t="shared" si="160"/>
        <v>81273094929</v>
      </c>
      <c r="Q194" s="62">
        <f t="shared" si="160"/>
        <v>210227634054</v>
      </c>
      <c r="R194" s="62">
        <f t="shared" si="160"/>
        <v>81273094929</v>
      </c>
      <c r="S194" s="62">
        <f t="shared" si="160"/>
        <v>0</v>
      </c>
      <c r="T194" s="62">
        <f t="shared" si="160"/>
        <v>0</v>
      </c>
      <c r="U194" s="62">
        <f t="shared" si="160"/>
        <v>210227634054</v>
      </c>
      <c r="V194" s="62">
        <f t="shared" si="160"/>
        <v>0</v>
      </c>
      <c r="W194" s="62">
        <f t="shared" si="160"/>
        <v>0</v>
      </c>
      <c r="X194" s="38">
        <f t="shared" si="125"/>
        <v>0.72119076610014321</v>
      </c>
      <c r="Y194" s="38">
        <f t="shared" si="126"/>
        <v>0</v>
      </c>
      <c r="Z194" s="38">
        <f t="shared" si="127"/>
        <v>0</v>
      </c>
      <c r="AA194" s="38">
        <f t="shared" si="154"/>
        <v>0</v>
      </c>
      <c r="AB194" s="38" t="s">
        <v>40</v>
      </c>
    </row>
    <row r="195" spans="1:28" ht="64.5" customHeight="1" x14ac:dyDescent="0.25">
      <c r="A195" s="39" t="s">
        <v>343</v>
      </c>
      <c r="B195" s="34" t="s">
        <v>37</v>
      </c>
      <c r="C195" s="34">
        <v>10</v>
      </c>
      <c r="D195" s="34" t="s">
        <v>38</v>
      </c>
      <c r="E195" s="95" t="s">
        <v>342</v>
      </c>
      <c r="F195" s="62">
        <f t="shared" si="159"/>
        <v>291500728983</v>
      </c>
      <c r="G195" s="62">
        <f t="shared" si="159"/>
        <v>0</v>
      </c>
      <c r="H195" s="62">
        <f t="shared" si="159"/>
        <v>0</v>
      </c>
      <c r="I195" s="62">
        <f t="shared" si="159"/>
        <v>0</v>
      </c>
      <c r="J195" s="62">
        <f t="shared" si="159"/>
        <v>0</v>
      </c>
      <c r="K195" s="62">
        <f t="shared" si="149"/>
        <v>0</v>
      </c>
      <c r="L195" s="66">
        <f>+L196</f>
        <v>291500728983</v>
      </c>
      <c r="M195" s="253">
        <f t="shared" si="122"/>
        <v>3.6936412604137506E-2</v>
      </c>
      <c r="N195" s="62">
        <f t="shared" si="160"/>
        <v>0</v>
      </c>
      <c r="O195" s="62">
        <f t="shared" si="160"/>
        <v>210227634054</v>
      </c>
      <c r="P195" s="62">
        <f t="shared" si="160"/>
        <v>81273094929</v>
      </c>
      <c r="Q195" s="62">
        <f t="shared" si="160"/>
        <v>210227634054</v>
      </c>
      <c r="R195" s="62">
        <f t="shared" si="160"/>
        <v>81273094929</v>
      </c>
      <c r="S195" s="62">
        <f t="shared" si="160"/>
        <v>0</v>
      </c>
      <c r="T195" s="62">
        <f t="shared" si="160"/>
        <v>0</v>
      </c>
      <c r="U195" s="62">
        <f t="shared" si="160"/>
        <v>210227634054</v>
      </c>
      <c r="V195" s="62">
        <f t="shared" si="160"/>
        <v>0</v>
      </c>
      <c r="W195" s="62">
        <f t="shared" si="160"/>
        <v>0</v>
      </c>
      <c r="X195" s="38">
        <f t="shared" si="125"/>
        <v>0.72119076610014321</v>
      </c>
      <c r="Y195" s="38">
        <f t="shared" si="126"/>
        <v>0</v>
      </c>
      <c r="Z195" s="38">
        <f t="shared" si="127"/>
        <v>0</v>
      </c>
      <c r="AA195" s="38">
        <f t="shared" si="154"/>
        <v>0</v>
      </c>
      <c r="AB195" s="38" t="s">
        <v>40</v>
      </c>
    </row>
    <row r="196" spans="1:28" ht="32.25" customHeight="1" x14ac:dyDescent="0.25">
      <c r="A196" s="39" t="s">
        <v>344</v>
      </c>
      <c r="B196" s="34" t="s">
        <v>37</v>
      </c>
      <c r="C196" s="34">
        <v>10</v>
      </c>
      <c r="D196" s="34" t="s">
        <v>38</v>
      </c>
      <c r="E196" s="40" t="s">
        <v>268</v>
      </c>
      <c r="F196" s="62">
        <f t="shared" si="159"/>
        <v>291500728983</v>
      </c>
      <c r="G196" s="62">
        <f t="shared" si="159"/>
        <v>0</v>
      </c>
      <c r="H196" s="62">
        <f t="shared" si="159"/>
        <v>0</v>
      </c>
      <c r="I196" s="62">
        <f t="shared" si="159"/>
        <v>0</v>
      </c>
      <c r="J196" s="62">
        <f t="shared" si="159"/>
        <v>0</v>
      </c>
      <c r="K196" s="62">
        <f t="shared" si="149"/>
        <v>0</v>
      </c>
      <c r="L196" s="66">
        <f>+L197</f>
        <v>291500728983</v>
      </c>
      <c r="M196" s="253">
        <f t="shared" si="122"/>
        <v>3.6936412604137506E-2</v>
      </c>
      <c r="N196" s="62">
        <f t="shared" si="160"/>
        <v>0</v>
      </c>
      <c r="O196" s="62">
        <f t="shared" si="160"/>
        <v>210227634054</v>
      </c>
      <c r="P196" s="62">
        <f t="shared" si="160"/>
        <v>81273094929</v>
      </c>
      <c r="Q196" s="62">
        <f t="shared" si="160"/>
        <v>210227634054</v>
      </c>
      <c r="R196" s="62">
        <f t="shared" si="160"/>
        <v>81273094929</v>
      </c>
      <c r="S196" s="62">
        <f t="shared" si="160"/>
        <v>0</v>
      </c>
      <c r="T196" s="62">
        <f t="shared" si="160"/>
        <v>0</v>
      </c>
      <c r="U196" s="62">
        <f t="shared" si="160"/>
        <v>210227634054</v>
      </c>
      <c r="V196" s="62">
        <f t="shared" si="160"/>
        <v>0</v>
      </c>
      <c r="W196" s="62">
        <f t="shared" si="160"/>
        <v>0</v>
      </c>
      <c r="X196" s="38">
        <f t="shared" si="125"/>
        <v>0.72119076610014321</v>
      </c>
      <c r="Y196" s="38">
        <f t="shared" si="126"/>
        <v>0</v>
      </c>
      <c r="Z196" s="38">
        <f t="shared" si="127"/>
        <v>0</v>
      </c>
      <c r="AA196" s="38">
        <f t="shared" si="154"/>
        <v>0</v>
      </c>
      <c r="AB196" s="38" t="s">
        <v>40</v>
      </c>
    </row>
    <row r="197" spans="1:28" ht="30" customHeight="1" x14ac:dyDescent="0.25">
      <c r="A197" s="43" t="s">
        <v>345</v>
      </c>
      <c r="B197" s="44" t="s">
        <v>37</v>
      </c>
      <c r="C197" s="44">
        <v>10</v>
      </c>
      <c r="D197" s="44" t="s">
        <v>38</v>
      </c>
      <c r="E197" s="45" t="s">
        <v>258</v>
      </c>
      <c r="F197" s="46">
        <v>291500728983</v>
      </c>
      <c r="G197" s="46">
        <v>0</v>
      </c>
      <c r="H197" s="46">
        <v>0</v>
      </c>
      <c r="I197" s="46">
        <v>0</v>
      </c>
      <c r="J197" s="46">
        <v>0</v>
      </c>
      <c r="K197" s="46">
        <f t="shared" si="149"/>
        <v>0</v>
      </c>
      <c r="L197" s="56">
        <f>+F197+K197</f>
        <v>291500728983</v>
      </c>
      <c r="M197" s="266">
        <f t="shared" si="122"/>
        <v>3.6936412604137506E-2</v>
      </c>
      <c r="N197" s="46">
        <v>0</v>
      </c>
      <c r="O197" s="46">
        <v>210227634054</v>
      </c>
      <c r="P197" s="46">
        <f>L197-O197</f>
        <v>81273094929</v>
      </c>
      <c r="Q197" s="46">
        <v>210227634054</v>
      </c>
      <c r="R197" s="46">
        <f>+L197-Q197</f>
        <v>81273094929</v>
      </c>
      <c r="S197" s="46">
        <f>O197-Q197</f>
        <v>0</v>
      </c>
      <c r="T197" s="46">
        <v>0</v>
      </c>
      <c r="U197" s="46">
        <f>+Q197-T197</f>
        <v>210227634054</v>
      </c>
      <c r="V197" s="46">
        <v>0</v>
      </c>
      <c r="W197" s="48">
        <f>+T197-V197</f>
        <v>0</v>
      </c>
      <c r="X197" s="49">
        <f t="shared" si="125"/>
        <v>0.72119076610014321</v>
      </c>
      <c r="Y197" s="49">
        <f t="shared" si="126"/>
        <v>0</v>
      </c>
      <c r="Z197" s="49">
        <f t="shared" si="127"/>
        <v>0</v>
      </c>
      <c r="AA197" s="49">
        <f t="shared" si="154"/>
        <v>0</v>
      </c>
      <c r="AB197" s="49" t="s">
        <v>40</v>
      </c>
    </row>
    <row r="198" spans="1:28" ht="70.5" customHeight="1" x14ac:dyDescent="0.25">
      <c r="A198" s="39" t="s">
        <v>346</v>
      </c>
      <c r="B198" s="34" t="s">
        <v>37</v>
      </c>
      <c r="C198" s="34">
        <v>10</v>
      </c>
      <c r="D198" s="34" t="s">
        <v>38</v>
      </c>
      <c r="E198" s="40" t="s">
        <v>347</v>
      </c>
      <c r="F198" s="62">
        <f t="shared" ref="F198:J200" si="161">+F199</f>
        <v>152661368237</v>
      </c>
      <c r="G198" s="62">
        <f t="shared" si="161"/>
        <v>0</v>
      </c>
      <c r="H198" s="62">
        <f t="shared" si="161"/>
        <v>0</v>
      </c>
      <c r="I198" s="62">
        <f t="shared" si="161"/>
        <v>0</v>
      </c>
      <c r="J198" s="62">
        <f t="shared" si="161"/>
        <v>0</v>
      </c>
      <c r="K198" s="62">
        <f t="shared" si="149"/>
        <v>0</v>
      </c>
      <c r="L198" s="66">
        <f>+L199</f>
        <v>152661368237</v>
      </c>
      <c r="M198" s="253">
        <f t="shared" ref="M198:M261" si="162">L198/$L$304</f>
        <v>1.9343908008692665E-2</v>
      </c>
      <c r="N198" s="62">
        <f t="shared" ref="N198:W200" si="163">+N199</f>
        <v>0</v>
      </c>
      <c r="O198" s="62">
        <f t="shared" si="163"/>
        <v>89528985124</v>
      </c>
      <c r="P198" s="62">
        <f t="shared" si="163"/>
        <v>63132383113</v>
      </c>
      <c r="Q198" s="62">
        <f t="shared" si="163"/>
        <v>89528985124</v>
      </c>
      <c r="R198" s="62">
        <f t="shared" si="163"/>
        <v>63132383113</v>
      </c>
      <c r="S198" s="62">
        <f t="shared" si="163"/>
        <v>0</v>
      </c>
      <c r="T198" s="62">
        <f t="shared" si="163"/>
        <v>0</v>
      </c>
      <c r="U198" s="62">
        <f t="shared" si="163"/>
        <v>89528985124</v>
      </c>
      <c r="V198" s="62">
        <f t="shared" si="163"/>
        <v>0</v>
      </c>
      <c r="W198" s="62">
        <f t="shared" si="163"/>
        <v>0</v>
      </c>
      <c r="X198" s="38">
        <f t="shared" si="125"/>
        <v>0.5864547537986835</v>
      </c>
      <c r="Y198" s="38">
        <f t="shared" si="126"/>
        <v>0</v>
      </c>
      <c r="Z198" s="38">
        <f t="shared" si="127"/>
        <v>0</v>
      </c>
      <c r="AA198" s="38">
        <f t="shared" si="154"/>
        <v>0</v>
      </c>
      <c r="AB198" s="38" t="s">
        <v>40</v>
      </c>
    </row>
    <row r="199" spans="1:28" ht="70.5" customHeight="1" x14ac:dyDescent="0.25">
      <c r="A199" s="39" t="s">
        <v>348</v>
      </c>
      <c r="B199" s="34" t="s">
        <v>37</v>
      </c>
      <c r="C199" s="34">
        <v>10</v>
      </c>
      <c r="D199" s="34" t="s">
        <v>38</v>
      </c>
      <c r="E199" s="95" t="s">
        <v>347</v>
      </c>
      <c r="F199" s="62">
        <f t="shared" si="161"/>
        <v>152661368237</v>
      </c>
      <c r="G199" s="62">
        <f t="shared" si="161"/>
        <v>0</v>
      </c>
      <c r="H199" s="62">
        <f t="shared" si="161"/>
        <v>0</v>
      </c>
      <c r="I199" s="62">
        <f t="shared" si="161"/>
        <v>0</v>
      </c>
      <c r="J199" s="62">
        <f t="shared" si="161"/>
        <v>0</v>
      </c>
      <c r="K199" s="62">
        <f t="shared" si="149"/>
        <v>0</v>
      </c>
      <c r="L199" s="66">
        <f>+L200</f>
        <v>152661368237</v>
      </c>
      <c r="M199" s="253">
        <f t="shared" si="162"/>
        <v>1.9343908008692665E-2</v>
      </c>
      <c r="N199" s="62">
        <f t="shared" si="163"/>
        <v>0</v>
      </c>
      <c r="O199" s="62">
        <f t="shared" si="163"/>
        <v>89528985124</v>
      </c>
      <c r="P199" s="62">
        <f t="shared" si="163"/>
        <v>63132383113</v>
      </c>
      <c r="Q199" s="62">
        <f t="shared" si="163"/>
        <v>89528985124</v>
      </c>
      <c r="R199" s="62">
        <f t="shared" si="163"/>
        <v>63132383113</v>
      </c>
      <c r="S199" s="62">
        <f t="shared" si="163"/>
        <v>0</v>
      </c>
      <c r="T199" s="62">
        <f t="shared" si="163"/>
        <v>0</v>
      </c>
      <c r="U199" s="62">
        <f t="shared" si="163"/>
        <v>89528985124</v>
      </c>
      <c r="V199" s="62">
        <f t="shared" si="163"/>
        <v>0</v>
      </c>
      <c r="W199" s="62">
        <f t="shared" si="163"/>
        <v>0</v>
      </c>
      <c r="X199" s="38">
        <f t="shared" si="125"/>
        <v>0.5864547537986835</v>
      </c>
      <c r="Y199" s="38">
        <f t="shared" si="126"/>
        <v>0</v>
      </c>
      <c r="Z199" s="38">
        <f t="shared" si="127"/>
        <v>0</v>
      </c>
      <c r="AA199" s="38">
        <f t="shared" si="154"/>
        <v>0</v>
      </c>
      <c r="AB199" s="38" t="s">
        <v>40</v>
      </c>
    </row>
    <row r="200" spans="1:28" ht="32.25" customHeight="1" x14ac:dyDescent="0.25">
      <c r="A200" s="39" t="s">
        <v>349</v>
      </c>
      <c r="B200" s="34" t="s">
        <v>37</v>
      </c>
      <c r="C200" s="34">
        <v>10</v>
      </c>
      <c r="D200" s="34" t="s">
        <v>38</v>
      </c>
      <c r="E200" s="40" t="s">
        <v>268</v>
      </c>
      <c r="F200" s="62">
        <f t="shared" si="161"/>
        <v>152661368237</v>
      </c>
      <c r="G200" s="62">
        <f t="shared" si="161"/>
        <v>0</v>
      </c>
      <c r="H200" s="62">
        <f t="shared" si="161"/>
        <v>0</v>
      </c>
      <c r="I200" s="62">
        <f t="shared" si="161"/>
        <v>0</v>
      </c>
      <c r="J200" s="62">
        <f t="shared" si="161"/>
        <v>0</v>
      </c>
      <c r="K200" s="62">
        <f t="shared" si="149"/>
        <v>0</v>
      </c>
      <c r="L200" s="66">
        <f>+L201</f>
        <v>152661368237</v>
      </c>
      <c r="M200" s="253">
        <f t="shared" si="162"/>
        <v>1.9343908008692665E-2</v>
      </c>
      <c r="N200" s="62">
        <f t="shared" si="163"/>
        <v>0</v>
      </c>
      <c r="O200" s="62">
        <f t="shared" si="163"/>
        <v>89528985124</v>
      </c>
      <c r="P200" s="62">
        <f t="shared" si="163"/>
        <v>63132383113</v>
      </c>
      <c r="Q200" s="62">
        <f t="shared" si="163"/>
        <v>89528985124</v>
      </c>
      <c r="R200" s="62">
        <f t="shared" si="163"/>
        <v>63132383113</v>
      </c>
      <c r="S200" s="62">
        <f t="shared" si="163"/>
        <v>0</v>
      </c>
      <c r="T200" s="62">
        <f t="shared" si="163"/>
        <v>0</v>
      </c>
      <c r="U200" s="62">
        <f t="shared" si="163"/>
        <v>89528985124</v>
      </c>
      <c r="V200" s="62">
        <f t="shared" si="163"/>
        <v>0</v>
      </c>
      <c r="W200" s="62">
        <f t="shared" si="163"/>
        <v>0</v>
      </c>
      <c r="X200" s="38">
        <f t="shared" ref="X200:X263" si="164">+Q200/L200</f>
        <v>0.5864547537986835</v>
      </c>
      <c r="Y200" s="38">
        <f t="shared" ref="Y200:Y263" si="165">+T200/L200</f>
        <v>0</v>
      </c>
      <c r="Z200" s="38">
        <f t="shared" ref="Z200:AA263" si="166">+V200/L200</f>
        <v>0</v>
      </c>
      <c r="AA200" s="38">
        <f t="shared" si="154"/>
        <v>0</v>
      </c>
      <c r="AB200" s="38" t="s">
        <v>40</v>
      </c>
    </row>
    <row r="201" spans="1:28" ht="30" customHeight="1" x14ac:dyDescent="0.25">
      <c r="A201" s="43" t="s">
        <v>350</v>
      </c>
      <c r="B201" s="44" t="s">
        <v>37</v>
      </c>
      <c r="C201" s="44">
        <v>10</v>
      </c>
      <c r="D201" s="44" t="s">
        <v>38</v>
      </c>
      <c r="E201" s="45" t="s">
        <v>258</v>
      </c>
      <c r="F201" s="46">
        <v>152661368237</v>
      </c>
      <c r="G201" s="46">
        <v>0</v>
      </c>
      <c r="H201" s="46">
        <v>0</v>
      </c>
      <c r="I201" s="46">
        <v>0</v>
      </c>
      <c r="J201" s="46">
        <v>0</v>
      </c>
      <c r="K201" s="46">
        <f t="shared" si="149"/>
        <v>0</v>
      </c>
      <c r="L201" s="56">
        <f>+F201+K201</f>
        <v>152661368237</v>
      </c>
      <c r="M201" s="266">
        <f t="shared" si="162"/>
        <v>1.9343908008692665E-2</v>
      </c>
      <c r="N201" s="46">
        <v>0</v>
      </c>
      <c r="O201" s="46">
        <v>89528985124</v>
      </c>
      <c r="P201" s="46">
        <f>L201-O201</f>
        <v>63132383113</v>
      </c>
      <c r="Q201" s="46">
        <v>89528985124</v>
      </c>
      <c r="R201" s="46">
        <f>+L201-Q201</f>
        <v>63132383113</v>
      </c>
      <c r="S201" s="46">
        <f>O201-Q201</f>
        <v>0</v>
      </c>
      <c r="T201" s="46">
        <v>0</v>
      </c>
      <c r="U201" s="46">
        <f>+Q201-T201</f>
        <v>89528985124</v>
      </c>
      <c r="V201" s="46">
        <v>0</v>
      </c>
      <c r="W201" s="48">
        <f>+T201-V201</f>
        <v>0</v>
      </c>
      <c r="X201" s="49">
        <f t="shared" si="164"/>
        <v>0.5864547537986835</v>
      </c>
      <c r="Y201" s="49">
        <f t="shared" si="165"/>
        <v>0</v>
      </c>
      <c r="Z201" s="49">
        <f t="shared" si="166"/>
        <v>0</v>
      </c>
      <c r="AA201" s="49">
        <f t="shared" si="154"/>
        <v>0</v>
      </c>
      <c r="AB201" s="49" t="s">
        <v>40</v>
      </c>
    </row>
    <row r="202" spans="1:28" ht="70.5" customHeight="1" x14ac:dyDescent="0.25">
      <c r="A202" s="39" t="s">
        <v>351</v>
      </c>
      <c r="B202" s="34" t="s">
        <v>37</v>
      </c>
      <c r="C202" s="34">
        <v>10</v>
      </c>
      <c r="D202" s="34" t="s">
        <v>38</v>
      </c>
      <c r="E202" s="40" t="s">
        <v>352</v>
      </c>
      <c r="F202" s="62">
        <f t="shared" ref="F202:J204" si="167">+F203</f>
        <v>358538368230</v>
      </c>
      <c r="G202" s="62">
        <f t="shared" si="167"/>
        <v>0</v>
      </c>
      <c r="H202" s="62">
        <f t="shared" si="167"/>
        <v>0</v>
      </c>
      <c r="I202" s="62">
        <f t="shared" si="167"/>
        <v>0</v>
      </c>
      <c r="J202" s="62">
        <f t="shared" si="167"/>
        <v>0</v>
      </c>
      <c r="K202" s="62">
        <f t="shared" si="149"/>
        <v>0</v>
      </c>
      <c r="L202" s="66">
        <f>+L203</f>
        <v>358538368230</v>
      </c>
      <c r="M202" s="253">
        <f t="shared" si="162"/>
        <v>4.5430833567931796E-2</v>
      </c>
      <c r="N202" s="62">
        <f t="shared" ref="N202:W204" si="168">+N203</f>
        <v>0</v>
      </c>
      <c r="O202" s="62">
        <f t="shared" si="168"/>
        <v>267289408386</v>
      </c>
      <c r="P202" s="62">
        <f t="shared" si="168"/>
        <v>91248959844</v>
      </c>
      <c r="Q202" s="62">
        <f t="shared" si="168"/>
        <v>267289408386</v>
      </c>
      <c r="R202" s="62">
        <f t="shared" si="168"/>
        <v>91248959844</v>
      </c>
      <c r="S202" s="62">
        <f t="shared" si="168"/>
        <v>0</v>
      </c>
      <c r="T202" s="62">
        <f t="shared" si="168"/>
        <v>0</v>
      </c>
      <c r="U202" s="62">
        <f t="shared" si="168"/>
        <v>267289408386</v>
      </c>
      <c r="V202" s="62">
        <f t="shared" si="168"/>
        <v>0</v>
      </c>
      <c r="W202" s="62">
        <f t="shared" si="168"/>
        <v>0</v>
      </c>
      <c r="X202" s="38">
        <f t="shared" si="164"/>
        <v>0.74549736393772958</v>
      </c>
      <c r="Y202" s="38">
        <f t="shared" si="165"/>
        <v>0</v>
      </c>
      <c r="Z202" s="38">
        <f t="shared" si="166"/>
        <v>0</v>
      </c>
      <c r="AA202" s="38">
        <f t="shared" si="154"/>
        <v>0</v>
      </c>
      <c r="AB202" s="38" t="s">
        <v>40</v>
      </c>
    </row>
    <row r="203" spans="1:28" ht="70.5" customHeight="1" x14ac:dyDescent="0.25">
      <c r="A203" s="39" t="s">
        <v>353</v>
      </c>
      <c r="B203" s="34" t="s">
        <v>37</v>
      </c>
      <c r="C203" s="34">
        <v>10</v>
      </c>
      <c r="D203" s="34" t="s">
        <v>38</v>
      </c>
      <c r="E203" s="95" t="s">
        <v>352</v>
      </c>
      <c r="F203" s="62">
        <f t="shared" si="167"/>
        <v>358538368230</v>
      </c>
      <c r="G203" s="62">
        <f t="shared" si="167"/>
        <v>0</v>
      </c>
      <c r="H203" s="62">
        <f t="shared" si="167"/>
        <v>0</v>
      </c>
      <c r="I203" s="62">
        <f t="shared" si="167"/>
        <v>0</v>
      </c>
      <c r="J203" s="62">
        <f t="shared" si="167"/>
        <v>0</v>
      </c>
      <c r="K203" s="62">
        <f t="shared" si="149"/>
        <v>0</v>
      </c>
      <c r="L203" s="66">
        <f>+L204</f>
        <v>358538368230</v>
      </c>
      <c r="M203" s="253">
        <f t="shared" si="162"/>
        <v>4.5430833567931796E-2</v>
      </c>
      <c r="N203" s="62">
        <f t="shared" si="168"/>
        <v>0</v>
      </c>
      <c r="O203" s="62">
        <f t="shared" si="168"/>
        <v>267289408386</v>
      </c>
      <c r="P203" s="62">
        <f t="shared" si="168"/>
        <v>91248959844</v>
      </c>
      <c r="Q203" s="62">
        <f t="shared" si="168"/>
        <v>267289408386</v>
      </c>
      <c r="R203" s="62">
        <f t="shared" si="168"/>
        <v>91248959844</v>
      </c>
      <c r="S203" s="62">
        <f t="shared" si="168"/>
        <v>0</v>
      </c>
      <c r="T203" s="62">
        <f t="shared" si="168"/>
        <v>0</v>
      </c>
      <c r="U203" s="62">
        <f t="shared" si="168"/>
        <v>267289408386</v>
      </c>
      <c r="V203" s="62">
        <f t="shared" si="168"/>
        <v>0</v>
      </c>
      <c r="W203" s="62">
        <f t="shared" si="168"/>
        <v>0</v>
      </c>
      <c r="X203" s="38">
        <f t="shared" si="164"/>
        <v>0.74549736393772958</v>
      </c>
      <c r="Y203" s="38">
        <f t="shared" si="165"/>
        <v>0</v>
      </c>
      <c r="Z203" s="38">
        <f t="shared" si="166"/>
        <v>0</v>
      </c>
      <c r="AA203" s="38">
        <f t="shared" si="154"/>
        <v>0</v>
      </c>
      <c r="AB203" s="38" t="s">
        <v>40</v>
      </c>
    </row>
    <row r="204" spans="1:28" ht="34.5" customHeight="1" x14ac:dyDescent="0.25">
      <c r="A204" s="39" t="s">
        <v>354</v>
      </c>
      <c r="B204" s="34" t="s">
        <v>37</v>
      </c>
      <c r="C204" s="34">
        <v>10</v>
      </c>
      <c r="D204" s="34" t="s">
        <v>38</v>
      </c>
      <c r="E204" s="40" t="s">
        <v>268</v>
      </c>
      <c r="F204" s="62">
        <f t="shared" si="167"/>
        <v>358538368230</v>
      </c>
      <c r="G204" s="62">
        <f t="shared" si="167"/>
        <v>0</v>
      </c>
      <c r="H204" s="62">
        <f t="shared" si="167"/>
        <v>0</v>
      </c>
      <c r="I204" s="62">
        <f t="shared" si="167"/>
        <v>0</v>
      </c>
      <c r="J204" s="62">
        <f t="shared" si="167"/>
        <v>0</v>
      </c>
      <c r="K204" s="62">
        <f t="shared" si="149"/>
        <v>0</v>
      </c>
      <c r="L204" s="66">
        <f>+L205</f>
        <v>358538368230</v>
      </c>
      <c r="M204" s="253">
        <f t="shared" si="162"/>
        <v>4.5430833567931796E-2</v>
      </c>
      <c r="N204" s="62">
        <f t="shared" si="168"/>
        <v>0</v>
      </c>
      <c r="O204" s="62">
        <f t="shared" si="168"/>
        <v>267289408386</v>
      </c>
      <c r="P204" s="62">
        <f t="shared" si="168"/>
        <v>91248959844</v>
      </c>
      <c r="Q204" s="62">
        <f t="shared" si="168"/>
        <v>267289408386</v>
      </c>
      <c r="R204" s="62">
        <f t="shared" si="168"/>
        <v>91248959844</v>
      </c>
      <c r="S204" s="62">
        <f t="shared" si="168"/>
        <v>0</v>
      </c>
      <c r="T204" s="62">
        <f t="shared" si="168"/>
        <v>0</v>
      </c>
      <c r="U204" s="62">
        <f t="shared" si="168"/>
        <v>267289408386</v>
      </c>
      <c r="V204" s="62">
        <f t="shared" si="168"/>
        <v>0</v>
      </c>
      <c r="W204" s="62">
        <f t="shared" si="168"/>
        <v>0</v>
      </c>
      <c r="X204" s="38">
        <f t="shared" si="164"/>
        <v>0.74549736393772958</v>
      </c>
      <c r="Y204" s="38">
        <f t="shared" si="165"/>
        <v>0</v>
      </c>
      <c r="Z204" s="38">
        <f t="shared" si="166"/>
        <v>0</v>
      </c>
      <c r="AA204" s="38">
        <f t="shared" si="154"/>
        <v>0</v>
      </c>
      <c r="AB204" s="38" t="s">
        <v>40</v>
      </c>
    </row>
    <row r="205" spans="1:28" ht="30" customHeight="1" x14ac:dyDescent="0.25">
      <c r="A205" s="43" t="s">
        <v>355</v>
      </c>
      <c r="B205" s="44" t="s">
        <v>37</v>
      </c>
      <c r="C205" s="44">
        <v>10</v>
      </c>
      <c r="D205" s="44" t="s">
        <v>38</v>
      </c>
      <c r="E205" s="45" t="s">
        <v>258</v>
      </c>
      <c r="F205" s="46">
        <v>358538368230</v>
      </c>
      <c r="G205" s="46">
        <v>0</v>
      </c>
      <c r="H205" s="46">
        <v>0</v>
      </c>
      <c r="I205" s="46">
        <v>0</v>
      </c>
      <c r="J205" s="46">
        <v>0</v>
      </c>
      <c r="K205" s="46">
        <f t="shared" si="149"/>
        <v>0</v>
      </c>
      <c r="L205" s="56">
        <f>+F205+K205</f>
        <v>358538368230</v>
      </c>
      <c r="M205" s="266">
        <f t="shared" si="162"/>
        <v>4.5430833567931796E-2</v>
      </c>
      <c r="N205" s="46">
        <v>0</v>
      </c>
      <c r="O205" s="46">
        <v>267289408386</v>
      </c>
      <c r="P205" s="46">
        <f>L205-O205</f>
        <v>91248959844</v>
      </c>
      <c r="Q205" s="46">
        <v>267289408386</v>
      </c>
      <c r="R205" s="46">
        <f>+L205-Q205</f>
        <v>91248959844</v>
      </c>
      <c r="S205" s="46">
        <f>O205-Q205</f>
        <v>0</v>
      </c>
      <c r="T205" s="46">
        <v>0</v>
      </c>
      <c r="U205" s="46">
        <f>+Q205-T205</f>
        <v>267289408386</v>
      </c>
      <c r="V205" s="46">
        <v>0</v>
      </c>
      <c r="W205" s="48">
        <f>+T205-V205</f>
        <v>0</v>
      </c>
      <c r="X205" s="49">
        <f t="shared" si="164"/>
        <v>0.74549736393772958</v>
      </c>
      <c r="Y205" s="49">
        <f t="shared" si="165"/>
        <v>0</v>
      </c>
      <c r="Z205" s="49">
        <f t="shared" si="166"/>
        <v>0</v>
      </c>
      <c r="AA205" s="49">
        <f t="shared" si="154"/>
        <v>0</v>
      </c>
      <c r="AB205" s="49" t="s">
        <v>40</v>
      </c>
    </row>
    <row r="206" spans="1:28" ht="65.25" customHeight="1" x14ac:dyDescent="0.25">
      <c r="A206" s="39" t="s">
        <v>356</v>
      </c>
      <c r="B206" s="34" t="s">
        <v>37</v>
      </c>
      <c r="C206" s="34">
        <v>10</v>
      </c>
      <c r="D206" s="34" t="s">
        <v>38</v>
      </c>
      <c r="E206" s="40" t="s">
        <v>357</v>
      </c>
      <c r="F206" s="62">
        <f t="shared" ref="F206:J208" si="169">+F207</f>
        <v>115560588109</v>
      </c>
      <c r="G206" s="62">
        <f t="shared" si="169"/>
        <v>0</v>
      </c>
      <c r="H206" s="62">
        <f t="shared" si="169"/>
        <v>0</v>
      </c>
      <c r="I206" s="62">
        <f t="shared" si="169"/>
        <v>0</v>
      </c>
      <c r="J206" s="62">
        <f t="shared" si="169"/>
        <v>0</v>
      </c>
      <c r="K206" s="62">
        <f t="shared" si="149"/>
        <v>0</v>
      </c>
      <c r="L206" s="66">
        <f>+L207</f>
        <v>115560588109</v>
      </c>
      <c r="M206" s="253">
        <f t="shared" si="162"/>
        <v>1.4642822946146862E-2</v>
      </c>
      <c r="N206" s="62">
        <f t="shared" ref="N206:W208" si="170">+N207</f>
        <v>0</v>
      </c>
      <c r="O206" s="62">
        <f t="shared" si="170"/>
        <v>90602694750</v>
      </c>
      <c r="P206" s="62">
        <f t="shared" si="170"/>
        <v>24957893359</v>
      </c>
      <c r="Q206" s="62">
        <f t="shared" si="170"/>
        <v>90602694750</v>
      </c>
      <c r="R206" s="62">
        <f t="shared" si="170"/>
        <v>24957893359</v>
      </c>
      <c r="S206" s="62">
        <f t="shared" si="170"/>
        <v>0</v>
      </c>
      <c r="T206" s="62">
        <f t="shared" si="170"/>
        <v>0</v>
      </c>
      <c r="U206" s="62">
        <f t="shared" si="170"/>
        <v>90602694750</v>
      </c>
      <c r="V206" s="62">
        <f t="shared" si="170"/>
        <v>0</v>
      </c>
      <c r="W206" s="62">
        <f t="shared" si="170"/>
        <v>0</v>
      </c>
      <c r="X206" s="38">
        <f t="shared" si="164"/>
        <v>0.78402763634727257</v>
      </c>
      <c r="Y206" s="38">
        <f t="shared" si="165"/>
        <v>0</v>
      </c>
      <c r="Z206" s="38">
        <f t="shared" si="166"/>
        <v>0</v>
      </c>
      <c r="AA206" s="38">
        <f t="shared" si="154"/>
        <v>0</v>
      </c>
      <c r="AB206" s="38" t="s">
        <v>40</v>
      </c>
    </row>
    <row r="207" spans="1:28" ht="65.25" customHeight="1" x14ac:dyDescent="0.25">
      <c r="A207" s="39" t="s">
        <v>358</v>
      </c>
      <c r="B207" s="34" t="s">
        <v>37</v>
      </c>
      <c r="C207" s="34">
        <v>10</v>
      </c>
      <c r="D207" s="34" t="s">
        <v>38</v>
      </c>
      <c r="E207" s="95" t="s">
        <v>357</v>
      </c>
      <c r="F207" s="62">
        <f t="shared" si="169"/>
        <v>115560588109</v>
      </c>
      <c r="G207" s="62">
        <f t="shared" si="169"/>
        <v>0</v>
      </c>
      <c r="H207" s="62">
        <f t="shared" si="169"/>
        <v>0</v>
      </c>
      <c r="I207" s="62">
        <f t="shared" si="169"/>
        <v>0</v>
      </c>
      <c r="J207" s="62">
        <f t="shared" si="169"/>
        <v>0</v>
      </c>
      <c r="K207" s="62">
        <f t="shared" si="149"/>
        <v>0</v>
      </c>
      <c r="L207" s="66">
        <f>+L208</f>
        <v>115560588109</v>
      </c>
      <c r="M207" s="253">
        <f t="shared" si="162"/>
        <v>1.4642822946146862E-2</v>
      </c>
      <c r="N207" s="62">
        <f t="shared" si="170"/>
        <v>0</v>
      </c>
      <c r="O207" s="62">
        <f t="shared" si="170"/>
        <v>90602694750</v>
      </c>
      <c r="P207" s="62">
        <f t="shared" si="170"/>
        <v>24957893359</v>
      </c>
      <c r="Q207" s="62">
        <f t="shared" si="170"/>
        <v>90602694750</v>
      </c>
      <c r="R207" s="62">
        <f t="shared" si="170"/>
        <v>24957893359</v>
      </c>
      <c r="S207" s="62">
        <f t="shared" si="170"/>
        <v>0</v>
      </c>
      <c r="T207" s="62">
        <f t="shared" si="170"/>
        <v>0</v>
      </c>
      <c r="U207" s="62">
        <f t="shared" si="170"/>
        <v>90602694750</v>
      </c>
      <c r="V207" s="62">
        <f t="shared" si="170"/>
        <v>0</v>
      </c>
      <c r="W207" s="62">
        <f t="shared" si="170"/>
        <v>0</v>
      </c>
      <c r="X207" s="38">
        <f t="shared" si="164"/>
        <v>0.78402763634727257</v>
      </c>
      <c r="Y207" s="38">
        <f t="shared" si="165"/>
        <v>0</v>
      </c>
      <c r="Z207" s="38">
        <f t="shared" si="166"/>
        <v>0</v>
      </c>
      <c r="AA207" s="38">
        <f t="shared" si="154"/>
        <v>0</v>
      </c>
      <c r="AB207" s="38" t="s">
        <v>40</v>
      </c>
    </row>
    <row r="208" spans="1:28" ht="38.25" customHeight="1" x14ac:dyDescent="0.25">
      <c r="A208" s="39" t="s">
        <v>359</v>
      </c>
      <c r="B208" s="34" t="s">
        <v>37</v>
      </c>
      <c r="C208" s="34">
        <v>10</v>
      </c>
      <c r="D208" s="34" t="s">
        <v>38</v>
      </c>
      <c r="E208" s="40" t="s">
        <v>268</v>
      </c>
      <c r="F208" s="62">
        <f t="shared" si="169"/>
        <v>115560588109</v>
      </c>
      <c r="G208" s="62">
        <f t="shared" si="169"/>
        <v>0</v>
      </c>
      <c r="H208" s="62">
        <f t="shared" si="169"/>
        <v>0</v>
      </c>
      <c r="I208" s="62">
        <f t="shared" si="169"/>
        <v>0</v>
      </c>
      <c r="J208" s="62">
        <f t="shared" si="169"/>
        <v>0</v>
      </c>
      <c r="K208" s="62">
        <f>+K209</f>
        <v>0</v>
      </c>
      <c r="L208" s="66">
        <f>+L209</f>
        <v>115560588109</v>
      </c>
      <c r="M208" s="253">
        <f t="shared" si="162"/>
        <v>1.4642822946146862E-2</v>
      </c>
      <c r="N208" s="62">
        <f t="shared" si="170"/>
        <v>0</v>
      </c>
      <c r="O208" s="62">
        <f t="shared" si="170"/>
        <v>90602694750</v>
      </c>
      <c r="P208" s="62">
        <f t="shared" si="170"/>
        <v>24957893359</v>
      </c>
      <c r="Q208" s="62">
        <f t="shared" si="170"/>
        <v>90602694750</v>
      </c>
      <c r="R208" s="62">
        <f t="shared" si="170"/>
        <v>24957893359</v>
      </c>
      <c r="S208" s="62">
        <f t="shared" si="170"/>
        <v>0</v>
      </c>
      <c r="T208" s="62">
        <f t="shared" si="170"/>
        <v>0</v>
      </c>
      <c r="U208" s="62">
        <f t="shared" si="170"/>
        <v>90602694750</v>
      </c>
      <c r="V208" s="62">
        <f t="shared" si="170"/>
        <v>0</v>
      </c>
      <c r="W208" s="62">
        <f t="shared" si="170"/>
        <v>0</v>
      </c>
      <c r="X208" s="38">
        <f t="shared" si="164"/>
        <v>0.78402763634727257</v>
      </c>
      <c r="Y208" s="38">
        <f t="shared" si="165"/>
        <v>0</v>
      </c>
      <c r="Z208" s="38">
        <f t="shared" si="166"/>
        <v>0</v>
      </c>
      <c r="AA208" s="38">
        <f t="shared" si="154"/>
        <v>0</v>
      </c>
      <c r="AB208" s="38" t="s">
        <v>40</v>
      </c>
    </row>
    <row r="209" spans="1:28" ht="30" customHeight="1" x14ac:dyDescent="0.25">
      <c r="A209" s="43" t="s">
        <v>360</v>
      </c>
      <c r="B209" s="44" t="s">
        <v>37</v>
      </c>
      <c r="C209" s="44">
        <v>10</v>
      </c>
      <c r="D209" s="44" t="s">
        <v>38</v>
      </c>
      <c r="E209" s="45" t="s">
        <v>258</v>
      </c>
      <c r="F209" s="46">
        <v>115560588109</v>
      </c>
      <c r="G209" s="46">
        <v>0</v>
      </c>
      <c r="H209" s="46">
        <v>0</v>
      </c>
      <c r="I209" s="46">
        <v>0</v>
      </c>
      <c r="J209" s="46">
        <v>0</v>
      </c>
      <c r="K209" s="46">
        <f t="shared" ref="K209:K217" si="171">+G209-H209+I209-J209</f>
        <v>0</v>
      </c>
      <c r="L209" s="56">
        <f>+F209+K209</f>
        <v>115560588109</v>
      </c>
      <c r="M209" s="266">
        <f t="shared" si="162"/>
        <v>1.4642822946146862E-2</v>
      </c>
      <c r="N209" s="46">
        <v>0</v>
      </c>
      <c r="O209" s="46">
        <v>90602694750</v>
      </c>
      <c r="P209" s="46">
        <f>L209-O209</f>
        <v>24957893359</v>
      </c>
      <c r="Q209" s="46">
        <v>90602694750</v>
      </c>
      <c r="R209" s="46">
        <f>+L209-Q209</f>
        <v>24957893359</v>
      </c>
      <c r="S209" s="46">
        <f>O209-Q209</f>
        <v>0</v>
      </c>
      <c r="T209" s="46">
        <v>0</v>
      </c>
      <c r="U209" s="46">
        <f>+Q209-T209</f>
        <v>90602694750</v>
      </c>
      <c r="V209" s="46">
        <v>0</v>
      </c>
      <c r="W209" s="48">
        <f>+T209-V209</f>
        <v>0</v>
      </c>
      <c r="X209" s="49">
        <f t="shared" si="164"/>
        <v>0.78402763634727257</v>
      </c>
      <c r="Y209" s="49">
        <f t="shared" si="165"/>
        <v>0</v>
      </c>
      <c r="Z209" s="49">
        <f t="shared" si="166"/>
        <v>0</v>
      </c>
      <c r="AA209" s="49">
        <f t="shared" si="154"/>
        <v>0</v>
      </c>
      <c r="AB209" s="49" t="s">
        <v>40</v>
      </c>
    </row>
    <row r="210" spans="1:28" ht="64.5" customHeight="1" x14ac:dyDescent="0.25">
      <c r="A210" s="39" t="s">
        <v>361</v>
      </c>
      <c r="B210" s="34" t="s">
        <v>37</v>
      </c>
      <c r="C210" s="34">
        <v>10</v>
      </c>
      <c r="D210" s="34" t="s">
        <v>38</v>
      </c>
      <c r="E210" s="40" t="s">
        <v>362</v>
      </c>
      <c r="F210" s="62">
        <f t="shared" ref="F210:J212" si="172">+F211</f>
        <v>354209260659</v>
      </c>
      <c r="G210" s="62">
        <f t="shared" si="172"/>
        <v>0</v>
      </c>
      <c r="H210" s="62">
        <f t="shared" si="172"/>
        <v>0</v>
      </c>
      <c r="I210" s="62">
        <f t="shared" si="172"/>
        <v>0</v>
      </c>
      <c r="J210" s="62">
        <f t="shared" si="172"/>
        <v>0</v>
      </c>
      <c r="K210" s="62">
        <f t="shared" si="171"/>
        <v>0</v>
      </c>
      <c r="L210" s="66">
        <f>+L211</f>
        <v>354209260659</v>
      </c>
      <c r="M210" s="253">
        <f t="shared" si="162"/>
        <v>4.4882287071982975E-2</v>
      </c>
      <c r="N210" s="62">
        <f t="shared" ref="N210:W212" si="173">+N211</f>
        <v>0</v>
      </c>
      <c r="O210" s="62">
        <f t="shared" si="173"/>
        <v>286640298555</v>
      </c>
      <c r="P210" s="62">
        <f t="shared" si="173"/>
        <v>67568962104</v>
      </c>
      <c r="Q210" s="62">
        <f t="shared" si="173"/>
        <v>286640298555</v>
      </c>
      <c r="R210" s="62">
        <f t="shared" si="173"/>
        <v>67568962104</v>
      </c>
      <c r="S210" s="62">
        <f t="shared" si="173"/>
        <v>0</v>
      </c>
      <c r="T210" s="62">
        <f t="shared" si="173"/>
        <v>0</v>
      </c>
      <c r="U210" s="62">
        <f t="shared" si="173"/>
        <v>286640298555</v>
      </c>
      <c r="V210" s="62">
        <f t="shared" si="173"/>
        <v>0</v>
      </c>
      <c r="W210" s="62">
        <f t="shared" si="173"/>
        <v>0</v>
      </c>
      <c r="X210" s="38">
        <f t="shared" si="164"/>
        <v>0.80923999000396218</v>
      </c>
      <c r="Y210" s="38">
        <f t="shared" si="165"/>
        <v>0</v>
      </c>
      <c r="Z210" s="38">
        <f t="shared" si="166"/>
        <v>0</v>
      </c>
      <c r="AA210" s="38">
        <f t="shared" si="154"/>
        <v>0</v>
      </c>
      <c r="AB210" s="38" t="s">
        <v>40</v>
      </c>
    </row>
    <row r="211" spans="1:28" ht="64.5" customHeight="1" x14ac:dyDescent="0.25">
      <c r="A211" s="39" t="s">
        <v>363</v>
      </c>
      <c r="B211" s="34" t="s">
        <v>37</v>
      </c>
      <c r="C211" s="34">
        <v>10</v>
      </c>
      <c r="D211" s="34" t="s">
        <v>38</v>
      </c>
      <c r="E211" s="40" t="s">
        <v>362</v>
      </c>
      <c r="F211" s="62">
        <f t="shared" si="172"/>
        <v>354209260659</v>
      </c>
      <c r="G211" s="62">
        <f t="shared" si="172"/>
        <v>0</v>
      </c>
      <c r="H211" s="62">
        <f t="shared" si="172"/>
        <v>0</v>
      </c>
      <c r="I211" s="62">
        <f t="shared" si="172"/>
        <v>0</v>
      </c>
      <c r="J211" s="62">
        <f t="shared" si="172"/>
        <v>0</v>
      </c>
      <c r="K211" s="62">
        <f t="shared" si="171"/>
        <v>0</v>
      </c>
      <c r="L211" s="66">
        <f>+L212</f>
        <v>354209260659</v>
      </c>
      <c r="M211" s="253">
        <f t="shared" si="162"/>
        <v>4.4882287071982975E-2</v>
      </c>
      <c r="N211" s="62">
        <f t="shared" si="173"/>
        <v>0</v>
      </c>
      <c r="O211" s="62">
        <f t="shared" si="173"/>
        <v>286640298555</v>
      </c>
      <c r="P211" s="62">
        <f t="shared" si="173"/>
        <v>67568962104</v>
      </c>
      <c r="Q211" s="62">
        <f t="shared" si="173"/>
        <v>286640298555</v>
      </c>
      <c r="R211" s="62">
        <f t="shared" si="173"/>
        <v>67568962104</v>
      </c>
      <c r="S211" s="62">
        <f t="shared" si="173"/>
        <v>0</v>
      </c>
      <c r="T211" s="62">
        <f t="shared" si="173"/>
        <v>0</v>
      </c>
      <c r="U211" s="62">
        <f t="shared" si="173"/>
        <v>286640298555</v>
      </c>
      <c r="V211" s="62">
        <f t="shared" si="173"/>
        <v>0</v>
      </c>
      <c r="W211" s="62">
        <f t="shared" si="173"/>
        <v>0</v>
      </c>
      <c r="X211" s="38">
        <f t="shared" si="164"/>
        <v>0.80923999000396218</v>
      </c>
      <c r="Y211" s="38">
        <f t="shared" si="165"/>
        <v>0</v>
      </c>
      <c r="Z211" s="38">
        <f t="shared" si="166"/>
        <v>0</v>
      </c>
      <c r="AA211" s="38">
        <f t="shared" si="154"/>
        <v>0</v>
      </c>
      <c r="AB211" s="38" t="s">
        <v>40</v>
      </c>
    </row>
    <row r="212" spans="1:28" ht="38.25" customHeight="1" x14ac:dyDescent="0.25">
      <c r="A212" s="39" t="s">
        <v>364</v>
      </c>
      <c r="B212" s="34" t="s">
        <v>37</v>
      </c>
      <c r="C212" s="34">
        <v>10</v>
      </c>
      <c r="D212" s="34" t="s">
        <v>38</v>
      </c>
      <c r="E212" s="40" t="s">
        <v>268</v>
      </c>
      <c r="F212" s="62">
        <f t="shared" si="172"/>
        <v>354209260659</v>
      </c>
      <c r="G212" s="62">
        <f t="shared" si="172"/>
        <v>0</v>
      </c>
      <c r="H212" s="62">
        <f t="shared" si="172"/>
        <v>0</v>
      </c>
      <c r="I212" s="62">
        <f t="shared" si="172"/>
        <v>0</v>
      </c>
      <c r="J212" s="62">
        <f t="shared" si="172"/>
        <v>0</v>
      </c>
      <c r="K212" s="62">
        <f t="shared" si="171"/>
        <v>0</v>
      </c>
      <c r="L212" s="66">
        <f>+L213</f>
        <v>354209260659</v>
      </c>
      <c r="M212" s="253">
        <f t="shared" si="162"/>
        <v>4.4882287071982975E-2</v>
      </c>
      <c r="N212" s="62">
        <f t="shared" si="173"/>
        <v>0</v>
      </c>
      <c r="O212" s="62">
        <f t="shared" si="173"/>
        <v>286640298555</v>
      </c>
      <c r="P212" s="62">
        <f t="shared" si="173"/>
        <v>67568962104</v>
      </c>
      <c r="Q212" s="62">
        <f t="shared" si="173"/>
        <v>286640298555</v>
      </c>
      <c r="R212" s="62">
        <f t="shared" si="173"/>
        <v>67568962104</v>
      </c>
      <c r="S212" s="62">
        <f t="shared" si="173"/>
        <v>0</v>
      </c>
      <c r="T212" s="62">
        <f t="shared" si="173"/>
        <v>0</v>
      </c>
      <c r="U212" s="62">
        <f t="shared" si="173"/>
        <v>286640298555</v>
      </c>
      <c r="V212" s="62">
        <f t="shared" si="173"/>
        <v>0</v>
      </c>
      <c r="W212" s="62">
        <f t="shared" si="173"/>
        <v>0</v>
      </c>
      <c r="X212" s="38">
        <f t="shared" si="164"/>
        <v>0.80923999000396218</v>
      </c>
      <c r="Y212" s="38">
        <f t="shared" si="165"/>
        <v>0</v>
      </c>
      <c r="Z212" s="38">
        <f t="shared" si="166"/>
        <v>0</v>
      </c>
      <c r="AA212" s="38">
        <f t="shared" si="154"/>
        <v>0</v>
      </c>
      <c r="AB212" s="38" t="s">
        <v>40</v>
      </c>
    </row>
    <row r="213" spans="1:28" ht="30" customHeight="1" x14ac:dyDescent="0.25">
      <c r="A213" s="43" t="s">
        <v>365</v>
      </c>
      <c r="B213" s="44" t="s">
        <v>37</v>
      </c>
      <c r="C213" s="44">
        <v>10</v>
      </c>
      <c r="D213" s="44" t="s">
        <v>38</v>
      </c>
      <c r="E213" s="45" t="s">
        <v>258</v>
      </c>
      <c r="F213" s="46">
        <v>354209260659</v>
      </c>
      <c r="G213" s="46">
        <v>0</v>
      </c>
      <c r="H213" s="46">
        <v>0</v>
      </c>
      <c r="I213" s="46">
        <v>0</v>
      </c>
      <c r="J213" s="46">
        <v>0</v>
      </c>
      <c r="K213" s="46">
        <f t="shared" si="171"/>
        <v>0</v>
      </c>
      <c r="L213" s="56">
        <f>+F213+K213</f>
        <v>354209260659</v>
      </c>
      <c r="M213" s="266">
        <f t="shared" si="162"/>
        <v>4.4882287071982975E-2</v>
      </c>
      <c r="N213" s="46">
        <v>0</v>
      </c>
      <c r="O213" s="46">
        <v>286640298555</v>
      </c>
      <c r="P213" s="46">
        <f>L213-O213</f>
        <v>67568962104</v>
      </c>
      <c r="Q213" s="46">
        <v>286640298555</v>
      </c>
      <c r="R213" s="46">
        <f>+L213-Q213</f>
        <v>67568962104</v>
      </c>
      <c r="S213" s="46">
        <f>O213-Q213</f>
        <v>0</v>
      </c>
      <c r="T213" s="46">
        <v>0</v>
      </c>
      <c r="U213" s="46">
        <f>+Q213-T213</f>
        <v>286640298555</v>
      </c>
      <c r="V213" s="46">
        <v>0</v>
      </c>
      <c r="W213" s="48">
        <f>+T213-V213</f>
        <v>0</v>
      </c>
      <c r="X213" s="49">
        <f t="shared" si="164"/>
        <v>0.80923999000396218</v>
      </c>
      <c r="Y213" s="49">
        <f t="shared" si="165"/>
        <v>0</v>
      </c>
      <c r="Z213" s="49">
        <f t="shared" si="166"/>
        <v>0</v>
      </c>
      <c r="AA213" s="49">
        <f t="shared" si="154"/>
        <v>0</v>
      </c>
      <c r="AB213" s="49" t="s">
        <v>40</v>
      </c>
    </row>
    <row r="214" spans="1:28" ht="71.25" customHeight="1" x14ac:dyDescent="0.25">
      <c r="A214" s="39" t="s">
        <v>366</v>
      </c>
      <c r="B214" s="34" t="s">
        <v>37</v>
      </c>
      <c r="C214" s="34">
        <v>10</v>
      </c>
      <c r="D214" s="34" t="s">
        <v>38</v>
      </c>
      <c r="E214" s="40" t="s">
        <v>367</v>
      </c>
      <c r="F214" s="62">
        <f t="shared" ref="F214:J216" si="174">+F215</f>
        <v>53006481523</v>
      </c>
      <c r="G214" s="62">
        <f t="shared" si="174"/>
        <v>0</v>
      </c>
      <c r="H214" s="62">
        <f t="shared" si="174"/>
        <v>0</v>
      </c>
      <c r="I214" s="62">
        <f t="shared" si="174"/>
        <v>0</v>
      </c>
      <c r="J214" s="62">
        <f t="shared" si="174"/>
        <v>0</v>
      </c>
      <c r="K214" s="62">
        <f t="shared" si="171"/>
        <v>0</v>
      </c>
      <c r="L214" s="66">
        <f>+L215</f>
        <v>53006481523</v>
      </c>
      <c r="M214" s="42">
        <f t="shared" si="162"/>
        <v>6.7165158696440158E-3</v>
      </c>
      <c r="N214" s="62">
        <f t="shared" ref="N214:W216" si="175">+N215</f>
        <v>0</v>
      </c>
      <c r="O214" s="62">
        <f t="shared" si="175"/>
        <v>46618509423</v>
      </c>
      <c r="P214" s="62">
        <f t="shared" si="175"/>
        <v>6387972100</v>
      </c>
      <c r="Q214" s="62">
        <f t="shared" si="175"/>
        <v>46618509423</v>
      </c>
      <c r="R214" s="62">
        <f t="shared" si="175"/>
        <v>6387972100</v>
      </c>
      <c r="S214" s="62">
        <f t="shared" si="175"/>
        <v>0</v>
      </c>
      <c r="T214" s="62">
        <f t="shared" si="175"/>
        <v>0</v>
      </c>
      <c r="U214" s="62">
        <f t="shared" si="175"/>
        <v>46618509423</v>
      </c>
      <c r="V214" s="62">
        <f t="shared" si="175"/>
        <v>0</v>
      </c>
      <c r="W214" s="62">
        <f t="shared" si="175"/>
        <v>0</v>
      </c>
      <c r="X214" s="38">
        <f t="shared" si="164"/>
        <v>0.87948696241556423</v>
      </c>
      <c r="Y214" s="38">
        <f t="shared" si="165"/>
        <v>0</v>
      </c>
      <c r="Z214" s="38">
        <f t="shared" si="166"/>
        <v>0</v>
      </c>
      <c r="AA214" s="38">
        <f t="shared" si="154"/>
        <v>0</v>
      </c>
      <c r="AB214" s="38" t="s">
        <v>40</v>
      </c>
    </row>
    <row r="215" spans="1:28" ht="71.25" customHeight="1" x14ac:dyDescent="0.25">
      <c r="A215" s="39" t="s">
        <v>368</v>
      </c>
      <c r="B215" s="34" t="s">
        <v>37</v>
      </c>
      <c r="C215" s="34">
        <v>10</v>
      </c>
      <c r="D215" s="34" t="s">
        <v>38</v>
      </c>
      <c r="E215" s="95" t="s">
        <v>367</v>
      </c>
      <c r="F215" s="62">
        <f t="shared" si="174"/>
        <v>53006481523</v>
      </c>
      <c r="G215" s="62">
        <f t="shared" si="174"/>
        <v>0</v>
      </c>
      <c r="H215" s="62">
        <f t="shared" si="174"/>
        <v>0</v>
      </c>
      <c r="I215" s="62">
        <f t="shared" si="174"/>
        <v>0</v>
      </c>
      <c r="J215" s="62">
        <f t="shared" si="174"/>
        <v>0</v>
      </c>
      <c r="K215" s="62">
        <f t="shared" si="171"/>
        <v>0</v>
      </c>
      <c r="L215" s="66">
        <f>+L216</f>
        <v>53006481523</v>
      </c>
      <c r="M215" s="42">
        <f t="shared" si="162"/>
        <v>6.7165158696440158E-3</v>
      </c>
      <c r="N215" s="62">
        <f t="shared" si="175"/>
        <v>0</v>
      </c>
      <c r="O215" s="62">
        <f t="shared" si="175"/>
        <v>46618509423</v>
      </c>
      <c r="P215" s="62">
        <f t="shared" si="175"/>
        <v>6387972100</v>
      </c>
      <c r="Q215" s="62">
        <f t="shared" si="175"/>
        <v>46618509423</v>
      </c>
      <c r="R215" s="62">
        <f t="shared" si="175"/>
        <v>6387972100</v>
      </c>
      <c r="S215" s="62">
        <f t="shared" si="175"/>
        <v>0</v>
      </c>
      <c r="T215" s="62">
        <f t="shared" si="175"/>
        <v>0</v>
      </c>
      <c r="U215" s="62">
        <f t="shared" si="175"/>
        <v>46618509423</v>
      </c>
      <c r="V215" s="62">
        <f t="shared" si="175"/>
        <v>0</v>
      </c>
      <c r="W215" s="62">
        <f t="shared" si="175"/>
        <v>0</v>
      </c>
      <c r="X215" s="38">
        <f t="shared" si="164"/>
        <v>0.87948696241556423</v>
      </c>
      <c r="Y215" s="38">
        <f t="shared" si="165"/>
        <v>0</v>
      </c>
      <c r="Z215" s="38">
        <f t="shared" si="166"/>
        <v>0</v>
      </c>
      <c r="AA215" s="38">
        <f t="shared" si="154"/>
        <v>0</v>
      </c>
      <c r="AB215" s="38" t="s">
        <v>40</v>
      </c>
    </row>
    <row r="216" spans="1:28" ht="30.75" customHeight="1" x14ac:dyDescent="0.25">
      <c r="A216" s="39" t="s">
        <v>369</v>
      </c>
      <c r="B216" s="34" t="s">
        <v>37</v>
      </c>
      <c r="C216" s="34">
        <v>10</v>
      </c>
      <c r="D216" s="34" t="s">
        <v>38</v>
      </c>
      <c r="E216" s="40" t="s">
        <v>268</v>
      </c>
      <c r="F216" s="62">
        <f t="shared" si="174"/>
        <v>53006481523</v>
      </c>
      <c r="G216" s="62">
        <f t="shared" si="174"/>
        <v>0</v>
      </c>
      <c r="H216" s="62">
        <f t="shared" si="174"/>
        <v>0</v>
      </c>
      <c r="I216" s="62">
        <f t="shared" si="174"/>
        <v>0</v>
      </c>
      <c r="J216" s="62">
        <f t="shared" si="174"/>
        <v>0</v>
      </c>
      <c r="K216" s="62">
        <f t="shared" si="171"/>
        <v>0</v>
      </c>
      <c r="L216" s="66">
        <f>+L217</f>
        <v>53006481523</v>
      </c>
      <c r="M216" s="42">
        <f t="shared" si="162"/>
        <v>6.7165158696440158E-3</v>
      </c>
      <c r="N216" s="62">
        <f t="shared" si="175"/>
        <v>0</v>
      </c>
      <c r="O216" s="62">
        <f t="shared" si="175"/>
        <v>46618509423</v>
      </c>
      <c r="P216" s="62">
        <f t="shared" si="175"/>
        <v>6387972100</v>
      </c>
      <c r="Q216" s="62">
        <f t="shared" si="175"/>
        <v>46618509423</v>
      </c>
      <c r="R216" s="62">
        <f t="shared" si="175"/>
        <v>6387972100</v>
      </c>
      <c r="S216" s="62">
        <f t="shared" si="175"/>
        <v>0</v>
      </c>
      <c r="T216" s="62">
        <f t="shared" si="175"/>
        <v>0</v>
      </c>
      <c r="U216" s="62">
        <f t="shared" si="175"/>
        <v>46618509423</v>
      </c>
      <c r="V216" s="62">
        <f t="shared" si="175"/>
        <v>0</v>
      </c>
      <c r="W216" s="62">
        <f t="shared" si="175"/>
        <v>0</v>
      </c>
      <c r="X216" s="38">
        <f t="shared" si="164"/>
        <v>0.87948696241556423</v>
      </c>
      <c r="Y216" s="38">
        <f t="shared" si="165"/>
        <v>0</v>
      </c>
      <c r="Z216" s="38">
        <f t="shared" si="166"/>
        <v>0</v>
      </c>
      <c r="AA216" s="38">
        <f t="shared" si="154"/>
        <v>0</v>
      </c>
      <c r="AB216" s="38" t="s">
        <v>40</v>
      </c>
    </row>
    <row r="217" spans="1:28" ht="30" customHeight="1" x14ac:dyDescent="0.25">
      <c r="A217" s="43" t="s">
        <v>370</v>
      </c>
      <c r="B217" s="44" t="s">
        <v>37</v>
      </c>
      <c r="C217" s="44">
        <v>10</v>
      </c>
      <c r="D217" s="44" t="s">
        <v>38</v>
      </c>
      <c r="E217" s="45" t="s">
        <v>258</v>
      </c>
      <c r="F217" s="46">
        <v>53006481523</v>
      </c>
      <c r="G217" s="46">
        <v>0</v>
      </c>
      <c r="H217" s="46">
        <v>0</v>
      </c>
      <c r="I217" s="46">
        <v>0</v>
      </c>
      <c r="J217" s="46">
        <v>0</v>
      </c>
      <c r="K217" s="46">
        <f t="shared" si="171"/>
        <v>0</v>
      </c>
      <c r="L217" s="56">
        <f>+F217+K217</f>
        <v>53006481523</v>
      </c>
      <c r="M217" s="51">
        <f t="shared" si="162"/>
        <v>6.7165158696440158E-3</v>
      </c>
      <c r="N217" s="46">
        <v>0</v>
      </c>
      <c r="O217" s="46">
        <v>46618509423</v>
      </c>
      <c r="P217" s="46">
        <f>L217-O217</f>
        <v>6387972100</v>
      </c>
      <c r="Q217" s="46">
        <v>46618509423</v>
      </c>
      <c r="R217" s="46">
        <f>+L217-Q217</f>
        <v>6387972100</v>
      </c>
      <c r="S217" s="46">
        <f>O217-Q217</f>
        <v>0</v>
      </c>
      <c r="T217" s="46">
        <v>0</v>
      </c>
      <c r="U217" s="46">
        <f>+Q217-T217</f>
        <v>46618509423</v>
      </c>
      <c r="V217" s="46">
        <v>0</v>
      </c>
      <c r="W217" s="48">
        <f>+T217-V217</f>
        <v>0</v>
      </c>
      <c r="X217" s="49">
        <f t="shared" si="164"/>
        <v>0.87948696241556423</v>
      </c>
      <c r="Y217" s="49">
        <f t="shared" si="165"/>
        <v>0</v>
      </c>
      <c r="Z217" s="49">
        <f t="shared" si="166"/>
        <v>0</v>
      </c>
      <c r="AA217" s="49">
        <f t="shared" si="154"/>
        <v>0</v>
      </c>
      <c r="AB217" s="49" t="s">
        <v>40</v>
      </c>
    </row>
    <row r="218" spans="1:28" s="4" customFormat="1" ht="73.5" customHeight="1" x14ac:dyDescent="0.25">
      <c r="A218" s="96" t="s">
        <v>371</v>
      </c>
      <c r="B218" s="100" t="s">
        <v>37</v>
      </c>
      <c r="C218" s="34">
        <v>10</v>
      </c>
      <c r="D218" s="34" t="s">
        <v>38</v>
      </c>
      <c r="E218" s="95" t="s">
        <v>372</v>
      </c>
      <c r="F218" s="60">
        <f t="shared" ref="F218:L220" si="176">+F219</f>
        <v>2450000000</v>
      </c>
      <c r="G218" s="60">
        <f t="shared" si="176"/>
        <v>0</v>
      </c>
      <c r="H218" s="60">
        <f t="shared" si="176"/>
        <v>0</v>
      </c>
      <c r="I218" s="60">
        <f t="shared" si="176"/>
        <v>0</v>
      </c>
      <c r="J218" s="60">
        <f t="shared" si="176"/>
        <v>0</v>
      </c>
      <c r="K218" s="60">
        <f t="shared" si="176"/>
        <v>0</v>
      </c>
      <c r="L218" s="66">
        <f t="shared" si="176"/>
        <v>2450000000</v>
      </c>
      <c r="M218" s="42">
        <f t="shared" si="162"/>
        <v>3.1044248567012816E-4</v>
      </c>
      <c r="N218" s="60">
        <f t="shared" ref="N218:W220" si="177">+N219</f>
        <v>0</v>
      </c>
      <c r="O218" s="60">
        <f t="shared" si="177"/>
        <v>2210907721.6900001</v>
      </c>
      <c r="P218" s="60">
        <f t="shared" si="177"/>
        <v>239092278.30999994</v>
      </c>
      <c r="Q218" s="60">
        <f t="shared" si="177"/>
        <v>2197096239.73</v>
      </c>
      <c r="R218" s="60">
        <f t="shared" si="177"/>
        <v>252903760.26999998</v>
      </c>
      <c r="S218" s="60">
        <f t="shared" si="177"/>
        <v>13811481.960000038</v>
      </c>
      <c r="T218" s="60">
        <f t="shared" si="177"/>
        <v>908983077.73000002</v>
      </c>
      <c r="U218" s="60">
        <f t="shared" si="177"/>
        <v>1288113162</v>
      </c>
      <c r="V218" s="60">
        <f t="shared" si="177"/>
        <v>908983077.73000002</v>
      </c>
      <c r="W218" s="60">
        <f t="shared" si="177"/>
        <v>0</v>
      </c>
      <c r="X218" s="38">
        <f t="shared" si="164"/>
        <v>0.89677397540000003</v>
      </c>
      <c r="Y218" s="147">
        <f t="shared" si="165"/>
        <v>0.37101350111428572</v>
      </c>
      <c r="Z218" s="38">
        <f t="shared" si="166"/>
        <v>0.37101350111428572</v>
      </c>
      <c r="AA218" s="38">
        <f t="shared" si="154"/>
        <v>0.41372019181176356</v>
      </c>
      <c r="AB218" s="65">
        <f>+V218/T218</f>
        <v>1</v>
      </c>
    </row>
    <row r="219" spans="1:28" s="4" customFormat="1" ht="57" customHeight="1" x14ac:dyDescent="0.25">
      <c r="A219" s="96" t="s">
        <v>373</v>
      </c>
      <c r="B219" s="100" t="s">
        <v>37</v>
      </c>
      <c r="C219" s="34">
        <v>10</v>
      </c>
      <c r="D219" s="34" t="s">
        <v>38</v>
      </c>
      <c r="E219" s="95" t="s">
        <v>372</v>
      </c>
      <c r="F219" s="60">
        <f t="shared" si="176"/>
        <v>2450000000</v>
      </c>
      <c r="G219" s="60">
        <f t="shared" si="176"/>
        <v>0</v>
      </c>
      <c r="H219" s="60">
        <f t="shared" si="176"/>
        <v>0</v>
      </c>
      <c r="I219" s="60">
        <f t="shared" si="176"/>
        <v>0</v>
      </c>
      <c r="J219" s="60">
        <f t="shared" si="176"/>
        <v>0</v>
      </c>
      <c r="K219" s="60">
        <f t="shared" si="176"/>
        <v>0</v>
      </c>
      <c r="L219" s="66">
        <f t="shared" si="176"/>
        <v>2450000000</v>
      </c>
      <c r="M219" s="42">
        <f t="shared" si="162"/>
        <v>3.1044248567012816E-4</v>
      </c>
      <c r="N219" s="60">
        <f t="shared" si="177"/>
        <v>0</v>
      </c>
      <c r="O219" s="60">
        <f t="shared" si="177"/>
        <v>2210907721.6900001</v>
      </c>
      <c r="P219" s="60">
        <f t="shared" si="177"/>
        <v>239092278.30999994</v>
      </c>
      <c r="Q219" s="60">
        <f t="shared" si="177"/>
        <v>2197096239.73</v>
      </c>
      <c r="R219" s="60">
        <f t="shared" si="177"/>
        <v>252903760.26999998</v>
      </c>
      <c r="S219" s="60">
        <f t="shared" si="177"/>
        <v>13811481.960000038</v>
      </c>
      <c r="T219" s="60">
        <f t="shared" si="177"/>
        <v>908983077.73000002</v>
      </c>
      <c r="U219" s="60">
        <f t="shared" si="177"/>
        <v>1288113162</v>
      </c>
      <c r="V219" s="60">
        <f t="shared" si="177"/>
        <v>908983077.73000002</v>
      </c>
      <c r="W219" s="60">
        <f t="shared" si="177"/>
        <v>0</v>
      </c>
      <c r="X219" s="38">
        <f t="shared" si="164"/>
        <v>0.89677397540000003</v>
      </c>
      <c r="Y219" s="147">
        <f t="shared" si="165"/>
        <v>0.37101350111428572</v>
      </c>
      <c r="Z219" s="38">
        <f t="shared" si="166"/>
        <v>0.37101350111428572</v>
      </c>
      <c r="AA219" s="38">
        <f t="shared" si="154"/>
        <v>0.41372019181176356</v>
      </c>
      <c r="AB219" s="38">
        <f>+V219/T219</f>
        <v>1</v>
      </c>
    </row>
    <row r="220" spans="1:28" ht="45" customHeight="1" x14ac:dyDescent="0.25">
      <c r="A220" s="96" t="s">
        <v>374</v>
      </c>
      <c r="B220" s="100" t="s">
        <v>37</v>
      </c>
      <c r="C220" s="34">
        <v>10</v>
      </c>
      <c r="D220" s="34" t="s">
        <v>38</v>
      </c>
      <c r="E220" s="95" t="s">
        <v>268</v>
      </c>
      <c r="F220" s="60">
        <f t="shared" si="176"/>
        <v>2450000000</v>
      </c>
      <c r="G220" s="60">
        <f t="shared" si="176"/>
        <v>0</v>
      </c>
      <c r="H220" s="60">
        <f t="shared" si="176"/>
        <v>0</v>
      </c>
      <c r="I220" s="60">
        <f t="shared" si="176"/>
        <v>0</v>
      </c>
      <c r="J220" s="60">
        <f t="shared" si="176"/>
        <v>0</v>
      </c>
      <c r="K220" s="60">
        <f t="shared" si="176"/>
        <v>0</v>
      </c>
      <c r="L220" s="66">
        <f t="shared" si="176"/>
        <v>2450000000</v>
      </c>
      <c r="M220" s="42">
        <f t="shared" si="162"/>
        <v>3.1044248567012816E-4</v>
      </c>
      <c r="N220" s="60">
        <f t="shared" si="177"/>
        <v>0</v>
      </c>
      <c r="O220" s="60">
        <f t="shared" si="177"/>
        <v>2210907721.6900001</v>
      </c>
      <c r="P220" s="60">
        <f t="shared" si="177"/>
        <v>239092278.30999994</v>
      </c>
      <c r="Q220" s="60">
        <f t="shared" si="177"/>
        <v>2197096239.73</v>
      </c>
      <c r="R220" s="60">
        <f t="shared" si="177"/>
        <v>252903760.26999998</v>
      </c>
      <c r="S220" s="60">
        <f t="shared" si="177"/>
        <v>13811481.960000038</v>
      </c>
      <c r="T220" s="60">
        <f t="shared" si="177"/>
        <v>908983077.73000002</v>
      </c>
      <c r="U220" s="60">
        <f t="shared" si="177"/>
        <v>1288113162</v>
      </c>
      <c r="V220" s="60">
        <f t="shared" si="177"/>
        <v>908983077.73000002</v>
      </c>
      <c r="W220" s="60">
        <f t="shared" si="177"/>
        <v>0</v>
      </c>
      <c r="X220" s="38">
        <f t="shared" si="164"/>
        <v>0.89677397540000003</v>
      </c>
      <c r="Y220" s="147">
        <f t="shared" si="165"/>
        <v>0.37101350111428572</v>
      </c>
      <c r="Z220" s="147">
        <f t="shared" si="166"/>
        <v>0.37101350111428572</v>
      </c>
      <c r="AA220" s="147">
        <f t="shared" si="154"/>
        <v>0.41372019181176356</v>
      </c>
      <c r="AB220" s="38">
        <f>+V220/T220</f>
        <v>1</v>
      </c>
    </row>
    <row r="221" spans="1:28" ht="41.25" customHeight="1" x14ac:dyDescent="0.25">
      <c r="A221" s="102" t="s">
        <v>375</v>
      </c>
      <c r="B221" s="103" t="s">
        <v>37</v>
      </c>
      <c r="C221" s="44">
        <v>10</v>
      </c>
      <c r="D221" s="44" t="s">
        <v>38</v>
      </c>
      <c r="E221" s="45" t="s">
        <v>258</v>
      </c>
      <c r="F221" s="46">
        <v>2450000000</v>
      </c>
      <c r="G221" s="59">
        <v>0</v>
      </c>
      <c r="H221" s="59">
        <v>0</v>
      </c>
      <c r="I221" s="59">
        <v>0</v>
      </c>
      <c r="J221" s="59">
        <v>0</v>
      </c>
      <c r="K221" s="59">
        <f t="shared" ref="K221:K284" si="178">+G221-H221+I221-J221</f>
        <v>0</v>
      </c>
      <c r="L221" s="56">
        <f>+F221+K221</f>
        <v>2450000000</v>
      </c>
      <c r="M221" s="51">
        <f t="shared" si="162"/>
        <v>3.1044248567012816E-4</v>
      </c>
      <c r="N221" s="46">
        <v>0</v>
      </c>
      <c r="O221" s="46">
        <v>2210907721.6900001</v>
      </c>
      <c r="P221" s="59">
        <f>L221-O221</f>
        <v>239092278.30999994</v>
      </c>
      <c r="Q221" s="46">
        <v>2197096239.73</v>
      </c>
      <c r="R221" s="59">
        <f>+L221-Q221</f>
        <v>252903760.26999998</v>
      </c>
      <c r="S221" s="46">
        <f>O221-Q221</f>
        <v>13811481.960000038</v>
      </c>
      <c r="T221" s="59">
        <v>908983077.73000002</v>
      </c>
      <c r="U221" s="46">
        <f>+Q221-T221</f>
        <v>1288113162</v>
      </c>
      <c r="V221" s="59">
        <v>908983077.73000002</v>
      </c>
      <c r="W221" s="48">
        <f>+T221-V221</f>
        <v>0</v>
      </c>
      <c r="X221" s="49">
        <f t="shared" si="164"/>
        <v>0.89677397540000003</v>
      </c>
      <c r="Y221" s="55">
        <f t="shared" si="165"/>
        <v>0.37101350111428572</v>
      </c>
      <c r="Z221" s="55">
        <f t="shared" si="166"/>
        <v>0.37101350111428572</v>
      </c>
      <c r="AA221" s="55">
        <f t="shared" si="154"/>
        <v>0.41372019181176356</v>
      </c>
      <c r="AB221" s="49">
        <f>+V221/T221</f>
        <v>1</v>
      </c>
    </row>
    <row r="222" spans="1:28" s="4" customFormat="1" ht="81" customHeight="1" x14ac:dyDescent="0.25">
      <c r="A222" s="96" t="s">
        <v>376</v>
      </c>
      <c r="B222" s="100" t="s">
        <v>37</v>
      </c>
      <c r="C222" s="34">
        <v>10</v>
      </c>
      <c r="D222" s="34" t="s">
        <v>38</v>
      </c>
      <c r="E222" s="95" t="s">
        <v>377</v>
      </c>
      <c r="F222" s="60">
        <f t="shared" ref="F222:J224" si="179">+F223</f>
        <v>187318076171</v>
      </c>
      <c r="G222" s="60">
        <f t="shared" si="179"/>
        <v>0</v>
      </c>
      <c r="H222" s="60">
        <f t="shared" si="179"/>
        <v>0</v>
      </c>
      <c r="I222" s="60">
        <f t="shared" si="179"/>
        <v>0</v>
      </c>
      <c r="J222" s="60">
        <f t="shared" si="179"/>
        <v>0</v>
      </c>
      <c r="K222" s="60">
        <f t="shared" si="178"/>
        <v>0</v>
      </c>
      <c r="L222" s="66">
        <f>+L223</f>
        <v>187318076171</v>
      </c>
      <c r="M222" s="253">
        <f t="shared" si="162"/>
        <v>2.3735301705090465E-2</v>
      </c>
      <c r="N222" s="60">
        <f t="shared" ref="N222:W224" si="180">+N223</f>
        <v>0</v>
      </c>
      <c r="O222" s="60">
        <f t="shared" si="180"/>
        <v>187318076171</v>
      </c>
      <c r="P222" s="60">
        <f t="shared" si="180"/>
        <v>0</v>
      </c>
      <c r="Q222" s="60">
        <f t="shared" si="180"/>
        <v>187318076171</v>
      </c>
      <c r="R222" s="60">
        <f t="shared" si="180"/>
        <v>0</v>
      </c>
      <c r="S222" s="60">
        <f t="shared" si="180"/>
        <v>0</v>
      </c>
      <c r="T222" s="60">
        <f t="shared" si="180"/>
        <v>0</v>
      </c>
      <c r="U222" s="60">
        <f t="shared" si="180"/>
        <v>187318076171</v>
      </c>
      <c r="V222" s="60">
        <f t="shared" si="180"/>
        <v>0</v>
      </c>
      <c r="W222" s="60">
        <f t="shared" si="180"/>
        <v>0</v>
      </c>
      <c r="X222" s="38">
        <f t="shared" si="164"/>
        <v>1</v>
      </c>
      <c r="Y222" s="38">
        <f t="shared" si="165"/>
        <v>0</v>
      </c>
      <c r="Z222" s="38">
        <f t="shared" si="166"/>
        <v>0</v>
      </c>
      <c r="AA222" s="38">
        <f t="shared" si="154"/>
        <v>0</v>
      </c>
      <c r="AB222" s="38" t="s">
        <v>40</v>
      </c>
    </row>
    <row r="223" spans="1:28" s="4" customFormat="1" ht="75" customHeight="1" x14ac:dyDescent="0.25">
      <c r="A223" s="96" t="s">
        <v>378</v>
      </c>
      <c r="B223" s="100" t="s">
        <v>37</v>
      </c>
      <c r="C223" s="34">
        <v>10</v>
      </c>
      <c r="D223" s="34" t="s">
        <v>38</v>
      </c>
      <c r="E223" s="95" t="s">
        <v>377</v>
      </c>
      <c r="F223" s="60">
        <f t="shared" si="179"/>
        <v>187318076171</v>
      </c>
      <c r="G223" s="60">
        <f t="shared" si="179"/>
        <v>0</v>
      </c>
      <c r="H223" s="60">
        <f t="shared" si="179"/>
        <v>0</v>
      </c>
      <c r="I223" s="60">
        <f t="shared" si="179"/>
        <v>0</v>
      </c>
      <c r="J223" s="60">
        <f t="shared" si="179"/>
        <v>0</v>
      </c>
      <c r="K223" s="60">
        <f t="shared" si="178"/>
        <v>0</v>
      </c>
      <c r="L223" s="66">
        <f>+L224</f>
        <v>187318076171</v>
      </c>
      <c r="M223" s="253">
        <f t="shared" si="162"/>
        <v>2.3735301705090465E-2</v>
      </c>
      <c r="N223" s="60">
        <f t="shared" si="180"/>
        <v>0</v>
      </c>
      <c r="O223" s="60">
        <f t="shared" si="180"/>
        <v>187318076171</v>
      </c>
      <c r="P223" s="60">
        <f t="shared" si="180"/>
        <v>0</v>
      </c>
      <c r="Q223" s="60">
        <f t="shared" si="180"/>
        <v>187318076171</v>
      </c>
      <c r="R223" s="60">
        <f t="shared" si="180"/>
        <v>0</v>
      </c>
      <c r="S223" s="60">
        <f t="shared" si="180"/>
        <v>0</v>
      </c>
      <c r="T223" s="60">
        <f t="shared" si="180"/>
        <v>0</v>
      </c>
      <c r="U223" s="60">
        <f t="shared" si="180"/>
        <v>187318076171</v>
      </c>
      <c r="V223" s="60">
        <f t="shared" si="180"/>
        <v>0</v>
      </c>
      <c r="W223" s="60">
        <f t="shared" si="180"/>
        <v>0</v>
      </c>
      <c r="X223" s="38">
        <f t="shared" si="164"/>
        <v>1</v>
      </c>
      <c r="Y223" s="38">
        <f t="shared" si="165"/>
        <v>0</v>
      </c>
      <c r="Z223" s="38">
        <f t="shared" si="166"/>
        <v>0</v>
      </c>
      <c r="AA223" s="38">
        <f t="shared" si="154"/>
        <v>0</v>
      </c>
      <c r="AB223" s="38" t="s">
        <v>40</v>
      </c>
    </row>
    <row r="224" spans="1:28" ht="45" customHeight="1" x14ac:dyDescent="0.25">
      <c r="A224" s="96" t="s">
        <v>379</v>
      </c>
      <c r="B224" s="100" t="s">
        <v>37</v>
      </c>
      <c r="C224" s="34">
        <v>10</v>
      </c>
      <c r="D224" s="34" t="s">
        <v>38</v>
      </c>
      <c r="E224" s="95" t="s">
        <v>268</v>
      </c>
      <c r="F224" s="60">
        <f t="shared" si="179"/>
        <v>187318076171</v>
      </c>
      <c r="G224" s="60">
        <f t="shared" si="179"/>
        <v>0</v>
      </c>
      <c r="H224" s="60">
        <f t="shared" si="179"/>
        <v>0</v>
      </c>
      <c r="I224" s="60">
        <f t="shared" si="179"/>
        <v>0</v>
      </c>
      <c r="J224" s="60">
        <f t="shared" si="179"/>
        <v>0</v>
      </c>
      <c r="K224" s="60">
        <f t="shared" si="178"/>
        <v>0</v>
      </c>
      <c r="L224" s="66">
        <f>+L225</f>
        <v>187318076171</v>
      </c>
      <c r="M224" s="253">
        <f t="shared" si="162"/>
        <v>2.3735301705090465E-2</v>
      </c>
      <c r="N224" s="60">
        <f t="shared" si="180"/>
        <v>0</v>
      </c>
      <c r="O224" s="60">
        <f t="shared" si="180"/>
        <v>187318076171</v>
      </c>
      <c r="P224" s="60">
        <f t="shared" si="180"/>
        <v>0</v>
      </c>
      <c r="Q224" s="60">
        <f t="shared" si="180"/>
        <v>187318076171</v>
      </c>
      <c r="R224" s="60">
        <f t="shared" si="180"/>
        <v>0</v>
      </c>
      <c r="S224" s="60">
        <f t="shared" si="180"/>
        <v>0</v>
      </c>
      <c r="T224" s="60">
        <f t="shared" si="180"/>
        <v>0</v>
      </c>
      <c r="U224" s="60">
        <f t="shared" si="180"/>
        <v>187318076171</v>
      </c>
      <c r="V224" s="60">
        <f t="shared" si="180"/>
        <v>0</v>
      </c>
      <c r="W224" s="60">
        <f t="shared" si="180"/>
        <v>0</v>
      </c>
      <c r="X224" s="38">
        <f t="shared" si="164"/>
        <v>1</v>
      </c>
      <c r="Y224" s="38">
        <f t="shared" si="165"/>
        <v>0</v>
      </c>
      <c r="Z224" s="38">
        <f t="shared" si="166"/>
        <v>0</v>
      </c>
      <c r="AA224" s="38">
        <f t="shared" si="154"/>
        <v>0</v>
      </c>
      <c r="AB224" s="65" t="s">
        <v>40</v>
      </c>
    </row>
    <row r="225" spans="1:28" ht="41.25" customHeight="1" x14ac:dyDescent="0.25">
      <c r="A225" s="102" t="s">
        <v>380</v>
      </c>
      <c r="B225" s="103" t="s">
        <v>37</v>
      </c>
      <c r="C225" s="44">
        <v>10</v>
      </c>
      <c r="D225" s="44" t="s">
        <v>38</v>
      </c>
      <c r="E225" s="45" t="s">
        <v>258</v>
      </c>
      <c r="F225" s="46">
        <v>187318076171</v>
      </c>
      <c r="G225" s="59">
        <v>0</v>
      </c>
      <c r="H225" s="59">
        <v>0</v>
      </c>
      <c r="I225" s="59">
        <v>0</v>
      </c>
      <c r="J225" s="59">
        <v>0</v>
      </c>
      <c r="K225" s="59">
        <f t="shared" si="178"/>
        <v>0</v>
      </c>
      <c r="L225" s="56">
        <f>+F225+K225</f>
        <v>187318076171</v>
      </c>
      <c r="M225" s="266">
        <f t="shared" si="162"/>
        <v>2.3735301705090465E-2</v>
      </c>
      <c r="N225" s="46">
        <v>0</v>
      </c>
      <c r="O225" s="46">
        <v>187318076171</v>
      </c>
      <c r="P225" s="59">
        <f>L225-O225</f>
        <v>0</v>
      </c>
      <c r="Q225" s="46">
        <v>187318076171</v>
      </c>
      <c r="R225" s="59">
        <f>+L225-Q225</f>
        <v>0</v>
      </c>
      <c r="S225" s="46">
        <f>O225-Q225</f>
        <v>0</v>
      </c>
      <c r="T225" s="59">
        <v>0</v>
      </c>
      <c r="U225" s="46">
        <f>+Q225-T225</f>
        <v>187318076171</v>
      </c>
      <c r="V225" s="59">
        <v>0</v>
      </c>
      <c r="W225" s="48">
        <f>+T225-V225</f>
        <v>0</v>
      </c>
      <c r="X225" s="49">
        <f t="shared" si="164"/>
        <v>1</v>
      </c>
      <c r="Y225" s="49">
        <f t="shared" si="165"/>
        <v>0</v>
      </c>
      <c r="Z225" s="49">
        <f t="shared" si="166"/>
        <v>0</v>
      </c>
      <c r="AA225" s="49">
        <f t="shared" si="154"/>
        <v>0</v>
      </c>
      <c r="AB225" s="54" t="s">
        <v>40</v>
      </c>
    </row>
    <row r="226" spans="1:28" s="4" customFormat="1" ht="81" customHeight="1" x14ac:dyDescent="0.25">
      <c r="A226" s="96" t="s">
        <v>381</v>
      </c>
      <c r="B226" s="100" t="s">
        <v>37</v>
      </c>
      <c r="C226" s="34">
        <v>10</v>
      </c>
      <c r="D226" s="34" t="s">
        <v>38</v>
      </c>
      <c r="E226" s="95" t="s">
        <v>382</v>
      </c>
      <c r="F226" s="60">
        <f t="shared" ref="F226:J228" si="181">+F227</f>
        <v>133871788300</v>
      </c>
      <c r="G226" s="60">
        <f t="shared" si="181"/>
        <v>0</v>
      </c>
      <c r="H226" s="60">
        <f t="shared" si="181"/>
        <v>0</v>
      </c>
      <c r="I226" s="60">
        <f t="shared" si="181"/>
        <v>0</v>
      </c>
      <c r="J226" s="60">
        <f t="shared" si="181"/>
        <v>0</v>
      </c>
      <c r="K226" s="60">
        <f t="shared" si="178"/>
        <v>0</v>
      </c>
      <c r="L226" s="66">
        <f>+L227</f>
        <v>133871788300</v>
      </c>
      <c r="M226" s="253">
        <f t="shared" si="162"/>
        <v>1.6963057437125378E-2</v>
      </c>
      <c r="N226" s="60">
        <f t="shared" ref="N226:W228" si="182">+N227</f>
        <v>0</v>
      </c>
      <c r="O226" s="60">
        <f t="shared" si="182"/>
        <v>133871788300</v>
      </c>
      <c r="P226" s="60">
        <f t="shared" si="182"/>
        <v>0</v>
      </c>
      <c r="Q226" s="60">
        <f t="shared" si="182"/>
        <v>133871788300</v>
      </c>
      <c r="R226" s="60">
        <f t="shared" si="182"/>
        <v>0</v>
      </c>
      <c r="S226" s="60">
        <f t="shared" si="182"/>
        <v>0</v>
      </c>
      <c r="T226" s="60">
        <f t="shared" si="182"/>
        <v>0</v>
      </c>
      <c r="U226" s="60">
        <f t="shared" si="182"/>
        <v>133871788300</v>
      </c>
      <c r="V226" s="60">
        <f t="shared" si="182"/>
        <v>0</v>
      </c>
      <c r="W226" s="60">
        <f t="shared" si="182"/>
        <v>0</v>
      </c>
      <c r="X226" s="38">
        <f t="shared" si="164"/>
        <v>1</v>
      </c>
      <c r="Y226" s="38">
        <f t="shared" si="165"/>
        <v>0</v>
      </c>
      <c r="Z226" s="38">
        <f t="shared" si="166"/>
        <v>0</v>
      </c>
      <c r="AA226" s="38">
        <f t="shared" si="154"/>
        <v>0</v>
      </c>
      <c r="AB226" s="65" t="s">
        <v>40</v>
      </c>
    </row>
    <row r="227" spans="1:28" s="4" customFormat="1" ht="75" customHeight="1" x14ac:dyDescent="0.25">
      <c r="A227" s="96" t="s">
        <v>383</v>
      </c>
      <c r="B227" s="100" t="s">
        <v>37</v>
      </c>
      <c r="C227" s="34">
        <v>10</v>
      </c>
      <c r="D227" s="34" t="s">
        <v>38</v>
      </c>
      <c r="E227" s="95" t="s">
        <v>382</v>
      </c>
      <c r="F227" s="60">
        <f t="shared" si="181"/>
        <v>133871788300</v>
      </c>
      <c r="G227" s="60">
        <f t="shared" si="181"/>
        <v>0</v>
      </c>
      <c r="H227" s="60">
        <f t="shared" si="181"/>
        <v>0</v>
      </c>
      <c r="I227" s="60">
        <f t="shared" si="181"/>
        <v>0</v>
      </c>
      <c r="J227" s="60">
        <f t="shared" si="181"/>
        <v>0</v>
      </c>
      <c r="K227" s="60">
        <f t="shared" si="178"/>
        <v>0</v>
      </c>
      <c r="L227" s="66">
        <f>+L228</f>
        <v>133871788300</v>
      </c>
      <c r="M227" s="253">
        <f t="shared" si="162"/>
        <v>1.6963057437125378E-2</v>
      </c>
      <c r="N227" s="60">
        <f t="shared" si="182"/>
        <v>0</v>
      </c>
      <c r="O227" s="60">
        <f t="shared" si="182"/>
        <v>133871788300</v>
      </c>
      <c r="P227" s="60">
        <f t="shared" si="182"/>
        <v>0</v>
      </c>
      <c r="Q227" s="60">
        <f t="shared" si="182"/>
        <v>133871788300</v>
      </c>
      <c r="R227" s="60">
        <f t="shared" si="182"/>
        <v>0</v>
      </c>
      <c r="S227" s="60">
        <f t="shared" si="182"/>
        <v>0</v>
      </c>
      <c r="T227" s="60">
        <f t="shared" si="182"/>
        <v>0</v>
      </c>
      <c r="U227" s="60">
        <f t="shared" si="182"/>
        <v>133871788300</v>
      </c>
      <c r="V227" s="60">
        <f t="shared" si="182"/>
        <v>0</v>
      </c>
      <c r="W227" s="60">
        <f t="shared" si="182"/>
        <v>0</v>
      </c>
      <c r="X227" s="38">
        <f t="shared" si="164"/>
        <v>1</v>
      </c>
      <c r="Y227" s="38">
        <f t="shared" si="165"/>
        <v>0</v>
      </c>
      <c r="Z227" s="38">
        <f t="shared" si="166"/>
        <v>0</v>
      </c>
      <c r="AA227" s="38">
        <f t="shared" si="154"/>
        <v>0</v>
      </c>
      <c r="AB227" s="65" t="s">
        <v>40</v>
      </c>
    </row>
    <row r="228" spans="1:28" ht="45" customHeight="1" x14ac:dyDescent="0.25">
      <c r="A228" s="96" t="s">
        <v>384</v>
      </c>
      <c r="B228" s="100" t="s">
        <v>37</v>
      </c>
      <c r="C228" s="34">
        <v>10</v>
      </c>
      <c r="D228" s="34" t="s">
        <v>38</v>
      </c>
      <c r="E228" s="95" t="s">
        <v>268</v>
      </c>
      <c r="F228" s="60">
        <f t="shared" si="181"/>
        <v>133871788300</v>
      </c>
      <c r="G228" s="60">
        <f t="shared" si="181"/>
        <v>0</v>
      </c>
      <c r="H228" s="60">
        <f t="shared" si="181"/>
        <v>0</v>
      </c>
      <c r="I228" s="60">
        <f t="shared" si="181"/>
        <v>0</v>
      </c>
      <c r="J228" s="60">
        <f t="shared" si="181"/>
        <v>0</v>
      </c>
      <c r="K228" s="60">
        <f t="shared" si="178"/>
        <v>0</v>
      </c>
      <c r="L228" s="66">
        <f>+L229</f>
        <v>133871788300</v>
      </c>
      <c r="M228" s="253">
        <f t="shared" si="162"/>
        <v>1.6963057437125378E-2</v>
      </c>
      <c r="N228" s="60">
        <f t="shared" si="182"/>
        <v>0</v>
      </c>
      <c r="O228" s="60">
        <f t="shared" si="182"/>
        <v>133871788300</v>
      </c>
      <c r="P228" s="60">
        <f t="shared" si="182"/>
        <v>0</v>
      </c>
      <c r="Q228" s="60">
        <f t="shared" si="182"/>
        <v>133871788300</v>
      </c>
      <c r="R228" s="60">
        <f t="shared" si="182"/>
        <v>0</v>
      </c>
      <c r="S228" s="60">
        <f t="shared" si="182"/>
        <v>0</v>
      </c>
      <c r="T228" s="60">
        <f t="shared" si="182"/>
        <v>0</v>
      </c>
      <c r="U228" s="60">
        <f t="shared" si="182"/>
        <v>133871788300</v>
      </c>
      <c r="V228" s="60">
        <f t="shared" si="182"/>
        <v>0</v>
      </c>
      <c r="W228" s="60">
        <f t="shared" si="182"/>
        <v>0</v>
      </c>
      <c r="X228" s="38">
        <f t="shared" si="164"/>
        <v>1</v>
      </c>
      <c r="Y228" s="38">
        <f t="shared" si="165"/>
        <v>0</v>
      </c>
      <c r="Z228" s="38">
        <f t="shared" si="166"/>
        <v>0</v>
      </c>
      <c r="AA228" s="38">
        <f t="shared" si="154"/>
        <v>0</v>
      </c>
      <c r="AB228" s="65" t="s">
        <v>40</v>
      </c>
    </row>
    <row r="229" spans="1:28" ht="41.25" customHeight="1" x14ac:dyDescent="0.25">
      <c r="A229" s="102" t="s">
        <v>385</v>
      </c>
      <c r="B229" s="103" t="s">
        <v>37</v>
      </c>
      <c r="C229" s="44">
        <v>10</v>
      </c>
      <c r="D229" s="44" t="s">
        <v>38</v>
      </c>
      <c r="E229" s="45" t="s">
        <v>258</v>
      </c>
      <c r="F229" s="46">
        <v>133871788300</v>
      </c>
      <c r="G229" s="59">
        <v>0</v>
      </c>
      <c r="H229" s="59">
        <v>0</v>
      </c>
      <c r="I229" s="59">
        <v>0</v>
      </c>
      <c r="J229" s="59">
        <v>0</v>
      </c>
      <c r="K229" s="59">
        <f t="shared" si="178"/>
        <v>0</v>
      </c>
      <c r="L229" s="56">
        <f>+F229+K229</f>
        <v>133871788300</v>
      </c>
      <c r="M229" s="266">
        <f t="shared" si="162"/>
        <v>1.6963057437125378E-2</v>
      </c>
      <c r="N229" s="46">
        <v>0</v>
      </c>
      <c r="O229" s="46">
        <v>133871788300</v>
      </c>
      <c r="P229" s="59">
        <f>L229-O229</f>
        <v>0</v>
      </c>
      <c r="Q229" s="46">
        <v>133871788300</v>
      </c>
      <c r="R229" s="59">
        <f>+L229-Q229</f>
        <v>0</v>
      </c>
      <c r="S229" s="46">
        <f>O229-Q229</f>
        <v>0</v>
      </c>
      <c r="T229" s="59">
        <v>0</v>
      </c>
      <c r="U229" s="46">
        <f>+Q229-T229</f>
        <v>133871788300</v>
      </c>
      <c r="V229" s="59">
        <v>0</v>
      </c>
      <c r="W229" s="48">
        <f>+T229-V229</f>
        <v>0</v>
      </c>
      <c r="X229" s="49">
        <f t="shared" si="164"/>
        <v>1</v>
      </c>
      <c r="Y229" s="49">
        <f t="shared" si="165"/>
        <v>0</v>
      </c>
      <c r="Z229" s="49">
        <f t="shared" si="166"/>
        <v>0</v>
      </c>
      <c r="AA229" s="49">
        <f t="shared" si="154"/>
        <v>0</v>
      </c>
      <c r="AB229" s="54" t="s">
        <v>40</v>
      </c>
    </row>
    <row r="230" spans="1:28" ht="35.25" customHeight="1" x14ac:dyDescent="0.25">
      <c r="A230" s="39" t="s">
        <v>386</v>
      </c>
      <c r="B230" s="34" t="s">
        <v>37</v>
      </c>
      <c r="C230" s="34">
        <v>10</v>
      </c>
      <c r="D230" s="34" t="s">
        <v>38</v>
      </c>
      <c r="E230" s="95" t="s">
        <v>387</v>
      </c>
      <c r="F230" s="62">
        <f>+F231</f>
        <v>5210000000</v>
      </c>
      <c r="G230" s="62">
        <f>+G231</f>
        <v>0</v>
      </c>
      <c r="H230" s="62">
        <f>+H231</f>
        <v>0</v>
      </c>
      <c r="I230" s="62">
        <f>+I231</f>
        <v>0</v>
      </c>
      <c r="J230" s="62">
        <f>+J231</f>
        <v>0</v>
      </c>
      <c r="K230" s="62">
        <f t="shared" si="178"/>
        <v>0</v>
      </c>
      <c r="L230" s="66">
        <f>+L231</f>
        <v>5210000000</v>
      </c>
      <c r="M230" s="42">
        <f t="shared" si="162"/>
        <v>6.6016544911892553E-4</v>
      </c>
      <c r="N230" s="62">
        <f t="shared" ref="N230:W230" si="183">+N231</f>
        <v>0</v>
      </c>
      <c r="O230" s="62">
        <f t="shared" si="183"/>
        <v>3628726316</v>
      </c>
      <c r="P230" s="62">
        <f t="shared" si="183"/>
        <v>1581273684</v>
      </c>
      <c r="Q230" s="62">
        <f t="shared" si="183"/>
        <v>3569886758.23</v>
      </c>
      <c r="R230" s="62">
        <f t="shared" si="183"/>
        <v>1640113241.77</v>
      </c>
      <c r="S230" s="62">
        <f t="shared" si="183"/>
        <v>58839557.769999981</v>
      </c>
      <c r="T230" s="62">
        <f t="shared" si="183"/>
        <v>461913374.77999997</v>
      </c>
      <c r="U230" s="62">
        <f t="shared" si="183"/>
        <v>3107973383.4499998</v>
      </c>
      <c r="V230" s="62">
        <f t="shared" si="183"/>
        <v>449688858.77999997</v>
      </c>
      <c r="W230" s="62">
        <f t="shared" si="183"/>
        <v>12224516</v>
      </c>
      <c r="X230" s="38">
        <f t="shared" si="164"/>
        <v>0.68519899390211136</v>
      </c>
      <c r="Y230" s="38">
        <f t="shared" si="165"/>
        <v>8.8658997078694818E-2</v>
      </c>
      <c r="Z230" s="38">
        <f t="shared" si="166"/>
        <v>8.6312640840690971E-2</v>
      </c>
      <c r="AA230" s="38">
        <f t="shared" si="154"/>
        <v>0.12939160428971788</v>
      </c>
      <c r="AB230" s="38">
        <f t="shared" ref="AB230:AB235" si="184">+V230/T230</f>
        <v>0.97353504646661881</v>
      </c>
    </row>
    <row r="231" spans="1:28" ht="33" customHeight="1" x14ac:dyDescent="0.25">
      <c r="A231" s="39" t="s">
        <v>388</v>
      </c>
      <c r="B231" s="34" t="s">
        <v>37</v>
      </c>
      <c r="C231" s="34">
        <v>10</v>
      </c>
      <c r="D231" s="34" t="s">
        <v>38</v>
      </c>
      <c r="E231" s="40" t="s">
        <v>251</v>
      </c>
      <c r="F231" s="62">
        <f>+F232+F236</f>
        <v>5210000000</v>
      </c>
      <c r="G231" s="62">
        <f>+G232+G236</f>
        <v>0</v>
      </c>
      <c r="H231" s="62">
        <f>+H232+H236</f>
        <v>0</v>
      </c>
      <c r="I231" s="62">
        <f>+I232+I236</f>
        <v>0</v>
      </c>
      <c r="J231" s="62">
        <f>+J232+J236</f>
        <v>0</v>
      </c>
      <c r="K231" s="62">
        <f t="shared" si="178"/>
        <v>0</v>
      </c>
      <c r="L231" s="66">
        <f>+L232+L236</f>
        <v>5210000000</v>
      </c>
      <c r="M231" s="42">
        <f t="shared" si="162"/>
        <v>6.6016544911892553E-4</v>
      </c>
      <c r="N231" s="62">
        <f t="shared" ref="N231:W231" si="185">+N232+N236</f>
        <v>0</v>
      </c>
      <c r="O231" s="62">
        <f t="shared" si="185"/>
        <v>3628726316</v>
      </c>
      <c r="P231" s="62">
        <f t="shared" si="185"/>
        <v>1581273684</v>
      </c>
      <c r="Q231" s="62">
        <f t="shared" si="185"/>
        <v>3569886758.23</v>
      </c>
      <c r="R231" s="62">
        <f t="shared" si="185"/>
        <v>1640113241.77</v>
      </c>
      <c r="S231" s="62">
        <f t="shared" si="185"/>
        <v>58839557.769999981</v>
      </c>
      <c r="T231" s="62">
        <f t="shared" si="185"/>
        <v>461913374.77999997</v>
      </c>
      <c r="U231" s="62">
        <f t="shared" si="185"/>
        <v>3107973383.4499998</v>
      </c>
      <c r="V231" s="62">
        <f t="shared" si="185"/>
        <v>449688858.77999997</v>
      </c>
      <c r="W231" s="62">
        <f t="shared" si="185"/>
        <v>12224516</v>
      </c>
      <c r="X231" s="38">
        <f t="shared" si="164"/>
        <v>0.68519899390211136</v>
      </c>
      <c r="Y231" s="38">
        <f t="shared" si="165"/>
        <v>8.8658997078694818E-2</v>
      </c>
      <c r="Z231" s="38">
        <f t="shared" si="166"/>
        <v>8.6312640840690971E-2</v>
      </c>
      <c r="AA231" s="38">
        <f t="shared" si="154"/>
        <v>0.12939160428971788</v>
      </c>
      <c r="AB231" s="38">
        <f t="shared" si="184"/>
        <v>0.97353504646661881</v>
      </c>
    </row>
    <row r="232" spans="1:28" ht="51.75" customHeight="1" x14ac:dyDescent="0.25">
      <c r="A232" s="39" t="s">
        <v>389</v>
      </c>
      <c r="B232" s="34" t="s">
        <v>37</v>
      </c>
      <c r="C232" s="34">
        <v>10</v>
      </c>
      <c r="D232" s="34" t="s">
        <v>38</v>
      </c>
      <c r="E232" s="40" t="s">
        <v>390</v>
      </c>
      <c r="F232" s="62">
        <f t="shared" ref="F232:J234" si="186">+F233</f>
        <v>2210000000</v>
      </c>
      <c r="G232" s="62">
        <f t="shared" si="186"/>
        <v>0</v>
      </c>
      <c r="H232" s="62">
        <f t="shared" si="186"/>
        <v>0</v>
      </c>
      <c r="I232" s="62">
        <f t="shared" si="186"/>
        <v>0</v>
      </c>
      <c r="J232" s="62">
        <f t="shared" si="186"/>
        <v>0</v>
      </c>
      <c r="K232" s="62">
        <f t="shared" si="178"/>
        <v>0</v>
      </c>
      <c r="L232" s="66">
        <f>+L233</f>
        <v>2210000000</v>
      </c>
      <c r="M232" s="42">
        <f t="shared" si="162"/>
        <v>2.8003179319631969E-4</v>
      </c>
      <c r="N232" s="62">
        <f t="shared" ref="N232:W234" si="187">+N233</f>
        <v>0</v>
      </c>
      <c r="O232" s="62">
        <f t="shared" si="187"/>
        <v>1817554001</v>
      </c>
      <c r="P232" s="62">
        <f t="shared" si="187"/>
        <v>392445999</v>
      </c>
      <c r="Q232" s="62">
        <f t="shared" si="187"/>
        <v>1758714443.23</v>
      </c>
      <c r="R232" s="62">
        <f t="shared" si="187"/>
        <v>451285556.76999998</v>
      </c>
      <c r="S232" s="62">
        <f t="shared" si="187"/>
        <v>58839557.769999981</v>
      </c>
      <c r="T232" s="62">
        <f t="shared" si="187"/>
        <v>461913374.77999997</v>
      </c>
      <c r="U232" s="62">
        <f t="shared" si="187"/>
        <v>1296801068.45</v>
      </c>
      <c r="V232" s="62">
        <f t="shared" si="187"/>
        <v>449688858.77999997</v>
      </c>
      <c r="W232" s="62">
        <f t="shared" si="187"/>
        <v>12224516</v>
      </c>
      <c r="X232" s="38">
        <f t="shared" si="164"/>
        <v>0.79579839060181001</v>
      </c>
      <c r="Y232" s="38">
        <f t="shared" si="165"/>
        <v>0.20901057682352939</v>
      </c>
      <c r="Z232" s="38">
        <f t="shared" si="166"/>
        <v>0.2034791216199095</v>
      </c>
      <c r="AA232" s="38">
        <f t="shared" si="154"/>
        <v>0.26264262317176645</v>
      </c>
      <c r="AB232" s="38">
        <f t="shared" si="184"/>
        <v>0.97353504646661881</v>
      </c>
    </row>
    <row r="233" spans="1:28" ht="51.75" customHeight="1" x14ac:dyDescent="0.25">
      <c r="A233" s="39" t="s">
        <v>391</v>
      </c>
      <c r="B233" s="34" t="s">
        <v>37</v>
      </c>
      <c r="C233" s="34">
        <v>10</v>
      </c>
      <c r="D233" s="34" t="s">
        <v>38</v>
      </c>
      <c r="E233" s="40" t="s">
        <v>390</v>
      </c>
      <c r="F233" s="62">
        <f t="shared" si="186"/>
        <v>2210000000</v>
      </c>
      <c r="G233" s="62">
        <f t="shared" si="186"/>
        <v>0</v>
      </c>
      <c r="H233" s="62">
        <f t="shared" si="186"/>
        <v>0</v>
      </c>
      <c r="I233" s="62">
        <f t="shared" si="186"/>
        <v>0</v>
      </c>
      <c r="J233" s="62">
        <f t="shared" si="186"/>
        <v>0</v>
      </c>
      <c r="K233" s="62">
        <f t="shared" si="178"/>
        <v>0</v>
      </c>
      <c r="L233" s="66">
        <f>+L234</f>
        <v>2210000000</v>
      </c>
      <c r="M233" s="42">
        <f t="shared" si="162"/>
        <v>2.8003179319631969E-4</v>
      </c>
      <c r="N233" s="62">
        <f t="shared" si="187"/>
        <v>0</v>
      </c>
      <c r="O233" s="62">
        <f t="shared" si="187"/>
        <v>1817554001</v>
      </c>
      <c r="P233" s="62">
        <f t="shared" si="187"/>
        <v>392445999</v>
      </c>
      <c r="Q233" s="62">
        <f t="shared" si="187"/>
        <v>1758714443.23</v>
      </c>
      <c r="R233" s="62">
        <f t="shared" si="187"/>
        <v>451285556.76999998</v>
      </c>
      <c r="S233" s="62">
        <f t="shared" si="187"/>
        <v>58839557.769999981</v>
      </c>
      <c r="T233" s="62">
        <f t="shared" si="187"/>
        <v>461913374.77999997</v>
      </c>
      <c r="U233" s="62">
        <f t="shared" si="187"/>
        <v>1296801068.45</v>
      </c>
      <c r="V233" s="62">
        <f t="shared" si="187"/>
        <v>449688858.77999997</v>
      </c>
      <c r="W233" s="62">
        <f t="shared" si="187"/>
        <v>12224516</v>
      </c>
      <c r="X233" s="38">
        <f t="shared" si="164"/>
        <v>0.79579839060181001</v>
      </c>
      <c r="Y233" s="38">
        <f t="shared" si="165"/>
        <v>0.20901057682352939</v>
      </c>
      <c r="Z233" s="38">
        <f t="shared" si="166"/>
        <v>0.2034791216199095</v>
      </c>
      <c r="AA233" s="38">
        <f t="shared" si="154"/>
        <v>0.26264262317176645</v>
      </c>
      <c r="AB233" s="38">
        <f t="shared" si="184"/>
        <v>0.97353504646661881</v>
      </c>
    </row>
    <row r="234" spans="1:28" ht="29.25" customHeight="1" x14ac:dyDescent="0.25">
      <c r="A234" s="39" t="s">
        <v>392</v>
      </c>
      <c r="B234" s="34" t="s">
        <v>37</v>
      </c>
      <c r="C234" s="34">
        <v>10</v>
      </c>
      <c r="D234" s="34" t="s">
        <v>38</v>
      </c>
      <c r="E234" s="95" t="s">
        <v>393</v>
      </c>
      <c r="F234" s="62">
        <f t="shared" si="186"/>
        <v>2210000000</v>
      </c>
      <c r="G234" s="62">
        <f t="shared" si="186"/>
        <v>0</v>
      </c>
      <c r="H234" s="62">
        <f t="shared" si="186"/>
        <v>0</v>
      </c>
      <c r="I234" s="62">
        <f t="shared" si="186"/>
        <v>0</v>
      </c>
      <c r="J234" s="62">
        <f t="shared" si="186"/>
        <v>0</v>
      </c>
      <c r="K234" s="62">
        <f t="shared" si="178"/>
        <v>0</v>
      </c>
      <c r="L234" s="66">
        <f>+L235</f>
        <v>2210000000</v>
      </c>
      <c r="M234" s="42">
        <f t="shared" si="162"/>
        <v>2.8003179319631969E-4</v>
      </c>
      <c r="N234" s="62">
        <f t="shared" si="187"/>
        <v>0</v>
      </c>
      <c r="O234" s="62">
        <f t="shared" si="187"/>
        <v>1817554001</v>
      </c>
      <c r="P234" s="62">
        <f t="shared" si="187"/>
        <v>392445999</v>
      </c>
      <c r="Q234" s="62">
        <f t="shared" si="187"/>
        <v>1758714443.23</v>
      </c>
      <c r="R234" s="62">
        <f t="shared" si="187"/>
        <v>451285556.76999998</v>
      </c>
      <c r="S234" s="62">
        <f t="shared" si="187"/>
        <v>58839557.769999981</v>
      </c>
      <c r="T234" s="62">
        <f t="shared" si="187"/>
        <v>461913374.77999997</v>
      </c>
      <c r="U234" s="62">
        <f t="shared" si="187"/>
        <v>1296801068.45</v>
      </c>
      <c r="V234" s="62">
        <f t="shared" si="187"/>
        <v>449688858.77999997</v>
      </c>
      <c r="W234" s="62">
        <f t="shared" si="187"/>
        <v>12224516</v>
      </c>
      <c r="X234" s="38">
        <f t="shared" si="164"/>
        <v>0.79579839060181001</v>
      </c>
      <c r="Y234" s="38">
        <f t="shared" si="165"/>
        <v>0.20901057682352939</v>
      </c>
      <c r="Z234" s="38">
        <f t="shared" si="166"/>
        <v>0.2034791216199095</v>
      </c>
      <c r="AA234" s="38">
        <f t="shared" si="154"/>
        <v>0.26264262317176645</v>
      </c>
      <c r="AB234" s="38">
        <f t="shared" si="184"/>
        <v>0.97353504646661881</v>
      </c>
    </row>
    <row r="235" spans="1:28" ht="30" customHeight="1" x14ac:dyDescent="0.25">
      <c r="A235" s="43" t="s">
        <v>394</v>
      </c>
      <c r="B235" s="44" t="s">
        <v>37</v>
      </c>
      <c r="C235" s="44">
        <v>10</v>
      </c>
      <c r="D235" s="44" t="s">
        <v>38</v>
      </c>
      <c r="E235" s="45" t="s">
        <v>258</v>
      </c>
      <c r="F235" s="46">
        <v>2210000000</v>
      </c>
      <c r="G235" s="46">
        <v>0</v>
      </c>
      <c r="H235" s="46">
        <v>0</v>
      </c>
      <c r="I235" s="46">
        <v>0</v>
      </c>
      <c r="J235" s="46">
        <v>0</v>
      </c>
      <c r="K235" s="46">
        <f t="shared" si="178"/>
        <v>0</v>
      </c>
      <c r="L235" s="56">
        <f>+F235+K235</f>
        <v>2210000000</v>
      </c>
      <c r="M235" s="51">
        <f t="shared" si="162"/>
        <v>2.8003179319631969E-4</v>
      </c>
      <c r="N235" s="46">
        <v>0</v>
      </c>
      <c r="O235" s="46">
        <v>1817554001</v>
      </c>
      <c r="P235" s="46">
        <f>L235-O235</f>
        <v>392445999</v>
      </c>
      <c r="Q235" s="46">
        <v>1758714443.23</v>
      </c>
      <c r="R235" s="46">
        <f>+L235-Q235</f>
        <v>451285556.76999998</v>
      </c>
      <c r="S235" s="46">
        <f>O235-Q235</f>
        <v>58839557.769999981</v>
      </c>
      <c r="T235" s="46">
        <v>461913374.77999997</v>
      </c>
      <c r="U235" s="46">
        <f>+Q235-T235</f>
        <v>1296801068.45</v>
      </c>
      <c r="V235" s="46">
        <v>449688858.77999997</v>
      </c>
      <c r="W235" s="48">
        <f>+T235-V235</f>
        <v>12224516</v>
      </c>
      <c r="X235" s="49">
        <f t="shared" si="164"/>
        <v>0.79579839060181001</v>
      </c>
      <c r="Y235" s="49">
        <f t="shared" si="165"/>
        <v>0.20901057682352939</v>
      </c>
      <c r="Z235" s="49">
        <f t="shared" si="166"/>
        <v>0.2034791216199095</v>
      </c>
      <c r="AA235" s="49">
        <f t="shared" si="154"/>
        <v>0.26264262317176645</v>
      </c>
      <c r="AB235" s="49">
        <f t="shared" si="184"/>
        <v>0.97353504646661881</v>
      </c>
    </row>
    <row r="236" spans="1:28" ht="51.75" customHeight="1" x14ac:dyDescent="0.25">
      <c r="A236" s="39" t="s">
        <v>395</v>
      </c>
      <c r="B236" s="34" t="s">
        <v>37</v>
      </c>
      <c r="C236" s="34">
        <v>10</v>
      </c>
      <c r="D236" s="34" t="s">
        <v>38</v>
      </c>
      <c r="E236" s="40" t="s">
        <v>396</v>
      </c>
      <c r="F236" s="62">
        <f t="shared" ref="F236:J238" si="188">+F237</f>
        <v>3000000000</v>
      </c>
      <c r="G236" s="62">
        <f t="shared" si="188"/>
        <v>0</v>
      </c>
      <c r="H236" s="62">
        <f t="shared" si="188"/>
        <v>0</v>
      </c>
      <c r="I236" s="62">
        <f t="shared" si="188"/>
        <v>0</v>
      </c>
      <c r="J236" s="62">
        <f t="shared" si="188"/>
        <v>0</v>
      </c>
      <c r="K236" s="62">
        <f t="shared" si="178"/>
        <v>0</v>
      </c>
      <c r="L236" s="66">
        <f>+L237</f>
        <v>3000000000</v>
      </c>
      <c r="M236" s="42">
        <f t="shared" si="162"/>
        <v>3.8013365592260589E-4</v>
      </c>
      <c r="N236" s="62">
        <f t="shared" ref="N236:W238" si="189">+N237</f>
        <v>0</v>
      </c>
      <c r="O236" s="62">
        <f t="shared" si="189"/>
        <v>1811172315</v>
      </c>
      <c r="P236" s="62">
        <f t="shared" si="189"/>
        <v>1188827685</v>
      </c>
      <c r="Q236" s="62">
        <f t="shared" si="189"/>
        <v>1811172315</v>
      </c>
      <c r="R236" s="62">
        <f t="shared" si="189"/>
        <v>1188827685</v>
      </c>
      <c r="S236" s="62">
        <f t="shared" si="189"/>
        <v>0</v>
      </c>
      <c r="T236" s="62">
        <f t="shared" si="189"/>
        <v>0</v>
      </c>
      <c r="U236" s="62">
        <f t="shared" si="189"/>
        <v>1811172315</v>
      </c>
      <c r="V236" s="62">
        <f t="shared" si="189"/>
        <v>0</v>
      </c>
      <c r="W236" s="62">
        <f t="shared" si="189"/>
        <v>0</v>
      </c>
      <c r="X236" s="38">
        <f t="shared" si="164"/>
        <v>0.60372410499999996</v>
      </c>
      <c r="Y236" s="38">
        <f t="shared" si="165"/>
        <v>0</v>
      </c>
      <c r="Z236" s="38">
        <f t="shared" si="166"/>
        <v>0</v>
      </c>
      <c r="AA236" s="38">
        <f t="shared" si="166"/>
        <v>0</v>
      </c>
      <c r="AB236" s="38" t="s">
        <v>40</v>
      </c>
    </row>
    <row r="237" spans="1:28" ht="51.75" customHeight="1" x14ac:dyDescent="0.25">
      <c r="A237" s="39" t="s">
        <v>397</v>
      </c>
      <c r="B237" s="34" t="s">
        <v>37</v>
      </c>
      <c r="C237" s="34">
        <v>10</v>
      </c>
      <c r="D237" s="34" t="s">
        <v>38</v>
      </c>
      <c r="E237" s="40" t="s">
        <v>398</v>
      </c>
      <c r="F237" s="62">
        <f t="shared" si="188"/>
        <v>3000000000</v>
      </c>
      <c r="G237" s="62">
        <f t="shared" si="188"/>
        <v>0</v>
      </c>
      <c r="H237" s="62">
        <f t="shared" si="188"/>
        <v>0</v>
      </c>
      <c r="I237" s="62">
        <f t="shared" si="188"/>
        <v>0</v>
      </c>
      <c r="J237" s="62">
        <f t="shared" si="188"/>
        <v>0</v>
      </c>
      <c r="K237" s="62">
        <f t="shared" si="178"/>
        <v>0</v>
      </c>
      <c r="L237" s="66">
        <f>+L238</f>
        <v>3000000000</v>
      </c>
      <c r="M237" s="42">
        <f t="shared" si="162"/>
        <v>3.8013365592260589E-4</v>
      </c>
      <c r="N237" s="62">
        <f t="shared" si="189"/>
        <v>0</v>
      </c>
      <c r="O237" s="62">
        <f t="shared" si="189"/>
        <v>1811172315</v>
      </c>
      <c r="P237" s="62">
        <f t="shared" si="189"/>
        <v>1188827685</v>
      </c>
      <c r="Q237" s="62">
        <f t="shared" si="189"/>
        <v>1811172315</v>
      </c>
      <c r="R237" s="62">
        <f t="shared" si="189"/>
        <v>1188827685</v>
      </c>
      <c r="S237" s="62">
        <f t="shared" si="189"/>
        <v>0</v>
      </c>
      <c r="T237" s="62">
        <f t="shared" si="189"/>
        <v>0</v>
      </c>
      <c r="U237" s="62">
        <f t="shared" si="189"/>
        <v>1811172315</v>
      </c>
      <c r="V237" s="62">
        <f t="shared" si="189"/>
        <v>0</v>
      </c>
      <c r="W237" s="62">
        <f t="shared" si="189"/>
        <v>0</v>
      </c>
      <c r="X237" s="38">
        <f t="shared" si="164"/>
        <v>0.60372410499999996</v>
      </c>
      <c r="Y237" s="38">
        <f t="shared" si="165"/>
        <v>0</v>
      </c>
      <c r="Z237" s="38">
        <f t="shared" si="166"/>
        <v>0</v>
      </c>
      <c r="AA237" s="38">
        <f t="shared" si="166"/>
        <v>0</v>
      </c>
      <c r="AB237" s="38" t="s">
        <v>40</v>
      </c>
    </row>
    <row r="238" spans="1:28" ht="29.25" customHeight="1" x14ac:dyDescent="0.25">
      <c r="A238" s="39" t="s">
        <v>399</v>
      </c>
      <c r="B238" s="34" t="s">
        <v>37</v>
      </c>
      <c r="C238" s="34">
        <v>10</v>
      </c>
      <c r="D238" s="34" t="s">
        <v>38</v>
      </c>
      <c r="E238" s="95" t="s">
        <v>393</v>
      </c>
      <c r="F238" s="62">
        <f t="shared" si="188"/>
        <v>3000000000</v>
      </c>
      <c r="G238" s="62">
        <f t="shared" si="188"/>
        <v>0</v>
      </c>
      <c r="H238" s="62">
        <f t="shared" si="188"/>
        <v>0</v>
      </c>
      <c r="I238" s="62">
        <f t="shared" si="188"/>
        <v>0</v>
      </c>
      <c r="J238" s="62">
        <f t="shared" si="188"/>
        <v>0</v>
      </c>
      <c r="K238" s="62">
        <f t="shared" si="178"/>
        <v>0</v>
      </c>
      <c r="L238" s="66">
        <f>+L239</f>
        <v>3000000000</v>
      </c>
      <c r="M238" s="42">
        <f t="shared" si="162"/>
        <v>3.8013365592260589E-4</v>
      </c>
      <c r="N238" s="62">
        <f t="shared" si="189"/>
        <v>0</v>
      </c>
      <c r="O238" s="62">
        <f t="shared" si="189"/>
        <v>1811172315</v>
      </c>
      <c r="P238" s="62">
        <f t="shared" si="189"/>
        <v>1188827685</v>
      </c>
      <c r="Q238" s="62">
        <f t="shared" si="189"/>
        <v>1811172315</v>
      </c>
      <c r="R238" s="62">
        <f t="shared" si="189"/>
        <v>1188827685</v>
      </c>
      <c r="S238" s="62">
        <f t="shared" si="189"/>
        <v>0</v>
      </c>
      <c r="T238" s="62">
        <f t="shared" si="189"/>
        <v>0</v>
      </c>
      <c r="U238" s="62">
        <f t="shared" si="189"/>
        <v>1811172315</v>
      </c>
      <c r="V238" s="62">
        <f t="shared" si="189"/>
        <v>0</v>
      </c>
      <c r="W238" s="62">
        <f t="shared" si="189"/>
        <v>0</v>
      </c>
      <c r="X238" s="38">
        <f t="shared" si="164"/>
        <v>0.60372410499999996</v>
      </c>
      <c r="Y238" s="38">
        <f t="shared" si="165"/>
        <v>0</v>
      </c>
      <c r="Z238" s="38">
        <f t="shared" si="166"/>
        <v>0</v>
      </c>
      <c r="AA238" s="38">
        <f t="shared" si="166"/>
        <v>0</v>
      </c>
      <c r="AB238" s="38" t="s">
        <v>40</v>
      </c>
    </row>
    <row r="239" spans="1:28" ht="30" customHeight="1" x14ac:dyDescent="0.25">
      <c r="A239" s="43" t="s">
        <v>400</v>
      </c>
      <c r="B239" s="44" t="s">
        <v>37</v>
      </c>
      <c r="C239" s="44">
        <v>10</v>
      </c>
      <c r="D239" s="44" t="s">
        <v>38</v>
      </c>
      <c r="E239" s="45" t="s">
        <v>258</v>
      </c>
      <c r="F239" s="46">
        <v>3000000000</v>
      </c>
      <c r="G239" s="46">
        <v>0</v>
      </c>
      <c r="H239" s="46">
        <v>0</v>
      </c>
      <c r="I239" s="46">
        <v>0</v>
      </c>
      <c r="J239" s="46">
        <v>0</v>
      </c>
      <c r="K239" s="46">
        <f t="shared" si="178"/>
        <v>0</v>
      </c>
      <c r="L239" s="56">
        <f>+F239+K239</f>
        <v>3000000000</v>
      </c>
      <c r="M239" s="51">
        <f t="shared" si="162"/>
        <v>3.8013365592260589E-4</v>
      </c>
      <c r="N239" s="46">
        <v>0</v>
      </c>
      <c r="O239" s="46">
        <v>1811172315</v>
      </c>
      <c r="P239" s="46">
        <f>L239-O239</f>
        <v>1188827685</v>
      </c>
      <c r="Q239" s="46">
        <v>1811172315</v>
      </c>
      <c r="R239" s="46">
        <f>+L239-Q239</f>
        <v>1188827685</v>
      </c>
      <c r="S239" s="46">
        <f>O239-Q239</f>
        <v>0</v>
      </c>
      <c r="T239" s="46">
        <v>0</v>
      </c>
      <c r="U239" s="46">
        <f>+Q239-T239</f>
        <v>1811172315</v>
      </c>
      <c r="V239" s="46">
        <v>0</v>
      </c>
      <c r="W239" s="48">
        <f>+T239-V239</f>
        <v>0</v>
      </c>
      <c r="X239" s="49">
        <f t="shared" si="164"/>
        <v>0.60372410499999996</v>
      </c>
      <c r="Y239" s="49">
        <f t="shared" si="165"/>
        <v>0</v>
      </c>
      <c r="Z239" s="49">
        <f t="shared" si="166"/>
        <v>0</v>
      </c>
      <c r="AA239" s="49">
        <f t="shared" si="166"/>
        <v>0</v>
      </c>
      <c r="AB239" s="49" t="s">
        <v>40</v>
      </c>
    </row>
    <row r="240" spans="1:28" ht="29.25" customHeight="1" x14ac:dyDescent="0.25">
      <c r="A240" s="39" t="s">
        <v>401</v>
      </c>
      <c r="B240" s="34" t="s">
        <v>41</v>
      </c>
      <c r="C240" s="34">
        <v>20</v>
      </c>
      <c r="D240" s="34" t="s">
        <v>38</v>
      </c>
      <c r="E240" s="40" t="s">
        <v>402</v>
      </c>
      <c r="F240" s="62">
        <f>+F241</f>
        <v>125768894272</v>
      </c>
      <c r="G240" s="62">
        <f>+G241</f>
        <v>0</v>
      </c>
      <c r="H240" s="62">
        <f>+H241</f>
        <v>0</v>
      </c>
      <c r="I240" s="62">
        <f>+I241</f>
        <v>0</v>
      </c>
      <c r="J240" s="62">
        <f>+J241</f>
        <v>0</v>
      </c>
      <c r="K240" s="62">
        <f t="shared" si="178"/>
        <v>0</v>
      </c>
      <c r="L240" s="66">
        <f>+L241</f>
        <v>125768894272</v>
      </c>
      <c r="M240" s="253">
        <f t="shared" si="162"/>
        <v>1.5936329860319683E-2</v>
      </c>
      <c r="N240" s="62">
        <f t="shared" ref="N240:W240" si="190">+N241</f>
        <v>0</v>
      </c>
      <c r="O240" s="62">
        <f t="shared" si="190"/>
        <v>112567210819</v>
      </c>
      <c r="P240" s="62">
        <f t="shared" si="190"/>
        <v>13201683453</v>
      </c>
      <c r="Q240" s="62">
        <f t="shared" si="190"/>
        <v>80534333063.960007</v>
      </c>
      <c r="R240" s="62">
        <f t="shared" si="190"/>
        <v>45234561208.040001</v>
      </c>
      <c r="S240" s="62">
        <f t="shared" si="190"/>
        <v>32032877755.039997</v>
      </c>
      <c r="T240" s="62">
        <f t="shared" si="190"/>
        <v>62993004344.310005</v>
      </c>
      <c r="U240" s="62">
        <f t="shared" si="190"/>
        <v>17541328719.649998</v>
      </c>
      <c r="V240" s="62">
        <f t="shared" si="190"/>
        <v>62985832448.310005</v>
      </c>
      <c r="W240" s="62">
        <f t="shared" si="190"/>
        <v>7171896</v>
      </c>
      <c r="X240" s="38">
        <f t="shared" si="164"/>
        <v>0.64033585991293407</v>
      </c>
      <c r="Y240" s="244">
        <f t="shared" si="165"/>
        <v>0.50086314830815981</v>
      </c>
      <c r="Z240" s="147">
        <f t="shared" si="166"/>
        <v>0.50080612390604895</v>
      </c>
      <c r="AA240" s="38">
        <f t="shared" ref="AA240:AA284" si="191">+T240/Q240</f>
        <v>0.78218819164096443</v>
      </c>
      <c r="AB240" s="147">
        <f t="shared" ref="AB240:AB261" si="192">+V240/T240</f>
        <v>0.999886147738552</v>
      </c>
    </row>
    <row r="241" spans="1:28" ht="29.25" customHeight="1" x14ac:dyDescent="0.25">
      <c r="A241" s="39" t="s">
        <v>403</v>
      </c>
      <c r="B241" s="34" t="s">
        <v>41</v>
      </c>
      <c r="C241" s="34">
        <v>20</v>
      </c>
      <c r="D241" s="34" t="s">
        <v>38</v>
      </c>
      <c r="E241" s="40" t="s">
        <v>251</v>
      </c>
      <c r="F241" s="62">
        <f>+F242+F248</f>
        <v>125768894272</v>
      </c>
      <c r="G241" s="62">
        <f>+G242+G248</f>
        <v>0</v>
      </c>
      <c r="H241" s="62">
        <f>+H242+H248</f>
        <v>0</v>
      </c>
      <c r="I241" s="62">
        <f>+I242+I248</f>
        <v>0</v>
      </c>
      <c r="J241" s="62">
        <f>+J242+J248</f>
        <v>0</v>
      </c>
      <c r="K241" s="62">
        <f t="shared" si="178"/>
        <v>0</v>
      </c>
      <c r="L241" s="66">
        <f>+L242+L248</f>
        <v>125768894272</v>
      </c>
      <c r="M241" s="253">
        <f t="shared" si="162"/>
        <v>1.5936329860319683E-2</v>
      </c>
      <c r="N241" s="62">
        <f t="shared" ref="N241:W241" si="193">+N242+N248</f>
        <v>0</v>
      </c>
      <c r="O241" s="62">
        <f t="shared" si="193"/>
        <v>112567210819</v>
      </c>
      <c r="P241" s="62">
        <f t="shared" si="193"/>
        <v>13201683453</v>
      </c>
      <c r="Q241" s="62">
        <f t="shared" si="193"/>
        <v>80534333063.960007</v>
      </c>
      <c r="R241" s="62">
        <f t="shared" si="193"/>
        <v>45234561208.040001</v>
      </c>
      <c r="S241" s="62">
        <f t="shared" si="193"/>
        <v>32032877755.039997</v>
      </c>
      <c r="T241" s="62">
        <f t="shared" si="193"/>
        <v>62993004344.310005</v>
      </c>
      <c r="U241" s="62">
        <f t="shared" si="193"/>
        <v>17541328719.649998</v>
      </c>
      <c r="V241" s="62">
        <f t="shared" si="193"/>
        <v>62985832448.310005</v>
      </c>
      <c r="W241" s="62">
        <f t="shared" si="193"/>
        <v>7171896</v>
      </c>
      <c r="X241" s="38">
        <f t="shared" si="164"/>
        <v>0.64033585991293407</v>
      </c>
      <c r="Y241" s="244">
        <f t="shared" si="165"/>
        <v>0.50086314830815981</v>
      </c>
      <c r="Z241" s="147">
        <f t="shared" si="166"/>
        <v>0.50080612390604895</v>
      </c>
      <c r="AA241" s="38">
        <f t="shared" si="191"/>
        <v>0.78218819164096443</v>
      </c>
      <c r="AB241" s="147">
        <f t="shared" si="192"/>
        <v>0.999886147738552</v>
      </c>
    </row>
    <row r="242" spans="1:28" ht="49.5" customHeight="1" x14ac:dyDescent="0.25">
      <c r="A242" s="39" t="s">
        <v>404</v>
      </c>
      <c r="B242" s="34" t="s">
        <v>41</v>
      </c>
      <c r="C242" s="34">
        <v>20</v>
      </c>
      <c r="D242" s="34" t="s">
        <v>38</v>
      </c>
      <c r="E242" s="95" t="s">
        <v>405</v>
      </c>
      <c r="F242" s="62">
        <f>+F243</f>
        <v>124596460713</v>
      </c>
      <c r="G242" s="62">
        <f>+G243</f>
        <v>0</v>
      </c>
      <c r="H242" s="62">
        <f>+H243</f>
        <v>0</v>
      </c>
      <c r="I242" s="62">
        <f>+I243</f>
        <v>0</v>
      </c>
      <c r="J242" s="62">
        <f>+J243</f>
        <v>0</v>
      </c>
      <c r="K242" s="62">
        <f t="shared" si="178"/>
        <v>0</v>
      </c>
      <c r="L242" s="66">
        <f>+L243</f>
        <v>124596460713</v>
      </c>
      <c r="M242" s="253">
        <f t="shared" si="162"/>
        <v>1.5787769375283343E-2</v>
      </c>
      <c r="N242" s="62">
        <f t="shared" ref="N242:W242" si="194">+N243</f>
        <v>0</v>
      </c>
      <c r="O242" s="62">
        <f t="shared" si="194"/>
        <v>111644069731</v>
      </c>
      <c r="P242" s="62">
        <f t="shared" si="194"/>
        <v>12952390982</v>
      </c>
      <c r="Q242" s="62">
        <f t="shared" si="194"/>
        <v>79646325110.830002</v>
      </c>
      <c r="R242" s="62">
        <f t="shared" si="194"/>
        <v>44950135602.169998</v>
      </c>
      <c r="S242" s="62">
        <f t="shared" si="194"/>
        <v>31997744620.169998</v>
      </c>
      <c r="T242" s="62">
        <f t="shared" si="194"/>
        <v>62737609116.050003</v>
      </c>
      <c r="U242" s="62">
        <f t="shared" si="194"/>
        <v>16908715994.779999</v>
      </c>
      <c r="V242" s="62">
        <f t="shared" si="194"/>
        <v>62737609116.050003</v>
      </c>
      <c r="W242" s="62">
        <f t="shared" si="194"/>
        <v>0</v>
      </c>
      <c r="X242" s="38">
        <f t="shared" si="164"/>
        <v>0.63923424995426015</v>
      </c>
      <c r="Y242" s="38">
        <f t="shared" si="165"/>
        <v>0.50352641445058444</v>
      </c>
      <c r="Z242" s="147">
        <f t="shared" si="166"/>
        <v>0.50352641445058444</v>
      </c>
      <c r="AA242" s="65">
        <f t="shared" si="191"/>
        <v>0.78770249636438261</v>
      </c>
      <c r="AB242" s="38">
        <f t="shared" si="192"/>
        <v>1</v>
      </c>
    </row>
    <row r="243" spans="1:28" ht="49.5" customHeight="1" x14ac:dyDescent="0.25">
      <c r="A243" s="39" t="s">
        <v>406</v>
      </c>
      <c r="B243" s="34" t="s">
        <v>41</v>
      </c>
      <c r="C243" s="34">
        <v>20</v>
      </c>
      <c r="D243" s="34" t="s">
        <v>38</v>
      </c>
      <c r="E243" s="40" t="s">
        <v>405</v>
      </c>
      <c r="F243" s="62">
        <f>+F244+F246</f>
        <v>124596460713</v>
      </c>
      <c r="G243" s="62">
        <f>+G244+G246</f>
        <v>0</v>
      </c>
      <c r="H243" s="62">
        <f>+H244+H246</f>
        <v>0</v>
      </c>
      <c r="I243" s="62">
        <f>+I244+I246</f>
        <v>0</v>
      </c>
      <c r="J243" s="62">
        <f>+J244+J246</f>
        <v>0</v>
      </c>
      <c r="K243" s="62">
        <f t="shared" si="178"/>
        <v>0</v>
      </c>
      <c r="L243" s="66">
        <f>+L244+L246</f>
        <v>124596460713</v>
      </c>
      <c r="M243" s="253">
        <f t="shared" si="162"/>
        <v>1.5787769375283343E-2</v>
      </c>
      <c r="N243" s="62">
        <f t="shared" ref="N243:W243" si="195">+N244+N246</f>
        <v>0</v>
      </c>
      <c r="O243" s="62">
        <f t="shared" si="195"/>
        <v>111644069731</v>
      </c>
      <c r="P243" s="62">
        <f t="shared" si="195"/>
        <v>12952390982</v>
      </c>
      <c r="Q243" s="62">
        <f t="shared" si="195"/>
        <v>79646325110.830002</v>
      </c>
      <c r="R243" s="62">
        <f t="shared" si="195"/>
        <v>44950135602.169998</v>
      </c>
      <c r="S243" s="62">
        <f t="shared" si="195"/>
        <v>31997744620.169998</v>
      </c>
      <c r="T243" s="62">
        <f t="shared" si="195"/>
        <v>62737609116.050003</v>
      </c>
      <c r="U243" s="62">
        <f t="shared" si="195"/>
        <v>16908715994.779999</v>
      </c>
      <c r="V243" s="62">
        <f t="shared" si="195"/>
        <v>62737609116.050003</v>
      </c>
      <c r="W243" s="62">
        <f t="shared" si="195"/>
        <v>0</v>
      </c>
      <c r="X243" s="38">
        <f t="shared" si="164"/>
        <v>0.63923424995426015</v>
      </c>
      <c r="Y243" s="38">
        <f t="shared" si="165"/>
        <v>0.50352641445058444</v>
      </c>
      <c r="Z243" s="147">
        <f t="shared" si="166"/>
        <v>0.50352641445058444</v>
      </c>
      <c r="AA243" s="65">
        <f t="shared" si="191"/>
        <v>0.78770249636438261</v>
      </c>
      <c r="AB243" s="38">
        <f t="shared" si="192"/>
        <v>1</v>
      </c>
    </row>
    <row r="244" spans="1:28" ht="36.75" customHeight="1" x14ac:dyDescent="0.25">
      <c r="A244" s="39" t="s">
        <v>407</v>
      </c>
      <c r="B244" s="34" t="s">
        <v>41</v>
      </c>
      <c r="C244" s="34">
        <v>20</v>
      </c>
      <c r="D244" s="34" t="s">
        <v>38</v>
      </c>
      <c r="E244" s="40" t="s">
        <v>408</v>
      </c>
      <c r="F244" s="62">
        <f>+F245</f>
        <v>108096582879</v>
      </c>
      <c r="G244" s="62">
        <f>+G245</f>
        <v>0</v>
      </c>
      <c r="H244" s="62">
        <f>+H245</f>
        <v>0</v>
      </c>
      <c r="I244" s="62">
        <f>+I245</f>
        <v>0</v>
      </c>
      <c r="J244" s="62">
        <f>+J245</f>
        <v>0</v>
      </c>
      <c r="K244" s="62">
        <f t="shared" si="178"/>
        <v>0</v>
      </c>
      <c r="L244" s="66">
        <f>+L245</f>
        <v>108096582879</v>
      </c>
      <c r="M244" s="253">
        <f t="shared" si="162"/>
        <v>1.3697049747511746E-2</v>
      </c>
      <c r="N244" s="62">
        <f t="shared" ref="N244:W244" si="196">+N245</f>
        <v>0</v>
      </c>
      <c r="O244" s="62">
        <f t="shared" si="196"/>
        <v>107663874678</v>
      </c>
      <c r="P244" s="62">
        <f t="shared" si="196"/>
        <v>432708201</v>
      </c>
      <c r="Q244" s="62">
        <f t="shared" si="196"/>
        <v>77467344176.830002</v>
      </c>
      <c r="R244" s="62">
        <f t="shared" si="196"/>
        <v>30629238702.169998</v>
      </c>
      <c r="S244" s="62">
        <f t="shared" si="196"/>
        <v>30196530501.169998</v>
      </c>
      <c r="T244" s="62">
        <f t="shared" si="196"/>
        <v>62174079564.050003</v>
      </c>
      <c r="U244" s="62">
        <f t="shared" si="196"/>
        <v>15293264612.779999</v>
      </c>
      <c r="V244" s="62">
        <f t="shared" si="196"/>
        <v>62174079564.050003</v>
      </c>
      <c r="W244" s="62">
        <f t="shared" si="196"/>
        <v>0</v>
      </c>
      <c r="X244" s="38">
        <f t="shared" si="164"/>
        <v>0.71664933445254764</v>
      </c>
      <c r="Y244" s="38">
        <f t="shared" si="165"/>
        <v>0.57517155406888076</v>
      </c>
      <c r="Z244" s="38">
        <f t="shared" si="166"/>
        <v>0.57517155406888076</v>
      </c>
      <c r="AA244" s="38">
        <f t="shared" si="191"/>
        <v>0.80258436925537302</v>
      </c>
      <c r="AB244" s="38">
        <f t="shared" si="192"/>
        <v>1</v>
      </c>
    </row>
    <row r="245" spans="1:28" ht="30" customHeight="1" x14ac:dyDescent="0.25">
      <c r="A245" s="43" t="s">
        <v>409</v>
      </c>
      <c r="B245" s="44" t="s">
        <v>41</v>
      </c>
      <c r="C245" s="44">
        <v>20</v>
      </c>
      <c r="D245" s="44" t="s">
        <v>38</v>
      </c>
      <c r="E245" s="45" t="s">
        <v>258</v>
      </c>
      <c r="F245" s="46">
        <v>108096582879</v>
      </c>
      <c r="G245" s="46">
        <v>0</v>
      </c>
      <c r="H245" s="46">
        <v>0</v>
      </c>
      <c r="I245" s="46"/>
      <c r="J245" s="46">
        <v>0</v>
      </c>
      <c r="K245" s="46">
        <f t="shared" si="178"/>
        <v>0</v>
      </c>
      <c r="L245" s="56">
        <f>+F245+K245</f>
        <v>108096582879</v>
      </c>
      <c r="M245" s="266">
        <f t="shared" si="162"/>
        <v>1.3697049747511746E-2</v>
      </c>
      <c r="N245" s="46">
        <v>0</v>
      </c>
      <c r="O245" s="46">
        <v>107663874678</v>
      </c>
      <c r="P245" s="46">
        <f>L245-O245</f>
        <v>432708201</v>
      </c>
      <c r="Q245" s="46">
        <v>77467344176.830002</v>
      </c>
      <c r="R245" s="46">
        <f>+L245-Q245</f>
        <v>30629238702.169998</v>
      </c>
      <c r="S245" s="46">
        <f>O245-Q245</f>
        <v>30196530501.169998</v>
      </c>
      <c r="T245" s="46">
        <v>62174079564.050003</v>
      </c>
      <c r="U245" s="46">
        <f>+Q245-T245</f>
        <v>15293264612.779999</v>
      </c>
      <c r="V245" s="46">
        <v>62174079564.050003</v>
      </c>
      <c r="W245" s="48">
        <f>+T245-V245</f>
        <v>0</v>
      </c>
      <c r="X245" s="49">
        <f t="shared" si="164"/>
        <v>0.71664933445254764</v>
      </c>
      <c r="Y245" s="49">
        <f t="shared" si="165"/>
        <v>0.57517155406888076</v>
      </c>
      <c r="Z245" s="49">
        <f t="shared" si="166"/>
        <v>0.57517155406888076</v>
      </c>
      <c r="AA245" s="49">
        <f t="shared" si="191"/>
        <v>0.80258436925537302</v>
      </c>
      <c r="AB245" s="49">
        <f t="shared" si="192"/>
        <v>1</v>
      </c>
    </row>
    <row r="246" spans="1:28" ht="36.75" customHeight="1" x14ac:dyDescent="0.25">
      <c r="A246" s="39" t="s">
        <v>410</v>
      </c>
      <c r="B246" s="34" t="s">
        <v>41</v>
      </c>
      <c r="C246" s="34">
        <v>20</v>
      </c>
      <c r="D246" s="34" t="s">
        <v>38</v>
      </c>
      <c r="E246" s="40" t="s">
        <v>411</v>
      </c>
      <c r="F246" s="62">
        <f>+F247</f>
        <v>16499877834</v>
      </c>
      <c r="G246" s="62">
        <f>+G247</f>
        <v>0</v>
      </c>
      <c r="H246" s="62">
        <f>+H247</f>
        <v>0</v>
      </c>
      <c r="I246" s="62">
        <f>+I247</f>
        <v>0</v>
      </c>
      <c r="J246" s="62">
        <f>+J247</f>
        <v>0</v>
      </c>
      <c r="K246" s="62">
        <f t="shared" si="178"/>
        <v>0</v>
      </c>
      <c r="L246" s="66">
        <f>+L247</f>
        <v>16499877834</v>
      </c>
      <c r="M246" s="42">
        <f t="shared" si="162"/>
        <v>2.090719627771596E-3</v>
      </c>
      <c r="N246" s="62">
        <f t="shared" ref="N246:W246" si="197">+N247</f>
        <v>0</v>
      </c>
      <c r="O246" s="62">
        <f t="shared" si="197"/>
        <v>3980195053</v>
      </c>
      <c r="P246" s="62">
        <f t="shared" si="197"/>
        <v>12519682781</v>
      </c>
      <c r="Q246" s="62">
        <f t="shared" si="197"/>
        <v>2178980934</v>
      </c>
      <c r="R246" s="62">
        <f t="shared" si="197"/>
        <v>14320896900</v>
      </c>
      <c r="S246" s="62">
        <f t="shared" si="197"/>
        <v>1801214119</v>
      </c>
      <c r="T246" s="62">
        <f t="shared" si="197"/>
        <v>563529552</v>
      </c>
      <c r="U246" s="62">
        <f t="shared" si="197"/>
        <v>1615451382</v>
      </c>
      <c r="V246" s="62">
        <f t="shared" si="197"/>
        <v>563529552</v>
      </c>
      <c r="W246" s="62">
        <f t="shared" si="197"/>
        <v>0</v>
      </c>
      <c r="X246" s="38">
        <f t="shared" si="164"/>
        <v>0.13206042832086584</v>
      </c>
      <c r="Y246" s="38">
        <f t="shared" si="165"/>
        <v>3.4153559054769425E-2</v>
      </c>
      <c r="Z246" s="38">
        <f t="shared" si="166"/>
        <v>3.4153559054769425E-2</v>
      </c>
      <c r="AA246" s="38">
        <f t="shared" si="191"/>
        <v>0.25862068970264795</v>
      </c>
      <c r="AB246" s="38">
        <f t="shared" si="192"/>
        <v>1</v>
      </c>
    </row>
    <row r="247" spans="1:28" ht="30" customHeight="1" x14ac:dyDescent="0.25">
      <c r="A247" s="43" t="s">
        <v>412</v>
      </c>
      <c r="B247" s="44" t="s">
        <v>41</v>
      </c>
      <c r="C247" s="44">
        <v>20</v>
      </c>
      <c r="D247" s="44" t="s">
        <v>38</v>
      </c>
      <c r="E247" s="45" t="s">
        <v>258</v>
      </c>
      <c r="F247" s="46">
        <v>16499877834</v>
      </c>
      <c r="G247" s="46">
        <v>0</v>
      </c>
      <c r="H247" s="46">
        <v>0</v>
      </c>
      <c r="I247" s="46">
        <v>0</v>
      </c>
      <c r="J247" s="46"/>
      <c r="K247" s="46">
        <f t="shared" si="178"/>
        <v>0</v>
      </c>
      <c r="L247" s="56">
        <f>+F247+K247</f>
        <v>16499877834</v>
      </c>
      <c r="M247" s="42">
        <f t="shared" si="162"/>
        <v>2.090719627771596E-3</v>
      </c>
      <c r="N247" s="46">
        <v>0</v>
      </c>
      <c r="O247" s="46">
        <v>3980195053</v>
      </c>
      <c r="P247" s="46">
        <f>L247-O247</f>
        <v>12519682781</v>
      </c>
      <c r="Q247" s="46">
        <v>2178980934</v>
      </c>
      <c r="R247" s="46">
        <f>+L247-Q247</f>
        <v>14320896900</v>
      </c>
      <c r="S247" s="46">
        <f>O247-Q247</f>
        <v>1801214119</v>
      </c>
      <c r="T247" s="46">
        <v>563529552</v>
      </c>
      <c r="U247" s="46">
        <f>+Q247-T247</f>
        <v>1615451382</v>
      </c>
      <c r="V247" s="46">
        <v>563529552</v>
      </c>
      <c r="W247" s="48">
        <f>+T247-V247</f>
        <v>0</v>
      </c>
      <c r="X247" s="49">
        <f t="shared" si="164"/>
        <v>0.13206042832086584</v>
      </c>
      <c r="Y247" s="49">
        <f t="shared" si="165"/>
        <v>3.4153559054769425E-2</v>
      </c>
      <c r="Z247" s="49">
        <f t="shared" si="166"/>
        <v>3.4153559054769425E-2</v>
      </c>
      <c r="AA247" s="49">
        <f t="shared" si="191"/>
        <v>0.25862068970264795</v>
      </c>
      <c r="AB247" s="49">
        <f t="shared" si="192"/>
        <v>1</v>
      </c>
    </row>
    <row r="248" spans="1:28" ht="39" customHeight="1" x14ac:dyDescent="0.25">
      <c r="A248" s="39" t="s">
        <v>413</v>
      </c>
      <c r="B248" s="34" t="s">
        <v>41</v>
      </c>
      <c r="C248" s="34">
        <v>20</v>
      </c>
      <c r="D248" s="34" t="s">
        <v>38</v>
      </c>
      <c r="E248" s="40" t="s">
        <v>414</v>
      </c>
      <c r="F248" s="62">
        <f t="shared" ref="F248:J250" si="198">+F249</f>
        <v>1172433559</v>
      </c>
      <c r="G248" s="62">
        <f t="shared" si="198"/>
        <v>0</v>
      </c>
      <c r="H248" s="62">
        <f t="shared" si="198"/>
        <v>0</v>
      </c>
      <c r="I248" s="62">
        <f t="shared" si="198"/>
        <v>0</v>
      </c>
      <c r="J248" s="62">
        <f t="shared" si="198"/>
        <v>0</v>
      </c>
      <c r="K248" s="62">
        <f t="shared" si="178"/>
        <v>0</v>
      </c>
      <c r="L248" s="66">
        <f>+L249</f>
        <v>1172433559</v>
      </c>
      <c r="M248" s="42">
        <f t="shared" si="162"/>
        <v>1.4856048503634076E-4</v>
      </c>
      <c r="N248" s="62">
        <f t="shared" ref="N248:W250" si="199">+N249</f>
        <v>0</v>
      </c>
      <c r="O248" s="62">
        <f t="shared" si="199"/>
        <v>923141088</v>
      </c>
      <c r="P248" s="62">
        <f t="shared" si="199"/>
        <v>249292471</v>
      </c>
      <c r="Q248" s="62">
        <f t="shared" si="199"/>
        <v>888007953.13</v>
      </c>
      <c r="R248" s="62">
        <f t="shared" si="199"/>
        <v>284425605.87</v>
      </c>
      <c r="S248" s="62">
        <f t="shared" si="199"/>
        <v>35133134.870000005</v>
      </c>
      <c r="T248" s="62">
        <f t="shared" si="199"/>
        <v>255395228.25999999</v>
      </c>
      <c r="U248" s="62">
        <f t="shared" si="199"/>
        <v>632612724.87</v>
      </c>
      <c r="V248" s="62">
        <f t="shared" si="199"/>
        <v>248223332.25999999</v>
      </c>
      <c r="W248" s="62">
        <f t="shared" si="199"/>
        <v>7171896</v>
      </c>
      <c r="X248" s="38">
        <f t="shared" si="164"/>
        <v>0.75740577904252904</v>
      </c>
      <c r="Y248" s="38">
        <f t="shared" si="165"/>
        <v>0.21783343397116117</v>
      </c>
      <c r="Z248" s="38">
        <f t="shared" si="166"/>
        <v>0.21171633168852341</v>
      </c>
      <c r="AA248" s="38">
        <f t="shared" si="191"/>
        <v>0.2876046631787445</v>
      </c>
      <c r="AB248" s="38">
        <f t="shared" si="192"/>
        <v>0.97191844166838237</v>
      </c>
    </row>
    <row r="249" spans="1:28" ht="39" customHeight="1" x14ac:dyDescent="0.25">
      <c r="A249" s="39" t="s">
        <v>415</v>
      </c>
      <c r="B249" s="34" t="s">
        <v>41</v>
      </c>
      <c r="C249" s="34">
        <v>20</v>
      </c>
      <c r="D249" s="34" t="s">
        <v>38</v>
      </c>
      <c r="E249" s="40" t="s">
        <v>414</v>
      </c>
      <c r="F249" s="62">
        <f t="shared" si="198"/>
        <v>1172433559</v>
      </c>
      <c r="G249" s="62">
        <f t="shared" si="198"/>
        <v>0</v>
      </c>
      <c r="H249" s="62">
        <f t="shared" si="198"/>
        <v>0</v>
      </c>
      <c r="I249" s="62">
        <f t="shared" si="198"/>
        <v>0</v>
      </c>
      <c r="J249" s="62">
        <f t="shared" si="198"/>
        <v>0</v>
      </c>
      <c r="K249" s="62">
        <f t="shared" si="178"/>
        <v>0</v>
      </c>
      <c r="L249" s="66">
        <f>+L250</f>
        <v>1172433559</v>
      </c>
      <c r="M249" s="42">
        <f t="shared" si="162"/>
        <v>1.4856048503634076E-4</v>
      </c>
      <c r="N249" s="62">
        <f t="shared" si="199"/>
        <v>0</v>
      </c>
      <c r="O249" s="62">
        <f t="shared" si="199"/>
        <v>923141088</v>
      </c>
      <c r="P249" s="62">
        <f t="shared" si="199"/>
        <v>249292471</v>
      </c>
      <c r="Q249" s="62">
        <f t="shared" si="199"/>
        <v>888007953.13</v>
      </c>
      <c r="R249" s="62">
        <f t="shared" si="199"/>
        <v>284425605.87</v>
      </c>
      <c r="S249" s="62">
        <f t="shared" si="199"/>
        <v>35133134.870000005</v>
      </c>
      <c r="T249" s="62">
        <f t="shared" si="199"/>
        <v>255395228.25999999</v>
      </c>
      <c r="U249" s="62">
        <f t="shared" si="199"/>
        <v>632612724.87</v>
      </c>
      <c r="V249" s="62">
        <f t="shared" si="199"/>
        <v>248223332.25999999</v>
      </c>
      <c r="W249" s="62">
        <f t="shared" si="199"/>
        <v>7171896</v>
      </c>
      <c r="X249" s="38">
        <f t="shared" si="164"/>
        <v>0.75740577904252904</v>
      </c>
      <c r="Y249" s="38">
        <f t="shared" si="165"/>
        <v>0.21783343397116117</v>
      </c>
      <c r="Z249" s="38">
        <f t="shared" si="166"/>
        <v>0.21171633168852341</v>
      </c>
      <c r="AA249" s="38">
        <f t="shared" si="191"/>
        <v>0.2876046631787445</v>
      </c>
      <c r="AB249" s="38">
        <f t="shared" si="192"/>
        <v>0.97191844166838237</v>
      </c>
    </row>
    <row r="250" spans="1:28" ht="39" customHeight="1" x14ac:dyDescent="0.25">
      <c r="A250" s="39" t="s">
        <v>416</v>
      </c>
      <c r="B250" s="34" t="s">
        <v>41</v>
      </c>
      <c r="C250" s="34">
        <v>20</v>
      </c>
      <c r="D250" s="34" t="s">
        <v>38</v>
      </c>
      <c r="E250" s="40" t="s">
        <v>393</v>
      </c>
      <c r="F250" s="41">
        <f t="shared" si="198"/>
        <v>1172433559</v>
      </c>
      <c r="G250" s="41">
        <f t="shared" si="198"/>
        <v>0</v>
      </c>
      <c r="H250" s="41">
        <f t="shared" si="198"/>
        <v>0</v>
      </c>
      <c r="I250" s="41">
        <f t="shared" si="198"/>
        <v>0</v>
      </c>
      <c r="J250" s="41">
        <f t="shared" si="198"/>
        <v>0</v>
      </c>
      <c r="K250" s="41">
        <f t="shared" si="178"/>
        <v>0</v>
      </c>
      <c r="L250" s="250">
        <f>+L251</f>
        <v>1172433559</v>
      </c>
      <c r="M250" s="42">
        <f t="shared" si="162"/>
        <v>1.4856048503634076E-4</v>
      </c>
      <c r="N250" s="41">
        <f t="shared" si="199"/>
        <v>0</v>
      </c>
      <c r="O250" s="41">
        <f t="shared" si="199"/>
        <v>923141088</v>
      </c>
      <c r="P250" s="41">
        <f t="shared" si="199"/>
        <v>249292471</v>
      </c>
      <c r="Q250" s="41">
        <f t="shared" si="199"/>
        <v>888007953.13</v>
      </c>
      <c r="R250" s="41">
        <f t="shared" si="199"/>
        <v>284425605.87</v>
      </c>
      <c r="S250" s="41">
        <f t="shared" si="199"/>
        <v>35133134.870000005</v>
      </c>
      <c r="T250" s="41">
        <f t="shared" si="199"/>
        <v>255395228.25999999</v>
      </c>
      <c r="U250" s="41">
        <f t="shared" si="199"/>
        <v>632612724.87</v>
      </c>
      <c r="V250" s="41">
        <f t="shared" si="199"/>
        <v>248223332.25999999</v>
      </c>
      <c r="W250" s="41">
        <f t="shared" si="199"/>
        <v>7171896</v>
      </c>
      <c r="X250" s="38">
        <f t="shared" si="164"/>
        <v>0.75740577904252904</v>
      </c>
      <c r="Y250" s="38">
        <f t="shared" si="165"/>
        <v>0.21783343397116117</v>
      </c>
      <c r="Z250" s="38">
        <f t="shared" si="166"/>
        <v>0.21171633168852341</v>
      </c>
      <c r="AA250" s="38">
        <f t="shared" si="191"/>
        <v>0.2876046631787445</v>
      </c>
      <c r="AB250" s="38">
        <f t="shared" si="192"/>
        <v>0.97191844166838237</v>
      </c>
    </row>
    <row r="251" spans="1:28" ht="30" customHeight="1" x14ac:dyDescent="0.25">
      <c r="A251" s="43" t="s">
        <v>417</v>
      </c>
      <c r="B251" s="44" t="s">
        <v>41</v>
      </c>
      <c r="C251" s="44">
        <v>20</v>
      </c>
      <c r="D251" s="44" t="s">
        <v>38</v>
      </c>
      <c r="E251" s="45" t="s">
        <v>258</v>
      </c>
      <c r="F251" s="46">
        <v>1172433559</v>
      </c>
      <c r="G251" s="46">
        <v>0</v>
      </c>
      <c r="H251" s="46">
        <v>0</v>
      </c>
      <c r="I251" s="46">
        <v>0</v>
      </c>
      <c r="J251" s="46">
        <v>0</v>
      </c>
      <c r="K251" s="46">
        <f t="shared" si="178"/>
        <v>0</v>
      </c>
      <c r="L251" s="56">
        <f>+F251+K251</f>
        <v>1172433559</v>
      </c>
      <c r="M251" s="51">
        <f t="shared" si="162"/>
        <v>1.4856048503634076E-4</v>
      </c>
      <c r="N251" s="46">
        <v>0</v>
      </c>
      <c r="O251" s="46">
        <v>923141088</v>
      </c>
      <c r="P251" s="46">
        <f>L251-O251</f>
        <v>249292471</v>
      </c>
      <c r="Q251" s="46">
        <v>888007953.13</v>
      </c>
      <c r="R251" s="46">
        <f>+L251-Q251</f>
        <v>284425605.87</v>
      </c>
      <c r="S251" s="46">
        <f>O251-Q251</f>
        <v>35133134.870000005</v>
      </c>
      <c r="T251" s="46">
        <v>255395228.25999999</v>
      </c>
      <c r="U251" s="46">
        <f>+Q251-T251</f>
        <v>632612724.87</v>
      </c>
      <c r="V251" s="46">
        <v>248223332.25999999</v>
      </c>
      <c r="W251" s="48">
        <f>+T251-V251</f>
        <v>7171896</v>
      </c>
      <c r="X251" s="49">
        <f t="shared" si="164"/>
        <v>0.75740577904252904</v>
      </c>
      <c r="Y251" s="49">
        <f t="shared" si="165"/>
        <v>0.21783343397116117</v>
      </c>
      <c r="Z251" s="49">
        <f t="shared" si="166"/>
        <v>0.21171633168852341</v>
      </c>
      <c r="AA251" s="49">
        <f t="shared" si="191"/>
        <v>0.2876046631787445</v>
      </c>
      <c r="AB251" s="49">
        <f t="shared" si="192"/>
        <v>0.97191844166838237</v>
      </c>
    </row>
    <row r="252" spans="1:28" ht="34.5" customHeight="1" x14ac:dyDescent="0.25">
      <c r="A252" s="39" t="s">
        <v>418</v>
      </c>
      <c r="B252" s="34" t="s">
        <v>37</v>
      </c>
      <c r="C252" s="34">
        <v>10</v>
      </c>
      <c r="D252" s="34" t="s">
        <v>38</v>
      </c>
      <c r="E252" s="40" t="s">
        <v>419</v>
      </c>
      <c r="F252" s="60">
        <f>+F253</f>
        <v>3746000000</v>
      </c>
      <c r="G252" s="60">
        <f>+G253</f>
        <v>0</v>
      </c>
      <c r="H252" s="60">
        <f>+H253</f>
        <v>0</v>
      </c>
      <c r="I252" s="60">
        <f>+I253</f>
        <v>0</v>
      </c>
      <c r="J252" s="60">
        <f>+J253</f>
        <v>0</v>
      </c>
      <c r="K252" s="60">
        <f t="shared" si="178"/>
        <v>0</v>
      </c>
      <c r="L252" s="66">
        <f>+L253</f>
        <v>3746000000</v>
      </c>
      <c r="M252" s="42">
        <f t="shared" si="162"/>
        <v>4.7466022502869388E-4</v>
      </c>
      <c r="N252" s="60">
        <f t="shared" ref="N252:W252" si="200">+N253</f>
        <v>0</v>
      </c>
      <c r="O252" s="60">
        <f t="shared" si="200"/>
        <v>3362138908</v>
      </c>
      <c r="P252" s="60">
        <f t="shared" si="200"/>
        <v>383861092</v>
      </c>
      <c r="Q252" s="60">
        <f t="shared" si="200"/>
        <v>2659400571.2399998</v>
      </c>
      <c r="R252" s="60">
        <f t="shared" si="200"/>
        <v>1086599428.7600002</v>
      </c>
      <c r="S252" s="60">
        <f t="shared" si="200"/>
        <v>702738336.76000023</v>
      </c>
      <c r="T252" s="60">
        <f t="shared" si="200"/>
        <v>692694282.76999998</v>
      </c>
      <c r="U252" s="60">
        <f t="shared" si="200"/>
        <v>1966706288.4699998</v>
      </c>
      <c r="V252" s="60">
        <f t="shared" si="200"/>
        <v>684379343.76999998</v>
      </c>
      <c r="W252" s="60">
        <f t="shared" si="200"/>
        <v>8314939</v>
      </c>
      <c r="X252" s="38">
        <f t="shared" si="164"/>
        <v>0.70993074512546706</v>
      </c>
      <c r="Y252" s="38">
        <f t="shared" si="165"/>
        <v>0.18491571883876134</v>
      </c>
      <c r="Z252" s="38">
        <f t="shared" si="166"/>
        <v>0.18269603410838228</v>
      </c>
      <c r="AA252" s="38">
        <f t="shared" si="191"/>
        <v>0.26047008121345822</v>
      </c>
      <c r="AB252" s="38">
        <f t="shared" si="192"/>
        <v>0.98799623555899785</v>
      </c>
    </row>
    <row r="253" spans="1:28" ht="34.5" customHeight="1" x14ac:dyDescent="0.25">
      <c r="A253" s="39" t="s">
        <v>420</v>
      </c>
      <c r="B253" s="34" t="s">
        <v>37</v>
      </c>
      <c r="C253" s="34">
        <v>10</v>
      </c>
      <c r="D253" s="34" t="s">
        <v>38</v>
      </c>
      <c r="E253" s="95" t="s">
        <v>251</v>
      </c>
      <c r="F253" s="60">
        <f>+F254+F258</f>
        <v>3746000000</v>
      </c>
      <c r="G253" s="60">
        <f>+G254+G258</f>
        <v>0</v>
      </c>
      <c r="H253" s="60">
        <f>+H254+H258</f>
        <v>0</v>
      </c>
      <c r="I253" s="60">
        <f>+I254+I258</f>
        <v>0</v>
      </c>
      <c r="J253" s="60">
        <f>+J254+J258</f>
        <v>0</v>
      </c>
      <c r="K253" s="60">
        <f t="shared" si="178"/>
        <v>0</v>
      </c>
      <c r="L253" s="66">
        <f>+L254+L258</f>
        <v>3746000000</v>
      </c>
      <c r="M253" s="42">
        <f t="shared" si="162"/>
        <v>4.7466022502869388E-4</v>
      </c>
      <c r="N253" s="60">
        <f t="shared" ref="N253:W253" si="201">+N254+N258</f>
        <v>0</v>
      </c>
      <c r="O253" s="60">
        <f t="shared" si="201"/>
        <v>3362138908</v>
      </c>
      <c r="P253" s="60">
        <f t="shared" si="201"/>
        <v>383861092</v>
      </c>
      <c r="Q253" s="60">
        <f t="shared" si="201"/>
        <v>2659400571.2399998</v>
      </c>
      <c r="R253" s="60">
        <f t="shared" si="201"/>
        <v>1086599428.7600002</v>
      </c>
      <c r="S253" s="60">
        <f t="shared" si="201"/>
        <v>702738336.76000023</v>
      </c>
      <c r="T253" s="60">
        <f t="shared" si="201"/>
        <v>692694282.76999998</v>
      </c>
      <c r="U253" s="60">
        <f t="shared" si="201"/>
        <v>1966706288.4699998</v>
      </c>
      <c r="V253" s="60">
        <f t="shared" si="201"/>
        <v>684379343.76999998</v>
      </c>
      <c r="W253" s="60">
        <f t="shared" si="201"/>
        <v>8314939</v>
      </c>
      <c r="X253" s="38">
        <f t="shared" si="164"/>
        <v>0.70993074512546706</v>
      </c>
      <c r="Y253" s="38">
        <f t="shared" si="165"/>
        <v>0.18491571883876134</v>
      </c>
      <c r="Z253" s="38">
        <f t="shared" si="166"/>
        <v>0.18269603410838228</v>
      </c>
      <c r="AA253" s="38">
        <f t="shared" si="191"/>
        <v>0.26047008121345822</v>
      </c>
      <c r="AB253" s="38">
        <f t="shared" si="192"/>
        <v>0.98799623555899785</v>
      </c>
    </row>
    <row r="254" spans="1:28" ht="34.5" customHeight="1" x14ac:dyDescent="0.25">
      <c r="A254" s="39" t="s">
        <v>421</v>
      </c>
      <c r="B254" s="34" t="s">
        <v>37</v>
      </c>
      <c r="C254" s="34">
        <v>10</v>
      </c>
      <c r="D254" s="34" t="s">
        <v>38</v>
      </c>
      <c r="E254" s="40" t="s">
        <v>422</v>
      </c>
      <c r="F254" s="60">
        <f>F255</f>
        <v>700000000</v>
      </c>
      <c r="G254" s="60">
        <f>G255</f>
        <v>0</v>
      </c>
      <c r="H254" s="60">
        <f>H255</f>
        <v>0</v>
      </c>
      <c r="I254" s="60">
        <f>I255</f>
        <v>0</v>
      </c>
      <c r="J254" s="60">
        <f>J255</f>
        <v>0</v>
      </c>
      <c r="K254" s="60">
        <f t="shared" si="178"/>
        <v>0</v>
      </c>
      <c r="L254" s="66">
        <f>L255</f>
        <v>700000000</v>
      </c>
      <c r="M254" s="42">
        <f t="shared" si="162"/>
        <v>8.8697853048608037E-5</v>
      </c>
      <c r="N254" s="60">
        <f t="shared" ref="N254:W254" si="202">N255</f>
        <v>0</v>
      </c>
      <c r="O254" s="60">
        <f t="shared" si="202"/>
        <v>645008800</v>
      </c>
      <c r="P254" s="60">
        <f t="shared" si="202"/>
        <v>54991200</v>
      </c>
      <c r="Q254" s="60">
        <f t="shared" si="202"/>
        <v>4918.0200000000004</v>
      </c>
      <c r="R254" s="60">
        <f t="shared" si="202"/>
        <v>699995081.98000002</v>
      </c>
      <c r="S254" s="60">
        <f t="shared" si="202"/>
        <v>645003881.98000002</v>
      </c>
      <c r="T254" s="60">
        <f t="shared" si="202"/>
        <v>4918.0200000000004</v>
      </c>
      <c r="U254" s="60">
        <f t="shared" si="202"/>
        <v>0</v>
      </c>
      <c r="V254" s="60">
        <f t="shared" si="202"/>
        <v>4918.0200000000004</v>
      </c>
      <c r="W254" s="60">
        <f t="shared" si="202"/>
        <v>0</v>
      </c>
      <c r="X254" s="97">
        <f t="shared" si="164"/>
        <v>7.0257428571428575E-6</v>
      </c>
      <c r="Y254" s="97">
        <f t="shared" si="165"/>
        <v>7.0257428571428575E-6</v>
      </c>
      <c r="Z254" s="97">
        <f t="shared" si="166"/>
        <v>7.0257428571428575E-6</v>
      </c>
      <c r="AA254" s="38">
        <f t="shared" si="191"/>
        <v>1</v>
      </c>
      <c r="AB254" s="38">
        <f t="shared" si="192"/>
        <v>1</v>
      </c>
    </row>
    <row r="255" spans="1:28" ht="43.5" customHeight="1" x14ac:dyDescent="0.25">
      <c r="A255" s="39" t="s">
        <v>423</v>
      </c>
      <c r="B255" s="34" t="s">
        <v>37</v>
      </c>
      <c r="C255" s="34">
        <v>10</v>
      </c>
      <c r="D255" s="34" t="s">
        <v>38</v>
      </c>
      <c r="E255" s="40" t="s">
        <v>422</v>
      </c>
      <c r="F255" s="60">
        <f t="shared" ref="F255:J256" si="203">+F256</f>
        <v>700000000</v>
      </c>
      <c r="G255" s="60">
        <f t="shared" si="203"/>
        <v>0</v>
      </c>
      <c r="H255" s="60">
        <f t="shared" si="203"/>
        <v>0</v>
      </c>
      <c r="I255" s="60">
        <f t="shared" si="203"/>
        <v>0</v>
      </c>
      <c r="J255" s="60">
        <f t="shared" si="203"/>
        <v>0</v>
      </c>
      <c r="K255" s="60">
        <f t="shared" si="178"/>
        <v>0</v>
      </c>
      <c r="L255" s="66">
        <f>+L256</f>
        <v>700000000</v>
      </c>
      <c r="M255" s="42">
        <f t="shared" si="162"/>
        <v>8.8697853048608037E-5</v>
      </c>
      <c r="N255" s="60">
        <f t="shared" ref="N255:W256" si="204">+N256</f>
        <v>0</v>
      </c>
      <c r="O255" s="60">
        <f t="shared" si="204"/>
        <v>645008800</v>
      </c>
      <c r="P255" s="60">
        <f t="shared" si="204"/>
        <v>54991200</v>
      </c>
      <c r="Q255" s="60">
        <f t="shared" si="204"/>
        <v>4918.0200000000004</v>
      </c>
      <c r="R255" s="60">
        <f t="shared" si="204"/>
        <v>699995081.98000002</v>
      </c>
      <c r="S255" s="60">
        <f t="shared" si="204"/>
        <v>645003881.98000002</v>
      </c>
      <c r="T255" s="60">
        <f t="shared" si="204"/>
        <v>4918.0200000000004</v>
      </c>
      <c r="U255" s="60">
        <f t="shared" si="204"/>
        <v>0</v>
      </c>
      <c r="V255" s="60">
        <f t="shared" si="204"/>
        <v>4918.0200000000004</v>
      </c>
      <c r="W255" s="60">
        <f t="shared" si="204"/>
        <v>0</v>
      </c>
      <c r="X255" s="97">
        <f t="shared" si="164"/>
        <v>7.0257428571428575E-6</v>
      </c>
      <c r="Y255" s="97">
        <f t="shared" si="165"/>
        <v>7.0257428571428575E-6</v>
      </c>
      <c r="Z255" s="97">
        <f t="shared" si="166"/>
        <v>7.0257428571428575E-6</v>
      </c>
      <c r="AA255" s="38">
        <f t="shared" si="191"/>
        <v>1</v>
      </c>
      <c r="AB255" s="38">
        <f t="shared" si="192"/>
        <v>1</v>
      </c>
    </row>
    <row r="256" spans="1:28" ht="33.75" customHeight="1" x14ac:dyDescent="0.25">
      <c r="A256" s="39" t="s">
        <v>424</v>
      </c>
      <c r="B256" s="34" t="s">
        <v>37</v>
      </c>
      <c r="C256" s="34">
        <v>10</v>
      </c>
      <c r="D256" s="34" t="s">
        <v>38</v>
      </c>
      <c r="E256" s="40" t="s">
        <v>425</v>
      </c>
      <c r="F256" s="60">
        <f t="shared" si="203"/>
        <v>700000000</v>
      </c>
      <c r="G256" s="60">
        <f t="shared" si="203"/>
        <v>0</v>
      </c>
      <c r="H256" s="60">
        <f t="shared" si="203"/>
        <v>0</v>
      </c>
      <c r="I256" s="60">
        <f t="shared" si="203"/>
        <v>0</v>
      </c>
      <c r="J256" s="60">
        <f t="shared" si="203"/>
        <v>0</v>
      </c>
      <c r="K256" s="60">
        <f t="shared" si="178"/>
        <v>0</v>
      </c>
      <c r="L256" s="66">
        <f>+L257</f>
        <v>700000000</v>
      </c>
      <c r="M256" s="42">
        <f t="shared" si="162"/>
        <v>8.8697853048608037E-5</v>
      </c>
      <c r="N256" s="60">
        <f t="shared" si="204"/>
        <v>0</v>
      </c>
      <c r="O256" s="60">
        <f t="shared" si="204"/>
        <v>645008800</v>
      </c>
      <c r="P256" s="60">
        <f t="shared" si="204"/>
        <v>54991200</v>
      </c>
      <c r="Q256" s="60">
        <f t="shared" si="204"/>
        <v>4918.0200000000004</v>
      </c>
      <c r="R256" s="60">
        <f t="shared" si="204"/>
        <v>699995081.98000002</v>
      </c>
      <c r="S256" s="60">
        <f t="shared" si="204"/>
        <v>645003881.98000002</v>
      </c>
      <c r="T256" s="60">
        <f t="shared" si="204"/>
        <v>4918.0200000000004</v>
      </c>
      <c r="U256" s="60">
        <f t="shared" si="204"/>
        <v>0</v>
      </c>
      <c r="V256" s="60">
        <f t="shared" si="204"/>
        <v>4918.0200000000004</v>
      </c>
      <c r="W256" s="60">
        <f t="shared" si="204"/>
        <v>0</v>
      </c>
      <c r="X256" s="97">
        <f t="shared" si="164"/>
        <v>7.0257428571428575E-6</v>
      </c>
      <c r="Y256" s="97">
        <f t="shared" si="165"/>
        <v>7.0257428571428575E-6</v>
      </c>
      <c r="Z256" s="97">
        <f t="shared" si="166"/>
        <v>7.0257428571428575E-6</v>
      </c>
      <c r="AA256" s="38">
        <f t="shared" si="191"/>
        <v>1</v>
      </c>
      <c r="AB256" s="38">
        <f t="shared" si="192"/>
        <v>1</v>
      </c>
    </row>
    <row r="257" spans="1:28" ht="41.25" customHeight="1" x14ac:dyDescent="0.25">
      <c r="A257" s="43" t="s">
        <v>426</v>
      </c>
      <c r="B257" s="44" t="s">
        <v>37</v>
      </c>
      <c r="C257" s="44">
        <v>10</v>
      </c>
      <c r="D257" s="44" t="s">
        <v>38</v>
      </c>
      <c r="E257" s="45" t="s">
        <v>258</v>
      </c>
      <c r="F257" s="46">
        <v>700000000</v>
      </c>
      <c r="G257" s="46">
        <v>0</v>
      </c>
      <c r="H257" s="46">
        <v>0</v>
      </c>
      <c r="I257" s="46">
        <v>0</v>
      </c>
      <c r="J257" s="46">
        <v>0</v>
      </c>
      <c r="K257" s="46">
        <f t="shared" si="178"/>
        <v>0</v>
      </c>
      <c r="L257" s="56">
        <f>+F257+K257</f>
        <v>700000000</v>
      </c>
      <c r="M257" s="51">
        <f t="shared" si="162"/>
        <v>8.8697853048608037E-5</v>
      </c>
      <c r="N257" s="46">
        <v>0</v>
      </c>
      <c r="O257" s="46">
        <v>645008800</v>
      </c>
      <c r="P257" s="46">
        <f>L257-O257</f>
        <v>54991200</v>
      </c>
      <c r="Q257" s="46">
        <v>4918.0200000000004</v>
      </c>
      <c r="R257" s="46">
        <f>+L257-Q257</f>
        <v>699995081.98000002</v>
      </c>
      <c r="S257" s="46">
        <f>O257-Q257</f>
        <v>645003881.98000002</v>
      </c>
      <c r="T257" s="46">
        <v>4918.0200000000004</v>
      </c>
      <c r="U257" s="46">
        <f>+Q257-T257</f>
        <v>0</v>
      </c>
      <c r="V257" s="46">
        <v>4918.0200000000004</v>
      </c>
      <c r="W257" s="48">
        <f>+T257-V257</f>
        <v>0</v>
      </c>
      <c r="X257" s="72">
        <f t="shared" si="164"/>
        <v>7.0257428571428575E-6</v>
      </c>
      <c r="Y257" s="72">
        <f t="shared" si="165"/>
        <v>7.0257428571428575E-6</v>
      </c>
      <c r="Z257" s="72">
        <f t="shared" si="166"/>
        <v>7.0257428571428575E-6</v>
      </c>
      <c r="AA257" s="49">
        <f t="shared" si="191"/>
        <v>1</v>
      </c>
      <c r="AB257" s="49">
        <f t="shared" si="192"/>
        <v>1</v>
      </c>
    </row>
    <row r="258" spans="1:28" ht="49.5" customHeight="1" x14ac:dyDescent="0.25">
      <c r="A258" s="39" t="s">
        <v>427</v>
      </c>
      <c r="B258" s="34" t="s">
        <v>37</v>
      </c>
      <c r="C258" s="34">
        <v>10</v>
      </c>
      <c r="D258" s="34" t="s">
        <v>38</v>
      </c>
      <c r="E258" s="40" t="s">
        <v>428</v>
      </c>
      <c r="F258" s="62">
        <f t="shared" ref="F258:J260" si="205">+F259</f>
        <v>3046000000</v>
      </c>
      <c r="G258" s="62">
        <f t="shared" si="205"/>
        <v>0</v>
      </c>
      <c r="H258" s="62">
        <f t="shared" si="205"/>
        <v>0</v>
      </c>
      <c r="I258" s="62">
        <f t="shared" si="205"/>
        <v>0</v>
      </c>
      <c r="J258" s="62">
        <f t="shared" si="205"/>
        <v>0</v>
      </c>
      <c r="K258" s="62">
        <f t="shared" si="178"/>
        <v>0</v>
      </c>
      <c r="L258" s="66">
        <f>+L259</f>
        <v>3046000000</v>
      </c>
      <c r="M258" s="42">
        <f t="shared" si="162"/>
        <v>3.8596237198008584E-4</v>
      </c>
      <c r="N258" s="62">
        <f t="shared" ref="N258:W260" si="206">+N259</f>
        <v>0</v>
      </c>
      <c r="O258" s="62">
        <f t="shared" si="206"/>
        <v>2717130108</v>
      </c>
      <c r="P258" s="62">
        <f t="shared" si="206"/>
        <v>328869892</v>
      </c>
      <c r="Q258" s="62">
        <f t="shared" si="206"/>
        <v>2659395653.2199998</v>
      </c>
      <c r="R258" s="62">
        <f t="shared" si="206"/>
        <v>386604346.78000021</v>
      </c>
      <c r="S258" s="62">
        <f t="shared" si="206"/>
        <v>57734454.78000021</v>
      </c>
      <c r="T258" s="62">
        <f t="shared" si="206"/>
        <v>692689364.75</v>
      </c>
      <c r="U258" s="62">
        <f t="shared" si="206"/>
        <v>1966706288.4699998</v>
      </c>
      <c r="V258" s="62">
        <f t="shared" si="206"/>
        <v>684374425.75</v>
      </c>
      <c r="W258" s="62">
        <f t="shared" si="206"/>
        <v>8314939</v>
      </c>
      <c r="X258" s="38">
        <f t="shared" si="164"/>
        <v>0.87307802141168744</v>
      </c>
      <c r="Y258" s="38">
        <f t="shared" si="165"/>
        <v>0.22740950911030861</v>
      </c>
      <c r="Z258" s="38">
        <f t="shared" si="166"/>
        <v>0.22467971955022981</v>
      </c>
      <c r="AA258" s="38">
        <f t="shared" si="191"/>
        <v>0.26046871360088553</v>
      </c>
      <c r="AB258" s="38">
        <f t="shared" si="192"/>
        <v>0.98799615033356114</v>
      </c>
    </row>
    <row r="259" spans="1:28" ht="49.5" customHeight="1" x14ac:dyDescent="0.25">
      <c r="A259" s="39" t="s">
        <v>429</v>
      </c>
      <c r="B259" s="34" t="s">
        <v>37</v>
      </c>
      <c r="C259" s="34">
        <v>10</v>
      </c>
      <c r="D259" s="34" t="s">
        <v>38</v>
      </c>
      <c r="E259" s="40" t="s">
        <v>428</v>
      </c>
      <c r="F259" s="62">
        <f t="shared" si="205"/>
        <v>3046000000</v>
      </c>
      <c r="G259" s="62">
        <f t="shared" si="205"/>
        <v>0</v>
      </c>
      <c r="H259" s="62">
        <f t="shared" si="205"/>
        <v>0</v>
      </c>
      <c r="I259" s="62">
        <f t="shared" si="205"/>
        <v>0</v>
      </c>
      <c r="J259" s="62">
        <f t="shared" si="205"/>
        <v>0</v>
      </c>
      <c r="K259" s="62">
        <f t="shared" si="178"/>
        <v>0</v>
      </c>
      <c r="L259" s="66">
        <f>+L260</f>
        <v>3046000000</v>
      </c>
      <c r="M259" s="42">
        <f t="shared" si="162"/>
        <v>3.8596237198008584E-4</v>
      </c>
      <c r="N259" s="62">
        <f t="shared" si="206"/>
        <v>0</v>
      </c>
      <c r="O259" s="62">
        <f t="shared" si="206"/>
        <v>2717130108</v>
      </c>
      <c r="P259" s="62">
        <f t="shared" si="206"/>
        <v>328869892</v>
      </c>
      <c r="Q259" s="62">
        <f t="shared" si="206"/>
        <v>2659395653.2199998</v>
      </c>
      <c r="R259" s="62">
        <f t="shared" si="206"/>
        <v>386604346.78000021</v>
      </c>
      <c r="S259" s="62">
        <f t="shared" si="206"/>
        <v>57734454.78000021</v>
      </c>
      <c r="T259" s="62">
        <f t="shared" si="206"/>
        <v>692689364.75</v>
      </c>
      <c r="U259" s="62">
        <f t="shared" si="206"/>
        <v>1966706288.4699998</v>
      </c>
      <c r="V259" s="62">
        <f t="shared" si="206"/>
        <v>684374425.75</v>
      </c>
      <c r="W259" s="62">
        <f t="shared" si="206"/>
        <v>8314939</v>
      </c>
      <c r="X259" s="38">
        <f t="shared" si="164"/>
        <v>0.87307802141168744</v>
      </c>
      <c r="Y259" s="38">
        <f t="shared" si="165"/>
        <v>0.22740950911030861</v>
      </c>
      <c r="Z259" s="38">
        <f t="shared" si="166"/>
        <v>0.22467971955022981</v>
      </c>
      <c r="AA259" s="38">
        <f t="shared" si="191"/>
        <v>0.26046871360088553</v>
      </c>
      <c r="AB259" s="38">
        <f t="shared" si="192"/>
        <v>0.98799615033356114</v>
      </c>
    </row>
    <row r="260" spans="1:28" ht="34.5" customHeight="1" x14ac:dyDescent="0.25">
      <c r="A260" s="39" t="s">
        <v>430</v>
      </c>
      <c r="B260" s="34" t="s">
        <v>37</v>
      </c>
      <c r="C260" s="34">
        <v>10</v>
      </c>
      <c r="D260" s="34" t="s">
        <v>38</v>
      </c>
      <c r="E260" s="40" t="s">
        <v>393</v>
      </c>
      <c r="F260" s="62">
        <f t="shared" si="205"/>
        <v>3046000000</v>
      </c>
      <c r="G260" s="62">
        <f t="shared" si="205"/>
        <v>0</v>
      </c>
      <c r="H260" s="62">
        <f t="shared" si="205"/>
        <v>0</v>
      </c>
      <c r="I260" s="62">
        <f t="shared" si="205"/>
        <v>0</v>
      </c>
      <c r="J260" s="62">
        <f t="shared" si="205"/>
        <v>0</v>
      </c>
      <c r="K260" s="62">
        <f t="shared" si="178"/>
        <v>0</v>
      </c>
      <c r="L260" s="66">
        <f>+L261</f>
        <v>3046000000</v>
      </c>
      <c r="M260" s="42">
        <f t="shared" si="162"/>
        <v>3.8596237198008584E-4</v>
      </c>
      <c r="N260" s="62">
        <f t="shared" si="206"/>
        <v>0</v>
      </c>
      <c r="O260" s="62">
        <f t="shared" si="206"/>
        <v>2717130108</v>
      </c>
      <c r="P260" s="62">
        <f t="shared" si="206"/>
        <v>328869892</v>
      </c>
      <c r="Q260" s="62">
        <f t="shared" si="206"/>
        <v>2659395653.2199998</v>
      </c>
      <c r="R260" s="62">
        <f t="shared" si="206"/>
        <v>386604346.78000021</v>
      </c>
      <c r="S260" s="62">
        <f t="shared" si="206"/>
        <v>57734454.78000021</v>
      </c>
      <c r="T260" s="62">
        <f t="shared" si="206"/>
        <v>692689364.75</v>
      </c>
      <c r="U260" s="62">
        <f t="shared" si="206"/>
        <v>1966706288.4699998</v>
      </c>
      <c r="V260" s="62">
        <f t="shared" si="206"/>
        <v>684374425.75</v>
      </c>
      <c r="W260" s="62">
        <f t="shared" si="206"/>
        <v>8314939</v>
      </c>
      <c r="X260" s="38">
        <f t="shared" si="164"/>
        <v>0.87307802141168744</v>
      </c>
      <c r="Y260" s="38">
        <f t="shared" si="165"/>
        <v>0.22740950911030861</v>
      </c>
      <c r="Z260" s="38">
        <f t="shared" si="166"/>
        <v>0.22467971955022981</v>
      </c>
      <c r="AA260" s="38">
        <f t="shared" si="191"/>
        <v>0.26046871360088553</v>
      </c>
      <c r="AB260" s="38">
        <f t="shared" si="192"/>
        <v>0.98799615033356114</v>
      </c>
    </row>
    <row r="261" spans="1:28" ht="30" customHeight="1" x14ac:dyDescent="0.25">
      <c r="A261" s="43" t="s">
        <v>431</v>
      </c>
      <c r="B261" s="44" t="s">
        <v>37</v>
      </c>
      <c r="C261" s="44">
        <v>10</v>
      </c>
      <c r="D261" s="44" t="s">
        <v>38</v>
      </c>
      <c r="E261" s="45" t="s">
        <v>258</v>
      </c>
      <c r="F261" s="46">
        <v>3046000000</v>
      </c>
      <c r="G261" s="46">
        <v>0</v>
      </c>
      <c r="H261" s="46">
        <v>0</v>
      </c>
      <c r="I261" s="46">
        <v>0</v>
      </c>
      <c r="J261" s="46">
        <v>0</v>
      </c>
      <c r="K261" s="46">
        <f t="shared" si="178"/>
        <v>0</v>
      </c>
      <c r="L261" s="56">
        <f>+F261+K261</f>
        <v>3046000000</v>
      </c>
      <c r="M261" s="51">
        <f t="shared" si="162"/>
        <v>3.8596237198008584E-4</v>
      </c>
      <c r="N261" s="46">
        <v>0</v>
      </c>
      <c r="O261" s="46">
        <v>2717130108</v>
      </c>
      <c r="P261" s="46">
        <f>L261-O261</f>
        <v>328869892</v>
      </c>
      <c r="Q261" s="46">
        <v>2659395653.2199998</v>
      </c>
      <c r="R261" s="46">
        <f>+L261-Q261</f>
        <v>386604346.78000021</v>
      </c>
      <c r="S261" s="46">
        <f>O261-Q261</f>
        <v>57734454.78000021</v>
      </c>
      <c r="T261" s="46">
        <v>692689364.75</v>
      </c>
      <c r="U261" s="46">
        <f>+Q261-T261</f>
        <v>1966706288.4699998</v>
      </c>
      <c r="V261" s="46">
        <v>684374425.75</v>
      </c>
      <c r="W261" s="48">
        <f>+T261-V261</f>
        <v>8314939</v>
      </c>
      <c r="X261" s="49">
        <f t="shared" si="164"/>
        <v>0.87307802141168744</v>
      </c>
      <c r="Y261" s="49">
        <f t="shared" si="165"/>
        <v>0.22740950911030861</v>
      </c>
      <c r="Z261" s="49">
        <f t="shared" si="166"/>
        <v>0.22467971955022981</v>
      </c>
      <c r="AA261" s="49">
        <f t="shared" si="191"/>
        <v>0.26046871360088553</v>
      </c>
      <c r="AB261" s="49">
        <f t="shared" si="192"/>
        <v>0.98799615033356114</v>
      </c>
    </row>
    <row r="262" spans="1:28" ht="34.5" customHeight="1" x14ac:dyDescent="0.25">
      <c r="A262" s="39" t="s">
        <v>432</v>
      </c>
      <c r="B262" s="34" t="s">
        <v>37</v>
      </c>
      <c r="C262" s="34">
        <v>10</v>
      </c>
      <c r="D262" s="34" t="s">
        <v>38</v>
      </c>
      <c r="E262" s="40" t="s">
        <v>433</v>
      </c>
      <c r="F262" s="60">
        <f t="shared" ref="F262:J266" si="207">+F263</f>
        <v>49596199265</v>
      </c>
      <c r="G262" s="60">
        <f t="shared" si="207"/>
        <v>0</v>
      </c>
      <c r="H262" s="60">
        <f t="shared" si="207"/>
        <v>0</v>
      </c>
      <c r="I262" s="60">
        <f t="shared" si="207"/>
        <v>0</v>
      </c>
      <c r="J262" s="60">
        <f t="shared" si="207"/>
        <v>0</v>
      </c>
      <c r="K262" s="60">
        <f t="shared" si="178"/>
        <v>0</v>
      </c>
      <c r="L262" s="66">
        <f>+L263</f>
        <v>49596199265</v>
      </c>
      <c r="M262" s="42">
        <f t="shared" ref="M262:M304" si="208">L262/$L$304</f>
        <v>6.2843948488235032E-3</v>
      </c>
      <c r="N262" s="60">
        <f t="shared" ref="N262:W266" si="209">+N263</f>
        <v>0</v>
      </c>
      <c r="O262" s="60">
        <f t="shared" si="209"/>
        <v>49596199265</v>
      </c>
      <c r="P262" s="60">
        <f t="shared" si="209"/>
        <v>0</v>
      </c>
      <c r="Q262" s="60">
        <f t="shared" si="209"/>
        <v>49596199265</v>
      </c>
      <c r="R262" s="60">
        <f t="shared" si="209"/>
        <v>0</v>
      </c>
      <c r="S262" s="60">
        <f t="shared" si="209"/>
        <v>0</v>
      </c>
      <c r="T262" s="60">
        <f t="shared" si="209"/>
        <v>0</v>
      </c>
      <c r="U262" s="60">
        <f t="shared" si="209"/>
        <v>49596199265</v>
      </c>
      <c r="V262" s="60">
        <f t="shared" si="209"/>
        <v>0</v>
      </c>
      <c r="W262" s="60">
        <f t="shared" si="209"/>
        <v>0</v>
      </c>
      <c r="X262" s="38">
        <f t="shared" si="164"/>
        <v>1</v>
      </c>
      <c r="Y262" s="38">
        <f t="shared" si="165"/>
        <v>0</v>
      </c>
      <c r="Z262" s="38">
        <f t="shared" si="166"/>
        <v>0</v>
      </c>
      <c r="AA262" s="38">
        <f t="shared" si="191"/>
        <v>0</v>
      </c>
      <c r="AB262" s="38" t="s">
        <v>40</v>
      </c>
    </row>
    <row r="263" spans="1:28" ht="34.5" customHeight="1" x14ac:dyDescent="0.25">
      <c r="A263" s="39" t="s">
        <v>434</v>
      </c>
      <c r="B263" s="34" t="s">
        <v>37</v>
      </c>
      <c r="C263" s="34">
        <v>10</v>
      </c>
      <c r="D263" s="34" t="s">
        <v>38</v>
      </c>
      <c r="E263" s="95" t="s">
        <v>251</v>
      </c>
      <c r="F263" s="60">
        <f t="shared" si="207"/>
        <v>49596199265</v>
      </c>
      <c r="G263" s="60">
        <f t="shared" si="207"/>
        <v>0</v>
      </c>
      <c r="H263" s="60">
        <f t="shared" si="207"/>
        <v>0</v>
      </c>
      <c r="I263" s="60">
        <f t="shared" si="207"/>
        <v>0</v>
      </c>
      <c r="J263" s="60">
        <f t="shared" si="207"/>
        <v>0</v>
      </c>
      <c r="K263" s="60">
        <f t="shared" si="178"/>
        <v>0</v>
      </c>
      <c r="L263" s="66">
        <f>+L264</f>
        <v>49596199265</v>
      </c>
      <c r="M263" s="42">
        <f t="shared" si="208"/>
        <v>6.2843948488235032E-3</v>
      </c>
      <c r="N263" s="60">
        <f t="shared" si="209"/>
        <v>0</v>
      </c>
      <c r="O263" s="60">
        <f t="shared" si="209"/>
        <v>49596199265</v>
      </c>
      <c r="P263" s="60">
        <f t="shared" si="209"/>
        <v>0</v>
      </c>
      <c r="Q263" s="60">
        <f t="shared" si="209"/>
        <v>49596199265</v>
      </c>
      <c r="R263" s="60">
        <f t="shared" si="209"/>
        <v>0</v>
      </c>
      <c r="S263" s="60">
        <f t="shared" si="209"/>
        <v>0</v>
      </c>
      <c r="T263" s="60">
        <f t="shared" si="209"/>
        <v>0</v>
      </c>
      <c r="U263" s="60">
        <f t="shared" si="209"/>
        <v>49596199265</v>
      </c>
      <c r="V263" s="60">
        <f t="shared" si="209"/>
        <v>0</v>
      </c>
      <c r="W263" s="60">
        <f t="shared" si="209"/>
        <v>0</v>
      </c>
      <c r="X263" s="38">
        <f t="shared" si="164"/>
        <v>1</v>
      </c>
      <c r="Y263" s="38">
        <f t="shared" si="165"/>
        <v>0</v>
      </c>
      <c r="Z263" s="38">
        <f t="shared" si="166"/>
        <v>0</v>
      </c>
      <c r="AA263" s="38">
        <f t="shared" si="191"/>
        <v>0</v>
      </c>
      <c r="AB263" s="38" t="s">
        <v>40</v>
      </c>
    </row>
    <row r="264" spans="1:28" ht="34.5" customHeight="1" x14ac:dyDescent="0.25">
      <c r="A264" s="39" t="s">
        <v>435</v>
      </c>
      <c r="B264" s="34" t="s">
        <v>37</v>
      </c>
      <c r="C264" s="34">
        <v>10</v>
      </c>
      <c r="D264" s="34" t="s">
        <v>38</v>
      </c>
      <c r="E264" s="40" t="s">
        <v>436</v>
      </c>
      <c r="F264" s="60">
        <f t="shared" si="207"/>
        <v>49596199265</v>
      </c>
      <c r="G264" s="60">
        <f t="shared" si="207"/>
        <v>0</v>
      </c>
      <c r="H264" s="60">
        <f t="shared" si="207"/>
        <v>0</v>
      </c>
      <c r="I264" s="60">
        <f t="shared" si="207"/>
        <v>0</v>
      </c>
      <c r="J264" s="60">
        <f t="shared" si="207"/>
        <v>0</v>
      </c>
      <c r="K264" s="60">
        <f t="shared" si="178"/>
        <v>0</v>
      </c>
      <c r="L264" s="66">
        <f>+L265</f>
        <v>49596199265</v>
      </c>
      <c r="M264" s="42">
        <f t="shared" si="208"/>
        <v>6.2843948488235032E-3</v>
      </c>
      <c r="N264" s="60">
        <f t="shared" si="209"/>
        <v>0</v>
      </c>
      <c r="O264" s="60">
        <f t="shared" si="209"/>
        <v>49596199265</v>
      </c>
      <c r="P264" s="60">
        <f t="shared" si="209"/>
        <v>0</v>
      </c>
      <c r="Q264" s="60">
        <f t="shared" si="209"/>
        <v>49596199265</v>
      </c>
      <c r="R264" s="60">
        <f t="shared" si="209"/>
        <v>0</v>
      </c>
      <c r="S264" s="60">
        <f t="shared" si="209"/>
        <v>0</v>
      </c>
      <c r="T264" s="60">
        <f t="shared" si="209"/>
        <v>0</v>
      </c>
      <c r="U264" s="60">
        <f t="shared" si="209"/>
        <v>49596199265</v>
      </c>
      <c r="V264" s="60">
        <f t="shared" si="209"/>
        <v>0</v>
      </c>
      <c r="W264" s="60">
        <f t="shared" si="209"/>
        <v>0</v>
      </c>
      <c r="X264" s="38">
        <f t="shared" ref="X264:X304" si="210">+Q264/L264</f>
        <v>1</v>
      </c>
      <c r="Y264" s="38">
        <f t="shared" ref="Y264:Y304" si="211">+T264/L264</f>
        <v>0</v>
      </c>
      <c r="Z264" s="38">
        <f t="shared" ref="Z264:Z304" si="212">+V264/L264</f>
        <v>0</v>
      </c>
      <c r="AA264" s="38">
        <f t="shared" si="191"/>
        <v>0</v>
      </c>
      <c r="AB264" s="38" t="s">
        <v>40</v>
      </c>
    </row>
    <row r="265" spans="1:28" ht="43.5" customHeight="1" x14ac:dyDescent="0.25">
      <c r="A265" s="39" t="s">
        <v>437</v>
      </c>
      <c r="B265" s="34" t="s">
        <v>37</v>
      </c>
      <c r="C265" s="34">
        <v>10</v>
      </c>
      <c r="D265" s="34" t="s">
        <v>38</v>
      </c>
      <c r="E265" s="40" t="s">
        <v>436</v>
      </c>
      <c r="F265" s="60">
        <f t="shared" si="207"/>
        <v>49596199265</v>
      </c>
      <c r="G265" s="60">
        <f t="shared" si="207"/>
        <v>0</v>
      </c>
      <c r="H265" s="60">
        <f t="shared" si="207"/>
        <v>0</v>
      </c>
      <c r="I265" s="60">
        <f t="shared" si="207"/>
        <v>0</v>
      </c>
      <c r="J265" s="60">
        <f t="shared" si="207"/>
        <v>0</v>
      </c>
      <c r="K265" s="60">
        <f t="shared" si="178"/>
        <v>0</v>
      </c>
      <c r="L265" s="66">
        <f>+L266</f>
        <v>49596199265</v>
      </c>
      <c r="M265" s="42">
        <f t="shared" si="208"/>
        <v>6.2843948488235032E-3</v>
      </c>
      <c r="N265" s="60">
        <f t="shared" si="209"/>
        <v>0</v>
      </c>
      <c r="O265" s="60">
        <f t="shared" si="209"/>
        <v>49596199265</v>
      </c>
      <c r="P265" s="60">
        <f t="shared" si="209"/>
        <v>0</v>
      </c>
      <c r="Q265" s="60">
        <f t="shared" si="209"/>
        <v>49596199265</v>
      </c>
      <c r="R265" s="60">
        <f t="shared" si="209"/>
        <v>0</v>
      </c>
      <c r="S265" s="60">
        <f t="shared" si="209"/>
        <v>0</v>
      </c>
      <c r="T265" s="60">
        <f t="shared" si="209"/>
        <v>0</v>
      </c>
      <c r="U265" s="60">
        <f t="shared" si="209"/>
        <v>49596199265</v>
      </c>
      <c r="V265" s="60">
        <f t="shared" si="209"/>
        <v>0</v>
      </c>
      <c r="W265" s="60">
        <f t="shared" si="209"/>
        <v>0</v>
      </c>
      <c r="X265" s="38">
        <f t="shared" si="210"/>
        <v>1</v>
      </c>
      <c r="Y265" s="38">
        <f t="shared" si="211"/>
        <v>0</v>
      </c>
      <c r="Z265" s="38">
        <f t="shared" si="212"/>
        <v>0</v>
      </c>
      <c r="AA265" s="38">
        <f t="shared" si="191"/>
        <v>0</v>
      </c>
      <c r="AB265" s="38" t="s">
        <v>40</v>
      </c>
    </row>
    <row r="266" spans="1:28" ht="33.75" customHeight="1" x14ac:dyDescent="0.25">
      <c r="A266" s="39" t="s">
        <v>438</v>
      </c>
      <c r="B266" s="34" t="s">
        <v>37</v>
      </c>
      <c r="C266" s="34">
        <v>10</v>
      </c>
      <c r="D266" s="34" t="s">
        <v>38</v>
      </c>
      <c r="E266" s="40" t="s">
        <v>439</v>
      </c>
      <c r="F266" s="60">
        <f t="shared" si="207"/>
        <v>49596199265</v>
      </c>
      <c r="G266" s="60">
        <f t="shared" si="207"/>
        <v>0</v>
      </c>
      <c r="H266" s="60">
        <f t="shared" si="207"/>
        <v>0</v>
      </c>
      <c r="I266" s="60">
        <f t="shared" si="207"/>
        <v>0</v>
      </c>
      <c r="J266" s="60">
        <f t="shared" si="207"/>
        <v>0</v>
      </c>
      <c r="K266" s="60">
        <f t="shared" si="178"/>
        <v>0</v>
      </c>
      <c r="L266" s="66">
        <f>+L267</f>
        <v>49596199265</v>
      </c>
      <c r="M266" s="42">
        <f t="shared" si="208"/>
        <v>6.2843948488235032E-3</v>
      </c>
      <c r="N266" s="60">
        <f t="shared" si="209"/>
        <v>0</v>
      </c>
      <c r="O266" s="60">
        <f t="shared" si="209"/>
        <v>49596199265</v>
      </c>
      <c r="P266" s="60">
        <f t="shared" si="209"/>
        <v>0</v>
      </c>
      <c r="Q266" s="60">
        <f t="shared" si="209"/>
        <v>49596199265</v>
      </c>
      <c r="R266" s="60">
        <f t="shared" si="209"/>
        <v>0</v>
      </c>
      <c r="S266" s="60">
        <f t="shared" si="209"/>
        <v>0</v>
      </c>
      <c r="T266" s="60">
        <f t="shared" si="209"/>
        <v>0</v>
      </c>
      <c r="U266" s="60">
        <f t="shared" si="209"/>
        <v>49596199265</v>
      </c>
      <c r="V266" s="60">
        <f t="shared" si="209"/>
        <v>0</v>
      </c>
      <c r="W266" s="60">
        <f t="shared" si="209"/>
        <v>0</v>
      </c>
      <c r="X266" s="38">
        <f t="shared" si="210"/>
        <v>1</v>
      </c>
      <c r="Y266" s="38">
        <f t="shared" si="211"/>
        <v>0</v>
      </c>
      <c r="Z266" s="38">
        <f t="shared" si="212"/>
        <v>0</v>
      </c>
      <c r="AA266" s="38">
        <f t="shared" si="191"/>
        <v>0</v>
      </c>
      <c r="AB266" s="38" t="s">
        <v>40</v>
      </c>
    </row>
    <row r="267" spans="1:28" ht="41.25" customHeight="1" x14ac:dyDescent="0.25">
      <c r="A267" s="43" t="s">
        <v>440</v>
      </c>
      <c r="B267" s="44" t="s">
        <v>37</v>
      </c>
      <c r="C267" s="44">
        <v>10</v>
      </c>
      <c r="D267" s="44" t="s">
        <v>38</v>
      </c>
      <c r="E267" s="45" t="s">
        <v>258</v>
      </c>
      <c r="F267" s="46">
        <v>49596199265</v>
      </c>
      <c r="G267" s="46">
        <v>0</v>
      </c>
      <c r="H267" s="46">
        <v>0</v>
      </c>
      <c r="I267" s="46">
        <v>0</v>
      </c>
      <c r="J267" s="46">
        <v>0</v>
      </c>
      <c r="K267" s="46">
        <f t="shared" si="178"/>
        <v>0</v>
      </c>
      <c r="L267" s="56">
        <f>+F267+K267</f>
        <v>49596199265</v>
      </c>
      <c r="M267" s="51">
        <f t="shared" si="208"/>
        <v>6.2843948488235032E-3</v>
      </c>
      <c r="N267" s="46">
        <v>0</v>
      </c>
      <c r="O267" s="46">
        <v>49596199265</v>
      </c>
      <c r="P267" s="46">
        <f>L267-O267</f>
        <v>0</v>
      </c>
      <c r="Q267" s="46">
        <v>49596199265</v>
      </c>
      <c r="R267" s="46">
        <f>+L267-Q267</f>
        <v>0</v>
      </c>
      <c r="S267" s="46">
        <f>O267-Q267</f>
        <v>0</v>
      </c>
      <c r="T267" s="46">
        <v>0</v>
      </c>
      <c r="U267" s="46">
        <f>+Q267-T267</f>
        <v>49596199265</v>
      </c>
      <c r="V267" s="46">
        <v>0</v>
      </c>
      <c r="W267" s="48">
        <f>+T267-V267</f>
        <v>0</v>
      </c>
      <c r="X267" s="49">
        <f t="shared" si="210"/>
        <v>1</v>
      </c>
      <c r="Y267" s="49">
        <f t="shared" si="211"/>
        <v>0</v>
      </c>
      <c r="Z267" s="49">
        <f t="shared" si="212"/>
        <v>0</v>
      </c>
      <c r="AA267" s="49">
        <f t="shared" si="191"/>
        <v>0</v>
      </c>
      <c r="AB267" s="49" t="s">
        <v>40</v>
      </c>
    </row>
    <row r="268" spans="1:28" ht="34.5" customHeight="1" x14ac:dyDescent="0.25">
      <c r="A268" s="105" t="s">
        <v>441</v>
      </c>
      <c r="B268" s="100" t="s">
        <v>37</v>
      </c>
      <c r="C268" s="34">
        <v>10</v>
      </c>
      <c r="D268" s="34" t="s">
        <v>38</v>
      </c>
      <c r="E268" s="95" t="s">
        <v>442</v>
      </c>
      <c r="F268" s="66">
        <f t="shared" ref="F268:J270" si="213">+F271</f>
        <v>26169238642</v>
      </c>
      <c r="G268" s="66">
        <f t="shared" si="213"/>
        <v>0</v>
      </c>
      <c r="H268" s="66">
        <f t="shared" si="213"/>
        <v>0</v>
      </c>
      <c r="I268" s="66">
        <f t="shared" si="213"/>
        <v>0</v>
      </c>
      <c r="J268" s="66">
        <f t="shared" si="213"/>
        <v>0</v>
      </c>
      <c r="K268" s="66">
        <f t="shared" si="178"/>
        <v>0</v>
      </c>
      <c r="L268" s="66">
        <f>+L271</f>
        <v>26169238642</v>
      </c>
      <c r="M268" s="42">
        <f t="shared" si="208"/>
        <v>3.3159361192315303E-3</v>
      </c>
      <c r="N268" s="66">
        <f t="shared" ref="N268:W270" si="214">+N271</f>
        <v>0</v>
      </c>
      <c r="O268" s="66">
        <f t="shared" si="214"/>
        <v>17859628181.43</v>
      </c>
      <c r="P268" s="66">
        <f t="shared" si="214"/>
        <v>8309610460.5700006</v>
      </c>
      <c r="Q268" s="66">
        <f t="shared" si="214"/>
        <v>16526177311.709999</v>
      </c>
      <c r="R268" s="66">
        <f t="shared" si="214"/>
        <v>9643061330.2900009</v>
      </c>
      <c r="S268" s="66">
        <f t="shared" si="214"/>
        <v>1333450869.72</v>
      </c>
      <c r="T268" s="66">
        <f t="shared" si="214"/>
        <v>5271060578.0799999</v>
      </c>
      <c r="U268" s="66">
        <f t="shared" si="214"/>
        <v>11255116733.630001</v>
      </c>
      <c r="V268" s="66">
        <f t="shared" si="214"/>
        <v>5236001932.0799999</v>
      </c>
      <c r="W268" s="66">
        <f t="shared" si="214"/>
        <v>35058646</v>
      </c>
      <c r="X268" s="38">
        <f t="shared" si="210"/>
        <v>0.63151158265592455</v>
      </c>
      <c r="Y268" s="38">
        <f t="shared" si="211"/>
        <v>0.2014220073495098</v>
      </c>
      <c r="Z268" s="38">
        <f t="shared" si="212"/>
        <v>0.20008231816406544</v>
      </c>
      <c r="AA268" s="38">
        <f t="shared" si="191"/>
        <v>0.3189521979983278</v>
      </c>
      <c r="AB268" s="38">
        <f>+V268/T268</f>
        <v>0.99334884403609525</v>
      </c>
    </row>
    <row r="269" spans="1:28" ht="34.5" customHeight="1" x14ac:dyDescent="0.25">
      <c r="A269" s="105" t="s">
        <v>441</v>
      </c>
      <c r="B269" s="100" t="s">
        <v>37</v>
      </c>
      <c r="C269" s="34">
        <v>13</v>
      </c>
      <c r="D269" s="34" t="s">
        <v>38</v>
      </c>
      <c r="E269" s="95" t="s">
        <v>442</v>
      </c>
      <c r="F269" s="66">
        <f t="shared" si="213"/>
        <v>15000000000</v>
      </c>
      <c r="G269" s="66">
        <f t="shared" si="213"/>
        <v>0</v>
      </c>
      <c r="H269" s="66">
        <f t="shared" si="213"/>
        <v>0</v>
      </c>
      <c r="I269" s="66">
        <f t="shared" si="213"/>
        <v>2925000000</v>
      </c>
      <c r="J269" s="66">
        <f t="shared" si="213"/>
        <v>2925000000</v>
      </c>
      <c r="K269" s="66">
        <f t="shared" si="178"/>
        <v>0</v>
      </c>
      <c r="L269" s="66">
        <f>+L272</f>
        <v>15000000000</v>
      </c>
      <c r="M269" s="42">
        <f t="shared" si="208"/>
        <v>1.9006682796130295E-3</v>
      </c>
      <c r="N269" s="66">
        <f t="shared" si="214"/>
        <v>0</v>
      </c>
      <c r="O269" s="66">
        <f t="shared" si="214"/>
        <v>12075000000</v>
      </c>
      <c r="P269" s="66">
        <f t="shared" si="214"/>
        <v>2925000000</v>
      </c>
      <c r="Q269" s="66">
        <f t="shared" si="214"/>
        <v>6405089410</v>
      </c>
      <c r="R269" s="66">
        <f t="shared" si="214"/>
        <v>8594910590</v>
      </c>
      <c r="S269" s="66">
        <f t="shared" si="214"/>
        <v>5669910590</v>
      </c>
      <c r="T269" s="66">
        <f t="shared" si="214"/>
        <v>0</v>
      </c>
      <c r="U269" s="66">
        <f t="shared" si="214"/>
        <v>6405089410</v>
      </c>
      <c r="V269" s="66">
        <f t="shared" si="214"/>
        <v>0</v>
      </c>
      <c r="W269" s="66">
        <f t="shared" si="214"/>
        <v>0</v>
      </c>
      <c r="X269" s="38">
        <f t="shared" si="210"/>
        <v>0.42700596066666668</v>
      </c>
      <c r="Y269" s="38">
        <f t="shared" si="211"/>
        <v>0</v>
      </c>
      <c r="Z269" s="38">
        <f t="shared" si="212"/>
        <v>0</v>
      </c>
      <c r="AA269" s="38">
        <f t="shared" si="191"/>
        <v>0</v>
      </c>
      <c r="AB269" s="38" t="s">
        <v>40</v>
      </c>
    </row>
    <row r="270" spans="1:28" ht="34.5" customHeight="1" x14ac:dyDescent="0.25">
      <c r="A270" s="105" t="s">
        <v>441</v>
      </c>
      <c r="B270" s="100" t="s">
        <v>41</v>
      </c>
      <c r="C270" s="34">
        <v>20</v>
      </c>
      <c r="D270" s="34" t="s">
        <v>38</v>
      </c>
      <c r="E270" s="95" t="s">
        <v>442</v>
      </c>
      <c r="F270" s="60">
        <f t="shared" si="213"/>
        <v>21336005728</v>
      </c>
      <c r="G270" s="60">
        <f t="shared" si="213"/>
        <v>0</v>
      </c>
      <c r="H270" s="60">
        <f t="shared" si="213"/>
        <v>0</v>
      </c>
      <c r="I270" s="60">
        <f t="shared" si="213"/>
        <v>2074546116</v>
      </c>
      <c r="J270" s="60">
        <f t="shared" si="213"/>
        <v>2074546116</v>
      </c>
      <c r="K270" s="66">
        <f t="shared" si="178"/>
        <v>0</v>
      </c>
      <c r="L270" s="66">
        <f>+L273</f>
        <v>21336005728</v>
      </c>
      <c r="M270" s="42">
        <f t="shared" si="208"/>
        <v>2.7035112867234336E-3</v>
      </c>
      <c r="N270" s="60">
        <f t="shared" si="214"/>
        <v>0</v>
      </c>
      <c r="O270" s="60">
        <f t="shared" si="214"/>
        <v>14308362670</v>
      </c>
      <c r="P270" s="60">
        <f t="shared" si="214"/>
        <v>7027643058</v>
      </c>
      <c r="Q270" s="60">
        <f t="shared" si="214"/>
        <v>4914300481.75</v>
      </c>
      <c r="R270" s="60">
        <f t="shared" si="214"/>
        <v>16421705246.25</v>
      </c>
      <c r="S270" s="60">
        <f t="shared" si="214"/>
        <v>9394062188.25</v>
      </c>
      <c r="T270" s="60">
        <f t="shared" si="214"/>
        <v>1524691395.75</v>
      </c>
      <c r="U270" s="60">
        <f t="shared" si="214"/>
        <v>3389609086</v>
      </c>
      <c r="V270" s="60">
        <f t="shared" si="214"/>
        <v>1462014211.75</v>
      </c>
      <c r="W270" s="60">
        <f t="shared" si="214"/>
        <v>62677184</v>
      </c>
      <c r="X270" s="38">
        <f t="shared" si="210"/>
        <v>0.23032898211593505</v>
      </c>
      <c r="Y270" s="38">
        <f t="shared" si="211"/>
        <v>7.1460957368843087E-2</v>
      </c>
      <c r="Z270" s="38">
        <f t="shared" si="212"/>
        <v>6.8523332360721417E-2</v>
      </c>
      <c r="AA270" s="38">
        <f t="shared" si="191"/>
        <v>0.31025603774375876</v>
      </c>
      <c r="AB270" s="38">
        <f>+V270/T270</f>
        <v>0.95889188843413853</v>
      </c>
    </row>
    <row r="271" spans="1:28" ht="34.5" customHeight="1" x14ac:dyDescent="0.25">
      <c r="A271" s="105" t="s">
        <v>443</v>
      </c>
      <c r="B271" s="100" t="s">
        <v>37</v>
      </c>
      <c r="C271" s="34">
        <v>10</v>
      </c>
      <c r="D271" s="34" t="s">
        <v>38</v>
      </c>
      <c r="E271" s="95" t="s">
        <v>251</v>
      </c>
      <c r="F271" s="66">
        <f>+F274+F278+F296+F300</f>
        <v>26169238642</v>
      </c>
      <c r="G271" s="66">
        <f>+G274+G278+G296+G300</f>
        <v>0</v>
      </c>
      <c r="H271" s="66">
        <f>+H274+H278+H296+H300</f>
        <v>0</v>
      </c>
      <c r="I271" s="66">
        <f>+I274+I278+I296+I300</f>
        <v>0</v>
      </c>
      <c r="J271" s="66">
        <f>+J274+J278+J296+J300</f>
        <v>0</v>
      </c>
      <c r="K271" s="66">
        <f t="shared" si="178"/>
        <v>0</v>
      </c>
      <c r="L271" s="66">
        <f>+L274+L278+L296+L300</f>
        <v>26169238642</v>
      </c>
      <c r="M271" s="42">
        <f t="shared" si="208"/>
        <v>3.3159361192315303E-3</v>
      </c>
      <c r="N271" s="66">
        <f t="shared" ref="N271:W271" si="215">+N274+N278+N296+N300</f>
        <v>0</v>
      </c>
      <c r="O271" s="66">
        <f t="shared" si="215"/>
        <v>17859628181.43</v>
      </c>
      <c r="P271" s="66">
        <f t="shared" si="215"/>
        <v>8309610460.5700006</v>
      </c>
      <c r="Q271" s="66">
        <f t="shared" si="215"/>
        <v>16526177311.709999</v>
      </c>
      <c r="R271" s="66">
        <f t="shared" si="215"/>
        <v>9643061330.2900009</v>
      </c>
      <c r="S271" s="66">
        <f t="shared" si="215"/>
        <v>1333450869.72</v>
      </c>
      <c r="T271" s="66">
        <f t="shared" si="215"/>
        <v>5271060578.0799999</v>
      </c>
      <c r="U271" s="66">
        <f t="shared" si="215"/>
        <v>11255116733.630001</v>
      </c>
      <c r="V271" s="66">
        <f t="shared" si="215"/>
        <v>5236001932.0799999</v>
      </c>
      <c r="W271" s="66">
        <f t="shared" si="215"/>
        <v>35058646</v>
      </c>
      <c r="X271" s="38">
        <f t="shared" si="210"/>
        <v>0.63151158265592455</v>
      </c>
      <c r="Y271" s="38">
        <f t="shared" si="211"/>
        <v>0.2014220073495098</v>
      </c>
      <c r="Z271" s="38">
        <f t="shared" si="212"/>
        <v>0.20008231816406544</v>
      </c>
      <c r="AA271" s="38">
        <f t="shared" si="191"/>
        <v>0.3189521979983278</v>
      </c>
      <c r="AB271" s="38">
        <f>+V271/T271</f>
        <v>0.99334884403609525</v>
      </c>
    </row>
    <row r="272" spans="1:28" ht="34.5" customHeight="1" x14ac:dyDescent="0.25">
      <c r="A272" s="105" t="s">
        <v>443</v>
      </c>
      <c r="B272" s="100" t="s">
        <v>37</v>
      </c>
      <c r="C272" s="34">
        <v>13</v>
      </c>
      <c r="D272" s="34" t="s">
        <v>38</v>
      </c>
      <c r="E272" s="95" t="s">
        <v>251</v>
      </c>
      <c r="F272" s="66">
        <f t="shared" ref="F272:J273" si="216">+F279</f>
        <v>15000000000</v>
      </c>
      <c r="G272" s="66">
        <f t="shared" si="216"/>
        <v>0</v>
      </c>
      <c r="H272" s="66">
        <f t="shared" si="216"/>
        <v>0</v>
      </c>
      <c r="I272" s="66">
        <f t="shared" si="216"/>
        <v>2925000000</v>
      </c>
      <c r="J272" s="66">
        <f t="shared" si="216"/>
        <v>2925000000</v>
      </c>
      <c r="K272" s="66">
        <f t="shared" si="178"/>
        <v>0</v>
      </c>
      <c r="L272" s="66">
        <f>+L279</f>
        <v>15000000000</v>
      </c>
      <c r="M272" s="42">
        <f t="shared" si="208"/>
        <v>1.9006682796130295E-3</v>
      </c>
      <c r="N272" s="66">
        <f t="shared" ref="N272:W273" si="217">+N279</f>
        <v>0</v>
      </c>
      <c r="O272" s="66">
        <f t="shared" si="217"/>
        <v>12075000000</v>
      </c>
      <c r="P272" s="66">
        <f t="shared" si="217"/>
        <v>2925000000</v>
      </c>
      <c r="Q272" s="66">
        <f t="shared" si="217"/>
        <v>6405089410</v>
      </c>
      <c r="R272" s="66">
        <f t="shared" si="217"/>
        <v>8594910590</v>
      </c>
      <c r="S272" s="66">
        <f t="shared" si="217"/>
        <v>5669910590</v>
      </c>
      <c r="T272" s="66">
        <f t="shared" si="217"/>
        <v>0</v>
      </c>
      <c r="U272" s="66">
        <f t="shared" si="217"/>
        <v>6405089410</v>
      </c>
      <c r="V272" s="66">
        <f t="shared" si="217"/>
        <v>0</v>
      </c>
      <c r="W272" s="66">
        <f t="shared" si="217"/>
        <v>0</v>
      </c>
      <c r="X272" s="38">
        <f t="shared" si="210"/>
        <v>0.42700596066666668</v>
      </c>
      <c r="Y272" s="38">
        <f t="shared" si="211"/>
        <v>0</v>
      </c>
      <c r="Z272" s="38">
        <f t="shared" si="212"/>
        <v>0</v>
      </c>
      <c r="AA272" s="38">
        <f t="shared" si="191"/>
        <v>0</v>
      </c>
      <c r="AB272" s="38" t="s">
        <v>40</v>
      </c>
    </row>
    <row r="273" spans="1:28" ht="34.5" customHeight="1" x14ac:dyDescent="0.25">
      <c r="A273" s="105" t="s">
        <v>443</v>
      </c>
      <c r="B273" s="100" t="s">
        <v>41</v>
      </c>
      <c r="C273" s="34">
        <v>20</v>
      </c>
      <c r="D273" s="34" t="s">
        <v>38</v>
      </c>
      <c r="E273" s="95" t="s">
        <v>251</v>
      </c>
      <c r="F273" s="66">
        <f t="shared" si="216"/>
        <v>21336005728</v>
      </c>
      <c r="G273" s="66">
        <f t="shared" si="216"/>
        <v>0</v>
      </c>
      <c r="H273" s="66">
        <f t="shared" si="216"/>
        <v>0</v>
      </c>
      <c r="I273" s="66">
        <f t="shared" si="216"/>
        <v>2074546116</v>
      </c>
      <c r="J273" s="66">
        <f t="shared" si="216"/>
        <v>2074546116</v>
      </c>
      <c r="K273" s="66">
        <f t="shared" si="178"/>
        <v>0</v>
      </c>
      <c r="L273" s="66">
        <f>+L280</f>
        <v>21336005728</v>
      </c>
      <c r="M273" s="42">
        <f t="shared" si="208"/>
        <v>2.7035112867234336E-3</v>
      </c>
      <c r="N273" s="66">
        <f t="shared" si="217"/>
        <v>0</v>
      </c>
      <c r="O273" s="66">
        <f t="shared" si="217"/>
        <v>14308362670</v>
      </c>
      <c r="P273" s="66">
        <f t="shared" si="217"/>
        <v>7027643058</v>
      </c>
      <c r="Q273" s="66">
        <f t="shared" si="217"/>
        <v>4914300481.75</v>
      </c>
      <c r="R273" s="66">
        <f t="shared" si="217"/>
        <v>16421705246.25</v>
      </c>
      <c r="S273" s="66">
        <f t="shared" si="217"/>
        <v>9394062188.25</v>
      </c>
      <c r="T273" s="66">
        <f t="shared" si="217"/>
        <v>1524691395.75</v>
      </c>
      <c r="U273" s="66">
        <f t="shared" si="217"/>
        <v>3389609086</v>
      </c>
      <c r="V273" s="66">
        <f t="shared" si="217"/>
        <v>1462014211.75</v>
      </c>
      <c r="W273" s="66">
        <f t="shared" si="217"/>
        <v>62677184</v>
      </c>
      <c r="X273" s="38">
        <f t="shared" si="210"/>
        <v>0.23032898211593505</v>
      </c>
      <c r="Y273" s="38">
        <f t="shared" si="211"/>
        <v>7.1460957368843087E-2</v>
      </c>
      <c r="Z273" s="38">
        <f t="shared" si="212"/>
        <v>6.8523332360721417E-2</v>
      </c>
      <c r="AA273" s="38">
        <f t="shared" si="191"/>
        <v>0.31025603774375876</v>
      </c>
      <c r="AB273" s="38">
        <f t="shared" ref="AB273:AB278" si="218">+V273/T273</f>
        <v>0.95889188843413853</v>
      </c>
    </row>
    <row r="274" spans="1:28" ht="66" customHeight="1" x14ac:dyDescent="0.25">
      <c r="A274" s="96" t="s">
        <v>444</v>
      </c>
      <c r="B274" s="100" t="s">
        <v>37</v>
      </c>
      <c r="C274" s="34">
        <v>10</v>
      </c>
      <c r="D274" s="34" t="s">
        <v>38</v>
      </c>
      <c r="E274" s="95" t="s">
        <v>445</v>
      </c>
      <c r="F274" s="66">
        <f t="shared" ref="F274:J276" si="219">+F275</f>
        <v>50000000</v>
      </c>
      <c r="G274" s="66">
        <f t="shared" si="219"/>
        <v>0</v>
      </c>
      <c r="H274" s="66">
        <f t="shared" si="219"/>
        <v>0</v>
      </c>
      <c r="I274" s="66">
        <f t="shared" si="219"/>
        <v>0</v>
      </c>
      <c r="J274" s="66">
        <f t="shared" si="219"/>
        <v>0</v>
      </c>
      <c r="K274" s="66">
        <f t="shared" si="178"/>
        <v>0</v>
      </c>
      <c r="L274" s="66">
        <f>+L275</f>
        <v>50000000</v>
      </c>
      <c r="M274" s="61">
        <f t="shared" si="208"/>
        <v>6.3355609320434317E-6</v>
      </c>
      <c r="N274" s="66">
        <f t="shared" ref="N274:W276" si="220">+N275</f>
        <v>0</v>
      </c>
      <c r="O274" s="66">
        <f t="shared" si="220"/>
        <v>29022761</v>
      </c>
      <c r="P274" s="66">
        <f t="shared" si="220"/>
        <v>20977239</v>
      </c>
      <c r="Q274" s="66">
        <f t="shared" si="220"/>
        <v>15640514.130000001</v>
      </c>
      <c r="R274" s="66">
        <f t="shared" si="220"/>
        <v>34359485.869999997</v>
      </c>
      <c r="S274" s="66">
        <f t="shared" si="220"/>
        <v>13382246.869999999</v>
      </c>
      <c r="T274" s="66">
        <f t="shared" si="220"/>
        <v>4831679.13</v>
      </c>
      <c r="U274" s="66">
        <f t="shared" si="220"/>
        <v>10808835</v>
      </c>
      <c r="V274" s="66">
        <f t="shared" si="220"/>
        <v>4831679.13</v>
      </c>
      <c r="W274" s="66">
        <f t="shared" si="220"/>
        <v>0</v>
      </c>
      <c r="X274" s="38">
        <f t="shared" si="210"/>
        <v>0.31281028259999999</v>
      </c>
      <c r="Y274" s="38">
        <f t="shared" si="211"/>
        <v>9.6633582600000004E-2</v>
      </c>
      <c r="Z274" s="38">
        <f t="shared" si="212"/>
        <v>9.6633582600000004E-2</v>
      </c>
      <c r="AA274" s="38">
        <f t="shared" si="191"/>
        <v>0.30892073558709798</v>
      </c>
      <c r="AB274" s="38">
        <f t="shared" si="218"/>
        <v>1</v>
      </c>
    </row>
    <row r="275" spans="1:28" ht="49.5" customHeight="1" x14ac:dyDescent="0.25">
      <c r="A275" s="96" t="s">
        <v>446</v>
      </c>
      <c r="B275" s="100" t="s">
        <v>37</v>
      </c>
      <c r="C275" s="34">
        <v>10</v>
      </c>
      <c r="D275" s="34" t="s">
        <v>38</v>
      </c>
      <c r="E275" s="95" t="s">
        <v>445</v>
      </c>
      <c r="F275" s="66">
        <f t="shared" si="219"/>
        <v>50000000</v>
      </c>
      <c r="G275" s="66">
        <f t="shared" si="219"/>
        <v>0</v>
      </c>
      <c r="H275" s="66">
        <f t="shared" si="219"/>
        <v>0</v>
      </c>
      <c r="I275" s="66">
        <f t="shared" si="219"/>
        <v>0</v>
      </c>
      <c r="J275" s="66">
        <f t="shared" si="219"/>
        <v>0</v>
      </c>
      <c r="K275" s="66">
        <f t="shared" si="178"/>
        <v>0</v>
      </c>
      <c r="L275" s="66">
        <f>+L276</f>
        <v>50000000</v>
      </c>
      <c r="M275" s="61">
        <f t="shared" si="208"/>
        <v>6.3355609320434317E-6</v>
      </c>
      <c r="N275" s="66">
        <f t="shared" si="220"/>
        <v>0</v>
      </c>
      <c r="O275" s="66">
        <f t="shared" si="220"/>
        <v>29022761</v>
      </c>
      <c r="P275" s="66">
        <f t="shared" si="220"/>
        <v>20977239</v>
      </c>
      <c r="Q275" s="66">
        <f t="shared" si="220"/>
        <v>15640514.130000001</v>
      </c>
      <c r="R275" s="66">
        <f t="shared" si="220"/>
        <v>34359485.869999997</v>
      </c>
      <c r="S275" s="66">
        <f t="shared" si="220"/>
        <v>13382246.869999999</v>
      </c>
      <c r="T275" s="66">
        <f t="shared" si="220"/>
        <v>4831679.13</v>
      </c>
      <c r="U275" s="66">
        <f t="shared" si="220"/>
        <v>10808835</v>
      </c>
      <c r="V275" s="66">
        <f t="shared" si="220"/>
        <v>4831679.13</v>
      </c>
      <c r="W275" s="66">
        <f t="shared" si="220"/>
        <v>0</v>
      </c>
      <c r="X275" s="38">
        <f t="shared" si="210"/>
        <v>0.31281028259999999</v>
      </c>
      <c r="Y275" s="38">
        <f t="shared" si="211"/>
        <v>9.6633582600000004E-2</v>
      </c>
      <c r="Z275" s="38">
        <f t="shared" si="212"/>
        <v>9.6633582600000004E-2</v>
      </c>
      <c r="AA275" s="38">
        <f t="shared" si="191"/>
        <v>0.30892073558709798</v>
      </c>
      <c r="AB275" s="38">
        <f t="shared" si="218"/>
        <v>1</v>
      </c>
    </row>
    <row r="276" spans="1:28" ht="35.25" customHeight="1" x14ac:dyDescent="0.25">
      <c r="A276" s="96" t="s">
        <v>447</v>
      </c>
      <c r="B276" s="100" t="s">
        <v>37</v>
      </c>
      <c r="C276" s="34">
        <v>10</v>
      </c>
      <c r="D276" s="34" t="s">
        <v>38</v>
      </c>
      <c r="E276" s="95" t="s">
        <v>448</v>
      </c>
      <c r="F276" s="66">
        <f t="shared" si="219"/>
        <v>50000000</v>
      </c>
      <c r="G276" s="66">
        <f t="shared" si="219"/>
        <v>0</v>
      </c>
      <c r="H276" s="66">
        <f t="shared" si="219"/>
        <v>0</v>
      </c>
      <c r="I276" s="66">
        <f t="shared" si="219"/>
        <v>0</v>
      </c>
      <c r="J276" s="66">
        <f t="shared" si="219"/>
        <v>0</v>
      </c>
      <c r="K276" s="66">
        <f t="shared" si="178"/>
        <v>0</v>
      </c>
      <c r="L276" s="66">
        <f>+L277</f>
        <v>50000000</v>
      </c>
      <c r="M276" s="61">
        <f t="shared" si="208"/>
        <v>6.3355609320434317E-6</v>
      </c>
      <c r="N276" s="66">
        <f t="shared" si="220"/>
        <v>0</v>
      </c>
      <c r="O276" s="66">
        <f t="shared" si="220"/>
        <v>29022761</v>
      </c>
      <c r="P276" s="66">
        <f t="shared" si="220"/>
        <v>20977239</v>
      </c>
      <c r="Q276" s="66">
        <f t="shared" si="220"/>
        <v>15640514.130000001</v>
      </c>
      <c r="R276" s="66">
        <f t="shared" si="220"/>
        <v>34359485.869999997</v>
      </c>
      <c r="S276" s="66">
        <f t="shared" si="220"/>
        <v>13382246.869999999</v>
      </c>
      <c r="T276" s="66">
        <f t="shared" si="220"/>
        <v>4831679.13</v>
      </c>
      <c r="U276" s="66">
        <f t="shared" si="220"/>
        <v>10808835</v>
      </c>
      <c r="V276" s="66">
        <f t="shared" si="220"/>
        <v>4831679.13</v>
      </c>
      <c r="W276" s="66">
        <f t="shared" si="220"/>
        <v>0</v>
      </c>
      <c r="X276" s="38">
        <f t="shared" si="210"/>
        <v>0.31281028259999999</v>
      </c>
      <c r="Y276" s="38">
        <f t="shared" si="211"/>
        <v>9.6633582600000004E-2</v>
      </c>
      <c r="Z276" s="38">
        <f t="shared" si="212"/>
        <v>9.6633582600000004E-2</v>
      </c>
      <c r="AA276" s="38">
        <f t="shared" si="191"/>
        <v>0.30892073558709798</v>
      </c>
      <c r="AB276" s="38">
        <f t="shared" si="218"/>
        <v>1</v>
      </c>
    </row>
    <row r="277" spans="1:28" ht="48" customHeight="1" x14ac:dyDescent="0.25">
      <c r="A277" s="43" t="s">
        <v>449</v>
      </c>
      <c r="B277" s="103" t="s">
        <v>37</v>
      </c>
      <c r="C277" s="44">
        <v>10</v>
      </c>
      <c r="D277" s="44" t="s">
        <v>38</v>
      </c>
      <c r="E277" s="45" t="s">
        <v>258</v>
      </c>
      <c r="F277" s="46">
        <v>50000000</v>
      </c>
      <c r="G277" s="46">
        <v>0</v>
      </c>
      <c r="H277" s="46">
        <v>0</v>
      </c>
      <c r="I277" s="46">
        <v>0</v>
      </c>
      <c r="J277" s="46">
        <v>0</v>
      </c>
      <c r="K277" s="46">
        <f t="shared" si="178"/>
        <v>0</v>
      </c>
      <c r="L277" s="56">
        <f>+F277+K277</f>
        <v>50000000</v>
      </c>
      <c r="M277" s="53">
        <f t="shared" si="208"/>
        <v>6.3355609320434317E-6</v>
      </c>
      <c r="N277" s="46">
        <v>0</v>
      </c>
      <c r="O277" s="46">
        <v>29022761</v>
      </c>
      <c r="P277" s="46">
        <f>L277-O277</f>
        <v>20977239</v>
      </c>
      <c r="Q277" s="46">
        <v>15640514.130000001</v>
      </c>
      <c r="R277" s="46">
        <f>+L277-Q277</f>
        <v>34359485.869999997</v>
      </c>
      <c r="S277" s="46">
        <f>O277-Q277</f>
        <v>13382246.869999999</v>
      </c>
      <c r="T277" s="46">
        <v>4831679.13</v>
      </c>
      <c r="U277" s="46">
        <f>+Q277-T277</f>
        <v>10808835</v>
      </c>
      <c r="V277" s="46">
        <v>4831679.13</v>
      </c>
      <c r="W277" s="48">
        <f>+T277-V277</f>
        <v>0</v>
      </c>
      <c r="X277" s="49">
        <f t="shared" si="210"/>
        <v>0.31281028259999999</v>
      </c>
      <c r="Y277" s="49">
        <f t="shared" si="211"/>
        <v>9.6633582600000004E-2</v>
      </c>
      <c r="Z277" s="49">
        <f t="shared" si="212"/>
        <v>9.6633582600000004E-2</v>
      </c>
      <c r="AA277" s="49">
        <f t="shared" si="191"/>
        <v>0.30892073558709798</v>
      </c>
      <c r="AB277" s="258">
        <f t="shared" si="218"/>
        <v>1</v>
      </c>
    </row>
    <row r="278" spans="1:28" ht="64.5" customHeight="1" x14ac:dyDescent="0.25">
      <c r="A278" s="96" t="s">
        <v>450</v>
      </c>
      <c r="B278" s="107" t="s">
        <v>37</v>
      </c>
      <c r="C278" s="34">
        <v>10</v>
      </c>
      <c r="D278" s="34" t="s">
        <v>38</v>
      </c>
      <c r="E278" s="95" t="s">
        <v>451</v>
      </c>
      <c r="F278" s="60">
        <f t="shared" ref="F278:J280" si="221">+F281</f>
        <v>19000238642</v>
      </c>
      <c r="G278" s="60">
        <f t="shared" si="221"/>
        <v>0</v>
      </c>
      <c r="H278" s="60">
        <f t="shared" si="221"/>
        <v>0</v>
      </c>
      <c r="I278" s="60">
        <f t="shared" si="221"/>
        <v>0</v>
      </c>
      <c r="J278" s="60">
        <f t="shared" si="221"/>
        <v>0</v>
      </c>
      <c r="K278" s="66">
        <f t="shared" si="178"/>
        <v>0</v>
      </c>
      <c r="L278" s="66">
        <f>+L281</f>
        <v>19000238642</v>
      </c>
      <c r="M278" s="42">
        <f t="shared" si="208"/>
        <v>2.407543392795143E-3</v>
      </c>
      <c r="N278" s="60">
        <f t="shared" ref="N278:W280" si="222">+N281</f>
        <v>0</v>
      </c>
      <c r="O278" s="60">
        <f t="shared" si="222"/>
        <v>13124449671</v>
      </c>
      <c r="P278" s="60">
        <f t="shared" si="222"/>
        <v>5875788971</v>
      </c>
      <c r="Q278" s="60">
        <f t="shared" si="222"/>
        <v>11979577527.42</v>
      </c>
      <c r="R278" s="60">
        <f t="shared" si="222"/>
        <v>7020661114.5799999</v>
      </c>
      <c r="S278" s="60">
        <f t="shared" si="222"/>
        <v>1144872143.5799999</v>
      </c>
      <c r="T278" s="60">
        <f t="shared" si="222"/>
        <v>2632887298.29</v>
      </c>
      <c r="U278" s="60">
        <f t="shared" si="222"/>
        <v>9346690229.1300011</v>
      </c>
      <c r="V278" s="60">
        <f t="shared" si="222"/>
        <v>2602754258.29</v>
      </c>
      <c r="W278" s="60">
        <f t="shared" si="222"/>
        <v>30133040</v>
      </c>
      <c r="X278" s="38">
        <f t="shared" si="210"/>
        <v>0.63049616129237251</v>
      </c>
      <c r="Y278" s="38">
        <f t="shared" si="211"/>
        <v>0.13857127522967036</v>
      </c>
      <c r="Z278" s="38">
        <f t="shared" si="212"/>
        <v>0.13698534567542828</v>
      </c>
      <c r="AA278" s="38">
        <f t="shared" si="191"/>
        <v>0.21978131468022108</v>
      </c>
      <c r="AB278" s="38">
        <f t="shared" si="218"/>
        <v>0.98855513488193336</v>
      </c>
    </row>
    <row r="279" spans="1:28" ht="64.5" customHeight="1" x14ac:dyDescent="0.25">
      <c r="A279" s="96" t="s">
        <v>450</v>
      </c>
      <c r="B279" s="100" t="s">
        <v>37</v>
      </c>
      <c r="C279" s="34">
        <v>13</v>
      </c>
      <c r="D279" s="34" t="s">
        <v>38</v>
      </c>
      <c r="E279" s="95" t="s">
        <v>451</v>
      </c>
      <c r="F279" s="60">
        <f t="shared" si="221"/>
        <v>15000000000</v>
      </c>
      <c r="G279" s="60">
        <f t="shared" si="221"/>
        <v>0</v>
      </c>
      <c r="H279" s="60">
        <f t="shared" si="221"/>
        <v>0</v>
      </c>
      <c r="I279" s="60">
        <f t="shared" si="221"/>
        <v>2925000000</v>
      </c>
      <c r="J279" s="60">
        <f t="shared" si="221"/>
        <v>2925000000</v>
      </c>
      <c r="K279" s="66">
        <f t="shared" si="178"/>
        <v>0</v>
      </c>
      <c r="L279" s="66">
        <f>+L282</f>
        <v>15000000000</v>
      </c>
      <c r="M279" s="42">
        <f t="shared" si="208"/>
        <v>1.9006682796130295E-3</v>
      </c>
      <c r="N279" s="60">
        <f t="shared" si="222"/>
        <v>0</v>
      </c>
      <c r="O279" s="60">
        <f t="shared" si="222"/>
        <v>12075000000</v>
      </c>
      <c r="P279" s="60">
        <f t="shared" si="222"/>
        <v>2925000000</v>
      </c>
      <c r="Q279" s="60">
        <f t="shared" si="222"/>
        <v>6405089410</v>
      </c>
      <c r="R279" s="60">
        <f t="shared" si="222"/>
        <v>8594910590</v>
      </c>
      <c r="S279" s="60">
        <f t="shared" si="222"/>
        <v>5669910590</v>
      </c>
      <c r="T279" s="60">
        <f t="shared" si="222"/>
        <v>0</v>
      </c>
      <c r="U279" s="60">
        <f t="shared" si="222"/>
        <v>6405089410</v>
      </c>
      <c r="V279" s="60">
        <f t="shared" si="222"/>
        <v>0</v>
      </c>
      <c r="W279" s="60">
        <f t="shared" si="222"/>
        <v>0</v>
      </c>
      <c r="X279" s="38">
        <f t="shared" si="210"/>
        <v>0.42700596066666668</v>
      </c>
      <c r="Y279" s="38">
        <f t="shared" si="211"/>
        <v>0</v>
      </c>
      <c r="Z279" s="38">
        <f t="shared" si="212"/>
        <v>0</v>
      </c>
      <c r="AA279" s="38">
        <f t="shared" si="191"/>
        <v>0</v>
      </c>
      <c r="AB279" s="38" t="s">
        <v>40</v>
      </c>
    </row>
    <row r="280" spans="1:28" ht="64.5" customHeight="1" x14ac:dyDescent="0.25">
      <c r="A280" s="96" t="s">
        <v>450</v>
      </c>
      <c r="B280" s="100" t="s">
        <v>41</v>
      </c>
      <c r="C280" s="34">
        <v>20</v>
      </c>
      <c r="D280" s="34" t="s">
        <v>38</v>
      </c>
      <c r="E280" s="95" t="s">
        <v>451</v>
      </c>
      <c r="F280" s="60">
        <f t="shared" si="221"/>
        <v>21336005728</v>
      </c>
      <c r="G280" s="60">
        <f t="shared" si="221"/>
        <v>0</v>
      </c>
      <c r="H280" s="60">
        <f t="shared" si="221"/>
        <v>0</v>
      </c>
      <c r="I280" s="60">
        <f t="shared" si="221"/>
        <v>2074546116</v>
      </c>
      <c r="J280" s="60">
        <f t="shared" si="221"/>
        <v>2074546116</v>
      </c>
      <c r="K280" s="66">
        <f t="shared" si="178"/>
        <v>0</v>
      </c>
      <c r="L280" s="66">
        <f>+L283</f>
        <v>21336005728</v>
      </c>
      <c r="M280" s="42">
        <f t="shared" si="208"/>
        <v>2.7035112867234336E-3</v>
      </c>
      <c r="N280" s="60">
        <f t="shared" si="222"/>
        <v>0</v>
      </c>
      <c r="O280" s="60">
        <f t="shared" si="222"/>
        <v>14308362670</v>
      </c>
      <c r="P280" s="60">
        <f t="shared" si="222"/>
        <v>7027643058</v>
      </c>
      <c r="Q280" s="60">
        <f t="shared" si="222"/>
        <v>4914300481.75</v>
      </c>
      <c r="R280" s="60">
        <f t="shared" si="222"/>
        <v>16421705246.25</v>
      </c>
      <c r="S280" s="60">
        <f t="shared" si="222"/>
        <v>9394062188.25</v>
      </c>
      <c r="T280" s="60">
        <f t="shared" si="222"/>
        <v>1524691395.75</v>
      </c>
      <c r="U280" s="60">
        <f t="shared" si="222"/>
        <v>3389609086</v>
      </c>
      <c r="V280" s="60">
        <f t="shared" si="222"/>
        <v>1462014211.75</v>
      </c>
      <c r="W280" s="60">
        <f t="shared" si="222"/>
        <v>62677184</v>
      </c>
      <c r="X280" s="38">
        <f t="shared" si="210"/>
        <v>0.23032898211593505</v>
      </c>
      <c r="Y280" s="38">
        <f t="shared" si="211"/>
        <v>7.1460957368843087E-2</v>
      </c>
      <c r="Z280" s="38">
        <f t="shared" si="212"/>
        <v>6.8523332360721417E-2</v>
      </c>
      <c r="AA280" s="38">
        <f t="shared" si="191"/>
        <v>0.31025603774375876</v>
      </c>
      <c r="AB280" s="38">
        <f>+V280/T280</f>
        <v>0.95889188843413853</v>
      </c>
    </row>
    <row r="281" spans="1:28" ht="49.5" customHeight="1" x14ac:dyDescent="0.25">
      <c r="A281" s="96" t="s">
        <v>452</v>
      </c>
      <c r="B281" s="107" t="s">
        <v>37</v>
      </c>
      <c r="C281" s="34">
        <v>10</v>
      </c>
      <c r="D281" s="34" t="s">
        <v>38</v>
      </c>
      <c r="E281" s="95" t="s">
        <v>451</v>
      </c>
      <c r="F281" s="66">
        <f t="shared" ref="F281:J283" si="223">+F284+F287</f>
        <v>19000238642</v>
      </c>
      <c r="G281" s="66">
        <f t="shared" si="223"/>
        <v>0</v>
      </c>
      <c r="H281" s="66">
        <f t="shared" si="223"/>
        <v>0</v>
      </c>
      <c r="I281" s="66">
        <f t="shared" si="223"/>
        <v>0</v>
      </c>
      <c r="J281" s="66">
        <f t="shared" si="223"/>
        <v>0</v>
      </c>
      <c r="K281" s="66">
        <f t="shared" si="178"/>
        <v>0</v>
      </c>
      <c r="L281" s="66">
        <f>+L284+L287</f>
        <v>19000238642</v>
      </c>
      <c r="M281" s="42">
        <f t="shared" si="208"/>
        <v>2.407543392795143E-3</v>
      </c>
      <c r="N281" s="66">
        <f t="shared" ref="N281:W283" si="224">+N284+N287</f>
        <v>0</v>
      </c>
      <c r="O281" s="66">
        <f t="shared" si="224"/>
        <v>13124449671</v>
      </c>
      <c r="P281" s="66">
        <f t="shared" si="224"/>
        <v>5875788971</v>
      </c>
      <c r="Q281" s="66">
        <f t="shared" si="224"/>
        <v>11979577527.42</v>
      </c>
      <c r="R281" s="66">
        <f t="shared" si="224"/>
        <v>7020661114.5799999</v>
      </c>
      <c r="S281" s="66">
        <f t="shared" si="224"/>
        <v>1144872143.5799999</v>
      </c>
      <c r="T281" s="66">
        <f t="shared" si="224"/>
        <v>2632887298.29</v>
      </c>
      <c r="U281" s="66">
        <f t="shared" si="224"/>
        <v>9346690229.1300011</v>
      </c>
      <c r="V281" s="66">
        <f t="shared" si="224"/>
        <v>2602754258.29</v>
      </c>
      <c r="W281" s="66">
        <f t="shared" si="224"/>
        <v>30133040</v>
      </c>
      <c r="X281" s="38">
        <f t="shared" si="210"/>
        <v>0.63049616129237251</v>
      </c>
      <c r="Y281" s="38">
        <f t="shared" si="211"/>
        <v>0.13857127522967036</v>
      </c>
      <c r="Z281" s="38">
        <f t="shared" si="212"/>
        <v>0.13698534567542828</v>
      </c>
      <c r="AA281" s="38">
        <f t="shared" si="191"/>
        <v>0.21978131468022108</v>
      </c>
      <c r="AB281" s="38">
        <f>+V281/T281</f>
        <v>0.98855513488193336</v>
      </c>
    </row>
    <row r="282" spans="1:28" ht="49.5" customHeight="1" x14ac:dyDescent="0.25">
      <c r="A282" s="96" t="s">
        <v>452</v>
      </c>
      <c r="B282" s="100" t="s">
        <v>37</v>
      </c>
      <c r="C282" s="34">
        <v>13</v>
      </c>
      <c r="D282" s="34" t="s">
        <v>38</v>
      </c>
      <c r="E282" s="95" t="s">
        <v>451</v>
      </c>
      <c r="F282" s="66">
        <f t="shared" si="223"/>
        <v>15000000000</v>
      </c>
      <c r="G282" s="66">
        <f t="shared" si="223"/>
        <v>0</v>
      </c>
      <c r="H282" s="66">
        <f t="shared" si="223"/>
        <v>0</v>
      </c>
      <c r="I282" s="66">
        <f t="shared" si="223"/>
        <v>2925000000</v>
      </c>
      <c r="J282" s="66">
        <f t="shared" si="223"/>
        <v>2925000000</v>
      </c>
      <c r="K282" s="66">
        <f t="shared" si="178"/>
        <v>0</v>
      </c>
      <c r="L282" s="66">
        <f>+L285+L288</f>
        <v>15000000000</v>
      </c>
      <c r="M282" s="42">
        <f t="shared" si="208"/>
        <v>1.9006682796130295E-3</v>
      </c>
      <c r="N282" s="66">
        <f>+N288</f>
        <v>0</v>
      </c>
      <c r="O282" s="66">
        <f t="shared" si="224"/>
        <v>12075000000</v>
      </c>
      <c r="P282" s="66">
        <f t="shared" si="224"/>
        <v>2925000000</v>
      </c>
      <c r="Q282" s="66">
        <f t="shared" si="224"/>
        <v>6405089410</v>
      </c>
      <c r="R282" s="66">
        <f t="shared" si="224"/>
        <v>8594910590</v>
      </c>
      <c r="S282" s="66">
        <f t="shared" si="224"/>
        <v>5669910590</v>
      </c>
      <c r="T282" s="66">
        <f t="shared" si="224"/>
        <v>0</v>
      </c>
      <c r="U282" s="66">
        <f t="shared" si="224"/>
        <v>6405089410</v>
      </c>
      <c r="V282" s="66">
        <f t="shared" si="224"/>
        <v>0</v>
      </c>
      <c r="W282" s="66">
        <f t="shared" si="224"/>
        <v>0</v>
      </c>
      <c r="X282" s="38">
        <f t="shared" si="210"/>
        <v>0.42700596066666668</v>
      </c>
      <c r="Y282" s="38">
        <f t="shared" si="211"/>
        <v>0</v>
      </c>
      <c r="Z282" s="38">
        <f t="shared" si="212"/>
        <v>0</v>
      </c>
      <c r="AA282" s="38">
        <f t="shared" si="191"/>
        <v>0</v>
      </c>
      <c r="AB282" s="38" t="s">
        <v>40</v>
      </c>
    </row>
    <row r="283" spans="1:28" ht="49.5" customHeight="1" x14ac:dyDescent="0.25">
      <c r="A283" s="96" t="s">
        <v>452</v>
      </c>
      <c r="B283" s="100" t="s">
        <v>41</v>
      </c>
      <c r="C283" s="34">
        <v>20</v>
      </c>
      <c r="D283" s="34" t="s">
        <v>38</v>
      </c>
      <c r="E283" s="95" t="s">
        <v>451</v>
      </c>
      <c r="F283" s="66">
        <f t="shared" si="223"/>
        <v>21336005728</v>
      </c>
      <c r="G283" s="66">
        <f t="shared" si="223"/>
        <v>0</v>
      </c>
      <c r="H283" s="66">
        <f t="shared" si="223"/>
        <v>0</v>
      </c>
      <c r="I283" s="66">
        <f t="shared" si="223"/>
        <v>2074546116</v>
      </c>
      <c r="J283" s="66">
        <f t="shared" si="223"/>
        <v>2074546116</v>
      </c>
      <c r="K283" s="66">
        <f t="shared" si="178"/>
        <v>0</v>
      </c>
      <c r="L283" s="66">
        <f>+L286+L289</f>
        <v>21336005728</v>
      </c>
      <c r="M283" s="42">
        <f t="shared" si="208"/>
        <v>2.7035112867234336E-3</v>
      </c>
      <c r="N283" s="66">
        <f>+N286+N289</f>
        <v>0</v>
      </c>
      <c r="O283" s="66">
        <f t="shared" si="224"/>
        <v>14308362670</v>
      </c>
      <c r="P283" s="66">
        <f t="shared" si="224"/>
        <v>7027643058</v>
      </c>
      <c r="Q283" s="66">
        <f t="shared" si="224"/>
        <v>4914300481.75</v>
      </c>
      <c r="R283" s="66">
        <f t="shared" si="224"/>
        <v>16421705246.25</v>
      </c>
      <c r="S283" s="66">
        <f t="shared" si="224"/>
        <v>9394062188.25</v>
      </c>
      <c r="T283" s="66">
        <f t="shared" si="224"/>
        <v>1524691395.75</v>
      </c>
      <c r="U283" s="66">
        <f t="shared" si="224"/>
        <v>3389609086</v>
      </c>
      <c r="V283" s="66">
        <f t="shared" si="224"/>
        <v>1462014211.75</v>
      </c>
      <c r="W283" s="66">
        <f t="shared" si="224"/>
        <v>62677184</v>
      </c>
      <c r="X283" s="38">
        <f t="shared" si="210"/>
        <v>0.23032898211593505</v>
      </c>
      <c r="Y283" s="38">
        <f t="shared" si="211"/>
        <v>7.1460957368843087E-2</v>
      </c>
      <c r="Z283" s="38">
        <f t="shared" si="212"/>
        <v>6.8523332360721417E-2</v>
      </c>
      <c r="AA283" s="38">
        <f t="shared" si="191"/>
        <v>0.31025603774375876</v>
      </c>
      <c r="AB283" s="38">
        <f>+V283/T283</f>
        <v>0.95889188843413853</v>
      </c>
    </row>
    <row r="284" spans="1:28" ht="34.5" customHeight="1" x14ac:dyDescent="0.25">
      <c r="A284" s="96" t="s">
        <v>453</v>
      </c>
      <c r="B284" s="107" t="s">
        <v>37</v>
      </c>
      <c r="C284" s="34">
        <v>10</v>
      </c>
      <c r="D284" s="34" t="s">
        <v>38</v>
      </c>
      <c r="E284" s="40" t="s">
        <v>393</v>
      </c>
      <c r="F284" s="66">
        <f t="shared" ref="F284:J289" si="225">+F290</f>
        <v>18384779632</v>
      </c>
      <c r="G284" s="66">
        <f t="shared" si="225"/>
        <v>0</v>
      </c>
      <c r="H284" s="66">
        <f t="shared" si="225"/>
        <v>0</v>
      </c>
      <c r="I284" s="66">
        <f t="shared" si="225"/>
        <v>0</v>
      </c>
      <c r="J284" s="66">
        <f t="shared" si="225"/>
        <v>0</v>
      </c>
      <c r="K284" s="66">
        <f t="shared" si="178"/>
        <v>0</v>
      </c>
      <c r="L284" s="66">
        <f t="shared" ref="L284:L289" si="226">+L290</f>
        <v>18384779632</v>
      </c>
      <c r="M284" s="42">
        <f t="shared" si="208"/>
        <v>2.3295578316145401E-3</v>
      </c>
      <c r="N284" s="66">
        <f t="shared" ref="N284:W289" si="227">+N290</f>
        <v>0</v>
      </c>
      <c r="O284" s="66">
        <f t="shared" si="227"/>
        <v>12528860261</v>
      </c>
      <c r="P284" s="66">
        <f t="shared" si="227"/>
        <v>5855919371</v>
      </c>
      <c r="Q284" s="66">
        <f t="shared" si="227"/>
        <v>11979577527.42</v>
      </c>
      <c r="R284" s="66">
        <f t="shared" si="227"/>
        <v>6405202104.5799999</v>
      </c>
      <c r="S284" s="66">
        <f t="shared" si="227"/>
        <v>549282733.57999992</v>
      </c>
      <c r="T284" s="66">
        <f t="shared" si="227"/>
        <v>2632887298.29</v>
      </c>
      <c r="U284" s="66">
        <f t="shared" si="227"/>
        <v>9346690229.1300011</v>
      </c>
      <c r="V284" s="66">
        <f t="shared" si="227"/>
        <v>2602754258.29</v>
      </c>
      <c r="W284" s="66">
        <f t="shared" si="227"/>
        <v>30133040</v>
      </c>
      <c r="X284" s="38">
        <f t="shared" si="210"/>
        <v>0.65160299808917499</v>
      </c>
      <c r="Y284" s="38">
        <f t="shared" si="211"/>
        <v>0.14321016356961247</v>
      </c>
      <c r="Z284" s="38">
        <f t="shared" si="212"/>
        <v>0.14157114256402201</v>
      </c>
      <c r="AA284" s="38">
        <f t="shared" si="191"/>
        <v>0.21978131468022108</v>
      </c>
      <c r="AB284" s="38">
        <f>+V284/T284</f>
        <v>0.98855513488193336</v>
      </c>
    </row>
    <row r="285" spans="1:28" ht="34.5" customHeight="1" x14ac:dyDescent="0.25">
      <c r="A285" s="96" t="s">
        <v>453</v>
      </c>
      <c r="B285" s="107" t="s">
        <v>37</v>
      </c>
      <c r="C285" s="34">
        <v>13</v>
      </c>
      <c r="D285" s="34" t="s">
        <v>38</v>
      </c>
      <c r="E285" s="40" t="s">
        <v>393</v>
      </c>
      <c r="F285" s="66">
        <f t="shared" si="225"/>
        <v>0</v>
      </c>
      <c r="G285" s="66">
        <f t="shared" si="225"/>
        <v>0</v>
      </c>
      <c r="H285" s="66">
        <f t="shared" si="225"/>
        <v>0</v>
      </c>
      <c r="I285" s="66">
        <f t="shared" si="225"/>
        <v>2925000000</v>
      </c>
      <c r="J285" s="66">
        <f t="shared" si="225"/>
        <v>0</v>
      </c>
      <c r="K285" s="66">
        <f t="shared" ref="K285:K304" si="228">+G285-H285+I285-J285</f>
        <v>2925000000</v>
      </c>
      <c r="L285" s="66">
        <f t="shared" si="226"/>
        <v>2925000000</v>
      </c>
      <c r="M285" s="42">
        <f t="shared" si="208"/>
        <v>3.7063031452454074E-4</v>
      </c>
      <c r="N285" s="66">
        <f t="shared" si="227"/>
        <v>0</v>
      </c>
      <c r="O285" s="66">
        <f t="shared" si="227"/>
        <v>0</v>
      </c>
      <c r="P285" s="66">
        <f t="shared" si="227"/>
        <v>2925000000</v>
      </c>
      <c r="Q285" s="66">
        <f t="shared" si="227"/>
        <v>0</v>
      </c>
      <c r="R285" s="66">
        <f t="shared" si="227"/>
        <v>2925000000</v>
      </c>
      <c r="S285" s="66">
        <f t="shared" si="227"/>
        <v>0</v>
      </c>
      <c r="T285" s="66">
        <f t="shared" si="227"/>
        <v>0</v>
      </c>
      <c r="U285" s="66">
        <f t="shared" si="227"/>
        <v>0</v>
      </c>
      <c r="V285" s="66">
        <f t="shared" si="227"/>
        <v>0</v>
      </c>
      <c r="W285" s="66">
        <f t="shared" si="227"/>
        <v>0</v>
      </c>
      <c r="X285" s="38">
        <f t="shared" si="210"/>
        <v>0</v>
      </c>
      <c r="Y285" s="38">
        <f t="shared" si="211"/>
        <v>0</v>
      </c>
      <c r="Z285" s="38">
        <f t="shared" si="212"/>
        <v>0</v>
      </c>
      <c r="AA285" s="38" t="s">
        <v>40</v>
      </c>
      <c r="AB285" s="38" t="s">
        <v>40</v>
      </c>
    </row>
    <row r="286" spans="1:28" ht="34.5" customHeight="1" x14ac:dyDescent="0.25">
      <c r="A286" s="96" t="s">
        <v>453</v>
      </c>
      <c r="B286" s="107" t="s">
        <v>41</v>
      </c>
      <c r="C286" s="34">
        <v>20</v>
      </c>
      <c r="D286" s="34" t="s">
        <v>38</v>
      </c>
      <c r="E286" s="40" t="s">
        <v>393</v>
      </c>
      <c r="F286" s="66">
        <f t="shared" si="225"/>
        <v>5269459612</v>
      </c>
      <c r="G286" s="66">
        <f t="shared" si="225"/>
        <v>0</v>
      </c>
      <c r="H286" s="66">
        <f t="shared" si="225"/>
        <v>0</v>
      </c>
      <c r="I286" s="66">
        <f t="shared" si="225"/>
        <v>2074546116</v>
      </c>
      <c r="J286" s="66">
        <f t="shared" si="225"/>
        <v>0</v>
      </c>
      <c r="K286" s="66">
        <f t="shared" si="228"/>
        <v>2074546116</v>
      </c>
      <c r="L286" s="66">
        <f t="shared" si="226"/>
        <v>7344005728</v>
      </c>
      <c r="M286" s="42">
        <f t="shared" si="208"/>
        <v>9.3056791550039965E-4</v>
      </c>
      <c r="N286" s="66">
        <f t="shared" si="227"/>
        <v>0</v>
      </c>
      <c r="O286" s="66">
        <f t="shared" si="227"/>
        <v>4795229070</v>
      </c>
      <c r="P286" s="66">
        <f t="shared" si="227"/>
        <v>2548776658</v>
      </c>
      <c r="Q286" s="66">
        <f t="shared" si="227"/>
        <v>4122242002</v>
      </c>
      <c r="R286" s="66">
        <f t="shared" si="227"/>
        <v>3221763726</v>
      </c>
      <c r="S286" s="66">
        <f t="shared" si="227"/>
        <v>672987068</v>
      </c>
      <c r="T286" s="66">
        <f t="shared" si="227"/>
        <v>732632916</v>
      </c>
      <c r="U286" s="66">
        <f t="shared" si="227"/>
        <v>3389609086</v>
      </c>
      <c r="V286" s="66">
        <f t="shared" si="227"/>
        <v>669955732</v>
      </c>
      <c r="W286" s="66">
        <f t="shared" si="227"/>
        <v>62677184</v>
      </c>
      <c r="X286" s="38">
        <f t="shared" si="210"/>
        <v>0.56130702435094837</v>
      </c>
      <c r="Y286" s="38">
        <f t="shared" si="211"/>
        <v>9.97593061790161E-2</v>
      </c>
      <c r="Z286" s="38">
        <f t="shared" si="212"/>
        <v>9.1224837889995719E-2</v>
      </c>
      <c r="AA286" s="38">
        <f>+T286/Q286</f>
        <v>0.17772680877166996</v>
      </c>
      <c r="AB286" s="38">
        <f>+V286/T286</f>
        <v>0.91444940210685266</v>
      </c>
    </row>
    <row r="287" spans="1:28" ht="30.75" customHeight="1" x14ac:dyDescent="0.25">
      <c r="A287" s="96" t="s">
        <v>454</v>
      </c>
      <c r="B287" s="107" t="s">
        <v>37</v>
      </c>
      <c r="C287" s="34">
        <v>10</v>
      </c>
      <c r="D287" s="34" t="s">
        <v>38</v>
      </c>
      <c r="E287" s="40" t="s">
        <v>455</v>
      </c>
      <c r="F287" s="62">
        <f t="shared" si="225"/>
        <v>615459010</v>
      </c>
      <c r="G287" s="62">
        <f t="shared" si="225"/>
        <v>0</v>
      </c>
      <c r="H287" s="62">
        <f t="shared" si="225"/>
        <v>0</v>
      </c>
      <c r="I287" s="62">
        <f t="shared" si="225"/>
        <v>0</v>
      </c>
      <c r="J287" s="62">
        <f t="shared" si="225"/>
        <v>0</v>
      </c>
      <c r="K287" s="62">
        <f t="shared" si="228"/>
        <v>0</v>
      </c>
      <c r="L287" s="66">
        <f t="shared" si="226"/>
        <v>615459010</v>
      </c>
      <c r="M287" s="42">
        <f t="shared" si="208"/>
        <v>7.798556118060255E-5</v>
      </c>
      <c r="N287" s="62">
        <f t="shared" si="227"/>
        <v>0</v>
      </c>
      <c r="O287" s="62">
        <f t="shared" si="227"/>
        <v>595589410</v>
      </c>
      <c r="P287" s="62">
        <f t="shared" si="227"/>
        <v>19869600</v>
      </c>
      <c r="Q287" s="62">
        <f t="shared" si="227"/>
        <v>0</v>
      </c>
      <c r="R287" s="62">
        <f t="shared" si="227"/>
        <v>615459010</v>
      </c>
      <c r="S287" s="62">
        <f t="shared" si="227"/>
        <v>595589410</v>
      </c>
      <c r="T287" s="62">
        <f t="shared" si="227"/>
        <v>0</v>
      </c>
      <c r="U287" s="62">
        <f t="shared" si="227"/>
        <v>0</v>
      </c>
      <c r="V287" s="62">
        <f t="shared" si="227"/>
        <v>0</v>
      </c>
      <c r="W287" s="62">
        <f t="shared" si="227"/>
        <v>0</v>
      </c>
      <c r="X287" s="38">
        <f t="shared" si="210"/>
        <v>0</v>
      </c>
      <c r="Y287" s="38">
        <f t="shared" si="211"/>
        <v>0</v>
      </c>
      <c r="Z287" s="38">
        <f t="shared" si="212"/>
        <v>0</v>
      </c>
      <c r="AA287" s="38" t="s">
        <v>40</v>
      </c>
      <c r="AB287" s="38" t="s">
        <v>40</v>
      </c>
    </row>
    <row r="288" spans="1:28" ht="30.75" customHeight="1" x14ac:dyDescent="0.25">
      <c r="A288" s="96" t="s">
        <v>454</v>
      </c>
      <c r="B288" s="107" t="s">
        <v>37</v>
      </c>
      <c r="C288" s="34">
        <v>13</v>
      </c>
      <c r="D288" s="34" t="s">
        <v>38</v>
      </c>
      <c r="E288" s="40" t="s">
        <v>455</v>
      </c>
      <c r="F288" s="62">
        <f t="shared" si="225"/>
        <v>15000000000</v>
      </c>
      <c r="G288" s="62">
        <f t="shared" si="225"/>
        <v>0</v>
      </c>
      <c r="H288" s="62">
        <f t="shared" si="225"/>
        <v>0</v>
      </c>
      <c r="I288" s="62">
        <f t="shared" si="225"/>
        <v>0</v>
      </c>
      <c r="J288" s="62">
        <f t="shared" si="225"/>
        <v>2925000000</v>
      </c>
      <c r="K288" s="62">
        <f t="shared" si="228"/>
        <v>-2925000000</v>
      </c>
      <c r="L288" s="66">
        <f t="shared" si="226"/>
        <v>12075000000</v>
      </c>
      <c r="M288" s="42">
        <f t="shared" si="208"/>
        <v>1.5300379650884887E-3</v>
      </c>
      <c r="N288" s="62">
        <f>+N294+N291</f>
        <v>0</v>
      </c>
      <c r="O288" s="62">
        <f t="shared" si="227"/>
        <v>12075000000</v>
      </c>
      <c r="P288" s="62">
        <f t="shared" si="227"/>
        <v>0</v>
      </c>
      <c r="Q288" s="62">
        <f t="shared" si="227"/>
        <v>6405089410</v>
      </c>
      <c r="R288" s="62">
        <f t="shared" si="227"/>
        <v>5669910590</v>
      </c>
      <c r="S288" s="62">
        <f t="shared" si="227"/>
        <v>5669910590</v>
      </c>
      <c r="T288" s="62">
        <f t="shared" si="227"/>
        <v>0</v>
      </c>
      <c r="U288" s="62">
        <f t="shared" si="227"/>
        <v>6405089410</v>
      </c>
      <c r="V288" s="62">
        <f t="shared" si="227"/>
        <v>0</v>
      </c>
      <c r="W288" s="62">
        <f t="shared" si="227"/>
        <v>0</v>
      </c>
      <c r="X288" s="38">
        <f t="shared" si="210"/>
        <v>0.53044218716356106</v>
      </c>
      <c r="Y288" s="38">
        <f t="shared" si="211"/>
        <v>0</v>
      </c>
      <c r="Z288" s="38">
        <f t="shared" si="212"/>
        <v>0</v>
      </c>
      <c r="AA288" s="38">
        <f>+T288/Q288</f>
        <v>0</v>
      </c>
      <c r="AB288" s="38" t="s">
        <v>40</v>
      </c>
    </row>
    <row r="289" spans="1:28" ht="30.75" customHeight="1" x14ac:dyDescent="0.25">
      <c r="A289" s="96" t="s">
        <v>454</v>
      </c>
      <c r="B289" s="100" t="s">
        <v>41</v>
      </c>
      <c r="C289" s="34">
        <v>20</v>
      </c>
      <c r="D289" s="34" t="s">
        <v>38</v>
      </c>
      <c r="E289" s="40" t="s">
        <v>455</v>
      </c>
      <c r="F289" s="62">
        <f t="shared" si="225"/>
        <v>16066546116</v>
      </c>
      <c r="G289" s="62">
        <f t="shared" si="225"/>
        <v>0</v>
      </c>
      <c r="H289" s="62">
        <f t="shared" si="225"/>
        <v>0</v>
      </c>
      <c r="I289" s="62">
        <f t="shared" si="225"/>
        <v>0</v>
      </c>
      <c r="J289" s="62">
        <f t="shared" si="225"/>
        <v>2074546116</v>
      </c>
      <c r="K289" s="62">
        <f t="shared" si="228"/>
        <v>-2074546116</v>
      </c>
      <c r="L289" s="66">
        <f t="shared" si="226"/>
        <v>13992000000</v>
      </c>
      <c r="M289" s="42">
        <f t="shared" si="208"/>
        <v>1.7729433712230338E-3</v>
      </c>
      <c r="N289" s="62">
        <f>+N295</f>
        <v>0</v>
      </c>
      <c r="O289" s="62">
        <f t="shared" si="227"/>
        <v>9513133600</v>
      </c>
      <c r="P289" s="62">
        <f t="shared" si="227"/>
        <v>4478866400</v>
      </c>
      <c r="Q289" s="62">
        <f t="shared" si="227"/>
        <v>792058479.75</v>
      </c>
      <c r="R289" s="62">
        <f t="shared" si="227"/>
        <v>13199941520.25</v>
      </c>
      <c r="S289" s="62">
        <f t="shared" si="227"/>
        <v>8721075120.25</v>
      </c>
      <c r="T289" s="62">
        <f t="shared" si="227"/>
        <v>792058479.75</v>
      </c>
      <c r="U289" s="62">
        <f t="shared" si="227"/>
        <v>0</v>
      </c>
      <c r="V289" s="62">
        <f t="shared" si="227"/>
        <v>792058479.75</v>
      </c>
      <c r="W289" s="62">
        <f t="shared" si="227"/>
        <v>0</v>
      </c>
      <c r="X289" s="38">
        <f t="shared" si="210"/>
        <v>5.6607953098198972E-2</v>
      </c>
      <c r="Y289" s="38">
        <f t="shared" si="211"/>
        <v>5.6607953098198972E-2</v>
      </c>
      <c r="Z289" s="38">
        <f t="shared" si="212"/>
        <v>5.6607953098198972E-2</v>
      </c>
      <c r="AA289" s="38">
        <f>+T289/Q289</f>
        <v>1</v>
      </c>
      <c r="AB289" s="38">
        <f>+V289/T289</f>
        <v>1</v>
      </c>
    </row>
    <row r="290" spans="1:28" ht="32.25" customHeight="1" x14ac:dyDescent="0.25">
      <c r="A290" s="102" t="s">
        <v>456</v>
      </c>
      <c r="B290" s="99" t="s">
        <v>37</v>
      </c>
      <c r="C290" s="44">
        <v>10</v>
      </c>
      <c r="D290" s="44" t="s">
        <v>38</v>
      </c>
      <c r="E290" s="108" t="s">
        <v>258</v>
      </c>
      <c r="F290" s="46">
        <v>18384779632</v>
      </c>
      <c r="G290" s="46">
        <v>0</v>
      </c>
      <c r="H290" s="46">
        <v>0</v>
      </c>
      <c r="I290" s="46">
        <v>0</v>
      </c>
      <c r="J290" s="46">
        <v>0</v>
      </c>
      <c r="K290" s="46">
        <f t="shared" si="228"/>
        <v>0</v>
      </c>
      <c r="L290" s="56">
        <f t="shared" ref="L290:L295" si="229">+F290+K290</f>
        <v>18384779632</v>
      </c>
      <c r="M290" s="51">
        <f t="shared" si="208"/>
        <v>2.3295578316145401E-3</v>
      </c>
      <c r="N290" s="46">
        <v>0</v>
      </c>
      <c r="O290" s="46">
        <v>12528860261</v>
      </c>
      <c r="P290" s="46">
        <f t="shared" ref="P290:P295" si="230">L290-O290</f>
        <v>5855919371</v>
      </c>
      <c r="Q290" s="46">
        <v>11979577527.42</v>
      </c>
      <c r="R290" s="46">
        <f t="shared" ref="R290:R295" si="231">+L290-Q290</f>
        <v>6405202104.5799999</v>
      </c>
      <c r="S290" s="46">
        <f t="shared" ref="S290:S295" si="232">O290-Q290</f>
        <v>549282733.57999992</v>
      </c>
      <c r="T290" s="46">
        <v>2632887298.29</v>
      </c>
      <c r="U290" s="46">
        <f t="shared" ref="U290:U295" si="233">+Q290-T290</f>
        <v>9346690229.1300011</v>
      </c>
      <c r="V290" s="46">
        <v>2602754258.29</v>
      </c>
      <c r="W290" s="48">
        <f t="shared" ref="W290:W295" si="234">+T290-V290</f>
        <v>30133040</v>
      </c>
      <c r="X290" s="49">
        <f t="shared" si="210"/>
        <v>0.65160299808917499</v>
      </c>
      <c r="Y290" s="49">
        <f t="shared" si="211"/>
        <v>0.14321016356961247</v>
      </c>
      <c r="Z290" s="49">
        <f t="shared" si="212"/>
        <v>0.14157114256402201</v>
      </c>
      <c r="AA290" s="49">
        <f>+T290/Q290</f>
        <v>0.21978131468022108</v>
      </c>
      <c r="AB290" s="49">
        <f>+V290/T290</f>
        <v>0.98855513488193336</v>
      </c>
    </row>
    <row r="291" spans="1:28" ht="48" customHeight="1" x14ac:dyDescent="0.25">
      <c r="A291" s="102" t="s">
        <v>456</v>
      </c>
      <c r="B291" s="103" t="s">
        <v>37</v>
      </c>
      <c r="C291" s="44">
        <v>13</v>
      </c>
      <c r="D291" s="44" t="s">
        <v>38</v>
      </c>
      <c r="E291" s="108" t="s">
        <v>258</v>
      </c>
      <c r="F291" s="46">
        <v>0</v>
      </c>
      <c r="G291" s="46">
        <v>0</v>
      </c>
      <c r="H291" s="46">
        <v>0</v>
      </c>
      <c r="I291" s="46">
        <v>2925000000</v>
      </c>
      <c r="J291" s="46">
        <v>0</v>
      </c>
      <c r="K291" s="46">
        <f t="shared" si="228"/>
        <v>2925000000</v>
      </c>
      <c r="L291" s="56">
        <f t="shared" si="229"/>
        <v>2925000000</v>
      </c>
      <c r="M291" s="51">
        <f t="shared" si="208"/>
        <v>3.7063031452454074E-4</v>
      </c>
      <c r="N291" s="112">
        <v>0</v>
      </c>
      <c r="O291" s="46">
        <v>0</v>
      </c>
      <c r="P291" s="46">
        <f t="shared" si="230"/>
        <v>2925000000</v>
      </c>
      <c r="Q291" s="46">
        <v>0</v>
      </c>
      <c r="R291" s="46">
        <f t="shared" si="231"/>
        <v>2925000000</v>
      </c>
      <c r="S291" s="46">
        <f t="shared" si="232"/>
        <v>0</v>
      </c>
      <c r="T291" s="46">
        <v>0</v>
      </c>
      <c r="U291" s="46">
        <f t="shared" si="233"/>
        <v>0</v>
      </c>
      <c r="V291" s="46">
        <v>0</v>
      </c>
      <c r="W291" s="48">
        <f t="shared" si="234"/>
        <v>0</v>
      </c>
      <c r="X291" s="49">
        <f t="shared" si="210"/>
        <v>0</v>
      </c>
      <c r="Y291" s="49">
        <f t="shared" si="211"/>
        <v>0</v>
      </c>
      <c r="Z291" s="49">
        <f t="shared" si="212"/>
        <v>0</v>
      </c>
      <c r="AA291" s="49" t="s">
        <v>40</v>
      </c>
      <c r="AB291" s="49" t="s">
        <v>40</v>
      </c>
    </row>
    <row r="292" spans="1:28" ht="48" customHeight="1" x14ac:dyDescent="0.25">
      <c r="A292" s="102" t="s">
        <v>456</v>
      </c>
      <c r="B292" s="103" t="s">
        <v>41</v>
      </c>
      <c r="C292" s="44">
        <v>20</v>
      </c>
      <c r="D292" s="44" t="s">
        <v>38</v>
      </c>
      <c r="E292" s="108" t="s">
        <v>258</v>
      </c>
      <c r="F292" s="46">
        <v>5269459612</v>
      </c>
      <c r="G292" s="46">
        <v>0</v>
      </c>
      <c r="H292" s="46">
        <v>0</v>
      </c>
      <c r="I292" s="46">
        <v>2074546116</v>
      </c>
      <c r="J292" s="46">
        <v>0</v>
      </c>
      <c r="K292" s="46">
        <f t="shared" si="228"/>
        <v>2074546116</v>
      </c>
      <c r="L292" s="56">
        <f t="shared" si="229"/>
        <v>7344005728</v>
      </c>
      <c r="M292" s="51">
        <f t="shared" si="208"/>
        <v>9.3056791550039965E-4</v>
      </c>
      <c r="N292" s="112">
        <v>0</v>
      </c>
      <c r="O292" s="46">
        <v>4795229070</v>
      </c>
      <c r="P292" s="46">
        <f t="shared" si="230"/>
        <v>2548776658</v>
      </c>
      <c r="Q292" s="46">
        <v>4122242002</v>
      </c>
      <c r="R292" s="46">
        <f t="shared" si="231"/>
        <v>3221763726</v>
      </c>
      <c r="S292" s="46">
        <f t="shared" si="232"/>
        <v>672987068</v>
      </c>
      <c r="T292" s="46">
        <v>732632916</v>
      </c>
      <c r="U292" s="46">
        <f t="shared" si="233"/>
        <v>3389609086</v>
      </c>
      <c r="V292" s="46">
        <v>669955732</v>
      </c>
      <c r="W292" s="48">
        <f t="shared" si="234"/>
        <v>62677184</v>
      </c>
      <c r="X292" s="49">
        <f t="shared" si="210"/>
        <v>0.56130702435094837</v>
      </c>
      <c r="Y292" s="49">
        <f t="shared" si="211"/>
        <v>9.97593061790161E-2</v>
      </c>
      <c r="Z292" s="49">
        <f t="shared" si="212"/>
        <v>9.1224837889995719E-2</v>
      </c>
      <c r="AA292" s="49">
        <f>+T292/Q292</f>
        <v>0.17772680877166996</v>
      </c>
      <c r="AB292" s="49">
        <f>+V292/T292</f>
        <v>0.91444940210685266</v>
      </c>
    </row>
    <row r="293" spans="1:28" ht="48" customHeight="1" x14ac:dyDescent="0.25">
      <c r="A293" s="102" t="s">
        <v>457</v>
      </c>
      <c r="B293" s="103" t="s">
        <v>37</v>
      </c>
      <c r="C293" s="44">
        <v>10</v>
      </c>
      <c r="D293" s="44" t="s">
        <v>38</v>
      </c>
      <c r="E293" s="108" t="s">
        <v>258</v>
      </c>
      <c r="F293" s="46">
        <v>615459010</v>
      </c>
      <c r="G293" s="46">
        <v>0</v>
      </c>
      <c r="H293" s="46">
        <v>0</v>
      </c>
      <c r="I293" s="46">
        <v>0</v>
      </c>
      <c r="J293" s="46">
        <v>0</v>
      </c>
      <c r="K293" s="46">
        <f t="shared" si="228"/>
        <v>0</v>
      </c>
      <c r="L293" s="56">
        <f t="shared" si="229"/>
        <v>615459010</v>
      </c>
      <c r="M293" s="51">
        <f t="shared" si="208"/>
        <v>7.798556118060255E-5</v>
      </c>
      <c r="N293" s="112">
        <v>0</v>
      </c>
      <c r="O293" s="46">
        <v>595589410</v>
      </c>
      <c r="P293" s="46">
        <f t="shared" si="230"/>
        <v>19869600</v>
      </c>
      <c r="Q293" s="46">
        <v>0</v>
      </c>
      <c r="R293" s="46">
        <f t="shared" si="231"/>
        <v>615459010</v>
      </c>
      <c r="S293" s="46">
        <f t="shared" si="232"/>
        <v>595589410</v>
      </c>
      <c r="T293" s="46">
        <v>0</v>
      </c>
      <c r="U293" s="46">
        <f t="shared" si="233"/>
        <v>0</v>
      </c>
      <c r="V293" s="46">
        <v>0</v>
      </c>
      <c r="W293" s="48">
        <f t="shared" si="234"/>
        <v>0</v>
      </c>
      <c r="X293" s="49">
        <f t="shared" si="210"/>
        <v>0</v>
      </c>
      <c r="Y293" s="49">
        <f t="shared" si="211"/>
        <v>0</v>
      </c>
      <c r="Z293" s="49">
        <f t="shared" si="212"/>
        <v>0</v>
      </c>
      <c r="AA293" s="49" t="s">
        <v>40</v>
      </c>
      <c r="AB293" s="49" t="s">
        <v>40</v>
      </c>
    </row>
    <row r="294" spans="1:28" ht="48" customHeight="1" x14ac:dyDescent="0.25">
      <c r="A294" s="102" t="s">
        <v>457</v>
      </c>
      <c r="B294" s="103" t="s">
        <v>37</v>
      </c>
      <c r="C294" s="44">
        <v>13</v>
      </c>
      <c r="D294" s="44" t="s">
        <v>38</v>
      </c>
      <c r="E294" s="108" t="s">
        <v>258</v>
      </c>
      <c r="F294" s="46">
        <v>15000000000</v>
      </c>
      <c r="G294" s="46">
        <v>0</v>
      </c>
      <c r="H294" s="46">
        <v>0</v>
      </c>
      <c r="I294" s="46">
        <v>0</v>
      </c>
      <c r="J294" s="46">
        <v>2925000000</v>
      </c>
      <c r="K294" s="46">
        <f t="shared" si="228"/>
        <v>-2925000000</v>
      </c>
      <c r="L294" s="56">
        <f t="shared" si="229"/>
        <v>12075000000</v>
      </c>
      <c r="M294" s="51">
        <f t="shared" si="208"/>
        <v>1.5300379650884887E-3</v>
      </c>
      <c r="N294" s="112">
        <v>0</v>
      </c>
      <c r="O294" s="46">
        <v>12075000000</v>
      </c>
      <c r="P294" s="46">
        <f t="shared" si="230"/>
        <v>0</v>
      </c>
      <c r="Q294" s="46">
        <v>6405089410</v>
      </c>
      <c r="R294" s="46">
        <f t="shared" si="231"/>
        <v>5669910590</v>
      </c>
      <c r="S294" s="46">
        <f t="shared" si="232"/>
        <v>5669910590</v>
      </c>
      <c r="T294" s="46">
        <v>0</v>
      </c>
      <c r="U294" s="46">
        <f t="shared" si="233"/>
        <v>6405089410</v>
      </c>
      <c r="V294" s="46">
        <v>0</v>
      </c>
      <c r="W294" s="48">
        <f t="shared" si="234"/>
        <v>0</v>
      </c>
      <c r="X294" s="49">
        <f t="shared" si="210"/>
        <v>0.53044218716356106</v>
      </c>
      <c r="Y294" s="49">
        <f t="shared" si="211"/>
        <v>0</v>
      </c>
      <c r="Z294" s="49">
        <f t="shared" si="212"/>
        <v>0</v>
      </c>
      <c r="AA294" s="49">
        <f>+T294/Q294</f>
        <v>0</v>
      </c>
      <c r="AB294" s="49" t="s">
        <v>40</v>
      </c>
    </row>
    <row r="295" spans="1:28" ht="48" customHeight="1" x14ac:dyDescent="0.25">
      <c r="A295" s="102" t="s">
        <v>457</v>
      </c>
      <c r="B295" s="103" t="s">
        <v>41</v>
      </c>
      <c r="C295" s="44">
        <v>20</v>
      </c>
      <c r="D295" s="44" t="s">
        <v>38</v>
      </c>
      <c r="E295" s="108" t="s">
        <v>258</v>
      </c>
      <c r="F295" s="46">
        <v>16066546116</v>
      </c>
      <c r="G295" s="46">
        <v>0</v>
      </c>
      <c r="H295" s="46">
        <v>0</v>
      </c>
      <c r="I295" s="46">
        <v>0</v>
      </c>
      <c r="J295" s="46">
        <v>2074546116</v>
      </c>
      <c r="K295" s="46">
        <f t="shared" si="228"/>
        <v>-2074546116</v>
      </c>
      <c r="L295" s="56">
        <f t="shared" si="229"/>
        <v>13992000000</v>
      </c>
      <c r="M295" s="51">
        <f t="shared" si="208"/>
        <v>1.7729433712230338E-3</v>
      </c>
      <c r="N295" s="112">
        <v>0</v>
      </c>
      <c r="O295" s="46">
        <v>9513133600</v>
      </c>
      <c r="P295" s="46">
        <f t="shared" si="230"/>
        <v>4478866400</v>
      </c>
      <c r="Q295" s="46">
        <v>792058479.75</v>
      </c>
      <c r="R295" s="46">
        <f t="shared" si="231"/>
        <v>13199941520.25</v>
      </c>
      <c r="S295" s="46">
        <f t="shared" si="232"/>
        <v>8721075120.25</v>
      </c>
      <c r="T295" s="46">
        <v>792058479.75</v>
      </c>
      <c r="U295" s="46">
        <f t="shared" si="233"/>
        <v>0</v>
      </c>
      <c r="V295" s="46">
        <v>792058479.75</v>
      </c>
      <c r="W295" s="48">
        <f t="shared" si="234"/>
        <v>0</v>
      </c>
      <c r="X295" s="49">
        <f t="shared" si="210"/>
        <v>5.6607953098198972E-2</v>
      </c>
      <c r="Y295" s="49">
        <f t="shared" si="211"/>
        <v>5.6607953098198972E-2</v>
      </c>
      <c r="Z295" s="49">
        <f t="shared" si="212"/>
        <v>5.6607953098198972E-2</v>
      </c>
      <c r="AA295" s="49">
        <f t="shared" ref="AA295:AA304" si="235">+T295/Q295</f>
        <v>1</v>
      </c>
      <c r="AB295" s="49">
        <f t="shared" ref="AB295:AB304" si="236">+V295/T295</f>
        <v>1</v>
      </c>
    </row>
    <row r="296" spans="1:28" ht="66" customHeight="1" x14ac:dyDescent="0.25">
      <c r="A296" s="96" t="s">
        <v>458</v>
      </c>
      <c r="B296" s="100" t="s">
        <v>37</v>
      </c>
      <c r="C296" s="34">
        <v>10</v>
      </c>
      <c r="D296" s="34" t="s">
        <v>38</v>
      </c>
      <c r="E296" s="95" t="s">
        <v>459</v>
      </c>
      <c r="F296" s="66">
        <f t="shared" ref="F296:J298" si="237">+F297</f>
        <v>6215000000</v>
      </c>
      <c r="G296" s="66">
        <f t="shared" si="237"/>
        <v>0</v>
      </c>
      <c r="H296" s="66">
        <f t="shared" si="237"/>
        <v>0</v>
      </c>
      <c r="I296" s="66">
        <f t="shared" si="237"/>
        <v>0</v>
      </c>
      <c r="J296" s="66">
        <f t="shared" si="237"/>
        <v>0</v>
      </c>
      <c r="K296" s="66">
        <f t="shared" si="228"/>
        <v>0</v>
      </c>
      <c r="L296" s="66">
        <f>+L297</f>
        <v>6215000000</v>
      </c>
      <c r="M296" s="42">
        <f t="shared" si="208"/>
        <v>7.8751022385299858E-4</v>
      </c>
      <c r="N296" s="66">
        <f t="shared" ref="N296:W298" si="238">+N297</f>
        <v>0</v>
      </c>
      <c r="O296" s="66">
        <f t="shared" si="238"/>
        <v>4171271226.4000001</v>
      </c>
      <c r="P296" s="66">
        <f t="shared" si="238"/>
        <v>2043728773.5999999</v>
      </c>
      <c r="Q296" s="66">
        <f t="shared" si="238"/>
        <v>4046190748.6599998</v>
      </c>
      <c r="R296" s="66">
        <f t="shared" si="238"/>
        <v>2168809251.3400002</v>
      </c>
      <c r="S296" s="66">
        <f t="shared" si="238"/>
        <v>125080477.74000025</v>
      </c>
      <c r="T296" s="66">
        <f t="shared" si="238"/>
        <v>2501931643.1599998</v>
      </c>
      <c r="U296" s="66">
        <f t="shared" si="238"/>
        <v>1544259105.5</v>
      </c>
      <c r="V296" s="66">
        <f t="shared" si="238"/>
        <v>2501931643.1599998</v>
      </c>
      <c r="W296" s="66">
        <f t="shared" si="238"/>
        <v>0</v>
      </c>
      <c r="X296" s="38">
        <f t="shared" si="210"/>
        <v>0.65103632319549476</v>
      </c>
      <c r="Y296" s="38">
        <f t="shared" si="211"/>
        <v>0.40256341804666129</v>
      </c>
      <c r="Z296" s="38">
        <f t="shared" si="212"/>
        <v>0.40256341804666129</v>
      </c>
      <c r="AA296" s="38">
        <f t="shared" si="235"/>
        <v>0.6183424852099666</v>
      </c>
      <c r="AB296" s="38">
        <f t="shared" si="236"/>
        <v>1</v>
      </c>
    </row>
    <row r="297" spans="1:28" ht="60.75" customHeight="1" x14ac:dyDescent="0.25">
      <c r="A297" s="96" t="s">
        <v>460</v>
      </c>
      <c r="B297" s="100" t="s">
        <v>37</v>
      </c>
      <c r="C297" s="34">
        <v>10</v>
      </c>
      <c r="D297" s="34" t="s">
        <v>38</v>
      </c>
      <c r="E297" s="95" t="s">
        <v>459</v>
      </c>
      <c r="F297" s="66">
        <f t="shared" si="237"/>
        <v>6215000000</v>
      </c>
      <c r="G297" s="66">
        <f t="shared" si="237"/>
        <v>0</v>
      </c>
      <c r="H297" s="66">
        <f t="shared" si="237"/>
        <v>0</v>
      </c>
      <c r="I297" s="66">
        <f t="shared" si="237"/>
        <v>0</v>
      </c>
      <c r="J297" s="66">
        <f t="shared" si="237"/>
        <v>0</v>
      </c>
      <c r="K297" s="66">
        <f t="shared" si="228"/>
        <v>0</v>
      </c>
      <c r="L297" s="66">
        <f>+L298</f>
        <v>6215000000</v>
      </c>
      <c r="M297" s="42">
        <f t="shared" si="208"/>
        <v>7.8751022385299858E-4</v>
      </c>
      <c r="N297" s="66">
        <f t="shared" si="238"/>
        <v>0</v>
      </c>
      <c r="O297" s="66">
        <f t="shared" si="238"/>
        <v>4171271226.4000001</v>
      </c>
      <c r="P297" s="66">
        <f t="shared" si="238"/>
        <v>2043728773.5999999</v>
      </c>
      <c r="Q297" s="66">
        <f t="shared" si="238"/>
        <v>4046190748.6599998</v>
      </c>
      <c r="R297" s="66">
        <f t="shared" si="238"/>
        <v>2168809251.3400002</v>
      </c>
      <c r="S297" s="66">
        <f t="shared" si="238"/>
        <v>125080477.74000025</v>
      </c>
      <c r="T297" s="66">
        <f t="shared" si="238"/>
        <v>2501931643.1599998</v>
      </c>
      <c r="U297" s="66">
        <f t="shared" si="238"/>
        <v>1544259105.5</v>
      </c>
      <c r="V297" s="66">
        <f t="shared" si="238"/>
        <v>2501931643.1599998</v>
      </c>
      <c r="W297" s="66">
        <f t="shared" si="238"/>
        <v>0</v>
      </c>
      <c r="X297" s="38">
        <f t="shared" si="210"/>
        <v>0.65103632319549476</v>
      </c>
      <c r="Y297" s="38">
        <f t="shared" si="211"/>
        <v>0.40256341804666129</v>
      </c>
      <c r="Z297" s="38">
        <f t="shared" si="212"/>
        <v>0.40256341804666129</v>
      </c>
      <c r="AA297" s="38">
        <f t="shared" si="235"/>
        <v>0.6183424852099666</v>
      </c>
      <c r="AB297" s="38">
        <f t="shared" si="236"/>
        <v>1</v>
      </c>
    </row>
    <row r="298" spans="1:28" ht="35.25" customHeight="1" x14ac:dyDescent="0.25">
      <c r="A298" s="96" t="s">
        <v>461</v>
      </c>
      <c r="B298" s="100" t="s">
        <v>37</v>
      </c>
      <c r="C298" s="34">
        <v>10</v>
      </c>
      <c r="D298" s="34" t="s">
        <v>38</v>
      </c>
      <c r="E298" s="95" t="s">
        <v>462</v>
      </c>
      <c r="F298" s="66">
        <f t="shared" si="237"/>
        <v>6215000000</v>
      </c>
      <c r="G298" s="66">
        <f t="shared" si="237"/>
        <v>0</v>
      </c>
      <c r="H298" s="66">
        <f t="shared" si="237"/>
        <v>0</v>
      </c>
      <c r="I298" s="66">
        <f t="shared" si="237"/>
        <v>0</v>
      </c>
      <c r="J298" s="66">
        <f t="shared" si="237"/>
        <v>0</v>
      </c>
      <c r="K298" s="66">
        <f t="shared" si="228"/>
        <v>0</v>
      </c>
      <c r="L298" s="66">
        <f>+L299</f>
        <v>6215000000</v>
      </c>
      <c r="M298" s="42">
        <f t="shared" si="208"/>
        <v>7.8751022385299858E-4</v>
      </c>
      <c r="N298" s="66">
        <f t="shared" si="238"/>
        <v>0</v>
      </c>
      <c r="O298" s="66">
        <f t="shared" si="238"/>
        <v>4171271226.4000001</v>
      </c>
      <c r="P298" s="66">
        <f t="shared" si="238"/>
        <v>2043728773.5999999</v>
      </c>
      <c r="Q298" s="66">
        <f t="shared" si="238"/>
        <v>4046190748.6599998</v>
      </c>
      <c r="R298" s="66">
        <f t="shared" si="238"/>
        <v>2168809251.3400002</v>
      </c>
      <c r="S298" s="66">
        <f t="shared" si="238"/>
        <v>125080477.74000025</v>
      </c>
      <c r="T298" s="66">
        <f t="shared" si="238"/>
        <v>2501931643.1599998</v>
      </c>
      <c r="U298" s="66">
        <f t="shared" si="238"/>
        <v>1544259105.5</v>
      </c>
      <c r="V298" s="66">
        <f t="shared" si="238"/>
        <v>2501931643.1599998</v>
      </c>
      <c r="W298" s="66">
        <f t="shared" si="238"/>
        <v>0</v>
      </c>
      <c r="X298" s="38">
        <f t="shared" si="210"/>
        <v>0.65103632319549476</v>
      </c>
      <c r="Y298" s="38">
        <f t="shared" si="211"/>
        <v>0.40256341804666129</v>
      </c>
      <c r="Z298" s="38">
        <f t="shared" si="212"/>
        <v>0.40256341804666129</v>
      </c>
      <c r="AA298" s="38">
        <f t="shared" si="235"/>
        <v>0.6183424852099666</v>
      </c>
      <c r="AB298" s="38">
        <f t="shared" si="236"/>
        <v>1</v>
      </c>
    </row>
    <row r="299" spans="1:28" ht="48.75" customHeight="1" x14ac:dyDescent="0.25">
      <c r="A299" s="43" t="s">
        <v>463</v>
      </c>
      <c r="B299" s="103" t="s">
        <v>37</v>
      </c>
      <c r="C299" s="44">
        <v>10</v>
      </c>
      <c r="D299" s="44" t="s">
        <v>38</v>
      </c>
      <c r="E299" s="108" t="s">
        <v>258</v>
      </c>
      <c r="F299" s="46">
        <v>6215000000</v>
      </c>
      <c r="G299" s="46">
        <v>0</v>
      </c>
      <c r="H299" s="46">
        <v>0</v>
      </c>
      <c r="I299" s="46">
        <v>0</v>
      </c>
      <c r="J299" s="46">
        <v>0</v>
      </c>
      <c r="K299" s="46">
        <f t="shared" si="228"/>
        <v>0</v>
      </c>
      <c r="L299" s="56">
        <f>+F299+K299</f>
        <v>6215000000</v>
      </c>
      <c r="M299" s="51">
        <f t="shared" si="208"/>
        <v>7.8751022385299858E-4</v>
      </c>
      <c r="N299" s="46">
        <v>0</v>
      </c>
      <c r="O299" s="46">
        <v>4171271226.4000001</v>
      </c>
      <c r="P299" s="46">
        <f>L299-O299</f>
        <v>2043728773.5999999</v>
      </c>
      <c r="Q299" s="46">
        <v>4046190748.6599998</v>
      </c>
      <c r="R299" s="46">
        <f>+L299-Q299</f>
        <v>2168809251.3400002</v>
      </c>
      <c r="S299" s="46">
        <f>O299-Q299</f>
        <v>125080477.74000025</v>
      </c>
      <c r="T299" s="46">
        <v>2501931643.1599998</v>
      </c>
      <c r="U299" s="46">
        <f>+Q299-T299</f>
        <v>1544259105.5</v>
      </c>
      <c r="V299" s="46">
        <v>2501931643.1599998</v>
      </c>
      <c r="W299" s="48">
        <f>+T299-V299</f>
        <v>0</v>
      </c>
      <c r="X299" s="49">
        <f t="shared" si="210"/>
        <v>0.65103632319549476</v>
      </c>
      <c r="Y299" s="49">
        <f t="shared" si="211"/>
        <v>0.40256341804666129</v>
      </c>
      <c r="Z299" s="49">
        <f t="shared" si="212"/>
        <v>0.40256341804666129</v>
      </c>
      <c r="AA299" s="49">
        <f t="shared" si="235"/>
        <v>0.6183424852099666</v>
      </c>
      <c r="AB299" s="49">
        <f t="shared" si="236"/>
        <v>1</v>
      </c>
    </row>
    <row r="300" spans="1:28" ht="72" customHeight="1" x14ac:dyDescent="0.25">
      <c r="A300" s="96" t="s">
        <v>464</v>
      </c>
      <c r="B300" s="100" t="s">
        <v>37</v>
      </c>
      <c r="C300" s="34">
        <v>10</v>
      </c>
      <c r="D300" s="34" t="s">
        <v>38</v>
      </c>
      <c r="E300" s="95" t="s">
        <v>465</v>
      </c>
      <c r="F300" s="66">
        <f t="shared" ref="F300:J302" si="239">+F301</f>
        <v>904000000</v>
      </c>
      <c r="G300" s="66">
        <f t="shared" si="239"/>
        <v>0</v>
      </c>
      <c r="H300" s="66">
        <f t="shared" si="239"/>
        <v>0</v>
      </c>
      <c r="I300" s="66">
        <f t="shared" si="239"/>
        <v>0</v>
      </c>
      <c r="J300" s="66">
        <f t="shared" si="239"/>
        <v>0</v>
      </c>
      <c r="K300" s="66">
        <f t="shared" si="228"/>
        <v>0</v>
      </c>
      <c r="L300" s="66">
        <f>+L301</f>
        <v>904000000</v>
      </c>
      <c r="M300" s="42">
        <f t="shared" si="208"/>
        <v>1.1454694165134525E-4</v>
      </c>
      <c r="N300" s="66">
        <f t="shared" ref="N300:W302" si="240">+N301</f>
        <v>0</v>
      </c>
      <c r="O300" s="66">
        <f t="shared" si="240"/>
        <v>534884523.02999997</v>
      </c>
      <c r="P300" s="66">
        <f t="shared" si="240"/>
        <v>369115476.97000003</v>
      </c>
      <c r="Q300" s="66">
        <f t="shared" si="240"/>
        <v>484768521.5</v>
      </c>
      <c r="R300" s="66">
        <f t="shared" si="240"/>
        <v>419231478.5</v>
      </c>
      <c r="S300" s="66">
        <f t="shared" si="240"/>
        <v>50116001.529999971</v>
      </c>
      <c r="T300" s="66">
        <f t="shared" si="240"/>
        <v>131409957.5</v>
      </c>
      <c r="U300" s="66">
        <f t="shared" si="240"/>
        <v>353358564</v>
      </c>
      <c r="V300" s="66">
        <f t="shared" si="240"/>
        <v>126484351.5</v>
      </c>
      <c r="W300" s="66">
        <f t="shared" si="240"/>
        <v>4925606</v>
      </c>
      <c r="X300" s="38">
        <f t="shared" si="210"/>
        <v>0.53624836449115043</v>
      </c>
      <c r="Y300" s="38">
        <f t="shared" si="211"/>
        <v>0.14536499723451327</v>
      </c>
      <c r="Z300" s="38">
        <f t="shared" si="212"/>
        <v>0.13991631803097346</v>
      </c>
      <c r="AA300" s="38">
        <f t="shared" si="235"/>
        <v>0.27107774467983892</v>
      </c>
      <c r="AB300" s="38">
        <f t="shared" si="236"/>
        <v>0.96251725444778413</v>
      </c>
    </row>
    <row r="301" spans="1:28" ht="49.5" customHeight="1" x14ac:dyDescent="0.25">
      <c r="A301" s="96" t="s">
        <v>466</v>
      </c>
      <c r="B301" s="100" t="s">
        <v>37</v>
      </c>
      <c r="C301" s="34">
        <v>10</v>
      </c>
      <c r="D301" s="34" t="s">
        <v>38</v>
      </c>
      <c r="E301" s="95" t="s">
        <v>465</v>
      </c>
      <c r="F301" s="66">
        <f t="shared" si="239"/>
        <v>904000000</v>
      </c>
      <c r="G301" s="66">
        <f t="shared" si="239"/>
        <v>0</v>
      </c>
      <c r="H301" s="66">
        <f t="shared" si="239"/>
        <v>0</v>
      </c>
      <c r="I301" s="66">
        <f t="shared" si="239"/>
        <v>0</v>
      </c>
      <c r="J301" s="66">
        <f t="shared" si="239"/>
        <v>0</v>
      </c>
      <c r="K301" s="66">
        <f t="shared" si="228"/>
        <v>0</v>
      </c>
      <c r="L301" s="66">
        <f>+L302</f>
        <v>904000000</v>
      </c>
      <c r="M301" s="42">
        <f t="shared" si="208"/>
        <v>1.1454694165134525E-4</v>
      </c>
      <c r="N301" s="66">
        <f t="shared" si="240"/>
        <v>0</v>
      </c>
      <c r="O301" s="66">
        <f t="shared" si="240"/>
        <v>534884523.02999997</v>
      </c>
      <c r="P301" s="66">
        <f t="shared" si="240"/>
        <v>369115476.97000003</v>
      </c>
      <c r="Q301" s="66">
        <f t="shared" si="240"/>
        <v>484768521.5</v>
      </c>
      <c r="R301" s="66">
        <f t="shared" si="240"/>
        <v>419231478.5</v>
      </c>
      <c r="S301" s="66">
        <f t="shared" si="240"/>
        <v>50116001.529999971</v>
      </c>
      <c r="T301" s="66">
        <f t="shared" si="240"/>
        <v>131409957.5</v>
      </c>
      <c r="U301" s="66">
        <f t="shared" si="240"/>
        <v>353358564</v>
      </c>
      <c r="V301" s="66">
        <f t="shared" si="240"/>
        <v>126484351.5</v>
      </c>
      <c r="W301" s="66">
        <f t="shared" si="240"/>
        <v>4925606</v>
      </c>
      <c r="X301" s="38">
        <f t="shared" si="210"/>
        <v>0.53624836449115043</v>
      </c>
      <c r="Y301" s="38">
        <f t="shared" si="211"/>
        <v>0.14536499723451327</v>
      </c>
      <c r="Z301" s="38">
        <f t="shared" si="212"/>
        <v>0.13991631803097346</v>
      </c>
      <c r="AA301" s="38">
        <f t="shared" si="235"/>
        <v>0.27107774467983892</v>
      </c>
      <c r="AB301" s="38">
        <f t="shared" si="236"/>
        <v>0.96251725444778413</v>
      </c>
    </row>
    <row r="302" spans="1:28" ht="35.25" customHeight="1" x14ac:dyDescent="0.25">
      <c r="A302" s="96" t="s">
        <v>467</v>
      </c>
      <c r="B302" s="100" t="s">
        <v>37</v>
      </c>
      <c r="C302" s="34">
        <v>10</v>
      </c>
      <c r="D302" s="34" t="s">
        <v>38</v>
      </c>
      <c r="E302" s="95" t="s">
        <v>468</v>
      </c>
      <c r="F302" s="66">
        <f t="shared" si="239"/>
        <v>904000000</v>
      </c>
      <c r="G302" s="66">
        <f t="shared" si="239"/>
        <v>0</v>
      </c>
      <c r="H302" s="66">
        <f t="shared" si="239"/>
        <v>0</v>
      </c>
      <c r="I302" s="66">
        <f t="shared" si="239"/>
        <v>0</v>
      </c>
      <c r="J302" s="66">
        <f t="shared" si="239"/>
        <v>0</v>
      </c>
      <c r="K302" s="66">
        <f t="shared" si="228"/>
        <v>0</v>
      </c>
      <c r="L302" s="66">
        <f>+L303</f>
        <v>904000000</v>
      </c>
      <c r="M302" s="42">
        <f t="shared" si="208"/>
        <v>1.1454694165134525E-4</v>
      </c>
      <c r="N302" s="66">
        <f t="shared" si="240"/>
        <v>0</v>
      </c>
      <c r="O302" s="66">
        <f t="shared" si="240"/>
        <v>534884523.02999997</v>
      </c>
      <c r="P302" s="66">
        <f t="shared" si="240"/>
        <v>369115476.97000003</v>
      </c>
      <c r="Q302" s="66">
        <f t="shared" si="240"/>
        <v>484768521.5</v>
      </c>
      <c r="R302" s="66">
        <f t="shared" si="240"/>
        <v>419231478.5</v>
      </c>
      <c r="S302" s="66">
        <f t="shared" si="240"/>
        <v>50116001.529999971</v>
      </c>
      <c r="T302" s="66">
        <f t="shared" si="240"/>
        <v>131409957.5</v>
      </c>
      <c r="U302" s="66">
        <f t="shared" si="240"/>
        <v>353358564</v>
      </c>
      <c r="V302" s="66">
        <f t="shared" si="240"/>
        <v>126484351.5</v>
      </c>
      <c r="W302" s="66">
        <f t="shared" si="240"/>
        <v>4925606</v>
      </c>
      <c r="X302" s="38">
        <f t="shared" si="210"/>
        <v>0.53624836449115043</v>
      </c>
      <c r="Y302" s="38">
        <f t="shared" si="211"/>
        <v>0.14536499723451327</v>
      </c>
      <c r="Z302" s="38">
        <f t="shared" si="212"/>
        <v>0.13991631803097346</v>
      </c>
      <c r="AA302" s="38">
        <f t="shared" si="235"/>
        <v>0.27107774467983892</v>
      </c>
      <c r="AB302" s="38">
        <f t="shared" si="236"/>
        <v>0.96251725444778413</v>
      </c>
    </row>
    <row r="303" spans="1:28" ht="42.75" customHeight="1" x14ac:dyDescent="0.25">
      <c r="A303" s="43" t="s">
        <v>469</v>
      </c>
      <c r="B303" s="103" t="s">
        <v>37</v>
      </c>
      <c r="C303" s="44">
        <v>10</v>
      </c>
      <c r="D303" s="44" t="s">
        <v>38</v>
      </c>
      <c r="E303" s="108" t="s">
        <v>258</v>
      </c>
      <c r="F303" s="56">
        <v>904000000</v>
      </c>
      <c r="G303" s="46">
        <v>0</v>
      </c>
      <c r="H303" s="46">
        <v>0</v>
      </c>
      <c r="I303" s="46">
        <v>0</v>
      </c>
      <c r="J303" s="46">
        <v>0</v>
      </c>
      <c r="K303" s="46">
        <f t="shared" si="228"/>
        <v>0</v>
      </c>
      <c r="L303" s="56">
        <f>+F303+K303</f>
        <v>904000000</v>
      </c>
      <c r="M303" s="51">
        <f t="shared" si="208"/>
        <v>1.1454694165134525E-4</v>
      </c>
      <c r="N303" s="46">
        <v>0</v>
      </c>
      <c r="O303" s="46">
        <v>534884523.02999997</v>
      </c>
      <c r="P303" s="46">
        <f>L303-O303</f>
        <v>369115476.97000003</v>
      </c>
      <c r="Q303" s="46">
        <v>484768521.5</v>
      </c>
      <c r="R303" s="46">
        <f>+L303-Q303</f>
        <v>419231478.5</v>
      </c>
      <c r="S303" s="46">
        <f>O303-Q303</f>
        <v>50116001.529999971</v>
      </c>
      <c r="T303" s="46">
        <v>131409957.5</v>
      </c>
      <c r="U303" s="46">
        <f>+Q303-T303</f>
        <v>353358564</v>
      </c>
      <c r="V303" s="46">
        <v>126484351.5</v>
      </c>
      <c r="W303" s="48">
        <f>+T303-V303</f>
        <v>4925606</v>
      </c>
      <c r="X303" s="49">
        <f t="shared" si="210"/>
        <v>0.53624836449115043</v>
      </c>
      <c r="Y303" s="49">
        <f t="shared" si="211"/>
        <v>0.14536499723451327</v>
      </c>
      <c r="Z303" s="49">
        <f t="shared" si="212"/>
        <v>0.13991631803097346</v>
      </c>
      <c r="AA303" s="49">
        <f t="shared" si="235"/>
        <v>0.27107774467983892</v>
      </c>
      <c r="AB303" s="49">
        <f t="shared" si="236"/>
        <v>0.96251725444778413</v>
      </c>
    </row>
    <row r="304" spans="1:28" s="118" customFormat="1" ht="33" customHeight="1" thickBot="1" x14ac:dyDescent="0.3">
      <c r="A304" s="301" t="s">
        <v>470</v>
      </c>
      <c r="B304" s="302"/>
      <c r="C304" s="302"/>
      <c r="D304" s="302"/>
      <c r="E304" s="302"/>
      <c r="F304" s="114">
        <f>+F7+F8+F112+F113+F121+F122+F123</f>
        <v>7891961033334</v>
      </c>
      <c r="G304" s="114">
        <f>+G7+G8+G112+G113+G121+G122+G123</f>
        <v>0</v>
      </c>
      <c r="H304" s="114">
        <f>+H7+H8+H112+H113+H121+H122+H123</f>
        <v>0</v>
      </c>
      <c r="I304" s="114">
        <f>+I7+I8+I112+I113+I121+I122+I123</f>
        <v>5477110030</v>
      </c>
      <c r="J304" s="114">
        <f>+J7+J8+J112+J113+J121+J122+J123</f>
        <v>5477110030</v>
      </c>
      <c r="K304" s="114">
        <f t="shared" si="228"/>
        <v>0</v>
      </c>
      <c r="L304" s="114">
        <f>+L7+L8+L112+L113+L121+L122+L123</f>
        <v>7891961033334</v>
      </c>
      <c r="M304" s="115">
        <f t="shared" si="208"/>
        <v>1</v>
      </c>
      <c r="N304" s="114">
        <f t="shared" ref="N304:W304" si="241">+N7+N8+N112+N113+N121+N122+N123</f>
        <v>10913069000</v>
      </c>
      <c r="O304" s="114">
        <f t="shared" si="241"/>
        <v>5320375220800.6602</v>
      </c>
      <c r="P304" s="114">
        <f t="shared" si="241"/>
        <v>2571585812533.3398</v>
      </c>
      <c r="Q304" s="114">
        <f t="shared" si="241"/>
        <v>5230889864853.8604</v>
      </c>
      <c r="R304" s="114">
        <f t="shared" si="241"/>
        <v>2661071168480.1401</v>
      </c>
      <c r="S304" s="114">
        <f t="shared" si="241"/>
        <v>89485355946.799988</v>
      </c>
      <c r="T304" s="114">
        <f t="shared" si="241"/>
        <v>1453844864323.1602</v>
      </c>
      <c r="U304" s="114">
        <f t="shared" si="241"/>
        <v>3777045000530.6997</v>
      </c>
      <c r="V304" s="114">
        <f t="shared" si="241"/>
        <v>1452522615796</v>
      </c>
      <c r="W304" s="114">
        <f t="shared" si="241"/>
        <v>1322248527.1600001</v>
      </c>
      <c r="X304" s="116">
        <f t="shared" si="210"/>
        <v>0.66281242935180129</v>
      </c>
      <c r="Y304" s="116">
        <f t="shared" si="211"/>
        <v>0.18421845447315593</v>
      </c>
      <c r="Z304" s="116">
        <f t="shared" si="212"/>
        <v>0.18405091075093338</v>
      </c>
      <c r="AA304" s="116">
        <f t="shared" si="235"/>
        <v>0.277934520107465</v>
      </c>
      <c r="AB304" s="117">
        <f t="shared" si="236"/>
        <v>0.99909051607939214</v>
      </c>
    </row>
    <row r="305" spans="1:28" s="120" customFormat="1" ht="15" customHeight="1" thickBot="1" x14ac:dyDescent="0.3">
      <c r="A305" s="119" t="s">
        <v>471</v>
      </c>
      <c r="E305" s="121"/>
      <c r="F305" s="122"/>
      <c r="G305" s="122"/>
      <c r="H305" s="122"/>
      <c r="I305" s="122"/>
      <c r="J305" s="122"/>
      <c r="K305" s="122"/>
      <c r="L305" s="259"/>
      <c r="M305" s="123"/>
      <c r="N305" s="122"/>
      <c r="O305" s="122"/>
      <c r="P305" s="122"/>
      <c r="Q305" s="122"/>
      <c r="R305" s="122"/>
      <c r="S305" s="122"/>
      <c r="T305" s="122"/>
      <c r="U305" s="122"/>
      <c r="V305" s="122" t="s">
        <v>546</v>
      </c>
      <c r="W305" s="122"/>
      <c r="X305" s="124"/>
      <c r="Y305" s="124"/>
      <c r="Z305" s="124"/>
      <c r="AA305" s="124"/>
      <c r="AB305" s="124"/>
    </row>
    <row r="306" spans="1:28" s="118" customFormat="1" ht="139.5" customHeight="1" thickBot="1" x14ac:dyDescent="0.3">
      <c r="A306" s="303" t="s">
        <v>472</v>
      </c>
      <c r="B306" s="304"/>
      <c r="C306" s="304"/>
      <c r="D306" s="304"/>
      <c r="E306" s="304"/>
      <c r="F306" s="304"/>
      <c r="G306" s="304"/>
      <c r="H306" s="304"/>
      <c r="I306" s="304"/>
      <c r="J306" s="304"/>
      <c r="K306" s="304"/>
      <c r="L306" s="304"/>
      <c r="M306" s="304"/>
      <c r="N306" s="305"/>
      <c r="O306" s="125"/>
      <c r="P306" s="125"/>
      <c r="Q306" s="125"/>
      <c r="R306" s="125"/>
      <c r="S306" s="125"/>
      <c r="T306" s="125"/>
      <c r="U306" s="125"/>
      <c r="V306" s="125"/>
      <c r="W306" s="125"/>
      <c r="X306" s="126"/>
      <c r="Y306" s="126"/>
      <c r="Z306" s="126"/>
      <c r="AA306" s="126"/>
      <c r="AB306" s="126"/>
    </row>
    <row r="307" spans="1:28" s="120" customFormat="1" ht="15.75" customHeight="1" x14ac:dyDescent="0.25">
      <c r="A307" s="127" t="s">
        <v>548</v>
      </c>
      <c r="E307" s="121"/>
      <c r="F307" s="121"/>
      <c r="G307" s="121"/>
      <c r="H307" s="121"/>
      <c r="I307" s="121"/>
      <c r="J307" s="121"/>
      <c r="K307" s="121"/>
      <c r="L307" s="260"/>
      <c r="M307" s="128"/>
      <c r="N307" s="129"/>
      <c r="O307" s="128"/>
      <c r="P307" s="128"/>
      <c r="Q307" s="128"/>
      <c r="R307" s="128"/>
      <c r="S307" s="128"/>
      <c r="T307" s="128"/>
      <c r="U307" s="128"/>
      <c r="V307" s="128"/>
      <c r="W307" s="128"/>
      <c r="X307" s="130"/>
      <c r="Y307" s="130"/>
      <c r="Z307" s="130"/>
      <c r="AA307" s="130"/>
      <c r="AB307" s="130"/>
    </row>
    <row r="308" spans="1:28" s="130" customFormat="1" x14ac:dyDescent="0.25">
      <c r="A308" s="127" t="s">
        <v>474</v>
      </c>
      <c r="B308" s="5"/>
      <c r="C308" s="3"/>
      <c r="D308" s="3"/>
      <c r="E308" s="8"/>
      <c r="F308" s="8"/>
      <c r="G308" s="8"/>
      <c r="H308" s="8"/>
      <c r="I308" s="8"/>
      <c r="J308" s="8"/>
      <c r="K308" s="8"/>
      <c r="L308" s="261"/>
      <c r="M308" s="9"/>
      <c r="N308" s="10"/>
      <c r="O308" s="9"/>
      <c r="P308" s="9"/>
      <c r="Q308" s="9"/>
      <c r="R308" s="9"/>
      <c r="S308" s="9"/>
      <c r="T308" s="9"/>
      <c r="U308" s="9"/>
      <c r="V308" s="9"/>
      <c r="W308" s="9"/>
    </row>
    <row r="310" spans="1:28" s="130" customFormat="1" x14ac:dyDescent="0.25">
      <c r="A310" s="3"/>
      <c r="B310" s="5"/>
      <c r="C310" s="3"/>
      <c r="D310" s="3"/>
      <c r="E310" s="8"/>
      <c r="F310" s="7"/>
      <c r="G310" s="8"/>
      <c r="H310" s="8"/>
      <c r="I310" s="8"/>
      <c r="J310" s="8"/>
      <c r="K310" s="8"/>
      <c r="L310" s="261"/>
      <c r="M310" s="16"/>
      <c r="N310" s="131"/>
      <c r="O310" s="16"/>
      <c r="P310" s="16"/>
      <c r="Q310" s="16"/>
      <c r="R310" s="16"/>
      <c r="S310" s="16"/>
      <c r="T310" s="16"/>
      <c r="U310" s="16"/>
      <c r="V310" s="16"/>
      <c r="W310" s="16"/>
    </row>
    <row r="311" spans="1:28" s="130" customFormat="1" x14ac:dyDescent="0.25">
      <c r="A311" s="3"/>
      <c r="B311" s="5"/>
      <c r="C311" s="3"/>
      <c r="D311" s="3"/>
      <c r="E311" s="8"/>
      <c r="F311" s="7"/>
      <c r="G311" s="8"/>
      <c r="H311" s="8"/>
      <c r="I311" s="8"/>
      <c r="J311" s="8"/>
      <c r="K311" s="8"/>
      <c r="L311" s="261"/>
      <c r="M311" s="16"/>
      <c r="N311" s="131"/>
      <c r="O311" s="16"/>
      <c r="P311" s="16"/>
      <c r="Q311" s="16"/>
      <c r="R311" s="16"/>
      <c r="S311" s="16"/>
      <c r="T311" s="16"/>
      <c r="U311" s="16"/>
      <c r="V311" s="16"/>
      <c r="W311" s="16"/>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304:E304"/>
    <mergeCell ref="A306:N306"/>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8BEF0-AFC0-45DC-9542-EC666B61E5A7}">
  <sheetPr>
    <tabColor theme="0"/>
  </sheetPr>
  <dimension ref="A1:AB311"/>
  <sheetViews>
    <sheetView zoomScale="75" zoomScaleNormal="75" workbookViewId="0">
      <pane xSplit="4" ySplit="6" topLeftCell="E7" activePane="bottomRight" state="frozen"/>
      <selection activeCell="L7" sqref="L7:L304"/>
      <selection pane="topRight" activeCell="L7" sqref="L7:L304"/>
      <selection pane="bottomLeft" activeCell="L7" sqref="L7:L304"/>
      <selection pane="bottomRight" activeCell="A7" sqref="A7"/>
    </sheetView>
  </sheetViews>
  <sheetFormatPr baseColWidth="10" defaultRowHeight="15.75" x14ac:dyDescent="0.25"/>
  <cols>
    <col min="1" max="1" width="37.5703125" style="3" customWidth="1"/>
    <col min="2" max="2" width="16.140625" style="5" customWidth="1"/>
    <col min="3" max="3" width="11" style="3" customWidth="1"/>
    <col min="4" max="4" width="9.5703125" style="3" customWidth="1"/>
    <col min="5" max="5" width="49.28515625" style="8" customWidth="1"/>
    <col min="6" max="6" width="30.85546875" style="8" customWidth="1"/>
    <col min="7" max="7" width="21.42578125" style="8" customWidth="1"/>
    <col min="8" max="8" width="17.28515625" style="8" customWidth="1"/>
    <col min="9" max="9" width="27.85546875" style="8" customWidth="1"/>
    <col min="10" max="10" width="27" style="8" customWidth="1"/>
    <col min="11" max="11" width="30" style="8" customWidth="1"/>
    <col min="12" max="12" width="37.28515625" style="261" customWidth="1"/>
    <col min="13" max="13" width="17" style="16" customWidth="1"/>
    <col min="14" max="14" width="26.140625" style="131" customWidth="1"/>
    <col min="15" max="15" width="31.28515625" style="16" customWidth="1"/>
    <col min="16" max="16" width="30.7109375" style="16" customWidth="1"/>
    <col min="17" max="17" width="34.140625" style="16" customWidth="1"/>
    <col min="18" max="19" width="28.140625" style="16" customWidth="1"/>
    <col min="20" max="20" width="29.42578125" style="16" customWidth="1"/>
    <col min="21" max="21" width="30.140625" style="16" customWidth="1"/>
    <col min="22" max="22" width="29.42578125" style="16" customWidth="1"/>
    <col min="23" max="23" width="26" style="16" customWidth="1"/>
    <col min="24" max="24" width="25.28515625" style="130" customWidth="1"/>
    <col min="25" max="25" width="21.42578125" style="130" customWidth="1"/>
    <col min="26" max="26" width="17.5703125" style="130" customWidth="1"/>
    <col min="27" max="27" width="18.28515625" style="130" customWidth="1"/>
    <col min="28" max="28" width="19" style="130" customWidth="1"/>
    <col min="29" max="16384" width="11.42578125" style="3"/>
  </cols>
  <sheetData>
    <row r="1" spans="1:28" s="1" customFormat="1" ht="23.25" x14ac:dyDescent="0.25">
      <c r="A1" s="312" t="s">
        <v>0</v>
      </c>
      <c r="B1" s="312"/>
      <c r="C1" s="312"/>
      <c r="D1" s="312"/>
      <c r="E1" s="312"/>
      <c r="F1" s="312"/>
      <c r="G1" s="312"/>
      <c r="H1" s="312"/>
      <c r="I1" s="312"/>
      <c r="J1" s="312"/>
      <c r="K1" s="312"/>
      <c r="L1" s="312"/>
      <c r="M1" s="312"/>
      <c r="N1" s="312"/>
      <c r="O1" s="312"/>
      <c r="P1" s="312"/>
      <c r="Q1" s="312"/>
      <c r="R1" s="312"/>
      <c r="S1" s="312"/>
      <c r="T1" s="312"/>
      <c r="U1" s="312"/>
      <c r="V1" s="312"/>
      <c r="W1" s="312"/>
      <c r="X1" s="312"/>
      <c r="Y1" s="312"/>
      <c r="Z1" s="312"/>
      <c r="AA1" s="312"/>
      <c r="AB1" s="312"/>
    </row>
    <row r="2" spans="1:28" s="1" customFormat="1" ht="24.95" customHeight="1" x14ac:dyDescent="0.25">
      <c r="A2" s="313" t="s">
        <v>1</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row>
    <row r="3" spans="1:28" ht="24.95" customHeight="1" x14ac:dyDescent="0.25">
      <c r="A3" s="314" t="s">
        <v>554</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row>
    <row r="4" spans="1:28" ht="15.75" customHeight="1" thickBot="1" x14ac:dyDescent="0.3">
      <c r="A4" s="4"/>
      <c r="C4" s="50"/>
      <c r="E4" s="6"/>
      <c r="F4" s="7"/>
      <c r="I4" s="7"/>
      <c r="J4" s="7"/>
      <c r="K4" s="7"/>
      <c r="L4" s="247"/>
      <c r="M4" s="9"/>
      <c r="N4" s="10"/>
      <c r="O4" s="11"/>
      <c r="P4" s="11"/>
      <c r="Q4" s="4" t="s">
        <v>3</v>
      </c>
      <c r="R4" s="12"/>
      <c r="S4" s="13" t="s">
        <v>4</v>
      </c>
      <c r="T4" s="14" t="s">
        <v>5</v>
      </c>
      <c r="U4" s="15"/>
      <c r="W4" s="14"/>
      <c r="X4" s="17"/>
      <c r="Y4" s="17"/>
      <c r="Z4" s="17"/>
      <c r="AA4" s="17"/>
      <c r="AB4" s="17"/>
    </row>
    <row r="5" spans="1:28" ht="29.25" customHeight="1" x14ac:dyDescent="0.25">
      <c r="A5" s="325" t="s">
        <v>6</v>
      </c>
      <c r="B5" s="327" t="s">
        <v>7</v>
      </c>
      <c r="C5" s="327" t="s">
        <v>8</v>
      </c>
      <c r="D5" s="327" t="s">
        <v>9</v>
      </c>
      <c r="E5" s="327" t="s">
        <v>10</v>
      </c>
      <c r="F5" s="327" t="s">
        <v>11</v>
      </c>
      <c r="G5" s="327" t="s">
        <v>12</v>
      </c>
      <c r="H5" s="327"/>
      <c r="I5" s="327"/>
      <c r="J5" s="327"/>
      <c r="K5" s="327"/>
      <c r="L5" s="323" t="s">
        <v>13</v>
      </c>
      <c r="M5" s="323" t="s">
        <v>14</v>
      </c>
      <c r="N5" s="323" t="s">
        <v>15</v>
      </c>
      <c r="O5" s="321" t="s">
        <v>16</v>
      </c>
      <c r="P5" s="321" t="s">
        <v>17</v>
      </c>
      <c r="Q5" s="321" t="s">
        <v>18</v>
      </c>
      <c r="R5" s="321" t="s">
        <v>19</v>
      </c>
      <c r="S5" s="321" t="s">
        <v>20</v>
      </c>
      <c r="T5" s="321" t="s">
        <v>21</v>
      </c>
      <c r="U5" s="321" t="s">
        <v>22</v>
      </c>
      <c r="V5" s="321" t="s">
        <v>23</v>
      </c>
      <c r="W5" s="321" t="s">
        <v>24</v>
      </c>
      <c r="X5" s="329" t="s">
        <v>25</v>
      </c>
      <c r="Y5" s="329"/>
      <c r="Z5" s="329"/>
      <c r="AA5" s="329"/>
      <c r="AB5" s="330"/>
    </row>
    <row r="6" spans="1:28" ht="84.75" customHeight="1" thickBot="1" x14ac:dyDescent="0.3">
      <c r="A6" s="326"/>
      <c r="B6" s="328"/>
      <c r="C6" s="328"/>
      <c r="D6" s="328"/>
      <c r="E6" s="328"/>
      <c r="F6" s="328"/>
      <c r="G6" s="246" t="s">
        <v>26</v>
      </c>
      <c r="H6" s="246" t="s">
        <v>27</v>
      </c>
      <c r="I6" s="246" t="s">
        <v>28</v>
      </c>
      <c r="J6" s="246" t="s">
        <v>29</v>
      </c>
      <c r="K6" s="246" t="s">
        <v>30</v>
      </c>
      <c r="L6" s="324"/>
      <c r="M6" s="324"/>
      <c r="N6" s="324"/>
      <c r="O6" s="322"/>
      <c r="P6" s="322"/>
      <c r="Q6" s="322"/>
      <c r="R6" s="322"/>
      <c r="S6" s="322"/>
      <c r="T6" s="322"/>
      <c r="U6" s="322"/>
      <c r="V6" s="322"/>
      <c r="W6" s="322"/>
      <c r="X6" s="139" t="s">
        <v>31</v>
      </c>
      <c r="Y6" s="139" t="s">
        <v>32</v>
      </c>
      <c r="Z6" s="139" t="s">
        <v>33</v>
      </c>
      <c r="AA6" s="139" t="s">
        <v>34</v>
      </c>
      <c r="AB6" s="140" t="s">
        <v>35</v>
      </c>
    </row>
    <row r="7" spans="1:28" s="4" customFormat="1" ht="28.5" customHeight="1" thickBot="1" x14ac:dyDescent="0.3">
      <c r="A7" s="21" t="s">
        <v>36</v>
      </c>
      <c r="B7" s="22" t="s">
        <v>37</v>
      </c>
      <c r="C7" s="22">
        <v>10</v>
      </c>
      <c r="D7" s="22" t="s">
        <v>38</v>
      </c>
      <c r="E7" s="23" t="s">
        <v>39</v>
      </c>
      <c r="F7" s="24">
        <f>+F105</f>
        <v>10073090054</v>
      </c>
      <c r="G7" s="24">
        <f>+G105</f>
        <v>0</v>
      </c>
      <c r="H7" s="24">
        <f>+H105</f>
        <v>0</v>
      </c>
      <c r="I7" s="24">
        <f>+I105</f>
        <v>0</v>
      </c>
      <c r="J7" s="24">
        <f>+J105</f>
        <v>0</v>
      </c>
      <c r="K7" s="24">
        <f t="shared" ref="K7:K71" si="0">+G7-H7+I7-J7</f>
        <v>0</v>
      </c>
      <c r="L7" s="248">
        <f>+F7+K7</f>
        <v>10073090054</v>
      </c>
      <c r="M7" s="25">
        <f t="shared" ref="M7:M14" si="1">L7/$L$304</f>
        <v>1.2763735162215533E-3</v>
      </c>
      <c r="N7" s="24">
        <f t="shared" ref="N7:W7" si="2">+N105</f>
        <v>0</v>
      </c>
      <c r="O7" s="24">
        <f t="shared" si="2"/>
        <v>10720154.800000001</v>
      </c>
      <c r="P7" s="24">
        <f t="shared" si="2"/>
        <v>10062369899.200001</v>
      </c>
      <c r="Q7" s="24">
        <f t="shared" si="2"/>
        <v>10718478.9</v>
      </c>
      <c r="R7" s="24">
        <f t="shared" si="2"/>
        <v>10062371575.099998</v>
      </c>
      <c r="S7" s="24">
        <f t="shared" si="2"/>
        <v>1675.8999999999996</v>
      </c>
      <c r="T7" s="24">
        <f t="shared" si="2"/>
        <v>10718478.9</v>
      </c>
      <c r="U7" s="24">
        <f t="shared" si="2"/>
        <v>0</v>
      </c>
      <c r="V7" s="24">
        <f t="shared" si="2"/>
        <v>10718478.9</v>
      </c>
      <c r="W7" s="24">
        <f t="shared" si="2"/>
        <v>0</v>
      </c>
      <c r="X7" s="30">
        <f t="shared" ref="X7:X71" si="3">+Q7/L7</f>
        <v>1.0640705922949352E-3</v>
      </c>
      <c r="Y7" s="31">
        <f t="shared" ref="Y7:Y71" si="4">+T7/L7</f>
        <v>1.0640705922949352E-3</v>
      </c>
      <c r="Z7" s="31">
        <f t="shared" ref="Z7:Z71" si="5">+V7/L7</f>
        <v>1.0640705922949352E-3</v>
      </c>
      <c r="AA7" s="31">
        <f t="shared" ref="AA7:AA36" si="6">+T7/Q7</f>
        <v>1</v>
      </c>
      <c r="AB7" s="32">
        <f t="shared" ref="AB7:AB36" si="7">+V7/T7</f>
        <v>1</v>
      </c>
    </row>
    <row r="8" spans="1:28" s="4" customFormat="1" ht="28.5" customHeight="1" thickBot="1" x14ac:dyDescent="0.3">
      <c r="A8" s="21" t="s">
        <v>36</v>
      </c>
      <c r="B8" s="22" t="s">
        <v>41</v>
      </c>
      <c r="C8" s="22">
        <v>20</v>
      </c>
      <c r="D8" s="22" t="s">
        <v>38</v>
      </c>
      <c r="E8" s="23" t="s">
        <v>39</v>
      </c>
      <c r="F8" s="24">
        <f>+F9+F38+F96+F109</f>
        <v>103864906976</v>
      </c>
      <c r="G8" s="24">
        <f>+G9+G38+G96+G109</f>
        <v>0</v>
      </c>
      <c r="H8" s="24">
        <f>+H9+H38+H96+H109</f>
        <v>0</v>
      </c>
      <c r="I8" s="24">
        <f>+I9+I38+I96+I109</f>
        <v>477563914</v>
      </c>
      <c r="J8" s="24">
        <f>+J9+J38+J96+J109</f>
        <v>477563914</v>
      </c>
      <c r="K8" s="24">
        <f t="shared" si="0"/>
        <v>0</v>
      </c>
      <c r="L8" s="248">
        <f>+F8+K8</f>
        <v>103864906976</v>
      </c>
      <c r="M8" s="25">
        <f t="shared" si="1"/>
        <v>1.3160848936949417E-2</v>
      </c>
      <c r="N8" s="24">
        <f t="shared" ref="N8:W8" si="8">+N9+N38+N96+N109</f>
        <v>10913069000</v>
      </c>
      <c r="O8" s="24">
        <f t="shared" si="8"/>
        <v>75976818819.020004</v>
      </c>
      <c r="P8" s="24">
        <f t="shared" si="8"/>
        <v>27888088156.98</v>
      </c>
      <c r="Q8" s="24">
        <f t="shared" si="8"/>
        <v>43908758063.160004</v>
      </c>
      <c r="R8" s="24">
        <f t="shared" si="8"/>
        <v>59956148912.839996</v>
      </c>
      <c r="S8" s="24">
        <f t="shared" si="8"/>
        <v>32068060755.860001</v>
      </c>
      <c r="T8" s="24">
        <f t="shared" si="8"/>
        <v>34969175021.690002</v>
      </c>
      <c r="U8" s="24">
        <f t="shared" si="8"/>
        <v>8939583041.4699993</v>
      </c>
      <c r="V8" s="24">
        <f t="shared" si="8"/>
        <v>33162717551.690002</v>
      </c>
      <c r="W8" s="24">
        <f t="shared" si="8"/>
        <v>1806457470</v>
      </c>
      <c r="X8" s="30">
        <f t="shared" si="3"/>
        <v>0.42274873527115348</v>
      </c>
      <c r="Y8" s="31">
        <f t="shared" si="4"/>
        <v>0.33667940442839184</v>
      </c>
      <c r="Z8" s="31">
        <f t="shared" si="5"/>
        <v>0.31928702886483973</v>
      </c>
      <c r="AA8" s="31">
        <f t="shared" si="6"/>
        <v>0.79640546816170543</v>
      </c>
      <c r="AB8" s="32">
        <f t="shared" si="7"/>
        <v>0.94834143302266849</v>
      </c>
    </row>
    <row r="9" spans="1:28" ht="27" customHeight="1" x14ac:dyDescent="0.25">
      <c r="A9" s="33" t="s">
        <v>42</v>
      </c>
      <c r="B9" s="34" t="s">
        <v>41</v>
      </c>
      <c r="C9" s="34">
        <v>20</v>
      </c>
      <c r="D9" s="34" t="s">
        <v>38</v>
      </c>
      <c r="E9" s="35" t="s">
        <v>43</v>
      </c>
      <c r="F9" s="36">
        <f>+F10</f>
        <v>61887034000</v>
      </c>
      <c r="G9" s="36">
        <f>+G10</f>
        <v>0</v>
      </c>
      <c r="H9" s="36">
        <f>+H10</f>
        <v>0</v>
      </c>
      <c r="I9" s="36">
        <f>+I10</f>
        <v>0</v>
      </c>
      <c r="J9" s="36">
        <f>+J10</f>
        <v>0</v>
      </c>
      <c r="K9" s="36">
        <f t="shared" si="0"/>
        <v>0</v>
      </c>
      <c r="L9" s="249">
        <f>+L10</f>
        <v>61887034000</v>
      </c>
      <c r="M9" s="37">
        <f t="shared" si="1"/>
        <v>7.8417814962088699E-3</v>
      </c>
      <c r="N9" s="36">
        <f t="shared" ref="N9:W9" si="9">+N10</f>
        <v>4848293000</v>
      </c>
      <c r="O9" s="36">
        <f t="shared" si="9"/>
        <v>57038741000</v>
      </c>
      <c r="P9" s="36">
        <f t="shared" si="9"/>
        <v>4848293000</v>
      </c>
      <c r="Q9" s="36">
        <f t="shared" si="9"/>
        <v>27548928843.450001</v>
      </c>
      <c r="R9" s="36">
        <f t="shared" si="9"/>
        <v>34338105156.549999</v>
      </c>
      <c r="S9" s="36">
        <f t="shared" si="9"/>
        <v>29489812156.549999</v>
      </c>
      <c r="T9" s="36">
        <f t="shared" si="9"/>
        <v>27548096043.450001</v>
      </c>
      <c r="U9" s="36">
        <f t="shared" si="9"/>
        <v>832800</v>
      </c>
      <c r="V9" s="36">
        <f t="shared" si="9"/>
        <v>25746043219.450001</v>
      </c>
      <c r="W9" s="36">
        <f t="shared" si="9"/>
        <v>1802052824</v>
      </c>
      <c r="X9" s="38">
        <f t="shared" si="3"/>
        <v>0.44514863716768199</v>
      </c>
      <c r="Y9" s="38">
        <f t="shared" si="4"/>
        <v>0.44513518039093619</v>
      </c>
      <c r="Z9" s="38">
        <f t="shared" si="5"/>
        <v>0.41601675755619505</v>
      </c>
      <c r="AA9" s="38">
        <f t="shared" si="6"/>
        <v>0.99996977014951349</v>
      </c>
      <c r="AB9" s="38">
        <f t="shared" si="7"/>
        <v>0.9345852133970447</v>
      </c>
    </row>
    <row r="10" spans="1:28" ht="35.25" customHeight="1" x14ac:dyDescent="0.25">
      <c r="A10" s="39" t="s">
        <v>44</v>
      </c>
      <c r="B10" s="34" t="s">
        <v>41</v>
      </c>
      <c r="C10" s="34">
        <v>20</v>
      </c>
      <c r="D10" s="34" t="s">
        <v>38</v>
      </c>
      <c r="E10" s="40" t="s">
        <v>45</v>
      </c>
      <c r="F10" s="41">
        <f>+F11+F22+F30+F37</f>
        <v>61887034000</v>
      </c>
      <c r="G10" s="41">
        <f>+G11+G22+G30+G37</f>
        <v>0</v>
      </c>
      <c r="H10" s="41">
        <f>+H11+H22+H30+H37</f>
        <v>0</v>
      </c>
      <c r="I10" s="41">
        <f>+I11+I22+I30+I37</f>
        <v>0</v>
      </c>
      <c r="J10" s="41">
        <f>+J11+J22+J30+J37</f>
        <v>0</v>
      </c>
      <c r="K10" s="41">
        <f t="shared" si="0"/>
        <v>0</v>
      </c>
      <c r="L10" s="250">
        <f>+L11+L22+L30+L37</f>
        <v>61887034000</v>
      </c>
      <c r="M10" s="42">
        <f t="shared" si="1"/>
        <v>7.8417814962088699E-3</v>
      </c>
      <c r="N10" s="41">
        <f t="shared" ref="N10:W10" si="10">+N11+N22+N30+N37</f>
        <v>4848293000</v>
      </c>
      <c r="O10" s="41">
        <f t="shared" si="10"/>
        <v>57038741000</v>
      </c>
      <c r="P10" s="41">
        <f t="shared" si="10"/>
        <v>4848293000</v>
      </c>
      <c r="Q10" s="41">
        <f t="shared" si="10"/>
        <v>27548928843.450001</v>
      </c>
      <c r="R10" s="41">
        <f t="shared" si="10"/>
        <v>34338105156.549999</v>
      </c>
      <c r="S10" s="41">
        <f t="shared" si="10"/>
        <v>29489812156.549999</v>
      </c>
      <c r="T10" s="41">
        <f t="shared" si="10"/>
        <v>27548096043.450001</v>
      </c>
      <c r="U10" s="41">
        <f t="shared" si="10"/>
        <v>832800</v>
      </c>
      <c r="V10" s="41">
        <f t="shared" si="10"/>
        <v>25746043219.450001</v>
      </c>
      <c r="W10" s="41">
        <f t="shared" si="10"/>
        <v>1802052824</v>
      </c>
      <c r="X10" s="38">
        <f t="shared" si="3"/>
        <v>0.44514863716768199</v>
      </c>
      <c r="Y10" s="38">
        <f t="shared" si="4"/>
        <v>0.44513518039093619</v>
      </c>
      <c r="Z10" s="38">
        <f t="shared" si="5"/>
        <v>0.41601675755619505</v>
      </c>
      <c r="AA10" s="38">
        <f t="shared" si="6"/>
        <v>0.99996977014951349</v>
      </c>
      <c r="AB10" s="38">
        <f t="shared" si="7"/>
        <v>0.9345852133970447</v>
      </c>
    </row>
    <row r="11" spans="1:28" ht="27" customHeight="1" x14ac:dyDescent="0.25">
      <c r="A11" s="39" t="s">
        <v>46</v>
      </c>
      <c r="B11" s="34" t="s">
        <v>41</v>
      </c>
      <c r="C11" s="34">
        <v>20</v>
      </c>
      <c r="D11" s="34" t="s">
        <v>38</v>
      </c>
      <c r="E11" s="40" t="s">
        <v>47</v>
      </c>
      <c r="F11" s="41">
        <f>+F12</f>
        <v>39105875000</v>
      </c>
      <c r="G11" s="41">
        <f>+G12</f>
        <v>0</v>
      </c>
      <c r="H11" s="41">
        <f>+H12</f>
        <v>0</v>
      </c>
      <c r="I11" s="41">
        <f>+I12</f>
        <v>0</v>
      </c>
      <c r="J11" s="41">
        <f>+J12</f>
        <v>0</v>
      </c>
      <c r="K11" s="41">
        <f t="shared" si="0"/>
        <v>0</v>
      </c>
      <c r="L11" s="250">
        <f>+L12</f>
        <v>39105875000</v>
      </c>
      <c r="M11" s="42">
        <f t="shared" si="1"/>
        <v>4.9551530772674783E-3</v>
      </c>
      <c r="N11" s="41">
        <f t="shared" ref="N11:W11" si="11">+N12</f>
        <v>0</v>
      </c>
      <c r="O11" s="41">
        <f t="shared" si="11"/>
        <v>39105875000</v>
      </c>
      <c r="P11" s="41">
        <f t="shared" si="11"/>
        <v>0</v>
      </c>
      <c r="Q11" s="41">
        <f t="shared" si="11"/>
        <v>18015367597.48</v>
      </c>
      <c r="R11" s="41">
        <f t="shared" si="11"/>
        <v>21090507402.52</v>
      </c>
      <c r="S11" s="41">
        <f t="shared" si="11"/>
        <v>21090507402.52</v>
      </c>
      <c r="T11" s="41">
        <f t="shared" si="11"/>
        <v>18015367597.48</v>
      </c>
      <c r="U11" s="41">
        <f t="shared" si="11"/>
        <v>0</v>
      </c>
      <c r="V11" s="41">
        <f t="shared" si="11"/>
        <v>18015367597.48</v>
      </c>
      <c r="W11" s="41">
        <f t="shared" si="11"/>
        <v>0</v>
      </c>
      <c r="X11" s="38">
        <f t="shared" si="3"/>
        <v>0.46068186934776423</v>
      </c>
      <c r="Y11" s="38">
        <f t="shared" si="4"/>
        <v>0.46068186934776423</v>
      </c>
      <c r="Z11" s="38">
        <f t="shared" si="5"/>
        <v>0.46068186934776423</v>
      </c>
      <c r="AA11" s="38">
        <f t="shared" si="6"/>
        <v>1</v>
      </c>
      <c r="AB11" s="38">
        <f t="shared" si="7"/>
        <v>1</v>
      </c>
    </row>
    <row r="12" spans="1:28" ht="27" customHeight="1" x14ac:dyDescent="0.25">
      <c r="A12" s="39" t="s">
        <v>48</v>
      </c>
      <c r="B12" s="34" t="s">
        <v>41</v>
      </c>
      <c r="C12" s="34">
        <v>20</v>
      </c>
      <c r="D12" s="34" t="s">
        <v>38</v>
      </c>
      <c r="E12" s="40" t="s">
        <v>49</v>
      </c>
      <c r="F12" s="41">
        <f>SUM(F13:F21)</f>
        <v>39105875000</v>
      </c>
      <c r="G12" s="41">
        <f>SUM(G13:G21)</f>
        <v>0</v>
      </c>
      <c r="H12" s="41">
        <f>SUM(H13:H21)</f>
        <v>0</v>
      </c>
      <c r="I12" s="41">
        <f>SUM(I13:I21)</f>
        <v>0</v>
      </c>
      <c r="J12" s="41">
        <f>SUM(J13:J21)</f>
        <v>0</v>
      </c>
      <c r="K12" s="41">
        <f t="shared" si="0"/>
        <v>0</v>
      </c>
      <c r="L12" s="250">
        <f>SUM(L13:L21)</f>
        <v>39105875000</v>
      </c>
      <c r="M12" s="42">
        <f t="shared" si="1"/>
        <v>4.9551530772674783E-3</v>
      </c>
      <c r="N12" s="41">
        <f t="shared" ref="N12:W12" si="12">SUM(N13:N21)</f>
        <v>0</v>
      </c>
      <c r="O12" s="41">
        <f t="shared" si="12"/>
        <v>39105875000</v>
      </c>
      <c r="P12" s="41">
        <f t="shared" si="12"/>
        <v>0</v>
      </c>
      <c r="Q12" s="41">
        <f t="shared" si="12"/>
        <v>18015367597.48</v>
      </c>
      <c r="R12" s="41">
        <f t="shared" si="12"/>
        <v>21090507402.52</v>
      </c>
      <c r="S12" s="41">
        <f t="shared" si="12"/>
        <v>21090507402.52</v>
      </c>
      <c r="T12" s="41">
        <f t="shared" si="12"/>
        <v>18015367597.48</v>
      </c>
      <c r="U12" s="41">
        <f t="shared" si="12"/>
        <v>0</v>
      </c>
      <c r="V12" s="41">
        <f t="shared" si="12"/>
        <v>18015367597.48</v>
      </c>
      <c r="W12" s="41">
        <f t="shared" si="12"/>
        <v>0</v>
      </c>
      <c r="X12" s="38">
        <f t="shared" si="3"/>
        <v>0.46068186934776423</v>
      </c>
      <c r="Y12" s="38">
        <f t="shared" si="4"/>
        <v>0.46068186934776423</v>
      </c>
      <c r="Z12" s="38">
        <f t="shared" si="5"/>
        <v>0.46068186934776423</v>
      </c>
      <c r="AA12" s="38">
        <f t="shared" si="6"/>
        <v>1</v>
      </c>
      <c r="AB12" s="38">
        <f t="shared" si="7"/>
        <v>1</v>
      </c>
    </row>
    <row r="13" spans="1:28" ht="27" customHeight="1" x14ac:dyDescent="0.25">
      <c r="A13" s="43" t="s">
        <v>50</v>
      </c>
      <c r="B13" s="44" t="s">
        <v>41</v>
      </c>
      <c r="C13" s="44">
        <v>20</v>
      </c>
      <c r="D13" s="44" t="s">
        <v>38</v>
      </c>
      <c r="E13" s="45" t="s">
        <v>51</v>
      </c>
      <c r="F13" s="46">
        <v>27743250237</v>
      </c>
      <c r="G13" s="46">
        <v>0</v>
      </c>
      <c r="H13" s="46">
        <v>0</v>
      </c>
      <c r="I13" s="46">
        <v>0</v>
      </c>
      <c r="J13" s="46">
        <v>0</v>
      </c>
      <c r="K13" s="46">
        <f t="shared" si="0"/>
        <v>0</v>
      </c>
      <c r="L13" s="251">
        <f t="shared" ref="L13:L21" si="13">+F13+K13</f>
        <v>27743250237</v>
      </c>
      <c r="M13" s="42">
        <f t="shared" si="1"/>
        <v>3.5153810465888375E-3</v>
      </c>
      <c r="N13" s="46">
        <v>0</v>
      </c>
      <c r="O13" s="46">
        <v>27743250237</v>
      </c>
      <c r="P13" s="46">
        <f t="shared" ref="P13:P21" si="14">L13-O13</f>
        <v>0</v>
      </c>
      <c r="Q13" s="46">
        <v>15476959182.93</v>
      </c>
      <c r="R13" s="46">
        <f t="shared" ref="R13:R21" si="15">+L13-Q13</f>
        <v>12266291054.07</v>
      </c>
      <c r="S13" s="46">
        <f t="shared" ref="S13:S21" si="16">O13-Q13</f>
        <v>12266291054.07</v>
      </c>
      <c r="T13" s="46">
        <v>15476959182.93</v>
      </c>
      <c r="U13" s="46">
        <f t="shared" ref="U13:U21" si="17">+Q13-T13</f>
        <v>0</v>
      </c>
      <c r="V13" s="46">
        <v>15476959182.93</v>
      </c>
      <c r="W13" s="48">
        <f t="shared" ref="W13:W21" si="18">+T13-V13</f>
        <v>0</v>
      </c>
      <c r="X13" s="49">
        <f t="shared" si="3"/>
        <v>0.55786395071652539</v>
      </c>
      <c r="Y13" s="49">
        <f t="shared" si="4"/>
        <v>0.55786395071652539</v>
      </c>
      <c r="Z13" s="49">
        <f t="shared" si="5"/>
        <v>0.55786395071652539</v>
      </c>
      <c r="AA13" s="49">
        <f t="shared" si="6"/>
        <v>1</v>
      </c>
      <c r="AB13" s="49">
        <f t="shared" si="7"/>
        <v>1</v>
      </c>
    </row>
    <row r="14" spans="1:28" ht="27" customHeight="1" x14ac:dyDescent="0.25">
      <c r="A14" s="43" t="s">
        <v>52</v>
      </c>
      <c r="B14" s="44" t="s">
        <v>41</v>
      </c>
      <c r="C14" s="44">
        <v>20</v>
      </c>
      <c r="D14" s="44" t="s">
        <v>38</v>
      </c>
      <c r="E14" s="45" t="s">
        <v>53</v>
      </c>
      <c r="F14" s="46">
        <v>2408972010</v>
      </c>
      <c r="G14" s="46">
        <v>0</v>
      </c>
      <c r="H14" s="46">
        <v>0</v>
      </c>
      <c r="I14" s="46">
        <v>0</v>
      </c>
      <c r="J14" s="46">
        <v>0</v>
      </c>
      <c r="K14" s="46">
        <f t="shared" si="0"/>
        <v>0</v>
      </c>
      <c r="L14" s="251">
        <f t="shared" si="13"/>
        <v>2408972010</v>
      </c>
      <c r="M14" s="51">
        <f t="shared" si="1"/>
        <v>3.0524377905884279E-4</v>
      </c>
      <c r="N14" s="46">
        <v>0</v>
      </c>
      <c r="O14" s="46">
        <v>2408972010</v>
      </c>
      <c r="P14" s="46">
        <f t="shared" si="14"/>
        <v>0</v>
      </c>
      <c r="Q14" s="46">
        <v>1232192716</v>
      </c>
      <c r="R14" s="46">
        <f t="shared" si="15"/>
        <v>1176779294</v>
      </c>
      <c r="S14" s="46">
        <f t="shared" si="16"/>
        <v>1176779294</v>
      </c>
      <c r="T14" s="46">
        <v>1232192716</v>
      </c>
      <c r="U14" s="46">
        <f t="shared" si="17"/>
        <v>0</v>
      </c>
      <c r="V14" s="46">
        <v>1232192716</v>
      </c>
      <c r="W14" s="48">
        <f t="shared" si="18"/>
        <v>0</v>
      </c>
      <c r="X14" s="49">
        <f t="shared" si="3"/>
        <v>0.51150146655294682</v>
      </c>
      <c r="Y14" s="49">
        <f t="shared" si="4"/>
        <v>0.51150146655294682</v>
      </c>
      <c r="Z14" s="49">
        <f t="shared" si="5"/>
        <v>0.51150146655294682</v>
      </c>
      <c r="AA14" s="49">
        <f t="shared" si="6"/>
        <v>1</v>
      </c>
      <c r="AB14" s="49">
        <f t="shared" si="7"/>
        <v>1</v>
      </c>
    </row>
    <row r="15" spans="1:28" ht="27" customHeight="1" x14ac:dyDescent="0.25">
      <c r="A15" s="43" t="s">
        <v>54</v>
      </c>
      <c r="B15" s="44" t="s">
        <v>41</v>
      </c>
      <c r="C15" s="44">
        <v>20</v>
      </c>
      <c r="D15" s="44" t="s">
        <v>38</v>
      </c>
      <c r="E15" s="45" t="s">
        <v>55</v>
      </c>
      <c r="F15" s="46">
        <v>2985660</v>
      </c>
      <c r="G15" s="46">
        <v>0</v>
      </c>
      <c r="H15" s="46">
        <v>0</v>
      </c>
      <c r="I15" s="46">
        <v>0</v>
      </c>
      <c r="J15" s="46">
        <v>0</v>
      </c>
      <c r="K15" s="46">
        <f t="shared" si="0"/>
        <v>0</v>
      </c>
      <c r="L15" s="251">
        <f t="shared" si="13"/>
        <v>2985660</v>
      </c>
      <c r="M15" s="68">
        <f>+L15/L304</f>
        <v>3.7831661704729586E-7</v>
      </c>
      <c r="N15" s="46">
        <v>0</v>
      </c>
      <c r="O15" s="46">
        <v>2985660</v>
      </c>
      <c r="P15" s="46">
        <f t="shared" si="14"/>
        <v>0</v>
      </c>
      <c r="Q15" s="46">
        <v>1406428</v>
      </c>
      <c r="R15" s="46">
        <f t="shared" si="15"/>
        <v>1579232</v>
      </c>
      <c r="S15" s="46">
        <f t="shared" si="16"/>
        <v>1579232</v>
      </c>
      <c r="T15" s="46">
        <v>1406428</v>
      </c>
      <c r="U15" s="46">
        <f t="shared" si="17"/>
        <v>0</v>
      </c>
      <c r="V15" s="46">
        <v>1406428</v>
      </c>
      <c r="W15" s="48">
        <f t="shared" si="18"/>
        <v>0</v>
      </c>
      <c r="X15" s="49">
        <f t="shared" si="3"/>
        <v>0.47106100493693187</v>
      </c>
      <c r="Y15" s="49">
        <f t="shared" si="4"/>
        <v>0.47106100493693187</v>
      </c>
      <c r="Z15" s="49">
        <f t="shared" si="5"/>
        <v>0.47106100493693187</v>
      </c>
      <c r="AA15" s="49">
        <f t="shared" si="6"/>
        <v>1</v>
      </c>
      <c r="AB15" s="49">
        <f t="shared" si="7"/>
        <v>1</v>
      </c>
    </row>
    <row r="16" spans="1:28" ht="27" customHeight="1" x14ac:dyDescent="0.25">
      <c r="A16" s="43" t="s">
        <v>56</v>
      </c>
      <c r="B16" s="44" t="s">
        <v>41</v>
      </c>
      <c r="C16" s="44">
        <v>20</v>
      </c>
      <c r="D16" s="44" t="s">
        <v>38</v>
      </c>
      <c r="E16" s="45" t="s">
        <v>57</v>
      </c>
      <c r="F16" s="46">
        <v>5040000</v>
      </c>
      <c r="G16" s="46">
        <v>0</v>
      </c>
      <c r="H16" s="46">
        <v>0</v>
      </c>
      <c r="I16" s="46">
        <v>0</v>
      </c>
      <c r="J16" s="46">
        <v>0</v>
      </c>
      <c r="K16" s="46">
        <f t="shared" si="0"/>
        <v>0</v>
      </c>
      <c r="L16" s="251">
        <f t="shared" si="13"/>
        <v>5040000</v>
      </c>
      <c r="M16" s="52">
        <f>+L16/L304</f>
        <v>6.3862454194997794E-7</v>
      </c>
      <c r="N16" s="46">
        <v>0</v>
      </c>
      <c r="O16" s="46">
        <v>5040000</v>
      </c>
      <c r="P16" s="46">
        <f t="shared" si="14"/>
        <v>0</v>
      </c>
      <c r="Q16" s="46">
        <v>2371555</v>
      </c>
      <c r="R16" s="46">
        <f t="shared" si="15"/>
        <v>2668445</v>
      </c>
      <c r="S16" s="46">
        <f t="shared" si="16"/>
        <v>2668445</v>
      </c>
      <c r="T16" s="46">
        <v>2371555</v>
      </c>
      <c r="U16" s="46">
        <f t="shared" si="17"/>
        <v>0</v>
      </c>
      <c r="V16" s="46">
        <v>2371555</v>
      </c>
      <c r="W16" s="48">
        <f t="shared" si="18"/>
        <v>0</v>
      </c>
      <c r="X16" s="49">
        <f t="shared" si="3"/>
        <v>0.47054662698412697</v>
      </c>
      <c r="Y16" s="49">
        <f t="shared" si="4"/>
        <v>0.47054662698412697</v>
      </c>
      <c r="Z16" s="49">
        <f t="shared" si="5"/>
        <v>0.47054662698412697</v>
      </c>
      <c r="AA16" s="49">
        <f t="shared" si="6"/>
        <v>1</v>
      </c>
      <c r="AB16" s="49">
        <f t="shared" si="7"/>
        <v>1</v>
      </c>
    </row>
    <row r="17" spans="1:28" ht="27" customHeight="1" x14ac:dyDescent="0.25">
      <c r="A17" s="43" t="s">
        <v>58</v>
      </c>
      <c r="B17" s="44" t="s">
        <v>41</v>
      </c>
      <c r="C17" s="44">
        <v>20</v>
      </c>
      <c r="D17" s="44" t="s">
        <v>38</v>
      </c>
      <c r="E17" s="45" t="s">
        <v>59</v>
      </c>
      <c r="F17" s="46">
        <v>1713900234</v>
      </c>
      <c r="G17" s="46">
        <v>0</v>
      </c>
      <c r="H17" s="46">
        <v>0</v>
      </c>
      <c r="I17" s="46">
        <v>0</v>
      </c>
      <c r="J17" s="46">
        <v>0</v>
      </c>
      <c r="K17" s="46">
        <f t="shared" si="0"/>
        <v>0</v>
      </c>
      <c r="L17" s="251">
        <f t="shared" si="13"/>
        <v>1713900234</v>
      </c>
      <c r="M17" s="51">
        <f t="shared" ref="M17:M53" si="19">L17/$L$304</f>
        <v>2.171703872790099E-4</v>
      </c>
      <c r="N17" s="46">
        <v>0</v>
      </c>
      <c r="O17" s="46">
        <v>1713900234</v>
      </c>
      <c r="P17" s="46">
        <f t="shared" si="14"/>
        <v>0</v>
      </c>
      <c r="Q17" s="46">
        <v>148850326.91</v>
      </c>
      <c r="R17" s="46">
        <f t="shared" si="15"/>
        <v>1565049907.0899999</v>
      </c>
      <c r="S17" s="46">
        <f t="shared" si="16"/>
        <v>1565049907.0899999</v>
      </c>
      <c r="T17" s="46">
        <v>148850326.91</v>
      </c>
      <c r="U17" s="46">
        <f t="shared" si="17"/>
        <v>0</v>
      </c>
      <c r="V17" s="46">
        <v>148850326.91</v>
      </c>
      <c r="W17" s="48">
        <f t="shared" si="18"/>
        <v>0</v>
      </c>
      <c r="X17" s="49">
        <f t="shared" si="3"/>
        <v>8.6848886508758133E-2</v>
      </c>
      <c r="Y17" s="49">
        <f t="shared" si="4"/>
        <v>8.6848886508758133E-2</v>
      </c>
      <c r="Z17" s="49">
        <f t="shared" si="5"/>
        <v>8.6848886508758133E-2</v>
      </c>
      <c r="AA17" s="49">
        <f t="shared" si="6"/>
        <v>1</v>
      </c>
      <c r="AB17" s="49">
        <f t="shared" si="7"/>
        <v>1</v>
      </c>
    </row>
    <row r="18" spans="1:28" ht="27" customHeight="1" x14ac:dyDescent="0.25">
      <c r="A18" s="43" t="s">
        <v>60</v>
      </c>
      <c r="B18" s="44" t="s">
        <v>41</v>
      </c>
      <c r="C18" s="44">
        <v>20</v>
      </c>
      <c r="D18" s="44" t="s">
        <v>38</v>
      </c>
      <c r="E18" s="45" t="s">
        <v>61</v>
      </c>
      <c r="F18" s="46">
        <v>1149297511</v>
      </c>
      <c r="G18" s="46">
        <v>0</v>
      </c>
      <c r="H18" s="46">
        <v>0</v>
      </c>
      <c r="I18" s="46">
        <v>0</v>
      </c>
      <c r="J18" s="46">
        <v>0</v>
      </c>
      <c r="K18" s="46">
        <f t="shared" si="0"/>
        <v>0</v>
      </c>
      <c r="L18" s="251">
        <f t="shared" si="13"/>
        <v>1149297511</v>
      </c>
      <c r="M18" s="51">
        <f t="shared" si="19"/>
        <v>1.4562888819972711E-4</v>
      </c>
      <c r="N18" s="46">
        <v>0</v>
      </c>
      <c r="O18" s="46">
        <v>1149297511</v>
      </c>
      <c r="P18" s="46">
        <f t="shared" si="14"/>
        <v>0</v>
      </c>
      <c r="Q18" s="46">
        <v>256856542</v>
      </c>
      <c r="R18" s="46">
        <f t="shared" si="15"/>
        <v>892440969</v>
      </c>
      <c r="S18" s="46">
        <f t="shared" si="16"/>
        <v>892440969</v>
      </c>
      <c r="T18" s="46">
        <v>256856542</v>
      </c>
      <c r="U18" s="46">
        <f t="shared" si="17"/>
        <v>0</v>
      </c>
      <c r="V18" s="46">
        <v>256856542</v>
      </c>
      <c r="W18" s="48">
        <f t="shared" si="18"/>
        <v>0</v>
      </c>
      <c r="X18" s="49">
        <f t="shared" si="3"/>
        <v>0.22349003590594219</v>
      </c>
      <c r="Y18" s="49">
        <f t="shared" si="4"/>
        <v>0.22349003590594219</v>
      </c>
      <c r="Z18" s="49">
        <f t="shared" si="5"/>
        <v>0.22349003590594219</v>
      </c>
      <c r="AA18" s="49">
        <f t="shared" si="6"/>
        <v>1</v>
      </c>
      <c r="AB18" s="49">
        <f t="shared" si="7"/>
        <v>1</v>
      </c>
    </row>
    <row r="19" spans="1:28" ht="33.75" customHeight="1" x14ac:dyDescent="0.25">
      <c r="A19" s="43" t="s">
        <v>62</v>
      </c>
      <c r="B19" s="44" t="s">
        <v>41</v>
      </c>
      <c r="C19" s="44">
        <v>20</v>
      </c>
      <c r="D19" s="44" t="s">
        <v>38</v>
      </c>
      <c r="E19" s="45" t="s">
        <v>63</v>
      </c>
      <c r="F19" s="46">
        <v>153712847</v>
      </c>
      <c r="G19" s="46">
        <v>0</v>
      </c>
      <c r="H19" s="46">
        <v>0</v>
      </c>
      <c r="I19" s="46">
        <v>0</v>
      </c>
      <c r="J19" s="46">
        <v>0</v>
      </c>
      <c r="K19" s="46">
        <f t="shared" si="0"/>
        <v>0</v>
      </c>
      <c r="L19" s="251">
        <f t="shared" si="13"/>
        <v>153712847</v>
      </c>
      <c r="M19" s="53">
        <f t="shared" si="19"/>
        <v>1.9477142164127387E-5</v>
      </c>
      <c r="N19" s="46">
        <v>0</v>
      </c>
      <c r="O19" s="46">
        <v>153712847</v>
      </c>
      <c r="P19" s="46">
        <f t="shared" si="14"/>
        <v>0</v>
      </c>
      <c r="Q19" s="46">
        <v>50547258</v>
      </c>
      <c r="R19" s="46">
        <f t="shared" si="15"/>
        <v>103165589</v>
      </c>
      <c r="S19" s="46">
        <f t="shared" si="16"/>
        <v>103165589</v>
      </c>
      <c r="T19" s="46">
        <v>50547258</v>
      </c>
      <c r="U19" s="46">
        <f t="shared" si="17"/>
        <v>0</v>
      </c>
      <c r="V19" s="46">
        <v>50547258</v>
      </c>
      <c r="W19" s="48">
        <f t="shared" si="18"/>
        <v>0</v>
      </c>
      <c r="X19" s="49">
        <f t="shared" si="3"/>
        <v>0.32884211688564979</v>
      </c>
      <c r="Y19" s="49">
        <f t="shared" si="4"/>
        <v>0.32884211688564979</v>
      </c>
      <c r="Z19" s="49">
        <f t="shared" si="5"/>
        <v>0.32884211688564979</v>
      </c>
      <c r="AA19" s="49">
        <f t="shared" si="6"/>
        <v>1</v>
      </c>
      <c r="AB19" s="49">
        <f t="shared" si="7"/>
        <v>1</v>
      </c>
    </row>
    <row r="20" spans="1:28" ht="27" customHeight="1" x14ac:dyDescent="0.25">
      <c r="A20" s="43" t="s">
        <v>64</v>
      </c>
      <c r="B20" s="44" t="s">
        <v>41</v>
      </c>
      <c r="C20" s="44">
        <v>20</v>
      </c>
      <c r="D20" s="44" t="s">
        <v>38</v>
      </c>
      <c r="E20" s="45" t="s">
        <v>65</v>
      </c>
      <c r="F20" s="46">
        <v>3392853271</v>
      </c>
      <c r="G20" s="46">
        <v>0</v>
      </c>
      <c r="H20" s="46">
        <v>0</v>
      </c>
      <c r="I20" s="46">
        <v>0</v>
      </c>
      <c r="J20" s="46">
        <v>0</v>
      </c>
      <c r="K20" s="46">
        <f t="shared" si="0"/>
        <v>0</v>
      </c>
      <c r="L20" s="251">
        <f t="shared" si="13"/>
        <v>3392853271</v>
      </c>
      <c r="M20" s="51">
        <f t="shared" si="19"/>
        <v>4.2991257263806729E-4</v>
      </c>
      <c r="N20" s="46">
        <v>0</v>
      </c>
      <c r="O20" s="46">
        <v>3392853271</v>
      </c>
      <c r="P20" s="46">
        <f t="shared" si="14"/>
        <v>0</v>
      </c>
      <c r="Q20" s="46">
        <v>76724382</v>
      </c>
      <c r="R20" s="46">
        <f t="shared" si="15"/>
        <v>3316128889</v>
      </c>
      <c r="S20" s="46">
        <f t="shared" si="16"/>
        <v>3316128889</v>
      </c>
      <c r="T20" s="46">
        <v>76724382</v>
      </c>
      <c r="U20" s="46">
        <f t="shared" si="17"/>
        <v>0</v>
      </c>
      <c r="V20" s="46">
        <v>76724382</v>
      </c>
      <c r="W20" s="48">
        <f t="shared" si="18"/>
        <v>0</v>
      </c>
      <c r="X20" s="55">
        <f t="shared" si="3"/>
        <v>2.2613527869239824E-2</v>
      </c>
      <c r="Y20" s="55">
        <f t="shared" si="4"/>
        <v>2.2613527869239824E-2</v>
      </c>
      <c r="Z20" s="55">
        <f t="shared" si="5"/>
        <v>2.2613527869239824E-2</v>
      </c>
      <c r="AA20" s="49">
        <f t="shared" si="6"/>
        <v>1</v>
      </c>
      <c r="AB20" s="49">
        <f t="shared" si="7"/>
        <v>1</v>
      </c>
    </row>
    <row r="21" spans="1:28" ht="27" customHeight="1" x14ac:dyDescent="0.25">
      <c r="A21" s="43" t="s">
        <v>66</v>
      </c>
      <c r="B21" s="44" t="s">
        <v>41</v>
      </c>
      <c r="C21" s="44">
        <v>20</v>
      </c>
      <c r="D21" s="44" t="s">
        <v>38</v>
      </c>
      <c r="E21" s="45" t="s">
        <v>67</v>
      </c>
      <c r="F21" s="46">
        <v>2535863230</v>
      </c>
      <c r="G21" s="46">
        <v>0</v>
      </c>
      <c r="H21" s="46">
        <v>0</v>
      </c>
      <c r="I21" s="46">
        <v>0</v>
      </c>
      <c r="J21" s="46">
        <v>0</v>
      </c>
      <c r="K21" s="46">
        <f t="shared" si="0"/>
        <v>0</v>
      </c>
      <c r="L21" s="251">
        <f t="shared" si="13"/>
        <v>2535863230</v>
      </c>
      <c r="M21" s="51">
        <f t="shared" si="19"/>
        <v>3.2132232017986935E-4</v>
      </c>
      <c r="N21" s="46">
        <v>0</v>
      </c>
      <c r="O21" s="46">
        <v>2535863230</v>
      </c>
      <c r="P21" s="46">
        <f t="shared" si="14"/>
        <v>0</v>
      </c>
      <c r="Q21" s="46">
        <v>769459206.63999999</v>
      </c>
      <c r="R21" s="46">
        <f t="shared" si="15"/>
        <v>1766404023.3600001</v>
      </c>
      <c r="S21" s="46">
        <f t="shared" si="16"/>
        <v>1766404023.3600001</v>
      </c>
      <c r="T21" s="46">
        <v>769459206.63999999</v>
      </c>
      <c r="U21" s="46">
        <f t="shared" si="17"/>
        <v>0</v>
      </c>
      <c r="V21" s="46">
        <v>769459206.63999999</v>
      </c>
      <c r="W21" s="48">
        <f t="shared" si="18"/>
        <v>0</v>
      </c>
      <c r="X21" s="49">
        <f t="shared" si="3"/>
        <v>0.30343087810772823</v>
      </c>
      <c r="Y21" s="49">
        <f t="shared" si="4"/>
        <v>0.30343087810772823</v>
      </c>
      <c r="Z21" s="49">
        <f t="shared" si="5"/>
        <v>0.30343087810772823</v>
      </c>
      <c r="AA21" s="49">
        <f t="shared" si="6"/>
        <v>1</v>
      </c>
      <c r="AB21" s="49">
        <f t="shared" si="7"/>
        <v>1</v>
      </c>
    </row>
    <row r="22" spans="1:28" ht="22.5" customHeight="1" x14ac:dyDescent="0.25">
      <c r="A22" s="39" t="s">
        <v>68</v>
      </c>
      <c r="B22" s="34" t="s">
        <v>41</v>
      </c>
      <c r="C22" s="34">
        <v>20</v>
      </c>
      <c r="D22" s="34" t="s">
        <v>38</v>
      </c>
      <c r="E22" s="40" t="s">
        <v>69</v>
      </c>
      <c r="F22" s="41">
        <f>SUM(F23:F29)</f>
        <v>13647535000</v>
      </c>
      <c r="G22" s="41">
        <f>SUM(G23:G29)</f>
        <v>0</v>
      </c>
      <c r="H22" s="41">
        <f>SUM(H23:H29)</f>
        <v>0</v>
      </c>
      <c r="I22" s="41">
        <f>SUM(I23:I29)</f>
        <v>0</v>
      </c>
      <c r="J22" s="41">
        <f>SUM(J23:J29)</f>
        <v>0</v>
      </c>
      <c r="K22" s="41">
        <f t="shared" si="0"/>
        <v>0</v>
      </c>
      <c r="L22" s="250">
        <f>SUM(L23:L29)</f>
        <v>13647535000</v>
      </c>
      <c r="M22" s="42">
        <f t="shared" si="19"/>
        <v>1.729295791293907E-3</v>
      </c>
      <c r="N22" s="41">
        <f t="shared" ref="N22:W22" si="20">SUM(N23:N29)</f>
        <v>0</v>
      </c>
      <c r="O22" s="41">
        <f t="shared" si="20"/>
        <v>13647535000</v>
      </c>
      <c r="P22" s="41">
        <f t="shared" si="20"/>
        <v>0</v>
      </c>
      <c r="Q22" s="41">
        <f t="shared" si="20"/>
        <v>6991599292.9700003</v>
      </c>
      <c r="R22" s="41">
        <f t="shared" si="20"/>
        <v>6655935707.0299997</v>
      </c>
      <c r="S22" s="41">
        <f t="shared" si="20"/>
        <v>6655935707.0299997</v>
      </c>
      <c r="T22" s="41">
        <f t="shared" si="20"/>
        <v>6990766492.9700003</v>
      </c>
      <c r="U22" s="41">
        <f t="shared" si="20"/>
        <v>832800</v>
      </c>
      <c r="V22" s="41">
        <f t="shared" si="20"/>
        <v>5188713668.9700003</v>
      </c>
      <c r="W22" s="41">
        <f t="shared" si="20"/>
        <v>1802052824</v>
      </c>
      <c r="X22" s="38">
        <f t="shared" si="3"/>
        <v>0.51229759022197052</v>
      </c>
      <c r="Y22" s="38">
        <f t="shared" si="4"/>
        <v>0.51223656821323416</v>
      </c>
      <c r="Z22" s="38">
        <f t="shared" si="5"/>
        <v>0.38019420129495912</v>
      </c>
      <c r="AA22" s="38">
        <f t="shared" si="6"/>
        <v>0.99988088562214406</v>
      </c>
      <c r="AB22" s="38">
        <f t="shared" si="7"/>
        <v>0.74222385688147841</v>
      </c>
    </row>
    <row r="23" spans="1:28" ht="33.75" customHeight="1" x14ac:dyDescent="0.25">
      <c r="A23" s="43" t="s">
        <v>70</v>
      </c>
      <c r="B23" s="44" t="s">
        <v>41</v>
      </c>
      <c r="C23" s="44">
        <v>20</v>
      </c>
      <c r="D23" s="44" t="s">
        <v>38</v>
      </c>
      <c r="E23" s="45" t="s">
        <v>71</v>
      </c>
      <c r="F23" s="46">
        <v>3978735557</v>
      </c>
      <c r="G23" s="46">
        <v>0</v>
      </c>
      <c r="H23" s="46">
        <v>0</v>
      </c>
      <c r="I23" s="46">
        <v>0</v>
      </c>
      <c r="J23" s="46">
        <v>0</v>
      </c>
      <c r="K23" s="46">
        <f t="shared" si="0"/>
        <v>0</v>
      </c>
      <c r="L23" s="251">
        <f t="shared" ref="L23:L29" si="21">+F23+K23</f>
        <v>3978735557</v>
      </c>
      <c r="M23" s="51">
        <f t="shared" si="19"/>
        <v>5.0415043107722522E-4</v>
      </c>
      <c r="N23" s="46">
        <v>0</v>
      </c>
      <c r="O23" s="46">
        <v>3978735557</v>
      </c>
      <c r="P23" s="46">
        <f t="shared" ref="P23:P29" si="22">L23-O23</f>
        <v>0</v>
      </c>
      <c r="Q23" s="46">
        <v>2115327649.05</v>
      </c>
      <c r="R23" s="46">
        <f t="shared" ref="R23:R29" si="23">+L23-Q23</f>
        <v>1863407907.95</v>
      </c>
      <c r="S23" s="46">
        <f t="shared" ref="S23:S29" si="24">O23-Q23</f>
        <v>1863407907.95</v>
      </c>
      <c r="T23" s="46">
        <v>2115327649.05</v>
      </c>
      <c r="U23" s="46">
        <f t="shared" ref="U23:U29" si="25">+Q23-T23</f>
        <v>0</v>
      </c>
      <c r="V23" s="46">
        <v>1550500284.05</v>
      </c>
      <c r="W23" s="48">
        <f t="shared" ref="W23:W29" si="26">+T23-V23</f>
        <v>564827365</v>
      </c>
      <c r="X23" s="49">
        <f t="shared" si="3"/>
        <v>0.53165826648830483</v>
      </c>
      <c r="Y23" s="49">
        <f t="shared" si="4"/>
        <v>0.53165826648830483</v>
      </c>
      <c r="Z23" s="49">
        <f t="shared" si="5"/>
        <v>0.38969674205216348</v>
      </c>
      <c r="AA23" s="49">
        <f t="shared" si="6"/>
        <v>1</v>
      </c>
      <c r="AB23" s="49">
        <f t="shared" si="7"/>
        <v>0.73298350955055791</v>
      </c>
    </row>
    <row r="24" spans="1:28" ht="29.25" customHeight="1" x14ac:dyDescent="0.25">
      <c r="A24" s="43" t="s">
        <v>72</v>
      </c>
      <c r="B24" s="44" t="s">
        <v>41</v>
      </c>
      <c r="C24" s="44">
        <v>20</v>
      </c>
      <c r="D24" s="44" t="s">
        <v>38</v>
      </c>
      <c r="E24" s="45" t="s">
        <v>73</v>
      </c>
      <c r="F24" s="46">
        <v>2822000568</v>
      </c>
      <c r="G24" s="46">
        <v>0</v>
      </c>
      <c r="H24" s="46">
        <v>0</v>
      </c>
      <c r="I24" s="46">
        <v>0</v>
      </c>
      <c r="J24" s="46">
        <v>0</v>
      </c>
      <c r="K24" s="46">
        <f t="shared" si="0"/>
        <v>0</v>
      </c>
      <c r="L24" s="251">
        <f t="shared" si="21"/>
        <v>2822000568</v>
      </c>
      <c r="M24" s="51">
        <f t="shared" si="19"/>
        <v>3.5757913097650347E-4</v>
      </c>
      <c r="N24" s="46">
        <v>0</v>
      </c>
      <c r="O24" s="46">
        <v>2822000568</v>
      </c>
      <c r="P24" s="46">
        <f t="shared" si="22"/>
        <v>0</v>
      </c>
      <c r="Q24" s="46">
        <v>1507021185.9200001</v>
      </c>
      <c r="R24" s="46">
        <f t="shared" si="23"/>
        <v>1314979382.0799999</v>
      </c>
      <c r="S24" s="46">
        <f t="shared" si="24"/>
        <v>1314979382.0799999</v>
      </c>
      <c r="T24" s="46">
        <v>1507021185.9200001</v>
      </c>
      <c r="U24" s="46">
        <f t="shared" si="25"/>
        <v>0</v>
      </c>
      <c r="V24" s="46">
        <v>1106856901.9200001</v>
      </c>
      <c r="W24" s="48">
        <f t="shared" si="26"/>
        <v>400164284</v>
      </c>
      <c r="X24" s="49">
        <f t="shared" si="3"/>
        <v>0.53402582657453246</v>
      </c>
      <c r="Y24" s="49">
        <f t="shared" si="4"/>
        <v>0.53402582657453246</v>
      </c>
      <c r="Z24" s="49">
        <f t="shared" si="5"/>
        <v>0.39222419530002023</v>
      </c>
      <c r="AA24" s="49">
        <f t="shared" si="6"/>
        <v>1</v>
      </c>
      <c r="AB24" s="49">
        <f t="shared" si="7"/>
        <v>0.73446671636821792</v>
      </c>
    </row>
    <row r="25" spans="1:28" ht="27.75" customHeight="1" x14ac:dyDescent="0.25">
      <c r="A25" s="43" t="s">
        <v>74</v>
      </c>
      <c r="B25" s="44" t="s">
        <v>41</v>
      </c>
      <c r="C25" s="44">
        <v>20</v>
      </c>
      <c r="D25" s="44" t="s">
        <v>38</v>
      </c>
      <c r="E25" s="45" t="s">
        <v>75</v>
      </c>
      <c r="F25" s="46">
        <v>3569683789</v>
      </c>
      <c r="G25" s="46">
        <v>0</v>
      </c>
      <c r="H25" s="46">
        <v>0</v>
      </c>
      <c r="I25" s="46">
        <v>0</v>
      </c>
      <c r="J25" s="46">
        <v>0</v>
      </c>
      <c r="K25" s="46">
        <f t="shared" si="0"/>
        <v>0</v>
      </c>
      <c r="L25" s="251">
        <f t="shared" si="21"/>
        <v>3569683789</v>
      </c>
      <c r="M25" s="51">
        <f t="shared" si="19"/>
        <v>4.5231898306674335E-4</v>
      </c>
      <c r="N25" s="46">
        <v>0</v>
      </c>
      <c r="O25" s="46">
        <v>3569683789</v>
      </c>
      <c r="P25" s="46">
        <f t="shared" si="22"/>
        <v>0</v>
      </c>
      <c r="Q25" s="46">
        <v>1603487307.99</v>
      </c>
      <c r="R25" s="46">
        <f t="shared" si="23"/>
        <v>1966196481.01</v>
      </c>
      <c r="S25" s="46">
        <f t="shared" si="24"/>
        <v>1966196481.01</v>
      </c>
      <c r="T25" s="46">
        <v>1603487307.99</v>
      </c>
      <c r="U25" s="46">
        <f t="shared" si="25"/>
        <v>0</v>
      </c>
      <c r="V25" s="46">
        <v>1221459032.99</v>
      </c>
      <c r="W25" s="48">
        <f t="shared" si="26"/>
        <v>382028275</v>
      </c>
      <c r="X25" s="49">
        <f t="shared" si="3"/>
        <v>0.44919589598696524</v>
      </c>
      <c r="Y25" s="49">
        <f t="shared" si="4"/>
        <v>0.44919589598696524</v>
      </c>
      <c r="Z25" s="49">
        <f t="shared" si="5"/>
        <v>0.342175695436647</v>
      </c>
      <c r="AA25" s="49">
        <f t="shared" si="6"/>
        <v>1</v>
      </c>
      <c r="AB25" s="49">
        <f t="shared" si="7"/>
        <v>0.76175160657873919</v>
      </c>
    </row>
    <row r="26" spans="1:28" ht="30" customHeight="1" x14ac:dyDescent="0.25">
      <c r="A26" s="43" t="s">
        <v>76</v>
      </c>
      <c r="B26" s="44" t="s">
        <v>41</v>
      </c>
      <c r="C26" s="44">
        <v>20</v>
      </c>
      <c r="D26" s="44" t="s">
        <v>38</v>
      </c>
      <c r="E26" s="45" t="s">
        <v>77</v>
      </c>
      <c r="F26" s="46">
        <v>1382522206</v>
      </c>
      <c r="G26" s="46">
        <v>0</v>
      </c>
      <c r="H26" s="46">
        <v>0</v>
      </c>
      <c r="I26" s="46">
        <v>0</v>
      </c>
      <c r="J26" s="46">
        <v>0</v>
      </c>
      <c r="K26" s="46">
        <f t="shared" si="0"/>
        <v>0</v>
      </c>
      <c r="L26" s="251">
        <f t="shared" si="21"/>
        <v>1382522206</v>
      </c>
      <c r="M26" s="51">
        <f t="shared" si="19"/>
        <v>1.7518107352032202E-4</v>
      </c>
      <c r="N26" s="46">
        <v>0</v>
      </c>
      <c r="O26" s="46">
        <v>1382522206</v>
      </c>
      <c r="P26" s="46">
        <f t="shared" si="22"/>
        <v>0</v>
      </c>
      <c r="Q26" s="46">
        <v>741452172.62</v>
      </c>
      <c r="R26" s="46">
        <f t="shared" si="23"/>
        <v>641070033.38</v>
      </c>
      <c r="S26" s="46">
        <f t="shared" si="24"/>
        <v>641070033.38</v>
      </c>
      <c r="T26" s="46">
        <v>741452172.62</v>
      </c>
      <c r="U26" s="46">
        <f t="shared" si="25"/>
        <v>0</v>
      </c>
      <c r="V26" s="46">
        <v>550583772.62</v>
      </c>
      <c r="W26" s="48">
        <f t="shared" si="26"/>
        <v>190868400</v>
      </c>
      <c r="X26" s="49">
        <f t="shared" si="3"/>
        <v>0.53630398803156731</v>
      </c>
      <c r="Y26" s="49">
        <f t="shared" si="4"/>
        <v>0.53630398803156731</v>
      </c>
      <c r="Z26" s="49">
        <f t="shared" si="5"/>
        <v>0.39824588005207057</v>
      </c>
      <c r="AA26" s="49">
        <f t="shared" si="6"/>
        <v>1</v>
      </c>
      <c r="AB26" s="49">
        <f t="shared" si="7"/>
        <v>0.74257489957100509</v>
      </c>
    </row>
    <row r="27" spans="1:28" ht="36.75" customHeight="1" x14ac:dyDescent="0.25">
      <c r="A27" s="43" t="s">
        <v>78</v>
      </c>
      <c r="B27" s="44" t="s">
        <v>41</v>
      </c>
      <c r="C27" s="44">
        <v>20</v>
      </c>
      <c r="D27" s="44" t="s">
        <v>38</v>
      </c>
      <c r="E27" s="45" t="s">
        <v>79</v>
      </c>
      <c r="F27" s="46">
        <v>166286663</v>
      </c>
      <c r="G27" s="46">
        <v>0</v>
      </c>
      <c r="H27" s="46">
        <v>0</v>
      </c>
      <c r="I27" s="46">
        <v>0</v>
      </c>
      <c r="J27" s="46">
        <v>0</v>
      </c>
      <c r="K27" s="46">
        <f t="shared" si="0"/>
        <v>0</v>
      </c>
      <c r="L27" s="251">
        <f t="shared" si="21"/>
        <v>166286663</v>
      </c>
      <c r="M27" s="53">
        <f t="shared" si="19"/>
        <v>2.1070385712453438E-5</v>
      </c>
      <c r="N27" s="46">
        <v>0</v>
      </c>
      <c r="O27" s="46">
        <v>166286663</v>
      </c>
      <c r="P27" s="46">
        <f t="shared" si="22"/>
        <v>0</v>
      </c>
      <c r="Q27" s="46">
        <v>97458232.799999997</v>
      </c>
      <c r="R27" s="46">
        <f t="shared" si="23"/>
        <v>68828430.200000003</v>
      </c>
      <c r="S27" s="46">
        <f t="shared" si="24"/>
        <v>68828430.200000003</v>
      </c>
      <c r="T27" s="46">
        <v>97458232.799999997</v>
      </c>
      <c r="U27" s="46">
        <f t="shared" si="25"/>
        <v>0</v>
      </c>
      <c r="V27" s="46">
        <v>71021632.799999997</v>
      </c>
      <c r="W27" s="48">
        <f t="shared" si="26"/>
        <v>26436600</v>
      </c>
      <c r="X27" s="49">
        <f t="shared" si="3"/>
        <v>0.58608568505581227</v>
      </c>
      <c r="Y27" s="49">
        <f t="shared" si="4"/>
        <v>0.58608568505581227</v>
      </c>
      <c r="Z27" s="49">
        <f t="shared" si="5"/>
        <v>0.42710360240977352</v>
      </c>
      <c r="AA27" s="49">
        <f t="shared" si="6"/>
        <v>1</v>
      </c>
      <c r="AB27" s="49">
        <f t="shared" si="7"/>
        <v>0.72873918148862638</v>
      </c>
    </row>
    <row r="28" spans="1:28" ht="28.5" customHeight="1" x14ac:dyDescent="0.25">
      <c r="A28" s="43" t="s">
        <v>80</v>
      </c>
      <c r="B28" s="44" t="s">
        <v>41</v>
      </c>
      <c r="C28" s="44">
        <v>20</v>
      </c>
      <c r="D28" s="44" t="s">
        <v>38</v>
      </c>
      <c r="E28" s="45" t="s">
        <v>81</v>
      </c>
      <c r="F28" s="46">
        <v>1036936225</v>
      </c>
      <c r="G28" s="46">
        <v>0</v>
      </c>
      <c r="H28" s="46">
        <v>0</v>
      </c>
      <c r="I28" s="46">
        <v>0</v>
      </c>
      <c r="J28" s="46">
        <v>0</v>
      </c>
      <c r="K28" s="46">
        <f t="shared" si="0"/>
        <v>0</v>
      </c>
      <c r="L28" s="251">
        <f t="shared" si="21"/>
        <v>1036936225</v>
      </c>
      <c r="M28" s="51">
        <f t="shared" si="19"/>
        <v>1.3139145272261194E-4</v>
      </c>
      <c r="N28" s="46">
        <v>0</v>
      </c>
      <c r="O28" s="46">
        <v>1036936225</v>
      </c>
      <c r="P28" s="46">
        <f t="shared" si="22"/>
        <v>0</v>
      </c>
      <c r="Q28" s="46">
        <v>556096593.5</v>
      </c>
      <c r="R28" s="46">
        <f t="shared" si="23"/>
        <v>480839631.5</v>
      </c>
      <c r="S28" s="46">
        <f t="shared" si="24"/>
        <v>480839631.5</v>
      </c>
      <c r="T28" s="46">
        <v>555596893.5</v>
      </c>
      <c r="U28" s="46">
        <f t="shared" si="25"/>
        <v>499700</v>
      </c>
      <c r="V28" s="46">
        <v>412955193.5</v>
      </c>
      <c r="W28" s="48">
        <f t="shared" si="26"/>
        <v>142641700</v>
      </c>
      <c r="X28" s="49">
        <f t="shared" si="3"/>
        <v>0.53628813430642752</v>
      </c>
      <c r="Y28" s="49">
        <f t="shared" si="4"/>
        <v>0.53580623388868487</v>
      </c>
      <c r="Z28" s="49">
        <f t="shared" si="5"/>
        <v>0.39824550781799528</v>
      </c>
      <c r="AA28" s="49">
        <f t="shared" si="6"/>
        <v>0.99910141510334571</v>
      </c>
      <c r="AB28" s="49">
        <f t="shared" si="7"/>
        <v>0.74326404328608797</v>
      </c>
    </row>
    <row r="29" spans="1:28" ht="39.75" customHeight="1" x14ac:dyDescent="0.25">
      <c r="A29" s="43" t="s">
        <v>82</v>
      </c>
      <c r="B29" s="44" t="s">
        <v>41</v>
      </c>
      <c r="C29" s="44">
        <v>20</v>
      </c>
      <c r="D29" s="44" t="s">
        <v>38</v>
      </c>
      <c r="E29" s="45" t="s">
        <v>83</v>
      </c>
      <c r="F29" s="46">
        <v>691369992</v>
      </c>
      <c r="G29" s="46">
        <v>0</v>
      </c>
      <c r="H29" s="46">
        <v>0</v>
      </c>
      <c r="I29" s="46">
        <v>0</v>
      </c>
      <c r="J29" s="46">
        <v>0</v>
      </c>
      <c r="K29" s="46">
        <f t="shared" si="0"/>
        <v>0</v>
      </c>
      <c r="L29" s="251">
        <f t="shared" si="21"/>
        <v>691369992</v>
      </c>
      <c r="M29" s="51">
        <f t="shared" si="19"/>
        <v>8.7604334218047603E-5</v>
      </c>
      <c r="N29" s="46">
        <v>0</v>
      </c>
      <c r="O29" s="46">
        <v>691369992</v>
      </c>
      <c r="P29" s="46">
        <f t="shared" si="22"/>
        <v>0</v>
      </c>
      <c r="Q29" s="46">
        <v>370756151.08999997</v>
      </c>
      <c r="R29" s="46">
        <f t="shared" si="23"/>
        <v>320613840.91000003</v>
      </c>
      <c r="S29" s="46">
        <f t="shared" si="24"/>
        <v>320613840.91000003</v>
      </c>
      <c r="T29" s="46">
        <v>370423051.08999997</v>
      </c>
      <c r="U29" s="46">
        <f t="shared" si="25"/>
        <v>333100</v>
      </c>
      <c r="V29" s="46">
        <v>275336851.08999997</v>
      </c>
      <c r="W29" s="48">
        <f t="shared" si="26"/>
        <v>95086200</v>
      </c>
      <c r="X29" s="49">
        <f t="shared" si="3"/>
        <v>0.53626300733341625</v>
      </c>
      <c r="Y29" s="49">
        <f t="shared" si="4"/>
        <v>0.53578121031611103</v>
      </c>
      <c r="Z29" s="49">
        <f t="shared" si="5"/>
        <v>0.39824819456439464</v>
      </c>
      <c r="AA29" s="49">
        <f t="shared" si="6"/>
        <v>0.99910156581618215</v>
      </c>
      <c r="AB29" s="49">
        <f t="shared" si="7"/>
        <v>0.74330377194345465</v>
      </c>
    </row>
    <row r="30" spans="1:28" ht="41.25" customHeight="1" x14ac:dyDescent="0.25">
      <c r="A30" s="39" t="s">
        <v>84</v>
      </c>
      <c r="B30" s="34" t="s">
        <v>41</v>
      </c>
      <c r="C30" s="34">
        <v>20</v>
      </c>
      <c r="D30" s="34" t="s">
        <v>38</v>
      </c>
      <c r="E30" s="40" t="s">
        <v>85</v>
      </c>
      <c r="F30" s="41">
        <f>+F31+F35+F36</f>
        <v>4285331000</v>
      </c>
      <c r="G30" s="41">
        <f>+G31+G35+G36</f>
        <v>0</v>
      </c>
      <c r="H30" s="41">
        <f>+H31+H35+H36</f>
        <v>0</v>
      </c>
      <c r="I30" s="41">
        <f>+I31+I35+I36</f>
        <v>0</v>
      </c>
      <c r="J30" s="41">
        <f>+J31+J35+J36</f>
        <v>0</v>
      </c>
      <c r="K30" s="41">
        <f t="shared" si="0"/>
        <v>0</v>
      </c>
      <c r="L30" s="250">
        <f>+L31+L35+L36</f>
        <v>4285331000</v>
      </c>
      <c r="M30" s="42">
        <f t="shared" si="19"/>
        <v>5.4299951328949225E-4</v>
      </c>
      <c r="N30" s="41">
        <f t="shared" ref="N30:W30" si="27">+N31+N35+N36</f>
        <v>0</v>
      </c>
      <c r="O30" s="41">
        <f t="shared" si="27"/>
        <v>4285331000</v>
      </c>
      <c r="P30" s="41">
        <f t="shared" si="27"/>
        <v>0</v>
      </c>
      <c r="Q30" s="41">
        <f t="shared" si="27"/>
        <v>2541961953</v>
      </c>
      <c r="R30" s="41">
        <f t="shared" si="27"/>
        <v>1743369047</v>
      </c>
      <c r="S30" s="41">
        <f t="shared" si="27"/>
        <v>1743369047</v>
      </c>
      <c r="T30" s="41">
        <f t="shared" si="27"/>
        <v>2541961953</v>
      </c>
      <c r="U30" s="41">
        <f t="shared" si="27"/>
        <v>0</v>
      </c>
      <c r="V30" s="41">
        <f t="shared" si="27"/>
        <v>2541961953</v>
      </c>
      <c r="W30" s="41">
        <f t="shared" si="27"/>
        <v>0</v>
      </c>
      <c r="X30" s="38">
        <f t="shared" si="3"/>
        <v>0.59317750554157889</v>
      </c>
      <c r="Y30" s="38">
        <f t="shared" si="4"/>
        <v>0.59317750554157889</v>
      </c>
      <c r="Z30" s="38">
        <f t="shared" si="5"/>
        <v>0.59317750554157889</v>
      </c>
      <c r="AA30" s="38">
        <f t="shared" si="6"/>
        <v>1</v>
      </c>
      <c r="AB30" s="38">
        <f t="shared" si="7"/>
        <v>1</v>
      </c>
    </row>
    <row r="31" spans="1:28" s="4" customFormat="1" ht="39" customHeight="1" x14ac:dyDescent="0.25">
      <c r="A31" s="39" t="s">
        <v>86</v>
      </c>
      <c r="B31" s="34" t="s">
        <v>41</v>
      </c>
      <c r="C31" s="34">
        <v>20</v>
      </c>
      <c r="D31" s="34" t="s">
        <v>38</v>
      </c>
      <c r="E31" s="40" t="s">
        <v>87</v>
      </c>
      <c r="F31" s="41">
        <f>+F32+F33+F34</f>
        <v>2328193098</v>
      </c>
      <c r="G31" s="41">
        <f>+G32+G33+G34</f>
        <v>0</v>
      </c>
      <c r="H31" s="41">
        <f>+H32+H33+H34</f>
        <v>0</v>
      </c>
      <c r="I31" s="41">
        <f>+I32+I33+I34</f>
        <v>0</v>
      </c>
      <c r="J31" s="41">
        <f>+J32+J33+J34</f>
        <v>0</v>
      </c>
      <c r="K31" s="41">
        <f t="shared" si="0"/>
        <v>0</v>
      </c>
      <c r="L31" s="250">
        <f>+L32+L33+L34</f>
        <v>2328193098</v>
      </c>
      <c r="M31" s="42">
        <f t="shared" si="19"/>
        <v>2.9500818467883931E-4</v>
      </c>
      <c r="N31" s="41">
        <f t="shared" ref="N31:W31" si="28">+N32+N33+N34</f>
        <v>0</v>
      </c>
      <c r="O31" s="41">
        <f t="shared" si="28"/>
        <v>2328193098</v>
      </c>
      <c r="P31" s="41">
        <f t="shared" si="28"/>
        <v>0</v>
      </c>
      <c r="Q31" s="41">
        <f t="shared" si="28"/>
        <v>1244648894</v>
      </c>
      <c r="R31" s="41">
        <f t="shared" si="28"/>
        <v>1083544204</v>
      </c>
      <c r="S31" s="41">
        <f t="shared" si="28"/>
        <v>1083544204</v>
      </c>
      <c r="T31" s="41">
        <f t="shared" si="28"/>
        <v>1244648894</v>
      </c>
      <c r="U31" s="41">
        <f t="shared" si="28"/>
        <v>0</v>
      </c>
      <c r="V31" s="41">
        <f t="shared" si="28"/>
        <v>1244648894</v>
      </c>
      <c r="W31" s="41">
        <f t="shared" si="28"/>
        <v>0</v>
      </c>
      <c r="X31" s="38">
        <f t="shared" si="3"/>
        <v>0.53459865295073561</v>
      </c>
      <c r="Y31" s="38">
        <f t="shared" si="4"/>
        <v>0.53459865295073561</v>
      </c>
      <c r="Z31" s="38">
        <f t="shared" si="5"/>
        <v>0.53459865295073561</v>
      </c>
      <c r="AA31" s="38">
        <f t="shared" si="6"/>
        <v>1</v>
      </c>
      <c r="AB31" s="38">
        <f t="shared" si="7"/>
        <v>1</v>
      </c>
    </row>
    <row r="32" spans="1:28" ht="30.75" customHeight="1" x14ac:dyDescent="0.25">
      <c r="A32" s="43" t="s">
        <v>88</v>
      </c>
      <c r="B32" s="44" t="s">
        <v>41</v>
      </c>
      <c r="C32" s="44">
        <v>20</v>
      </c>
      <c r="D32" s="44" t="s">
        <v>38</v>
      </c>
      <c r="E32" s="45" t="s">
        <v>89</v>
      </c>
      <c r="F32" s="46">
        <v>655614150</v>
      </c>
      <c r="G32" s="46">
        <v>0</v>
      </c>
      <c r="H32" s="46">
        <v>0</v>
      </c>
      <c r="I32" s="46">
        <v>0</v>
      </c>
      <c r="J32" s="46">
        <v>0</v>
      </c>
      <c r="K32" s="46">
        <f t="shared" si="0"/>
        <v>0</v>
      </c>
      <c r="L32" s="251">
        <f t="shared" ref="L32:L37" si="29">+F32+K32</f>
        <v>655614150</v>
      </c>
      <c r="M32" s="51">
        <f t="shared" si="19"/>
        <v>8.3073667904697243E-5</v>
      </c>
      <c r="N32" s="46">
        <v>0</v>
      </c>
      <c r="O32" s="46">
        <v>655614150</v>
      </c>
      <c r="P32" s="46">
        <f t="shared" ref="P32:P37" si="30">L32-O32</f>
        <v>0</v>
      </c>
      <c r="Q32" s="46">
        <v>387393009</v>
      </c>
      <c r="R32" s="56">
        <f t="shared" ref="R32:R37" si="31">+L32-Q32</f>
        <v>268221141</v>
      </c>
      <c r="S32" s="46">
        <f t="shared" ref="S32:S37" si="32">O32-Q32</f>
        <v>268221141</v>
      </c>
      <c r="T32" s="46">
        <v>387393009</v>
      </c>
      <c r="U32" s="46">
        <f t="shared" ref="U32:U37" si="33">+Q32-T32</f>
        <v>0</v>
      </c>
      <c r="V32" s="46">
        <v>387393009</v>
      </c>
      <c r="W32" s="48">
        <f t="shared" ref="W32:W37" si="34">+T32-V32</f>
        <v>0</v>
      </c>
      <c r="X32" s="57">
        <f t="shared" si="3"/>
        <v>0.59088567414232895</v>
      </c>
      <c r="Y32" s="54">
        <f t="shared" si="4"/>
        <v>0.59088567414232895</v>
      </c>
      <c r="Z32" s="54">
        <f t="shared" si="5"/>
        <v>0.59088567414232895</v>
      </c>
      <c r="AA32" s="49">
        <f t="shared" si="6"/>
        <v>1</v>
      </c>
      <c r="AB32" s="49">
        <f t="shared" si="7"/>
        <v>1</v>
      </c>
    </row>
    <row r="33" spans="1:28" ht="30.75" customHeight="1" x14ac:dyDescent="0.25">
      <c r="A33" s="43" t="s">
        <v>90</v>
      </c>
      <c r="B33" s="44" t="s">
        <v>41</v>
      </c>
      <c r="C33" s="44">
        <v>20</v>
      </c>
      <c r="D33" s="44" t="s">
        <v>38</v>
      </c>
      <c r="E33" s="45" t="s">
        <v>91</v>
      </c>
      <c r="F33" s="46">
        <v>1499029826</v>
      </c>
      <c r="G33" s="46">
        <v>0</v>
      </c>
      <c r="H33" s="46">
        <v>0</v>
      </c>
      <c r="I33" s="46">
        <v>0</v>
      </c>
      <c r="J33" s="46">
        <v>0</v>
      </c>
      <c r="K33" s="46">
        <f t="shared" si="0"/>
        <v>0</v>
      </c>
      <c r="L33" s="251">
        <f t="shared" si="29"/>
        <v>1499029826</v>
      </c>
      <c r="M33" s="51">
        <f t="shared" si="19"/>
        <v>1.8994389603146927E-4</v>
      </c>
      <c r="N33" s="46">
        <v>0</v>
      </c>
      <c r="O33" s="46">
        <v>1499029826</v>
      </c>
      <c r="P33" s="46">
        <f t="shared" si="30"/>
        <v>0</v>
      </c>
      <c r="Q33" s="46">
        <v>770281741</v>
      </c>
      <c r="R33" s="56">
        <f t="shared" si="31"/>
        <v>728748085</v>
      </c>
      <c r="S33" s="46">
        <f t="shared" si="32"/>
        <v>728748085</v>
      </c>
      <c r="T33" s="46">
        <v>770281741</v>
      </c>
      <c r="U33" s="46">
        <f t="shared" si="33"/>
        <v>0</v>
      </c>
      <c r="V33" s="46">
        <v>770281741</v>
      </c>
      <c r="W33" s="48">
        <f t="shared" si="34"/>
        <v>0</v>
      </c>
      <c r="X33" s="58">
        <f t="shared" si="3"/>
        <v>0.51385351221157094</v>
      </c>
      <c r="Y33" s="49">
        <f t="shared" si="4"/>
        <v>0.51385351221157094</v>
      </c>
      <c r="Z33" s="49">
        <f t="shared" si="5"/>
        <v>0.51385351221157094</v>
      </c>
      <c r="AA33" s="49">
        <f t="shared" si="6"/>
        <v>1</v>
      </c>
      <c r="AB33" s="49">
        <f t="shared" si="7"/>
        <v>1</v>
      </c>
    </row>
    <row r="34" spans="1:28" ht="30.75" customHeight="1" x14ac:dyDescent="0.25">
      <c r="A34" s="43" t="s">
        <v>92</v>
      </c>
      <c r="B34" s="44" t="s">
        <v>41</v>
      </c>
      <c r="C34" s="44">
        <v>20</v>
      </c>
      <c r="D34" s="44" t="s">
        <v>38</v>
      </c>
      <c r="E34" s="45" t="s">
        <v>93</v>
      </c>
      <c r="F34" s="46">
        <v>173549122</v>
      </c>
      <c r="G34" s="46">
        <v>0</v>
      </c>
      <c r="H34" s="46">
        <v>0</v>
      </c>
      <c r="I34" s="46">
        <v>0</v>
      </c>
      <c r="J34" s="46">
        <v>0</v>
      </c>
      <c r="K34" s="46">
        <f t="shared" si="0"/>
        <v>0</v>
      </c>
      <c r="L34" s="251">
        <f t="shared" si="29"/>
        <v>173549122</v>
      </c>
      <c r="M34" s="53">
        <f t="shared" si="19"/>
        <v>2.1990620742672783E-5</v>
      </c>
      <c r="N34" s="46">
        <v>0</v>
      </c>
      <c r="O34" s="46">
        <v>173549122</v>
      </c>
      <c r="P34" s="46">
        <f t="shared" si="30"/>
        <v>0</v>
      </c>
      <c r="Q34" s="46">
        <v>86974144</v>
      </c>
      <c r="R34" s="46">
        <f t="shared" si="31"/>
        <v>86574978</v>
      </c>
      <c r="S34" s="46">
        <f t="shared" si="32"/>
        <v>86574978</v>
      </c>
      <c r="T34" s="46">
        <v>86974144</v>
      </c>
      <c r="U34" s="46">
        <f t="shared" si="33"/>
        <v>0</v>
      </c>
      <c r="V34" s="46">
        <v>86974144</v>
      </c>
      <c r="W34" s="48">
        <f t="shared" si="34"/>
        <v>0</v>
      </c>
      <c r="X34" s="58">
        <f t="shared" si="3"/>
        <v>0.50115000869897808</v>
      </c>
      <c r="Y34" s="49">
        <f t="shared" si="4"/>
        <v>0.50115000869897808</v>
      </c>
      <c r="Z34" s="49">
        <f t="shared" si="5"/>
        <v>0.50115000869897808</v>
      </c>
      <c r="AA34" s="49">
        <f t="shared" si="6"/>
        <v>1</v>
      </c>
      <c r="AB34" s="49">
        <f t="shared" si="7"/>
        <v>1</v>
      </c>
    </row>
    <row r="35" spans="1:28" ht="30.75" customHeight="1" x14ac:dyDescent="0.25">
      <c r="A35" s="43" t="s">
        <v>94</v>
      </c>
      <c r="B35" s="44" t="s">
        <v>41</v>
      </c>
      <c r="C35" s="44">
        <v>20</v>
      </c>
      <c r="D35" s="44" t="s">
        <v>38</v>
      </c>
      <c r="E35" s="45" t="s">
        <v>95</v>
      </c>
      <c r="F35" s="59">
        <v>1809954480</v>
      </c>
      <c r="G35" s="46">
        <v>0</v>
      </c>
      <c r="H35" s="46">
        <v>0</v>
      </c>
      <c r="I35" s="46">
        <v>0</v>
      </c>
      <c r="J35" s="46">
        <v>0</v>
      </c>
      <c r="K35" s="46">
        <f t="shared" si="0"/>
        <v>0</v>
      </c>
      <c r="L35" s="251">
        <f t="shared" si="29"/>
        <v>1809954480</v>
      </c>
      <c r="M35" s="51">
        <f t="shared" si="19"/>
        <v>2.293415378452997E-4</v>
      </c>
      <c r="N35" s="46">
        <v>0</v>
      </c>
      <c r="O35" s="46">
        <v>1809954480</v>
      </c>
      <c r="P35" s="46">
        <f t="shared" si="30"/>
        <v>0</v>
      </c>
      <c r="Q35" s="46">
        <v>1252481328</v>
      </c>
      <c r="R35" s="46">
        <f t="shared" si="31"/>
        <v>557473152</v>
      </c>
      <c r="S35" s="46">
        <f t="shared" si="32"/>
        <v>557473152</v>
      </c>
      <c r="T35" s="46">
        <v>1252481328</v>
      </c>
      <c r="U35" s="46">
        <f t="shared" si="33"/>
        <v>0</v>
      </c>
      <c r="V35" s="46">
        <v>1252481328</v>
      </c>
      <c r="W35" s="48">
        <f t="shared" si="34"/>
        <v>0</v>
      </c>
      <c r="X35" s="58">
        <f t="shared" si="3"/>
        <v>0.69199603738100635</v>
      </c>
      <c r="Y35" s="49">
        <f t="shared" si="4"/>
        <v>0.69199603738100635</v>
      </c>
      <c r="Z35" s="49">
        <f t="shared" si="5"/>
        <v>0.69199603738100635</v>
      </c>
      <c r="AA35" s="49">
        <f t="shared" si="6"/>
        <v>1</v>
      </c>
      <c r="AB35" s="49">
        <f t="shared" si="7"/>
        <v>1</v>
      </c>
    </row>
    <row r="36" spans="1:28" ht="30.75" customHeight="1" x14ac:dyDescent="0.25">
      <c r="A36" s="43" t="s">
        <v>96</v>
      </c>
      <c r="B36" s="44" t="s">
        <v>41</v>
      </c>
      <c r="C36" s="44">
        <v>20</v>
      </c>
      <c r="D36" s="44" t="s">
        <v>38</v>
      </c>
      <c r="E36" s="45" t="s">
        <v>97</v>
      </c>
      <c r="F36" s="59">
        <v>147183422</v>
      </c>
      <c r="G36" s="46">
        <v>0</v>
      </c>
      <c r="H36" s="46">
        <v>0</v>
      </c>
      <c r="I36" s="46">
        <v>0</v>
      </c>
      <c r="J36" s="46">
        <v>0</v>
      </c>
      <c r="K36" s="46">
        <f t="shared" si="0"/>
        <v>0</v>
      </c>
      <c r="L36" s="251">
        <f t="shared" si="29"/>
        <v>147183422</v>
      </c>
      <c r="M36" s="53">
        <f t="shared" si="19"/>
        <v>1.8649790765353233E-5</v>
      </c>
      <c r="N36" s="46">
        <v>0</v>
      </c>
      <c r="O36" s="46">
        <v>147183422</v>
      </c>
      <c r="P36" s="46">
        <f t="shared" si="30"/>
        <v>0</v>
      </c>
      <c r="Q36" s="46">
        <v>44831731</v>
      </c>
      <c r="R36" s="46">
        <f t="shared" si="31"/>
        <v>102351691</v>
      </c>
      <c r="S36" s="46">
        <f t="shared" si="32"/>
        <v>102351691</v>
      </c>
      <c r="T36" s="46">
        <v>44831731</v>
      </c>
      <c r="U36" s="46">
        <f t="shared" si="33"/>
        <v>0</v>
      </c>
      <c r="V36" s="46">
        <v>44831731</v>
      </c>
      <c r="W36" s="48">
        <f t="shared" si="34"/>
        <v>0</v>
      </c>
      <c r="X36" s="58">
        <f t="shared" si="3"/>
        <v>0.30459769443327661</v>
      </c>
      <c r="Y36" s="49">
        <f t="shared" si="4"/>
        <v>0.30459769443327661</v>
      </c>
      <c r="Z36" s="49">
        <f t="shared" si="5"/>
        <v>0.30459769443327661</v>
      </c>
      <c r="AA36" s="49">
        <f t="shared" si="6"/>
        <v>1</v>
      </c>
      <c r="AB36" s="49">
        <f t="shared" si="7"/>
        <v>1</v>
      </c>
    </row>
    <row r="37" spans="1:28" s="4" customFormat="1" ht="38.25" customHeight="1" x14ac:dyDescent="0.25">
      <c r="A37" s="39" t="s">
        <v>98</v>
      </c>
      <c r="B37" s="34" t="s">
        <v>41</v>
      </c>
      <c r="C37" s="34">
        <v>20</v>
      </c>
      <c r="D37" s="34" t="s">
        <v>38</v>
      </c>
      <c r="E37" s="40" t="s">
        <v>99</v>
      </c>
      <c r="F37" s="60">
        <v>4848293000</v>
      </c>
      <c r="G37" s="60">
        <v>0</v>
      </c>
      <c r="H37" s="60">
        <v>0</v>
      </c>
      <c r="I37" s="60">
        <v>0</v>
      </c>
      <c r="J37" s="60">
        <v>0</v>
      </c>
      <c r="K37" s="41">
        <f t="shared" si="0"/>
        <v>0</v>
      </c>
      <c r="L37" s="250">
        <f t="shared" si="29"/>
        <v>4848293000</v>
      </c>
      <c r="M37" s="42">
        <f t="shared" si="19"/>
        <v>6.1433311435799291E-4</v>
      </c>
      <c r="N37" s="60">
        <v>4848293000</v>
      </c>
      <c r="O37" s="60">
        <v>0</v>
      </c>
      <c r="P37" s="62">
        <f t="shared" si="30"/>
        <v>4848293000</v>
      </c>
      <c r="Q37" s="60">
        <v>0</v>
      </c>
      <c r="R37" s="62">
        <f t="shared" si="31"/>
        <v>4848293000</v>
      </c>
      <c r="S37" s="62">
        <f t="shared" si="32"/>
        <v>0</v>
      </c>
      <c r="T37" s="60">
        <v>0</v>
      </c>
      <c r="U37" s="62">
        <f t="shared" si="33"/>
        <v>0</v>
      </c>
      <c r="V37" s="60">
        <v>0</v>
      </c>
      <c r="W37" s="63">
        <f t="shared" si="34"/>
        <v>0</v>
      </c>
      <c r="X37" s="38">
        <f t="shared" si="3"/>
        <v>0</v>
      </c>
      <c r="Y37" s="38">
        <f t="shared" si="4"/>
        <v>0</v>
      </c>
      <c r="Z37" s="38">
        <f t="shared" si="5"/>
        <v>0</v>
      </c>
      <c r="AA37" s="38" t="s">
        <v>40</v>
      </c>
      <c r="AB37" s="38" t="s">
        <v>40</v>
      </c>
    </row>
    <row r="38" spans="1:28" ht="27.75" customHeight="1" x14ac:dyDescent="0.25">
      <c r="A38" s="39" t="s">
        <v>100</v>
      </c>
      <c r="B38" s="34" t="s">
        <v>41</v>
      </c>
      <c r="C38" s="34">
        <v>20</v>
      </c>
      <c r="D38" s="34" t="s">
        <v>38</v>
      </c>
      <c r="E38" s="40" t="s">
        <v>101</v>
      </c>
      <c r="F38" s="62">
        <f>+F39+F48</f>
        <v>20506538976</v>
      </c>
      <c r="G38" s="62">
        <f>+G39+G48</f>
        <v>0</v>
      </c>
      <c r="H38" s="62">
        <f>+H39+H48</f>
        <v>0</v>
      </c>
      <c r="I38" s="62">
        <f>+I39+I48</f>
        <v>477563914</v>
      </c>
      <c r="J38" s="62">
        <f>+J39+J48</f>
        <v>477563914</v>
      </c>
      <c r="K38" s="62">
        <f t="shared" si="0"/>
        <v>0</v>
      </c>
      <c r="L38" s="66">
        <f>+L39+L48</f>
        <v>20506538976</v>
      </c>
      <c r="M38" s="42">
        <f t="shared" si="19"/>
        <v>2.5984085437554304E-3</v>
      </c>
      <c r="N38" s="62">
        <f t="shared" ref="N38:W38" si="35">+N39+N48</f>
        <v>0</v>
      </c>
      <c r="O38" s="62">
        <f t="shared" si="35"/>
        <v>18733990819.02</v>
      </c>
      <c r="P38" s="62">
        <f t="shared" si="35"/>
        <v>1772548156.98</v>
      </c>
      <c r="Q38" s="62">
        <f t="shared" si="35"/>
        <v>16354947626.709999</v>
      </c>
      <c r="R38" s="62">
        <f t="shared" si="35"/>
        <v>4151591349.2899995</v>
      </c>
      <c r="S38" s="62">
        <f t="shared" si="35"/>
        <v>2379043192.3099999</v>
      </c>
      <c r="T38" s="62">
        <f t="shared" si="35"/>
        <v>7416197385.2399998</v>
      </c>
      <c r="U38" s="62">
        <f t="shared" si="35"/>
        <v>8938750241.4699993</v>
      </c>
      <c r="V38" s="62">
        <f t="shared" si="35"/>
        <v>7411792739.2399998</v>
      </c>
      <c r="W38" s="62">
        <f t="shared" si="35"/>
        <v>4404646</v>
      </c>
      <c r="X38" s="38">
        <f t="shared" si="3"/>
        <v>0.79754792585190259</v>
      </c>
      <c r="Y38" s="38">
        <f t="shared" si="4"/>
        <v>0.36165036888572999</v>
      </c>
      <c r="Z38" s="38">
        <f t="shared" si="5"/>
        <v>0.36143557661848513</v>
      </c>
      <c r="AA38" s="38">
        <f t="shared" ref="AA38:AA43" si="36">+T38/Q38</f>
        <v>0.45345283607807307</v>
      </c>
      <c r="AB38" s="38">
        <f>+V38/T38</f>
        <v>0.99940607756627864</v>
      </c>
    </row>
    <row r="39" spans="1:28" ht="27.75" customHeight="1" x14ac:dyDescent="0.25">
      <c r="A39" s="39" t="s">
        <v>102</v>
      </c>
      <c r="B39" s="34" t="s">
        <v>41</v>
      </c>
      <c r="C39" s="34">
        <v>20</v>
      </c>
      <c r="D39" s="34" t="s">
        <v>38</v>
      </c>
      <c r="E39" s="40" t="s">
        <v>103</v>
      </c>
      <c r="F39" s="66">
        <f>+F40</f>
        <v>267000000</v>
      </c>
      <c r="G39" s="66">
        <f>+G40</f>
        <v>0</v>
      </c>
      <c r="H39" s="66">
        <f>+H40</f>
        <v>0</v>
      </c>
      <c r="I39" s="66">
        <f>+I40</f>
        <v>52821150</v>
      </c>
      <c r="J39" s="66">
        <f>+J40</f>
        <v>3024000</v>
      </c>
      <c r="K39" s="66">
        <f t="shared" si="0"/>
        <v>49797150</v>
      </c>
      <c r="L39" s="66">
        <f>+L40</f>
        <v>316797150</v>
      </c>
      <c r="M39" s="61">
        <f t="shared" si="19"/>
        <v>4.0141752938454058E-5</v>
      </c>
      <c r="N39" s="66">
        <f t="shared" ref="N39:W39" si="37">+N40</f>
        <v>0</v>
      </c>
      <c r="O39" s="66">
        <f t="shared" si="37"/>
        <v>117401542.38</v>
      </c>
      <c r="P39" s="66">
        <f t="shared" si="37"/>
        <v>199395607.62</v>
      </c>
      <c r="Q39" s="66">
        <f t="shared" si="37"/>
        <v>52401338.899999999</v>
      </c>
      <c r="R39" s="66">
        <f t="shared" si="37"/>
        <v>264395811.09999999</v>
      </c>
      <c r="S39" s="66">
        <f t="shared" si="37"/>
        <v>65000203.480000004</v>
      </c>
      <c r="T39" s="66">
        <f t="shared" si="37"/>
        <v>1896172.9</v>
      </c>
      <c r="U39" s="66">
        <f t="shared" si="37"/>
        <v>50505166</v>
      </c>
      <c r="V39" s="66">
        <f t="shared" si="37"/>
        <v>1896172.9</v>
      </c>
      <c r="W39" s="66">
        <f t="shared" si="37"/>
        <v>0</v>
      </c>
      <c r="X39" s="38">
        <f t="shared" si="3"/>
        <v>0.165409754791039</v>
      </c>
      <c r="Y39" s="38">
        <f t="shared" si="4"/>
        <v>5.9854481014112657E-3</v>
      </c>
      <c r="Z39" s="38">
        <f t="shared" si="5"/>
        <v>5.9854481014112657E-3</v>
      </c>
      <c r="AA39" s="38">
        <f t="shared" si="36"/>
        <v>3.6185581128347848E-2</v>
      </c>
      <c r="AB39" s="38">
        <f>+V39/T39</f>
        <v>1</v>
      </c>
    </row>
    <row r="40" spans="1:28" ht="27.75" customHeight="1" x14ac:dyDescent="0.25">
      <c r="A40" s="39" t="s">
        <v>104</v>
      </c>
      <c r="B40" s="34" t="s">
        <v>41</v>
      </c>
      <c r="C40" s="34">
        <v>20</v>
      </c>
      <c r="D40" s="34" t="s">
        <v>38</v>
      </c>
      <c r="E40" s="40" t="s">
        <v>105</v>
      </c>
      <c r="F40" s="62">
        <f>+F43+F41</f>
        <v>267000000</v>
      </c>
      <c r="G40" s="62">
        <f>+G43+G41</f>
        <v>0</v>
      </c>
      <c r="H40" s="62">
        <f>+H43+H41</f>
        <v>0</v>
      </c>
      <c r="I40" s="62">
        <f>+I43+I41</f>
        <v>52821150</v>
      </c>
      <c r="J40" s="62">
        <f>+J43+J41</f>
        <v>3024000</v>
      </c>
      <c r="K40" s="62">
        <f t="shared" si="0"/>
        <v>49797150</v>
      </c>
      <c r="L40" s="66">
        <f>+L43+L41</f>
        <v>316797150</v>
      </c>
      <c r="M40" s="61">
        <f t="shared" si="19"/>
        <v>4.0141752938454058E-5</v>
      </c>
      <c r="N40" s="62">
        <f t="shared" ref="N40:W40" si="38">+N43+N41</f>
        <v>0</v>
      </c>
      <c r="O40" s="62">
        <f t="shared" si="38"/>
        <v>117401542.38</v>
      </c>
      <c r="P40" s="62">
        <f t="shared" si="38"/>
        <v>199395607.62</v>
      </c>
      <c r="Q40" s="62">
        <f t="shared" si="38"/>
        <v>52401338.899999999</v>
      </c>
      <c r="R40" s="62">
        <f t="shared" si="38"/>
        <v>264395811.09999999</v>
      </c>
      <c r="S40" s="62">
        <f t="shared" si="38"/>
        <v>65000203.480000004</v>
      </c>
      <c r="T40" s="62">
        <f t="shared" si="38"/>
        <v>1896172.9</v>
      </c>
      <c r="U40" s="62">
        <f t="shared" si="38"/>
        <v>50505166</v>
      </c>
      <c r="V40" s="62">
        <f t="shared" si="38"/>
        <v>1896172.9</v>
      </c>
      <c r="W40" s="62">
        <f t="shared" si="38"/>
        <v>0</v>
      </c>
      <c r="X40" s="38">
        <f t="shared" si="3"/>
        <v>0.165409754791039</v>
      </c>
      <c r="Y40" s="38">
        <f t="shared" si="4"/>
        <v>5.9854481014112657E-3</v>
      </c>
      <c r="Z40" s="38">
        <f t="shared" si="5"/>
        <v>5.9854481014112657E-3</v>
      </c>
      <c r="AA40" s="38">
        <f t="shared" si="36"/>
        <v>3.6185581128347848E-2</v>
      </c>
      <c r="AB40" s="38">
        <f>+V40/T40</f>
        <v>1</v>
      </c>
    </row>
    <row r="41" spans="1:28" ht="39.75" customHeight="1" x14ac:dyDescent="0.25">
      <c r="A41" s="39" t="s">
        <v>106</v>
      </c>
      <c r="B41" s="34" t="s">
        <v>41</v>
      </c>
      <c r="C41" s="34">
        <v>20</v>
      </c>
      <c r="D41" s="34" t="s">
        <v>38</v>
      </c>
      <c r="E41" s="40" t="s">
        <v>107</v>
      </c>
      <c r="F41" s="62">
        <f>+F42</f>
        <v>12000000</v>
      </c>
      <c r="G41" s="62">
        <f>+G42</f>
        <v>0</v>
      </c>
      <c r="H41" s="62">
        <f>+H42</f>
        <v>0</v>
      </c>
      <c r="I41" s="62">
        <f>+I42</f>
        <v>0</v>
      </c>
      <c r="J41" s="62">
        <f>+J42</f>
        <v>0</v>
      </c>
      <c r="K41" s="62">
        <f t="shared" si="0"/>
        <v>0</v>
      </c>
      <c r="L41" s="66">
        <f>+L42</f>
        <v>12000000</v>
      </c>
      <c r="M41" s="67">
        <f t="shared" si="19"/>
        <v>1.5205346236904236E-6</v>
      </c>
      <c r="N41" s="62">
        <f t="shared" ref="N41:W41" si="39">+N42</f>
        <v>0</v>
      </c>
      <c r="O41" s="62">
        <f t="shared" si="39"/>
        <v>3000016</v>
      </c>
      <c r="P41" s="62">
        <f t="shared" si="39"/>
        <v>8999984</v>
      </c>
      <c r="Q41" s="62">
        <f t="shared" si="39"/>
        <v>3000016</v>
      </c>
      <c r="R41" s="62">
        <f t="shared" si="39"/>
        <v>8999984</v>
      </c>
      <c r="S41" s="62">
        <f t="shared" si="39"/>
        <v>0</v>
      </c>
      <c r="T41" s="62">
        <f t="shared" si="39"/>
        <v>0</v>
      </c>
      <c r="U41" s="62">
        <f t="shared" si="39"/>
        <v>3000016</v>
      </c>
      <c r="V41" s="62">
        <f t="shared" si="39"/>
        <v>0</v>
      </c>
      <c r="W41" s="62">
        <f t="shared" si="39"/>
        <v>0</v>
      </c>
      <c r="X41" s="38">
        <f t="shared" si="3"/>
        <v>0.25000133333333335</v>
      </c>
      <c r="Y41" s="38">
        <f t="shared" si="4"/>
        <v>0</v>
      </c>
      <c r="Z41" s="38">
        <f t="shared" si="5"/>
        <v>0</v>
      </c>
      <c r="AA41" s="147">
        <f t="shared" si="36"/>
        <v>0</v>
      </c>
      <c r="AB41" s="38" t="s">
        <v>40</v>
      </c>
    </row>
    <row r="42" spans="1:28" ht="36.75" customHeight="1" x14ac:dyDescent="0.25">
      <c r="A42" s="43" t="s">
        <v>108</v>
      </c>
      <c r="B42" s="44" t="s">
        <v>41</v>
      </c>
      <c r="C42" s="44">
        <v>20</v>
      </c>
      <c r="D42" s="44" t="s">
        <v>38</v>
      </c>
      <c r="E42" s="45" t="s">
        <v>109</v>
      </c>
      <c r="F42" s="46">
        <v>12000000</v>
      </c>
      <c r="G42" s="46">
        <v>0</v>
      </c>
      <c r="H42" s="46">
        <v>0</v>
      </c>
      <c r="I42" s="46">
        <v>0</v>
      </c>
      <c r="J42" s="46">
        <v>0</v>
      </c>
      <c r="K42" s="46">
        <f t="shared" si="0"/>
        <v>0</v>
      </c>
      <c r="L42" s="56">
        <f>+F42+K42</f>
        <v>12000000</v>
      </c>
      <c r="M42" s="52">
        <f t="shared" si="19"/>
        <v>1.5205346236904236E-6</v>
      </c>
      <c r="N42" s="46">
        <v>0</v>
      </c>
      <c r="O42" s="56">
        <v>3000016</v>
      </c>
      <c r="P42" s="46">
        <f>L42-O42</f>
        <v>8999984</v>
      </c>
      <c r="Q42" s="56">
        <v>3000016</v>
      </c>
      <c r="R42" s="46">
        <f>+L42-Q42</f>
        <v>8999984</v>
      </c>
      <c r="S42" s="46">
        <f>O42-Q42</f>
        <v>0</v>
      </c>
      <c r="T42" s="46">
        <v>0</v>
      </c>
      <c r="U42" s="46">
        <f>+Q42-T42</f>
        <v>3000016</v>
      </c>
      <c r="V42" s="46">
        <v>0</v>
      </c>
      <c r="W42" s="48">
        <f>+T42-V42</f>
        <v>0</v>
      </c>
      <c r="X42" s="49">
        <f t="shared" si="3"/>
        <v>0.25000133333333335</v>
      </c>
      <c r="Y42" s="49">
        <f t="shared" si="4"/>
        <v>0</v>
      </c>
      <c r="Z42" s="49">
        <f t="shared" si="5"/>
        <v>0</v>
      </c>
      <c r="AA42" s="49">
        <f t="shared" si="36"/>
        <v>0</v>
      </c>
      <c r="AB42" s="49" t="s">
        <v>40</v>
      </c>
    </row>
    <row r="43" spans="1:28" ht="27.75" customHeight="1" x14ac:dyDescent="0.25">
      <c r="A43" s="39" t="s">
        <v>110</v>
      </c>
      <c r="B43" s="34" t="s">
        <v>41</v>
      </c>
      <c r="C43" s="34">
        <v>20</v>
      </c>
      <c r="D43" s="34" t="s">
        <v>38</v>
      </c>
      <c r="E43" s="40" t="s">
        <v>111</v>
      </c>
      <c r="F43" s="62">
        <f>+F45+F46+F47+F44</f>
        <v>255000000</v>
      </c>
      <c r="G43" s="62">
        <f t="shared" ref="G43:L43" si="40">+G45+G46+G47+G44</f>
        <v>0</v>
      </c>
      <c r="H43" s="62">
        <f t="shared" si="40"/>
        <v>0</v>
      </c>
      <c r="I43" s="62">
        <f t="shared" si="40"/>
        <v>52821150</v>
      </c>
      <c r="J43" s="62">
        <f t="shared" si="40"/>
        <v>3024000</v>
      </c>
      <c r="K43" s="62">
        <f t="shared" si="40"/>
        <v>49797150</v>
      </c>
      <c r="L43" s="62">
        <f t="shared" si="40"/>
        <v>304797150</v>
      </c>
      <c r="M43" s="67">
        <f t="shared" si="19"/>
        <v>3.8621218314763635E-5</v>
      </c>
      <c r="N43" s="62">
        <f t="shared" ref="N43:W43" si="41">+N45+N46+N47+N44</f>
        <v>0</v>
      </c>
      <c r="O43" s="62">
        <f t="shared" si="41"/>
        <v>114401526.38</v>
      </c>
      <c r="P43" s="62">
        <f t="shared" si="41"/>
        <v>190395623.62</v>
      </c>
      <c r="Q43" s="62">
        <f t="shared" si="41"/>
        <v>49401322.899999999</v>
      </c>
      <c r="R43" s="62">
        <f t="shared" si="41"/>
        <v>255395827.09999999</v>
      </c>
      <c r="S43" s="62">
        <f t="shared" si="41"/>
        <v>65000203.480000004</v>
      </c>
      <c r="T43" s="62">
        <f t="shared" si="41"/>
        <v>1896172.9</v>
      </c>
      <c r="U43" s="62">
        <f t="shared" si="41"/>
        <v>47505150</v>
      </c>
      <c r="V43" s="62">
        <f t="shared" si="41"/>
        <v>1896172.9</v>
      </c>
      <c r="W43" s="62">
        <f t="shared" si="41"/>
        <v>0</v>
      </c>
      <c r="X43" s="38">
        <f t="shared" si="3"/>
        <v>0.16207934654244635</v>
      </c>
      <c r="Y43" s="38">
        <f t="shared" si="4"/>
        <v>6.2210978678770455E-3</v>
      </c>
      <c r="Z43" s="38">
        <f t="shared" si="5"/>
        <v>6.2210978678770455E-3</v>
      </c>
      <c r="AA43" s="38">
        <f t="shared" si="36"/>
        <v>3.838303892870043E-2</v>
      </c>
      <c r="AB43" s="38">
        <f>+V43/T43</f>
        <v>1</v>
      </c>
    </row>
    <row r="44" spans="1:28" ht="27.75" customHeight="1" x14ac:dyDescent="0.25">
      <c r="A44" s="43" t="s">
        <v>523</v>
      </c>
      <c r="B44" s="44" t="s">
        <v>41</v>
      </c>
      <c r="C44" s="44">
        <v>20</v>
      </c>
      <c r="D44" s="44" t="s">
        <v>38</v>
      </c>
      <c r="E44" s="45" t="s">
        <v>493</v>
      </c>
      <c r="F44" s="46">
        <v>0</v>
      </c>
      <c r="G44" s="46">
        <v>0</v>
      </c>
      <c r="H44" s="46">
        <v>0</v>
      </c>
      <c r="I44" s="46">
        <v>400000</v>
      </c>
      <c r="J44" s="46">
        <v>0</v>
      </c>
      <c r="K44" s="46">
        <f t="shared" ref="K44" si="42">+G44-H44+I44-J44</f>
        <v>400000</v>
      </c>
      <c r="L44" s="56">
        <f>+F44+K44</f>
        <v>400000</v>
      </c>
      <c r="M44" s="68">
        <f t="shared" si="19"/>
        <v>5.068448745634745E-8</v>
      </c>
      <c r="N44" s="46">
        <v>0</v>
      </c>
      <c r="O44" s="56">
        <v>400000</v>
      </c>
      <c r="P44" s="46">
        <f>L44-O44</f>
        <v>0</v>
      </c>
      <c r="Q44" s="56">
        <v>0</v>
      </c>
      <c r="R44" s="46">
        <f>+L44-Q44</f>
        <v>400000</v>
      </c>
      <c r="S44" s="46">
        <f>O44-Q44</f>
        <v>400000</v>
      </c>
      <c r="T44" s="46">
        <v>0</v>
      </c>
      <c r="U44" s="46">
        <f>+Q44-T44</f>
        <v>0</v>
      </c>
      <c r="V44" s="46">
        <v>0</v>
      </c>
      <c r="W44" s="48">
        <f>+T44-V44</f>
        <v>0</v>
      </c>
      <c r="X44" s="49">
        <f t="shared" si="3"/>
        <v>0</v>
      </c>
      <c r="Y44" s="49">
        <f t="shared" si="4"/>
        <v>0</v>
      </c>
      <c r="Z44" s="49">
        <f t="shared" si="5"/>
        <v>0</v>
      </c>
      <c r="AA44" s="49" t="s">
        <v>40</v>
      </c>
      <c r="AB44" s="49" t="s">
        <v>40</v>
      </c>
    </row>
    <row r="45" spans="1:28" ht="27.75" customHeight="1" x14ac:dyDescent="0.25">
      <c r="A45" s="43" t="s">
        <v>524</v>
      </c>
      <c r="B45" s="44" t="s">
        <v>41</v>
      </c>
      <c r="C45" s="44">
        <v>20</v>
      </c>
      <c r="D45" s="44" t="s">
        <v>38</v>
      </c>
      <c r="E45" s="45" t="s">
        <v>145</v>
      </c>
      <c r="F45" s="46">
        <v>0</v>
      </c>
      <c r="G45" s="46">
        <v>0</v>
      </c>
      <c r="H45" s="46">
        <v>0</v>
      </c>
      <c r="I45" s="46">
        <f>47721150+2624000</f>
        <v>50345150</v>
      </c>
      <c r="J45" s="46">
        <v>0</v>
      </c>
      <c r="K45" s="46">
        <f t="shared" si="0"/>
        <v>50345150</v>
      </c>
      <c r="L45" s="56">
        <f>+F45+K45</f>
        <v>50345150</v>
      </c>
      <c r="M45" s="53">
        <f t="shared" si="19"/>
        <v>6.3792953091573269E-6</v>
      </c>
      <c r="N45" s="46">
        <v>0</v>
      </c>
      <c r="O45" s="56">
        <v>50345150</v>
      </c>
      <c r="P45" s="46">
        <f>L45-O45</f>
        <v>0</v>
      </c>
      <c r="Q45" s="56">
        <v>47505150</v>
      </c>
      <c r="R45" s="46">
        <f>+L45-Q45</f>
        <v>2840000</v>
      </c>
      <c r="S45" s="46">
        <f>O45-Q45</f>
        <v>2840000</v>
      </c>
      <c r="T45" s="46">
        <v>0</v>
      </c>
      <c r="U45" s="46">
        <f>+Q45-T45</f>
        <v>47505150</v>
      </c>
      <c r="V45" s="46">
        <v>0</v>
      </c>
      <c r="W45" s="48">
        <f>+T45-V45</f>
        <v>0</v>
      </c>
      <c r="X45" s="49">
        <f t="shared" si="3"/>
        <v>0.94358940235553967</v>
      </c>
      <c r="Y45" s="49">
        <f t="shared" si="4"/>
        <v>0</v>
      </c>
      <c r="Z45" s="49">
        <f t="shared" si="5"/>
        <v>0</v>
      </c>
      <c r="AA45" s="49">
        <f t="shared" ref="AA45" si="43">+T45/Q45</f>
        <v>0</v>
      </c>
      <c r="AB45" s="49" t="s">
        <v>40</v>
      </c>
    </row>
    <row r="46" spans="1:28" ht="44.25" customHeight="1" x14ac:dyDescent="0.25">
      <c r="A46" s="43" t="s">
        <v>112</v>
      </c>
      <c r="B46" s="44" t="s">
        <v>41</v>
      </c>
      <c r="C46" s="44">
        <v>20</v>
      </c>
      <c r="D46" s="44" t="s">
        <v>38</v>
      </c>
      <c r="E46" s="45" t="s">
        <v>113</v>
      </c>
      <c r="F46" s="46">
        <v>255000000</v>
      </c>
      <c r="G46" s="46">
        <v>0</v>
      </c>
      <c r="H46" s="46">
        <v>0</v>
      </c>
      <c r="I46" s="46">
        <v>0</v>
      </c>
      <c r="J46" s="46">
        <v>3024000</v>
      </c>
      <c r="K46" s="46">
        <f t="shared" si="0"/>
        <v>-3024000</v>
      </c>
      <c r="L46" s="56">
        <f>+F46+K46</f>
        <v>251976000</v>
      </c>
      <c r="M46" s="53">
        <f t="shared" si="19"/>
        <v>3.1928186028251515E-5</v>
      </c>
      <c r="N46" s="46">
        <v>0</v>
      </c>
      <c r="O46" s="56">
        <v>63656376.380000003</v>
      </c>
      <c r="P46" s="46">
        <f>L46-O46</f>
        <v>188319623.62</v>
      </c>
      <c r="Q46" s="56">
        <v>1896172.9</v>
      </c>
      <c r="R46" s="46">
        <f>+L46-Q46</f>
        <v>250079827.09999999</v>
      </c>
      <c r="S46" s="46">
        <f>O46-Q46</f>
        <v>61760203.480000004</v>
      </c>
      <c r="T46" s="46">
        <v>1896172.9</v>
      </c>
      <c r="U46" s="46">
        <f>+Q46-T46</f>
        <v>0</v>
      </c>
      <c r="V46" s="46">
        <v>1896172.9</v>
      </c>
      <c r="W46" s="48">
        <f>+T46-V46</f>
        <v>0</v>
      </c>
      <c r="X46" s="49">
        <f t="shared" si="3"/>
        <v>7.5252123218084261E-3</v>
      </c>
      <c r="Y46" s="49">
        <f t="shared" si="4"/>
        <v>7.5252123218084261E-3</v>
      </c>
      <c r="Z46" s="49">
        <f t="shared" si="5"/>
        <v>7.5252123218084261E-3</v>
      </c>
      <c r="AA46" s="49">
        <f>+T46/Q46</f>
        <v>1</v>
      </c>
      <c r="AB46" s="49">
        <f>+V46/T46</f>
        <v>1</v>
      </c>
    </row>
    <row r="47" spans="1:28" ht="44.25" customHeight="1" x14ac:dyDescent="0.25">
      <c r="A47" s="43" t="s">
        <v>537</v>
      </c>
      <c r="B47" s="44" t="s">
        <v>41</v>
      </c>
      <c r="C47" s="44">
        <v>20</v>
      </c>
      <c r="D47" s="44" t="s">
        <v>38</v>
      </c>
      <c r="E47" s="45" t="s">
        <v>528</v>
      </c>
      <c r="F47" s="46">
        <v>0</v>
      </c>
      <c r="G47" s="46">
        <v>0</v>
      </c>
      <c r="H47" s="46">
        <v>0</v>
      </c>
      <c r="I47" s="46">
        <v>2076000</v>
      </c>
      <c r="J47" s="46">
        <v>0</v>
      </c>
      <c r="K47" s="46">
        <f t="shared" si="0"/>
        <v>2076000</v>
      </c>
      <c r="L47" s="56">
        <f>+F47+K47</f>
        <v>2076000</v>
      </c>
      <c r="M47" s="68">
        <f t="shared" si="19"/>
        <v>2.6305248989844329E-7</v>
      </c>
      <c r="N47" s="46">
        <v>0</v>
      </c>
      <c r="O47" s="56">
        <v>0</v>
      </c>
      <c r="P47" s="46">
        <f>L47-O47</f>
        <v>2076000</v>
      </c>
      <c r="Q47" s="56">
        <v>0</v>
      </c>
      <c r="R47" s="46">
        <f>+L47-Q47</f>
        <v>2076000</v>
      </c>
      <c r="S47" s="46">
        <f>O47-Q47</f>
        <v>0</v>
      </c>
      <c r="T47" s="46">
        <v>0</v>
      </c>
      <c r="U47" s="46">
        <f>+Q47-T47</f>
        <v>0</v>
      </c>
      <c r="V47" s="46">
        <v>0</v>
      </c>
      <c r="W47" s="48">
        <f>+T47-V47</f>
        <v>0</v>
      </c>
      <c r="X47" s="49">
        <f t="shared" si="3"/>
        <v>0</v>
      </c>
      <c r="Y47" s="55">
        <f t="shared" si="4"/>
        <v>0</v>
      </c>
      <c r="Z47" s="55">
        <f t="shared" si="5"/>
        <v>0</v>
      </c>
      <c r="AA47" s="49" t="s">
        <v>40</v>
      </c>
      <c r="AB47" s="49" t="s">
        <v>40</v>
      </c>
    </row>
    <row r="48" spans="1:28" ht="30" customHeight="1" x14ac:dyDescent="0.25">
      <c r="A48" s="39" t="s">
        <v>114</v>
      </c>
      <c r="B48" s="34" t="s">
        <v>41</v>
      </c>
      <c r="C48" s="34">
        <v>20</v>
      </c>
      <c r="D48" s="34" t="s">
        <v>38</v>
      </c>
      <c r="E48" s="40" t="s">
        <v>115</v>
      </c>
      <c r="F48" s="66">
        <f>+F49+F69</f>
        <v>20239538976</v>
      </c>
      <c r="G48" s="66">
        <f>+G49+G69</f>
        <v>0</v>
      </c>
      <c r="H48" s="66">
        <f>+H49+H69</f>
        <v>0</v>
      </c>
      <c r="I48" s="66">
        <f>+I49+I69</f>
        <v>424742764</v>
      </c>
      <c r="J48" s="66">
        <f>+J49+J69</f>
        <v>474539914</v>
      </c>
      <c r="K48" s="66">
        <f t="shared" si="0"/>
        <v>-49797150</v>
      </c>
      <c r="L48" s="66">
        <f>+L49+L69</f>
        <v>20189741826</v>
      </c>
      <c r="M48" s="42">
        <f t="shared" si="19"/>
        <v>2.5582667908169762E-3</v>
      </c>
      <c r="N48" s="66">
        <f t="shared" ref="N48:W48" si="44">+N49+N69</f>
        <v>0</v>
      </c>
      <c r="O48" s="66">
        <f t="shared" si="44"/>
        <v>18616589276.639999</v>
      </c>
      <c r="P48" s="66">
        <f t="shared" si="44"/>
        <v>1573152549.3600001</v>
      </c>
      <c r="Q48" s="66">
        <f t="shared" si="44"/>
        <v>16302546287.809999</v>
      </c>
      <c r="R48" s="66">
        <f t="shared" si="44"/>
        <v>3887195538.1899996</v>
      </c>
      <c r="S48" s="60">
        <f t="shared" si="44"/>
        <v>2314042988.8299999</v>
      </c>
      <c r="T48" s="66">
        <f t="shared" si="44"/>
        <v>7414301212.3400002</v>
      </c>
      <c r="U48" s="66">
        <f t="shared" si="44"/>
        <v>8888245075.4699993</v>
      </c>
      <c r="V48" s="66">
        <f t="shared" si="44"/>
        <v>7409896566.3400002</v>
      </c>
      <c r="W48" s="66">
        <f t="shared" si="44"/>
        <v>4404646</v>
      </c>
      <c r="X48" s="38">
        <f t="shared" si="3"/>
        <v>0.80746680310769814</v>
      </c>
      <c r="Y48" s="38">
        <f t="shared" si="4"/>
        <v>0.36723110559006711</v>
      </c>
      <c r="Z48" s="38">
        <f t="shared" si="5"/>
        <v>0.36701294301830367</v>
      </c>
      <c r="AA48" s="38">
        <f>+T48/Q48</f>
        <v>0.45479405986314786</v>
      </c>
      <c r="AB48" s="38">
        <f>+V48/T48</f>
        <v>0.99940592567339059</v>
      </c>
    </row>
    <row r="49" spans="1:28" ht="24.75" customHeight="1" x14ac:dyDescent="0.25">
      <c r="A49" s="39" t="s">
        <v>116</v>
      </c>
      <c r="B49" s="34" t="s">
        <v>41</v>
      </c>
      <c r="C49" s="34">
        <v>20</v>
      </c>
      <c r="D49" s="34" t="s">
        <v>38</v>
      </c>
      <c r="E49" s="40" t="s">
        <v>117</v>
      </c>
      <c r="F49" s="62">
        <f>+F50+F54+F63</f>
        <v>339132398</v>
      </c>
      <c r="G49" s="62">
        <f>+G50+G54+G63</f>
        <v>0</v>
      </c>
      <c r="H49" s="62">
        <f>+H50+H54+H63</f>
        <v>0</v>
      </c>
      <c r="I49" s="62">
        <f>+I50+I54+I63</f>
        <v>288062786</v>
      </c>
      <c r="J49" s="62">
        <f>+J50+J54+J63</f>
        <v>0</v>
      </c>
      <c r="K49" s="62">
        <f t="shared" si="0"/>
        <v>288062786</v>
      </c>
      <c r="L49" s="66">
        <f>+L50+L54+L63</f>
        <v>627195184</v>
      </c>
      <c r="M49" s="42">
        <f t="shared" si="19"/>
        <v>7.9472666090323835E-5</v>
      </c>
      <c r="N49" s="62">
        <f t="shared" ref="N49:W49" si="45">+N50+N54+N63</f>
        <v>0</v>
      </c>
      <c r="O49" s="62">
        <f t="shared" si="45"/>
        <v>515139200.78999996</v>
      </c>
      <c r="P49" s="62">
        <f t="shared" si="45"/>
        <v>112055983.21000001</v>
      </c>
      <c r="Q49" s="62">
        <f t="shared" si="45"/>
        <v>292411643.25</v>
      </c>
      <c r="R49" s="62">
        <f t="shared" si="45"/>
        <v>334783540.75</v>
      </c>
      <c r="S49" s="60">
        <f t="shared" si="45"/>
        <v>222727557.53999999</v>
      </c>
      <c r="T49" s="62">
        <f t="shared" si="45"/>
        <v>89572477.239999995</v>
      </c>
      <c r="U49" s="62">
        <f t="shared" si="45"/>
        <v>202839166.01000002</v>
      </c>
      <c r="V49" s="62">
        <f t="shared" si="45"/>
        <v>89572477.239999995</v>
      </c>
      <c r="W49" s="62">
        <f t="shared" si="45"/>
        <v>0</v>
      </c>
      <c r="X49" s="38">
        <f t="shared" si="3"/>
        <v>0.46622112335926352</v>
      </c>
      <c r="Y49" s="38">
        <f t="shared" si="4"/>
        <v>0.14281435751585744</v>
      </c>
      <c r="Z49" s="38">
        <f t="shared" si="5"/>
        <v>0.14281435751585744</v>
      </c>
      <c r="AA49" s="38">
        <f>+T49/Q49</f>
        <v>0.30632322381027483</v>
      </c>
      <c r="AB49" s="38">
        <f>+V49/T49</f>
        <v>1</v>
      </c>
    </row>
    <row r="50" spans="1:28" ht="54.75" customHeight="1" x14ac:dyDescent="0.25">
      <c r="A50" s="39" t="s">
        <v>118</v>
      </c>
      <c r="B50" s="34" t="s">
        <v>41</v>
      </c>
      <c r="C50" s="34">
        <v>20</v>
      </c>
      <c r="D50" s="34" t="s">
        <v>38</v>
      </c>
      <c r="E50" s="40" t="s">
        <v>119</v>
      </c>
      <c r="F50" s="62">
        <f>+F51+F52+F53</f>
        <v>55000000</v>
      </c>
      <c r="G50" s="62">
        <f>+G51+G52+G53</f>
        <v>0</v>
      </c>
      <c r="H50" s="62">
        <f>+H51+H52+H53</f>
        <v>0</v>
      </c>
      <c r="I50" s="62">
        <f>+I51+I52+I53</f>
        <v>197192396</v>
      </c>
      <c r="J50" s="62">
        <f>+J51+J52+J53</f>
        <v>0</v>
      </c>
      <c r="K50" s="62">
        <f t="shared" si="0"/>
        <v>197192396</v>
      </c>
      <c r="L50" s="66">
        <f>+L51+L52+L53</f>
        <v>252192396</v>
      </c>
      <c r="M50" s="61">
        <f t="shared" si="19"/>
        <v>3.1955605829120521E-5</v>
      </c>
      <c r="N50" s="62">
        <f t="shared" ref="N50:W50" si="46">+N51+N52+N53</f>
        <v>0</v>
      </c>
      <c r="O50" s="62">
        <f t="shared" si="46"/>
        <v>226940757</v>
      </c>
      <c r="P50" s="62">
        <f t="shared" si="46"/>
        <v>25251639</v>
      </c>
      <c r="Q50" s="62">
        <f t="shared" si="46"/>
        <v>74281226.810000002</v>
      </c>
      <c r="R50" s="62">
        <f t="shared" si="46"/>
        <v>177911169.19</v>
      </c>
      <c r="S50" s="60">
        <f t="shared" si="46"/>
        <v>152659530.19</v>
      </c>
      <c r="T50" s="62">
        <f t="shared" si="46"/>
        <v>24844724.59</v>
      </c>
      <c r="U50" s="62">
        <f t="shared" si="46"/>
        <v>49436502.219999999</v>
      </c>
      <c r="V50" s="62">
        <f t="shared" si="46"/>
        <v>24844724.59</v>
      </c>
      <c r="W50" s="62">
        <f t="shared" si="46"/>
        <v>0</v>
      </c>
      <c r="X50" s="38">
        <f t="shared" si="3"/>
        <v>0.29454189732984654</v>
      </c>
      <c r="Y50" s="38">
        <f t="shared" si="4"/>
        <v>9.8514963115699961E-2</v>
      </c>
      <c r="Z50" s="38">
        <f t="shared" si="5"/>
        <v>9.8514963115699961E-2</v>
      </c>
      <c r="AA50" s="38">
        <f>+T50/Q50</f>
        <v>0.33446842031229507</v>
      </c>
      <c r="AB50" s="38">
        <f>+V50/T50</f>
        <v>1</v>
      </c>
    </row>
    <row r="51" spans="1:28" ht="50.25" customHeight="1" x14ac:dyDescent="0.25">
      <c r="A51" s="43" t="s">
        <v>120</v>
      </c>
      <c r="B51" s="44" t="s">
        <v>41</v>
      </c>
      <c r="C51" s="44">
        <v>20</v>
      </c>
      <c r="D51" s="44" t="s">
        <v>38</v>
      </c>
      <c r="E51" s="45" t="s">
        <v>121</v>
      </c>
      <c r="F51" s="46">
        <v>50000000</v>
      </c>
      <c r="G51" s="46">
        <v>0</v>
      </c>
      <c r="H51" s="46">
        <v>0</v>
      </c>
      <c r="I51" s="46">
        <v>104594381</v>
      </c>
      <c r="J51" s="46">
        <v>0</v>
      </c>
      <c r="K51" s="46">
        <f t="shared" si="0"/>
        <v>104594381</v>
      </c>
      <c r="L51" s="56">
        <f>+F51+K51</f>
        <v>154594381</v>
      </c>
      <c r="M51" s="53">
        <f t="shared" si="19"/>
        <v>1.9588842411540749E-5</v>
      </c>
      <c r="N51" s="46">
        <v>0</v>
      </c>
      <c r="O51" s="56">
        <v>154594381</v>
      </c>
      <c r="P51" s="46">
        <f>L51-O51</f>
        <v>0</v>
      </c>
      <c r="Q51" s="56">
        <v>71638465.859999999</v>
      </c>
      <c r="R51" s="46">
        <f>+L51-Q51</f>
        <v>82955915.140000001</v>
      </c>
      <c r="S51" s="46">
        <f>O51-Q51</f>
        <v>82955915.140000001</v>
      </c>
      <c r="T51" s="46">
        <v>23585323.329999998</v>
      </c>
      <c r="U51" s="46">
        <f>+Q51-T51</f>
        <v>48053142.530000001</v>
      </c>
      <c r="V51" s="46">
        <v>23585323.329999998</v>
      </c>
      <c r="W51" s="48">
        <f>+T51-V51</f>
        <v>0</v>
      </c>
      <c r="X51" s="49">
        <f t="shared" si="3"/>
        <v>0.46339631102116191</v>
      </c>
      <c r="Y51" s="49">
        <f t="shared" si="4"/>
        <v>0.15256261694272055</v>
      </c>
      <c r="Z51" s="49">
        <f t="shared" si="5"/>
        <v>0.15256261694272055</v>
      </c>
      <c r="AA51" s="49">
        <f>+T51/Q51</f>
        <v>0.32922708557287911</v>
      </c>
      <c r="AB51" s="49">
        <f>+V51/T51</f>
        <v>1</v>
      </c>
    </row>
    <row r="52" spans="1:28" ht="36.75" customHeight="1" x14ac:dyDescent="0.25">
      <c r="A52" s="43" t="s">
        <v>122</v>
      </c>
      <c r="B52" s="44" t="s">
        <v>41</v>
      </c>
      <c r="C52" s="44">
        <v>20</v>
      </c>
      <c r="D52" s="44" t="s">
        <v>38</v>
      </c>
      <c r="E52" s="45" t="s">
        <v>123</v>
      </c>
      <c r="F52" s="46">
        <v>2000000</v>
      </c>
      <c r="G52" s="46">
        <v>0</v>
      </c>
      <c r="H52" s="46">
        <v>0</v>
      </c>
      <c r="I52" s="46">
        <v>26151866</v>
      </c>
      <c r="J52" s="46">
        <v>0</v>
      </c>
      <c r="K52" s="46">
        <f t="shared" si="0"/>
        <v>26151866</v>
      </c>
      <c r="L52" s="56">
        <f>+F52+K52</f>
        <v>28151866</v>
      </c>
      <c r="M52" s="52">
        <f t="shared" si="19"/>
        <v>3.5671572478744357E-6</v>
      </c>
      <c r="N52" s="46">
        <v>0</v>
      </c>
      <c r="O52" s="56">
        <v>4095949</v>
      </c>
      <c r="P52" s="46">
        <f>L52-O52</f>
        <v>24055917</v>
      </c>
      <c r="Q52" s="56">
        <v>2267610.9500000002</v>
      </c>
      <c r="R52" s="46">
        <f>+L52-Q52</f>
        <v>25884255.050000001</v>
      </c>
      <c r="S52" s="46">
        <f>O52-Q52</f>
        <v>1828338.0499999998</v>
      </c>
      <c r="T52" s="46">
        <v>1259401.26</v>
      </c>
      <c r="U52" s="46">
        <f>+Q52-T52</f>
        <v>1008209.6900000002</v>
      </c>
      <c r="V52" s="46">
        <v>1259401.26</v>
      </c>
      <c r="W52" s="48">
        <f>+T52-V52</f>
        <v>0</v>
      </c>
      <c r="X52" s="49">
        <f t="shared" si="3"/>
        <v>8.0549223628728558E-2</v>
      </c>
      <c r="Y52" s="49">
        <f t="shared" si="4"/>
        <v>4.4735978069801841E-2</v>
      </c>
      <c r="Z52" s="49">
        <f t="shared" si="5"/>
        <v>4.4735978069801841E-2</v>
      </c>
      <c r="AA52" s="49">
        <f>+T52/Q52</f>
        <v>0.55538683123751886</v>
      </c>
      <c r="AB52" s="49">
        <f>+V52/T52</f>
        <v>1</v>
      </c>
    </row>
    <row r="53" spans="1:28" ht="43.5" customHeight="1" x14ac:dyDescent="0.25">
      <c r="A53" s="43" t="s">
        <v>124</v>
      </c>
      <c r="B53" s="44" t="s">
        <v>41</v>
      </c>
      <c r="C53" s="44">
        <v>20</v>
      </c>
      <c r="D53" s="44" t="s">
        <v>38</v>
      </c>
      <c r="E53" s="45" t="s">
        <v>125</v>
      </c>
      <c r="F53" s="46">
        <v>3000000</v>
      </c>
      <c r="G53" s="46">
        <v>0</v>
      </c>
      <c r="H53" s="46">
        <v>0</v>
      </c>
      <c r="I53" s="46">
        <v>66446149</v>
      </c>
      <c r="J53" s="46">
        <v>0</v>
      </c>
      <c r="K53" s="46">
        <f t="shared" si="0"/>
        <v>66446149</v>
      </c>
      <c r="L53" s="56">
        <f>+F53+K53</f>
        <v>69446149</v>
      </c>
      <c r="M53" s="52">
        <f t="shared" si="19"/>
        <v>8.7996061697053407E-6</v>
      </c>
      <c r="N53" s="46">
        <v>0</v>
      </c>
      <c r="O53" s="56">
        <v>68250427</v>
      </c>
      <c r="P53" s="46">
        <f>L53-O53</f>
        <v>1195722</v>
      </c>
      <c r="Q53" s="56">
        <v>375150</v>
      </c>
      <c r="R53" s="46">
        <f>+L53-Q53</f>
        <v>69070999</v>
      </c>
      <c r="S53" s="46">
        <f>O53-Q53</f>
        <v>67875277</v>
      </c>
      <c r="T53" s="46">
        <v>0</v>
      </c>
      <c r="U53" s="46">
        <f>+Q53-T53</f>
        <v>375150</v>
      </c>
      <c r="V53" s="46">
        <v>0</v>
      </c>
      <c r="W53" s="48">
        <f>+T53-V53</f>
        <v>0</v>
      </c>
      <c r="X53" s="49">
        <f t="shared" si="3"/>
        <v>5.4020274039961527E-3</v>
      </c>
      <c r="Y53" s="49">
        <f t="shared" si="4"/>
        <v>0</v>
      </c>
      <c r="Z53" s="49">
        <f t="shared" si="5"/>
        <v>0</v>
      </c>
      <c r="AA53" s="49">
        <f t="shared" ref="AA53" si="47">+T53/Q53</f>
        <v>0</v>
      </c>
      <c r="AB53" s="49" t="s">
        <v>40</v>
      </c>
    </row>
    <row r="54" spans="1:28" ht="51" customHeight="1" x14ac:dyDescent="0.25">
      <c r="A54" s="70" t="s">
        <v>126</v>
      </c>
      <c r="B54" s="34" t="s">
        <v>41</v>
      </c>
      <c r="C54" s="34">
        <v>20</v>
      </c>
      <c r="D54" s="34" t="s">
        <v>38</v>
      </c>
      <c r="E54" s="40" t="s">
        <v>127</v>
      </c>
      <c r="F54" s="62">
        <f>+F55+F56+F57+F58+F59+F60+F61+F62</f>
        <v>270132398</v>
      </c>
      <c r="G54" s="62">
        <f>+G55+G56+G57+G58+G59+G60+G61+G62</f>
        <v>0</v>
      </c>
      <c r="H54" s="62">
        <f>+H55+H56+H57+H58+H59+H60+H61+H62</f>
        <v>0</v>
      </c>
      <c r="I54" s="62">
        <f>+I55+I56+I57+I58+I59+I60+I61+I62</f>
        <v>71783333</v>
      </c>
      <c r="J54" s="62">
        <f>+J55+J56+J57+J58+J59+J60+J61+J62</f>
        <v>0</v>
      </c>
      <c r="K54" s="62">
        <f t="shared" si="0"/>
        <v>71783333</v>
      </c>
      <c r="L54" s="66">
        <f>+L55+L56+L57+L58+L59+L60+L61+L62</f>
        <v>341915731</v>
      </c>
      <c r="M54" s="61">
        <f>+M56+M57+M59+M60+M62+M58</f>
        <v>4.1365590075916421E-5</v>
      </c>
      <c r="N54" s="62">
        <f t="shared" ref="N54:W54" si="48">+N55+N56+N57+N58+N59+N60+N61+N62</f>
        <v>0</v>
      </c>
      <c r="O54" s="62">
        <f t="shared" si="48"/>
        <v>266120904.13999999</v>
      </c>
      <c r="P54" s="62">
        <f t="shared" si="48"/>
        <v>75794826.859999999</v>
      </c>
      <c r="Q54" s="62">
        <f t="shared" si="48"/>
        <v>196060515.41999999</v>
      </c>
      <c r="R54" s="62">
        <f t="shared" si="48"/>
        <v>145855215.58000001</v>
      </c>
      <c r="S54" s="62">
        <f t="shared" si="48"/>
        <v>70060388.719999999</v>
      </c>
      <c r="T54" s="62">
        <f t="shared" si="48"/>
        <v>59914833.629999995</v>
      </c>
      <c r="U54" s="62">
        <f t="shared" si="48"/>
        <v>136145681.79000002</v>
      </c>
      <c r="V54" s="62">
        <f t="shared" si="48"/>
        <v>59914833.629999995</v>
      </c>
      <c r="W54" s="62">
        <f t="shared" si="48"/>
        <v>0</v>
      </c>
      <c r="X54" s="38">
        <f t="shared" si="3"/>
        <v>0.57341765132181055</v>
      </c>
      <c r="Y54" s="38">
        <f t="shared" si="4"/>
        <v>0.17523274946948841</v>
      </c>
      <c r="Z54" s="38">
        <f t="shared" si="5"/>
        <v>0.17523274946948841</v>
      </c>
      <c r="AA54" s="38">
        <f>+T54/Q54</f>
        <v>0.30559357401285364</v>
      </c>
      <c r="AB54" s="38">
        <f>+V54/T54</f>
        <v>1</v>
      </c>
    </row>
    <row r="55" spans="1:28" ht="51" customHeight="1" x14ac:dyDescent="0.25">
      <c r="A55" s="71" t="s">
        <v>538</v>
      </c>
      <c r="B55" s="44" t="s">
        <v>41</v>
      </c>
      <c r="C55" s="44">
        <v>20</v>
      </c>
      <c r="D55" s="44" t="s">
        <v>38</v>
      </c>
      <c r="E55" s="45" t="s">
        <v>539</v>
      </c>
      <c r="F55" s="46">
        <v>0</v>
      </c>
      <c r="G55" s="46">
        <v>0</v>
      </c>
      <c r="H55" s="46">
        <v>0</v>
      </c>
      <c r="I55" s="46">
        <f>723500+1200</f>
        <v>724700</v>
      </c>
      <c r="J55" s="46">
        <v>0</v>
      </c>
      <c r="K55" s="46">
        <f t="shared" si="0"/>
        <v>724700</v>
      </c>
      <c r="L55" s="56">
        <f t="shared" ref="L55:L62" si="49">+F55+K55</f>
        <v>724700</v>
      </c>
      <c r="M55" s="68">
        <f t="shared" ref="M55:M62" si="50">L55/$L$304</f>
        <v>9.182762014903749E-8</v>
      </c>
      <c r="N55" s="46">
        <v>0</v>
      </c>
      <c r="O55" s="56">
        <v>724700</v>
      </c>
      <c r="P55" s="46">
        <f t="shared" ref="P55:P62" si="51">L55-O55</f>
        <v>0</v>
      </c>
      <c r="Q55" s="56">
        <v>723500</v>
      </c>
      <c r="R55" s="46">
        <f t="shared" ref="R55:R62" si="52">+L55-Q55</f>
        <v>1200</v>
      </c>
      <c r="S55" s="46">
        <f t="shared" ref="S55:S62" si="53">O55-Q55</f>
        <v>1200</v>
      </c>
      <c r="T55" s="46">
        <v>0</v>
      </c>
      <c r="U55" s="46">
        <f t="shared" ref="U55:U62" si="54">+Q55-T55</f>
        <v>723500</v>
      </c>
      <c r="V55" s="46">
        <v>0</v>
      </c>
      <c r="W55" s="48">
        <f t="shared" ref="W55:W62" si="55">+T55-V55</f>
        <v>0</v>
      </c>
      <c r="X55" s="58">
        <f t="shared" si="3"/>
        <v>0.99834414240375324</v>
      </c>
      <c r="Y55" s="49">
        <f t="shared" si="4"/>
        <v>0</v>
      </c>
      <c r="Z55" s="49">
        <f t="shared" si="5"/>
        <v>0</v>
      </c>
      <c r="AA55" s="49">
        <f t="shared" ref="AA55" si="56">+T55/Q55</f>
        <v>0</v>
      </c>
      <c r="AB55" s="49" t="s">
        <v>40</v>
      </c>
    </row>
    <row r="56" spans="1:28" ht="44.25" customHeight="1" x14ac:dyDescent="0.25">
      <c r="A56" s="71" t="s">
        <v>128</v>
      </c>
      <c r="B56" s="44" t="s">
        <v>41</v>
      </c>
      <c r="C56" s="44">
        <v>20</v>
      </c>
      <c r="D56" s="44" t="s">
        <v>38</v>
      </c>
      <c r="E56" s="45" t="s">
        <v>129</v>
      </c>
      <c r="F56" s="46">
        <v>113000000</v>
      </c>
      <c r="G56" s="46">
        <v>0</v>
      </c>
      <c r="H56" s="46">
        <v>0</v>
      </c>
      <c r="I56" s="46">
        <v>0</v>
      </c>
      <c r="J56" s="46">
        <v>0</v>
      </c>
      <c r="K56" s="46">
        <f t="shared" si="0"/>
        <v>0</v>
      </c>
      <c r="L56" s="56">
        <f t="shared" si="49"/>
        <v>113000000</v>
      </c>
      <c r="M56" s="53">
        <f t="shared" si="50"/>
        <v>1.4318367706418156E-5</v>
      </c>
      <c r="N56" s="46">
        <v>0</v>
      </c>
      <c r="O56" s="56">
        <v>71912149</v>
      </c>
      <c r="P56" s="46">
        <f t="shared" si="51"/>
        <v>41087851</v>
      </c>
      <c r="Q56" s="56">
        <v>43083256.100000001</v>
      </c>
      <c r="R56" s="46">
        <f t="shared" si="52"/>
        <v>69916743.900000006</v>
      </c>
      <c r="S56" s="46">
        <f t="shared" si="53"/>
        <v>28828892.899999999</v>
      </c>
      <c r="T56" s="46">
        <v>14956649.26</v>
      </c>
      <c r="U56" s="46">
        <f t="shared" si="54"/>
        <v>28126606.840000004</v>
      </c>
      <c r="V56" s="46">
        <v>14956649.26</v>
      </c>
      <c r="W56" s="48">
        <f t="shared" si="55"/>
        <v>0</v>
      </c>
      <c r="X56" s="58">
        <f t="shared" si="3"/>
        <v>0.38126775309734512</v>
      </c>
      <c r="Y56" s="49">
        <f t="shared" si="4"/>
        <v>0.13235972796460177</v>
      </c>
      <c r="Z56" s="49">
        <f t="shared" si="5"/>
        <v>0.13235972796460177</v>
      </c>
      <c r="AA56" s="49">
        <f>+T56/Q56</f>
        <v>0.34715689142167688</v>
      </c>
      <c r="AB56" s="49">
        <f>+V56/T56</f>
        <v>1</v>
      </c>
    </row>
    <row r="57" spans="1:28" ht="53.25" customHeight="1" x14ac:dyDescent="0.25">
      <c r="A57" s="71" t="s">
        <v>130</v>
      </c>
      <c r="B57" s="44" t="s">
        <v>41</v>
      </c>
      <c r="C57" s="44">
        <v>20</v>
      </c>
      <c r="D57" s="44" t="s">
        <v>38</v>
      </c>
      <c r="E57" s="45" t="s">
        <v>131</v>
      </c>
      <c r="F57" s="46">
        <v>83632398</v>
      </c>
      <c r="G57" s="46">
        <v>0</v>
      </c>
      <c r="H57" s="46">
        <v>0</v>
      </c>
      <c r="I57" s="46">
        <v>0</v>
      </c>
      <c r="J57" s="46">
        <v>0</v>
      </c>
      <c r="K57" s="46">
        <f t="shared" si="0"/>
        <v>0</v>
      </c>
      <c r="L57" s="56">
        <f t="shared" si="49"/>
        <v>83632398</v>
      </c>
      <c r="M57" s="53">
        <f t="shared" si="50"/>
        <v>1.0597163068438144E-5</v>
      </c>
      <c r="N57" s="46">
        <v>0</v>
      </c>
      <c r="O57" s="56">
        <v>51033172.140000001</v>
      </c>
      <c r="P57" s="46">
        <f t="shared" si="51"/>
        <v>32599225.859999999</v>
      </c>
      <c r="Q57" s="56">
        <v>51032804.649999999</v>
      </c>
      <c r="R57" s="46">
        <f t="shared" si="52"/>
        <v>32599593.350000001</v>
      </c>
      <c r="S57" s="46">
        <f t="shared" si="53"/>
        <v>367.49000000208616</v>
      </c>
      <c r="T57" s="46">
        <v>29424702.620000001</v>
      </c>
      <c r="U57" s="46">
        <f t="shared" si="54"/>
        <v>21608102.029999997</v>
      </c>
      <c r="V57" s="46">
        <v>29424702.620000001</v>
      </c>
      <c r="W57" s="48">
        <f t="shared" si="55"/>
        <v>0</v>
      </c>
      <c r="X57" s="58">
        <f t="shared" si="3"/>
        <v>0.61020377115098379</v>
      </c>
      <c r="Y57" s="49">
        <f t="shared" si="4"/>
        <v>0.35183377881858657</v>
      </c>
      <c r="Z57" s="49">
        <f t="shared" si="5"/>
        <v>0.35183377881858657</v>
      </c>
      <c r="AA57" s="49">
        <f>+T57/Q57</f>
        <v>0.57658407806124767</v>
      </c>
      <c r="AB57" s="49">
        <f>+V57/T57</f>
        <v>1</v>
      </c>
    </row>
    <row r="58" spans="1:28" ht="38.25" customHeight="1" x14ac:dyDescent="0.25">
      <c r="A58" s="71" t="s">
        <v>132</v>
      </c>
      <c r="B58" s="44" t="s">
        <v>41</v>
      </c>
      <c r="C58" s="44">
        <v>20</v>
      </c>
      <c r="D58" s="44" t="s">
        <v>38</v>
      </c>
      <c r="E58" s="45" t="s">
        <v>133</v>
      </c>
      <c r="F58" s="46">
        <v>2500000</v>
      </c>
      <c r="G58" s="46">
        <v>0</v>
      </c>
      <c r="H58" s="46">
        <v>0</v>
      </c>
      <c r="I58" s="46">
        <v>0</v>
      </c>
      <c r="J58" s="46">
        <v>0</v>
      </c>
      <c r="K58" s="46">
        <f t="shared" si="0"/>
        <v>0</v>
      </c>
      <c r="L58" s="56">
        <f t="shared" si="49"/>
        <v>2500000</v>
      </c>
      <c r="M58" s="68">
        <f t="shared" si="50"/>
        <v>3.1677804660217157E-7</v>
      </c>
      <c r="N58" s="46">
        <v>0</v>
      </c>
      <c r="O58" s="56">
        <v>392250</v>
      </c>
      <c r="P58" s="46">
        <f t="shared" si="51"/>
        <v>2107750</v>
      </c>
      <c r="Q58" s="56">
        <v>392250</v>
      </c>
      <c r="R58" s="46">
        <f t="shared" si="52"/>
        <v>2107750</v>
      </c>
      <c r="S58" s="46">
        <f t="shared" si="53"/>
        <v>0</v>
      </c>
      <c r="T58" s="46">
        <v>0</v>
      </c>
      <c r="U58" s="46">
        <f t="shared" si="54"/>
        <v>392250</v>
      </c>
      <c r="V58" s="46">
        <v>0</v>
      </c>
      <c r="W58" s="48">
        <f t="shared" si="55"/>
        <v>0</v>
      </c>
      <c r="X58" s="58">
        <f t="shared" si="3"/>
        <v>0.15690000000000001</v>
      </c>
      <c r="Y58" s="49">
        <f t="shared" si="4"/>
        <v>0</v>
      </c>
      <c r="Z58" s="49">
        <f t="shared" si="5"/>
        <v>0</v>
      </c>
      <c r="AA58" s="49">
        <f t="shared" ref="AA58" si="57">+T58/Q58</f>
        <v>0</v>
      </c>
      <c r="AB58" s="49" t="s">
        <v>40</v>
      </c>
    </row>
    <row r="59" spans="1:28" ht="50.25" customHeight="1" x14ac:dyDescent="0.25">
      <c r="A59" s="71" t="s">
        <v>134</v>
      </c>
      <c r="B59" s="44" t="s">
        <v>41</v>
      </c>
      <c r="C59" s="44">
        <v>20</v>
      </c>
      <c r="D59" s="44" t="s">
        <v>38</v>
      </c>
      <c r="E59" s="45" t="s">
        <v>135</v>
      </c>
      <c r="F59" s="46">
        <v>7500000</v>
      </c>
      <c r="G59" s="46">
        <v>0</v>
      </c>
      <c r="H59" s="46">
        <v>0</v>
      </c>
      <c r="I59" s="46">
        <f>4233018+6896631</f>
        <v>11129649</v>
      </c>
      <c r="J59" s="46">
        <v>0</v>
      </c>
      <c r="K59" s="46">
        <f t="shared" si="0"/>
        <v>11129649</v>
      </c>
      <c r="L59" s="56">
        <f t="shared" si="49"/>
        <v>18629649</v>
      </c>
      <c r="M59" s="52">
        <f t="shared" si="50"/>
        <v>2.3605855276416398E-6</v>
      </c>
      <c r="N59" s="46">
        <v>0</v>
      </c>
      <c r="O59" s="56">
        <v>18629649</v>
      </c>
      <c r="P59" s="46">
        <f t="shared" si="51"/>
        <v>0</v>
      </c>
      <c r="Q59" s="56">
        <v>14745138.039999999</v>
      </c>
      <c r="R59" s="46">
        <f t="shared" si="52"/>
        <v>3884510.9600000009</v>
      </c>
      <c r="S59" s="46">
        <f t="shared" si="53"/>
        <v>3884510.9600000009</v>
      </c>
      <c r="T59" s="46">
        <v>1684432.97</v>
      </c>
      <c r="U59" s="46">
        <f t="shared" si="54"/>
        <v>13060705.069999998</v>
      </c>
      <c r="V59" s="46">
        <v>1684432.97</v>
      </c>
      <c r="W59" s="48">
        <f t="shared" si="55"/>
        <v>0</v>
      </c>
      <c r="X59" s="58">
        <f t="shared" si="3"/>
        <v>0.79148770006348479</v>
      </c>
      <c r="Y59" s="49">
        <f t="shared" si="4"/>
        <v>9.0416785093481902E-2</v>
      </c>
      <c r="Z59" s="49">
        <f t="shared" si="5"/>
        <v>9.0416785093481902E-2</v>
      </c>
      <c r="AA59" s="49">
        <f>+T59/Q59</f>
        <v>0.11423650056245931</v>
      </c>
      <c r="AB59" s="49">
        <f>+V59/T59</f>
        <v>1</v>
      </c>
    </row>
    <row r="60" spans="1:28" ht="38.25" customHeight="1" x14ac:dyDescent="0.25">
      <c r="A60" s="71" t="s">
        <v>136</v>
      </c>
      <c r="B60" s="44" t="s">
        <v>41</v>
      </c>
      <c r="C60" s="44">
        <v>20</v>
      </c>
      <c r="D60" s="44" t="s">
        <v>38</v>
      </c>
      <c r="E60" s="45" t="s">
        <v>137</v>
      </c>
      <c r="F60" s="46">
        <v>17500000</v>
      </c>
      <c r="G60" s="46">
        <v>0</v>
      </c>
      <c r="H60" s="46">
        <v>0</v>
      </c>
      <c r="I60" s="46">
        <f>45469+22679947</f>
        <v>22725416</v>
      </c>
      <c r="J60" s="46">
        <v>0</v>
      </c>
      <c r="K60" s="46">
        <f t="shared" si="0"/>
        <v>22725416</v>
      </c>
      <c r="L60" s="56">
        <f t="shared" si="49"/>
        <v>40225416</v>
      </c>
      <c r="M60" s="52">
        <f t="shared" si="50"/>
        <v>5.0970114816958953E-6</v>
      </c>
      <c r="N60" s="46">
        <v>0</v>
      </c>
      <c r="O60" s="56">
        <v>40225416</v>
      </c>
      <c r="P60" s="46">
        <f t="shared" si="51"/>
        <v>0</v>
      </c>
      <c r="Q60" s="56">
        <v>21583493.09</v>
      </c>
      <c r="R60" s="46">
        <f t="shared" si="52"/>
        <v>18641922.91</v>
      </c>
      <c r="S60" s="46">
        <f t="shared" si="53"/>
        <v>18641922.91</v>
      </c>
      <c r="T60" s="46">
        <v>2201405.73</v>
      </c>
      <c r="U60" s="46">
        <f t="shared" si="54"/>
        <v>19382087.359999999</v>
      </c>
      <c r="V60" s="46">
        <v>2201405.73</v>
      </c>
      <c r="W60" s="48">
        <f t="shared" si="55"/>
        <v>0</v>
      </c>
      <c r="X60" s="58">
        <f t="shared" si="3"/>
        <v>0.53656357686891287</v>
      </c>
      <c r="Y60" s="49">
        <f t="shared" si="4"/>
        <v>5.4726736200813933E-2</v>
      </c>
      <c r="Z60" s="49">
        <f t="shared" si="5"/>
        <v>5.4726736200813933E-2</v>
      </c>
      <c r="AA60" s="49">
        <f>+T60/Q60</f>
        <v>0.1019948773268748</v>
      </c>
      <c r="AB60" s="49">
        <f>+V60/T60</f>
        <v>1</v>
      </c>
    </row>
    <row r="61" spans="1:28" ht="38.25" customHeight="1" x14ac:dyDescent="0.25">
      <c r="A61" s="71" t="s">
        <v>491</v>
      </c>
      <c r="B61" s="44" t="s">
        <v>41</v>
      </c>
      <c r="C61" s="44">
        <v>20</v>
      </c>
      <c r="D61" s="44" t="s">
        <v>38</v>
      </c>
      <c r="E61" s="45" t="s">
        <v>492</v>
      </c>
      <c r="F61" s="46">
        <v>0</v>
      </c>
      <c r="G61" s="46">
        <v>0</v>
      </c>
      <c r="H61" s="46">
        <v>0</v>
      </c>
      <c r="I61" s="46">
        <f>14309440+425966</f>
        <v>14735406</v>
      </c>
      <c r="J61" s="46">
        <v>0</v>
      </c>
      <c r="K61" s="46">
        <f t="shared" si="0"/>
        <v>14735406</v>
      </c>
      <c r="L61" s="56">
        <f t="shared" si="49"/>
        <v>14735406</v>
      </c>
      <c r="M61" s="52">
        <f t="shared" si="50"/>
        <v>1.8671412514279675E-6</v>
      </c>
      <c r="N61" s="46">
        <v>0</v>
      </c>
      <c r="O61" s="56">
        <v>14735406</v>
      </c>
      <c r="P61" s="46">
        <f t="shared" si="51"/>
        <v>0</v>
      </c>
      <c r="Q61" s="56">
        <v>14427465.289999999</v>
      </c>
      <c r="R61" s="46">
        <f t="shared" si="52"/>
        <v>307940.71000000089</v>
      </c>
      <c r="S61" s="46">
        <f t="shared" si="53"/>
        <v>307940.71000000089</v>
      </c>
      <c r="T61" s="46">
        <v>0</v>
      </c>
      <c r="U61" s="46">
        <f t="shared" si="54"/>
        <v>14427465.289999999</v>
      </c>
      <c r="V61" s="46">
        <v>0</v>
      </c>
      <c r="W61" s="48">
        <f t="shared" si="55"/>
        <v>0</v>
      </c>
      <c r="X61" s="58">
        <f t="shared" si="3"/>
        <v>0.9791019867386076</v>
      </c>
      <c r="Y61" s="49">
        <f t="shared" si="4"/>
        <v>0</v>
      </c>
      <c r="Z61" s="49">
        <f t="shared" si="5"/>
        <v>0</v>
      </c>
      <c r="AA61" s="49">
        <f t="shared" ref="AA61" si="58">+T61/Q61</f>
        <v>0</v>
      </c>
      <c r="AB61" s="49" t="s">
        <v>40</v>
      </c>
    </row>
    <row r="62" spans="1:28" ht="37.5" customHeight="1" x14ac:dyDescent="0.25">
      <c r="A62" s="71" t="s">
        <v>138</v>
      </c>
      <c r="B62" s="44" t="s">
        <v>41</v>
      </c>
      <c r="C62" s="44">
        <v>20</v>
      </c>
      <c r="D62" s="44" t="s">
        <v>38</v>
      </c>
      <c r="E62" s="45" t="s">
        <v>139</v>
      </c>
      <c r="F62" s="46">
        <v>46000000</v>
      </c>
      <c r="G62" s="46">
        <v>0</v>
      </c>
      <c r="H62" s="46">
        <v>0</v>
      </c>
      <c r="I62" s="46">
        <v>22468162</v>
      </c>
      <c r="J62" s="46">
        <v>0</v>
      </c>
      <c r="K62" s="46">
        <f t="shared" si="0"/>
        <v>22468162</v>
      </c>
      <c r="L62" s="56">
        <f t="shared" si="49"/>
        <v>68468162</v>
      </c>
      <c r="M62" s="53">
        <f t="shared" si="50"/>
        <v>8.6756842451204135E-6</v>
      </c>
      <c r="N62" s="46">
        <v>0</v>
      </c>
      <c r="O62" s="56">
        <v>68468162</v>
      </c>
      <c r="P62" s="46">
        <f t="shared" si="51"/>
        <v>0</v>
      </c>
      <c r="Q62" s="56">
        <v>50072608.25</v>
      </c>
      <c r="R62" s="46">
        <f t="shared" si="52"/>
        <v>18395553.75</v>
      </c>
      <c r="S62" s="46">
        <f t="shared" si="53"/>
        <v>18395553.75</v>
      </c>
      <c r="T62" s="46">
        <v>11647643.050000001</v>
      </c>
      <c r="U62" s="46">
        <f t="shared" si="54"/>
        <v>38424965.200000003</v>
      </c>
      <c r="V62" s="46">
        <v>11647643.050000001</v>
      </c>
      <c r="W62" s="48">
        <f t="shared" si="55"/>
        <v>0</v>
      </c>
      <c r="X62" s="58">
        <f t="shared" si="3"/>
        <v>0.7313268939510893</v>
      </c>
      <c r="Y62" s="49">
        <f t="shared" si="4"/>
        <v>0.17011765337004375</v>
      </c>
      <c r="Z62" s="49">
        <f t="shared" si="5"/>
        <v>0.17011765337004375</v>
      </c>
      <c r="AA62" s="49">
        <f>+T62/Q62</f>
        <v>0.23261506554334527</v>
      </c>
      <c r="AB62" s="49">
        <f>+V62/T62</f>
        <v>1</v>
      </c>
    </row>
    <row r="63" spans="1:28" ht="49.5" customHeight="1" x14ac:dyDescent="0.25">
      <c r="A63" s="39" t="s">
        <v>140</v>
      </c>
      <c r="B63" s="34" t="s">
        <v>41</v>
      </c>
      <c r="C63" s="34">
        <v>20</v>
      </c>
      <c r="D63" s="34" t="s">
        <v>38</v>
      </c>
      <c r="E63" s="40" t="s">
        <v>141</v>
      </c>
      <c r="F63" s="62">
        <f>+F64+F65+F66+F67+F68</f>
        <v>14000000</v>
      </c>
      <c r="G63" s="62">
        <f>+G64+G65+G66+G67+G68</f>
        <v>0</v>
      </c>
      <c r="H63" s="62">
        <f>+H64+H65+H66+H67+H68</f>
        <v>0</v>
      </c>
      <c r="I63" s="62">
        <f>+I64+I65+I66+I67+I68</f>
        <v>19087057</v>
      </c>
      <c r="J63" s="62">
        <f>+J64+J65+J66+J67+J68</f>
        <v>0</v>
      </c>
      <c r="K63" s="62">
        <f t="shared" si="0"/>
        <v>19087057</v>
      </c>
      <c r="L63" s="66">
        <f>+L64+L65+L66+L67+L68</f>
        <v>33087057</v>
      </c>
      <c r="M63" s="67">
        <f>+M66+M67+M68</f>
        <v>2.1879321156132768E-6</v>
      </c>
      <c r="N63" s="62">
        <f t="shared" ref="N63:W63" si="59">+N64+N65+N66+N67+N68</f>
        <v>0</v>
      </c>
      <c r="O63" s="62">
        <f t="shared" si="59"/>
        <v>22077539.649999999</v>
      </c>
      <c r="P63" s="62">
        <f t="shared" si="59"/>
        <v>11009517.350000001</v>
      </c>
      <c r="Q63" s="62">
        <f t="shared" si="59"/>
        <v>22069901.02</v>
      </c>
      <c r="R63" s="62">
        <f t="shared" si="59"/>
        <v>11017155.98</v>
      </c>
      <c r="S63" s="62">
        <f t="shared" si="59"/>
        <v>7638.6299999998882</v>
      </c>
      <c r="T63" s="62">
        <f t="shared" si="59"/>
        <v>4812919.0199999996</v>
      </c>
      <c r="U63" s="62">
        <f t="shared" si="59"/>
        <v>17256982</v>
      </c>
      <c r="V63" s="62">
        <f t="shared" si="59"/>
        <v>4812919.0199999996</v>
      </c>
      <c r="W63" s="62">
        <f t="shared" si="59"/>
        <v>0</v>
      </c>
      <c r="X63" s="38">
        <f t="shared" si="3"/>
        <v>0.66702520626116735</v>
      </c>
      <c r="Y63" s="38">
        <f t="shared" si="4"/>
        <v>0.14546228816905654</v>
      </c>
      <c r="Z63" s="38">
        <f t="shared" si="5"/>
        <v>0.14546228816905654</v>
      </c>
      <c r="AA63" s="38">
        <f>+T63/Q63</f>
        <v>0.218076148852615</v>
      </c>
      <c r="AB63" s="38">
        <f>+V63/T63</f>
        <v>1</v>
      </c>
    </row>
    <row r="64" spans="1:28" ht="49.5" customHeight="1" x14ac:dyDescent="0.25">
      <c r="A64" s="43" t="s">
        <v>540</v>
      </c>
      <c r="B64" s="44" t="s">
        <v>41</v>
      </c>
      <c r="C64" s="44">
        <v>20</v>
      </c>
      <c r="D64" s="44" t="s">
        <v>38</v>
      </c>
      <c r="E64" s="45" t="s">
        <v>541</v>
      </c>
      <c r="F64" s="46">
        <v>0</v>
      </c>
      <c r="G64" s="46">
        <v>0</v>
      </c>
      <c r="H64" s="46">
        <v>0</v>
      </c>
      <c r="I64" s="46">
        <f>9256300+1600</f>
        <v>9257900</v>
      </c>
      <c r="J64" s="46">
        <v>0</v>
      </c>
      <c r="K64" s="46">
        <f t="shared" si="0"/>
        <v>9257900</v>
      </c>
      <c r="L64" s="56">
        <f>+F64+K64</f>
        <v>9257900</v>
      </c>
      <c r="M64" s="52">
        <f>L64/$L$304</f>
        <v>1.1730797910552976E-6</v>
      </c>
      <c r="N64" s="46">
        <v>0</v>
      </c>
      <c r="O64" s="56">
        <v>9257900</v>
      </c>
      <c r="P64" s="46">
        <f>L64-O64</f>
        <v>0</v>
      </c>
      <c r="Q64" s="56">
        <v>9256300</v>
      </c>
      <c r="R64" s="46">
        <f>+L64-Q64</f>
        <v>1600</v>
      </c>
      <c r="S64" s="46">
        <f>O64-Q64</f>
        <v>1600</v>
      </c>
      <c r="T64" s="46">
        <v>0</v>
      </c>
      <c r="U64" s="46">
        <f>+Q64-T64</f>
        <v>9256300</v>
      </c>
      <c r="V64" s="46">
        <v>0</v>
      </c>
      <c r="W64" s="48">
        <f>+T64-V64</f>
        <v>0</v>
      </c>
      <c r="X64" s="49">
        <f t="shared" si="3"/>
        <v>0.99982717462923554</v>
      </c>
      <c r="Y64" s="49">
        <f t="shared" si="4"/>
        <v>0</v>
      </c>
      <c r="Z64" s="49">
        <f t="shared" si="5"/>
        <v>0</v>
      </c>
      <c r="AA64" s="49">
        <f t="shared" ref="AA64:AA66" si="60">+T64/Q64</f>
        <v>0</v>
      </c>
      <c r="AB64" s="49" t="s">
        <v>40</v>
      </c>
    </row>
    <row r="65" spans="1:28" ht="49.5" customHeight="1" x14ac:dyDescent="0.25">
      <c r="A65" s="43" t="s">
        <v>525</v>
      </c>
      <c r="B65" s="44" t="s">
        <v>41</v>
      </c>
      <c r="C65" s="44">
        <v>20</v>
      </c>
      <c r="D65" s="44" t="s">
        <v>38</v>
      </c>
      <c r="E65" s="45" t="s">
        <v>526</v>
      </c>
      <c r="F65" s="46">
        <v>0</v>
      </c>
      <c r="G65" s="46">
        <v>0</v>
      </c>
      <c r="H65" s="46">
        <v>0</v>
      </c>
      <c r="I65" s="46">
        <f>6560782+1300</f>
        <v>6562082</v>
      </c>
      <c r="J65" s="46">
        <v>0</v>
      </c>
      <c r="K65" s="46">
        <f t="shared" si="0"/>
        <v>6562082</v>
      </c>
      <c r="L65" s="56">
        <f>+F65+K65</f>
        <v>6562082</v>
      </c>
      <c r="M65" s="52">
        <f>L65/$L$304</f>
        <v>8.3148940704130854E-7</v>
      </c>
      <c r="N65" s="46">
        <v>0</v>
      </c>
      <c r="O65" s="56">
        <v>6562082</v>
      </c>
      <c r="P65" s="46">
        <f>L65-O65</f>
        <v>0</v>
      </c>
      <c r="Q65" s="56">
        <v>6560782</v>
      </c>
      <c r="R65" s="46">
        <f>+L65-Q65</f>
        <v>1300</v>
      </c>
      <c r="S65" s="46">
        <f>O65-Q65</f>
        <v>1300</v>
      </c>
      <c r="T65" s="46">
        <v>0</v>
      </c>
      <c r="U65" s="46">
        <f>+Q65-T65</f>
        <v>6560782</v>
      </c>
      <c r="V65" s="46">
        <v>0</v>
      </c>
      <c r="W65" s="48">
        <f>+T65-V65</f>
        <v>0</v>
      </c>
      <c r="X65" s="49">
        <f t="shared" si="3"/>
        <v>0.99980189214337767</v>
      </c>
      <c r="Y65" s="49">
        <f t="shared" si="4"/>
        <v>0</v>
      </c>
      <c r="Z65" s="49">
        <f t="shared" si="5"/>
        <v>0</v>
      </c>
      <c r="AA65" s="49">
        <f t="shared" si="60"/>
        <v>0</v>
      </c>
      <c r="AB65" s="49" t="s">
        <v>40</v>
      </c>
    </row>
    <row r="66" spans="1:28" ht="45.75" customHeight="1" x14ac:dyDescent="0.25">
      <c r="A66" s="43" t="s">
        <v>142</v>
      </c>
      <c r="B66" s="44" t="s">
        <v>41</v>
      </c>
      <c r="C66" s="44">
        <v>20</v>
      </c>
      <c r="D66" s="44" t="s">
        <v>38</v>
      </c>
      <c r="E66" s="45" t="s">
        <v>143</v>
      </c>
      <c r="F66" s="46">
        <v>2000000</v>
      </c>
      <c r="G66" s="46">
        <v>0</v>
      </c>
      <c r="H66" s="46">
        <v>0</v>
      </c>
      <c r="I66" s="46">
        <f>2000000+1267075</f>
        <v>3267075</v>
      </c>
      <c r="J66" s="46">
        <v>0</v>
      </c>
      <c r="K66" s="46">
        <f t="shared" si="0"/>
        <v>3267075</v>
      </c>
      <c r="L66" s="56">
        <f>+F66+K66</f>
        <v>5267075</v>
      </c>
      <c r="M66" s="68">
        <f>L66/$L$304</f>
        <v>6.6739749192285315E-7</v>
      </c>
      <c r="N66" s="46">
        <v>0</v>
      </c>
      <c r="O66" s="56">
        <v>1641250</v>
      </c>
      <c r="P66" s="46">
        <f>L66-O66</f>
        <v>3625825</v>
      </c>
      <c r="Q66" s="56">
        <v>1636511.37</v>
      </c>
      <c r="R66" s="46">
        <f>+L66-Q66</f>
        <v>3630563.63</v>
      </c>
      <c r="S66" s="46">
        <f>O66-Q66</f>
        <v>4738.6299999998882</v>
      </c>
      <c r="T66" s="46">
        <v>196611.37</v>
      </c>
      <c r="U66" s="46">
        <f>+Q66-T66</f>
        <v>1439900</v>
      </c>
      <c r="V66" s="46">
        <v>196611.37</v>
      </c>
      <c r="W66" s="48">
        <f>+T66-V66</f>
        <v>0</v>
      </c>
      <c r="X66" s="49">
        <f t="shared" si="3"/>
        <v>0.31070591742095949</v>
      </c>
      <c r="Y66" s="49">
        <f t="shared" si="4"/>
        <v>3.7328378654186624E-2</v>
      </c>
      <c r="Z66" s="49">
        <f t="shared" si="5"/>
        <v>3.7328378654186624E-2</v>
      </c>
      <c r="AA66" s="49">
        <f t="shared" si="60"/>
        <v>0.12014054628902456</v>
      </c>
      <c r="AB66" s="49">
        <f t="shared" ref="AB66" si="61">+V66/T66</f>
        <v>1</v>
      </c>
    </row>
    <row r="67" spans="1:28" ht="36.75" customHeight="1" x14ac:dyDescent="0.25">
      <c r="A67" s="43" t="s">
        <v>144</v>
      </c>
      <c r="B67" s="44" t="s">
        <v>41</v>
      </c>
      <c r="C67" s="44">
        <v>20</v>
      </c>
      <c r="D67" s="44" t="s">
        <v>38</v>
      </c>
      <c r="E67" s="45" t="s">
        <v>145</v>
      </c>
      <c r="F67" s="46">
        <v>4000000</v>
      </c>
      <c r="G67" s="46">
        <v>0</v>
      </c>
      <c r="H67" s="46">
        <v>0</v>
      </c>
      <c r="I67" s="46">
        <v>0</v>
      </c>
      <c r="J67" s="46">
        <v>0</v>
      </c>
      <c r="K67" s="46">
        <f t="shared" si="0"/>
        <v>0</v>
      </c>
      <c r="L67" s="56">
        <f>+F67+K67</f>
        <v>4000000</v>
      </c>
      <c r="M67" s="68">
        <f>L67/$L$304</f>
        <v>5.0684487456347448E-7</v>
      </c>
      <c r="N67" s="46">
        <v>0</v>
      </c>
      <c r="O67" s="56">
        <v>1802355.63</v>
      </c>
      <c r="P67" s="46">
        <f>L67-O67</f>
        <v>2197644.37</v>
      </c>
      <c r="Q67" s="56">
        <v>1802355.63</v>
      </c>
      <c r="R67" s="46">
        <f>+L67-Q67</f>
        <v>2197644.37</v>
      </c>
      <c r="S67" s="46">
        <f>O67-Q67</f>
        <v>0</v>
      </c>
      <c r="T67" s="46">
        <v>1802355.63</v>
      </c>
      <c r="U67" s="46">
        <f>+Q67-T67</f>
        <v>0</v>
      </c>
      <c r="V67" s="46">
        <v>1802355.63</v>
      </c>
      <c r="W67" s="48">
        <f>+T67-V67</f>
        <v>0</v>
      </c>
      <c r="X67" s="49">
        <f t="shared" si="3"/>
        <v>0.45058890749999997</v>
      </c>
      <c r="Y67" s="49">
        <f t="shared" si="4"/>
        <v>0.45058890749999997</v>
      </c>
      <c r="Z67" s="49">
        <f t="shared" si="5"/>
        <v>0.45058890749999997</v>
      </c>
      <c r="AA67" s="49">
        <f>+T67/Q67</f>
        <v>1</v>
      </c>
      <c r="AB67" s="49">
        <f>+V67/T67</f>
        <v>1</v>
      </c>
    </row>
    <row r="68" spans="1:28" ht="48" customHeight="1" x14ac:dyDescent="0.25">
      <c r="A68" s="43" t="s">
        <v>146</v>
      </c>
      <c r="B68" s="44" t="s">
        <v>41</v>
      </c>
      <c r="C68" s="44">
        <v>20</v>
      </c>
      <c r="D68" s="44" t="s">
        <v>38</v>
      </c>
      <c r="E68" s="45" t="s">
        <v>147</v>
      </c>
      <c r="F68" s="46">
        <v>8000000</v>
      </c>
      <c r="G68" s="62">
        <f>+G69+G80+G87+G93+G76</f>
        <v>0</v>
      </c>
      <c r="H68" s="62">
        <f>+H69+H80+H87+H93+H76</f>
        <v>0</v>
      </c>
      <c r="I68" s="46">
        <v>0</v>
      </c>
      <c r="J68" s="46">
        <v>0</v>
      </c>
      <c r="K68" s="46">
        <f t="shared" si="0"/>
        <v>0</v>
      </c>
      <c r="L68" s="56">
        <f>+F68+K68</f>
        <v>8000000</v>
      </c>
      <c r="M68" s="52">
        <f>L68/$L$304</f>
        <v>1.013689749126949E-6</v>
      </c>
      <c r="N68" s="46">
        <v>0</v>
      </c>
      <c r="O68" s="56">
        <v>2813952.02</v>
      </c>
      <c r="P68" s="46">
        <f>L68-O68</f>
        <v>5186047.9800000004</v>
      </c>
      <c r="Q68" s="56">
        <v>2813952.02</v>
      </c>
      <c r="R68" s="46">
        <f>+L68-Q68</f>
        <v>5186047.9800000004</v>
      </c>
      <c r="S68" s="46">
        <f>O68-Q68</f>
        <v>0</v>
      </c>
      <c r="T68" s="46">
        <v>2813952.02</v>
      </c>
      <c r="U68" s="46">
        <f>+Q68-T68</f>
        <v>0</v>
      </c>
      <c r="V68" s="46">
        <v>2813952.02</v>
      </c>
      <c r="W68" s="48">
        <f>+T68-V68</f>
        <v>0</v>
      </c>
      <c r="X68" s="49">
        <f t="shared" si="3"/>
        <v>0.35174400249999999</v>
      </c>
      <c r="Y68" s="49">
        <f t="shared" si="4"/>
        <v>0.35174400249999999</v>
      </c>
      <c r="Z68" s="49">
        <f t="shared" si="5"/>
        <v>0.35174400249999999</v>
      </c>
      <c r="AA68" s="49">
        <f>+T68/Q68</f>
        <v>1</v>
      </c>
      <c r="AB68" s="49">
        <f>+V68/T68</f>
        <v>1</v>
      </c>
    </row>
    <row r="69" spans="1:28" ht="37.5" customHeight="1" x14ac:dyDescent="0.25">
      <c r="A69" s="39" t="s">
        <v>148</v>
      </c>
      <c r="B69" s="34" t="s">
        <v>41</v>
      </c>
      <c r="C69" s="34">
        <v>20</v>
      </c>
      <c r="D69" s="34" t="s">
        <v>38</v>
      </c>
      <c r="E69" s="40" t="s">
        <v>149</v>
      </c>
      <c r="F69" s="62">
        <f>+F70+F81+F88+F94+F77</f>
        <v>19900406578</v>
      </c>
      <c r="G69" s="62">
        <f>+G70+G81+G88+G94+G77</f>
        <v>0</v>
      </c>
      <c r="H69" s="62">
        <f>+H70+H81+H88+H94+H77</f>
        <v>0</v>
      </c>
      <c r="I69" s="62">
        <f>+I70+I81+I88+I94+I77</f>
        <v>136679978</v>
      </c>
      <c r="J69" s="62">
        <f>+J70+J81+J88+J94+J77</f>
        <v>474539914</v>
      </c>
      <c r="K69" s="62">
        <f t="shared" si="0"/>
        <v>-337859936</v>
      </c>
      <c r="L69" s="66">
        <f t="shared" ref="L69:W69" si="62">+L70+L81+L88+L94+L77</f>
        <v>19562546642</v>
      </c>
      <c r="M69" s="42">
        <f t="shared" si="62"/>
        <v>2.4787941247266525E-3</v>
      </c>
      <c r="N69" s="62">
        <f t="shared" si="62"/>
        <v>0</v>
      </c>
      <c r="O69" s="62">
        <f t="shared" si="62"/>
        <v>18101450075.849998</v>
      </c>
      <c r="P69" s="62">
        <f t="shared" si="62"/>
        <v>1461096566.1500001</v>
      </c>
      <c r="Q69" s="62">
        <f t="shared" si="62"/>
        <v>16010134644.559999</v>
      </c>
      <c r="R69" s="62">
        <f t="shared" si="62"/>
        <v>3552411997.4399996</v>
      </c>
      <c r="S69" s="62">
        <f t="shared" si="62"/>
        <v>2091315431.29</v>
      </c>
      <c r="T69" s="62">
        <f t="shared" si="62"/>
        <v>7324728735.1000004</v>
      </c>
      <c r="U69" s="62">
        <f t="shared" si="62"/>
        <v>8685405909.4599991</v>
      </c>
      <c r="V69" s="62">
        <f t="shared" si="62"/>
        <v>7320324089.1000004</v>
      </c>
      <c r="W69" s="62">
        <f t="shared" si="62"/>
        <v>4404646</v>
      </c>
      <c r="X69" s="38">
        <f t="shared" si="3"/>
        <v>0.81840748740692504</v>
      </c>
      <c r="Y69" s="38">
        <f t="shared" si="4"/>
        <v>0.37442613526472585</v>
      </c>
      <c r="Z69" s="38">
        <f t="shared" si="5"/>
        <v>0.37420097817855469</v>
      </c>
      <c r="AA69" s="38">
        <f>+T69/Q69</f>
        <v>0.45750575480568068</v>
      </c>
      <c r="AB69" s="38">
        <f>+V69/T69</f>
        <v>0.99939866087068963</v>
      </c>
    </row>
    <row r="70" spans="1:28" ht="79.5" customHeight="1" x14ac:dyDescent="0.25">
      <c r="A70" s="39" t="s">
        <v>150</v>
      </c>
      <c r="B70" s="34" t="s">
        <v>41</v>
      </c>
      <c r="C70" s="34">
        <v>20</v>
      </c>
      <c r="D70" s="34" t="s">
        <v>38</v>
      </c>
      <c r="E70" s="40" t="s">
        <v>151</v>
      </c>
      <c r="F70" s="62">
        <f>+F71+F74+F75+F76+F73+F72</f>
        <v>1011449455</v>
      </c>
      <c r="G70" s="62">
        <f>+G71+G74+G75+G76+G73+G72</f>
        <v>0</v>
      </c>
      <c r="H70" s="62">
        <f>+H71+H74+H75+H76+H73+H72</f>
        <v>0</v>
      </c>
      <c r="I70" s="62">
        <f>+I71+I74+I75+I76+I73+I72</f>
        <v>18537065</v>
      </c>
      <c r="J70" s="62">
        <f>+J71+J74+J75+J76+J73+J72</f>
        <v>0</v>
      </c>
      <c r="K70" s="62">
        <f t="shared" si="0"/>
        <v>18537065</v>
      </c>
      <c r="L70" s="66">
        <f>+L71+L74+L75+L76+L73+L72</f>
        <v>1029986520</v>
      </c>
      <c r="M70" s="42">
        <f t="shared" ref="M70:M133" si="63">L70/$L$304</f>
        <v>1.305108471328674E-4</v>
      </c>
      <c r="N70" s="62">
        <f t="shared" ref="N70:W70" si="64">+N71+N74+N75+N76+N73+N72</f>
        <v>0</v>
      </c>
      <c r="O70" s="62">
        <f t="shared" si="64"/>
        <v>961898572.95000005</v>
      </c>
      <c r="P70" s="62">
        <f t="shared" si="64"/>
        <v>68087947.050000012</v>
      </c>
      <c r="Q70" s="62">
        <f t="shared" si="64"/>
        <v>781783209.59000003</v>
      </c>
      <c r="R70" s="62">
        <f t="shared" si="64"/>
        <v>248203310.41000003</v>
      </c>
      <c r="S70" s="62">
        <f t="shared" si="64"/>
        <v>180115363.36000001</v>
      </c>
      <c r="T70" s="62">
        <f t="shared" si="64"/>
        <v>227929821.59</v>
      </c>
      <c r="U70" s="62">
        <f t="shared" si="64"/>
        <v>553853388</v>
      </c>
      <c r="V70" s="62">
        <f t="shared" si="64"/>
        <v>227929821.59</v>
      </c>
      <c r="W70" s="62">
        <f t="shared" si="64"/>
        <v>0</v>
      </c>
      <c r="X70" s="38">
        <f t="shared" si="3"/>
        <v>0.75902275846289724</v>
      </c>
      <c r="Y70" s="38">
        <f t="shared" si="4"/>
        <v>0.22129398508050377</v>
      </c>
      <c r="Z70" s="38">
        <f t="shared" si="5"/>
        <v>0.22129398508050377</v>
      </c>
      <c r="AA70" s="38">
        <f>+T70/Q70</f>
        <v>0.29155118553842563</v>
      </c>
      <c r="AB70" s="38">
        <f>+V70/T70</f>
        <v>1</v>
      </c>
    </row>
    <row r="71" spans="1:28" ht="42.75" customHeight="1" x14ac:dyDescent="0.25">
      <c r="A71" s="43" t="s">
        <v>152</v>
      </c>
      <c r="B71" s="44" t="s">
        <v>41</v>
      </c>
      <c r="C71" s="44">
        <v>20</v>
      </c>
      <c r="D71" s="44" t="s">
        <v>38</v>
      </c>
      <c r="E71" s="45" t="s">
        <v>153</v>
      </c>
      <c r="F71" s="46">
        <v>27000000</v>
      </c>
      <c r="G71" s="46">
        <v>0</v>
      </c>
      <c r="H71" s="46">
        <v>0</v>
      </c>
      <c r="I71" s="46">
        <v>10143970</v>
      </c>
      <c r="J71" s="46">
        <v>0</v>
      </c>
      <c r="K71" s="46">
        <f t="shared" si="0"/>
        <v>10143970</v>
      </c>
      <c r="L71" s="56">
        <f t="shared" ref="L71:L76" si="65">+F71+K71</f>
        <v>37143970</v>
      </c>
      <c r="M71" s="52">
        <f t="shared" si="63"/>
        <v>4.706557703859865E-6</v>
      </c>
      <c r="N71" s="46">
        <v>0</v>
      </c>
      <c r="O71" s="56">
        <v>10441723.98</v>
      </c>
      <c r="P71" s="46">
        <f t="shared" ref="P71:P76" si="66">L71-O71</f>
        <v>26702246.02</v>
      </c>
      <c r="Q71" s="56">
        <v>10441723.98</v>
      </c>
      <c r="R71" s="46">
        <f t="shared" ref="R71:R76" si="67">+L71-Q71</f>
        <v>26702246.02</v>
      </c>
      <c r="S71" s="46">
        <f t="shared" ref="S71:S76" si="68">O71-Q71</f>
        <v>0</v>
      </c>
      <c r="T71" s="46">
        <v>10441723.98</v>
      </c>
      <c r="U71" s="46">
        <f t="shared" ref="U71:U76" si="69">+Q71-T71</f>
        <v>0</v>
      </c>
      <c r="V71" s="46">
        <v>10441723.98</v>
      </c>
      <c r="W71" s="48">
        <f t="shared" ref="W71:W76" si="70">+T71-V71</f>
        <v>0</v>
      </c>
      <c r="X71" s="49">
        <f t="shared" si="3"/>
        <v>0.28111491528773042</v>
      </c>
      <c r="Y71" s="49">
        <f t="shared" si="4"/>
        <v>0.28111491528773042</v>
      </c>
      <c r="Z71" s="49">
        <f t="shared" si="5"/>
        <v>0.28111491528773042</v>
      </c>
      <c r="AA71" s="49">
        <f>+T71/Q71</f>
        <v>1</v>
      </c>
      <c r="AB71" s="49">
        <f>+V71/T71</f>
        <v>1</v>
      </c>
    </row>
    <row r="72" spans="1:28" ht="42" customHeight="1" x14ac:dyDescent="0.25">
      <c r="A72" s="43" t="s">
        <v>154</v>
      </c>
      <c r="B72" s="44" t="s">
        <v>41</v>
      </c>
      <c r="C72" s="44">
        <v>20</v>
      </c>
      <c r="D72" s="44" t="s">
        <v>38</v>
      </c>
      <c r="E72" s="45" t="s">
        <v>155</v>
      </c>
      <c r="F72" s="46">
        <v>10000000</v>
      </c>
      <c r="G72" s="46">
        <v>0</v>
      </c>
      <c r="H72" s="46">
        <v>0</v>
      </c>
      <c r="I72" s="46">
        <v>0</v>
      </c>
      <c r="J72" s="46">
        <v>0</v>
      </c>
      <c r="K72" s="46">
        <f t="shared" ref="K72:K135" si="71">+G72-H72+I72-J72</f>
        <v>0</v>
      </c>
      <c r="L72" s="56">
        <f t="shared" si="65"/>
        <v>10000000</v>
      </c>
      <c r="M72" s="52">
        <f t="shared" si="63"/>
        <v>1.2671121864086863E-6</v>
      </c>
      <c r="N72" s="46">
        <v>0</v>
      </c>
      <c r="O72" s="56">
        <v>0</v>
      </c>
      <c r="P72" s="46">
        <f t="shared" si="66"/>
        <v>10000000</v>
      </c>
      <c r="Q72" s="56">
        <v>0</v>
      </c>
      <c r="R72" s="46">
        <f t="shared" si="67"/>
        <v>10000000</v>
      </c>
      <c r="S72" s="46">
        <f t="shared" si="68"/>
        <v>0</v>
      </c>
      <c r="T72" s="46">
        <v>0</v>
      </c>
      <c r="U72" s="46">
        <f t="shared" si="69"/>
        <v>0</v>
      </c>
      <c r="V72" s="46">
        <v>0</v>
      </c>
      <c r="W72" s="48">
        <f t="shared" si="70"/>
        <v>0</v>
      </c>
      <c r="X72" s="49">
        <f t="shared" ref="X72:X135" si="72">+Q72/L72</f>
        <v>0</v>
      </c>
      <c r="Y72" s="49">
        <f t="shared" ref="Y72:Y135" si="73">+T72/L72</f>
        <v>0</v>
      </c>
      <c r="Z72" s="49">
        <f t="shared" ref="Z72:Z135" si="74">+V72/L72</f>
        <v>0</v>
      </c>
      <c r="AA72" s="49" t="s">
        <v>40</v>
      </c>
      <c r="AB72" s="49" t="s">
        <v>40</v>
      </c>
    </row>
    <row r="73" spans="1:28" ht="42" customHeight="1" x14ac:dyDescent="0.25">
      <c r="A73" s="43" t="s">
        <v>156</v>
      </c>
      <c r="B73" s="44" t="s">
        <v>41</v>
      </c>
      <c r="C73" s="44">
        <v>20</v>
      </c>
      <c r="D73" s="44" t="s">
        <v>38</v>
      </c>
      <c r="E73" s="45" t="s">
        <v>157</v>
      </c>
      <c r="F73" s="46">
        <v>7000000</v>
      </c>
      <c r="G73" s="46">
        <v>0</v>
      </c>
      <c r="H73" s="46">
        <v>0</v>
      </c>
      <c r="I73" s="46">
        <v>0</v>
      </c>
      <c r="J73" s="46">
        <v>0</v>
      </c>
      <c r="K73" s="46">
        <f t="shared" si="71"/>
        <v>0</v>
      </c>
      <c r="L73" s="56">
        <f t="shared" si="65"/>
        <v>7000000</v>
      </c>
      <c r="M73" s="52">
        <f t="shared" si="63"/>
        <v>8.8697853048608042E-7</v>
      </c>
      <c r="N73" s="46">
        <v>0</v>
      </c>
      <c r="O73" s="56">
        <v>1000</v>
      </c>
      <c r="P73" s="46">
        <f t="shared" si="66"/>
        <v>6999000</v>
      </c>
      <c r="Q73" s="56">
        <v>33.85</v>
      </c>
      <c r="R73" s="46">
        <f t="shared" si="67"/>
        <v>6999966.1500000004</v>
      </c>
      <c r="S73" s="46">
        <f t="shared" si="68"/>
        <v>966.15</v>
      </c>
      <c r="T73" s="46">
        <v>33.85</v>
      </c>
      <c r="U73" s="46">
        <f t="shared" si="69"/>
        <v>0</v>
      </c>
      <c r="V73" s="46">
        <v>33.85</v>
      </c>
      <c r="W73" s="48">
        <f t="shared" si="70"/>
        <v>0</v>
      </c>
      <c r="X73" s="72">
        <f t="shared" si="72"/>
        <v>4.8357142857142861E-6</v>
      </c>
      <c r="Y73" s="72">
        <f t="shared" si="73"/>
        <v>4.8357142857142861E-6</v>
      </c>
      <c r="Z73" s="72">
        <f t="shared" si="74"/>
        <v>4.8357142857142861E-6</v>
      </c>
      <c r="AA73" s="49">
        <f t="shared" ref="AA73:AA96" si="75">+T73/Q73</f>
        <v>1</v>
      </c>
      <c r="AB73" s="49">
        <f t="shared" ref="AB73:AB88" si="76">+V73/T73</f>
        <v>1</v>
      </c>
    </row>
    <row r="74" spans="1:28" ht="42" customHeight="1" x14ac:dyDescent="0.25">
      <c r="A74" s="43" t="s">
        <v>158</v>
      </c>
      <c r="B74" s="44" t="s">
        <v>41</v>
      </c>
      <c r="C74" s="44">
        <v>20</v>
      </c>
      <c r="D74" s="44" t="s">
        <v>38</v>
      </c>
      <c r="E74" s="45" t="s">
        <v>159</v>
      </c>
      <c r="F74" s="46">
        <v>30000000</v>
      </c>
      <c r="G74" s="46">
        <v>0</v>
      </c>
      <c r="H74" s="46">
        <v>0</v>
      </c>
      <c r="I74" s="46">
        <v>8297706</v>
      </c>
      <c r="J74" s="46">
        <v>0</v>
      </c>
      <c r="K74" s="46">
        <f t="shared" si="71"/>
        <v>8297706</v>
      </c>
      <c r="L74" s="56">
        <f t="shared" si="65"/>
        <v>38297706</v>
      </c>
      <c r="M74" s="52">
        <f t="shared" si="63"/>
        <v>4.8527489984097067E-6</v>
      </c>
      <c r="N74" s="46">
        <v>0</v>
      </c>
      <c r="O74" s="56">
        <v>13911005.890000001</v>
      </c>
      <c r="P74" s="46">
        <f t="shared" si="66"/>
        <v>24386700.109999999</v>
      </c>
      <c r="Q74" s="56">
        <v>13911005.890000001</v>
      </c>
      <c r="R74" s="46">
        <f t="shared" si="67"/>
        <v>24386700.109999999</v>
      </c>
      <c r="S74" s="46">
        <f t="shared" si="68"/>
        <v>0</v>
      </c>
      <c r="T74" s="46">
        <v>13911005.890000001</v>
      </c>
      <c r="U74" s="46">
        <f t="shared" si="69"/>
        <v>0</v>
      </c>
      <c r="V74" s="46">
        <v>13911005.890000001</v>
      </c>
      <c r="W74" s="48">
        <f t="shared" si="70"/>
        <v>0</v>
      </c>
      <c r="X74" s="49">
        <f t="shared" si="72"/>
        <v>0.3632333981048369</v>
      </c>
      <c r="Y74" s="49">
        <f t="shared" si="73"/>
        <v>0.3632333981048369</v>
      </c>
      <c r="Z74" s="49">
        <f t="shared" si="74"/>
        <v>0.3632333981048369</v>
      </c>
      <c r="AA74" s="49">
        <f t="shared" si="75"/>
        <v>1</v>
      </c>
      <c r="AB74" s="49">
        <f t="shared" si="76"/>
        <v>1</v>
      </c>
    </row>
    <row r="75" spans="1:28" ht="42" customHeight="1" x14ac:dyDescent="0.25">
      <c r="A75" s="43" t="s">
        <v>160</v>
      </c>
      <c r="B75" s="44" t="s">
        <v>41</v>
      </c>
      <c r="C75" s="44">
        <v>20</v>
      </c>
      <c r="D75" s="44" t="s">
        <v>38</v>
      </c>
      <c r="E75" s="45" t="s">
        <v>161</v>
      </c>
      <c r="F75" s="46">
        <v>587596896</v>
      </c>
      <c r="G75" s="46">
        <v>0</v>
      </c>
      <c r="H75" s="46">
        <v>0</v>
      </c>
      <c r="I75" s="46">
        <v>22800</v>
      </c>
      <c r="J75" s="46">
        <v>0</v>
      </c>
      <c r="K75" s="46">
        <f t="shared" si="71"/>
        <v>22800</v>
      </c>
      <c r="L75" s="56">
        <f t="shared" si="65"/>
        <v>587619696</v>
      </c>
      <c r="M75" s="51">
        <f t="shared" si="63"/>
        <v>7.4458007777536764E-5</v>
      </c>
      <c r="N75" s="46">
        <v>0</v>
      </c>
      <c r="O75" s="56">
        <v>587619696</v>
      </c>
      <c r="P75" s="46">
        <f t="shared" si="66"/>
        <v>0</v>
      </c>
      <c r="Q75" s="56">
        <v>587602578.78999996</v>
      </c>
      <c r="R75" s="46">
        <f t="shared" si="67"/>
        <v>17117.210000038147</v>
      </c>
      <c r="S75" s="46">
        <f t="shared" si="68"/>
        <v>17117.210000038147</v>
      </c>
      <c r="T75" s="46">
        <v>33749190.789999999</v>
      </c>
      <c r="U75" s="46">
        <f t="shared" si="69"/>
        <v>553853388</v>
      </c>
      <c r="V75" s="46">
        <v>33749190.789999999</v>
      </c>
      <c r="W75" s="48">
        <f t="shared" si="70"/>
        <v>0</v>
      </c>
      <c r="X75" s="49">
        <f t="shared" si="72"/>
        <v>0.99997087025823583</v>
      </c>
      <c r="Y75" s="98">
        <f t="shared" si="73"/>
        <v>5.7433729706024013E-2</v>
      </c>
      <c r="Z75" s="98">
        <f t="shared" si="74"/>
        <v>5.7433729706024013E-2</v>
      </c>
      <c r="AA75" s="98">
        <f t="shared" si="75"/>
        <v>5.7435402784475245E-2</v>
      </c>
      <c r="AB75" s="49">
        <f t="shared" si="76"/>
        <v>1</v>
      </c>
    </row>
    <row r="76" spans="1:28" ht="42" customHeight="1" x14ac:dyDescent="0.25">
      <c r="A76" s="43" t="s">
        <v>162</v>
      </c>
      <c r="B76" s="44" t="s">
        <v>41</v>
      </c>
      <c r="C76" s="44">
        <v>20</v>
      </c>
      <c r="D76" s="44" t="s">
        <v>38</v>
      </c>
      <c r="E76" s="45" t="s">
        <v>163</v>
      </c>
      <c r="F76" s="46">
        <v>349852559</v>
      </c>
      <c r="G76" s="46">
        <v>0</v>
      </c>
      <c r="H76" s="46">
        <v>0</v>
      </c>
      <c r="I76" s="46">
        <v>72589</v>
      </c>
      <c r="J76" s="46">
        <v>0</v>
      </c>
      <c r="K76" s="46">
        <f t="shared" si="71"/>
        <v>72589</v>
      </c>
      <c r="L76" s="56">
        <f t="shared" si="65"/>
        <v>349925148</v>
      </c>
      <c r="M76" s="53">
        <f t="shared" si="63"/>
        <v>4.4339441936166316E-5</v>
      </c>
      <c r="N76" s="46">
        <v>0</v>
      </c>
      <c r="O76" s="56">
        <v>349925147.07999998</v>
      </c>
      <c r="P76" s="46">
        <f t="shared" si="66"/>
        <v>0.92000001668930054</v>
      </c>
      <c r="Q76" s="56">
        <v>169827867.08000001</v>
      </c>
      <c r="R76" s="46">
        <f t="shared" si="67"/>
        <v>180097280.91999999</v>
      </c>
      <c r="S76" s="46">
        <f t="shared" si="68"/>
        <v>180097279.99999997</v>
      </c>
      <c r="T76" s="46">
        <v>169827867.08000001</v>
      </c>
      <c r="U76" s="46">
        <f t="shared" si="69"/>
        <v>0</v>
      </c>
      <c r="V76" s="46">
        <v>169827867.08000001</v>
      </c>
      <c r="W76" s="48">
        <f t="shared" si="70"/>
        <v>0</v>
      </c>
      <c r="X76" s="49">
        <f t="shared" si="72"/>
        <v>0.48532627063431294</v>
      </c>
      <c r="Y76" s="49">
        <f t="shared" si="73"/>
        <v>0.48532627063431294</v>
      </c>
      <c r="Z76" s="49">
        <f t="shared" si="74"/>
        <v>0.48532627063431294</v>
      </c>
      <c r="AA76" s="49">
        <f t="shared" si="75"/>
        <v>1</v>
      </c>
      <c r="AB76" s="49">
        <f t="shared" si="76"/>
        <v>1</v>
      </c>
    </row>
    <row r="77" spans="1:28" ht="48" customHeight="1" x14ac:dyDescent="0.25">
      <c r="A77" s="39" t="s">
        <v>164</v>
      </c>
      <c r="B77" s="34" t="s">
        <v>41</v>
      </c>
      <c r="C77" s="34">
        <v>20</v>
      </c>
      <c r="D77" s="34" t="s">
        <v>38</v>
      </c>
      <c r="E77" s="40" t="s">
        <v>165</v>
      </c>
      <c r="F77" s="62">
        <f>+F78+F79+F80</f>
        <v>11018432425</v>
      </c>
      <c r="G77" s="62">
        <f>+G78+G79+G80</f>
        <v>0</v>
      </c>
      <c r="H77" s="62">
        <f>+H78+H79+H80</f>
        <v>0</v>
      </c>
      <c r="I77" s="62">
        <f>+I78+I79+I80</f>
        <v>6424387</v>
      </c>
      <c r="J77" s="62">
        <f>+J78+J79+J80</f>
        <v>292104661</v>
      </c>
      <c r="K77" s="62">
        <f t="shared" si="71"/>
        <v>-285680274</v>
      </c>
      <c r="L77" s="66">
        <f>+L78+L79+L80</f>
        <v>10732752151</v>
      </c>
      <c r="M77" s="42">
        <f t="shared" si="63"/>
        <v>1.3599601044236142E-3</v>
      </c>
      <c r="N77" s="62">
        <f t="shared" ref="N77:W77" si="77">+N78+N79+N80</f>
        <v>0</v>
      </c>
      <c r="O77" s="62">
        <f t="shared" si="77"/>
        <v>10372029147</v>
      </c>
      <c r="P77" s="62">
        <f t="shared" si="77"/>
        <v>360723004</v>
      </c>
      <c r="Q77" s="62">
        <f t="shared" si="77"/>
        <v>9052002820.5699997</v>
      </c>
      <c r="R77" s="62">
        <f t="shared" si="77"/>
        <v>1680749330.4299998</v>
      </c>
      <c r="S77" s="62">
        <f t="shared" si="77"/>
        <v>1320026326.4299998</v>
      </c>
      <c r="T77" s="62">
        <f t="shared" si="77"/>
        <v>5025492543.8199997</v>
      </c>
      <c r="U77" s="62">
        <f t="shared" si="77"/>
        <v>4026510276.75</v>
      </c>
      <c r="V77" s="62">
        <f t="shared" si="77"/>
        <v>5025492543.8199997</v>
      </c>
      <c r="W77" s="62">
        <f t="shared" si="77"/>
        <v>0</v>
      </c>
      <c r="X77" s="38">
        <f t="shared" si="72"/>
        <v>0.84339996798739081</v>
      </c>
      <c r="Y77" s="38">
        <f t="shared" si="73"/>
        <v>0.46823894497104929</v>
      </c>
      <c r="Z77" s="38">
        <f t="shared" si="74"/>
        <v>0.46823894497104929</v>
      </c>
      <c r="AA77" s="38">
        <f t="shared" si="75"/>
        <v>0.55518017873347802</v>
      </c>
      <c r="AB77" s="38">
        <f t="shared" si="76"/>
        <v>1</v>
      </c>
    </row>
    <row r="78" spans="1:28" ht="42" customHeight="1" x14ac:dyDescent="0.25">
      <c r="A78" s="43" t="s">
        <v>166</v>
      </c>
      <c r="B78" s="44" t="s">
        <v>41</v>
      </c>
      <c r="C78" s="44">
        <v>20</v>
      </c>
      <c r="D78" s="44" t="s">
        <v>38</v>
      </c>
      <c r="E78" s="45" t="s">
        <v>167</v>
      </c>
      <c r="F78" s="46">
        <v>1952800255</v>
      </c>
      <c r="G78" s="46">
        <v>0</v>
      </c>
      <c r="H78" s="46">
        <v>0</v>
      </c>
      <c r="I78" s="46">
        <v>0</v>
      </c>
      <c r="J78" s="46">
        <v>194506646</v>
      </c>
      <c r="K78" s="46">
        <f t="shared" si="71"/>
        <v>-194506646</v>
      </c>
      <c r="L78" s="56">
        <f>+F78+K78</f>
        <v>1758293609</v>
      </c>
      <c r="M78" s="51">
        <f t="shared" si="63"/>
        <v>2.2279552592484097E-4</v>
      </c>
      <c r="N78" s="46">
        <v>0</v>
      </c>
      <c r="O78" s="46">
        <v>1611773858</v>
      </c>
      <c r="P78" s="46">
        <f>L78-O78</f>
        <v>146519751</v>
      </c>
      <c r="Q78" s="46">
        <v>1028698747</v>
      </c>
      <c r="R78" s="46">
        <f>+L78-Q78</f>
        <v>729594862</v>
      </c>
      <c r="S78" s="46">
        <f>O78-Q78</f>
        <v>583075111</v>
      </c>
      <c r="T78" s="46">
        <v>1028698747</v>
      </c>
      <c r="U78" s="46">
        <f>+Q78-T78</f>
        <v>0</v>
      </c>
      <c r="V78" s="46">
        <v>1028698747</v>
      </c>
      <c r="W78" s="48">
        <f>+T78-V78</f>
        <v>0</v>
      </c>
      <c r="X78" s="49">
        <f t="shared" si="72"/>
        <v>0.58505515901013549</v>
      </c>
      <c r="Y78" s="49">
        <f t="shared" si="73"/>
        <v>0.58505515901013549</v>
      </c>
      <c r="Z78" s="49">
        <f t="shared" si="74"/>
        <v>0.58505515901013549</v>
      </c>
      <c r="AA78" s="49">
        <f t="shared" si="75"/>
        <v>1</v>
      </c>
      <c r="AB78" s="49">
        <f t="shared" si="76"/>
        <v>1</v>
      </c>
    </row>
    <row r="79" spans="1:28" ht="42" customHeight="1" x14ac:dyDescent="0.25">
      <c r="A79" s="43" t="s">
        <v>168</v>
      </c>
      <c r="B79" s="44" t="s">
        <v>41</v>
      </c>
      <c r="C79" s="44">
        <v>20</v>
      </c>
      <c r="D79" s="44" t="s">
        <v>38</v>
      </c>
      <c r="E79" s="45" t="s">
        <v>169</v>
      </c>
      <c r="F79" s="46">
        <v>9046632170</v>
      </c>
      <c r="G79" s="46">
        <v>0</v>
      </c>
      <c r="H79" s="46">
        <v>0</v>
      </c>
      <c r="I79" s="46">
        <v>0</v>
      </c>
      <c r="J79" s="46">
        <f>3000000+2000000+92598015</f>
        <v>97598015</v>
      </c>
      <c r="K79" s="46">
        <f t="shared" si="71"/>
        <v>-97598015</v>
      </c>
      <c r="L79" s="56">
        <f>+F79+K79</f>
        <v>8949034155</v>
      </c>
      <c r="M79" s="51">
        <f t="shared" si="63"/>
        <v>1.1339430234388061E-3</v>
      </c>
      <c r="N79" s="46">
        <v>0</v>
      </c>
      <c r="O79" s="46">
        <v>8734830902</v>
      </c>
      <c r="P79" s="46">
        <f>L79-O79</f>
        <v>214203253</v>
      </c>
      <c r="Q79" s="46">
        <v>8010546107.8400002</v>
      </c>
      <c r="R79" s="46">
        <f>+L79-Q79</f>
        <v>938488047.15999985</v>
      </c>
      <c r="S79" s="46">
        <f>O79-Q79</f>
        <v>724284794.15999985</v>
      </c>
      <c r="T79" s="46">
        <v>3991464182.1300001</v>
      </c>
      <c r="U79" s="46">
        <f>+Q79-T79</f>
        <v>4019081925.71</v>
      </c>
      <c r="V79" s="46">
        <v>3991464182.1300001</v>
      </c>
      <c r="W79" s="48">
        <f>+T79-V79</f>
        <v>0</v>
      </c>
      <c r="X79" s="49">
        <f t="shared" si="72"/>
        <v>0.89512968316970287</v>
      </c>
      <c r="Y79" s="49">
        <f t="shared" si="73"/>
        <v>0.44602178436204665</v>
      </c>
      <c r="Z79" s="49">
        <f t="shared" si="74"/>
        <v>0.44602178436204665</v>
      </c>
      <c r="AA79" s="49">
        <f t="shared" si="75"/>
        <v>0.49827616349695747</v>
      </c>
      <c r="AB79" s="49">
        <f t="shared" si="76"/>
        <v>1</v>
      </c>
    </row>
    <row r="80" spans="1:28" ht="42" customHeight="1" x14ac:dyDescent="0.25">
      <c r="A80" s="43" t="s">
        <v>170</v>
      </c>
      <c r="B80" s="44" t="s">
        <v>41</v>
      </c>
      <c r="C80" s="44">
        <v>20</v>
      </c>
      <c r="D80" s="44" t="s">
        <v>38</v>
      </c>
      <c r="E80" s="45" t="s">
        <v>171</v>
      </c>
      <c r="F80" s="46">
        <v>19000000</v>
      </c>
      <c r="G80" s="46">
        <v>0</v>
      </c>
      <c r="H80" s="46">
        <v>0</v>
      </c>
      <c r="I80" s="46">
        <v>6424387</v>
      </c>
      <c r="J80" s="46">
        <v>0</v>
      </c>
      <c r="K80" s="46">
        <f t="shared" si="71"/>
        <v>6424387</v>
      </c>
      <c r="L80" s="56">
        <f>+F80+K80</f>
        <v>25424387</v>
      </c>
      <c r="M80" s="52">
        <f t="shared" si="63"/>
        <v>3.2215550599670583E-6</v>
      </c>
      <c r="N80" s="46">
        <v>0</v>
      </c>
      <c r="O80" s="46">
        <v>25424387</v>
      </c>
      <c r="P80" s="46">
        <f>L80-O80</f>
        <v>0</v>
      </c>
      <c r="Q80" s="46">
        <v>12757965.73</v>
      </c>
      <c r="R80" s="46">
        <f>+L80-Q80</f>
        <v>12666421.27</v>
      </c>
      <c r="S80" s="46">
        <f>O80-Q80</f>
        <v>12666421.27</v>
      </c>
      <c r="T80" s="46">
        <v>5329614.6900000004</v>
      </c>
      <c r="U80" s="46">
        <f>+Q80-T80</f>
        <v>7428351.04</v>
      </c>
      <c r="V80" s="46">
        <v>5329614.6900000004</v>
      </c>
      <c r="W80" s="48">
        <f>+T80-V80</f>
        <v>0</v>
      </c>
      <c r="X80" s="49">
        <f t="shared" si="72"/>
        <v>0.50180032777191441</v>
      </c>
      <c r="Y80" s="49">
        <f t="shared" si="73"/>
        <v>0.20962608420018153</v>
      </c>
      <c r="Z80" s="49">
        <f t="shared" si="74"/>
        <v>0.20962608420018153</v>
      </c>
      <c r="AA80" s="49">
        <f t="shared" si="75"/>
        <v>0.41774800174196741</v>
      </c>
      <c r="AB80" s="49">
        <f t="shared" si="76"/>
        <v>1</v>
      </c>
    </row>
    <row r="81" spans="1:28" ht="49.5" customHeight="1" x14ac:dyDescent="0.25">
      <c r="A81" s="39" t="s">
        <v>172</v>
      </c>
      <c r="B81" s="34" t="s">
        <v>41</v>
      </c>
      <c r="C81" s="34">
        <v>20</v>
      </c>
      <c r="D81" s="34" t="s">
        <v>38</v>
      </c>
      <c r="E81" s="40" t="s">
        <v>173</v>
      </c>
      <c r="F81" s="62">
        <f>SUM(F82:F87)</f>
        <v>7144524698</v>
      </c>
      <c r="G81" s="62">
        <f>SUM(G82:G87)</f>
        <v>0</v>
      </c>
      <c r="H81" s="62">
        <f>SUM(H82:H87)</f>
        <v>0</v>
      </c>
      <c r="I81" s="62">
        <f>SUM(I82:I87)</f>
        <v>5592615</v>
      </c>
      <c r="J81" s="62">
        <f>SUM(J82:J87)</f>
        <v>86335253</v>
      </c>
      <c r="K81" s="62">
        <f t="shared" si="71"/>
        <v>-80742638</v>
      </c>
      <c r="L81" s="66">
        <f>SUM(L82:L87)</f>
        <v>7063782060</v>
      </c>
      <c r="M81" s="42">
        <f t="shared" si="63"/>
        <v>8.9506043303610539E-4</v>
      </c>
      <c r="N81" s="62">
        <f t="shared" ref="N81:W81" si="78">SUM(N82:N87)</f>
        <v>0</v>
      </c>
      <c r="O81" s="62">
        <f t="shared" si="78"/>
        <v>6193777238.6000004</v>
      </c>
      <c r="P81" s="62">
        <f t="shared" si="78"/>
        <v>870004821.39999998</v>
      </c>
      <c r="Q81" s="62">
        <f t="shared" si="78"/>
        <v>5686398877.1899996</v>
      </c>
      <c r="R81" s="62">
        <f t="shared" si="78"/>
        <v>1377383182.8099999</v>
      </c>
      <c r="S81" s="62">
        <f t="shared" si="78"/>
        <v>507378361.41000003</v>
      </c>
      <c r="T81" s="62">
        <f t="shared" si="78"/>
        <v>2006879669.48</v>
      </c>
      <c r="U81" s="62">
        <f t="shared" si="78"/>
        <v>3679519207.71</v>
      </c>
      <c r="V81" s="62">
        <f t="shared" si="78"/>
        <v>2002475023.48</v>
      </c>
      <c r="W81" s="62">
        <f t="shared" si="78"/>
        <v>4404646</v>
      </c>
      <c r="X81" s="38">
        <f t="shared" si="72"/>
        <v>0.8050076897743359</v>
      </c>
      <c r="Y81" s="38">
        <f t="shared" si="73"/>
        <v>0.2841083788307025</v>
      </c>
      <c r="Z81" s="38">
        <f t="shared" si="74"/>
        <v>0.28348482533448943</v>
      </c>
      <c r="AA81" s="38">
        <f t="shared" si="75"/>
        <v>0.35292629181013818</v>
      </c>
      <c r="AB81" s="38">
        <f t="shared" si="76"/>
        <v>0.99780522665758964</v>
      </c>
    </row>
    <row r="82" spans="1:28" ht="41.25" customHeight="1" x14ac:dyDescent="0.25">
      <c r="A82" s="43" t="s">
        <v>174</v>
      </c>
      <c r="B82" s="44" t="s">
        <v>41</v>
      </c>
      <c r="C82" s="44">
        <v>20</v>
      </c>
      <c r="D82" s="44" t="s">
        <v>38</v>
      </c>
      <c r="E82" s="45" t="s">
        <v>175</v>
      </c>
      <c r="F82" s="46">
        <v>1583473232</v>
      </c>
      <c r="G82" s="46">
        <v>0</v>
      </c>
      <c r="H82" s="46">
        <v>0</v>
      </c>
      <c r="I82" s="46">
        <v>0</v>
      </c>
      <c r="J82" s="46">
        <v>0</v>
      </c>
      <c r="K82" s="46">
        <f t="shared" si="71"/>
        <v>0</v>
      </c>
      <c r="L82" s="56">
        <f t="shared" ref="L82:L87" si="79">+F82+K82</f>
        <v>1583473232</v>
      </c>
      <c r="M82" s="51">
        <f t="shared" si="63"/>
        <v>2.006438229119149E-4</v>
      </c>
      <c r="N82" s="46">
        <v>0</v>
      </c>
      <c r="O82" s="46">
        <v>1565006005</v>
      </c>
      <c r="P82" s="46">
        <f t="shared" ref="P82:P87" si="80">L82-O82</f>
        <v>18467227</v>
      </c>
      <c r="Q82" s="46">
        <v>1564688116.29</v>
      </c>
      <c r="R82" s="46">
        <f t="shared" ref="R82:R87" si="81">+L82-Q82</f>
        <v>18785115.710000038</v>
      </c>
      <c r="S82" s="46">
        <f t="shared" ref="S82:S87" si="82">O82-Q82</f>
        <v>317888.71000003815</v>
      </c>
      <c r="T82" s="46">
        <v>523326708.29000002</v>
      </c>
      <c r="U82" s="46">
        <f t="shared" ref="U82:U87" si="83">+Q82-T82</f>
        <v>1041361408</v>
      </c>
      <c r="V82" s="46">
        <v>523326708.29000002</v>
      </c>
      <c r="W82" s="48">
        <f t="shared" ref="W82:W87" si="84">+T82-V82</f>
        <v>0</v>
      </c>
      <c r="X82" s="49">
        <f t="shared" si="72"/>
        <v>0.9881367645941993</v>
      </c>
      <c r="Y82" s="49">
        <f t="shared" si="73"/>
        <v>0.33049293017035353</v>
      </c>
      <c r="Z82" s="49">
        <f t="shared" si="74"/>
        <v>0.33049293017035353</v>
      </c>
      <c r="AA82" s="49">
        <f t="shared" si="75"/>
        <v>0.3344607163827954</v>
      </c>
      <c r="AB82" s="49">
        <f t="shared" si="76"/>
        <v>1</v>
      </c>
    </row>
    <row r="83" spans="1:28" ht="39" customHeight="1" x14ac:dyDescent="0.25">
      <c r="A83" s="43" t="s">
        <v>176</v>
      </c>
      <c r="B83" s="44" t="s">
        <v>41</v>
      </c>
      <c r="C83" s="44">
        <v>20</v>
      </c>
      <c r="D83" s="44" t="s">
        <v>38</v>
      </c>
      <c r="E83" s="45" t="s">
        <v>177</v>
      </c>
      <c r="F83" s="46">
        <v>3205206795</v>
      </c>
      <c r="G83" s="46">
        <v>0</v>
      </c>
      <c r="H83" s="46">
        <v>0</v>
      </c>
      <c r="I83" s="46">
        <v>0</v>
      </c>
      <c r="J83" s="46">
        <v>0</v>
      </c>
      <c r="K83" s="46">
        <f t="shared" si="71"/>
        <v>0</v>
      </c>
      <c r="L83" s="56">
        <f t="shared" si="79"/>
        <v>3205206795</v>
      </c>
      <c r="M83" s="51">
        <f t="shared" si="63"/>
        <v>4.0613565899044279E-4</v>
      </c>
      <c r="N83" s="46">
        <v>0</v>
      </c>
      <c r="O83" s="46">
        <v>2605312929.5999999</v>
      </c>
      <c r="P83" s="46">
        <f t="shared" si="80"/>
        <v>599893865.4000001</v>
      </c>
      <c r="Q83" s="46">
        <v>2471261970</v>
      </c>
      <c r="R83" s="46">
        <f t="shared" si="81"/>
        <v>733944825</v>
      </c>
      <c r="S83" s="46">
        <f t="shared" si="82"/>
        <v>134050959.5999999</v>
      </c>
      <c r="T83" s="46">
        <v>836461697</v>
      </c>
      <c r="U83" s="46">
        <f t="shared" si="83"/>
        <v>1634800273</v>
      </c>
      <c r="V83" s="46">
        <v>836461697</v>
      </c>
      <c r="W83" s="48">
        <f t="shared" si="84"/>
        <v>0</v>
      </c>
      <c r="X83" s="49">
        <f t="shared" si="72"/>
        <v>0.77101482932554433</v>
      </c>
      <c r="Y83" s="49">
        <f t="shared" si="73"/>
        <v>0.26096965047773152</v>
      </c>
      <c r="Z83" s="49">
        <f t="shared" si="74"/>
        <v>0.26096965047773152</v>
      </c>
      <c r="AA83" s="49">
        <f t="shared" si="75"/>
        <v>0.33847552673664943</v>
      </c>
      <c r="AB83" s="49">
        <f t="shared" si="76"/>
        <v>1</v>
      </c>
    </row>
    <row r="84" spans="1:28" ht="44.25" customHeight="1" x14ac:dyDescent="0.25">
      <c r="A84" s="43" t="s">
        <v>178</v>
      </c>
      <c r="B84" s="44" t="s">
        <v>41</v>
      </c>
      <c r="C84" s="44">
        <v>20</v>
      </c>
      <c r="D84" s="44" t="s">
        <v>38</v>
      </c>
      <c r="E84" s="45" t="s">
        <v>179</v>
      </c>
      <c r="F84" s="46">
        <v>126060430</v>
      </c>
      <c r="G84" s="46">
        <v>0</v>
      </c>
      <c r="H84" s="46">
        <v>0</v>
      </c>
      <c r="I84" s="46">
        <v>22230</v>
      </c>
      <c r="J84" s="46">
        <v>0</v>
      </c>
      <c r="K84" s="46">
        <f t="shared" si="71"/>
        <v>22230</v>
      </c>
      <c r="L84" s="56">
        <f t="shared" si="79"/>
        <v>126082660</v>
      </c>
      <c r="M84" s="53">
        <f t="shared" si="63"/>
        <v>1.5976087498082301E-5</v>
      </c>
      <c r="N84" s="46">
        <v>0</v>
      </c>
      <c r="O84" s="46">
        <v>89181659.870000005</v>
      </c>
      <c r="P84" s="46">
        <f t="shared" si="80"/>
        <v>36901000.129999995</v>
      </c>
      <c r="Q84" s="46">
        <v>48699036.229999997</v>
      </c>
      <c r="R84" s="46">
        <f t="shared" si="81"/>
        <v>77383623.770000011</v>
      </c>
      <c r="S84" s="46">
        <f t="shared" si="82"/>
        <v>40482623.640000008</v>
      </c>
      <c r="T84" s="46">
        <v>30072232.23</v>
      </c>
      <c r="U84" s="46">
        <f t="shared" si="83"/>
        <v>18626803.999999996</v>
      </c>
      <c r="V84" s="46">
        <v>25667586.23</v>
      </c>
      <c r="W84" s="48">
        <f t="shared" si="84"/>
        <v>4404646</v>
      </c>
      <c r="X84" s="49">
        <f t="shared" si="72"/>
        <v>0.38624689731323875</v>
      </c>
      <c r="Y84" s="49">
        <f t="shared" si="73"/>
        <v>0.23851203829297382</v>
      </c>
      <c r="Z84" s="49">
        <f t="shared" si="74"/>
        <v>0.2035774485563677</v>
      </c>
      <c r="AA84" s="49">
        <f t="shared" si="75"/>
        <v>0.61751185563451971</v>
      </c>
      <c r="AB84" s="49">
        <f t="shared" si="76"/>
        <v>0.85353112578034918</v>
      </c>
    </row>
    <row r="85" spans="1:28" ht="32.25" customHeight="1" x14ac:dyDescent="0.25">
      <c r="A85" s="43" t="s">
        <v>180</v>
      </c>
      <c r="B85" s="44" t="s">
        <v>41</v>
      </c>
      <c r="C85" s="44">
        <v>20</v>
      </c>
      <c r="D85" s="44" t="s">
        <v>38</v>
      </c>
      <c r="E85" s="45" t="s">
        <v>181</v>
      </c>
      <c r="F85" s="46">
        <v>1505880945</v>
      </c>
      <c r="G85" s="46">
        <v>0</v>
      </c>
      <c r="H85" s="46">
        <v>0</v>
      </c>
      <c r="I85" s="46">
        <v>0</v>
      </c>
      <c r="J85" s="46">
        <v>0</v>
      </c>
      <c r="K85" s="46">
        <f t="shared" si="71"/>
        <v>0</v>
      </c>
      <c r="L85" s="56">
        <f t="shared" si="79"/>
        <v>1505880945</v>
      </c>
      <c r="M85" s="51">
        <f t="shared" si="63"/>
        <v>1.9081200966901288E-4</v>
      </c>
      <c r="N85" s="46">
        <v>0</v>
      </c>
      <c r="O85" s="46">
        <v>1478891563.4100001</v>
      </c>
      <c r="P85" s="46">
        <f t="shared" si="80"/>
        <v>26989381.589999914</v>
      </c>
      <c r="Q85" s="46">
        <v>1149277857.51</v>
      </c>
      <c r="R85" s="46">
        <f t="shared" si="81"/>
        <v>356603087.49000001</v>
      </c>
      <c r="S85" s="46">
        <f t="shared" si="82"/>
        <v>329613705.9000001</v>
      </c>
      <c r="T85" s="46">
        <v>491665539.27999997</v>
      </c>
      <c r="U85" s="46">
        <f t="shared" si="83"/>
        <v>657612318.23000002</v>
      </c>
      <c r="V85" s="46">
        <v>491665539.27999997</v>
      </c>
      <c r="W85" s="48">
        <f t="shared" si="84"/>
        <v>0</v>
      </c>
      <c r="X85" s="49">
        <f t="shared" si="72"/>
        <v>0.76319304080841532</v>
      </c>
      <c r="Y85" s="49">
        <f t="shared" si="73"/>
        <v>0.32649695244002175</v>
      </c>
      <c r="Z85" s="49">
        <f t="shared" si="74"/>
        <v>0.32649695244002175</v>
      </c>
      <c r="AA85" s="49">
        <f t="shared" si="75"/>
        <v>0.42780389099745786</v>
      </c>
      <c r="AB85" s="49">
        <f t="shared" si="76"/>
        <v>1</v>
      </c>
    </row>
    <row r="86" spans="1:28" ht="50.25" customHeight="1" x14ac:dyDescent="0.25">
      <c r="A86" s="43" t="s">
        <v>182</v>
      </c>
      <c r="B86" s="44" t="s">
        <v>41</v>
      </c>
      <c r="C86" s="44">
        <v>20</v>
      </c>
      <c r="D86" s="44" t="s">
        <v>38</v>
      </c>
      <c r="E86" s="45" t="s">
        <v>183</v>
      </c>
      <c r="F86" s="46">
        <v>365000000</v>
      </c>
      <c r="G86" s="46">
        <v>0</v>
      </c>
      <c r="H86" s="46">
        <v>0</v>
      </c>
      <c r="I86" s="46">
        <v>0</v>
      </c>
      <c r="J86" s="46">
        <v>86335253</v>
      </c>
      <c r="K86" s="46">
        <f t="shared" si="71"/>
        <v>-86335253</v>
      </c>
      <c r="L86" s="56">
        <f t="shared" si="79"/>
        <v>278664747</v>
      </c>
      <c r="M86" s="53">
        <f t="shared" si="63"/>
        <v>3.5309949684619339E-5</v>
      </c>
      <c r="N86" s="46">
        <v>0</v>
      </c>
      <c r="O86" s="46">
        <v>90911400</v>
      </c>
      <c r="P86" s="46">
        <f t="shared" si="80"/>
        <v>187753347</v>
      </c>
      <c r="Q86" s="46">
        <v>88005083.989999995</v>
      </c>
      <c r="R86" s="46">
        <f t="shared" si="81"/>
        <v>190659663.00999999</v>
      </c>
      <c r="S86" s="46">
        <f t="shared" si="82"/>
        <v>2906316.0100000054</v>
      </c>
      <c r="T86" s="46">
        <v>5083.99</v>
      </c>
      <c r="U86" s="46">
        <f t="shared" si="83"/>
        <v>88000000</v>
      </c>
      <c r="V86" s="46">
        <v>5083.99</v>
      </c>
      <c r="W86" s="48">
        <f t="shared" si="84"/>
        <v>0</v>
      </c>
      <c r="X86" s="49">
        <f t="shared" si="72"/>
        <v>0.31580989320475472</v>
      </c>
      <c r="Y86" s="98">
        <f t="shared" si="73"/>
        <v>1.8244108932803042E-5</v>
      </c>
      <c r="Z86" s="98">
        <f t="shared" si="74"/>
        <v>1.8244108932803042E-5</v>
      </c>
      <c r="AA86" s="98">
        <f t="shared" si="75"/>
        <v>5.776927615429232E-5</v>
      </c>
      <c r="AB86" s="49">
        <f t="shared" si="76"/>
        <v>1</v>
      </c>
    </row>
    <row r="87" spans="1:28" ht="49.5" customHeight="1" x14ac:dyDescent="0.25">
      <c r="A87" s="43" t="s">
        <v>184</v>
      </c>
      <c r="B87" s="44" t="s">
        <v>41</v>
      </c>
      <c r="C87" s="44">
        <v>20</v>
      </c>
      <c r="D87" s="44" t="s">
        <v>38</v>
      </c>
      <c r="E87" s="45" t="s">
        <v>185</v>
      </c>
      <c r="F87" s="46">
        <v>358903296</v>
      </c>
      <c r="G87" s="46">
        <v>0</v>
      </c>
      <c r="H87" s="46">
        <v>0</v>
      </c>
      <c r="I87" s="46">
        <f>3000000+11800+2558585</f>
        <v>5570385</v>
      </c>
      <c r="J87" s="46">
        <v>0</v>
      </c>
      <c r="K87" s="46">
        <f t="shared" si="71"/>
        <v>5570385</v>
      </c>
      <c r="L87" s="56">
        <f t="shared" si="79"/>
        <v>364473681</v>
      </c>
      <c r="M87" s="53">
        <f t="shared" si="63"/>
        <v>4.6182904282033205E-5</v>
      </c>
      <c r="N87" s="46">
        <v>0</v>
      </c>
      <c r="O87" s="46">
        <v>364473680.72000003</v>
      </c>
      <c r="P87" s="46">
        <f t="shared" si="80"/>
        <v>0.27999997138977051</v>
      </c>
      <c r="Q87" s="46">
        <v>364466813.17000002</v>
      </c>
      <c r="R87" s="46">
        <f t="shared" si="81"/>
        <v>6867.8299999833107</v>
      </c>
      <c r="S87" s="46">
        <f t="shared" si="82"/>
        <v>6867.5500000119209</v>
      </c>
      <c r="T87" s="46">
        <v>125348408.69</v>
      </c>
      <c r="U87" s="46">
        <f t="shared" si="83"/>
        <v>239118404.48000002</v>
      </c>
      <c r="V87" s="46">
        <v>125348408.69</v>
      </c>
      <c r="W87" s="48">
        <f t="shared" si="84"/>
        <v>0</v>
      </c>
      <c r="X87" s="49">
        <f t="shared" si="72"/>
        <v>0.99998115685615174</v>
      </c>
      <c r="Y87" s="49">
        <f t="shared" si="73"/>
        <v>0.34391621459767352</v>
      </c>
      <c r="Z87" s="49">
        <f t="shared" si="74"/>
        <v>0.34391621459767352</v>
      </c>
      <c r="AA87" s="49">
        <f t="shared" si="75"/>
        <v>0.34392269518249152</v>
      </c>
      <c r="AB87" s="49">
        <f t="shared" si="76"/>
        <v>1</v>
      </c>
    </row>
    <row r="88" spans="1:28" ht="41.25" customHeight="1" x14ac:dyDescent="0.25">
      <c r="A88" s="39" t="s">
        <v>186</v>
      </c>
      <c r="B88" s="34" t="s">
        <v>41</v>
      </c>
      <c r="C88" s="34">
        <v>20</v>
      </c>
      <c r="D88" s="34" t="s">
        <v>38</v>
      </c>
      <c r="E88" s="40" t="s">
        <v>187</v>
      </c>
      <c r="F88" s="62">
        <f>SUM(F89:F93)</f>
        <v>646000000</v>
      </c>
      <c r="G88" s="62">
        <f>SUM(G89:G93)</f>
        <v>0</v>
      </c>
      <c r="H88" s="62">
        <f>SUM(H89:H93)</f>
        <v>0</v>
      </c>
      <c r="I88" s="62">
        <f>SUM(I89:I93)</f>
        <v>96113100</v>
      </c>
      <c r="J88" s="62">
        <f>SUM(J89:J93)</f>
        <v>96100000</v>
      </c>
      <c r="K88" s="62">
        <f t="shared" si="71"/>
        <v>13100</v>
      </c>
      <c r="L88" s="66">
        <f>SUM(L89:L93)</f>
        <v>646013100</v>
      </c>
      <c r="M88" s="42">
        <f t="shared" si="63"/>
        <v>8.1857107158965335E-5</v>
      </c>
      <c r="N88" s="62">
        <f t="shared" ref="N88:W88" si="85">SUM(N89:N93)</f>
        <v>0</v>
      </c>
      <c r="O88" s="62">
        <f t="shared" si="85"/>
        <v>551304100</v>
      </c>
      <c r="P88" s="62">
        <f t="shared" si="85"/>
        <v>94709000</v>
      </c>
      <c r="Q88" s="62">
        <f t="shared" si="85"/>
        <v>467508719.91000003</v>
      </c>
      <c r="R88" s="62">
        <f t="shared" si="85"/>
        <v>178504380.08999997</v>
      </c>
      <c r="S88" s="62">
        <f t="shared" si="85"/>
        <v>83795380.089999989</v>
      </c>
      <c r="T88" s="62">
        <f t="shared" si="85"/>
        <v>41985682.910000004</v>
      </c>
      <c r="U88" s="62">
        <f t="shared" si="85"/>
        <v>425523037</v>
      </c>
      <c r="V88" s="62">
        <f t="shared" si="85"/>
        <v>41985682.910000004</v>
      </c>
      <c r="W88" s="62">
        <f t="shared" si="85"/>
        <v>0</v>
      </c>
      <c r="X88" s="244">
        <f t="shared" si="72"/>
        <v>0.72368303353291141</v>
      </c>
      <c r="Y88" s="146">
        <f t="shared" si="73"/>
        <v>6.4991999248931648E-2</v>
      </c>
      <c r="Z88" s="146">
        <f t="shared" si="74"/>
        <v>6.4991999248931648E-2</v>
      </c>
      <c r="AA88" s="38">
        <f t="shared" si="75"/>
        <v>8.980727229661653E-2</v>
      </c>
      <c r="AB88" s="38">
        <f t="shared" si="76"/>
        <v>1</v>
      </c>
    </row>
    <row r="89" spans="1:28" ht="39" customHeight="1" x14ac:dyDescent="0.25">
      <c r="A89" s="43" t="s">
        <v>188</v>
      </c>
      <c r="B89" s="44" t="s">
        <v>41</v>
      </c>
      <c r="C89" s="44">
        <v>20</v>
      </c>
      <c r="D89" s="44" t="s">
        <v>38</v>
      </c>
      <c r="E89" s="45" t="s">
        <v>189</v>
      </c>
      <c r="F89" s="46">
        <v>302000000</v>
      </c>
      <c r="G89" s="46">
        <v>0</v>
      </c>
      <c r="H89" s="46">
        <v>0</v>
      </c>
      <c r="I89" s="46">
        <v>0</v>
      </c>
      <c r="J89" s="46">
        <v>0</v>
      </c>
      <c r="K89" s="46">
        <f t="shared" si="71"/>
        <v>0</v>
      </c>
      <c r="L89" s="56">
        <f t="shared" ref="L89:L94" si="86">+F89+K89</f>
        <v>302000000</v>
      </c>
      <c r="M89" s="53">
        <f t="shared" si="63"/>
        <v>3.8266788029542325E-5</v>
      </c>
      <c r="N89" s="46">
        <v>0</v>
      </c>
      <c r="O89" s="46">
        <v>230000000</v>
      </c>
      <c r="P89" s="46">
        <f t="shared" ref="P89:P94" si="87">L89-O89</f>
        <v>72000000</v>
      </c>
      <c r="Q89" s="46">
        <v>150000000</v>
      </c>
      <c r="R89" s="46">
        <f t="shared" ref="R89:R94" si="88">+L89-Q89</f>
        <v>152000000</v>
      </c>
      <c r="S89" s="46">
        <f t="shared" ref="S89:S94" si="89">O89-Q89</f>
        <v>80000000</v>
      </c>
      <c r="T89" s="46">
        <v>0</v>
      </c>
      <c r="U89" s="46">
        <f t="shared" ref="U89:U94" si="90">+Q89-T89</f>
        <v>150000000</v>
      </c>
      <c r="V89" s="46">
        <v>0</v>
      </c>
      <c r="W89" s="48">
        <f t="shared" ref="W89:W94" si="91">+T89-V89</f>
        <v>0</v>
      </c>
      <c r="X89" s="241">
        <f t="shared" si="72"/>
        <v>0.49668874172185429</v>
      </c>
      <c r="Y89" s="241">
        <f t="shared" si="73"/>
        <v>0</v>
      </c>
      <c r="Z89" s="241">
        <f t="shared" si="74"/>
        <v>0</v>
      </c>
      <c r="AA89" s="49">
        <f t="shared" si="75"/>
        <v>0</v>
      </c>
      <c r="AB89" s="49" t="s">
        <v>40</v>
      </c>
    </row>
    <row r="90" spans="1:28" ht="48" customHeight="1" x14ac:dyDescent="0.25">
      <c r="A90" s="43" t="s">
        <v>190</v>
      </c>
      <c r="B90" s="44" t="s">
        <v>41</v>
      </c>
      <c r="C90" s="44">
        <v>20</v>
      </c>
      <c r="D90" s="44" t="s">
        <v>38</v>
      </c>
      <c r="E90" s="45" t="s">
        <v>191</v>
      </c>
      <c r="F90" s="46">
        <v>40000000</v>
      </c>
      <c r="G90" s="46">
        <v>0</v>
      </c>
      <c r="H90" s="46">
        <v>0</v>
      </c>
      <c r="I90" s="46">
        <v>0</v>
      </c>
      <c r="J90" s="46">
        <v>0</v>
      </c>
      <c r="K90" s="46">
        <f t="shared" si="71"/>
        <v>0</v>
      </c>
      <c r="L90" s="56">
        <f t="shared" si="86"/>
        <v>40000000</v>
      </c>
      <c r="M90" s="53">
        <f t="shared" si="63"/>
        <v>5.068448745634745E-6</v>
      </c>
      <c r="N90" s="46">
        <v>0</v>
      </c>
      <c r="O90" s="46">
        <v>17291000</v>
      </c>
      <c r="P90" s="46">
        <f t="shared" si="87"/>
        <v>22709000</v>
      </c>
      <c r="Q90" s="46">
        <v>17290591</v>
      </c>
      <c r="R90" s="46">
        <f t="shared" si="88"/>
        <v>22709409</v>
      </c>
      <c r="S90" s="46">
        <f t="shared" si="89"/>
        <v>409</v>
      </c>
      <c r="T90" s="46">
        <v>591</v>
      </c>
      <c r="U90" s="46">
        <f t="shared" si="90"/>
        <v>17290000</v>
      </c>
      <c r="V90" s="46">
        <v>591</v>
      </c>
      <c r="W90" s="48">
        <f t="shared" si="91"/>
        <v>0</v>
      </c>
      <c r="X90" s="252">
        <f t="shared" si="72"/>
        <v>0.43226477499999999</v>
      </c>
      <c r="Y90" s="252">
        <f t="shared" si="73"/>
        <v>1.4775E-5</v>
      </c>
      <c r="Z90" s="252">
        <f t="shared" si="74"/>
        <v>1.4775E-5</v>
      </c>
      <c r="AA90" s="98">
        <f t="shared" si="75"/>
        <v>3.4180439523437924E-5</v>
      </c>
      <c r="AB90" s="49">
        <f t="shared" ref="AB90:AB96" si="92">+V90/T90</f>
        <v>1</v>
      </c>
    </row>
    <row r="91" spans="1:28" ht="62.25" customHeight="1" x14ac:dyDescent="0.25">
      <c r="A91" s="43" t="s">
        <v>192</v>
      </c>
      <c r="B91" s="44" t="s">
        <v>41</v>
      </c>
      <c r="C91" s="44">
        <v>20</v>
      </c>
      <c r="D91" s="44" t="s">
        <v>38</v>
      </c>
      <c r="E91" s="45" t="s">
        <v>193</v>
      </c>
      <c r="F91" s="46">
        <v>4000000</v>
      </c>
      <c r="G91" s="46">
        <v>0</v>
      </c>
      <c r="H91" s="46">
        <v>0</v>
      </c>
      <c r="I91" s="46">
        <v>0</v>
      </c>
      <c r="J91" s="46">
        <v>0</v>
      </c>
      <c r="K91" s="46">
        <f t="shared" si="71"/>
        <v>0</v>
      </c>
      <c r="L91" s="56">
        <f t="shared" si="86"/>
        <v>4000000</v>
      </c>
      <c r="M91" s="68">
        <f t="shared" si="63"/>
        <v>5.0684487456347448E-7</v>
      </c>
      <c r="N91" s="46">
        <v>0</v>
      </c>
      <c r="O91" s="46">
        <v>4000000</v>
      </c>
      <c r="P91" s="46">
        <f t="shared" si="87"/>
        <v>0</v>
      </c>
      <c r="Q91" s="46">
        <v>214512</v>
      </c>
      <c r="R91" s="46">
        <f t="shared" si="88"/>
        <v>3785488</v>
      </c>
      <c r="S91" s="46">
        <f t="shared" si="89"/>
        <v>3785488</v>
      </c>
      <c r="T91" s="46">
        <v>214512</v>
      </c>
      <c r="U91" s="46">
        <f t="shared" si="90"/>
        <v>0</v>
      </c>
      <c r="V91" s="46">
        <v>214512</v>
      </c>
      <c r="W91" s="48">
        <f t="shared" si="91"/>
        <v>0</v>
      </c>
      <c r="X91" s="241">
        <f t="shared" si="72"/>
        <v>5.3628000000000002E-2</v>
      </c>
      <c r="Y91" s="241">
        <f t="shared" si="73"/>
        <v>5.3628000000000002E-2</v>
      </c>
      <c r="Z91" s="241">
        <f t="shared" si="74"/>
        <v>5.3628000000000002E-2</v>
      </c>
      <c r="AA91" s="49">
        <f t="shared" si="75"/>
        <v>1</v>
      </c>
      <c r="AB91" s="49">
        <f t="shared" si="92"/>
        <v>1</v>
      </c>
    </row>
    <row r="92" spans="1:28" ht="41.25" customHeight="1" x14ac:dyDescent="0.25">
      <c r="A92" s="43" t="s">
        <v>194</v>
      </c>
      <c r="B92" s="44" t="s">
        <v>41</v>
      </c>
      <c r="C92" s="44">
        <v>20</v>
      </c>
      <c r="D92" s="44" t="s">
        <v>38</v>
      </c>
      <c r="E92" s="45" t="s">
        <v>195</v>
      </c>
      <c r="F92" s="46">
        <v>266100000</v>
      </c>
      <c r="G92" s="46">
        <v>0</v>
      </c>
      <c r="H92" s="46">
        <v>0</v>
      </c>
      <c r="I92" s="46">
        <v>8100</v>
      </c>
      <c r="J92" s="46">
        <v>96100000</v>
      </c>
      <c r="K92" s="46">
        <f t="shared" si="71"/>
        <v>-96091900</v>
      </c>
      <c r="L92" s="56">
        <f t="shared" si="86"/>
        <v>170008100</v>
      </c>
      <c r="M92" s="53">
        <f t="shared" si="63"/>
        <v>2.1541933529818659E-5</v>
      </c>
      <c r="N92" s="46">
        <v>0</v>
      </c>
      <c r="O92" s="46">
        <v>170008100</v>
      </c>
      <c r="P92" s="46">
        <f t="shared" si="87"/>
        <v>0</v>
      </c>
      <c r="Q92" s="46">
        <v>170003297.74000001</v>
      </c>
      <c r="R92" s="46">
        <f t="shared" si="88"/>
        <v>4802.2599999904633</v>
      </c>
      <c r="S92" s="46">
        <f t="shared" si="89"/>
        <v>4802.2599999904633</v>
      </c>
      <c r="T92" s="46">
        <v>3297.74</v>
      </c>
      <c r="U92" s="46">
        <f t="shared" si="90"/>
        <v>170000000</v>
      </c>
      <c r="V92" s="46">
        <v>3297.74</v>
      </c>
      <c r="W92" s="48">
        <f t="shared" si="91"/>
        <v>0</v>
      </c>
      <c r="X92" s="241">
        <f t="shared" si="72"/>
        <v>0.99997175275766281</v>
      </c>
      <c r="Y92" s="252">
        <f t="shared" si="73"/>
        <v>1.9397546352203216E-5</v>
      </c>
      <c r="Z92" s="252">
        <f t="shared" si="74"/>
        <v>1.9397546352203216E-5</v>
      </c>
      <c r="AA92" s="98">
        <f t="shared" si="75"/>
        <v>1.9398094294873646E-5</v>
      </c>
      <c r="AB92" s="49">
        <f t="shared" si="92"/>
        <v>1</v>
      </c>
    </row>
    <row r="93" spans="1:28" ht="36.75" customHeight="1" x14ac:dyDescent="0.25">
      <c r="A93" s="43" t="s">
        <v>196</v>
      </c>
      <c r="B93" s="44" t="s">
        <v>41</v>
      </c>
      <c r="C93" s="44">
        <v>20</v>
      </c>
      <c r="D93" s="44" t="s">
        <v>38</v>
      </c>
      <c r="E93" s="45" t="s">
        <v>197</v>
      </c>
      <c r="F93" s="46">
        <v>33900000</v>
      </c>
      <c r="G93" s="46">
        <v>0</v>
      </c>
      <c r="H93" s="46">
        <v>0</v>
      </c>
      <c r="I93" s="46">
        <f>96100000+5000</f>
        <v>96105000</v>
      </c>
      <c r="J93" s="46">
        <v>0</v>
      </c>
      <c r="K93" s="46">
        <f t="shared" si="71"/>
        <v>96105000</v>
      </c>
      <c r="L93" s="56">
        <f t="shared" si="86"/>
        <v>130005000</v>
      </c>
      <c r="M93" s="52">
        <f t="shared" si="63"/>
        <v>1.6473091979406127E-5</v>
      </c>
      <c r="N93" s="46">
        <v>0</v>
      </c>
      <c r="O93" s="46">
        <v>130005000</v>
      </c>
      <c r="P93" s="46">
        <f t="shared" si="87"/>
        <v>0</v>
      </c>
      <c r="Q93" s="46">
        <v>130000319.17</v>
      </c>
      <c r="R93" s="46">
        <f t="shared" si="88"/>
        <v>4680.8299999982119</v>
      </c>
      <c r="S93" s="46">
        <f t="shared" si="89"/>
        <v>4680.8299999982119</v>
      </c>
      <c r="T93" s="46">
        <v>41767282.170000002</v>
      </c>
      <c r="U93" s="46">
        <f t="shared" si="90"/>
        <v>88233037</v>
      </c>
      <c r="V93" s="46">
        <v>41767282.170000002</v>
      </c>
      <c r="W93" s="48">
        <f t="shared" si="91"/>
        <v>0</v>
      </c>
      <c r="X93" s="241">
        <f t="shared" si="72"/>
        <v>0.99996399500019229</v>
      </c>
      <c r="Y93" s="269">
        <f t="shared" si="73"/>
        <v>0.32127442921426103</v>
      </c>
      <c r="Z93" s="269">
        <f t="shared" si="74"/>
        <v>0.32127442921426103</v>
      </c>
      <c r="AA93" s="269">
        <f t="shared" si="75"/>
        <v>0.32128599711652539</v>
      </c>
      <c r="AB93" s="55">
        <f t="shared" si="92"/>
        <v>1</v>
      </c>
    </row>
    <row r="94" spans="1:28" ht="26.25" customHeight="1" x14ac:dyDescent="0.25">
      <c r="A94" s="39" t="s">
        <v>198</v>
      </c>
      <c r="B94" s="34" t="s">
        <v>41</v>
      </c>
      <c r="C94" s="34">
        <v>20</v>
      </c>
      <c r="D94" s="34" t="s">
        <v>38</v>
      </c>
      <c r="E94" s="40" t="s">
        <v>199</v>
      </c>
      <c r="F94" s="62">
        <v>80000000</v>
      </c>
      <c r="G94" s="62">
        <v>0</v>
      </c>
      <c r="H94" s="62">
        <v>0</v>
      </c>
      <c r="I94" s="62">
        <v>10012811</v>
      </c>
      <c r="J94" s="62">
        <v>0</v>
      </c>
      <c r="K94" s="62">
        <f t="shared" si="71"/>
        <v>10012811</v>
      </c>
      <c r="L94" s="66">
        <f t="shared" si="86"/>
        <v>90012811</v>
      </c>
      <c r="M94" s="61">
        <f t="shared" si="63"/>
        <v>1.1405632975100184E-5</v>
      </c>
      <c r="N94" s="62">
        <v>0</v>
      </c>
      <c r="O94" s="62">
        <v>22441017.300000001</v>
      </c>
      <c r="P94" s="62">
        <f t="shared" si="87"/>
        <v>67571793.700000003</v>
      </c>
      <c r="Q94" s="62">
        <v>22441017.300000001</v>
      </c>
      <c r="R94" s="62">
        <f t="shared" si="88"/>
        <v>67571793.700000003</v>
      </c>
      <c r="S94" s="62">
        <f t="shared" si="89"/>
        <v>0</v>
      </c>
      <c r="T94" s="62">
        <v>22441017.300000001</v>
      </c>
      <c r="U94" s="62">
        <f t="shared" si="90"/>
        <v>0</v>
      </c>
      <c r="V94" s="62">
        <v>22441017.300000001</v>
      </c>
      <c r="W94" s="63">
        <f t="shared" si="91"/>
        <v>0</v>
      </c>
      <c r="X94" s="38">
        <f t="shared" si="72"/>
        <v>0.24930914889437239</v>
      </c>
      <c r="Y94" s="38">
        <f t="shared" si="73"/>
        <v>0.24930914889437239</v>
      </c>
      <c r="Z94" s="38">
        <f t="shared" si="74"/>
        <v>0.24930914889437239</v>
      </c>
      <c r="AA94" s="38">
        <f t="shared" si="75"/>
        <v>1</v>
      </c>
      <c r="AB94" s="38">
        <f t="shared" si="92"/>
        <v>1</v>
      </c>
    </row>
    <row r="95" spans="1:28" ht="26.25" customHeight="1" x14ac:dyDescent="0.25">
      <c r="A95" s="39" t="s">
        <v>200</v>
      </c>
      <c r="B95" s="34" t="s">
        <v>37</v>
      </c>
      <c r="C95" s="34">
        <v>10</v>
      </c>
      <c r="D95" s="34" t="s">
        <v>38</v>
      </c>
      <c r="E95" s="40" t="s">
        <v>201</v>
      </c>
      <c r="F95" s="62">
        <f>+F106</f>
        <v>10073090054</v>
      </c>
      <c r="G95" s="62">
        <f>+G106</f>
        <v>0</v>
      </c>
      <c r="H95" s="62">
        <f>+H106</f>
        <v>0</v>
      </c>
      <c r="I95" s="62">
        <f>+I106</f>
        <v>0</v>
      </c>
      <c r="J95" s="62">
        <f>+J106</f>
        <v>0</v>
      </c>
      <c r="K95" s="62">
        <f t="shared" si="71"/>
        <v>0</v>
      </c>
      <c r="L95" s="66">
        <f>+L106</f>
        <v>10073090054</v>
      </c>
      <c r="M95" s="42">
        <f t="shared" si="63"/>
        <v>1.2763735162215533E-3</v>
      </c>
      <c r="N95" s="62">
        <f t="shared" ref="N95:W95" si="93">+N106</f>
        <v>0</v>
      </c>
      <c r="O95" s="62">
        <f t="shared" si="93"/>
        <v>10720154.800000001</v>
      </c>
      <c r="P95" s="62">
        <f t="shared" si="93"/>
        <v>10062369899.200001</v>
      </c>
      <c r="Q95" s="62">
        <f t="shared" si="93"/>
        <v>10718478.9</v>
      </c>
      <c r="R95" s="62">
        <f t="shared" si="93"/>
        <v>10062371575.099998</v>
      </c>
      <c r="S95" s="62">
        <f t="shared" si="93"/>
        <v>1675.8999999999996</v>
      </c>
      <c r="T95" s="62">
        <f t="shared" si="93"/>
        <v>10718478.9</v>
      </c>
      <c r="U95" s="62">
        <f t="shared" si="93"/>
        <v>0</v>
      </c>
      <c r="V95" s="62">
        <f t="shared" si="93"/>
        <v>10718478.9</v>
      </c>
      <c r="W95" s="62">
        <f t="shared" si="93"/>
        <v>0</v>
      </c>
      <c r="X95" s="38">
        <f t="shared" si="72"/>
        <v>1.0640705922949352E-3</v>
      </c>
      <c r="Y95" s="38">
        <f t="shared" si="73"/>
        <v>1.0640705922949352E-3</v>
      </c>
      <c r="Z95" s="38">
        <f t="shared" si="74"/>
        <v>1.0640705922949352E-3</v>
      </c>
      <c r="AA95" s="38">
        <f t="shared" si="75"/>
        <v>1</v>
      </c>
      <c r="AB95" s="38">
        <f t="shared" si="92"/>
        <v>1</v>
      </c>
    </row>
    <row r="96" spans="1:28" ht="26.25" customHeight="1" x14ac:dyDescent="0.25">
      <c r="A96" s="39" t="s">
        <v>200</v>
      </c>
      <c r="B96" s="34" t="s">
        <v>41</v>
      </c>
      <c r="C96" s="34">
        <v>20</v>
      </c>
      <c r="D96" s="34" t="s">
        <v>38</v>
      </c>
      <c r="E96" s="40" t="s">
        <v>201</v>
      </c>
      <c r="F96" s="62">
        <f>+F97+F100</f>
        <v>6268863000</v>
      </c>
      <c r="G96" s="62">
        <f>+G97+G100</f>
        <v>0</v>
      </c>
      <c r="H96" s="62">
        <f>+H97+H100</f>
        <v>0</v>
      </c>
      <c r="I96" s="62">
        <f>+I97+I100</f>
        <v>0</v>
      </c>
      <c r="J96" s="62">
        <f>+J97+J100</f>
        <v>0</v>
      </c>
      <c r="K96" s="62">
        <f t="shared" si="71"/>
        <v>0</v>
      </c>
      <c r="L96" s="66">
        <f>+L97+L100</f>
        <v>6268863000</v>
      </c>
      <c r="M96" s="42">
        <f t="shared" si="63"/>
        <v>7.9433527022265162E-4</v>
      </c>
      <c r="N96" s="62">
        <f t="shared" ref="N96:W96" si="94">+N97+N100</f>
        <v>6064776000</v>
      </c>
      <c r="O96" s="62">
        <f t="shared" si="94"/>
        <v>204087000</v>
      </c>
      <c r="P96" s="62">
        <f t="shared" si="94"/>
        <v>6064776000</v>
      </c>
      <c r="Q96" s="62">
        <f t="shared" si="94"/>
        <v>4881593</v>
      </c>
      <c r="R96" s="62">
        <f t="shared" si="94"/>
        <v>6263981407</v>
      </c>
      <c r="S96" s="62">
        <f t="shared" si="94"/>
        <v>199205407</v>
      </c>
      <c r="T96" s="62">
        <f t="shared" si="94"/>
        <v>4881593</v>
      </c>
      <c r="U96" s="62">
        <f t="shared" si="94"/>
        <v>0</v>
      </c>
      <c r="V96" s="62">
        <f t="shared" si="94"/>
        <v>4881593</v>
      </c>
      <c r="W96" s="62">
        <f t="shared" si="94"/>
        <v>0</v>
      </c>
      <c r="X96" s="38">
        <f t="shared" si="72"/>
        <v>7.7870468695838467E-4</v>
      </c>
      <c r="Y96" s="38">
        <f t="shared" si="73"/>
        <v>7.7870468695838467E-4</v>
      </c>
      <c r="Z96" s="38">
        <f t="shared" si="74"/>
        <v>7.7870468695838467E-4</v>
      </c>
      <c r="AA96" s="38">
        <f t="shared" si="75"/>
        <v>1</v>
      </c>
      <c r="AB96" s="38">
        <f t="shared" si="92"/>
        <v>1</v>
      </c>
    </row>
    <row r="97" spans="1:28" ht="26.25" customHeight="1" x14ac:dyDescent="0.25">
      <c r="A97" s="39" t="s">
        <v>202</v>
      </c>
      <c r="B97" s="34" t="s">
        <v>41</v>
      </c>
      <c r="C97" s="34">
        <v>20</v>
      </c>
      <c r="D97" s="34" t="s">
        <v>38</v>
      </c>
      <c r="E97" s="40" t="s">
        <v>203</v>
      </c>
      <c r="F97" s="62">
        <f t="shared" ref="F97:J98" si="95">+F98</f>
        <v>6064776000</v>
      </c>
      <c r="G97" s="62">
        <f t="shared" si="95"/>
        <v>0</v>
      </c>
      <c r="H97" s="62">
        <f t="shared" si="95"/>
        <v>0</v>
      </c>
      <c r="I97" s="62">
        <f t="shared" si="95"/>
        <v>0</v>
      </c>
      <c r="J97" s="62">
        <f t="shared" si="95"/>
        <v>0</v>
      </c>
      <c r="K97" s="62">
        <f t="shared" si="71"/>
        <v>0</v>
      </c>
      <c r="L97" s="66">
        <f>+L98</f>
        <v>6064776000</v>
      </c>
      <c r="M97" s="42">
        <f t="shared" si="63"/>
        <v>7.6847515774389273E-4</v>
      </c>
      <c r="N97" s="62">
        <f t="shared" ref="N97:W98" si="96">+N98</f>
        <v>6064776000</v>
      </c>
      <c r="O97" s="62">
        <f t="shared" si="96"/>
        <v>0</v>
      </c>
      <c r="P97" s="62">
        <f t="shared" si="96"/>
        <v>6064776000</v>
      </c>
      <c r="Q97" s="62">
        <f t="shared" si="96"/>
        <v>0</v>
      </c>
      <c r="R97" s="62">
        <f t="shared" si="96"/>
        <v>6064776000</v>
      </c>
      <c r="S97" s="62">
        <f t="shared" si="96"/>
        <v>0</v>
      </c>
      <c r="T97" s="62">
        <f t="shared" si="96"/>
        <v>0</v>
      </c>
      <c r="U97" s="62">
        <f t="shared" si="96"/>
        <v>0</v>
      </c>
      <c r="V97" s="62">
        <f t="shared" si="96"/>
        <v>0</v>
      </c>
      <c r="W97" s="62">
        <f t="shared" si="96"/>
        <v>0</v>
      </c>
      <c r="X97" s="38">
        <f t="shared" si="72"/>
        <v>0</v>
      </c>
      <c r="Y97" s="38">
        <f t="shared" si="73"/>
        <v>0</v>
      </c>
      <c r="Z97" s="38">
        <f t="shared" si="74"/>
        <v>0</v>
      </c>
      <c r="AA97" s="38" t="s">
        <v>40</v>
      </c>
      <c r="AB97" s="38" t="s">
        <v>40</v>
      </c>
    </row>
    <row r="98" spans="1:28" ht="33.75" customHeight="1" x14ac:dyDescent="0.25">
      <c r="A98" s="39" t="s">
        <v>204</v>
      </c>
      <c r="B98" s="34" t="s">
        <v>41</v>
      </c>
      <c r="C98" s="34">
        <v>20</v>
      </c>
      <c r="D98" s="34" t="s">
        <v>38</v>
      </c>
      <c r="E98" s="40" t="s">
        <v>205</v>
      </c>
      <c r="F98" s="62">
        <f t="shared" si="95"/>
        <v>6064776000</v>
      </c>
      <c r="G98" s="62">
        <f t="shared" si="95"/>
        <v>0</v>
      </c>
      <c r="H98" s="62">
        <f t="shared" si="95"/>
        <v>0</v>
      </c>
      <c r="I98" s="62">
        <f t="shared" si="95"/>
        <v>0</v>
      </c>
      <c r="J98" s="62">
        <f t="shared" si="95"/>
        <v>0</v>
      </c>
      <c r="K98" s="62">
        <f t="shared" si="71"/>
        <v>0</v>
      </c>
      <c r="L98" s="66">
        <f>+L99</f>
        <v>6064776000</v>
      </c>
      <c r="M98" s="42">
        <f t="shared" si="63"/>
        <v>7.6847515774389273E-4</v>
      </c>
      <c r="N98" s="62">
        <f t="shared" si="96"/>
        <v>6064776000</v>
      </c>
      <c r="O98" s="62">
        <f t="shared" si="96"/>
        <v>0</v>
      </c>
      <c r="P98" s="62">
        <f t="shared" si="96"/>
        <v>6064776000</v>
      </c>
      <c r="Q98" s="62">
        <f t="shared" si="96"/>
        <v>0</v>
      </c>
      <c r="R98" s="62">
        <f t="shared" si="96"/>
        <v>6064776000</v>
      </c>
      <c r="S98" s="62">
        <f t="shared" si="96"/>
        <v>0</v>
      </c>
      <c r="T98" s="62">
        <f t="shared" si="96"/>
        <v>0</v>
      </c>
      <c r="U98" s="62">
        <f t="shared" si="96"/>
        <v>0</v>
      </c>
      <c r="V98" s="62">
        <f t="shared" si="96"/>
        <v>0</v>
      </c>
      <c r="W98" s="62">
        <f t="shared" si="96"/>
        <v>0</v>
      </c>
      <c r="X98" s="38">
        <f t="shared" si="72"/>
        <v>0</v>
      </c>
      <c r="Y98" s="38">
        <f t="shared" si="73"/>
        <v>0</v>
      </c>
      <c r="Z98" s="38">
        <f t="shared" si="74"/>
        <v>0</v>
      </c>
      <c r="AA98" s="38" t="s">
        <v>40</v>
      </c>
      <c r="AB98" s="38" t="s">
        <v>40</v>
      </c>
    </row>
    <row r="99" spans="1:28" ht="49.5" customHeight="1" x14ac:dyDescent="0.25">
      <c r="A99" s="43" t="s">
        <v>206</v>
      </c>
      <c r="B99" s="44" t="s">
        <v>41</v>
      </c>
      <c r="C99" s="44">
        <v>20</v>
      </c>
      <c r="D99" s="44" t="s">
        <v>38</v>
      </c>
      <c r="E99" s="45" t="s">
        <v>207</v>
      </c>
      <c r="F99" s="59">
        <v>6064776000</v>
      </c>
      <c r="G99" s="46">
        <v>0</v>
      </c>
      <c r="H99" s="46">
        <v>0</v>
      </c>
      <c r="I99" s="46">
        <v>0</v>
      </c>
      <c r="J99" s="46">
        <v>0</v>
      </c>
      <c r="K99" s="46">
        <f t="shared" si="71"/>
        <v>0</v>
      </c>
      <c r="L99" s="56">
        <f>+F99+K99</f>
        <v>6064776000</v>
      </c>
      <c r="M99" s="51">
        <f t="shared" si="63"/>
        <v>7.6847515774389273E-4</v>
      </c>
      <c r="N99" s="59">
        <v>6064776000</v>
      </c>
      <c r="O99" s="46">
        <v>0</v>
      </c>
      <c r="P99" s="46">
        <f>L99-O99</f>
        <v>6064776000</v>
      </c>
      <c r="Q99" s="46">
        <v>0</v>
      </c>
      <c r="R99" s="46">
        <f>+L99-Q99</f>
        <v>6064776000</v>
      </c>
      <c r="S99" s="46">
        <f>O99-Q99</f>
        <v>0</v>
      </c>
      <c r="T99" s="46">
        <v>0</v>
      </c>
      <c r="U99" s="46">
        <f>+Q99-T99</f>
        <v>0</v>
      </c>
      <c r="V99" s="46">
        <v>0</v>
      </c>
      <c r="W99" s="48">
        <f>+T99-V99</f>
        <v>0</v>
      </c>
      <c r="X99" s="49">
        <f t="shared" si="72"/>
        <v>0</v>
      </c>
      <c r="Y99" s="49">
        <f t="shared" si="73"/>
        <v>0</v>
      </c>
      <c r="Z99" s="49">
        <f t="shared" si="74"/>
        <v>0</v>
      </c>
      <c r="AA99" s="49" t="s">
        <v>40</v>
      </c>
      <c r="AB99" s="49" t="s">
        <v>40</v>
      </c>
    </row>
    <row r="100" spans="1:28" ht="31.5" customHeight="1" x14ac:dyDescent="0.25">
      <c r="A100" s="39" t="s">
        <v>208</v>
      </c>
      <c r="B100" s="34" t="s">
        <v>41</v>
      </c>
      <c r="C100" s="34">
        <v>20</v>
      </c>
      <c r="D100" s="34" t="s">
        <v>38</v>
      </c>
      <c r="E100" s="40" t="s">
        <v>209</v>
      </c>
      <c r="F100" s="62">
        <f t="shared" ref="F100:J101" si="97">+F101</f>
        <v>204087000</v>
      </c>
      <c r="G100" s="62">
        <f t="shared" si="97"/>
        <v>0</v>
      </c>
      <c r="H100" s="62">
        <f t="shared" si="97"/>
        <v>0</v>
      </c>
      <c r="I100" s="62">
        <f t="shared" si="97"/>
        <v>0</v>
      </c>
      <c r="J100" s="62">
        <f t="shared" si="97"/>
        <v>0</v>
      </c>
      <c r="K100" s="62">
        <f t="shared" si="71"/>
        <v>0</v>
      </c>
      <c r="L100" s="66">
        <f>+L101</f>
        <v>204087000</v>
      </c>
      <c r="M100" s="61">
        <f t="shared" si="63"/>
        <v>2.5860112478758956E-5</v>
      </c>
      <c r="N100" s="62">
        <f t="shared" ref="N100:W101" si="98">+N101</f>
        <v>0</v>
      </c>
      <c r="O100" s="62">
        <f t="shared" si="98"/>
        <v>204087000</v>
      </c>
      <c r="P100" s="62">
        <f t="shared" si="98"/>
        <v>0</v>
      </c>
      <c r="Q100" s="62">
        <f t="shared" si="98"/>
        <v>4881593</v>
      </c>
      <c r="R100" s="62">
        <f t="shared" si="98"/>
        <v>199205407</v>
      </c>
      <c r="S100" s="62">
        <f t="shared" si="98"/>
        <v>199205407</v>
      </c>
      <c r="T100" s="62">
        <f t="shared" si="98"/>
        <v>4881593</v>
      </c>
      <c r="U100" s="62">
        <f t="shared" si="98"/>
        <v>0</v>
      </c>
      <c r="V100" s="62">
        <f t="shared" si="98"/>
        <v>4881593</v>
      </c>
      <c r="W100" s="62">
        <f t="shared" si="98"/>
        <v>0</v>
      </c>
      <c r="X100" s="38">
        <f t="shared" si="72"/>
        <v>2.3919176625654744E-2</v>
      </c>
      <c r="Y100" s="38">
        <f t="shared" si="73"/>
        <v>2.3919176625654744E-2</v>
      </c>
      <c r="Z100" s="38">
        <f t="shared" si="74"/>
        <v>2.3919176625654744E-2</v>
      </c>
      <c r="AA100" s="38">
        <f t="shared" ref="AA100:AA108" si="99">+T100/Q100</f>
        <v>1</v>
      </c>
      <c r="AB100" s="38">
        <f t="shared" ref="AB100:AB108" si="100">+V100/T100</f>
        <v>1</v>
      </c>
    </row>
    <row r="101" spans="1:28" ht="31.5" customHeight="1" x14ac:dyDescent="0.25">
      <c r="A101" s="39" t="s">
        <v>210</v>
      </c>
      <c r="B101" s="34" t="s">
        <v>41</v>
      </c>
      <c r="C101" s="34">
        <v>20</v>
      </c>
      <c r="D101" s="34" t="s">
        <v>38</v>
      </c>
      <c r="E101" s="40" t="s">
        <v>211</v>
      </c>
      <c r="F101" s="62">
        <f t="shared" si="97"/>
        <v>204087000</v>
      </c>
      <c r="G101" s="62">
        <f t="shared" si="97"/>
        <v>0</v>
      </c>
      <c r="H101" s="62">
        <f t="shared" si="97"/>
        <v>0</v>
      </c>
      <c r="I101" s="62">
        <f t="shared" si="97"/>
        <v>0</v>
      </c>
      <c r="J101" s="62">
        <f t="shared" si="97"/>
        <v>0</v>
      </c>
      <c r="K101" s="62">
        <f t="shared" si="71"/>
        <v>0</v>
      </c>
      <c r="L101" s="66">
        <f>+L102</f>
        <v>204087000</v>
      </c>
      <c r="M101" s="61">
        <f t="shared" si="63"/>
        <v>2.5860112478758956E-5</v>
      </c>
      <c r="N101" s="62">
        <f t="shared" si="98"/>
        <v>0</v>
      </c>
      <c r="O101" s="62">
        <f t="shared" si="98"/>
        <v>204087000</v>
      </c>
      <c r="P101" s="62">
        <f t="shared" si="98"/>
        <v>0</v>
      </c>
      <c r="Q101" s="62">
        <f t="shared" si="98"/>
        <v>4881593</v>
      </c>
      <c r="R101" s="62">
        <f t="shared" si="98"/>
        <v>199205407</v>
      </c>
      <c r="S101" s="62">
        <f t="shared" si="98"/>
        <v>199205407</v>
      </c>
      <c r="T101" s="62">
        <f t="shared" si="98"/>
        <v>4881593</v>
      </c>
      <c r="U101" s="62">
        <f t="shared" si="98"/>
        <v>0</v>
      </c>
      <c r="V101" s="62">
        <f t="shared" si="98"/>
        <v>4881593</v>
      </c>
      <c r="W101" s="62">
        <f t="shared" si="98"/>
        <v>0</v>
      </c>
      <c r="X101" s="38">
        <f t="shared" si="72"/>
        <v>2.3919176625654744E-2</v>
      </c>
      <c r="Y101" s="38">
        <f t="shared" si="73"/>
        <v>2.3919176625654744E-2</v>
      </c>
      <c r="Z101" s="38">
        <f t="shared" si="74"/>
        <v>2.3919176625654744E-2</v>
      </c>
      <c r="AA101" s="38">
        <f t="shared" si="99"/>
        <v>1</v>
      </c>
      <c r="AB101" s="38">
        <f t="shared" si="100"/>
        <v>1</v>
      </c>
    </row>
    <row r="102" spans="1:28" ht="34.5" customHeight="1" x14ac:dyDescent="0.25">
      <c r="A102" s="39" t="s">
        <v>212</v>
      </c>
      <c r="B102" s="34" t="s">
        <v>41</v>
      </c>
      <c r="C102" s="34">
        <v>20</v>
      </c>
      <c r="D102" s="34" t="s">
        <v>38</v>
      </c>
      <c r="E102" s="40" t="s">
        <v>213</v>
      </c>
      <c r="F102" s="62">
        <f>+F103+F104</f>
        <v>204087000</v>
      </c>
      <c r="G102" s="62">
        <f>+G103+G104</f>
        <v>0</v>
      </c>
      <c r="H102" s="62">
        <f>+H103+H104</f>
        <v>0</v>
      </c>
      <c r="I102" s="62">
        <f>+I103+I104</f>
        <v>0</v>
      </c>
      <c r="J102" s="62">
        <f>+J103+J104</f>
        <v>0</v>
      </c>
      <c r="K102" s="62">
        <f t="shared" si="71"/>
        <v>0</v>
      </c>
      <c r="L102" s="66">
        <f>+L103+L104</f>
        <v>204087000</v>
      </c>
      <c r="M102" s="61">
        <f t="shared" si="63"/>
        <v>2.5860112478758956E-5</v>
      </c>
      <c r="N102" s="62">
        <f t="shared" ref="N102:W102" si="101">+N103+N104</f>
        <v>0</v>
      </c>
      <c r="O102" s="62">
        <f t="shared" si="101"/>
        <v>204087000</v>
      </c>
      <c r="P102" s="62">
        <f t="shared" si="101"/>
        <v>0</v>
      </c>
      <c r="Q102" s="62">
        <f t="shared" si="101"/>
        <v>4881593</v>
      </c>
      <c r="R102" s="62">
        <f t="shared" si="101"/>
        <v>199205407</v>
      </c>
      <c r="S102" s="62">
        <f t="shared" si="101"/>
        <v>199205407</v>
      </c>
      <c r="T102" s="62">
        <f t="shared" si="101"/>
        <v>4881593</v>
      </c>
      <c r="U102" s="62">
        <f t="shared" si="101"/>
        <v>0</v>
      </c>
      <c r="V102" s="62">
        <f t="shared" si="101"/>
        <v>4881593</v>
      </c>
      <c r="W102" s="62">
        <f t="shared" si="101"/>
        <v>0</v>
      </c>
      <c r="X102" s="38">
        <f t="shared" si="72"/>
        <v>2.3919176625654744E-2</v>
      </c>
      <c r="Y102" s="38">
        <f t="shared" si="73"/>
        <v>2.3919176625654744E-2</v>
      </c>
      <c r="Z102" s="38">
        <f t="shared" si="74"/>
        <v>2.3919176625654744E-2</v>
      </c>
      <c r="AA102" s="38">
        <f t="shared" si="99"/>
        <v>1</v>
      </c>
      <c r="AB102" s="38">
        <f t="shared" si="100"/>
        <v>1</v>
      </c>
    </row>
    <row r="103" spans="1:28" ht="33.75" customHeight="1" x14ac:dyDescent="0.25">
      <c r="A103" s="43" t="s">
        <v>214</v>
      </c>
      <c r="B103" s="44" t="s">
        <v>41</v>
      </c>
      <c r="C103" s="44">
        <v>20</v>
      </c>
      <c r="D103" s="44" t="s">
        <v>38</v>
      </c>
      <c r="E103" s="45" t="s">
        <v>215</v>
      </c>
      <c r="F103" s="46">
        <v>73471320</v>
      </c>
      <c r="G103" s="46">
        <v>0</v>
      </c>
      <c r="H103" s="46">
        <v>0</v>
      </c>
      <c r="I103" s="46">
        <v>0</v>
      </c>
      <c r="J103" s="46">
        <v>0</v>
      </c>
      <c r="K103" s="46">
        <f t="shared" si="71"/>
        <v>0</v>
      </c>
      <c r="L103" s="56">
        <f>+F103+K103</f>
        <v>73471320</v>
      </c>
      <c r="M103" s="53">
        <f t="shared" si="63"/>
        <v>9.3096404923532243E-6</v>
      </c>
      <c r="N103" s="46">
        <v>0</v>
      </c>
      <c r="O103" s="46">
        <v>73471320</v>
      </c>
      <c r="P103" s="46">
        <f>L103-O103</f>
        <v>0</v>
      </c>
      <c r="Q103" s="46">
        <v>4881593</v>
      </c>
      <c r="R103" s="46">
        <f>+L103-Q103</f>
        <v>68589727</v>
      </c>
      <c r="S103" s="46">
        <f>O103-Q103</f>
        <v>68589727</v>
      </c>
      <c r="T103" s="46">
        <v>4881593</v>
      </c>
      <c r="U103" s="46">
        <f>+Q103-T103</f>
        <v>0</v>
      </c>
      <c r="V103" s="46">
        <v>4881593</v>
      </c>
      <c r="W103" s="48">
        <f>+T103-V103</f>
        <v>0</v>
      </c>
      <c r="X103" s="49">
        <f t="shared" si="72"/>
        <v>6.6442157293485404E-2</v>
      </c>
      <c r="Y103" s="49">
        <f t="shared" si="73"/>
        <v>6.6442157293485404E-2</v>
      </c>
      <c r="Z103" s="49">
        <f t="shared" si="74"/>
        <v>6.6442157293485404E-2</v>
      </c>
      <c r="AA103" s="49">
        <f t="shared" si="99"/>
        <v>1</v>
      </c>
      <c r="AB103" s="49">
        <f t="shared" si="100"/>
        <v>1</v>
      </c>
    </row>
    <row r="104" spans="1:28" ht="37.5" customHeight="1" x14ac:dyDescent="0.25">
      <c r="A104" s="43" t="s">
        <v>216</v>
      </c>
      <c r="B104" s="44" t="s">
        <v>41</v>
      </c>
      <c r="C104" s="44">
        <v>20</v>
      </c>
      <c r="D104" s="44" t="s">
        <v>38</v>
      </c>
      <c r="E104" s="45" t="s">
        <v>217</v>
      </c>
      <c r="F104" s="46">
        <v>130615680</v>
      </c>
      <c r="G104" s="46">
        <v>0</v>
      </c>
      <c r="H104" s="46">
        <v>0</v>
      </c>
      <c r="I104" s="46">
        <v>0</v>
      </c>
      <c r="J104" s="46">
        <v>0</v>
      </c>
      <c r="K104" s="46">
        <f t="shared" si="71"/>
        <v>0</v>
      </c>
      <c r="L104" s="56">
        <f>+F104+K104</f>
        <v>130615680</v>
      </c>
      <c r="M104" s="53">
        <f t="shared" si="63"/>
        <v>1.6550471986405731E-5</v>
      </c>
      <c r="N104" s="46">
        <v>0</v>
      </c>
      <c r="O104" s="46">
        <v>130615680</v>
      </c>
      <c r="P104" s="46">
        <f>L104-O104</f>
        <v>0</v>
      </c>
      <c r="Q104" s="46">
        <v>0</v>
      </c>
      <c r="R104" s="46">
        <f>+L104-Q104</f>
        <v>130615680</v>
      </c>
      <c r="S104" s="46">
        <f>O104-Q104</f>
        <v>130615680</v>
      </c>
      <c r="T104" s="46">
        <v>0</v>
      </c>
      <c r="U104" s="46">
        <f>+Q104-T104</f>
        <v>0</v>
      </c>
      <c r="V104" s="46">
        <v>0</v>
      </c>
      <c r="W104" s="48">
        <f>+T104-V104</f>
        <v>0</v>
      </c>
      <c r="X104" s="49">
        <f t="shared" si="72"/>
        <v>0</v>
      </c>
      <c r="Y104" s="49">
        <f t="shared" si="73"/>
        <v>0</v>
      </c>
      <c r="Z104" s="49">
        <f t="shared" si="74"/>
        <v>0</v>
      </c>
      <c r="AA104" s="49" t="s">
        <v>40</v>
      </c>
      <c r="AB104" s="49" t="s">
        <v>40</v>
      </c>
    </row>
    <row r="105" spans="1:28" ht="29.25" customHeight="1" x14ac:dyDescent="0.25">
      <c r="A105" s="74" t="s">
        <v>218</v>
      </c>
      <c r="B105" s="75" t="s">
        <v>37</v>
      </c>
      <c r="C105" s="75">
        <v>10</v>
      </c>
      <c r="D105" s="75" t="s">
        <v>38</v>
      </c>
      <c r="E105" s="76" t="s">
        <v>219</v>
      </c>
      <c r="F105" s="77">
        <f>+F106</f>
        <v>10073090054</v>
      </c>
      <c r="G105" s="62">
        <f>+G106</f>
        <v>0</v>
      </c>
      <c r="H105" s="62">
        <f>+H106</f>
        <v>0</v>
      </c>
      <c r="I105" s="62">
        <f>+I106</f>
        <v>0</v>
      </c>
      <c r="J105" s="62">
        <f>+J106</f>
        <v>0</v>
      </c>
      <c r="K105" s="62">
        <f t="shared" si="71"/>
        <v>0</v>
      </c>
      <c r="L105" s="66">
        <f>+L106</f>
        <v>10073090054</v>
      </c>
      <c r="M105" s="253">
        <f t="shared" si="63"/>
        <v>1.2763735162215533E-3</v>
      </c>
      <c r="N105" s="62">
        <f t="shared" ref="N105:W105" si="102">+N106</f>
        <v>0</v>
      </c>
      <c r="O105" s="62">
        <f t="shared" si="102"/>
        <v>10720154.800000001</v>
      </c>
      <c r="P105" s="62">
        <f t="shared" si="102"/>
        <v>10062369899.200001</v>
      </c>
      <c r="Q105" s="62">
        <f t="shared" si="102"/>
        <v>10718478.9</v>
      </c>
      <c r="R105" s="62">
        <f t="shared" si="102"/>
        <v>10062371575.099998</v>
      </c>
      <c r="S105" s="62">
        <f t="shared" si="102"/>
        <v>1675.8999999999996</v>
      </c>
      <c r="T105" s="62">
        <f t="shared" si="102"/>
        <v>10718478.9</v>
      </c>
      <c r="U105" s="62">
        <f t="shared" si="102"/>
        <v>0</v>
      </c>
      <c r="V105" s="62">
        <f t="shared" si="102"/>
        <v>10718478.9</v>
      </c>
      <c r="W105" s="62">
        <f t="shared" si="102"/>
        <v>0</v>
      </c>
      <c r="X105" s="38">
        <f t="shared" si="72"/>
        <v>1.0640705922949352E-3</v>
      </c>
      <c r="Y105" s="38">
        <f t="shared" si="73"/>
        <v>1.0640705922949352E-3</v>
      </c>
      <c r="Z105" s="38">
        <f t="shared" si="74"/>
        <v>1.0640705922949352E-3</v>
      </c>
      <c r="AA105" s="38">
        <f t="shared" si="99"/>
        <v>1</v>
      </c>
      <c r="AB105" s="38">
        <f t="shared" si="100"/>
        <v>1</v>
      </c>
    </row>
    <row r="106" spans="1:28" ht="29.25" customHeight="1" x14ac:dyDescent="0.25">
      <c r="A106" s="74" t="s">
        <v>220</v>
      </c>
      <c r="B106" s="75" t="s">
        <v>37</v>
      </c>
      <c r="C106" s="75">
        <v>10</v>
      </c>
      <c r="D106" s="75" t="s">
        <v>38</v>
      </c>
      <c r="E106" s="76" t="s">
        <v>221</v>
      </c>
      <c r="F106" s="77">
        <f>+F107+F108</f>
        <v>10073090054</v>
      </c>
      <c r="G106" s="62">
        <f>+G107+G108</f>
        <v>0</v>
      </c>
      <c r="H106" s="62">
        <f>+H107+H108</f>
        <v>0</v>
      </c>
      <c r="I106" s="62">
        <f>+I107+I108</f>
        <v>0</v>
      </c>
      <c r="J106" s="62">
        <f>+J107+J108</f>
        <v>0</v>
      </c>
      <c r="K106" s="62">
        <f t="shared" si="71"/>
        <v>0</v>
      </c>
      <c r="L106" s="66">
        <f>+L107+L108</f>
        <v>10073090054</v>
      </c>
      <c r="M106" s="253">
        <f t="shared" si="63"/>
        <v>1.2763735162215533E-3</v>
      </c>
      <c r="N106" s="62">
        <f t="shared" ref="N106:W106" si="103">+N107+N108</f>
        <v>0</v>
      </c>
      <c r="O106" s="62">
        <f t="shared" si="103"/>
        <v>10720154.800000001</v>
      </c>
      <c r="P106" s="62">
        <f t="shared" si="103"/>
        <v>10062369899.200001</v>
      </c>
      <c r="Q106" s="62">
        <f t="shared" si="103"/>
        <v>10718478.9</v>
      </c>
      <c r="R106" s="62">
        <f t="shared" si="103"/>
        <v>10062371575.099998</v>
      </c>
      <c r="S106" s="62">
        <f t="shared" si="103"/>
        <v>1675.8999999999996</v>
      </c>
      <c r="T106" s="62">
        <f t="shared" si="103"/>
        <v>10718478.9</v>
      </c>
      <c r="U106" s="62">
        <f t="shared" si="103"/>
        <v>0</v>
      </c>
      <c r="V106" s="62">
        <f t="shared" si="103"/>
        <v>10718478.9</v>
      </c>
      <c r="W106" s="62">
        <f t="shared" si="103"/>
        <v>0</v>
      </c>
      <c r="X106" s="38">
        <f t="shared" si="72"/>
        <v>1.0640705922949352E-3</v>
      </c>
      <c r="Y106" s="38">
        <f t="shared" si="73"/>
        <v>1.0640705922949352E-3</v>
      </c>
      <c r="Z106" s="38">
        <f t="shared" si="74"/>
        <v>1.0640705922949352E-3</v>
      </c>
      <c r="AA106" s="38">
        <f t="shared" si="99"/>
        <v>1</v>
      </c>
      <c r="AB106" s="38">
        <f t="shared" si="100"/>
        <v>1</v>
      </c>
    </row>
    <row r="107" spans="1:28" ht="29.25" customHeight="1" x14ac:dyDescent="0.25">
      <c r="A107" s="78" t="s">
        <v>222</v>
      </c>
      <c r="B107" s="79" t="s">
        <v>37</v>
      </c>
      <c r="C107" s="79">
        <v>10</v>
      </c>
      <c r="D107" s="79" t="s">
        <v>38</v>
      </c>
      <c r="E107" s="80" t="s">
        <v>223</v>
      </c>
      <c r="F107" s="81">
        <v>5036545027</v>
      </c>
      <c r="G107" s="46">
        <v>0</v>
      </c>
      <c r="H107" s="46">
        <v>0</v>
      </c>
      <c r="I107" s="46">
        <v>0</v>
      </c>
      <c r="J107" s="46">
        <v>0</v>
      </c>
      <c r="K107" s="46">
        <f t="shared" si="71"/>
        <v>0</v>
      </c>
      <c r="L107" s="56">
        <f>+F107+K107</f>
        <v>5036545027</v>
      </c>
      <c r="M107" s="51">
        <f t="shared" si="63"/>
        <v>6.3818675811077663E-4</v>
      </c>
      <c r="N107" s="46">
        <v>0</v>
      </c>
      <c r="O107" s="46">
        <v>10709154.800000001</v>
      </c>
      <c r="P107" s="46">
        <f>L107-O107</f>
        <v>5025835872.1999998</v>
      </c>
      <c r="Q107" s="46">
        <v>10709154.800000001</v>
      </c>
      <c r="R107" s="46">
        <f>+L107-Q107</f>
        <v>5025835872.1999998</v>
      </c>
      <c r="S107" s="46">
        <f>O107-Q107</f>
        <v>0</v>
      </c>
      <c r="T107" s="46">
        <v>10709154.800000001</v>
      </c>
      <c r="U107" s="46">
        <f>+Q107-T107</f>
        <v>0</v>
      </c>
      <c r="V107" s="46">
        <v>10709154.800000001</v>
      </c>
      <c r="W107" s="48">
        <f>+T107-V107</f>
        <v>0</v>
      </c>
      <c r="X107" s="49">
        <f t="shared" si="72"/>
        <v>2.1262898956705785E-3</v>
      </c>
      <c r="Y107" s="49">
        <f t="shared" si="73"/>
        <v>2.1262898956705785E-3</v>
      </c>
      <c r="Z107" s="49">
        <f t="shared" si="74"/>
        <v>2.1262898956705785E-3</v>
      </c>
      <c r="AA107" s="49">
        <f t="shared" si="99"/>
        <v>1</v>
      </c>
      <c r="AB107" s="49">
        <f t="shared" si="100"/>
        <v>1</v>
      </c>
    </row>
    <row r="108" spans="1:28" ht="29.25" customHeight="1" x14ac:dyDescent="0.25">
      <c r="A108" s="78" t="s">
        <v>224</v>
      </c>
      <c r="B108" s="79" t="s">
        <v>37</v>
      </c>
      <c r="C108" s="79">
        <v>10</v>
      </c>
      <c r="D108" s="79" t="s">
        <v>38</v>
      </c>
      <c r="E108" s="80" t="s">
        <v>225</v>
      </c>
      <c r="F108" s="81">
        <v>5036545027</v>
      </c>
      <c r="G108" s="46">
        <v>0</v>
      </c>
      <c r="H108" s="46">
        <v>0</v>
      </c>
      <c r="I108" s="46">
        <v>0</v>
      </c>
      <c r="J108" s="46">
        <v>0</v>
      </c>
      <c r="K108" s="46">
        <f t="shared" si="71"/>
        <v>0</v>
      </c>
      <c r="L108" s="56">
        <f>+F108+K108</f>
        <v>5036545027</v>
      </c>
      <c r="M108" s="51">
        <f t="shared" si="63"/>
        <v>6.3818675811077663E-4</v>
      </c>
      <c r="N108" s="46">
        <v>0</v>
      </c>
      <c r="O108" s="46">
        <v>11000</v>
      </c>
      <c r="P108" s="46">
        <f>L108-O108</f>
        <v>5036534027</v>
      </c>
      <c r="Q108" s="46">
        <v>9324.1</v>
      </c>
      <c r="R108" s="46">
        <f>+L108-Q108</f>
        <v>5036535702.8999996</v>
      </c>
      <c r="S108" s="46">
        <f>O108-Q108</f>
        <v>1675.8999999999996</v>
      </c>
      <c r="T108" s="46">
        <v>9324.1</v>
      </c>
      <c r="U108" s="46">
        <f>+Q108-T108</f>
        <v>0</v>
      </c>
      <c r="V108" s="46">
        <v>9324.1</v>
      </c>
      <c r="W108" s="48">
        <f>+T108-V108</f>
        <v>0</v>
      </c>
      <c r="X108" s="113">
        <f t="shared" si="72"/>
        <v>1.8512889192919351E-6</v>
      </c>
      <c r="Y108" s="113">
        <f t="shared" si="73"/>
        <v>1.8512889192919351E-6</v>
      </c>
      <c r="Z108" s="113">
        <f t="shared" si="74"/>
        <v>1.8512889192919351E-6</v>
      </c>
      <c r="AA108" s="49">
        <f t="shared" si="99"/>
        <v>1</v>
      </c>
      <c r="AB108" s="49">
        <f t="shared" si="100"/>
        <v>1</v>
      </c>
    </row>
    <row r="109" spans="1:28" ht="33" customHeight="1" x14ac:dyDescent="0.25">
      <c r="A109" s="39" t="s">
        <v>226</v>
      </c>
      <c r="B109" s="82" t="s">
        <v>41</v>
      </c>
      <c r="C109" s="82">
        <v>20</v>
      </c>
      <c r="D109" s="82" t="s">
        <v>38</v>
      </c>
      <c r="E109" s="40" t="s">
        <v>227</v>
      </c>
      <c r="F109" s="62">
        <f t="shared" ref="F109:J110" si="104">+F110</f>
        <v>15202471000</v>
      </c>
      <c r="G109" s="62">
        <f t="shared" si="104"/>
        <v>0</v>
      </c>
      <c r="H109" s="62">
        <f t="shared" si="104"/>
        <v>0</v>
      </c>
      <c r="I109" s="62">
        <f t="shared" si="104"/>
        <v>0</v>
      </c>
      <c r="J109" s="62">
        <f t="shared" si="104"/>
        <v>0</v>
      </c>
      <c r="K109" s="62">
        <f t="shared" si="71"/>
        <v>0</v>
      </c>
      <c r="L109" s="66">
        <f>+L110</f>
        <v>15202471000</v>
      </c>
      <c r="M109" s="253">
        <f t="shared" si="63"/>
        <v>1.9263236267624648E-3</v>
      </c>
      <c r="N109" s="62">
        <f t="shared" ref="N109:W110" si="105">+N110</f>
        <v>0</v>
      </c>
      <c r="O109" s="62">
        <f t="shared" si="105"/>
        <v>0</v>
      </c>
      <c r="P109" s="62">
        <f t="shared" si="105"/>
        <v>15202471000</v>
      </c>
      <c r="Q109" s="62">
        <f t="shared" si="105"/>
        <v>0</v>
      </c>
      <c r="R109" s="62">
        <f t="shared" si="105"/>
        <v>15202471000</v>
      </c>
      <c r="S109" s="62">
        <f t="shared" si="105"/>
        <v>0</v>
      </c>
      <c r="T109" s="62">
        <f t="shared" si="105"/>
        <v>0</v>
      </c>
      <c r="U109" s="62">
        <f t="shared" si="105"/>
        <v>0</v>
      </c>
      <c r="V109" s="62">
        <f t="shared" si="105"/>
        <v>0</v>
      </c>
      <c r="W109" s="62">
        <f t="shared" si="105"/>
        <v>0</v>
      </c>
      <c r="X109" s="38">
        <f t="shared" si="72"/>
        <v>0</v>
      </c>
      <c r="Y109" s="38">
        <f t="shared" si="73"/>
        <v>0</v>
      </c>
      <c r="Z109" s="38">
        <f t="shared" si="74"/>
        <v>0</v>
      </c>
      <c r="AA109" s="38" t="s">
        <v>40</v>
      </c>
      <c r="AB109" s="38" t="s">
        <v>40</v>
      </c>
    </row>
    <row r="110" spans="1:28" ht="33" customHeight="1" x14ac:dyDescent="0.25">
      <c r="A110" s="39" t="s">
        <v>228</v>
      </c>
      <c r="B110" s="82" t="s">
        <v>41</v>
      </c>
      <c r="C110" s="82">
        <v>20</v>
      </c>
      <c r="D110" s="82" t="s">
        <v>38</v>
      </c>
      <c r="E110" s="40" t="s">
        <v>229</v>
      </c>
      <c r="F110" s="62">
        <f t="shared" si="104"/>
        <v>15202471000</v>
      </c>
      <c r="G110" s="62">
        <f t="shared" si="104"/>
        <v>0</v>
      </c>
      <c r="H110" s="62">
        <f t="shared" si="104"/>
        <v>0</v>
      </c>
      <c r="I110" s="62">
        <f t="shared" si="104"/>
        <v>0</v>
      </c>
      <c r="J110" s="62">
        <f t="shared" si="104"/>
        <v>0</v>
      </c>
      <c r="K110" s="62">
        <f t="shared" si="71"/>
        <v>0</v>
      </c>
      <c r="L110" s="66">
        <f>+L111</f>
        <v>15202471000</v>
      </c>
      <c r="M110" s="253">
        <f t="shared" si="63"/>
        <v>1.9263236267624648E-3</v>
      </c>
      <c r="N110" s="62">
        <f t="shared" si="105"/>
        <v>0</v>
      </c>
      <c r="O110" s="62">
        <f t="shared" si="105"/>
        <v>0</v>
      </c>
      <c r="P110" s="62">
        <f t="shared" si="105"/>
        <v>15202471000</v>
      </c>
      <c r="Q110" s="62">
        <f t="shared" si="105"/>
        <v>0</v>
      </c>
      <c r="R110" s="62">
        <f t="shared" si="105"/>
        <v>15202471000</v>
      </c>
      <c r="S110" s="62">
        <f t="shared" si="105"/>
        <v>0</v>
      </c>
      <c r="T110" s="62">
        <f t="shared" si="105"/>
        <v>0</v>
      </c>
      <c r="U110" s="62">
        <f t="shared" si="105"/>
        <v>0</v>
      </c>
      <c r="V110" s="62">
        <f t="shared" si="105"/>
        <v>0</v>
      </c>
      <c r="W110" s="62">
        <f t="shared" si="105"/>
        <v>0</v>
      </c>
      <c r="X110" s="38">
        <f t="shared" si="72"/>
        <v>0</v>
      </c>
      <c r="Y110" s="38">
        <f t="shared" si="73"/>
        <v>0</v>
      </c>
      <c r="Z110" s="38">
        <f t="shared" si="74"/>
        <v>0</v>
      </c>
      <c r="AA110" s="38" t="s">
        <v>40</v>
      </c>
      <c r="AB110" s="38" t="s">
        <v>40</v>
      </c>
    </row>
    <row r="111" spans="1:28" ht="28.5" customHeight="1" thickBot="1" x14ac:dyDescent="0.3">
      <c r="A111" s="83" t="s">
        <v>230</v>
      </c>
      <c r="B111" s="84" t="s">
        <v>41</v>
      </c>
      <c r="C111" s="84">
        <v>20</v>
      </c>
      <c r="D111" s="84" t="s">
        <v>38</v>
      </c>
      <c r="E111" s="85" t="s">
        <v>231</v>
      </c>
      <c r="F111" s="86">
        <v>15202471000</v>
      </c>
      <c r="G111" s="86">
        <v>0</v>
      </c>
      <c r="H111" s="86">
        <v>0</v>
      </c>
      <c r="I111" s="46">
        <v>0</v>
      </c>
      <c r="J111" s="86">
        <v>0</v>
      </c>
      <c r="K111" s="86">
        <f t="shared" si="71"/>
        <v>0</v>
      </c>
      <c r="L111" s="196">
        <f>+F111+K111</f>
        <v>15202471000</v>
      </c>
      <c r="M111" s="263">
        <f t="shared" si="63"/>
        <v>1.9263236267624648E-3</v>
      </c>
      <c r="N111" s="86">
        <v>0</v>
      </c>
      <c r="O111" s="46">
        <v>0</v>
      </c>
      <c r="P111" s="46">
        <f>L111-O111</f>
        <v>15202471000</v>
      </c>
      <c r="Q111" s="46">
        <v>0</v>
      </c>
      <c r="R111" s="86">
        <f>+L111-Q111</f>
        <v>15202471000</v>
      </c>
      <c r="S111" s="46">
        <f>O111-Q111</f>
        <v>0</v>
      </c>
      <c r="T111" s="46">
        <v>0</v>
      </c>
      <c r="U111" s="86">
        <f>+Q111-T111</f>
        <v>0</v>
      </c>
      <c r="V111" s="46">
        <v>0</v>
      </c>
      <c r="W111" s="88">
        <f>+T111-V111</f>
        <v>0</v>
      </c>
      <c r="X111" s="49">
        <f t="shared" si="72"/>
        <v>0</v>
      </c>
      <c r="Y111" s="49">
        <f t="shared" si="73"/>
        <v>0</v>
      </c>
      <c r="Z111" s="49">
        <f t="shared" si="74"/>
        <v>0</v>
      </c>
      <c r="AA111" s="49" t="s">
        <v>40</v>
      </c>
      <c r="AB111" s="49" t="s">
        <v>40</v>
      </c>
    </row>
    <row r="112" spans="1:28" s="4" customFormat="1" ht="28.5" customHeight="1" thickBot="1" x14ac:dyDescent="0.3">
      <c r="A112" s="21" t="s">
        <v>232</v>
      </c>
      <c r="B112" s="89" t="s">
        <v>37</v>
      </c>
      <c r="C112" s="90">
        <v>11</v>
      </c>
      <c r="D112" s="89" t="s">
        <v>233</v>
      </c>
      <c r="E112" s="23" t="s">
        <v>234</v>
      </c>
      <c r="F112" s="24">
        <f t="shared" ref="F112:J114" si="106">+F114</f>
        <v>142092023709</v>
      </c>
      <c r="G112" s="24">
        <f t="shared" si="106"/>
        <v>0</v>
      </c>
      <c r="H112" s="24">
        <f t="shared" si="106"/>
        <v>0</v>
      </c>
      <c r="I112" s="24">
        <f t="shared" si="106"/>
        <v>0</v>
      </c>
      <c r="J112" s="24">
        <f t="shared" si="106"/>
        <v>0</v>
      </c>
      <c r="K112" s="24">
        <f t="shared" si="71"/>
        <v>0</v>
      </c>
      <c r="L112" s="248">
        <f>+L114</f>
        <v>142092023709</v>
      </c>
      <c r="M112" s="264">
        <f t="shared" si="63"/>
        <v>1.8004653483314589E-2</v>
      </c>
      <c r="N112" s="24">
        <f t="shared" ref="N112:W114" si="107">+N114</f>
        <v>0</v>
      </c>
      <c r="O112" s="24">
        <f t="shared" si="107"/>
        <v>0</v>
      </c>
      <c r="P112" s="24">
        <f t="shared" si="107"/>
        <v>142092023709</v>
      </c>
      <c r="Q112" s="24">
        <f t="shared" si="107"/>
        <v>0</v>
      </c>
      <c r="R112" s="24">
        <f t="shared" si="107"/>
        <v>142092023709</v>
      </c>
      <c r="S112" s="24">
        <f t="shared" si="107"/>
        <v>0</v>
      </c>
      <c r="T112" s="24">
        <f t="shared" si="107"/>
        <v>0</v>
      </c>
      <c r="U112" s="24">
        <f t="shared" si="107"/>
        <v>0</v>
      </c>
      <c r="V112" s="24">
        <f t="shared" si="107"/>
        <v>0</v>
      </c>
      <c r="W112" s="24">
        <f t="shared" si="107"/>
        <v>0</v>
      </c>
      <c r="X112" s="30">
        <f t="shared" si="72"/>
        <v>0</v>
      </c>
      <c r="Y112" s="31">
        <f t="shared" si="73"/>
        <v>0</v>
      </c>
      <c r="Z112" s="31">
        <f t="shared" si="74"/>
        <v>0</v>
      </c>
      <c r="AA112" s="31" t="s">
        <v>40</v>
      </c>
      <c r="AB112" s="32" t="s">
        <v>40</v>
      </c>
    </row>
    <row r="113" spans="1:28" s="4" customFormat="1" ht="28.5" customHeight="1" thickBot="1" x14ac:dyDescent="0.3">
      <c r="A113" s="21" t="s">
        <v>232</v>
      </c>
      <c r="B113" s="89" t="s">
        <v>37</v>
      </c>
      <c r="C113" s="90">
        <v>11</v>
      </c>
      <c r="D113" s="89" t="s">
        <v>38</v>
      </c>
      <c r="E113" s="23" t="s">
        <v>234</v>
      </c>
      <c r="F113" s="24">
        <f t="shared" si="106"/>
        <v>2577909803112</v>
      </c>
      <c r="G113" s="24">
        <f t="shared" si="106"/>
        <v>0</v>
      </c>
      <c r="H113" s="24">
        <f t="shared" si="106"/>
        <v>0</v>
      </c>
      <c r="I113" s="24">
        <f t="shared" si="106"/>
        <v>0</v>
      </c>
      <c r="J113" s="24">
        <f t="shared" si="106"/>
        <v>0</v>
      </c>
      <c r="K113" s="24">
        <f t="shared" si="71"/>
        <v>0</v>
      </c>
      <c r="L113" s="248">
        <f>+L115</f>
        <v>2577909803112</v>
      </c>
      <c r="M113" s="264">
        <f t="shared" si="63"/>
        <v>0.32665009269856321</v>
      </c>
      <c r="N113" s="24">
        <f t="shared" si="107"/>
        <v>0</v>
      </c>
      <c r="O113" s="24">
        <f t="shared" si="107"/>
        <v>2022613059636</v>
      </c>
      <c r="P113" s="24">
        <f t="shared" si="107"/>
        <v>555296743476</v>
      </c>
      <c r="Q113" s="24">
        <f t="shared" si="107"/>
        <v>2022613059636</v>
      </c>
      <c r="R113" s="24">
        <f t="shared" si="107"/>
        <v>555296743476</v>
      </c>
      <c r="S113" s="24">
        <f t="shared" si="107"/>
        <v>0</v>
      </c>
      <c r="T113" s="24">
        <f t="shared" si="107"/>
        <v>2022613059636</v>
      </c>
      <c r="U113" s="24">
        <f t="shared" si="107"/>
        <v>0</v>
      </c>
      <c r="V113" s="24">
        <f t="shared" si="107"/>
        <v>2022613059636</v>
      </c>
      <c r="W113" s="24">
        <f t="shared" si="107"/>
        <v>0</v>
      </c>
      <c r="X113" s="30">
        <f t="shared" si="72"/>
        <v>0.78459419223835636</v>
      </c>
      <c r="Y113" s="31">
        <f t="shared" si="73"/>
        <v>0.78459419223835636</v>
      </c>
      <c r="Z113" s="31">
        <f t="shared" si="74"/>
        <v>0.78459419223835636</v>
      </c>
      <c r="AA113" s="31">
        <f>+T113/Q113</f>
        <v>1</v>
      </c>
      <c r="AB113" s="32">
        <f>+V113/T113</f>
        <v>1</v>
      </c>
    </row>
    <row r="114" spans="1:28" ht="23.25" customHeight="1" x14ac:dyDescent="0.25">
      <c r="A114" s="39" t="s">
        <v>235</v>
      </c>
      <c r="B114" s="34" t="s">
        <v>37</v>
      </c>
      <c r="C114" s="34">
        <v>11</v>
      </c>
      <c r="D114" s="34" t="s">
        <v>233</v>
      </c>
      <c r="E114" s="40" t="s">
        <v>236</v>
      </c>
      <c r="F114" s="63">
        <f t="shared" si="106"/>
        <v>142092023709</v>
      </c>
      <c r="G114" s="63">
        <f t="shared" si="106"/>
        <v>0</v>
      </c>
      <c r="H114" s="63">
        <f t="shared" si="106"/>
        <v>0</v>
      </c>
      <c r="I114" s="63">
        <f t="shared" si="106"/>
        <v>0</v>
      </c>
      <c r="J114" s="63">
        <f t="shared" si="106"/>
        <v>0</v>
      </c>
      <c r="K114" s="63">
        <f t="shared" si="71"/>
        <v>0</v>
      </c>
      <c r="L114" s="254">
        <f>+L116</f>
        <v>142092023709</v>
      </c>
      <c r="M114" s="253">
        <f t="shared" si="63"/>
        <v>1.8004653483314589E-2</v>
      </c>
      <c r="N114" s="63">
        <f t="shared" si="107"/>
        <v>0</v>
      </c>
      <c r="O114" s="63">
        <f t="shared" si="107"/>
        <v>0</v>
      </c>
      <c r="P114" s="63">
        <f t="shared" si="107"/>
        <v>142092023709</v>
      </c>
      <c r="Q114" s="63">
        <f t="shared" si="107"/>
        <v>0</v>
      </c>
      <c r="R114" s="63">
        <f t="shared" si="107"/>
        <v>142092023709</v>
      </c>
      <c r="S114" s="63">
        <f t="shared" si="107"/>
        <v>0</v>
      </c>
      <c r="T114" s="63">
        <f t="shared" si="107"/>
        <v>0</v>
      </c>
      <c r="U114" s="63">
        <f t="shared" si="107"/>
        <v>0</v>
      </c>
      <c r="V114" s="63">
        <f t="shared" si="107"/>
        <v>0</v>
      </c>
      <c r="W114" s="63">
        <f t="shared" si="107"/>
        <v>0</v>
      </c>
      <c r="X114" s="38">
        <f t="shared" si="72"/>
        <v>0</v>
      </c>
      <c r="Y114" s="38">
        <f t="shared" si="73"/>
        <v>0</v>
      </c>
      <c r="Z114" s="38">
        <f t="shared" si="74"/>
        <v>0</v>
      </c>
      <c r="AA114" s="38" t="s">
        <v>40</v>
      </c>
      <c r="AB114" s="38" t="s">
        <v>40</v>
      </c>
    </row>
    <row r="115" spans="1:28" ht="23.25" customHeight="1" x14ac:dyDescent="0.25">
      <c r="A115" s="39" t="s">
        <v>235</v>
      </c>
      <c r="B115" s="82" t="s">
        <v>37</v>
      </c>
      <c r="C115" s="82">
        <v>11</v>
      </c>
      <c r="D115" s="82" t="s">
        <v>38</v>
      </c>
      <c r="E115" s="40" t="s">
        <v>236</v>
      </c>
      <c r="F115" s="63">
        <f>+F119</f>
        <v>2577909803112</v>
      </c>
      <c r="G115" s="63">
        <f>+G119</f>
        <v>0</v>
      </c>
      <c r="H115" s="63">
        <f>+H119</f>
        <v>0</v>
      </c>
      <c r="I115" s="63">
        <f>+I119</f>
        <v>0</v>
      </c>
      <c r="J115" s="63">
        <f>+J119</f>
        <v>0</v>
      </c>
      <c r="K115" s="63">
        <f t="shared" si="71"/>
        <v>0</v>
      </c>
      <c r="L115" s="254">
        <f>+L119</f>
        <v>2577909803112</v>
      </c>
      <c r="M115" s="253">
        <f t="shared" si="63"/>
        <v>0.32665009269856321</v>
      </c>
      <c r="N115" s="63">
        <f t="shared" ref="N115:W115" si="108">+N119</f>
        <v>0</v>
      </c>
      <c r="O115" s="63">
        <f t="shared" si="108"/>
        <v>2022613059636</v>
      </c>
      <c r="P115" s="63">
        <f t="shared" si="108"/>
        <v>555296743476</v>
      </c>
      <c r="Q115" s="63">
        <f t="shared" si="108"/>
        <v>2022613059636</v>
      </c>
      <c r="R115" s="63">
        <f t="shared" si="108"/>
        <v>555296743476</v>
      </c>
      <c r="S115" s="63">
        <f t="shared" si="108"/>
        <v>0</v>
      </c>
      <c r="T115" s="63">
        <f t="shared" si="108"/>
        <v>2022613059636</v>
      </c>
      <c r="U115" s="63">
        <f t="shared" si="108"/>
        <v>0</v>
      </c>
      <c r="V115" s="63">
        <f t="shared" si="108"/>
        <v>2022613059636</v>
      </c>
      <c r="W115" s="63">
        <f t="shared" si="108"/>
        <v>0</v>
      </c>
      <c r="X115" s="38">
        <f t="shared" si="72"/>
        <v>0.78459419223835636</v>
      </c>
      <c r="Y115" s="38">
        <f t="shared" si="73"/>
        <v>0.78459419223835636</v>
      </c>
      <c r="Z115" s="38">
        <f t="shared" si="74"/>
        <v>0.78459419223835636</v>
      </c>
      <c r="AA115" s="38">
        <f>+T115/Q115</f>
        <v>1</v>
      </c>
      <c r="AB115" s="38">
        <f>+V115/T115</f>
        <v>1</v>
      </c>
    </row>
    <row r="116" spans="1:28" ht="23.25" customHeight="1" x14ac:dyDescent="0.25">
      <c r="A116" s="39" t="s">
        <v>237</v>
      </c>
      <c r="B116" s="34" t="s">
        <v>37</v>
      </c>
      <c r="C116" s="34">
        <v>11</v>
      </c>
      <c r="D116" s="34" t="s">
        <v>233</v>
      </c>
      <c r="E116" s="40" t="s">
        <v>238</v>
      </c>
      <c r="F116" s="63">
        <f t="shared" ref="F116:J117" si="109">+F117</f>
        <v>142092023709</v>
      </c>
      <c r="G116" s="63">
        <f t="shared" si="109"/>
        <v>0</v>
      </c>
      <c r="H116" s="63">
        <f t="shared" si="109"/>
        <v>0</v>
      </c>
      <c r="I116" s="63">
        <f t="shared" si="109"/>
        <v>0</v>
      </c>
      <c r="J116" s="63">
        <f t="shared" si="109"/>
        <v>0</v>
      </c>
      <c r="K116" s="63">
        <f t="shared" si="71"/>
        <v>0</v>
      </c>
      <c r="L116" s="254">
        <f>+L117</f>
        <v>142092023709</v>
      </c>
      <c r="M116" s="253">
        <f t="shared" si="63"/>
        <v>1.8004653483314589E-2</v>
      </c>
      <c r="N116" s="63">
        <f t="shared" ref="N116:W117" si="110">+N117</f>
        <v>0</v>
      </c>
      <c r="O116" s="63">
        <f t="shared" si="110"/>
        <v>0</v>
      </c>
      <c r="P116" s="63">
        <f t="shared" si="110"/>
        <v>142092023709</v>
      </c>
      <c r="Q116" s="63">
        <f t="shared" si="110"/>
        <v>0</v>
      </c>
      <c r="R116" s="63">
        <f t="shared" si="110"/>
        <v>142092023709</v>
      </c>
      <c r="S116" s="63">
        <f t="shared" si="110"/>
        <v>0</v>
      </c>
      <c r="T116" s="63">
        <f t="shared" si="110"/>
        <v>0</v>
      </c>
      <c r="U116" s="63">
        <f t="shared" si="110"/>
        <v>0</v>
      </c>
      <c r="V116" s="63">
        <f t="shared" si="110"/>
        <v>0</v>
      </c>
      <c r="W116" s="63">
        <f t="shared" si="110"/>
        <v>0</v>
      </c>
      <c r="X116" s="38">
        <f t="shared" si="72"/>
        <v>0</v>
      </c>
      <c r="Y116" s="38">
        <f t="shared" si="73"/>
        <v>0</v>
      </c>
      <c r="Z116" s="38">
        <f t="shared" si="74"/>
        <v>0</v>
      </c>
      <c r="AA116" s="38" t="s">
        <v>40</v>
      </c>
      <c r="AB116" s="38" t="s">
        <v>40</v>
      </c>
    </row>
    <row r="117" spans="1:28" s="4" customFormat="1" ht="23.25" customHeight="1" x14ac:dyDescent="0.25">
      <c r="A117" s="39" t="s">
        <v>239</v>
      </c>
      <c r="B117" s="34" t="s">
        <v>37</v>
      </c>
      <c r="C117" s="34">
        <v>11</v>
      </c>
      <c r="D117" s="34" t="s">
        <v>233</v>
      </c>
      <c r="E117" s="40" t="s">
        <v>240</v>
      </c>
      <c r="F117" s="63">
        <f t="shared" si="109"/>
        <v>142092023709</v>
      </c>
      <c r="G117" s="63">
        <f t="shared" si="109"/>
        <v>0</v>
      </c>
      <c r="H117" s="63">
        <f t="shared" si="109"/>
        <v>0</v>
      </c>
      <c r="I117" s="63">
        <f t="shared" si="109"/>
        <v>0</v>
      </c>
      <c r="J117" s="63">
        <f t="shared" si="109"/>
        <v>0</v>
      </c>
      <c r="K117" s="63">
        <f t="shared" si="71"/>
        <v>0</v>
      </c>
      <c r="L117" s="254">
        <f>+L118</f>
        <v>142092023709</v>
      </c>
      <c r="M117" s="253">
        <f t="shared" si="63"/>
        <v>1.8004653483314589E-2</v>
      </c>
      <c r="N117" s="63">
        <f t="shared" si="110"/>
        <v>0</v>
      </c>
      <c r="O117" s="63">
        <f t="shared" si="110"/>
        <v>0</v>
      </c>
      <c r="P117" s="63">
        <f t="shared" si="110"/>
        <v>142092023709</v>
      </c>
      <c r="Q117" s="63">
        <f t="shared" si="110"/>
        <v>0</v>
      </c>
      <c r="R117" s="63">
        <f t="shared" si="110"/>
        <v>142092023709</v>
      </c>
      <c r="S117" s="63">
        <f t="shared" si="110"/>
        <v>0</v>
      </c>
      <c r="T117" s="63">
        <f t="shared" si="110"/>
        <v>0</v>
      </c>
      <c r="U117" s="63">
        <f t="shared" si="110"/>
        <v>0</v>
      </c>
      <c r="V117" s="63">
        <f t="shared" si="110"/>
        <v>0</v>
      </c>
      <c r="W117" s="63">
        <f t="shared" si="110"/>
        <v>0</v>
      </c>
      <c r="X117" s="38">
        <f t="shared" si="72"/>
        <v>0</v>
      </c>
      <c r="Y117" s="38">
        <f t="shared" si="73"/>
        <v>0</v>
      </c>
      <c r="Z117" s="38">
        <f t="shared" si="74"/>
        <v>0</v>
      </c>
      <c r="AA117" s="38" t="s">
        <v>40</v>
      </c>
      <c r="AB117" s="38" t="s">
        <v>40</v>
      </c>
    </row>
    <row r="118" spans="1:28" ht="23.25" customHeight="1" x14ac:dyDescent="0.25">
      <c r="A118" s="43" t="s">
        <v>241</v>
      </c>
      <c r="B118" s="44" t="s">
        <v>37</v>
      </c>
      <c r="C118" s="44">
        <v>11</v>
      </c>
      <c r="D118" s="44" t="s">
        <v>233</v>
      </c>
      <c r="E118" s="45" t="s">
        <v>37</v>
      </c>
      <c r="F118" s="48">
        <v>142092023709</v>
      </c>
      <c r="G118" s="48">
        <v>0</v>
      </c>
      <c r="H118" s="48">
        <v>0</v>
      </c>
      <c r="I118" s="46">
        <v>0</v>
      </c>
      <c r="J118" s="48">
        <v>0</v>
      </c>
      <c r="K118" s="48">
        <f t="shared" si="71"/>
        <v>0</v>
      </c>
      <c r="L118" s="255">
        <f>+F118+K118</f>
        <v>142092023709</v>
      </c>
      <c r="M118" s="253">
        <f t="shared" si="63"/>
        <v>1.8004653483314589E-2</v>
      </c>
      <c r="N118" s="48">
        <v>0</v>
      </c>
      <c r="O118" s="46">
        <v>0</v>
      </c>
      <c r="P118" s="88">
        <f>L118-O118</f>
        <v>142092023709</v>
      </c>
      <c r="Q118" s="46">
        <v>0</v>
      </c>
      <c r="R118" s="88">
        <f>+L118-Q118</f>
        <v>142092023709</v>
      </c>
      <c r="S118" s="46">
        <f>O118-Q118</f>
        <v>0</v>
      </c>
      <c r="T118" s="46">
        <v>0</v>
      </c>
      <c r="U118" s="88">
        <f>+Q118-T118</f>
        <v>0</v>
      </c>
      <c r="V118" s="46">
        <v>0</v>
      </c>
      <c r="W118" s="88">
        <f>+T118-V118</f>
        <v>0</v>
      </c>
      <c r="X118" s="58">
        <f t="shared" si="72"/>
        <v>0</v>
      </c>
      <c r="Y118" s="58">
        <f t="shared" si="73"/>
        <v>0</v>
      </c>
      <c r="Z118" s="58">
        <f t="shared" si="74"/>
        <v>0</v>
      </c>
      <c r="AA118" s="58" t="s">
        <v>40</v>
      </c>
      <c r="AB118" s="58" t="s">
        <v>40</v>
      </c>
    </row>
    <row r="119" spans="1:28" ht="23.25" customHeight="1" x14ac:dyDescent="0.25">
      <c r="A119" s="39" t="s">
        <v>242</v>
      </c>
      <c r="B119" s="82" t="s">
        <v>37</v>
      </c>
      <c r="C119" s="82">
        <v>11</v>
      </c>
      <c r="D119" s="82" t="s">
        <v>38</v>
      </c>
      <c r="E119" s="40" t="s">
        <v>243</v>
      </c>
      <c r="F119" s="63">
        <f>+F120</f>
        <v>2577909803112</v>
      </c>
      <c r="G119" s="63">
        <f>+G120</f>
        <v>0</v>
      </c>
      <c r="H119" s="63">
        <f>+H120</f>
        <v>0</v>
      </c>
      <c r="I119" s="63">
        <f>+I120</f>
        <v>0</v>
      </c>
      <c r="J119" s="63">
        <f>+J120</f>
        <v>0</v>
      </c>
      <c r="K119" s="63">
        <f t="shared" si="71"/>
        <v>0</v>
      </c>
      <c r="L119" s="254">
        <f>+L120</f>
        <v>2577909803112</v>
      </c>
      <c r="M119" s="253">
        <f t="shared" si="63"/>
        <v>0.32665009269856321</v>
      </c>
      <c r="N119" s="63">
        <f t="shared" ref="N119:W119" si="111">+N120</f>
        <v>0</v>
      </c>
      <c r="O119" s="63">
        <f t="shared" si="111"/>
        <v>2022613059636</v>
      </c>
      <c r="P119" s="63">
        <f t="shared" si="111"/>
        <v>555296743476</v>
      </c>
      <c r="Q119" s="63">
        <f t="shared" si="111"/>
        <v>2022613059636</v>
      </c>
      <c r="R119" s="63">
        <f t="shared" si="111"/>
        <v>555296743476</v>
      </c>
      <c r="S119" s="63">
        <f t="shared" si="111"/>
        <v>0</v>
      </c>
      <c r="T119" s="63">
        <f t="shared" si="111"/>
        <v>2022613059636</v>
      </c>
      <c r="U119" s="63">
        <f t="shared" si="111"/>
        <v>0</v>
      </c>
      <c r="V119" s="63">
        <f t="shared" si="111"/>
        <v>2022613059636</v>
      </c>
      <c r="W119" s="63">
        <f t="shared" si="111"/>
        <v>0</v>
      </c>
      <c r="X119" s="38">
        <f t="shared" si="72"/>
        <v>0.78459419223835636</v>
      </c>
      <c r="Y119" s="38">
        <f t="shared" si="73"/>
        <v>0.78459419223835636</v>
      </c>
      <c r="Z119" s="38">
        <f t="shared" si="74"/>
        <v>0.78459419223835636</v>
      </c>
      <c r="AA119" s="38">
        <f t="shared" ref="AA119:AA182" si="112">+T119/Q119</f>
        <v>1</v>
      </c>
      <c r="AB119" s="38">
        <f>+V119/T119</f>
        <v>1</v>
      </c>
    </row>
    <row r="120" spans="1:28" ht="23.25" customHeight="1" thickBot="1" x14ac:dyDescent="0.3">
      <c r="A120" s="83" t="s">
        <v>244</v>
      </c>
      <c r="B120" s="84" t="s">
        <v>37</v>
      </c>
      <c r="C120" s="84">
        <v>11</v>
      </c>
      <c r="D120" s="84" t="s">
        <v>38</v>
      </c>
      <c r="E120" s="85" t="s">
        <v>245</v>
      </c>
      <c r="F120" s="46">
        <v>2577909803112</v>
      </c>
      <c r="G120" s="88">
        <v>0</v>
      </c>
      <c r="H120" s="88">
        <v>0</v>
      </c>
      <c r="I120" s="88">
        <v>0</v>
      </c>
      <c r="J120" s="88">
        <v>0</v>
      </c>
      <c r="K120" s="88">
        <f t="shared" si="71"/>
        <v>0</v>
      </c>
      <c r="L120" s="256">
        <f>+F120+K120</f>
        <v>2577909803112</v>
      </c>
      <c r="M120" s="263">
        <f t="shared" si="63"/>
        <v>0.32665009269856321</v>
      </c>
      <c r="N120" s="88">
        <v>0</v>
      </c>
      <c r="O120" s="46">
        <v>2022613059636</v>
      </c>
      <c r="P120" s="88">
        <f>L120-O120</f>
        <v>555296743476</v>
      </c>
      <c r="Q120" s="46">
        <v>2022613059636</v>
      </c>
      <c r="R120" s="88">
        <f>+L120-Q120</f>
        <v>555296743476</v>
      </c>
      <c r="S120" s="46">
        <f>O120-Q120</f>
        <v>0</v>
      </c>
      <c r="T120" s="46">
        <v>2022613059636</v>
      </c>
      <c r="U120" s="88">
        <f>+Q120-T120</f>
        <v>0</v>
      </c>
      <c r="V120" s="46">
        <v>2022613059636</v>
      </c>
      <c r="W120" s="88">
        <f>+T120-V120</f>
        <v>0</v>
      </c>
      <c r="X120" s="49">
        <f t="shared" si="72"/>
        <v>0.78459419223835636</v>
      </c>
      <c r="Y120" s="49">
        <f t="shared" si="73"/>
        <v>0.78459419223835636</v>
      </c>
      <c r="Z120" s="49">
        <f t="shared" si="74"/>
        <v>0.78459419223835636</v>
      </c>
      <c r="AA120" s="49">
        <f t="shared" si="112"/>
        <v>1</v>
      </c>
      <c r="AB120" s="49">
        <f>+V120/T120</f>
        <v>1</v>
      </c>
    </row>
    <row r="121" spans="1:28" s="4" customFormat="1" ht="28.5" customHeight="1" thickBot="1" x14ac:dyDescent="0.3">
      <c r="A121" s="21" t="s">
        <v>246</v>
      </c>
      <c r="B121" s="89" t="s">
        <v>37</v>
      </c>
      <c r="C121" s="90">
        <v>10</v>
      </c>
      <c r="D121" s="89" t="s">
        <v>38</v>
      </c>
      <c r="E121" s="23" t="s">
        <v>247</v>
      </c>
      <c r="F121" s="24">
        <f>+F124+F230+F252+F262+F268</f>
        <v>4895916309483</v>
      </c>
      <c r="G121" s="24">
        <f>+G124+G230+G252+G262+G268</f>
        <v>0</v>
      </c>
      <c r="H121" s="24">
        <f>+H124+H230+H252+H262+H268</f>
        <v>0</v>
      </c>
      <c r="I121" s="24">
        <f>+I124+I230+I252+I262+I268</f>
        <v>0</v>
      </c>
      <c r="J121" s="24">
        <f>+J124+J230+J252+J262+J268</f>
        <v>0</v>
      </c>
      <c r="K121" s="24">
        <f t="shared" si="71"/>
        <v>0</v>
      </c>
      <c r="L121" s="248">
        <f>+L124+L230+L252+L262+L268</f>
        <v>4895916309483</v>
      </c>
      <c r="M121" s="264">
        <f t="shared" si="63"/>
        <v>0.62036752193829503</v>
      </c>
      <c r="N121" s="24">
        <f t="shared" ref="N121:W121" si="113">+N124+N230+N252+N262+N268</f>
        <v>0</v>
      </c>
      <c r="O121" s="24">
        <f t="shared" si="113"/>
        <v>3755782399169.5698</v>
      </c>
      <c r="P121" s="24">
        <f t="shared" si="113"/>
        <v>1140133910313.4302</v>
      </c>
      <c r="Q121" s="24">
        <f t="shared" si="113"/>
        <v>3751374544064.5801</v>
      </c>
      <c r="R121" s="24">
        <f t="shared" si="113"/>
        <v>1144541765418.4197</v>
      </c>
      <c r="S121" s="24">
        <f t="shared" si="113"/>
        <v>4407855104.9900007</v>
      </c>
      <c r="T121" s="24">
        <f t="shared" si="113"/>
        <v>51300069590.750008</v>
      </c>
      <c r="U121" s="24">
        <f t="shared" si="113"/>
        <v>3700074474473.8301</v>
      </c>
      <c r="V121" s="24">
        <f t="shared" si="113"/>
        <v>51271573379.750008</v>
      </c>
      <c r="W121" s="24">
        <f t="shared" si="113"/>
        <v>28496211</v>
      </c>
      <c r="X121" s="30">
        <f t="shared" si="72"/>
        <v>0.76622521851496239</v>
      </c>
      <c r="Y121" s="243">
        <f t="shared" si="73"/>
        <v>1.0478134499845485E-2</v>
      </c>
      <c r="Z121" s="243">
        <f t="shared" si="74"/>
        <v>1.0472314095819214E-2</v>
      </c>
      <c r="AA121" s="31">
        <f t="shared" si="112"/>
        <v>1.3675006051293095E-2</v>
      </c>
      <c r="AB121" s="32">
        <f>+V121/T121</f>
        <v>0.99944451905762832</v>
      </c>
    </row>
    <row r="122" spans="1:28" s="4" customFormat="1" ht="28.5" customHeight="1" thickBot="1" x14ac:dyDescent="0.3">
      <c r="A122" s="21" t="s">
        <v>246</v>
      </c>
      <c r="B122" s="89" t="s">
        <v>37</v>
      </c>
      <c r="C122" s="90">
        <v>13</v>
      </c>
      <c r="D122" s="89" t="s">
        <v>38</v>
      </c>
      <c r="E122" s="23" t="s">
        <v>247</v>
      </c>
      <c r="F122" s="24">
        <f>+F269</f>
        <v>15000000000</v>
      </c>
      <c r="G122" s="24">
        <f>+G269</f>
        <v>0</v>
      </c>
      <c r="H122" s="24">
        <f>+H269</f>
        <v>0</v>
      </c>
      <c r="I122" s="24">
        <f>+I269</f>
        <v>2925000000</v>
      </c>
      <c r="J122" s="24">
        <f>+J269</f>
        <v>2925000000</v>
      </c>
      <c r="K122" s="24">
        <f t="shared" si="71"/>
        <v>0</v>
      </c>
      <c r="L122" s="248">
        <f>+L269</f>
        <v>15000000000</v>
      </c>
      <c r="M122" s="25">
        <f t="shared" si="63"/>
        <v>1.9006682796130295E-3</v>
      </c>
      <c r="N122" s="24">
        <f t="shared" ref="N122:W122" si="114">+N269</f>
        <v>0</v>
      </c>
      <c r="O122" s="24">
        <f t="shared" si="114"/>
        <v>10555000000</v>
      </c>
      <c r="P122" s="24">
        <f t="shared" si="114"/>
        <v>4445000000</v>
      </c>
      <c r="Q122" s="24">
        <f t="shared" si="114"/>
        <v>6405089410</v>
      </c>
      <c r="R122" s="24">
        <f t="shared" si="114"/>
        <v>8594910590</v>
      </c>
      <c r="S122" s="24">
        <f t="shared" si="114"/>
        <v>4149910590</v>
      </c>
      <c r="T122" s="24">
        <f t="shared" si="114"/>
        <v>0</v>
      </c>
      <c r="U122" s="24">
        <f t="shared" si="114"/>
        <v>6405089410</v>
      </c>
      <c r="V122" s="24">
        <f t="shared" si="114"/>
        <v>0</v>
      </c>
      <c r="W122" s="24">
        <f t="shared" si="114"/>
        <v>0</v>
      </c>
      <c r="X122" s="30">
        <f t="shared" si="72"/>
        <v>0.42700596066666668</v>
      </c>
      <c r="Y122" s="243">
        <f t="shared" si="73"/>
        <v>0</v>
      </c>
      <c r="Z122" s="31">
        <f t="shared" si="74"/>
        <v>0</v>
      </c>
      <c r="AA122" s="31">
        <f t="shared" si="112"/>
        <v>0</v>
      </c>
      <c r="AB122" s="32" t="s">
        <v>40</v>
      </c>
    </row>
    <row r="123" spans="1:28" s="4" customFormat="1" ht="28.5" customHeight="1" thickBot="1" x14ac:dyDescent="0.3">
      <c r="A123" s="21" t="s">
        <v>246</v>
      </c>
      <c r="B123" s="89" t="s">
        <v>41</v>
      </c>
      <c r="C123" s="90">
        <v>20</v>
      </c>
      <c r="D123" s="89" t="s">
        <v>38</v>
      </c>
      <c r="E123" s="23" t="s">
        <v>247</v>
      </c>
      <c r="F123" s="24">
        <f>+F240+F270</f>
        <v>147104900000</v>
      </c>
      <c r="G123" s="24">
        <f>+G240+G270</f>
        <v>0</v>
      </c>
      <c r="H123" s="24">
        <f>+H240+H270</f>
        <v>0</v>
      </c>
      <c r="I123" s="24">
        <f>+I240+I270</f>
        <v>2449172608</v>
      </c>
      <c r="J123" s="24">
        <f>+J240+J270</f>
        <v>2449172608</v>
      </c>
      <c r="K123" s="24">
        <f t="shared" si="71"/>
        <v>0</v>
      </c>
      <c r="L123" s="248">
        <f>+L240+L270</f>
        <v>147104900000</v>
      </c>
      <c r="M123" s="25">
        <f t="shared" si="63"/>
        <v>1.8639841147043115E-2</v>
      </c>
      <c r="N123" s="24">
        <f t="shared" ref="N123:W123" si="115">+N240+N270</f>
        <v>0</v>
      </c>
      <c r="O123" s="24">
        <f t="shared" si="115"/>
        <v>129138179648</v>
      </c>
      <c r="P123" s="24">
        <f t="shared" si="115"/>
        <v>17966720352</v>
      </c>
      <c r="Q123" s="24">
        <f t="shared" si="115"/>
        <v>86327676003.25</v>
      </c>
      <c r="R123" s="24">
        <f t="shared" si="115"/>
        <v>60777223996.75</v>
      </c>
      <c r="S123" s="24">
        <f t="shared" si="115"/>
        <v>42810503644.75</v>
      </c>
      <c r="T123" s="24">
        <f t="shared" si="115"/>
        <v>68159224287.770004</v>
      </c>
      <c r="U123" s="24">
        <f t="shared" si="115"/>
        <v>18168451715.48</v>
      </c>
      <c r="V123" s="24">
        <f t="shared" si="115"/>
        <v>68141894605.770004</v>
      </c>
      <c r="W123" s="24">
        <f t="shared" si="115"/>
        <v>17329682</v>
      </c>
      <c r="X123" s="30">
        <f t="shared" si="72"/>
        <v>0.58684432675764031</v>
      </c>
      <c r="Y123" s="31">
        <f t="shared" si="73"/>
        <v>0.46333755223496975</v>
      </c>
      <c r="Z123" s="31">
        <f t="shared" si="74"/>
        <v>0.46321974730800947</v>
      </c>
      <c r="AA123" s="31">
        <f t="shared" si="112"/>
        <v>0.78954082217160571</v>
      </c>
      <c r="AB123" s="32">
        <f>+V123/T123</f>
        <v>0.9997457470770672</v>
      </c>
    </row>
    <row r="124" spans="1:28" ht="24" customHeight="1" x14ac:dyDescent="0.25">
      <c r="A124" s="33" t="s">
        <v>248</v>
      </c>
      <c r="B124" s="92" t="s">
        <v>37</v>
      </c>
      <c r="C124" s="92">
        <v>10</v>
      </c>
      <c r="D124" s="92" t="s">
        <v>38</v>
      </c>
      <c r="E124" s="35" t="s">
        <v>249</v>
      </c>
      <c r="F124" s="93">
        <f>+F125</f>
        <v>4811194871576</v>
      </c>
      <c r="G124" s="93">
        <f>+G125</f>
        <v>0</v>
      </c>
      <c r="H124" s="93">
        <f>+H125</f>
        <v>0</v>
      </c>
      <c r="I124" s="93">
        <f>+I125</f>
        <v>0</v>
      </c>
      <c r="J124" s="93">
        <f>+J125</f>
        <v>0</v>
      </c>
      <c r="K124" s="93">
        <f t="shared" si="71"/>
        <v>0</v>
      </c>
      <c r="L124" s="257">
        <f>+L125</f>
        <v>4811194871576</v>
      </c>
      <c r="M124" s="265">
        <f t="shared" si="63"/>
        <v>0.60963236529609244</v>
      </c>
      <c r="N124" s="93">
        <f t="shared" ref="N124:W124" si="116">+N125</f>
        <v>0</v>
      </c>
      <c r="O124" s="93">
        <f t="shared" si="116"/>
        <v>3679071393973.6899</v>
      </c>
      <c r="P124" s="93">
        <f t="shared" si="116"/>
        <v>1132123477602.3101</v>
      </c>
      <c r="Q124" s="93">
        <f t="shared" si="116"/>
        <v>3678056733712.9502</v>
      </c>
      <c r="R124" s="93">
        <f t="shared" si="116"/>
        <v>1133138137863.0498</v>
      </c>
      <c r="S124" s="93">
        <f t="shared" si="116"/>
        <v>1014660260.7399993</v>
      </c>
      <c r="T124" s="93">
        <f t="shared" si="116"/>
        <v>4520075090.2700005</v>
      </c>
      <c r="U124" s="93">
        <f t="shared" si="116"/>
        <v>3673536658622.6797</v>
      </c>
      <c r="V124" s="93">
        <f t="shared" si="116"/>
        <v>4507374526.2700005</v>
      </c>
      <c r="W124" s="93">
        <f t="shared" si="116"/>
        <v>12700564</v>
      </c>
      <c r="X124" s="38">
        <f t="shared" si="72"/>
        <v>0.7644788523205529</v>
      </c>
      <c r="Y124" s="147">
        <f t="shared" si="73"/>
        <v>9.3949116818653456E-4</v>
      </c>
      <c r="Z124" s="147">
        <f t="shared" si="74"/>
        <v>9.3685137405243426E-4</v>
      </c>
      <c r="AA124" s="147">
        <f t="shared" si="112"/>
        <v>1.2289302252570323E-3</v>
      </c>
      <c r="AB124" s="38">
        <f>+V124/T124</f>
        <v>0.99719018738707699</v>
      </c>
    </row>
    <row r="125" spans="1:28" ht="24" customHeight="1" x14ac:dyDescent="0.25">
      <c r="A125" s="39" t="s">
        <v>250</v>
      </c>
      <c r="B125" s="34" t="s">
        <v>37</v>
      </c>
      <c r="C125" s="34">
        <v>10</v>
      </c>
      <c r="D125" s="34" t="s">
        <v>38</v>
      </c>
      <c r="E125" s="40" t="s">
        <v>251</v>
      </c>
      <c r="F125" s="62">
        <f>+F126+F130+F134+F138+F142+F146+F150+F154+F158+F162+F166+F170+F174+F178+F182+F186+F190+F194+F198+F202+F206+F210+F214+F218+F222+F226</f>
        <v>4811194871576</v>
      </c>
      <c r="G125" s="62">
        <f>+G126+G130+G134+G138+G142+G146+G150+G154+G158+G162+G166+G170+G174+G178+G182+G186+G190+G194+G198+G202+G206+G210+G214+G218+G222+G226</f>
        <v>0</v>
      </c>
      <c r="H125" s="62">
        <f>+H126+H130+H134+H138+H142+H146+H150+H154+H158+H162+H166+H170+H174+H178+H182+H186+H190+H194+H198+H202+H206+H210+H214+H218+H222+H226</f>
        <v>0</v>
      </c>
      <c r="I125" s="62">
        <f>+I126+I130+I134+I138+I142+I146+I150+I154+I158+I162+I166+I170+I174+I178+I182+I186+I190+I194+I198+I202+I206+I210+I214+I218+I222+I226</f>
        <v>0</v>
      </c>
      <c r="J125" s="62">
        <f>+J126+J130+J134+J138+J142+J146+J150+J154+J158+J162+J166+J170+J174+J178+J182+J186+J190+J194+J198+J202+J206+J210+J214+J218+J222+J226</f>
        <v>0</v>
      </c>
      <c r="K125" s="62">
        <f t="shared" si="71"/>
        <v>0</v>
      </c>
      <c r="L125" s="66">
        <f>+L126+L130+L134+L138+L142+L146+L150+L154+L158+L162+L166+L170+L174+L178+L182+L186+L190+L194+L198+L202+L206+L210+L214+L218+L222+L226</f>
        <v>4811194871576</v>
      </c>
      <c r="M125" s="253">
        <f t="shared" si="63"/>
        <v>0.60963236529609244</v>
      </c>
      <c r="N125" s="62">
        <f t="shared" ref="N125:W125" si="117">+N126+N130+N134+N138+N142+N146+N150+N154+N158+N162+N166+N170+N174+N178+N182+N186+N190+N194+N198+N202+N206+N210+N214+N218+N222+N226</f>
        <v>0</v>
      </c>
      <c r="O125" s="62">
        <f t="shared" si="117"/>
        <v>3679071393973.6899</v>
      </c>
      <c r="P125" s="62">
        <f t="shared" si="117"/>
        <v>1132123477602.3101</v>
      </c>
      <c r="Q125" s="62">
        <f t="shared" si="117"/>
        <v>3678056733712.9502</v>
      </c>
      <c r="R125" s="62">
        <f t="shared" si="117"/>
        <v>1133138137863.0498</v>
      </c>
      <c r="S125" s="62">
        <f t="shared" si="117"/>
        <v>1014660260.7399993</v>
      </c>
      <c r="T125" s="62">
        <f t="shared" si="117"/>
        <v>4520075090.2700005</v>
      </c>
      <c r="U125" s="62">
        <f t="shared" si="117"/>
        <v>3673536658622.6797</v>
      </c>
      <c r="V125" s="62">
        <f t="shared" si="117"/>
        <v>4507374526.2700005</v>
      </c>
      <c r="W125" s="62">
        <f t="shared" si="117"/>
        <v>12700564</v>
      </c>
      <c r="X125" s="38">
        <f t="shared" si="72"/>
        <v>0.7644788523205529</v>
      </c>
      <c r="Y125" s="147">
        <f t="shared" si="73"/>
        <v>9.3949116818653456E-4</v>
      </c>
      <c r="Z125" s="147">
        <f t="shared" si="74"/>
        <v>9.3685137405243426E-4</v>
      </c>
      <c r="AA125" s="147">
        <f t="shared" si="112"/>
        <v>1.2289302252570323E-3</v>
      </c>
      <c r="AB125" s="38">
        <f>+V125/T125</f>
        <v>0.99719018738707699</v>
      </c>
    </row>
    <row r="126" spans="1:28" ht="54" customHeight="1" x14ac:dyDescent="0.25">
      <c r="A126" s="39" t="s">
        <v>252</v>
      </c>
      <c r="B126" s="34" t="s">
        <v>37</v>
      </c>
      <c r="C126" s="34">
        <v>10</v>
      </c>
      <c r="D126" s="34" t="s">
        <v>38</v>
      </c>
      <c r="E126" s="40" t="s">
        <v>253</v>
      </c>
      <c r="F126" s="62">
        <f t="shared" ref="F126:J128" si="118">+F127</f>
        <v>214344555873</v>
      </c>
      <c r="G126" s="62">
        <f t="shared" si="118"/>
        <v>0</v>
      </c>
      <c r="H126" s="62">
        <f t="shared" si="118"/>
        <v>0</v>
      </c>
      <c r="I126" s="62">
        <f t="shared" si="118"/>
        <v>0</v>
      </c>
      <c r="J126" s="62">
        <f t="shared" si="118"/>
        <v>0</v>
      </c>
      <c r="K126" s="62">
        <f t="shared" si="71"/>
        <v>0</v>
      </c>
      <c r="L126" s="66">
        <f>+L127</f>
        <v>214344555873</v>
      </c>
      <c r="M126" s="253">
        <f t="shared" si="63"/>
        <v>2.7159859883703584E-2</v>
      </c>
      <c r="N126" s="62">
        <f t="shared" ref="N126:W128" si="119">+N127</f>
        <v>0</v>
      </c>
      <c r="O126" s="62">
        <f t="shared" si="119"/>
        <v>189713379685</v>
      </c>
      <c r="P126" s="62">
        <f t="shared" si="119"/>
        <v>24631176188</v>
      </c>
      <c r="Q126" s="62">
        <f t="shared" si="119"/>
        <v>189713379685</v>
      </c>
      <c r="R126" s="62">
        <f t="shared" si="119"/>
        <v>24631176188</v>
      </c>
      <c r="S126" s="62">
        <f t="shared" si="119"/>
        <v>0</v>
      </c>
      <c r="T126" s="62">
        <f t="shared" si="119"/>
        <v>0</v>
      </c>
      <c r="U126" s="62">
        <f t="shared" si="119"/>
        <v>189713379685</v>
      </c>
      <c r="V126" s="62">
        <f t="shared" si="119"/>
        <v>0</v>
      </c>
      <c r="W126" s="62">
        <f t="shared" si="119"/>
        <v>0</v>
      </c>
      <c r="X126" s="38">
        <f t="shared" si="72"/>
        <v>0.88508606580801585</v>
      </c>
      <c r="Y126" s="38">
        <f t="shared" si="73"/>
        <v>0</v>
      </c>
      <c r="Z126" s="38">
        <f t="shared" si="74"/>
        <v>0</v>
      </c>
      <c r="AA126" s="38">
        <f t="shared" si="112"/>
        <v>0</v>
      </c>
      <c r="AB126" s="38" t="s">
        <v>40</v>
      </c>
    </row>
    <row r="127" spans="1:28" ht="54" customHeight="1" x14ac:dyDescent="0.25">
      <c r="A127" s="39" t="s">
        <v>254</v>
      </c>
      <c r="B127" s="34" t="s">
        <v>37</v>
      </c>
      <c r="C127" s="34">
        <v>10</v>
      </c>
      <c r="D127" s="34" t="s">
        <v>38</v>
      </c>
      <c r="E127" s="40" t="s">
        <v>253</v>
      </c>
      <c r="F127" s="62">
        <f t="shared" si="118"/>
        <v>214344555873</v>
      </c>
      <c r="G127" s="62">
        <f t="shared" si="118"/>
        <v>0</v>
      </c>
      <c r="H127" s="62">
        <f t="shared" si="118"/>
        <v>0</v>
      </c>
      <c r="I127" s="62">
        <f t="shared" si="118"/>
        <v>0</v>
      </c>
      <c r="J127" s="62">
        <f t="shared" si="118"/>
        <v>0</v>
      </c>
      <c r="K127" s="62">
        <f t="shared" si="71"/>
        <v>0</v>
      </c>
      <c r="L127" s="66">
        <f>+L128</f>
        <v>214344555873</v>
      </c>
      <c r="M127" s="253">
        <f t="shared" si="63"/>
        <v>2.7159859883703584E-2</v>
      </c>
      <c r="N127" s="62">
        <f t="shared" si="119"/>
        <v>0</v>
      </c>
      <c r="O127" s="62">
        <f t="shared" si="119"/>
        <v>189713379685</v>
      </c>
      <c r="P127" s="62">
        <f t="shared" si="119"/>
        <v>24631176188</v>
      </c>
      <c r="Q127" s="62">
        <f t="shared" si="119"/>
        <v>189713379685</v>
      </c>
      <c r="R127" s="62">
        <f t="shared" si="119"/>
        <v>24631176188</v>
      </c>
      <c r="S127" s="62">
        <f t="shared" si="119"/>
        <v>0</v>
      </c>
      <c r="T127" s="62">
        <f t="shared" si="119"/>
        <v>0</v>
      </c>
      <c r="U127" s="62">
        <f t="shared" si="119"/>
        <v>189713379685</v>
      </c>
      <c r="V127" s="62">
        <f t="shared" si="119"/>
        <v>0</v>
      </c>
      <c r="W127" s="62">
        <f t="shared" si="119"/>
        <v>0</v>
      </c>
      <c r="X127" s="38">
        <f t="shared" si="72"/>
        <v>0.88508606580801585</v>
      </c>
      <c r="Y127" s="38">
        <f t="shared" si="73"/>
        <v>0</v>
      </c>
      <c r="Z127" s="38">
        <f t="shared" si="74"/>
        <v>0</v>
      </c>
      <c r="AA127" s="38">
        <f t="shared" si="112"/>
        <v>0</v>
      </c>
      <c r="AB127" s="38" t="s">
        <v>40</v>
      </c>
    </row>
    <row r="128" spans="1:28" ht="30" customHeight="1" x14ac:dyDescent="0.25">
      <c r="A128" s="39" t="s">
        <v>255</v>
      </c>
      <c r="B128" s="34" t="s">
        <v>37</v>
      </c>
      <c r="C128" s="34">
        <v>10</v>
      </c>
      <c r="D128" s="34" t="s">
        <v>38</v>
      </c>
      <c r="E128" s="40" t="s">
        <v>256</v>
      </c>
      <c r="F128" s="62">
        <f t="shared" si="118"/>
        <v>214344555873</v>
      </c>
      <c r="G128" s="62">
        <f t="shared" si="118"/>
        <v>0</v>
      </c>
      <c r="H128" s="62">
        <f t="shared" si="118"/>
        <v>0</v>
      </c>
      <c r="I128" s="62">
        <f t="shared" si="118"/>
        <v>0</v>
      </c>
      <c r="J128" s="62">
        <f t="shared" si="118"/>
        <v>0</v>
      </c>
      <c r="K128" s="62">
        <f t="shared" si="71"/>
        <v>0</v>
      </c>
      <c r="L128" s="66">
        <f>+L129</f>
        <v>214344555873</v>
      </c>
      <c r="M128" s="253">
        <f t="shared" si="63"/>
        <v>2.7159859883703584E-2</v>
      </c>
      <c r="N128" s="62">
        <f t="shared" si="119"/>
        <v>0</v>
      </c>
      <c r="O128" s="62">
        <f t="shared" si="119"/>
        <v>189713379685</v>
      </c>
      <c r="P128" s="62">
        <f t="shared" si="119"/>
        <v>24631176188</v>
      </c>
      <c r="Q128" s="62">
        <f t="shared" si="119"/>
        <v>189713379685</v>
      </c>
      <c r="R128" s="62">
        <f t="shared" si="119"/>
        <v>24631176188</v>
      </c>
      <c r="S128" s="62">
        <f t="shared" si="119"/>
        <v>0</v>
      </c>
      <c r="T128" s="62">
        <f t="shared" si="119"/>
        <v>0</v>
      </c>
      <c r="U128" s="62">
        <f t="shared" si="119"/>
        <v>189713379685</v>
      </c>
      <c r="V128" s="62">
        <f t="shared" si="119"/>
        <v>0</v>
      </c>
      <c r="W128" s="62">
        <f t="shared" si="119"/>
        <v>0</v>
      </c>
      <c r="X128" s="38">
        <f t="shared" si="72"/>
        <v>0.88508606580801585</v>
      </c>
      <c r="Y128" s="38">
        <f t="shared" si="73"/>
        <v>0</v>
      </c>
      <c r="Z128" s="38">
        <f t="shared" si="74"/>
        <v>0</v>
      </c>
      <c r="AA128" s="38">
        <f t="shared" si="112"/>
        <v>0</v>
      </c>
      <c r="AB128" s="38" t="s">
        <v>40</v>
      </c>
    </row>
    <row r="129" spans="1:28" ht="30" customHeight="1" x14ac:dyDescent="0.25">
      <c r="A129" s="43" t="s">
        <v>257</v>
      </c>
      <c r="B129" s="44" t="s">
        <v>37</v>
      </c>
      <c r="C129" s="44">
        <v>10</v>
      </c>
      <c r="D129" s="44" t="s">
        <v>38</v>
      </c>
      <c r="E129" s="45" t="s">
        <v>258</v>
      </c>
      <c r="F129" s="46">
        <v>214344555873</v>
      </c>
      <c r="G129" s="46">
        <v>0</v>
      </c>
      <c r="H129" s="46">
        <v>0</v>
      </c>
      <c r="I129" s="46">
        <v>0</v>
      </c>
      <c r="J129" s="46">
        <v>0</v>
      </c>
      <c r="K129" s="46">
        <f t="shared" si="71"/>
        <v>0</v>
      </c>
      <c r="L129" s="56">
        <f>+F129+K129</f>
        <v>214344555873</v>
      </c>
      <c r="M129" s="266">
        <f t="shared" si="63"/>
        <v>2.7159859883703584E-2</v>
      </c>
      <c r="N129" s="46">
        <v>0</v>
      </c>
      <c r="O129" s="46">
        <v>189713379685</v>
      </c>
      <c r="P129" s="46">
        <f>L129-O129</f>
        <v>24631176188</v>
      </c>
      <c r="Q129" s="46">
        <v>189713379685</v>
      </c>
      <c r="R129" s="46">
        <f>+L129-Q129</f>
        <v>24631176188</v>
      </c>
      <c r="S129" s="46">
        <f>O129-Q129</f>
        <v>0</v>
      </c>
      <c r="T129" s="46">
        <v>0</v>
      </c>
      <c r="U129" s="46">
        <f>+Q129-T129</f>
        <v>189713379685</v>
      </c>
      <c r="V129" s="46">
        <v>0</v>
      </c>
      <c r="W129" s="88">
        <f>+T129-V129</f>
        <v>0</v>
      </c>
      <c r="X129" s="49">
        <f t="shared" si="72"/>
        <v>0.88508606580801585</v>
      </c>
      <c r="Y129" s="49">
        <f t="shared" si="73"/>
        <v>0</v>
      </c>
      <c r="Z129" s="49">
        <f t="shared" si="74"/>
        <v>0</v>
      </c>
      <c r="AA129" s="49">
        <f t="shared" si="112"/>
        <v>0</v>
      </c>
      <c r="AB129" s="49" t="s">
        <v>40</v>
      </c>
    </row>
    <row r="130" spans="1:28" ht="49.5" customHeight="1" x14ac:dyDescent="0.25">
      <c r="A130" s="39" t="s">
        <v>259</v>
      </c>
      <c r="B130" s="34" t="s">
        <v>37</v>
      </c>
      <c r="C130" s="34">
        <v>10</v>
      </c>
      <c r="D130" s="34" t="s">
        <v>38</v>
      </c>
      <c r="E130" s="40" t="s">
        <v>260</v>
      </c>
      <c r="F130" s="62">
        <f t="shared" ref="F130:J132" si="120">+F131</f>
        <v>3195851089</v>
      </c>
      <c r="G130" s="62">
        <f t="shared" si="120"/>
        <v>0</v>
      </c>
      <c r="H130" s="62">
        <f t="shared" si="120"/>
        <v>0</v>
      </c>
      <c r="I130" s="62">
        <f t="shared" si="120"/>
        <v>0</v>
      </c>
      <c r="J130" s="62">
        <f t="shared" si="120"/>
        <v>0</v>
      </c>
      <c r="K130" s="62">
        <f t="shared" si="71"/>
        <v>0</v>
      </c>
      <c r="L130" s="66">
        <f>+L131</f>
        <v>3195851089</v>
      </c>
      <c r="M130" s="42">
        <f t="shared" si="63"/>
        <v>4.0495018608193714E-4</v>
      </c>
      <c r="N130" s="62">
        <f t="shared" ref="N130:W132" si="121">+N131</f>
        <v>0</v>
      </c>
      <c r="O130" s="62">
        <f t="shared" si="121"/>
        <v>3195851089</v>
      </c>
      <c r="P130" s="62">
        <f t="shared" si="121"/>
        <v>0</v>
      </c>
      <c r="Q130" s="62">
        <f t="shared" si="121"/>
        <v>3195851089</v>
      </c>
      <c r="R130" s="62">
        <f t="shared" si="121"/>
        <v>0</v>
      </c>
      <c r="S130" s="62">
        <f t="shared" si="121"/>
        <v>0</v>
      </c>
      <c r="T130" s="62">
        <f t="shared" si="121"/>
        <v>0</v>
      </c>
      <c r="U130" s="62">
        <f t="shared" si="121"/>
        <v>3195851089</v>
      </c>
      <c r="V130" s="62">
        <f t="shared" si="121"/>
        <v>0</v>
      </c>
      <c r="W130" s="62">
        <f t="shared" si="121"/>
        <v>0</v>
      </c>
      <c r="X130" s="38">
        <f t="shared" si="72"/>
        <v>1</v>
      </c>
      <c r="Y130" s="38">
        <f t="shared" si="73"/>
        <v>0</v>
      </c>
      <c r="Z130" s="38">
        <f t="shared" si="74"/>
        <v>0</v>
      </c>
      <c r="AA130" s="38">
        <f t="shared" si="112"/>
        <v>0</v>
      </c>
      <c r="AB130" s="38" t="s">
        <v>40</v>
      </c>
    </row>
    <row r="131" spans="1:28" ht="49.5" customHeight="1" x14ac:dyDescent="0.25">
      <c r="A131" s="39" t="s">
        <v>261</v>
      </c>
      <c r="B131" s="34" t="s">
        <v>37</v>
      </c>
      <c r="C131" s="34">
        <v>10</v>
      </c>
      <c r="D131" s="34" t="s">
        <v>38</v>
      </c>
      <c r="E131" s="95" t="s">
        <v>260</v>
      </c>
      <c r="F131" s="62">
        <f t="shared" si="120"/>
        <v>3195851089</v>
      </c>
      <c r="G131" s="62">
        <f t="shared" si="120"/>
        <v>0</v>
      </c>
      <c r="H131" s="62">
        <f t="shared" si="120"/>
        <v>0</v>
      </c>
      <c r="I131" s="62">
        <f t="shared" si="120"/>
        <v>0</v>
      </c>
      <c r="J131" s="62">
        <f t="shared" si="120"/>
        <v>0</v>
      </c>
      <c r="K131" s="62">
        <f t="shared" si="71"/>
        <v>0</v>
      </c>
      <c r="L131" s="66">
        <f>+L132</f>
        <v>3195851089</v>
      </c>
      <c r="M131" s="42">
        <f t="shared" si="63"/>
        <v>4.0495018608193714E-4</v>
      </c>
      <c r="N131" s="62">
        <f t="shared" si="121"/>
        <v>0</v>
      </c>
      <c r="O131" s="62">
        <f t="shared" si="121"/>
        <v>3195851089</v>
      </c>
      <c r="P131" s="62">
        <f t="shared" si="121"/>
        <v>0</v>
      </c>
      <c r="Q131" s="62">
        <f t="shared" si="121"/>
        <v>3195851089</v>
      </c>
      <c r="R131" s="62">
        <f t="shared" si="121"/>
        <v>0</v>
      </c>
      <c r="S131" s="62">
        <f t="shared" si="121"/>
        <v>0</v>
      </c>
      <c r="T131" s="62">
        <f t="shared" si="121"/>
        <v>0</v>
      </c>
      <c r="U131" s="62">
        <f t="shared" si="121"/>
        <v>3195851089</v>
      </c>
      <c r="V131" s="62">
        <f t="shared" si="121"/>
        <v>0</v>
      </c>
      <c r="W131" s="62">
        <f t="shared" si="121"/>
        <v>0</v>
      </c>
      <c r="X131" s="38">
        <f t="shared" si="72"/>
        <v>1</v>
      </c>
      <c r="Y131" s="38">
        <f t="shared" si="73"/>
        <v>0</v>
      </c>
      <c r="Z131" s="38">
        <f t="shared" si="74"/>
        <v>0</v>
      </c>
      <c r="AA131" s="38">
        <f t="shared" si="112"/>
        <v>0</v>
      </c>
      <c r="AB131" s="38" t="s">
        <v>40</v>
      </c>
    </row>
    <row r="132" spans="1:28" ht="32.25" customHeight="1" x14ac:dyDescent="0.25">
      <c r="A132" s="39" t="s">
        <v>262</v>
      </c>
      <c r="B132" s="34" t="s">
        <v>37</v>
      </c>
      <c r="C132" s="34">
        <v>10</v>
      </c>
      <c r="D132" s="34" t="s">
        <v>38</v>
      </c>
      <c r="E132" s="40" t="s">
        <v>256</v>
      </c>
      <c r="F132" s="62">
        <f t="shared" si="120"/>
        <v>3195851089</v>
      </c>
      <c r="G132" s="62">
        <f t="shared" si="120"/>
        <v>0</v>
      </c>
      <c r="H132" s="62">
        <f t="shared" si="120"/>
        <v>0</v>
      </c>
      <c r="I132" s="62">
        <f t="shared" si="120"/>
        <v>0</v>
      </c>
      <c r="J132" s="62">
        <f t="shared" si="120"/>
        <v>0</v>
      </c>
      <c r="K132" s="62">
        <f t="shared" si="71"/>
        <v>0</v>
      </c>
      <c r="L132" s="66">
        <f>+L133</f>
        <v>3195851089</v>
      </c>
      <c r="M132" s="42">
        <f t="shared" si="63"/>
        <v>4.0495018608193714E-4</v>
      </c>
      <c r="N132" s="62">
        <f t="shared" si="121"/>
        <v>0</v>
      </c>
      <c r="O132" s="62">
        <f t="shared" si="121"/>
        <v>3195851089</v>
      </c>
      <c r="P132" s="62">
        <f t="shared" si="121"/>
        <v>0</v>
      </c>
      <c r="Q132" s="62">
        <f t="shared" si="121"/>
        <v>3195851089</v>
      </c>
      <c r="R132" s="62">
        <f t="shared" si="121"/>
        <v>0</v>
      </c>
      <c r="S132" s="62">
        <f t="shared" si="121"/>
        <v>0</v>
      </c>
      <c r="T132" s="62">
        <f t="shared" si="121"/>
        <v>0</v>
      </c>
      <c r="U132" s="62">
        <f t="shared" si="121"/>
        <v>3195851089</v>
      </c>
      <c r="V132" s="62">
        <f t="shared" si="121"/>
        <v>0</v>
      </c>
      <c r="W132" s="62">
        <f t="shared" si="121"/>
        <v>0</v>
      </c>
      <c r="X132" s="38">
        <f t="shared" si="72"/>
        <v>1</v>
      </c>
      <c r="Y132" s="38">
        <f t="shared" si="73"/>
        <v>0</v>
      </c>
      <c r="Z132" s="38">
        <f t="shared" si="74"/>
        <v>0</v>
      </c>
      <c r="AA132" s="38">
        <f t="shared" si="112"/>
        <v>0</v>
      </c>
      <c r="AB132" s="38" t="s">
        <v>40</v>
      </c>
    </row>
    <row r="133" spans="1:28" ht="30" customHeight="1" x14ac:dyDescent="0.25">
      <c r="A133" s="43" t="s">
        <v>263</v>
      </c>
      <c r="B133" s="44" t="s">
        <v>37</v>
      </c>
      <c r="C133" s="44">
        <v>10</v>
      </c>
      <c r="D133" s="44" t="s">
        <v>38</v>
      </c>
      <c r="E133" s="45" t="s">
        <v>258</v>
      </c>
      <c r="F133" s="46">
        <v>3195851089</v>
      </c>
      <c r="G133" s="46">
        <v>0</v>
      </c>
      <c r="H133" s="46">
        <v>0</v>
      </c>
      <c r="I133" s="46">
        <v>0</v>
      </c>
      <c r="J133" s="46">
        <v>0</v>
      </c>
      <c r="K133" s="46">
        <f t="shared" si="71"/>
        <v>0</v>
      </c>
      <c r="L133" s="56">
        <f>+F133+K133</f>
        <v>3195851089</v>
      </c>
      <c r="M133" s="51">
        <f t="shared" si="63"/>
        <v>4.0495018608193714E-4</v>
      </c>
      <c r="N133" s="46">
        <v>0</v>
      </c>
      <c r="O133" s="46">
        <v>3195851089</v>
      </c>
      <c r="P133" s="46">
        <f>L133-O133</f>
        <v>0</v>
      </c>
      <c r="Q133" s="46">
        <v>3195851089</v>
      </c>
      <c r="R133" s="46">
        <f>+L133-Q133</f>
        <v>0</v>
      </c>
      <c r="S133" s="46">
        <f>O133-Q133</f>
        <v>0</v>
      </c>
      <c r="T133" s="46">
        <v>0</v>
      </c>
      <c r="U133" s="46">
        <f>+Q133-T133</f>
        <v>3195851089</v>
      </c>
      <c r="V133" s="46">
        <v>0</v>
      </c>
      <c r="W133" s="88">
        <f>+T133-V133</f>
        <v>0</v>
      </c>
      <c r="X133" s="49">
        <f t="shared" si="72"/>
        <v>1</v>
      </c>
      <c r="Y133" s="49">
        <f t="shared" si="73"/>
        <v>0</v>
      </c>
      <c r="Z133" s="49">
        <f t="shared" si="74"/>
        <v>0</v>
      </c>
      <c r="AA133" s="49">
        <f t="shared" si="112"/>
        <v>0</v>
      </c>
      <c r="AB133" s="49" t="s">
        <v>40</v>
      </c>
    </row>
    <row r="134" spans="1:28" ht="87" customHeight="1" x14ac:dyDescent="0.25">
      <c r="A134" s="39" t="s">
        <v>264</v>
      </c>
      <c r="B134" s="34" t="s">
        <v>37</v>
      </c>
      <c r="C134" s="34">
        <v>10</v>
      </c>
      <c r="D134" s="34" t="s">
        <v>38</v>
      </c>
      <c r="E134" s="40" t="s">
        <v>265</v>
      </c>
      <c r="F134" s="62">
        <f t="shared" ref="F134:J136" si="122">+F135</f>
        <v>251619519992</v>
      </c>
      <c r="G134" s="62">
        <f t="shared" si="122"/>
        <v>0</v>
      </c>
      <c r="H134" s="62">
        <f t="shared" si="122"/>
        <v>0</v>
      </c>
      <c r="I134" s="62">
        <f t="shared" si="122"/>
        <v>0</v>
      </c>
      <c r="J134" s="62">
        <f t="shared" si="122"/>
        <v>0</v>
      </c>
      <c r="K134" s="62">
        <f t="shared" si="71"/>
        <v>0</v>
      </c>
      <c r="L134" s="66">
        <f>+L135</f>
        <v>251619519992</v>
      </c>
      <c r="M134" s="253">
        <f t="shared" ref="M134:M197" si="123">L134/$L$304</f>
        <v>3.1883016012016728E-2</v>
      </c>
      <c r="N134" s="62">
        <f t="shared" ref="N134:W136" si="124">+N135</f>
        <v>0</v>
      </c>
      <c r="O134" s="62">
        <f t="shared" si="124"/>
        <v>218925372998</v>
      </c>
      <c r="P134" s="62">
        <f t="shared" si="124"/>
        <v>32694146994</v>
      </c>
      <c r="Q134" s="62">
        <f t="shared" si="124"/>
        <v>218925372998</v>
      </c>
      <c r="R134" s="62">
        <f t="shared" si="124"/>
        <v>32694146994</v>
      </c>
      <c r="S134" s="62">
        <f t="shared" si="124"/>
        <v>0</v>
      </c>
      <c r="T134" s="62">
        <f t="shared" si="124"/>
        <v>0</v>
      </c>
      <c r="U134" s="62">
        <f t="shared" si="124"/>
        <v>218925372998</v>
      </c>
      <c r="V134" s="62">
        <f t="shared" si="124"/>
        <v>0</v>
      </c>
      <c r="W134" s="62">
        <f t="shared" si="124"/>
        <v>0</v>
      </c>
      <c r="X134" s="38">
        <f t="shared" si="72"/>
        <v>0.87006514043489358</v>
      </c>
      <c r="Y134" s="38">
        <f t="shared" si="73"/>
        <v>0</v>
      </c>
      <c r="Z134" s="38">
        <f t="shared" si="74"/>
        <v>0</v>
      </c>
      <c r="AA134" s="38">
        <f t="shared" si="112"/>
        <v>0</v>
      </c>
      <c r="AB134" s="38" t="s">
        <v>40</v>
      </c>
    </row>
    <row r="135" spans="1:28" ht="84" customHeight="1" x14ac:dyDescent="0.25">
      <c r="A135" s="39" t="s">
        <v>266</v>
      </c>
      <c r="B135" s="34" t="s">
        <v>37</v>
      </c>
      <c r="C135" s="34">
        <v>10</v>
      </c>
      <c r="D135" s="34" t="s">
        <v>38</v>
      </c>
      <c r="E135" s="40" t="s">
        <v>265</v>
      </c>
      <c r="F135" s="62">
        <f t="shared" si="122"/>
        <v>251619519992</v>
      </c>
      <c r="G135" s="62">
        <f t="shared" si="122"/>
        <v>0</v>
      </c>
      <c r="H135" s="62">
        <f t="shared" si="122"/>
        <v>0</v>
      </c>
      <c r="I135" s="62">
        <f t="shared" si="122"/>
        <v>0</v>
      </c>
      <c r="J135" s="62">
        <f t="shared" si="122"/>
        <v>0</v>
      </c>
      <c r="K135" s="62">
        <f t="shared" si="71"/>
        <v>0</v>
      </c>
      <c r="L135" s="66">
        <f>+L136</f>
        <v>251619519992</v>
      </c>
      <c r="M135" s="253">
        <f t="shared" si="123"/>
        <v>3.1883016012016728E-2</v>
      </c>
      <c r="N135" s="62">
        <f t="shared" si="124"/>
        <v>0</v>
      </c>
      <c r="O135" s="62">
        <f t="shared" si="124"/>
        <v>218925372998</v>
      </c>
      <c r="P135" s="62">
        <f t="shared" si="124"/>
        <v>32694146994</v>
      </c>
      <c r="Q135" s="62">
        <f t="shared" si="124"/>
        <v>218925372998</v>
      </c>
      <c r="R135" s="62">
        <f t="shared" si="124"/>
        <v>32694146994</v>
      </c>
      <c r="S135" s="62">
        <f t="shared" si="124"/>
        <v>0</v>
      </c>
      <c r="T135" s="62">
        <f t="shared" si="124"/>
        <v>0</v>
      </c>
      <c r="U135" s="62">
        <f t="shared" si="124"/>
        <v>218925372998</v>
      </c>
      <c r="V135" s="62">
        <f t="shared" si="124"/>
        <v>0</v>
      </c>
      <c r="W135" s="62">
        <f t="shared" si="124"/>
        <v>0</v>
      </c>
      <c r="X135" s="38">
        <f t="shared" si="72"/>
        <v>0.87006514043489358</v>
      </c>
      <c r="Y135" s="38">
        <f t="shared" si="73"/>
        <v>0</v>
      </c>
      <c r="Z135" s="38">
        <f t="shared" si="74"/>
        <v>0</v>
      </c>
      <c r="AA135" s="38">
        <f t="shared" si="112"/>
        <v>0</v>
      </c>
      <c r="AB135" s="38" t="s">
        <v>40</v>
      </c>
    </row>
    <row r="136" spans="1:28" ht="32.25" customHeight="1" x14ac:dyDescent="0.25">
      <c r="A136" s="39" t="s">
        <v>267</v>
      </c>
      <c r="B136" s="34" t="s">
        <v>37</v>
      </c>
      <c r="C136" s="34">
        <v>10</v>
      </c>
      <c r="D136" s="34" t="s">
        <v>38</v>
      </c>
      <c r="E136" s="40" t="s">
        <v>268</v>
      </c>
      <c r="F136" s="62">
        <f t="shared" si="122"/>
        <v>251619519992</v>
      </c>
      <c r="G136" s="62">
        <f t="shared" si="122"/>
        <v>0</v>
      </c>
      <c r="H136" s="62">
        <f t="shared" si="122"/>
        <v>0</v>
      </c>
      <c r="I136" s="62">
        <f t="shared" si="122"/>
        <v>0</v>
      </c>
      <c r="J136" s="62">
        <f t="shared" si="122"/>
        <v>0</v>
      </c>
      <c r="K136" s="62">
        <f t="shared" ref="K136:K173" si="125">+G136-H136+I136-J136</f>
        <v>0</v>
      </c>
      <c r="L136" s="66">
        <f>+L137</f>
        <v>251619519992</v>
      </c>
      <c r="M136" s="253">
        <f t="shared" si="123"/>
        <v>3.1883016012016728E-2</v>
      </c>
      <c r="N136" s="62">
        <f t="shared" si="124"/>
        <v>0</v>
      </c>
      <c r="O136" s="62">
        <f t="shared" si="124"/>
        <v>218925372998</v>
      </c>
      <c r="P136" s="62">
        <f t="shared" si="124"/>
        <v>32694146994</v>
      </c>
      <c r="Q136" s="62">
        <f t="shared" si="124"/>
        <v>218925372998</v>
      </c>
      <c r="R136" s="62">
        <f t="shared" si="124"/>
        <v>32694146994</v>
      </c>
      <c r="S136" s="62">
        <f t="shared" si="124"/>
        <v>0</v>
      </c>
      <c r="T136" s="62">
        <f t="shared" si="124"/>
        <v>0</v>
      </c>
      <c r="U136" s="62">
        <f t="shared" si="124"/>
        <v>218925372998</v>
      </c>
      <c r="V136" s="62">
        <f t="shared" si="124"/>
        <v>0</v>
      </c>
      <c r="W136" s="62">
        <f t="shared" si="124"/>
        <v>0</v>
      </c>
      <c r="X136" s="38">
        <f t="shared" ref="X136:X199" si="126">+Q136/L136</f>
        <v>0.87006514043489358</v>
      </c>
      <c r="Y136" s="38">
        <f t="shared" ref="Y136:Y199" si="127">+T136/L136</f>
        <v>0</v>
      </c>
      <c r="Z136" s="38">
        <f t="shared" ref="Z136:Z199" si="128">+V136/L136</f>
        <v>0</v>
      </c>
      <c r="AA136" s="38">
        <f t="shared" si="112"/>
        <v>0</v>
      </c>
      <c r="AB136" s="38" t="s">
        <v>40</v>
      </c>
    </row>
    <row r="137" spans="1:28" ht="30" customHeight="1" x14ac:dyDescent="0.25">
      <c r="A137" s="43" t="s">
        <v>269</v>
      </c>
      <c r="B137" s="44" t="s">
        <v>37</v>
      </c>
      <c r="C137" s="44">
        <v>10</v>
      </c>
      <c r="D137" s="44" t="s">
        <v>38</v>
      </c>
      <c r="E137" s="45" t="s">
        <v>258</v>
      </c>
      <c r="F137" s="46">
        <v>251619519992</v>
      </c>
      <c r="G137" s="46">
        <v>0</v>
      </c>
      <c r="H137" s="46">
        <v>0</v>
      </c>
      <c r="I137" s="46">
        <v>0</v>
      </c>
      <c r="J137" s="46">
        <v>0</v>
      </c>
      <c r="K137" s="46">
        <f t="shared" si="125"/>
        <v>0</v>
      </c>
      <c r="L137" s="56">
        <f>+F137+K137</f>
        <v>251619519992</v>
      </c>
      <c r="M137" s="266">
        <f t="shared" si="123"/>
        <v>3.1883016012016728E-2</v>
      </c>
      <c r="N137" s="46">
        <v>0</v>
      </c>
      <c r="O137" s="46">
        <v>218925372998</v>
      </c>
      <c r="P137" s="46">
        <f>L137-O137</f>
        <v>32694146994</v>
      </c>
      <c r="Q137" s="46">
        <v>218925372998</v>
      </c>
      <c r="R137" s="46">
        <f>+L137-Q137</f>
        <v>32694146994</v>
      </c>
      <c r="S137" s="46">
        <f>O137-Q137</f>
        <v>0</v>
      </c>
      <c r="T137" s="46">
        <v>0</v>
      </c>
      <c r="U137" s="46">
        <f>+Q137-T137</f>
        <v>218925372998</v>
      </c>
      <c r="V137" s="46">
        <v>0</v>
      </c>
      <c r="W137" s="88">
        <f>+T137-V137</f>
        <v>0</v>
      </c>
      <c r="X137" s="49">
        <f t="shared" si="126"/>
        <v>0.87006514043489358</v>
      </c>
      <c r="Y137" s="49">
        <f t="shared" si="127"/>
        <v>0</v>
      </c>
      <c r="Z137" s="49">
        <f t="shared" si="128"/>
        <v>0</v>
      </c>
      <c r="AA137" s="49">
        <f t="shared" si="112"/>
        <v>0</v>
      </c>
      <c r="AB137" s="49" t="s">
        <v>40</v>
      </c>
    </row>
    <row r="138" spans="1:28" ht="80.25" customHeight="1" x14ac:dyDescent="0.25">
      <c r="A138" s="39" t="s">
        <v>270</v>
      </c>
      <c r="B138" s="34" t="s">
        <v>37</v>
      </c>
      <c r="C138" s="34">
        <v>10</v>
      </c>
      <c r="D138" s="34" t="s">
        <v>38</v>
      </c>
      <c r="E138" s="95" t="s">
        <v>271</v>
      </c>
      <c r="F138" s="62">
        <f t="shared" ref="F138:J140" si="129">+F139</f>
        <v>189200764831</v>
      </c>
      <c r="G138" s="62">
        <f t="shared" si="129"/>
        <v>0</v>
      </c>
      <c r="H138" s="62">
        <f t="shared" si="129"/>
        <v>0</v>
      </c>
      <c r="I138" s="62">
        <f t="shared" si="129"/>
        <v>0</v>
      </c>
      <c r="J138" s="62">
        <f t="shared" si="129"/>
        <v>0</v>
      </c>
      <c r="K138" s="62">
        <f t="shared" si="125"/>
        <v>0</v>
      </c>
      <c r="L138" s="66">
        <f>+L139</f>
        <v>189200764831</v>
      </c>
      <c r="M138" s="253">
        <f t="shared" si="123"/>
        <v>2.397385947952041E-2</v>
      </c>
      <c r="N138" s="62">
        <f t="shared" ref="N138:W140" si="130">+N139</f>
        <v>0</v>
      </c>
      <c r="O138" s="62">
        <f t="shared" si="130"/>
        <v>167458960592</v>
      </c>
      <c r="P138" s="62">
        <f t="shared" si="130"/>
        <v>21741804239</v>
      </c>
      <c r="Q138" s="62">
        <f t="shared" si="130"/>
        <v>167458960592</v>
      </c>
      <c r="R138" s="62">
        <f t="shared" si="130"/>
        <v>21741804239</v>
      </c>
      <c r="S138" s="62">
        <f t="shared" si="130"/>
        <v>0</v>
      </c>
      <c r="T138" s="62">
        <f t="shared" si="130"/>
        <v>0</v>
      </c>
      <c r="U138" s="62">
        <f t="shared" si="130"/>
        <v>167458960592</v>
      </c>
      <c r="V138" s="62">
        <f t="shared" si="130"/>
        <v>0</v>
      </c>
      <c r="W138" s="62">
        <f t="shared" si="130"/>
        <v>0</v>
      </c>
      <c r="X138" s="38">
        <f t="shared" si="126"/>
        <v>0.88508606580728966</v>
      </c>
      <c r="Y138" s="38">
        <f t="shared" si="127"/>
        <v>0</v>
      </c>
      <c r="Z138" s="38">
        <f t="shared" si="128"/>
        <v>0</v>
      </c>
      <c r="AA138" s="38">
        <f t="shared" si="112"/>
        <v>0</v>
      </c>
      <c r="AB138" s="38" t="s">
        <v>40</v>
      </c>
    </row>
    <row r="139" spans="1:28" ht="80.25" customHeight="1" x14ac:dyDescent="0.25">
      <c r="A139" s="39" t="s">
        <v>272</v>
      </c>
      <c r="B139" s="34" t="s">
        <v>37</v>
      </c>
      <c r="C139" s="34">
        <v>10</v>
      </c>
      <c r="D139" s="34" t="s">
        <v>38</v>
      </c>
      <c r="E139" s="95" t="s">
        <v>271</v>
      </c>
      <c r="F139" s="62">
        <f t="shared" si="129"/>
        <v>189200764831</v>
      </c>
      <c r="G139" s="62">
        <f t="shared" si="129"/>
        <v>0</v>
      </c>
      <c r="H139" s="62">
        <f t="shared" si="129"/>
        <v>0</v>
      </c>
      <c r="I139" s="62">
        <f t="shared" si="129"/>
        <v>0</v>
      </c>
      <c r="J139" s="62">
        <f t="shared" si="129"/>
        <v>0</v>
      </c>
      <c r="K139" s="62">
        <f t="shared" si="125"/>
        <v>0</v>
      </c>
      <c r="L139" s="66">
        <f>+L140</f>
        <v>189200764831</v>
      </c>
      <c r="M139" s="253">
        <f t="shared" si="123"/>
        <v>2.397385947952041E-2</v>
      </c>
      <c r="N139" s="62">
        <f t="shared" si="130"/>
        <v>0</v>
      </c>
      <c r="O139" s="62">
        <f t="shared" si="130"/>
        <v>167458960592</v>
      </c>
      <c r="P139" s="62">
        <f t="shared" si="130"/>
        <v>21741804239</v>
      </c>
      <c r="Q139" s="62">
        <f t="shared" si="130"/>
        <v>167458960592</v>
      </c>
      <c r="R139" s="62">
        <f t="shared" si="130"/>
        <v>21741804239</v>
      </c>
      <c r="S139" s="62">
        <f t="shared" si="130"/>
        <v>0</v>
      </c>
      <c r="T139" s="62">
        <f t="shared" si="130"/>
        <v>0</v>
      </c>
      <c r="U139" s="62">
        <f t="shared" si="130"/>
        <v>167458960592</v>
      </c>
      <c r="V139" s="62">
        <f t="shared" si="130"/>
        <v>0</v>
      </c>
      <c r="W139" s="62">
        <f t="shared" si="130"/>
        <v>0</v>
      </c>
      <c r="X139" s="38">
        <f t="shared" si="126"/>
        <v>0.88508606580728966</v>
      </c>
      <c r="Y139" s="38">
        <f t="shared" si="127"/>
        <v>0</v>
      </c>
      <c r="Z139" s="38">
        <f t="shared" si="128"/>
        <v>0</v>
      </c>
      <c r="AA139" s="38">
        <f t="shared" si="112"/>
        <v>0</v>
      </c>
      <c r="AB139" s="38" t="s">
        <v>40</v>
      </c>
    </row>
    <row r="140" spans="1:28" ht="28.5" customHeight="1" x14ac:dyDescent="0.25">
      <c r="A140" s="39" t="s">
        <v>273</v>
      </c>
      <c r="B140" s="34" t="s">
        <v>37</v>
      </c>
      <c r="C140" s="34">
        <v>10</v>
      </c>
      <c r="D140" s="34" t="s">
        <v>38</v>
      </c>
      <c r="E140" s="40" t="s">
        <v>268</v>
      </c>
      <c r="F140" s="62">
        <f t="shared" si="129"/>
        <v>189200764831</v>
      </c>
      <c r="G140" s="62">
        <f t="shared" si="129"/>
        <v>0</v>
      </c>
      <c r="H140" s="62">
        <f t="shared" si="129"/>
        <v>0</v>
      </c>
      <c r="I140" s="62">
        <f t="shared" si="129"/>
        <v>0</v>
      </c>
      <c r="J140" s="62">
        <f t="shared" si="129"/>
        <v>0</v>
      </c>
      <c r="K140" s="62">
        <f t="shared" si="125"/>
        <v>0</v>
      </c>
      <c r="L140" s="66">
        <f>+L141</f>
        <v>189200764831</v>
      </c>
      <c r="M140" s="253">
        <f t="shared" si="123"/>
        <v>2.397385947952041E-2</v>
      </c>
      <c r="N140" s="62">
        <f t="shared" si="130"/>
        <v>0</v>
      </c>
      <c r="O140" s="62">
        <f t="shared" si="130"/>
        <v>167458960592</v>
      </c>
      <c r="P140" s="62">
        <f t="shared" si="130"/>
        <v>21741804239</v>
      </c>
      <c r="Q140" s="62">
        <f t="shared" si="130"/>
        <v>167458960592</v>
      </c>
      <c r="R140" s="62">
        <f t="shared" si="130"/>
        <v>21741804239</v>
      </c>
      <c r="S140" s="62">
        <f t="shared" si="130"/>
        <v>0</v>
      </c>
      <c r="T140" s="62">
        <f t="shared" si="130"/>
        <v>0</v>
      </c>
      <c r="U140" s="62">
        <f t="shared" si="130"/>
        <v>167458960592</v>
      </c>
      <c r="V140" s="62">
        <f t="shared" si="130"/>
        <v>0</v>
      </c>
      <c r="W140" s="62">
        <f t="shared" si="130"/>
        <v>0</v>
      </c>
      <c r="X140" s="38">
        <f t="shared" si="126"/>
        <v>0.88508606580728966</v>
      </c>
      <c r="Y140" s="38">
        <f t="shared" si="127"/>
        <v>0</v>
      </c>
      <c r="Z140" s="38">
        <f t="shared" si="128"/>
        <v>0</v>
      </c>
      <c r="AA140" s="38">
        <f t="shared" si="112"/>
        <v>0</v>
      </c>
      <c r="AB140" s="38" t="s">
        <v>40</v>
      </c>
    </row>
    <row r="141" spans="1:28" ht="30" customHeight="1" x14ac:dyDescent="0.25">
      <c r="A141" s="43" t="s">
        <v>274</v>
      </c>
      <c r="B141" s="44" t="s">
        <v>37</v>
      </c>
      <c r="C141" s="44">
        <v>10</v>
      </c>
      <c r="D141" s="44" t="s">
        <v>38</v>
      </c>
      <c r="E141" s="45" t="s">
        <v>258</v>
      </c>
      <c r="F141" s="46">
        <v>189200764831</v>
      </c>
      <c r="G141" s="46">
        <v>0</v>
      </c>
      <c r="H141" s="46">
        <v>0</v>
      </c>
      <c r="I141" s="46">
        <v>0</v>
      </c>
      <c r="J141" s="46">
        <v>0</v>
      </c>
      <c r="K141" s="46">
        <f t="shared" si="125"/>
        <v>0</v>
      </c>
      <c r="L141" s="56">
        <f>+F141+K141</f>
        <v>189200764831</v>
      </c>
      <c r="M141" s="266">
        <f t="shared" si="123"/>
        <v>2.397385947952041E-2</v>
      </c>
      <c r="N141" s="46">
        <v>0</v>
      </c>
      <c r="O141" s="46">
        <v>167458960592</v>
      </c>
      <c r="P141" s="46">
        <f>L141-O141</f>
        <v>21741804239</v>
      </c>
      <c r="Q141" s="46">
        <v>167458960592</v>
      </c>
      <c r="R141" s="46">
        <f>+L141-Q141</f>
        <v>21741804239</v>
      </c>
      <c r="S141" s="46">
        <f>O141-Q141</f>
        <v>0</v>
      </c>
      <c r="T141" s="46">
        <v>0</v>
      </c>
      <c r="U141" s="46">
        <f>+Q141-T141</f>
        <v>167458960592</v>
      </c>
      <c r="V141" s="46">
        <v>0</v>
      </c>
      <c r="W141" s="88">
        <f>+T141-V141</f>
        <v>0</v>
      </c>
      <c r="X141" s="49">
        <f t="shared" si="126"/>
        <v>0.88508606580728966</v>
      </c>
      <c r="Y141" s="49">
        <f t="shared" si="127"/>
        <v>0</v>
      </c>
      <c r="Z141" s="49">
        <f t="shared" si="128"/>
        <v>0</v>
      </c>
      <c r="AA141" s="49">
        <f t="shared" si="112"/>
        <v>0</v>
      </c>
      <c r="AB141" s="49" t="s">
        <v>40</v>
      </c>
    </row>
    <row r="142" spans="1:28" ht="61.5" customHeight="1" x14ac:dyDescent="0.25">
      <c r="A142" s="39" t="s">
        <v>275</v>
      </c>
      <c r="B142" s="34" t="s">
        <v>37</v>
      </c>
      <c r="C142" s="34">
        <v>10</v>
      </c>
      <c r="D142" s="34" t="s">
        <v>38</v>
      </c>
      <c r="E142" s="40" t="s">
        <v>276</v>
      </c>
      <c r="F142" s="62">
        <f t="shared" ref="F142:J144" si="131">+F143</f>
        <v>274975644415</v>
      </c>
      <c r="G142" s="62">
        <f t="shared" si="131"/>
        <v>0</v>
      </c>
      <c r="H142" s="62">
        <f t="shared" si="131"/>
        <v>0</v>
      </c>
      <c r="I142" s="62">
        <f t="shared" si="131"/>
        <v>0</v>
      </c>
      <c r="J142" s="62">
        <f t="shared" si="131"/>
        <v>0</v>
      </c>
      <c r="K142" s="62">
        <f t="shared" si="125"/>
        <v>0</v>
      </c>
      <c r="L142" s="66">
        <f>+L143</f>
        <v>274975644415</v>
      </c>
      <c r="M142" s="253">
        <f t="shared" si="123"/>
        <v>3.4842499000382811E-2</v>
      </c>
      <c r="N142" s="62">
        <f t="shared" ref="N142:W144" si="132">+N143</f>
        <v>0</v>
      </c>
      <c r="O142" s="62">
        <f t="shared" si="132"/>
        <v>224181653018</v>
      </c>
      <c r="P142" s="62">
        <f t="shared" si="132"/>
        <v>50793991397</v>
      </c>
      <c r="Q142" s="62">
        <f t="shared" si="132"/>
        <v>224181653018</v>
      </c>
      <c r="R142" s="62">
        <f t="shared" si="132"/>
        <v>50793991397</v>
      </c>
      <c r="S142" s="62">
        <f t="shared" si="132"/>
        <v>0</v>
      </c>
      <c r="T142" s="62">
        <f t="shared" si="132"/>
        <v>0</v>
      </c>
      <c r="U142" s="62">
        <f t="shared" si="132"/>
        <v>224181653018</v>
      </c>
      <c r="V142" s="62">
        <f t="shared" si="132"/>
        <v>0</v>
      </c>
      <c r="W142" s="62">
        <f t="shared" si="132"/>
        <v>0</v>
      </c>
      <c r="X142" s="38">
        <f t="shared" si="126"/>
        <v>0.81527821671238465</v>
      </c>
      <c r="Y142" s="38">
        <f t="shared" si="127"/>
        <v>0</v>
      </c>
      <c r="Z142" s="38">
        <f t="shared" si="128"/>
        <v>0</v>
      </c>
      <c r="AA142" s="38">
        <f t="shared" si="112"/>
        <v>0</v>
      </c>
      <c r="AB142" s="38" t="s">
        <v>40</v>
      </c>
    </row>
    <row r="143" spans="1:28" ht="61.5" customHeight="1" x14ac:dyDescent="0.25">
      <c r="A143" s="39" t="s">
        <v>277</v>
      </c>
      <c r="B143" s="34" t="s">
        <v>37</v>
      </c>
      <c r="C143" s="34">
        <v>10</v>
      </c>
      <c r="D143" s="34" t="s">
        <v>38</v>
      </c>
      <c r="E143" s="95" t="s">
        <v>276</v>
      </c>
      <c r="F143" s="62">
        <f t="shared" si="131"/>
        <v>274975644415</v>
      </c>
      <c r="G143" s="62">
        <f t="shared" si="131"/>
        <v>0</v>
      </c>
      <c r="H143" s="62">
        <f t="shared" si="131"/>
        <v>0</v>
      </c>
      <c r="I143" s="62">
        <f t="shared" si="131"/>
        <v>0</v>
      </c>
      <c r="J143" s="62">
        <f t="shared" si="131"/>
        <v>0</v>
      </c>
      <c r="K143" s="62">
        <f t="shared" si="125"/>
        <v>0</v>
      </c>
      <c r="L143" s="66">
        <f>+L144</f>
        <v>274975644415</v>
      </c>
      <c r="M143" s="253">
        <f t="shared" si="123"/>
        <v>3.4842499000382811E-2</v>
      </c>
      <c r="N143" s="62">
        <f t="shared" si="132"/>
        <v>0</v>
      </c>
      <c r="O143" s="62">
        <f t="shared" si="132"/>
        <v>224181653018</v>
      </c>
      <c r="P143" s="62">
        <f t="shared" si="132"/>
        <v>50793991397</v>
      </c>
      <c r="Q143" s="62">
        <f t="shared" si="132"/>
        <v>224181653018</v>
      </c>
      <c r="R143" s="62">
        <f t="shared" si="132"/>
        <v>50793991397</v>
      </c>
      <c r="S143" s="62">
        <f t="shared" si="132"/>
        <v>0</v>
      </c>
      <c r="T143" s="62">
        <f t="shared" si="132"/>
        <v>0</v>
      </c>
      <c r="U143" s="62">
        <f t="shared" si="132"/>
        <v>224181653018</v>
      </c>
      <c r="V143" s="62">
        <f t="shared" si="132"/>
        <v>0</v>
      </c>
      <c r="W143" s="62">
        <f t="shared" si="132"/>
        <v>0</v>
      </c>
      <c r="X143" s="38">
        <f t="shared" si="126"/>
        <v>0.81527821671238465</v>
      </c>
      <c r="Y143" s="38">
        <f t="shared" si="127"/>
        <v>0</v>
      </c>
      <c r="Z143" s="38">
        <f t="shared" si="128"/>
        <v>0</v>
      </c>
      <c r="AA143" s="38">
        <f t="shared" si="112"/>
        <v>0</v>
      </c>
      <c r="AB143" s="38" t="s">
        <v>40</v>
      </c>
    </row>
    <row r="144" spans="1:28" ht="35.25" customHeight="1" x14ac:dyDescent="0.25">
      <c r="A144" s="39" t="s">
        <v>278</v>
      </c>
      <c r="B144" s="34" t="s">
        <v>37</v>
      </c>
      <c r="C144" s="34">
        <v>10</v>
      </c>
      <c r="D144" s="34" t="s">
        <v>38</v>
      </c>
      <c r="E144" s="40" t="s">
        <v>268</v>
      </c>
      <c r="F144" s="62">
        <f t="shared" si="131"/>
        <v>274975644415</v>
      </c>
      <c r="G144" s="62">
        <f t="shared" si="131"/>
        <v>0</v>
      </c>
      <c r="H144" s="62">
        <f t="shared" si="131"/>
        <v>0</v>
      </c>
      <c r="I144" s="62">
        <f t="shared" si="131"/>
        <v>0</v>
      </c>
      <c r="J144" s="62">
        <f t="shared" si="131"/>
        <v>0</v>
      </c>
      <c r="K144" s="62">
        <f t="shared" si="125"/>
        <v>0</v>
      </c>
      <c r="L144" s="66">
        <f>+L145</f>
        <v>274975644415</v>
      </c>
      <c r="M144" s="253">
        <f t="shared" si="123"/>
        <v>3.4842499000382811E-2</v>
      </c>
      <c r="N144" s="62">
        <f t="shared" si="132"/>
        <v>0</v>
      </c>
      <c r="O144" s="62">
        <f t="shared" si="132"/>
        <v>224181653018</v>
      </c>
      <c r="P144" s="62">
        <f t="shared" si="132"/>
        <v>50793991397</v>
      </c>
      <c r="Q144" s="62">
        <f t="shared" si="132"/>
        <v>224181653018</v>
      </c>
      <c r="R144" s="62">
        <f t="shared" si="132"/>
        <v>50793991397</v>
      </c>
      <c r="S144" s="62">
        <f t="shared" si="132"/>
        <v>0</v>
      </c>
      <c r="T144" s="62">
        <f t="shared" si="132"/>
        <v>0</v>
      </c>
      <c r="U144" s="62">
        <f t="shared" si="132"/>
        <v>224181653018</v>
      </c>
      <c r="V144" s="62">
        <f t="shared" si="132"/>
        <v>0</v>
      </c>
      <c r="W144" s="62">
        <f t="shared" si="132"/>
        <v>0</v>
      </c>
      <c r="X144" s="38">
        <f t="shared" si="126"/>
        <v>0.81527821671238465</v>
      </c>
      <c r="Y144" s="38">
        <f t="shared" si="127"/>
        <v>0</v>
      </c>
      <c r="Z144" s="38">
        <f t="shared" si="128"/>
        <v>0</v>
      </c>
      <c r="AA144" s="38">
        <f t="shared" si="112"/>
        <v>0</v>
      </c>
      <c r="AB144" s="38" t="s">
        <v>40</v>
      </c>
    </row>
    <row r="145" spans="1:28" ht="30" customHeight="1" x14ac:dyDescent="0.25">
      <c r="A145" s="43" t="s">
        <v>279</v>
      </c>
      <c r="B145" s="44" t="s">
        <v>37</v>
      </c>
      <c r="C145" s="44">
        <v>10</v>
      </c>
      <c r="D145" s="44" t="s">
        <v>38</v>
      </c>
      <c r="E145" s="45" t="s">
        <v>258</v>
      </c>
      <c r="F145" s="46">
        <v>274975644415</v>
      </c>
      <c r="G145" s="46">
        <v>0</v>
      </c>
      <c r="H145" s="46">
        <v>0</v>
      </c>
      <c r="I145" s="46">
        <v>0</v>
      </c>
      <c r="J145" s="46">
        <v>0</v>
      </c>
      <c r="K145" s="46">
        <f t="shared" si="125"/>
        <v>0</v>
      </c>
      <c r="L145" s="56">
        <f>+F145+K145</f>
        <v>274975644415</v>
      </c>
      <c r="M145" s="266">
        <f t="shared" si="123"/>
        <v>3.4842499000382811E-2</v>
      </c>
      <c r="N145" s="46">
        <v>0</v>
      </c>
      <c r="O145" s="46">
        <v>224181653018</v>
      </c>
      <c r="P145" s="46">
        <f>L145-O145</f>
        <v>50793991397</v>
      </c>
      <c r="Q145" s="46">
        <v>224181653018</v>
      </c>
      <c r="R145" s="46">
        <f>+L145-Q145</f>
        <v>50793991397</v>
      </c>
      <c r="S145" s="46">
        <f>O145-Q145</f>
        <v>0</v>
      </c>
      <c r="T145" s="46">
        <v>0</v>
      </c>
      <c r="U145" s="46">
        <f>+Q145-T145</f>
        <v>224181653018</v>
      </c>
      <c r="V145" s="46">
        <v>0</v>
      </c>
      <c r="W145" s="88">
        <f>+T145-V145</f>
        <v>0</v>
      </c>
      <c r="X145" s="49">
        <f t="shared" si="126"/>
        <v>0.81527821671238465</v>
      </c>
      <c r="Y145" s="49">
        <f t="shared" si="127"/>
        <v>0</v>
      </c>
      <c r="Z145" s="49">
        <f t="shared" si="128"/>
        <v>0</v>
      </c>
      <c r="AA145" s="49">
        <f t="shared" si="112"/>
        <v>0</v>
      </c>
      <c r="AB145" s="49" t="s">
        <v>40</v>
      </c>
    </row>
    <row r="146" spans="1:28" ht="81.75" customHeight="1" x14ac:dyDescent="0.25">
      <c r="A146" s="39" t="s">
        <v>280</v>
      </c>
      <c r="B146" s="34" t="s">
        <v>37</v>
      </c>
      <c r="C146" s="34">
        <v>10</v>
      </c>
      <c r="D146" s="34" t="s">
        <v>38</v>
      </c>
      <c r="E146" s="40" t="s">
        <v>281</v>
      </c>
      <c r="F146" s="62">
        <f t="shared" ref="F146:J148" si="133">+F147</f>
        <v>266893075907</v>
      </c>
      <c r="G146" s="62">
        <f t="shared" si="133"/>
        <v>0</v>
      </c>
      <c r="H146" s="62">
        <f t="shared" si="133"/>
        <v>0</v>
      </c>
      <c r="I146" s="62">
        <f t="shared" si="133"/>
        <v>0</v>
      </c>
      <c r="J146" s="62">
        <f t="shared" si="133"/>
        <v>0</v>
      </c>
      <c r="K146" s="62">
        <f t="shared" si="125"/>
        <v>0</v>
      </c>
      <c r="L146" s="66">
        <f>+L147</f>
        <v>266893075907</v>
      </c>
      <c r="M146" s="253">
        <f t="shared" si="123"/>
        <v>3.3818346894985828E-2</v>
      </c>
      <c r="N146" s="62">
        <f t="shared" ref="N146:W148" si="134">+N147</f>
        <v>0</v>
      </c>
      <c r="O146" s="62">
        <f t="shared" si="134"/>
        <v>195519818885</v>
      </c>
      <c r="P146" s="62">
        <f t="shared" si="134"/>
        <v>71373257022</v>
      </c>
      <c r="Q146" s="62">
        <f t="shared" si="134"/>
        <v>195519818885</v>
      </c>
      <c r="R146" s="62">
        <f t="shared" si="134"/>
        <v>71373257022</v>
      </c>
      <c r="S146" s="62">
        <f t="shared" si="134"/>
        <v>0</v>
      </c>
      <c r="T146" s="62">
        <f t="shared" si="134"/>
        <v>0</v>
      </c>
      <c r="U146" s="62">
        <f t="shared" si="134"/>
        <v>195519818885</v>
      </c>
      <c r="V146" s="62">
        <f t="shared" si="134"/>
        <v>0</v>
      </c>
      <c r="W146" s="62">
        <f t="shared" si="134"/>
        <v>0</v>
      </c>
      <c r="X146" s="38">
        <f t="shared" si="126"/>
        <v>0.73257733727468333</v>
      </c>
      <c r="Y146" s="38">
        <f t="shared" si="127"/>
        <v>0</v>
      </c>
      <c r="Z146" s="38">
        <f t="shared" si="128"/>
        <v>0</v>
      </c>
      <c r="AA146" s="38">
        <f t="shared" si="112"/>
        <v>0</v>
      </c>
      <c r="AB146" s="38" t="s">
        <v>40</v>
      </c>
    </row>
    <row r="147" spans="1:28" ht="78.75" customHeight="1" x14ac:dyDescent="0.25">
      <c r="A147" s="39" t="s">
        <v>282</v>
      </c>
      <c r="B147" s="34" t="s">
        <v>37</v>
      </c>
      <c r="C147" s="34">
        <v>10</v>
      </c>
      <c r="D147" s="34" t="s">
        <v>38</v>
      </c>
      <c r="E147" s="40" t="s">
        <v>281</v>
      </c>
      <c r="F147" s="62">
        <f t="shared" si="133"/>
        <v>266893075907</v>
      </c>
      <c r="G147" s="62">
        <f t="shared" si="133"/>
        <v>0</v>
      </c>
      <c r="H147" s="62">
        <f t="shared" si="133"/>
        <v>0</v>
      </c>
      <c r="I147" s="62">
        <f t="shared" si="133"/>
        <v>0</v>
      </c>
      <c r="J147" s="62">
        <f t="shared" si="133"/>
        <v>0</v>
      </c>
      <c r="K147" s="62">
        <f t="shared" si="125"/>
        <v>0</v>
      </c>
      <c r="L147" s="66">
        <f>+L148</f>
        <v>266893075907</v>
      </c>
      <c r="M147" s="253">
        <f t="shared" si="123"/>
        <v>3.3818346894985828E-2</v>
      </c>
      <c r="N147" s="62">
        <f t="shared" si="134"/>
        <v>0</v>
      </c>
      <c r="O147" s="62">
        <f t="shared" si="134"/>
        <v>195519818885</v>
      </c>
      <c r="P147" s="62">
        <f t="shared" si="134"/>
        <v>71373257022</v>
      </c>
      <c r="Q147" s="62">
        <f t="shared" si="134"/>
        <v>195519818885</v>
      </c>
      <c r="R147" s="62">
        <f t="shared" si="134"/>
        <v>71373257022</v>
      </c>
      <c r="S147" s="62">
        <f t="shared" si="134"/>
        <v>0</v>
      </c>
      <c r="T147" s="62">
        <f t="shared" si="134"/>
        <v>0</v>
      </c>
      <c r="U147" s="62">
        <f t="shared" si="134"/>
        <v>195519818885</v>
      </c>
      <c r="V147" s="62">
        <f t="shared" si="134"/>
        <v>0</v>
      </c>
      <c r="W147" s="62">
        <f t="shared" si="134"/>
        <v>0</v>
      </c>
      <c r="X147" s="38">
        <f t="shared" si="126"/>
        <v>0.73257733727468333</v>
      </c>
      <c r="Y147" s="38">
        <f t="shared" si="127"/>
        <v>0</v>
      </c>
      <c r="Z147" s="38">
        <f t="shared" si="128"/>
        <v>0</v>
      </c>
      <c r="AA147" s="38">
        <f t="shared" si="112"/>
        <v>0</v>
      </c>
      <c r="AB147" s="38" t="s">
        <v>40</v>
      </c>
    </row>
    <row r="148" spans="1:28" ht="40.5" customHeight="1" x14ac:dyDescent="0.25">
      <c r="A148" s="39" t="s">
        <v>283</v>
      </c>
      <c r="B148" s="34" t="s">
        <v>37</v>
      </c>
      <c r="C148" s="34">
        <v>10</v>
      </c>
      <c r="D148" s="34" t="s">
        <v>38</v>
      </c>
      <c r="E148" s="40" t="s">
        <v>268</v>
      </c>
      <c r="F148" s="62">
        <f t="shared" si="133"/>
        <v>266893075907</v>
      </c>
      <c r="G148" s="62">
        <f t="shared" si="133"/>
        <v>0</v>
      </c>
      <c r="H148" s="62">
        <f t="shared" si="133"/>
        <v>0</v>
      </c>
      <c r="I148" s="62">
        <f t="shared" si="133"/>
        <v>0</v>
      </c>
      <c r="J148" s="62">
        <f t="shared" si="133"/>
        <v>0</v>
      </c>
      <c r="K148" s="62">
        <f t="shared" si="125"/>
        <v>0</v>
      </c>
      <c r="L148" s="66">
        <f>+L149</f>
        <v>266893075907</v>
      </c>
      <c r="M148" s="253">
        <f t="shared" si="123"/>
        <v>3.3818346894985828E-2</v>
      </c>
      <c r="N148" s="62">
        <f t="shared" si="134"/>
        <v>0</v>
      </c>
      <c r="O148" s="62">
        <f t="shared" si="134"/>
        <v>195519818885</v>
      </c>
      <c r="P148" s="62">
        <f t="shared" si="134"/>
        <v>71373257022</v>
      </c>
      <c r="Q148" s="62">
        <f t="shared" si="134"/>
        <v>195519818885</v>
      </c>
      <c r="R148" s="62">
        <f t="shared" si="134"/>
        <v>71373257022</v>
      </c>
      <c r="S148" s="62">
        <f t="shared" si="134"/>
        <v>0</v>
      </c>
      <c r="T148" s="62">
        <f t="shared" si="134"/>
        <v>0</v>
      </c>
      <c r="U148" s="62">
        <f t="shared" si="134"/>
        <v>195519818885</v>
      </c>
      <c r="V148" s="62">
        <f t="shared" si="134"/>
        <v>0</v>
      </c>
      <c r="W148" s="62">
        <f t="shared" si="134"/>
        <v>0</v>
      </c>
      <c r="X148" s="38">
        <f t="shared" si="126"/>
        <v>0.73257733727468333</v>
      </c>
      <c r="Y148" s="38">
        <f t="shared" si="127"/>
        <v>0</v>
      </c>
      <c r="Z148" s="38">
        <f t="shared" si="128"/>
        <v>0</v>
      </c>
      <c r="AA148" s="38">
        <f t="shared" si="112"/>
        <v>0</v>
      </c>
      <c r="AB148" s="38" t="s">
        <v>40</v>
      </c>
    </row>
    <row r="149" spans="1:28" ht="30" customHeight="1" x14ac:dyDescent="0.25">
      <c r="A149" s="43" t="s">
        <v>284</v>
      </c>
      <c r="B149" s="44" t="s">
        <v>37</v>
      </c>
      <c r="C149" s="44">
        <v>10</v>
      </c>
      <c r="D149" s="44" t="s">
        <v>38</v>
      </c>
      <c r="E149" s="45" t="s">
        <v>258</v>
      </c>
      <c r="F149" s="46">
        <v>266893075907</v>
      </c>
      <c r="G149" s="46">
        <v>0</v>
      </c>
      <c r="H149" s="46">
        <v>0</v>
      </c>
      <c r="I149" s="46">
        <v>0</v>
      </c>
      <c r="J149" s="46">
        <v>0</v>
      </c>
      <c r="K149" s="46">
        <f t="shared" si="125"/>
        <v>0</v>
      </c>
      <c r="L149" s="56">
        <f>+F149+K149</f>
        <v>266893075907</v>
      </c>
      <c r="M149" s="266">
        <f t="shared" si="123"/>
        <v>3.3818346894985828E-2</v>
      </c>
      <c r="N149" s="46">
        <v>0</v>
      </c>
      <c r="O149" s="46">
        <v>195519818885</v>
      </c>
      <c r="P149" s="46">
        <f>L149-O149</f>
        <v>71373257022</v>
      </c>
      <c r="Q149" s="46">
        <v>195519818885</v>
      </c>
      <c r="R149" s="46">
        <f>+L149-Q149</f>
        <v>71373257022</v>
      </c>
      <c r="S149" s="46">
        <f>O149-Q149</f>
        <v>0</v>
      </c>
      <c r="T149" s="46">
        <v>0</v>
      </c>
      <c r="U149" s="46">
        <f>+Q149-T149</f>
        <v>195519818885</v>
      </c>
      <c r="V149" s="46">
        <v>0</v>
      </c>
      <c r="W149" s="48">
        <f>+T149-V149</f>
        <v>0</v>
      </c>
      <c r="X149" s="49">
        <f t="shared" si="126"/>
        <v>0.73257733727468333</v>
      </c>
      <c r="Y149" s="49">
        <f t="shared" si="127"/>
        <v>0</v>
      </c>
      <c r="Z149" s="49">
        <f t="shared" si="128"/>
        <v>0</v>
      </c>
      <c r="AA149" s="49">
        <f t="shared" si="112"/>
        <v>0</v>
      </c>
      <c r="AB149" s="49" t="s">
        <v>40</v>
      </c>
    </row>
    <row r="150" spans="1:28" ht="72.75" customHeight="1" x14ac:dyDescent="0.25">
      <c r="A150" s="39" t="s">
        <v>285</v>
      </c>
      <c r="B150" s="34" t="s">
        <v>37</v>
      </c>
      <c r="C150" s="34">
        <v>10</v>
      </c>
      <c r="D150" s="34" t="s">
        <v>38</v>
      </c>
      <c r="E150" s="40" t="s">
        <v>286</v>
      </c>
      <c r="F150" s="62">
        <f t="shared" ref="F150:J152" si="135">+F151</f>
        <v>192137774875</v>
      </c>
      <c r="G150" s="62">
        <f t="shared" si="135"/>
        <v>0</v>
      </c>
      <c r="H150" s="62">
        <f t="shared" si="135"/>
        <v>0</v>
      </c>
      <c r="I150" s="62">
        <f t="shared" si="135"/>
        <v>0</v>
      </c>
      <c r="J150" s="62">
        <f t="shared" si="135"/>
        <v>0</v>
      </c>
      <c r="K150" s="62">
        <f t="shared" si="125"/>
        <v>0</v>
      </c>
      <c r="L150" s="66">
        <f>+L151</f>
        <v>192137774875</v>
      </c>
      <c r="M150" s="253">
        <f t="shared" si="123"/>
        <v>2.4346011601356122E-2</v>
      </c>
      <c r="N150" s="62">
        <f t="shared" ref="N150:W152" si="136">+N151</f>
        <v>0</v>
      </c>
      <c r="O150" s="62">
        <f t="shared" si="136"/>
        <v>121374341606</v>
      </c>
      <c r="P150" s="62">
        <f t="shared" si="136"/>
        <v>70763433269</v>
      </c>
      <c r="Q150" s="62">
        <f t="shared" si="136"/>
        <v>121374341606</v>
      </c>
      <c r="R150" s="62">
        <f t="shared" si="136"/>
        <v>70763433269</v>
      </c>
      <c r="S150" s="62">
        <f t="shared" si="136"/>
        <v>0</v>
      </c>
      <c r="T150" s="62">
        <f t="shared" si="136"/>
        <v>0</v>
      </c>
      <c r="U150" s="62">
        <f t="shared" si="136"/>
        <v>121374341606</v>
      </c>
      <c r="V150" s="62">
        <f t="shared" si="136"/>
        <v>0</v>
      </c>
      <c r="W150" s="62">
        <f t="shared" si="136"/>
        <v>0</v>
      </c>
      <c r="X150" s="38">
        <f t="shared" si="126"/>
        <v>0.63170473211196021</v>
      </c>
      <c r="Y150" s="38">
        <f t="shared" si="127"/>
        <v>0</v>
      </c>
      <c r="Z150" s="38">
        <f t="shared" si="128"/>
        <v>0</v>
      </c>
      <c r="AA150" s="38">
        <f t="shared" si="112"/>
        <v>0</v>
      </c>
      <c r="AB150" s="38" t="s">
        <v>40</v>
      </c>
    </row>
    <row r="151" spans="1:28" ht="72.75" customHeight="1" x14ac:dyDescent="0.25">
      <c r="A151" s="39" t="s">
        <v>287</v>
      </c>
      <c r="B151" s="34" t="s">
        <v>37</v>
      </c>
      <c r="C151" s="34">
        <v>10</v>
      </c>
      <c r="D151" s="34" t="s">
        <v>38</v>
      </c>
      <c r="E151" s="95" t="s">
        <v>286</v>
      </c>
      <c r="F151" s="62">
        <f t="shared" si="135"/>
        <v>192137774875</v>
      </c>
      <c r="G151" s="62">
        <f t="shared" si="135"/>
        <v>0</v>
      </c>
      <c r="H151" s="62">
        <f t="shared" si="135"/>
        <v>0</v>
      </c>
      <c r="I151" s="62">
        <f t="shared" si="135"/>
        <v>0</v>
      </c>
      <c r="J151" s="62">
        <f t="shared" si="135"/>
        <v>0</v>
      </c>
      <c r="K151" s="62">
        <f t="shared" si="125"/>
        <v>0</v>
      </c>
      <c r="L151" s="66">
        <f>+L152</f>
        <v>192137774875</v>
      </c>
      <c r="M151" s="253">
        <f t="shared" si="123"/>
        <v>2.4346011601356122E-2</v>
      </c>
      <c r="N151" s="62">
        <f t="shared" si="136"/>
        <v>0</v>
      </c>
      <c r="O151" s="62">
        <f t="shared" si="136"/>
        <v>121374341606</v>
      </c>
      <c r="P151" s="62">
        <f t="shared" si="136"/>
        <v>70763433269</v>
      </c>
      <c r="Q151" s="62">
        <f t="shared" si="136"/>
        <v>121374341606</v>
      </c>
      <c r="R151" s="62">
        <f t="shared" si="136"/>
        <v>70763433269</v>
      </c>
      <c r="S151" s="62">
        <f t="shared" si="136"/>
        <v>0</v>
      </c>
      <c r="T151" s="62">
        <f t="shared" si="136"/>
        <v>0</v>
      </c>
      <c r="U151" s="62">
        <f t="shared" si="136"/>
        <v>121374341606</v>
      </c>
      <c r="V151" s="62">
        <f t="shared" si="136"/>
        <v>0</v>
      </c>
      <c r="W151" s="62">
        <f t="shared" si="136"/>
        <v>0</v>
      </c>
      <c r="X151" s="38">
        <f t="shared" si="126"/>
        <v>0.63170473211196021</v>
      </c>
      <c r="Y151" s="38">
        <f t="shared" si="127"/>
        <v>0</v>
      </c>
      <c r="Z151" s="38">
        <f t="shared" si="128"/>
        <v>0</v>
      </c>
      <c r="AA151" s="38">
        <f t="shared" si="112"/>
        <v>0</v>
      </c>
      <c r="AB151" s="38" t="s">
        <v>40</v>
      </c>
    </row>
    <row r="152" spans="1:28" ht="32.25" customHeight="1" x14ac:dyDescent="0.25">
      <c r="A152" s="39" t="s">
        <v>288</v>
      </c>
      <c r="B152" s="34" t="s">
        <v>37</v>
      </c>
      <c r="C152" s="34">
        <v>10</v>
      </c>
      <c r="D152" s="34" t="s">
        <v>38</v>
      </c>
      <c r="E152" s="40" t="s">
        <v>268</v>
      </c>
      <c r="F152" s="62">
        <f t="shared" si="135"/>
        <v>192137774875</v>
      </c>
      <c r="G152" s="62">
        <f t="shared" si="135"/>
        <v>0</v>
      </c>
      <c r="H152" s="62">
        <f t="shared" si="135"/>
        <v>0</v>
      </c>
      <c r="I152" s="62">
        <f t="shared" si="135"/>
        <v>0</v>
      </c>
      <c r="J152" s="62">
        <f t="shared" si="135"/>
        <v>0</v>
      </c>
      <c r="K152" s="62">
        <f t="shared" si="125"/>
        <v>0</v>
      </c>
      <c r="L152" s="66">
        <f>+L153</f>
        <v>192137774875</v>
      </c>
      <c r="M152" s="253">
        <f t="shared" si="123"/>
        <v>2.4346011601356122E-2</v>
      </c>
      <c r="N152" s="62">
        <f t="shared" si="136"/>
        <v>0</v>
      </c>
      <c r="O152" s="62">
        <f t="shared" si="136"/>
        <v>121374341606</v>
      </c>
      <c r="P152" s="62">
        <f t="shared" si="136"/>
        <v>70763433269</v>
      </c>
      <c r="Q152" s="62">
        <f t="shared" si="136"/>
        <v>121374341606</v>
      </c>
      <c r="R152" s="62">
        <f t="shared" si="136"/>
        <v>70763433269</v>
      </c>
      <c r="S152" s="62">
        <f t="shared" si="136"/>
        <v>0</v>
      </c>
      <c r="T152" s="62">
        <f t="shared" si="136"/>
        <v>0</v>
      </c>
      <c r="U152" s="62">
        <f t="shared" si="136"/>
        <v>121374341606</v>
      </c>
      <c r="V152" s="62">
        <f t="shared" si="136"/>
        <v>0</v>
      </c>
      <c r="W152" s="62">
        <f t="shared" si="136"/>
        <v>0</v>
      </c>
      <c r="X152" s="38">
        <f t="shared" si="126"/>
        <v>0.63170473211196021</v>
      </c>
      <c r="Y152" s="38">
        <f t="shared" si="127"/>
        <v>0</v>
      </c>
      <c r="Z152" s="38">
        <f t="shared" si="128"/>
        <v>0</v>
      </c>
      <c r="AA152" s="38">
        <f t="shared" si="112"/>
        <v>0</v>
      </c>
      <c r="AB152" s="38" t="s">
        <v>40</v>
      </c>
    </row>
    <row r="153" spans="1:28" ht="30" customHeight="1" x14ac:dyDescent="0.25">
      <c r="A153" s="43" t="s">
        <v>289</v>
      </c>
      <c r="B153" s="44" t="s">
        <v>37</v>
      </c>
      <c r="C153" s="44">
        <v>10</v>
      </c>
      <c r="D153" s="44" t="s">
        <v>38</v>
      </c>
      <c r="E153" s="45" t="s">
        <v>258</v>
      </c>
      <c r="F153" s="46">
        <v>192137774875</v>
      </c>
      <c r="G153" s="46">
        <v>0</v>
      </c>
      <c r="H153" s="46">
        <v>0</v>
      </c>
      <c r="I153" s="46">
        <v>0</v>
      </c>
      <c r="J153" s="46">
        <v>0</v>
      </c>
      <c r="K153" s="46">
        <f t="shared" si="125"/>
        <v>0</v>
      </c>
      <c r="L153" s="56">
        <f>+F153+K153</f>
        <v>192137774875</v>
      </c>
      <c r="M153" s="266">
        <f t="shared" si="123"/>
        <v>2.4346011601356122E-2</v>
      </c>
      <c r="N153" s="46">
        <v>0</v>
      </c>
      <c r="O153" s="46">
        <v>121374341606</v>
      </c>
      <c r="P153" s="46">
        <f>L153-O153</f>
        <v>70763433269</v>
      </c>
      <c r="Q153" s="46">
        <v>121374341606</v>
      </c>
      <c r="R153" s="46">
        <f>+L153-Q153</f>
        <v>70763433269</v>
      </c>
      <c r="S153" s="46">
        <f>O153-Q153</f>
        <v>0</v>
      </c>
      <c r="T153" s="46">
        <v>0</v>
      </c>
      <c r="U153" s="46">
        <f>+Q153-T153</f>
        <v>121374341606</v>
      </c>
      <c r="V153" s="46">
        <v>0</v>
      </c>
      <c r="W153" s="48">
        <f>+T153-V153</f>
        <v>0</v>
      </c>
      <c r="X153" s="49">
        <f t="shared" si="126"/>
        <v>0.63170473211196021</v>
      </c>
      <c r="Y153" s="49">
        <f t="shared" si="127"/>
        <v>0</v>
      </c>
      <c r="Z153" s="49">
        <f t="shared" si="128"/>
        <v>0</v>
      </c>
      <c r="AA153" s="49">
        <f t="shared" si="112"/>
        <v>0</v>
      </c>
      <c r="AB153" s="49" t="s">
        <v>40</v>
      </c>
    </row>
    <row r="154" spans="1:28" ht="87" customHeight="1" x14ac:dyDescent="0.25">
      <c r="A154" s="39" t="s">
        <v>290</v>
      </c>
      <c r="B154" s="34" t="s">
        <v>37</v>
      </c>
      <c r="C154" s="34">
        <v>10</v>
      </c>
      <c r="D154" s="34" t="s">
        <v>38</v>
      </c>
      <c r="E154" s="40" t="s">
        <v>291</v>
      </c>
      <c r="F154" s="62">
        <f t="shared" ref="F154:J156" si="137">+F155</f>
        <v>207433599602</v>
      </c>
      <c r="G154" s="62">
        <f t="shared" si="137"/>
        <v>0</v>
      </c>
      <c r="H154" s="62">
        <f t="shared" si="137"/>
        <v>0</v>
      </c>
      <c r="I154" s="62">
        <f t="shared" si="137"/>
        <v>0</v>
      </c>
      <c r="J154" s="62">
        <f t="shared" si="137"/>
        <v>0</v>
      </c>
      <c r="K154" s="62">
        <f t="shared" si="125"/>
        <v>0</v>
      </c>
      <c r="L154" s="66">
        <f>+L155</f>
        <v>207433599602</v>
      </c>
      <c r="M154" s="253">
        <f t="shared" si="123"/>
        <v>2.6284164192631423E-2</v>
      </c>
      <c r="N154" s="62">
        <f t="shared" ref="N154:W156" si="138">+N155</f>
        <v>0</v>
      </c>
      <c r="O154" s="62">
        <f t="shared" si="138"/>
        <v>129511913718</v>
      </c>
      <c r="P154" s="62">
        <f t="shared" si="138"/>
        <v>77921685884</v>
      </c>
      <c r="Q154" s="62">
        <f t="shared" si="138"/>
        <v>129511913718</v>
      </c>
      <c r="R154" s="62">
        <f t="shared" si="138"/>
        <v>77921685884</v>
      </c>
      <c r="S154" s="62">
        <f t="shared" si="138"/>
        <v>0</v>
      </c>
      <c r="T154" s="62">
        <f t="shared" si="138"/>
        <v>0</v>
      </c>
      <c r="U154" s="62">
        <f t="shared" si="138"/>
        <v>129511913718</v>
      </c>
      <c r="V154" s="62">
        <f t="shared" si="138"/>
        <v>0</v>
      </c>
      <c r="W154" s="62">
        <f t="shared" si="138"/>
        <v>0</v>
      </c>
      <c r="X154" s="38">
        <f t="shared" si="126"/>
        <v>0.62435359539868529</v>
      </c>
      <c r="Y154" s="38">
        <f t="shared" si="127"/>
        <v>0</v>
      </c>
      <c r="Z154" s="38">
        <f t="shared" si="128"/>
        <v>0</v>
      </c>
      <c r="AA154" s="38">
        <f t="shared" si="112"/>
        <v>0</v>
      </c>
      <c r="AB154" s="38" t="s">
        <v>40</v>
      </c>
    </row>
    <row r="155" spans="1:28" ht="85.5" customHeight="1" x14ac:dyDescent="0.25">
      <c r="A155" s="39" t="s">
        <v>292</v>
      </c>
      <c r="B155" s="34" t="s">
        <v>37</v>
      </c>
      <c r="C155" s="34">
        <v>10</v>
      </c>
      <c r="D155" s="34" t="s">
        <v>38</v>
      </c>
      <c r="E155" s="95" t="s">
        <v>291</v>
      </c>
      <c r="F155" s="62">
        <f t="shared" si="137"/>
        <v>207433599602</v>
      </c>
      <c r="G155" s="62">
        <f t="shared" si="137"/>
        <v>0</v>
      </c>
      <c r="H155" s="62">
        <f t="shared" si="137"/>
        <v>0</v>
      </c>
      <c r="I155" s="62">
        <f t="shared" si="137"/>
        <v>0</v>
      </c>
      <c r="J155" s="62">
        <f t="shared" si="137"/>
        <v>0</v>
      </c>
      <c r="K155" s="62">
        <f t="shared" si="125"/>
        <v>0</v>
      </c>
      <c r="L155" s="66">
        <f>+L156</f>
        <v>207433599602</v>
      </c>
      <c r="M155" s="253">
        <f t="shared" si="123"/>
        <v>2.6284164192631423E-2</v>
      </c>
      <c r="N155" s="62">
        <f t="shared" si="138"/>
        <v>0</v>
      </c>
      <c r="O155" s="62">
        <f t="shared" si="138"/>
        <v>129511913718</v>
      </c>
      <c r="P155" s="62">
        <f t="shared" si="138"/>
        <v>77921685884</v>
      </c>
      <c r="Q155" s="62">
        <f t="shared" si="138"/>
        <v>129511913718</v>
      </c>
      <c r="R155" s="62">
        <f t="shared" si="138"/>
        <v>77921685884</v>
      </c>
      <c r="S155" s="62">
        <f t="shared" si="138"/>
        <v>0</v>
      </c>
      <c r="T155" s="62">
        <f t="shared" si="138"/>
        <v>0</v>
      </c>
      <c r="U155" s="62">
        <f t="shared" si="138"/>
        <v>129511913718</v>
      </c>
      <c r="V155" s="62">
        <f t="shared" si="138"/>
        <v>0</v>
      </c>
      <c r="W155" s="62">
        <f t="shared" si="138"/>
        <v>0</v>
      </c>
      <c r="X155" s="38">
        <f t="shared" si="126"/>
        <v>0.62435359539868529</v>
      </c>
      <c r="Y155" s="38">
        <f t="shared" si="127"/>
        <v>0</v>
      </c>
      <c r="Z155" s="38">
        <f t="shared" si="128"/>
        <v>0</v>
      </c>
      <c r="AA155" s="38">
        <f t="shared" si="112"/>
        <v>0</v>
      </c>
      <c r="AB155" s="38" t="s">
        <v>40</v>
      </c>
    </row>
    <row r="156" spans="1:28" ht="31.5" customHeight="1" x14ac:dyDescent="0.25">
      <c r="A156" s="39" t="s">
        <v>293</v>
      </c>
      <c r="B156" s="34" t="s">
        <v>37</v>
      </c>
      <c r="C156" s="34">
        <v>10</v>
      </c>
      <c r="D156" s="34" t="s">
        <v>38</v>
      </c>
      <c r="E156" s="40" t="s">
        <v>268</v>
      </c>
      <c r="F156" s="62">
        <f t="shared" si="137"/>
        <v>207433599602</v>
      </c>
      <c r="G156" s="62">
        <f t="shared" si="137"/>
        <v>0</v>
      </c>
      <c r="H156" s="62">
        <f t="shared" si="137"/>
        <v>0</v>
      </c>
      <c r="I156" s="62">
        <f t="shared" si="137"/>
        <v>0</v>
      </c>
      <c r="J156" s="62">
        <f t="shared" si="137"/>
        <v>0</v>
      </c>
      <c r="K156" s="62">
        <f t="shared" si="125"/>
        <v>0</v>
      </c>
      <c r="L156" s="66">
        <f>+L157</f>
        <v>207433599602</v>
      </c>
      <c r="M156" s="253">
        <f t="shared" si="123"/>
        <v>2.6284164192631423E-2</v>
      </c>
      <c r="N156" s="62">
        <f t="shared" si="138"/>
        <v>0</v>
      </c>
      <c r="O156" s="62">
        <f t="shared" si="138"/>
        <v>129511913718</v>
      </c>
      <c r="P156" s="62">
        <f t="shared" si="138"/>
        <v>77921685884</v>
      </c>
      <c r="Q156" s="62">
        <f t="shared" si="138"/>
        <v>129511913718</v>
      </c>
      <c r="R156" s="62">
        <f t="shared" si="138"/>
        <v>77921685884</v>
      </c>
      <c r="S156" s="62">
        <f t="shared" si="138"/>
        <v>0</v>
      </c>
      <c r="T156" s="62">
        <f t="shared" si="138"/>
        <v>0</v>
      </c>
      <c r="U156" s="62">
        <f t="shared" si="138"/>
        <v>129511913718</v>
      </c>
      <c r="V156" s="62">
        <f t="shared" si="138"/>
        <v>0</v>
      </c>
      <c r="W156" s="62">
        <f t="shared" si="138"/>
        <v>0</v>
      </c>
      <c r="X156" s="38">
        <f t="shared" si="126"/>
        <v>0.62435359539868529</v>
      </c>
      <c r="Y156" s="38">
        <f t="shared" si="127"/>
        <v>0</v>
      </c>
      <c r="Z156" s="38">
        <f t="shared" si="128"/>
        <v>0</v>
      </c>
      <c r="AA156" s="38">
        <f t="shared" si="112"/>
        <v>0</v>
      </c>
      <c r="AB156" s="38" t="s">
        <v>40</v>
      </c>
    </row>
    <row r="157" spans="1:28" ht="30" customHeight="1" x14ac:dyDescent="0.25">
      <c r="A157" s="43" t="s">
        <v>294</v>
      </c>
      <c r="B157" s="44" t="s">
        <v>37</v>
      </c>
      <c r="C157" s="44">
        <v>10</v>
      </c>
      <c r="D157" s="44" t="s">
        <v>38</v>
      </c>
      <c r="E157" s="45" t="s">
        <v>258</v>
      </c>
      <c r="F157" s="46">
        <v>207433599602</v>
      </c>
      <c r="G157" s="46">
        <v>0</v>
      </c>
      <c r="H157" s="46">
        <v>0</v>
      </c>
      <c r="I157" s="46">
        <v>0</v>
      </c>
      <c r="J157" s="46">
        <v>0</v>
      </c>
      <c r="K157" s="46">
        <f t="shared" si="125"/>
        <v>0</v>
      </c>
      <c r="L157" s="56">
        <f>+F157+K157</f>
        <v>207433599602</v>
      </c>
      <c r="M157" s="266">
        <f t="shared" si="123"/>
        <v>2.6284164192631423E-2</v>
      </c>
      <c r="N157" s="46">
        <v>0</v>
      </c>
      <c r="O157" s="46">
        <v>129511913718</v>
      </c>
      <c r="P157" s="46">
        <f>L157-O157</f>
        <v>77921685884</v>
      </c>
      <c r="Q157" s="46">
        <v>129511913718</v>
      </c>
      <c r="R157" s="46">
        <f>+L157-Q157</f>
        <v>77921685884</v>
      </c>
      <c r="S157" s="46">
        <f>O157-Q157</f>
        <v>0</v>
      </c>
      <c r="T157" s="46">
        <v>0</v>
      </c>
      <c r="U157" s="46">
        <f>+Q157-T157</f>
        <v>129511913718</v>
      </c>
      <c r="V157" s="46">
        <v>0</v>
      </c>
      <c r="W157" s="48">
        <f>+T157-V157</f>
        <v>0</v>
      </c>
      <c r="X157" s="49">
        <f t="shared" si="126"/>
        <v>0.62435359539868529</v>
      </c>
      <c r="Y157" s="49">
        <f t="shared" si="127"/>
        <v>0</v>
      </c>
      <c r="Z157" s="49">
        <f t="shared" si="128"/>
        <v>0</v>
      </c>
      <c r="AA157" s="49">
        <f t="shared" si="112"/>
        <v>0</v>
      </c>
      <c r="AB157" s="49" t="s">
        <v>40</v>
      </c>
    </row>
    <row r="158" spans="1:28" ht="65.25" customHeight="1" x14ac:dyDescent="0.25">
      <c r="A158" s="39" t="s">
        <v>295</v>
      </c>
      <c r="B158" s="34" t="s">
        <v>37</v>
      </c>
      <c r="C158" s="34">
        <v>10</v>
      </c>
      <c r="D158" s="34" t="s">
        <v>38</v>
      </c>
      <c r="E158" s="40" t="s">
        <v>296</v>
      </c>
      <c r="F158" s="62">
        <f t="shared" ref="F158:J160" si="139">+F159</f>
        <v>231731619930</v>
      </c>
      <c r="G158" s="62">
        <f t="shared" si="139"/>
        <v>0</v>
      </c>
      <c r="H158" s="62">
        <f t="shared" si="139"/>
        <v>0</v>
      </c>
      <c r="I158" s="62">
        <f t="shared" si="139"/>
        <v>0</v>
      </c>
      <c r="J158" s="62">
        <f t="shared" si="139"/>
        <v>0</v>
      </c>
      <c r="K158" s="62">
        <f t="shared" si="125"/>
        <v>0</v>
      </c>
      <c r="L158" s="66">
        <f>+L159</f>
        <v>231731619930</v>
      </c>
      <c r="M158" s="253">
        <f t="shared" si="123"/>
        <v>2.9362995958952899E-2</v>
      </c>
      <c r="N158" s="62">
        <f t="shared" ref="N158:W160" si="140">+N159</f>
        <v>0</v>
      </c>
      <c r="O158" s="62">
        <f t="shared" si="140"/>
        <v>142803800035</v>
      </c>
      <c r="P158" s="62">
        <f t="shared" si="140"/>
        <v>88927819895</v>
      </c>
      <c r="Q158" s="62">
        <f t="shared" si="140"/>
        <v>142803800035</v>
      </c>
      <c r="R158" s="62">
        <f t="shared" si="140"/>
        <v>88927819895</v>
      </c>
      <c r="S158" s="62">
        <f t="shared" si="140"/>
        <v>0</v>
      </c>
      <c r="T158" s="62">
        <f t="shared" si="140"/>
        <v>0</v>
      </c>
      <c r="U158" s="62">
        <f t="shared" si="140"/>
        <v>142803800035</v>
      </c>
      <c r="V158" s="62">
        <f t="shared" si="140"/>
        <v>0</v>
      </c>
      <c r="W158" s="62">
        <f t="shared" si="140"/>
        <v>0</v>
      </c>
      <c r="X158" s="38">
        <f t="shared" si="126"/>
        <v>0.61624650135418402</v>
      </c>
      <c r="Y158" s="38">
        <f t="shared" si="127"/>
        <v>0</v>
      </c>
      <c r="Z158" s="38">
        <f t="shared" si="128"/>
        <v>0</v>
      </c>
      <c r="AA158" s="38">
        <f t="shared" si="112"/>
        <v>0</v>
      </c>
      <c r="AB158" s="38" t="s">
        <v>40</v>
      </c>
    </row>
    <row r="159" spans="1:28" ht="63.75" customHeight="1" x14ac:dyDescent="0.25">
      <c r="A159" s="39" t="s">
        <v>297</v>
      </c>
      <c r="B159" s="34" t="s">
        <v>37</v>
      </c>
      <c r="C159" s="34">
        <v>10</v>
      </c>
      <c r="D159" s="34" t="s">
        <v>38</v>
      </c>
      <c r="E159" s="95" t="s">
        <v>296</v>
      </c>
      <c r="F159" s="62">
        <f t="shared" si="139"/>
        <v>231731619930</v>
      </c>
      <c r="G159" s="62">
        <f t="shared" si="139"/>
        <v>0</v>
      </c>
      <c r="H159" s="62">
        <f t="shared" si="139"/>
        <v>0</v>
      </c>
      <c r="I159" s="62">
        <f t="shared" si="139"/>
        <v>0</v>
      </c>
      <c r="J159" s="62">
        <f t="shared" si="139"/>
        <v>0</v>
      </c>
      <c r="K159" s="62">
        <f t="shared" si="125"/>
        <v>0</v>
      </c>
      <c r="L159" s="66">
        <f>+L160</f>
        <v>231731619930</v>
      </c>
      <c r="M159" s="253">
        <f t="shared" si="123"/>
        <v>2.9362995958952899E-2</v>
      </c>
      <c r="N159" s="62">
        <f t="shared" si="140"/>
        <v>0</v>
      </c>
      <c r="O159" s="62">
        <f t="shared" si="140"/>
        <v>142803800035</v>
      </c>
      <c r="P159" s="62">
        <f t="shared" si="140"/>
        <v>88927819895</v>
      </c>
      <c r="Q159" s="62">
        <f t="shared" si="140"/>
        <v>142803800035</v>
      </c>
      <c r="R159" s="62">
        <f t="shared" si="140"/>
        <v>88927819895</v>
      </c>
      <c r="S159" s="62">
        <f t="shared" si="140"/>
        <v>0</v>
      </c>
      <c r="T159" s="62">
        <f t="shared" si="140"/>
        <v>0</v>
      </c>
      <c r="U159" s="62">
        <f t="shared" si="140"/>
        <v>142803800035</v>
      </c>
      <c r="V159" s="62">
        <f t="shared" si="140"/>
        <v>0</v>
      </c>
      <c r="W159" s="62">
        <f t="shared" si="140"/>
        <v>0</v>
      </c>
      <c r="X159" s="38">
        <f t="shared" si="126"/>
        <v>0.61624650135418402</v>
      </c>
      <c r="Y159" s="38">
        <f t="shared" si="127"/>
        <v>0</v>
      </c>
      <c r="Z159" s="38">
        <f t="shared" si="128"/>
        <v>0</v>
      </c>
      <c r="AA159" s="38">
        <f t="shared" si="112"/>
        <v>0</v>
      </c>
      <c r="AB159" s="38" t="s">
        <v>40</v>
      </c>
    </row>
    <row r="160" spans="1:28" ht="38.25" customHeight="1" x14ac:dyDescent="0.25">
      <c r="A160" s="39" t="s">
        <v>298</v>
      </c>
      <c r="B160" s="34" t="s">
        <v>37</v>
      </c>
      <c r="C160" s="34">
        <v>10</v>
      </c>
      <c r="D160" s="34" t="s">
        <v>38</v>
      </c>
      <c r="E160" s="40" t="s">
        <v>268</v>
      </c>
      <c r="F160" s="62">
        <f t="shared" si="139"/>
        <v>231731619930</v>
      </c>
      <c r="G160" s="62">
        <f t="shared" si="139"/>
        <v>0</v>
      </c>
      <c r="H160" s="62">
        <f t="shared" si="139"/>
        <v>0</v>
      </c>
      <c r="I160" s="62">
        <f t="shared" si="139"/>
        <v>0</v>
      </c>
      <c r="J160" s="62">
        <f t="shared" si="139"/>
        <v>0</v>
      </c>
      <c r="K160" s="62">
        <f t="shared" si="125"/>
        <v>0</v>
      </c>
      <c r="L160" s="66">
        <f>+L161</f>
        <v>231731619930</v>
      </c>
      <c r="M160" s="253">
        <f t="shared" si="123"/>
        <v>2.9362995958952899E-2</v>
      </c>
      <c r="N160" s="62">
        <f t="shared" si="140"/>
        <v>0</v>
      </c>
      <c r="O160" s="62">
        <f t="shared" si="140"/>
        <v>142803800035</v>
      </c>
      <c r="P160" s="62">
        <f t="shared" si="140"/>
        <v>88927819895</v>
      </c>
      <c r="Q160" s="62">
        <f t="shared" si="140"/>
        <v>142803800035</v>
      </c>
      <c r="R160" s="62">
        <f t="shared" si="140"/>
        <v>88927819895</v>
      </c>
      <c r="S160" s="62">
        <f t="shared" si="140"/>
        <v>0</v>
      </c>
      <c r="T160" s="62">
        <f t="shared" si="140"/>
        <v>0</v>
      </c>
      <c r="U160" s="62">
        <f t="shared" si="140"/>
        <v>142803800035</v>
      </c>
      <c r="V160" s="62">
        <f t="shared" si="140"/>
        <v>0</v>
      </c>
      <c r="W160" s="62">
        <f t="shared" si="140"/>
        <v>0</v>
      </c>
      <c r="X160" s="38">
        <f t="shared" si="126"/>
        <v>0.61624650135418402</v>
      </c>
      <c r="Y160" s="38">
        <f t="shared" si="127"/>
        <v>0</v>
      </c>
      <c r="Z160" s="38">
        <f t="shared" si="128"/>
        <v>0</v>
      </c>
      <c r="AA160" s="38">
        <f t="shared" si="112"/>
        <v>0</v>
      </c>
      <c r="AB160" s="38" t="s">
        <v>40</v>
      </c>
    </row>
    <row r="161" spans="1:28" ht="30" customHeight="1" x14ac:dyDescent="0.25">
      <c r="A161" s="43" t="s">
        <v>299</v>
      </c>
      <c r="B161" s="44" t="s">
        <v>37</v>
      </c>
      <c r="C161" s="44">
        <v>10</v>
      </c>
      <c r="D161" s="44" t="s">
        <v>38</v>
      </c>
      <c r="E161" s="45" t="s">
        <v>258</v>
      </c>
      <c r="F161" s="46">
        <v>231731619930</v>
      </c>
      <c r="G161" s="46">
        <v>0</v>
      </c>
      <c r="H161" s="46">
        <v>0</v>
      </c>
      <c r="I161" s="46">
        <v>0</v>
      </c>
      <c r="J161" s="46">
        <v>0</v>
      </c>
      <c r="K161" s="46">
        <f t="shared" si="125"/>
        <v>0</v>
      </c>
      <c r="L161" s="56">
        <f>+F161+K161</f>
        <v>231731619930</v>
      </c>
      <c r="M161" s="266">
        <f t="shared" si="123"/>
        <v>2.9362995958952899E-2</v>
      </c>
      <c r="N161" s="46">
        <v>0</v>
      </c>
      <c r="O161" s="46">
        <v>142803800035</v>
      </c>
      <c r="P161" s="46">
        <f>L161-O161</f>
        <v>88927819895</v>
      </c>
      <c r="Q161" s="46">
        <v>142803800035</v>
      </c>
      <c r="R161" s="46">
        <f>+L161-Q161</f>
        <v>88927819895</v>
      </c>
      <c r="S161" s="46">
        <f>O161-Q161</f>
        <v>0</v>
      </c>
      <c r="T161" s="46">
        <v>0</v>
      </c>
      <c r="U161" s="46">
        <f>+Q161-T161</f>
        <v>142803800035</v>
      </c>
      <c r="V161" s="46">
        <v>0</v>
      </c>
      <c r="W161" s="48">
        <f>+T161-V161</f>
        <v>0</v>
      </c>
      <c r="X161" s="49">
        <f t="shared" si="126"/>
        <v>0.61624650135418402</v>
      </c>
      <c r="Y161" s="49">
        <f t="shared" si="127"/>
        <v>0</v>
      </c>
      <c r="Z161" s="49">
        <f t="shared" si="128"/>
        <v>0</v>
      </c>
      <c r="AA161" s="49">
        <f t="shared" si="112"/>
        <v>0</v>
      </c>
      <c r="AB161" s="49" t="s">
        <v>40</v>
      </c>
    </row>
    <row r="162" spans="1:28" ht="49.5" customHeight="1" x14ac:dyDescent="0.25">
      <c r="A162" s="96" t="s">
        <v>300</v>
      </c>
      <c r="B162" s="34" t="s">
        <v>37</v>
      </c>
      <c r="C162" s="34">
        <v>10</v>
      </c>
      <c r="D162" s="34" t="s">
        <v>38</v>
      </c>
      <c r="E162" s="40" t="s">
        <v>301</v>
      </c>
      <c r="F162" s="62">
        <f t="shared" ref="F162:J163" si="141">+F163</f>
        <v>12761000000</v>
      </c>
      <c r="G162" s="62">
        <f t="shared" si="141"/>
        <v>0</v>
      </c>
      <c r="H162" s="62">
        <f t="shared" si="141"/>
        <v>0</v>
      </c>
      <c r="I162" s="62">
        <f t="shared" si="141"/>
        <v>0</v>
      </c>
      <c r="J162" s="62">
        <f t="shared" si="141"/>
        <v>0</v>
      </c>
      <c r="K162" s="62">
        <f t="shared" si="125"/>
        <v>0</v>
      </c>
      <c r="L162" s="66">
        <f>+L163</f>
        <v>12761000000</v>
      </c>
      <c r="M162" s="42">
        <f t="shared" si="123"/>
        <v>1.6169618610761246E-3</v>
      </c>
      <c r="N162" s="62">
        <f t="shared" ref="N162:W163" si="142">+N163</f>
        <v>0</v>
      </c>
      <c r="O162" s="62">
        <f t="shared" si="142"/>
        <v>10682873884</v>
      </c>
      <c r="P162" s="62">
        <f t="shared" si="142"/>
        <v>2078126116</v>
      </c>
      <c r="Q162" s="62">
        <f t="shared" si="142"/>
        <v>9682017412.1200008</v>
      </c>
      <c r="R162" s="62">
        <f t="shared" si="142"/>
        <v>3078982587.8799992</v>
      </c>
      <c r="S162" s="62">
        <f t="shared" si="142"/>
        <v>1000856471.8799992</v>
      </c>
      <c r="T162" s="62">
        <f t="shared" si="142"/>
        <v>3368937312.4400001</v>
      </c>
      <c r="U162" s="62">
        <f t="shared" si="142"/>
        <v>6313080099.6800003</v>
      </c>
      <c r="V162" s="62">
        <f t="shared" si="142"/>
        <v>3356236748.4400001</v>
      </c>
      <c r="W162" s="62">
        <f t="shared" si="142"/>
        <v>12700564</v>
      </c>
      <c r="X162" s="38">
        <f t="shared" si="126"/>
        <v>0.75871933329049457</v>
      </c>
      <c r="Y162" s="38">
        <f t="shared" si="127"/>
        <v>0.26400261048820628</v>
      </c>
      <c r="Z162" s="38">
        <f t="shared" si="128"/>
        <v>0.26300734648068336</v>
      </c>
      <c r="AA162" s="38">
        <f t="shared" si="112"/>
        <v>0.34795819600807021</v>
      </c>
      <c r="AB162" s="38">
        <f>+V162/T162</f>
        <v>0.9962300978551597</v>
      </c>
    </row>
    <row r="163" spans="1:28" ht="49.5" customHeight="1" x14ac:dyDescent="0.25">
      <c r="A163" s="39" t="s">
        <v>302</v>
      </c>
      <c r="B163" s="34" t="s">
        <v>37</v>
      </c>
      <c r="C163" s="34">
        <v>10</v>
      </c>
      <c r="D163" s="34" t="s">
        <v>38</v>
      </c>
      <c r="E163" s="40" t="s">
        <v>301</v>
      </c>
      <c r="F163" s="62">
        <f t="shared" si="141"/>
        <v>12761000000</v>
      </c>
      <c r="G163" s="62">
        <f t="shared" si="141"/>
        <v>0</v>
      </c>
      <c r="H163" s="62">
        <f t="shared" si="141"/>
        <v>0</v>
      </c>
      <c r="I163" s="62">
        <f t="shared" si="141"/>
        <v>0</v>
      </c>
      <c r="J163" s="62">
        <f t="shared" si="141"/>
        <v>0</v>
      </c>
      <c r="K163" s="62">
        <f t="shared" si="125"/>
        <v>0</v>
      </c>
      <c r="L163" s="66">
        <f>+L164</f>
        <v>12761000000</v>
      </c>
      <c r="M163" s="42">
        <f t="shared" si="123"/>
        <v>1.6169618610761246E-3</v>
      </c>
      <c r="N163" s="62">
        <f t="shared" si="142"/>
        <v>0</v>
      </c>
      <c r="O163" s="62">
        <f t="shared" si="142"/>
        <v>10682873884</v>
      </c>
      <c r="P163" s="62">
        <f t="shared" si="142"/>
        <v>2078126116</v>
      </c>
      <c r="Q163" s="62">
        <f t="shared" si="142"/>
        <v>9682017412.1200008</v>
      </c>
      <c r="R163" s="62">
        <f t="shared" si="142"/>
        <v>3078982587.8799992</v>
      </c>
      <c r="S163" s="62">
        <f t="shared" si="142"/>
        <v>1000856471.8799992</v>
      </c>
      <c r="T163" s="62">
        <f t="shared" si="142"/>
        <v>3368937312.4400001</v>
      </c>
      <c r="U163" s="62">
        <f t="shared" si="142"/>
        <v>6313080099.6800003</v>
      </c>
      <c r="V163" s="62">
        <f t="shared" si="142"/>
        <v>3356236748.4400001</v>
      </c>
      <c r="W163" s="62">
        <f t="shared" si="142"/>
        <v>12700564</v>
      </c>
      <c r="X163" s="38">
        <f t="shared" si="126"/>
        <v>0.75871933329049457</v>
      </c>
      <c r="Y163" s="38">
        <f t="shared" si="127"/>
        <v>0.26400261048820628</v>
      </c>
      <c r="Z163" s="38">
        <f t="shared" si="128"/>
        <v>0.26300734648068336</v>
      </c>
      <c r="AA163" s="38">
        <f t="shared" si="112"/>
        <v>0.34795819600807021</v>
      </c>
      <c r="AB163" s="38">
        <f>+V163/T163</f>
        <v>0.9962300978551597</v>
      </c>
    </row>
    <row r="164" spans="1:28" ht="49.5" customHeight="1" x14ac:dyDescent="0.25">
      <c r="A164" s="39" t="s">
        <v>303</v>
      </c>
      <c r="B164" s="34" t="s">
        <v>37</v>
      </c>
      <c r="C164" s="34">
        <v>10</v>
      </c>
      <c r="D164" s="34" t="s">
        <v>38</v>
      </c>
      <c r="E164" s="40" t="s">
        <v>304</v>
      </c>
      <c r="F164" s="62">
        <f>SUM(F165:F165)</f>
        <v>12761000000</v>
      </c>
      <c r="G164" s="62">
        <f>SUM(G165:G165)</f>
        <v>0</v>
      </c>
      <c r="H164" s="62">
        <f>SUM(H165:H165)</f>
        <v>0</v>
      </c>
      <c r="I164" s="62">
        <f>SUM(I165:I165)</f>
        <v>0</v>
      </c>
      <c r="J164" s="62">
        <f>SUM(J165:J165)</f>
        <v>0</v>
      </c>
      <c r="K164" s="62">
        <f t="shared" si="125"/>
        <v>0</v>
      </c>
      <c r="L164" s="66">
        <f>SUM(L165:L165)</f>
        <v>12761000000</v>
      </c>
      <c r="M164" s="42">
        <f t="shared" si="123"/>
        <v>1.6169618610761246E-3</v>
      </c>
      <c r="N164" s="62">
        <f t="shared" ref="N164:W164" si="143">SUM(N165:N165)</f>
        <v>0</v>
      </c>
      <c r="O164" s="62">
        <f t="shared" si="143"/>
        <v>10682873884</v>
      </c>
      <c r="P164" s="62">
        <f t="shared" si="143"/>
        <v>2078126116</v>
      </c>
      <c r="Q164" s="62">
        <f t="shared" si="143"/>
        <v>9682017412.1200008</v>
      </c>
      <c r="R164" s="62">
        <f t="shared" si="143"/>
        <v>3078982587.8799992</v>
      </c>
      <c r="S164" s="62">
        <f t="shared" si="143"/>
        <v>1000856471.8799992</v>
      </c>
      <c r="T164" s="62">
        <f t="shared" si="143"/>
        <v>3368937312.4400001</v>
      </c>
      <c r="U164" s="62">
        <f t="shared" si="143"/>
        <v>6313080099.6800003</v>
      </c>
      <c r="V164" s="62">
        <f t="shared" si="143"/>
        <v>3356236748.4400001</v>
      </c>
      <c r="W164" s="62">
        <f t="shared" si="143"/>
        <v>12700564</v>
      </c>
      <c r="X164" s="38">
        <f t="shared" si="126"/>
        <v>0.75871933329049457</v>
      </c>
      <c r="Y164" s="38">
        <f t="shared" si="127"/>
        <v>0.26400261048820628</v>
      </c>
      <c r="Z164" s="38">
        <f t="shared" si="128"/>
        <v>0.26300734648068336</v>
      </c>
      <c r="AA164" s="38">
        <f t="shared" si="112"/>
        <v>0.34795819600807021</v>
      </c>
      <c r="AB164" s="38">
        <f>+V164/T164</f>
        <v>0.9962300978551597</v>
      </c>
    </row>
    <row r="165" spans="1:28" ht="30" customHeight="1" x14ac:dyDescent="0.25">
      <c r="A165" s="43" t="s">
        <v>305</v>
      </c>
      <c r="B165" s="44" t="s">
        <v>37</v>
      </c>
      <c r="C165" s="44">
        <v>10</v>
      </c>
      <c r="D165" s="44" t="s">
        <v>38</v>
      </c>
      <c r="E165" s="45" t="s">
        <v>258</v>
      </c>
      <c r="F165" s="46">
        <v>12761000000</v>
      </c>
      <c r="G165" s="46">
        <v>0</v>
      </c>
      <c r="H165" s="46">
        <v>0</v>
      </c>
      <c r="I165" s="46">
        <v>0</v>
      </c>
      <c r="J165" s="46">
        <v>0</v>
      </c>
      <c r="K165" s="46">
        <f t="shared" si="125"/>
        <v>0</v>
      </c>
      <c r="L165" s="56">
        <f>+F165+K165</f>
        <v>12761000000</v>
      </c>
      <c r="M165" s="51">
        <f t="shared" si="123"/>
        <v>1.6169618610761246E-3</v>
      </c>
      <c r="N165" s="46">
        <v>0</v>
      </c>
      <c r="O165" s="56">
        <v>10682873884</v>
      </c>
      <c r="P165" s="46">
        <f>L165-O165</f>
        <v>2078126116</v>
      </c>
      <c r="Q165" s="56">
        <v>9682017412.1200008</v>
      </c>
      <c r="R165" s="46">
        <f>+L165-Q165</f>
        <v>3078982587.8799992</v>
      </c>
      <c r="S165" s="46">
        <f>O165-Q165</f>
        <v>1000856471.8799992</v>
      </c>
      <c r="T165" s="46">
        <v>3368937312.4400001</v>
      </c>
      <c r="U165" s="46">
        <f>+Q165-T165</f>
        <v>6313080099.6800003</v>
      </c>
      <c r="V165" s="46">
        <v>3356236748.4400001</v>
      </c>
      <c r="W165" s="48">
        <f>+T165-V165</f>
        <v>12700564</v>
      </c>
      <c r="X165" s="49">
        <f t="shared" si="126"/>
        <v>0.75871933329049457</v>
      </c>
      <c r="Y165" s="49">
        <f t="shared" si="127"/>
        <v>0.26400261048820628</v>
      </c>
      <c r="Z165" s="49">
        <f t="shared" si="128"/>
        <v>0.26300734648068336</v>
      </c>
      <c r="AA165" s="49">
        <f t="shared" si="112"/>
        <v>0.34795819600807021</v>
      </c>
      <c r="AB165" s="49">
        <f>+V165/T165</f>
        <v>0.9962300978551597</v>
      </c>
    </row>
    <row r="166" spans="1:28" ht="69.75" customHeight="1" x14ac:dyDescent="0.25">
      <c r="A166" s="39" t="s">
        <v>306</v>
      </c>
      <c r="B166" s="34" t="s">
        <v>37</v>
      </c>
      <c r="C166" s="34">
        <v>10</v>
      </c>
      <c r="D166" s="34" t="s">
        <v>38</v>
      </c>
      <c r="E166" s="40" t="s">
        <v>307</v>
      </c>
      <c r="F166" s="62">
        <f t="shared" ref="F166:J168" si="144">+F167</f>
        <v>246157631169</v>
      </c>
      <c r="G166" s="62">
        <f t="shared" si="144"/>
        <v>0</v>
      </c>
      <c r="H166" s="62">
        <f t="shared" si="144"/>
        <v>0</v>
      </c>
      <c r="I166" s="62">
        <f t="shared" si="144"/>
        <v>0</v>
      </c>
      <c r="J166" s="62">
        <f t="shared" si="144"/>
        <v>0</v>
      </c>
      <c r="K166" s="62">
        <f t="shared" si="125"/>
        <v>0</v>
      </c>
      <c r="L166" s="66">
        <f>+L167</f>
        <v>246157631169</v>
      </c>
      <c r="M166" s="253">
        <f t="shared" si="123"/>
        <v>3.1190933423173459E-2</v>
      </c>
      <c r="N166" s="62">
        <f t="shared" ref="N166:W168" si="145">+N167</f>
        <v>0</v>
      </c>
      <c r="O166" s="62">
        <f t="shared" si="145"/>
        <v>181243825733</v>
      </c>
      <c r="P166" s="62">
        <f t="shared" si="145"/>
        <v>64913805436</v>
      </c>
      <c r="Q166" s="62">
        <f t="shared" si="145"/>
        <v>181243825733</v>
      </c>
      <c r="R166" s="62">
        <f t="shared" si="145"/>
        <v>64913805436</v>
      </c>
      <c r="S166" s="62">
        <f t="shared" si="145"/>
        <v>0</v>
      </c>
      <c r="T166" s="62">
        <f t="shared" si="145"/>
        <v>0</v>
      </c>
      <c r="U166" s="62">
        <f t="shared" si="145"/>
        <v>181243825733</v>
      </c>
      <c r="V166" s="62">
        <f t="shared" si="145"/>
        <v>0</v>
      </c>
      <c r="W166" s="62">
        <f t="shared" si="145"/>
        <v>0</v>
      </c>
      <c r="X166" s="38">
        <f t="shared" si="126"/>
        <v>0.73629172035932822</v>
      </c>
      <c r="Y166" s="38">
        <f t="shared" si="127"/>
        <v>0</v>
      </c>
      <c r="Z166" s="38">
        <f t="shared" si="128"/>
        <v>0</v>
      </c>
      <c r="AA166" s="38">
        <f t="shared" si="112"/>
        <v>0</v>
      </c>
      <c r="AB166" s="38" t="s">
        <v>40</v>
      </c>
    </row>
    <row r="167" spans="1:28" ht="70.5" customHeight="1" x14ac:dyDescent="0.25">
      <c r="A167" s="39" t="s">
        <v>308</v>
      </c>
      <c r="B167" s="34" t="s">
        <v>37</v>
      </c>
      <c r="C167" s="34">
        <v>10</v>
      </c>
      <c r="D167" s="34" t="s">
        <v>38</v>
      </c>
      <c r="E167" s="95" t="s">
        <v>307</v>
      </c>
      <c r="F167" s="62">
        <f t="shared" si="144"/>
        <v>246157631169</v>
      </c>
      <c r="G167" s="62">
        <f t="shared" si="144"/>
        <v>0</v>
      </c>
      <c r="H167" s="62">
        <f t="shared" si="144"/>
        <v>0</v>
      </c>
      <c r="I167" s="62">
        <f t="shared" si="144"/>
        <v>0</v>
      </c>
      <c r="J167" s="62">
        <f t="shared" si="144"/>
        <v>0</v>
      </c>
      <c r="K167" s="62">
        <f t="shared" si="125"/>
        <v>0</v>
      </c>
      <c r="L167" s="66">
        <f>+L168</f>
        <v>246157631169</v>
      </c>
      <c r="M167" s="253">
        <f t="shared" si="123"/>
        <v>3.1190933423173459E-2</v>
      </c>
      <c r="N167" s="62">
        <f t="shared" si="145"/>
        <v>0</v>
      </c>
      <c r="O167" s="62">
        <f t="shared" si="145"/>
        <v>181243825733</v>
      </c>
      <c r="P167" s="62">
        <f t="shared" si="145"/>
        <v>64913805436</v>
      </c>
      <c r="Q167" s="62">
        <f t="shared" si="145"/>
        <v>181243825733</v>
      </c>
      <c r="R167" s="62">
        <f t="shared" si="145"/>
        <v>64913805436</v>
      </c>
      <c r="S167" s="62">
        <f t="shared" si="145"/>
        <v>0</v>
      </c>
      <c r="T167" s="62">
        <f t="shared" si="145"/>
        <v>0</v>
      </c>
      <c r="U167" s="62">
        <f t="shared" si="145"/>
        <v>181243825733</v>
      </c>
      <c r="V167" s="62">
        <f t="shared" si="145"/>
        <v>0</v>
      </c>
      <c r="W167" s="62">
        <f t="shared" si="145"/>
        <v>0</v>
      </c>
      <c r="X167" s="38">
        <f t="shared" si="126"/>
        <v>0.73629172035932822</v>
      </c>
      <c r="Y167" s="38">
        <f t="shared" si="127"/>
        <v>0</v>
      </c>
      <c r="Z167" s="38">
        <f t="shared" si="128"/>
        <v>0</v>
      </c>
      <c r="AA167" s="38">
        <f t="shared" si="112"/>
        <v>0</v>
      </c>
      <c r="AB167" s="38" t="s">
        <v>40</v>
      </c>
    </row>
    <row r="168" spans="1:28" ht="29.25" customHeight="1" x14ac:dyDescent="0.25">
      <c r="A168" s="39" t="s">
        <v>309</v>
      </c>
      <c r="B168" s="34" t="s">
        <v>37</v>
      </c>
      <c r="C168" s="34">
        <v>10</v>
      </c>
      <c r="D168" s="34" t="s">
        <v>38</v>
      </c>
      <c r="E168" s="40" t="s">
        <v>268</v>
      </c>
      <c r="F168" s="62">
        <f t="shared" si="144"/>
        <v>246157631169</v>
      </c>
      <c r="G168" s="62">
        <f t="shared" si="144"/>
        <v>0</v>
      </c>
      <c r="H168" s="62">
        <f t="shared" si="144"/>
        <v>0</v>
      </c>
      <c r="I168" s="62">
        <f t="shared" si="144"/>
        <v>0</v>
      </c>
      <c r="J168" s="62">
        <f t="shared" si="144"/>
        <v>0</v>
      </c>
      <c r="K168" s="62">
        <f t="shared" si="125"/>
        <v>0</v>
      </c>
      <c r="L168" s="66">
        <f>+L169</f>
        <v>246157631169</v>
      </c>
      <c r="M168" s="253">
        <f t="shared" si="123"/>
        <v>3.1190933423173459E-2</v>
      </c>
      <c r="N168" s="62">
        <f t="shared" si="145"/>
        <v>0</v>
      </c>
      <c r="O168" s="62">
        <f t="shared" si="145"/>
        <v>181243825733</v>
      </c>
      <c r="P168" s="62">
        <f t="shared" si="145"/>
        <v>64913805436</v>
      </c>
      <c r="Q168" s="62">
        <f t="shared" si="145"/>
        <v>181243825733</v>
      </c>
      <c r="R168" s="62">
        <f t="shared" si="145"/>
        <v>64913805436</v>
      </c>
      <c r="S168" s="62">
        <f t="shared" si="145"/>
        <v>0</v>
      </c>
      <c r="T168" s="62">
        <f t="shared" si="145"/>
        <v>0</v>
      </c>
      <c r="U168" s="62">
        <f t="shared" si="145"/>
        <v>181243825733</v>
      </c>
      <c r="V168" s="62">
        <f t="shared" si="145"/>
        <v>0</v>
      </c>
      <c r="W168" s="62">
        <f t="shared" si="145"/>
        <v>0</v>
      </c>
      <c r="X168" s="38">
        <f t="shared" si="126"/>
        <v>0.73629172035932822</v>
      </c>
      <c r="Y168" s="38">
        <f t="shared" si="127"/>
        <v>0</v>
      </c>
      <c r="Z168" s="38">
        <f t="shared" si="128"/>
        <v>0</v>
      </c>
      <c r="AA168" s="38">
        <f t="shared" si="112"/>
        <v>0</v>
      </c>
      <c r="AB168" s="38" t="s">
        <v>40</v>
      </c>
    </row>
    <row r="169" spans="1:28" ht="30" customHeight="1" x14ac:dyDescent="0.25">
      <c r="A169" s="43" t="s">
        <v>310</v>
      </c>
      <c r="B169" s="44" t="s">
        <v>37</v>
      </c>
      <c r="C169" s="44">
        <v>10</v>
      </c>
      <c r="D169" s="44" t="s">
        <v>38</v>
      </c>
      <c r="E169" s="45" t="s">
        <v>258</v>
      </c>
      <c r="F169" s="46">
        <v>246157631169</v>
      </c>
      <c r="G169" s="46">
        <v>0</v>
      </c>
      <c r="H169" s="46">
        <v>0</v>
      </c>
      <c r="I169" s="46">
        <v>0</v>
      </c>
      <c r="J169" s="46">
        <v>0</v>
      </c>
      <c r="K169" s="46">
        <f t="shared" si="125"/>
        <v>0</v>
      </c>
      <c r="L169" s="56">
        <f>+F169+K169</f>
        <v>246157631169</v>
      </c>
      <c r="M169" s="253">
        <f t="shared" si="123"/>
        <v>3.1190933423173459E-2</v>
      </c>
      <c r="N169" s="46">
        <v>0</v>
      </c>
      <c r="O169" s="46">
        <v>181243825733</v>
      </c>
      <c r="P169" s="46">
        <f>L169-O169</f>
        <v>64913805436</v>
      </c>
      <c r="Q169" s="46">
        <v>181243825733</v>
      </c>
      <c r="R169" s="46">
        <f>+L169-Q169</f>
        <v>64913805436</v>
      </c>
      <c r="S169" s="46">
        <f>O169-Q169</f>
        <v>0</v>
      </c>
      <c r="T169" s="46">
        <v>0</v>
      </c>
      <c r="U169" s="46">
        <f>+Q169-T169</f>
        <v>181243825733</v>
      </c>
      <c r="V169" s="46">
        <v>0</v>
      </c>
      <c r="W169" s="48">
        <f>+T169-V169</f>
        <v>0</v>
      </c>
      <c r="X169" s="49">
        <f t="shared" si="126"/>
        <v>0.73629172035932822</v>
      </c>
      <c r="Y169" s="49">
        <f t="shared" si="127"/>
        <v>0</v>
      </c>
      <c r="Z169" s="49">
        <f t="shared" si="128"/>
        <v>0</v>
      </c>
      <c r="AA169" s="49">
        <f t="shared" si="112"/>
        <v>0</v>
      </c>
      <c r="AB169" s="49" t="s">
        <v>40</v>
      </c>
    </row>
    <row r="170" spans="1:28" ht="49.5" customHeight="1" x14ac:dyDescent="0.25">
      <c r="A170" s="39" t="s">
        <v>311</v>
      </c>
      <c r="B170" s="34" t="s">
        <v>37</v>
      </c>
      <c r="C170" s="34">
        <v>10</v>
      </c>
      <c r="D170" s="34" t="s">
        <v>38</v>
      </c>
      <c r="E170" s="40" t="s">
        <v>312</v>
      </c>
      <c r="F170" s="62">
        <f t="shared" ref="F170:J172" si="146">+F171</f>
        <v>283126047866</v>
      </c>
      <c r="G170" s="62">
        <f t="shared" si="146"/>
        <v>0</v>
      </c>
      <c r="H170" s="62">
        <f t="shared" si="146"/>
        <v>0</v>
      </c>
      <c r="I170" s="62">
        <f t="shared" si="146"/>
        <v>0</v>
      </c>
      <c r="J170" s="62">
        <f t="shared" si="146"/>
        <v>0</v>
      </c>
      <c r="K170" s="62">
        <f t="shared" si="125"/>
        <v>0</v>
      </c>
      <c r="L170" s="66">
        <f>+L171</f>
        <v>283126047866</v>
      </c>
      <c r="M170" s="253">
        <f t="shared" si="123"/>
        <v>3.5875246554073766E-2</v>
      </c>
      <c r="N170" s="62">
        <f t="shared" ref="N170:W172" si="147">+N171</f>
        <v>0</v>
      </c>
      <c r="O170" s="62">
        <f t="shared" si="147"/>
        <v>217578018008</v>
      </c>
      <c r="P170" s="62">
        <f t="shared" si="147"/>
        <v>65548029858</v>
      </c>
      <c r="Q170" s="62">
        <f t="shared" si="147"/>
        <v>217578018008</v>
      </c>
      <c r="R170" s="62">
        <f t="shared" si="147"/>
        <v>65548029858</v>
      </c>
      <c r="S170" s="62">
        <f t="shared" si="147"/>
        <v>0</v>
      </c>
      <c r="T170" s="62">
        <f t="shared" si="147"/>
        <v>0</v>
      </c>
      <c r="U170" s="62">
        <f t="shared" si="147"/>
        <v>217578018008</v>
      </c>
      <c r="V170" s="62">
        <f t="shared" si="147"/>
        <v>0</v>
      </c>
      <c r="W170" s="62">
        <f t="shared" si="147"/>
        <v>0</v>
      </c>
      <c r="X170" s="38">
        <f t="shared" si="126"/>
        <v>0.76848463660601418</v>
      </c>
      <c r="Y170" s="38">
        <f t="shared" si="127"/>
        <v>0</v>
      </c>
      <c r="Z170" s="38">
        <f t="shared" si="128"/>
        <v>0</v>
      </c>
      <c r="AA170" s="38">
        <f t="shared" si="112"/>
        <v>0</v>
      </c>
      <c r="AB170" s="38" t="s">
        <v>40</v>
      </c>
    </row>
    <row r="171" spans="1:28" ht="49.5" customHeight="1" x14ac:dyDescent="0.25">
      <c r="A171" s="39" t="s">
        <v>313</v>
      </c>
      <c r="B171" s="34" t="s">
        <v>37</v>
      </c>
      <c r="C171" s="34">
        <v>10</v>
      </c>
      <c r="D171" s="34" t="s">
        <v>38</v>
      </c>
      <c r="E171" s="40" t="s">
        <v>312</v>
      </c>
      <c r="F171" s="62">
        <f t="shared" si="146"/>
        <v>283126047866</v>
      </c>
      <c r="G171" s="62">
        <f t="shared" si="146"/>
        <v>0</v>
      </c>
      <c r="H171" s="62">
        <f t="shared" si="146"/>
        <v>0</v>
      </c>
      <c r="I171" s="62">
        <f t="shared" si="146"/>
        <v>0</v>
      </c>
      <c r="J171" s="62">
        <f t="shared" si="146"/>
        <v>0</v>
      </c>
      <c r="K171" s="62">
        <f t="shared" si="125"/>
        <v>0</v>
      </c>
      <c r="L171" s="66">
        <f>+L172</f>
        <v>283126047866</v>
      </c>
      <c r="M171" s="253">
        <f t="shared" si="123"/>
        <v>3.5875246554073766E-2</v>
      </c>
      <c r="N171" s="62">
        <f t="shared" si="147"/>
        <v>0</v>
      </c>
      <c r="O171" s="62">
        <f t="shared" si="147"/>
        <v>217578018008</v>
      </c>
      <c r="P171" s="62">
        <f t="shared" si="147"/>
        <v>65548029858</v>
      </c>
      <c r="Q171" s="62">
        <f t="shared" si="147"/>
        <v>217578018008</v>
      </c>
      <c r="R171" s="62">
        <f t="shared" si="147"/>
        <v>65548029858</v>
      </c>
      <c r="S171" s="62">
        <f t="shared" si="147"/>
        <v>0</v>
      </c>
      <c r="T171" s="62">
        <f t="shared" si="147"/>
        <v>0</v>
      </c>
      <c r="U171" s="62">
        <f t="shared" si="147"/>
        <v>217578018008</v>
      </c>
      <c r="V171" s="62">
        <f t="shared" si="147"/>
        <v>0</v>
      </c>
      <c r="W171" s="62">
        <f t="shared" si="147"/>
        <v>0</v>
      </c>
      <c r="X171" s="38">
        <f t="shared" si="126"/>
        <v>0.76848463660601418</v>
      </c>
      <c r="Y171" s="38">
        <f t="shared" si="127"/>
        <v>0</v>
      </c>
      <c r="Z171" s="38">
        <f t="shared" si="128"/>
        <v>0</v>
      </c>
      <c r="AA171" s="38">
        <f t="shared" si="112"/>
        <v>0</v>
      </c>
      <c r="AB171" s="38" t="s">
        <v>40</v>
      </c>
    </row>
    <row r="172" spans="1:28" ht="32.25" customHeight="1" x14ac:dyDescent="0.25">
      <c r="A172" s="39" t="s">
        <v>314</v>
      </c>
      <c r="B172" s="34" t="s">
        <v>37</v>
      </c>
      <c r="C172" s="34">
        <v>10</v>
      </c>
      <c r="D172" s="34" t="s">
        <v>38</v>
      </c>
      <c r="E172" s="40" t="s">
        <v>268</v>
      </c>
      <c r="F172" s="62">
        <f t="shared" si="146"/>
        <v>283126047866</v>
      </c>
      <c r="G172" s="62">
        <f t="shared" si="146"/>
        <v>0</v>
      </c>
      <c r="H172" s="62">
        <f t="shared" si="146"/>
        <v>0</v>
      </c>
      <c r="I172" s="62">
        <f t="shared" si="146"/>
        <v>0</v>
      </c>
      <c r="J172" s="62">
        <f t="shared" si="146"/>
        <v>0</v>
      </c>
      <c r="K172" s="62">
        <f t="shared" si="125"/>
        <v>0</v>
      </c>
      <c r="L172" s="66">
        <f>+L173</f>
        <v>283126047866</v>
      </c>
      <c r="M172" s="253">
        <f t="shared" si="123"/>
        <v>3.5875246554073766E-2</v>
      </c>
      <c r="N172" s="62">
        <f t="shared" si="147"/>
        <v>0</v>
      </c>
      <c r="O172" s="62">
        <f t="shared" si="147"/>
        <v>217578018008</v>
      </c>
      <c r="P172" s="62">
        <f t="shared" si="147"/>
        <v>65548029858</v>
      </c>
      <c r="Q172" s="62">
        <f t="shared" si="147"/>
        <v>217578018008</v>
      </c>
      <c r="R172" s="62">
        <f t="shared" si="147"/>
        <v>65548029858</v>
      </c>
      <c r="S172" s="62">
        <f t="shared" si="147"/>
        <v>0</v>
      </c>
      <c r="T172" s="62">
        <f t="shared" si="147"/>
        <v>0</v>
      </c>
      <c r="U172" s="62">
        <f t="shared" si="147"/>
        <v>217578018008</v>
      </c>
      <c r="V172" s="62">
        <f t="shared" si="147"/>
        <v>0</v>
      </c>
      <c r="W172" s="62">
        <f t="shared" si="147"/>
        <v>0</v>
      </c>
      <c r="X172" s="38">
        <f t="shared" si="126"/>
        <v>0.76848463660601418</v>
      </c>
      <c r="Y172" s="38">
        <f t="shared" si="127"/>
        <v>0</v>
      </c>
      <c r="Z172" s="38">
        <f t="shared" si="128"/>
        <v>0</v>
      </c>
      <c r="AA172" s="38">
        <f t="shared" si="112"/>
        <v>0</v>
      </c>
      <c r="AB172" s="38" t="s">
        <v>40</v>
      </c>
    </row>
    <row r="173" spans="1:28" ht="30" customHeight="1" x14ac:dyDescent="0.25">
      <c r="A173" s="43" t="s">
        <v>315</v>
      </c>
      <c r="B173" s="44" t="s">
        <v>37</v>
      </c>
      <c r="C173" s="44">
        <v>10</v>
      </c>
      <c r="D173" s="44" t="s">
        <v>38</v>
      </c>
      <c r="E173" s="45" t="s">
        <v>258</v>
      </c>
      <c r="F173" s="46">
        <v>283126047866</v>
      </c>
      <c r="G173" s="46">
        <v>0</v>
      </c>
      <c r="H173" s="46">
        <v>0</v>
      </c>
      <c r="I173" s="46">
        <v>0</v>
      </c>
      <c r="J173" s="46">
        <v>0</v>
      </c>
      <c r="K173" s="46">
        <f t="shared" si="125"/>
        <v>0</v>
      </c>
      <c r="L173" s="56">
        <f>+F173+K173</f>
        <v>283126047866</v>
      </c>
      <c r="M173" s="266">
        <f t="shared" si="123"/>
        <v>3.5875246554073766E-2</v>
      </c>
      <c r="N173" s="46">
        <v>0</v>
      </c>
      <c r="O173" s="46">
        <v>217578018008</v>
      </c>
      <c r="P173" s="46">
        <f>L173-O173</f>
        <v>65548029858</v>
      </c>
      <c r="Q173" s="46">
        <v>217578018008</v>
      </c>
      <c r="R173" s="46">
        <f>+L173-Q173</f>
        <v>65548029858</v>
      </c>
      <c r="S173" s="46">
        <f>O173-Q173</f>
        <v>0</v>
      </c>
      <c r="T173" s="46">
        <v>0</v>
      </c>
      <c r="U173" s="46">
        <f>+Q173-T173</f>
        <v>217578018008</v>
      </c>
      <c r="V173" s="46">
        <v>0</v>
      </c>
      <c r="W173" s="48">
        <f>+T173-V173</f>
        <v>0</v>
      </c>
      <c r="X173" s="49">
        <f t="shared" si="126"/>
        <v>0.76848463660601418</v>
      </c>
      <c r="Y173" s="49">
        <f t="shared" si="127"/>
        <v>0</v>
      </c>
      <c r="Z173" s="49">
        <f t="shared" si="128"/>
        <v>0</v>
      </c>
      <c r="AA173" s="49">
        <f t="shared" si="112"/>
        <v>0</v>
      </c>
      <c r="AB173" s="49" t="s">
        <v>40</v>
      </c>
    </row>
    <row r="174" spans="1:28" ht="66.75" customHeight="1" x14ac:dyDescent="0.25">
      <c r="A174" s="39" t="s">
        <v>316</v>
      </c>
      <c r="B174" s="34" t="s">
        <v>37</v>
      </c>
      <c r="C174" s="34">
        <v>10</v>
      </c>
      <c r="D174" s="34" t="s">
        <v>38</v>
      </c>
      <c r="E174" s="40" t="s">
        <v>317</v>
      </c>
      <c r="F174" s="62">
        <f t="shared" ref="F174:L176" si="148">+F175</f>
        <v>143699497948</v>
      </c>
      <c r="G174" s="62">
        <f t="shared" si="148"/>
        <v>0</v>
      </c>
      <c r="H174" s="62">
        <f t="shared" si="148"/>
        <v>0</v>
      </c>
      <c r="I174" s="62">
        <f t="shared" si="148"/>
        <v>0</v>
      </c>
      <c r="J174" s="62">
        <f t="shared" si="148"/>
        <v>0</v>
      </c>
      <c r="K174" s="62">
        <f t="shared" si="148"/>
        <v>0</v>
      </c>
      <c r="L174" s="66">
        <f t="shared" si="148"/>
        <v>143699497948</v>
      </c>
      <c r="M174" s="253">
        <f t="shared" si="123"/>
        <v>1.8208338503072082E-2</v>
      </c>
      <c r="N174" s="62">
        <f t="shared" ref="N174:W176" si="149">+N175</f>
        <v>0</v>
      </c>
      <c r="O174" s="62">
        <f t="shared" si="149"/>
        <v>127207862717</v>
      </c>
      <c r="P174" s="62">
        <f t="shared" si="149"/>
        <v>16491635231</v>
      </c>
      <c r="Q174" s="62">
        <f t="shared" si="149"/>
        <v>127207862717</v>
      </c>
      <c r="R174" s="62">
        <f t="shared" si="149"/>
        <v>16491635231</v>
      </c>
      <c r="S174" s="62">
        <f t="shared" si="149"/>
        <v>0</v>
      </c>
      <c r="T174" s="62">
        <f t="shared" si="149"/>
        <v>0</v>
      </c>
      <c r="U174" s="62">
        <f t="shared" si="149"/>
        <v>127207862717</v>
      </c>
      <c r="V174" s="62">
        <f t="shared" si="149"/>
        <v>0</v>
      </c>
      <c r="W174" s="62">
        <f t="shared" si="149"/>
        <v>0</v>
      </c>
      <c r="X174" s="38">
        <f t="shared" si="126"/>
        <v>0.88523526201206515</v>
      </c>
      <c r="Y174" s="38">
        <f t="shared" si="127"/>
        <v>0</v>
      </c>
      <c r="Z174" s="38">
        <f t="shared" si="128"/>
        <v>0</v>
      </c>
      <c r="AA174" s="38">
        <f t="shared" si="112"/>
        <v>0</v>
      </c>
      <c r="AB174" s="38" t="s">
        <v>40</v>
      </c>
    </row>
    <row r="175" spans="1:28" ht="66.75" customHeight="1" x14ac:dyDescent="0.25">
      <c r="A175" s="39" t="s">
        <v>318</v>
      </c>
      <c r="B175" s="34" t="s">
        <v>37</v>
      </c>
      <c r="C175" s="34">
        <v>10</v>
      </c>
      <c r="D175" s="34" t="s">
        <v>38</v>
      </c>
      <c r="E175" s="95" t="s">
        <v>317</v>
      </c>
      <c r="F175" s="62">
        <f t="shared" si="148"/>
        <v>143699497948</v>
      </c>
      <c r="G175" s="62">
        <f t="shared" si="148"/>
        <v>0</v>
      </c>
      <c r="H175" s="62">
        <f t="shared" si="148"/>
        <v>0</v>
      </c>
      <c r="I175" s="62">
        <f t="shared" si="148"/>
        <v>0</v>
      </c>
      <c r="J175" s="62">
        <f t="shared" si="148"/>
        <v>0</v>
      </c>
      <c r="K175" s="62">
        <f t="shared" si="148"/>
        <v>0</v>
      </c>
      <c r="L175" s="66">
        <f t="shared" si="148"/>
        <v>143699497948</v>
      </c>
      <c r="M175" s="253">
        <f t="shared" si="123"/>
        <v>1.8208338503072082E-2</v>
      </c>
      <c r="N175" s="62">
        <f t="shared" si="149"/>
        <v>0</v>
      </c>
      <c r="O175" s="62">
        <f t="shared" si="149"/>
        <v>127207862717</v>
      </c>
      <c r="P175" s="62">
        <f t="shared" si="149"/>
        <v>16491635231</v>
      </c>
      <c r="Q175" s="62">
        <f t="shared" si="149"/>
        <v>127207862717</v>
      </c>
      <c r="R175" s="62">
        <f t="shared" si="149"/>
        <v>16491635231</v>
      </c>
      <c r="S175" s="62">
        <f t="shared" si="149"/>
        <v>0</v>
      </c>
      <c r="T175" s="62">
        <f t="shared" si="149"/>
        <v>0</v>
      </c>
      <c r="U175" s="62">
        <f t="shared" si="149"/>
        <v>127207862717</v>
      </c>
      <c r="V175" s="62">
        <f t="shared" si="149"/>
        <v>0</v>
      </c>
      <c r="W175" s="62">
        <f t="shared" si="149"/>
        <v>0</v>
      </c>
      <c r="X175" s="38">
        <f t="shared" si="126"/>
        <v>0.88523526201206515</v>
      </c>
      <c r="Y175" s="38">
        <f t="shared" si="127"/>
        <v>0</v>
      </c>
      <c r="Z175" s="38">
        <f t="shared" si="128"/>
        <v>0</v>
      </c>
      <c r="AA175" s="38">
        <f t="shared" si="112"/>
        <v>0</v>
      </c>
      <c r="AB175" s="38" t="s">
        <v>40</v>
      </c>
    </row>
    <row r="176" spans="1:28" ht="38.25" customHeight="1" x14ac:dyDescent="0.25">
      <c r="A176" s="39" t="s">
        <v>319</v>
      </c>
      <c r="B176" s="34" t="s">
        <v>37</v>
      </c>
      <c r="C176" s="34">
        <v>10</v>
      </c>
      <c r="D176" s="34" t="s">
        <v>38</v>
      </c>
      <c r="E176" s="40" t="s">
        <v>268</v>
      </c>
      <c r="F176" s="62">
        <f t="shared" si="148"/>
        <v>143699497948</v>
      </c>
      <c r="G176" s="62">
        <f t="shared" si="148"/>
        <v>0</v>
      </c>
      <c r="H176" s="62">
        <f t="shared" si="148"/>
        <v>0</v>
      </c>
      <c r="I176" s="62">
        <f t="shared" si="148"/>
        <v>0</v>
      </c>
      <c r="J176" s="62">
        <f t="shared" si="148"/>
        <v>0</v>
      </c>
      <c r="K176" s="62">
        <f t="shared" si="148"/>
        <v>0</v>
      </c>
      <c r="L176" s="66">
        <f t="shared" si="148"/>
        <v>143699497948</v>
      </c>
      <c r="M176" s="253">
        <f t="shared" si="123"/>
        <v>1.8208338503072082E-2</v>
      </c>
      <c r="N176" s="62">
        <f t="shared" si="149"/>
        <v>0</v>
      </c>
      <c r="O176" s="62">
        <f t="shared" si="149"/>
        <v>127207862717</v>
      </c>
      <c r="P176" s="62">
        <f t="shared" si="149"/>
        <v>16491635231</v>
      </c>
      <c r="Q176" s="62">
        <f t="shared" si="149"/>
        <v>127207862717</v>
      </c>
      <c r="R176" s="62">
        <f t="shared" si="149"/>
        <v>16491635231</v>
      </c>
      <c r="S176" s="62">
        <f t="shared" si="149"/>
        <v>0</v>
      </c>
      <c r="T176" s="62">
        <f t="shared" si="149"/>
        <v>0</v>
      </c>
      <c r="U176" s="62">
        <f t="shared" si="149"/>
        <v>127207862717</v>
      </c>
      <c r="V176" s="62">
        <f t="shared" si="149"/>
        <v>0</v>
      </c>
      <c r="W176" s="62">
        <f t="shared" si="149"/>
        <v>0</v>
      </c>
      <c r="X176" s="38">
        <f t="shared" si="126"/>
        <v>0.88523526201206515</v>
      </c>
      <c r="Y176" s="38">
        <f t="shared" si="127"/>
        <v>0</v>
      </c>
      <c r="Z176" s="38">
        <f t="shared" si="128"/>
        <v>0</v>
      </c>
      <c r="AA176" s="38">
        <f t="shared" si="112"/>
        <v>0</v>
      </c>
      <c r="AB176" s="38" t="s">
        <v>40</v>
      </c>
    </row>
    <row r="177" spans="1:28" ht="30" customHeight="1" x14ac:dyDescent="0.25">
      <c r="A177" s="43" t="s">
        <v>320</v>
      </c>
      <c r="B177" s="44" t="s">
        <v>37</v>
      </c>
      <c r="C177" s="44">
        <v>10</v>
      </c>
      <c r="D177" s="44" t="s">
        <v>38</v>
      </c>
      <c r="E177" s="45" t="s">
        <v>258</v>
      </c>
      <c r="F177" s="46">
        <v>143699497948</v>
      </c>
      <c r="G177" s="46">
        <v>0</v>
      </c>
      <c r="H177" s="46">
        <v>0</v>
      </c>
      <c r="I177" s="46">
        <v>0</v>
      </c>
      <c r="J177" s="46">
        <v>0</v>
      </c>
      <c r="K177" s="46">
        <f t="shared" ref="K177:K207" si="150">+G177-H177+I177-J177</f>
        <v>0</v>
      </c>
      <c r="L177" s="56">
        <f>+F177+K177</f>
        <v>143699497948</v>
      </c>
      <c r="M177" s="266">
        <f t="shared" si="123"/>
        <v>1.8208338503072082E-2</v>
      </c>
      <c r="N177" s="46">
        <v>0</v>
      </c>
      <c r="O177" s="46">
        <v>127207862717</v>
      </c>
      <c r="P177" s="46">
        <f>L177-O177</f>
        <v>16491635231</v>
      </c>
      <c r="Q177" s="46">
        <v>127207862717</v>
      </c>
      <c r="R177" s="46">
        <f>+L177-Q177</f>
        <v>16491635231</v>
      </c>
      <c r="S177" s="46">
        <f>O177-Q177</f>
        <v>0</v>
      </c>
      <c r="T177" s="46">
        <v>0</v>
      </c>
      <c r="U177" s="46">
        <f>+Q177-T177</f>
        <v>127207862717</v>
      </c>
      <c r="V177" s="46">
        <v>0</v>
      </c>
      <c r="W177" s="48">
        <f>+T177-V177</f>
        <v>0</v>
      </c>
      <c r="X177" s="49">
        <f t="shared" si="126"/>
        <v>0.88523526201206515</v>
      </c>
      <c r="Y177" s="49">
        <f t="shared" si="127"/>
        <v>0</v>
      </c>
      <c r="Z177" s="49">
        <f t="shared" si="128"/>
        <v>0</v>
      </c>
      <c r="AA177" s="49">
        <f t="shared" si="112"/>
        <v>0</v>
      </c>
      <c r="AB177" s="49" t="s">
        <v>40</v>
      </c>
    </row>
    <row r="178" spans="1:28" ht="67.5" customHeight="1" x14ac:dyDescent="0.25">
      <c r="A178" s="39" t="s">
        <v>321</v>
      </c>
      <c r="B178" s="34" t="s">
        <v>37</v>
      </c>
      <c r="C178" s="34">
        <v>10</v>
      </c>
      <c r="D178" s="34" t="s">
        <v>38</v>
      </c>
      <c r="E178" s="40" t="s">
        <v>322</v>
      </c>
      <c r="F178" s="62">
        <f t="shared" ref="F178:J180" si="151">+F179</f>
        <v>59469726833</v>
      </c>
      <c r="G178" s="62">
        <f t="shared" si="151"/>
        <v>0</v>
      </c>
      <c r="H178" s="62">
        <f t="shared" si="151"/>
        <v>0</v>
      </c>
      <c r="I178" s="62">
        <f t="shared" si="151"/>
        <v>0</v>
      </c>
      <c r="J178" s="62">
        <f t="shared" si="151"/>
        <v>0</v>
      </c>
      <c r="K178" s="62">
        <f t="shared" si="150"/>
        <v>0</v>
      </c>
      <c r="L178" s="66">
        <f>+L179</f>
        <v>59469726833</v>
      </c>
      <c r="M178" s="42">
        <f t="shared" si="123"/>
        <v>7.5354815592489953E-3</v>
      </c>
      <c r="N178" s="62">
        <f t="shared" ref="N178:W180" si="152">+N179</f>
        <v>0</v>
      </c>
      <c r="O178" s="62">
        <f t="shared" si="152"/>
        <v>48079893039</v>
      </c>
      <c r="P178" s="62">
        <f t="shared" si="152"/>
        <v>11389833794</v>
      </c>
      <c r="Q178" s="62">
        <f t="shared" si="152"/>
        <v>48079893039</v>
      </c>
      <c r="R178" s="62">
        <f t="shared" si="152"/>
        <v>11389833794</v>
      </c>
      <c r="S178" s="62">
        <f t="shared" si="152"/>
        <v>0</v>
      </c>
      <c r="T178" s="62">
        <f t="shared" si="152"/>
        <v>0</v>
      </c>
      <c r="U178" s="62">
        <f t="shared" si="152"/>
        <v>48079893039</v>
      </c>
      <c r="V178" s="62">
        <f t="shared" si="152"/>
        <v>0</v>
      </c>
      <c r="W178" s="62">
        <f t="shared" si="152"/>
        <v>0</v>
      </c>
      <c r="X178" s="38">
        <f t="shared" si="126"/>
        <v>0.80847677632714909</v>
      </c>
      <c r="Y178" s="38">
        <f t="shared" si="127"/>
        <v>0</v>
      </c>
      <c r="Z178" s="38">
        <f t="shared" si="128"/>
        <v>0</v>
      </c>
      <c r="AA178" s="38">
        <f t="shared" si="112"/>
        <v>0</v>
      </c>
      <c r="AB178" s="38" t="s">
        <v>40</v>
      </c>
    </row>
    <row r="179" spans="1:28" ht="67.5" customHeight="1" x14ac:dyDescent="0.25">
      <c r="A179" s="39" t="s">
        <v>323</v>
      </c>
      <c r="B179" s="34" t="s">
        <v>37</v>
      </c>
      <c r="C179" s="34">
        <v>10</v>
      </c>
      <c r="D179" s="34" t="s">
        <v>38</v>
      </c>
      <c r="E179" s="95" t="s">
        <v>322</v>
      </c>
      <c r="F179" s="62">
        <f t="shared" si="151"/>
        <v>59469726833</v>
      </c>
      <c r="G179" s="62">
        <f t="shared" si="151"/>
        <v>0</v>
      </c>
      <c r="H179" s="62">
        <f t="shared" si="151"/>
        <v>0</v>
      </c>
      <c r="I179" s="62">
        <f t="shared" si="151"/>
        <v>0</v>
      </c>
      <c r="J179" s="62">
        <f t="shared" si="151"/>
        <v>0</v>
      </c>
      <c r="K179" s="62">
        <f t="shared" si="150"/>
        <v>0</v>
      </c>
      <c r="L179" s="66">
        <f>+L180</f>
        <v>59469726833</v>
      </c>
      <c r="M179" s="42">
        <f t="shared" si="123"/>
        <v>7.5354815592489953E-3</v>
      </c>
      <c r="N179" s="62">
        <f t="shared" si="152"/>
        <v>0</v>
      </c>
      <c r="O179" s="62">
        <f t="shared" si="152"/>
        <v>48079893039</v>
      </c>
      <c r="P179" s="62">
        <f t="shared" si="152"/>
        <v>11389833794</v>
      </c>
      <c r="Q179" s="62">
        <f t="shared" si="152"/>
        <v>48079893039</v>
      </c>
      <c r="R179" s="62">
        <f t="shared" si="152"/>
        <v>11389833794</v>
      </c>
      <c r="S179" s="62">
        <f t="shared" si="152"/>
        <v>0</v>
      </c>
      <c r="T179" s="62">
        <f t="shared" si="152"/>
        <v>0</v>
      </c>
      <c r="U179" s="62">
        <f t="shared" si="152"/>
        <v>48079893039</v>
      </c>
      <c r="V179" s="62">
        <f t="shared" si="152"/>
        <v>0</v>
      </c>
      <c r="W179" s="62">
        <f t="shared" si="152"/>
        <v>0</v>
      </c>
      <c r="X179" s="38">
        <f t="shared" si="126"/>
        <v>0.80847677632714909</v>
      </c>
      <c r="Y179" s="38">
        <f t="shared" si="127"/>
        <v>0</v>
      </c>
      <c r="Z179" s="38">
        <f t="shared" si="128"/>
        <v>0</v>
      </c>
      <c r="AA179" s="38">
        <f t="shared" si="112"/>
        <v>0</v>
      </c>
      <c r="AB179" s="38" t="s">
        <v>40</v>
      </c>
    </row>
    <row r="180" spans="1:28" ht="32.25" customHeight="1" x14ac:dyDescent="0.25">
      <c r="A180" s="39" t="s">
        <v>324</v>
      </c>
      <c r="B180" s="34" t="s">
        <v>37</v>
      </c>
      <c r="C180" s="34">
        <v>10</v>
      </c>
      <c r="D180" s="34" t="s">
        <v>38</v>
      </c>
      <c r="E180" s="40" t="s">
        <v>268</v>
      </c>
      <c r="F180" s="62">
        <f t="shared" si="151"/>
        <v>59469726833</v>
      </c>
      <c r="G180" s="62">
        <f t="shared" si="151"/>
        <v>0</v>
      </c>
      <c r="H180" s="62">
        <f t="shared" si="151"/>
        <v>0</v>
      </c>
      <c r="I180" s="62">
        <f t="shared" si="151"/>
        <v>0</v>
      </c>
      <c r="J180" s="62">
        <f t="shared" si="151"/>
        <v>0</v>
      </c>
      <c r="K180" s="62">
        <f t="shared" si="150"/>
        <v>0</v>
      </c>
      <c r="L180" s="66">
        <f>+L181</f>
        <v>59469726833</v>
      </c>
      <c r="M180" s="42">
        <f t="shared" si="123"/>
        <v>7.5354815592489953E-3</v>
      </c>
      <c r="N180" s="62">
        <f t="shared" si="152"/>
        <v>0</v>
      </c>
      <c r="O180" s="62">
        <f t="shared" si="152"/>
        <v>48079893039</v>
      </c>
      <c r="P180" s="62">
        <f t="shared" si="152"/>
        <v>11389833794</v>
      </c>
      <c r="Q180" s="62">
        <f t="shared" si="152"/>
        <v>48079893039</v>
      </c>
      <c r="R180" s="62">
        <f t="shared" si="152"/>
        <v>11389833794</v>
      </c>
      <c r="S180" s="62">
        <f t="shared" si="152"/>
        <v>0</v>
      </c>
      <c r="T180" s="62">
        <f t="shared" si="152"/>
        <v>0</v>
      </c>
      <c r="U180" s="62">
        <f t="shared" si="152"/>
        <v>48079893039</v>
      </c>
      <c r="V180" s="62">
        <f t="shared" si="152"/>
        <v>0</v>
      </c>
      <c r="W180" s="62">
        <f t="shared" si="152"/>
        <v>0</v>
      </c>
      <c r="X180" s="38">
        <f t="shared" si="126"/>
        <v>0.80847677632714909</v>
      </c>
      <c r="Y180" s="38">
        <f t="shared" si="127"/>
        <v>0</v>
      </c>
      <c r="Z180" s="38">
        <f t="shared" si="128"/>
        <v>0</v>
      </c>
      <c r="AA180" s="38">
        <f t="shared" si="112"/>
        <v>0</v>
      </c>
      <c r="AB180" s="38" t="s">
        <v>40</v>
      </c>
    </row>
    <row r="181" spans="1:28" ht="30" customHeight="1" x14ac:dyDescent="0.25">
      <c r="A181" s="43" t="s">
        <v>325</v>
      </c>
      <c r="B181" s="44" t="s">
        <v>37</v>
      </c>
      <c r="C181" s="44">
        <v>10</v>
      </c>
      <c r="D181" s="44" t="s">
        <v>38</v>
      </c>
      <c r="E181" s="45" t="s">
        <v>258</v>
      </c>
      <c r="F181" s="46">
        <v>59469726833</v>
      </c>
      <c r="G181" s="46">
        <v>0</v>
      </c>
      <c r="H181" s="46">
        <v>0</v>
      </c>
      <c r="I181" s="46">
        <v>0</v>
      </c>
      <c r="J181" s="46">
        <v>0</v>
      </c>
      <c r="K181" s="46">
        <f t="shared" si="150"/>
        <v>0</v>
      </c>
      <c r="L181" s="56">
        <f>+F181+K181</f>
        <v>59469726833</v>
      </c>
      <c r="M181" s="51">
        <f t="shared" si="123"/>
        <v>7.5354815592489953E-3</v>
      </c>
      <c r="N181" s="46">
        <v>0</v>
      </c>
      <c r="O181" s="46">
        <v>48079893039</v>
      </c>
      <c r="P181" s="46">
        <f>L181-O181</f>
        <v>11389833794</v>
      </c>
      <c r="Q181" s="46">
        <v>48079893039</v>
      </c>
      <c r="R181" s="46">
        <f>+L181-Q181</f>
        <v>11389833794</v>
      </c>
      <c r="S181" s="46">
        <f>O181-Q181</f>
        <v>0</v>
      </c>
      <c r="T181" s="46">
        <v>0</v>
      </c>
      <c r="U181" s="46">
        <f>+Q181-T181</f>
        <v>48079893039</v>
      </c>
      <c r="V181" s="46">
        <v>0</v>
      </c>
      <c r="W181" s="48">
        <f>+T181-V181</f>
        <v>0</v>
      </c>
      <c r="X181" s="49">
        <f t="shared" si="126"/>
        <v>0.80847677632714909</v>
      </c>
      <c r="Y181" s="49">
        <f t="shared" si="127"/>
        <v>0</v>
      </c>
      <c r="Z181" s="49">
        <f t="shared" si="128"/>
        <v>0</v>
      </c>
      <c r="AA181" s="49">
        <f t="shared" si="112"/>
        <v>0</v>
      </c>
      <c r="AB181" s="49" t="s">
        <v>40</v>
      </c>
    </row>
    <row r="182" spans="1:28" ht="95.25" customHeight="1" x14ac:dyDescent="0.25">
      <c r="A182" s="39" t="s">
        <v>326</v>
      </c>
      <c r="B182" s="34" t="s">
        <v>37</v>
      </c>
      <c r="C182" s="34">
        <v>10</v>
      </c>
      <c r="D182" s="34" t="s">
        <v>38</v>
      </c>
      <c r="E182" s="40" t="s">
        <v>327</v>
      </c>
      <c r="F182" s="62">
        <f t="shared" ref="F182:J184" si="153">+F183</f>
        <v>185783723137</v>
      </c>
      <c r="G182" s="62">
        <f t="shared" si="153"/>
        <v>0</v>
      </c>
      <c r="H182" s="62">
        <f t="shared" si="153"/>
        <v>0</v>
      </c>
      <c r="I182" s="62">
        <f t="shared" si="153"/>
        <v>0</v>
      </c>
      <c r="J182" s="62">
        <f t="shared" si="153"/>
        <v>0</v>
      </c>
      <c r="K182" s="62">
        <f t="shared" si="150"/>
        <v>0</v>
      </c>
      <c r="L182" s="66">
        <f>+L183</f>
        <v>185783723137</v>
      </c>
      <c r="M182" s="253">
        <f t="shared" si="123"/>
        <v>2.3540881962327009E-2</v>
      </c>
      <c r="N182" s="62">
        <f t="shared" ref="N182:W184" si="154">+N183</f>
        <v>0</v>
      </c>
      <c r="O182" s="62">
        <f t="shared" si="154"/>
        <v>141736621594</v>
      </c>
      <c r="P182" s="62">
        <f t="shared" si="154"/>
        <v>44047101543</v>
      </c>
      <c r="Q182" s="62">
        <f t="shared" si="154"/>
        <v>141736621594</v>
      </c>
      <c r="R182" s="62">
        <f t="shared" si="154"/>
        <v>44047101543</v>
      </c>
      <c r="S182" s="62">
        <f t="shared" si="154"/>
        <v>0</v>
      </c>
      <c r="T182" s="62">
        <f t="shared" si="154"/>
        <v>0</v>
      </c>
      <c r="U182" s="62">
        <f t="shared" si="154"/>
        <v>141736621594</v>
      </c>
      <c r="V182" s="62">
        <f t="shared" si="154"/>
        <v>0</v>
      </c>
      <c r="W182" s="62">
        <f t="shared" si="154"/>
        <v>0</v>
      </c>
      <c r="X182" s="38">
        <f t="shared" si="126"/>
        <v>0.76291194514107707</v>
      </c>
      <c r="Y182" s="38">
        <f t="shared" si="127"/>
        <v>0</v>
      </c>
      <c r="Z182" s="38">
        <f t="shared" si="128"/>
        <v>0</v>
      </c>
      <c r="AA182" s="38">
        <f t="shared" si="112"/>
        <v>0</v>
      </c>
      <c r="AB182" s="38" t="s">
        <v>40</v>
      </c>
    </row>
    <row r="183" spans="1:28" ht="95.25" customHeight="1" x14ac:dyDescent="0.25">
      <c r="A183" s="39" t="s">
        <v>328</v>
      </c>
      <c r="B183" s="34" t="s">
        <v>37</v>
      </c>
      <c r="C183" s="34">
        <v>10</v>
      </c>
      <c r="D183" s="34" t="s">
        <v>38</v>
      </c>
      <c r="E183" s="95" t="s">
        <v>327</v>
      </c>
      <c r="F183" s="62">
        <f t="shared" si="153"/>
        <v>185783723137</v>
      </c>
      <c r="G183" s="62">
        <f t="shared" si="153"/>
        <v>0</v>
      </c>
      <c r="H183" s="62">
        <f t="shared" si="153"/>
        <v>0</v>
      </c>
      <c r="I183" s="62">
        <f t="shared" si="153"/>
        <v>0</v>
      </c>
      <c r="J183" s="62">
        <f t="shared" si="153"/>
        <v>0</v>
      </c>
      <c r="K183" s="62">
        <f t="shared" si="150"/>
        <v>0</v>
      </c>
      <c r="L183" s="66">
        <f>+L184</f>
        <v>185783723137</v>
      </c>
      <c r="M183" s="253">
        <f t="shared" si="123"/>
        <v>2.3540881962327009E-2</v>
      </c>
      <c r="N183" s="62">
        <f t="shared" si="154"/>
        <v>0</v>
      </c>
      <c r="O183" s="62">
        <f t="shared" si="154"/>
        <v>141736621594</v>
      </c>
      <c r="P183" s="62">
        <f t="shared" si="154"/>
        <v>44047101543</v>
      </c>
      <c r="Q183" s="62">
        <f t="shared" si="154"/>
        <v>141736621594</v>
      </c>
      <c r="R183" s="62">
        <f t="shared" si="154"/>
        <v>44047101543</v>
      </c>
      <c r="S183" s="62">
        <f t="shared" si="154"/>
        <v>0</v>
      </c>
      <c r="T183" s="62">
        <f t="shared" si="154"/>
        <v>0</v>
      </c>
      <c r="U183" s="62">
        <f t="shared" si="154"/>
        <v>141736621594</v>
      </c>
      <c r="V183" s="62">
        <f t="shared" si="154"/>
        <v>0</v>
      </c>
      <c r="W183" s="62">
        <f t="shared" si="154"/>
        <v>0</v>
      </c>
      <c r="X183" s="38">
        <f t="shared" si="126"/>
        <v>0.76291194514107707</v>
      </c>
      <c r="Y183" s="38">
        <f t="shared" si="127"/>
        <v>0</v>
      </c>
      <c r="Z183" s="38">
        <f t="shared" si="128"/>
        <v>0</v>
      </c>
      <c r="AA183" s="38">
        <f t="shared" ref="AA183:AA235" si="155">+T183/Q183</f>
        <v>0</v>
      </c>
      <c r="AB183" s="38" t="s">
        <v>40</v>
      </c>
    </row>
    <row r="184" spans="1:28" ht="33" customHeight="1" x14ac:dyDescent="0.25">
      <c r="A184" s="39" t="s">
        <v>329</v>
      </c>
      <c r="B184" s="34" t="s">
        <v>37</v>
      </c>
      <c r="C184" s="34">
        <v>10</v>
      </c>
      <c r="D184" s="34" t="s">
        <v>38</v>
      </c>
      <c r="E184" s="40" t="s">
        <v>268</v>
      </c>
      <c r="F184" s="62">
        <f t="shared" si="153"/>
        <v>185783723137</v>
      </c>
      <c r="G184" s="62">
        <f t="shared" si="153"/>
        <v>0</v>
      </c>
      <c r="H184" s="62">
        <f t="shared" si="153"/>
        <v>0</v>
      </c>
      <c r="I184" s="62">
        <f t="shared" si="153"/>
        <v>0</v>
      </c>
      <c r="J184" s="62">
        <f t="shared" si="153"/>
        <v>0</v>
      </c>
      <c r="K184" s="62">
        <f t="shared" si="150"/>
        <v>0</v>
      </c>
      <c r="L184" s="66">
        <f>+L185</f>
        <v>185783723137</v>
      </c>
      <c r="M184" s="253">
        <f t="shared" si="123"/>
        <v>2.3540881962327009E-2</v>
      </c>
      <c r="N184" s="62">
        <f t="shared" si="154"/>
        <v>0</v>
      </c>
      <c r="O184" s="62">
        <f t="shared" si="154"/>
        <v>141736621594</v>
      </c>
      <c r="P184" s="62">
        <f t="shared" si="154"/>
        <v>44047101543</v>
      </c>
      <c r="Q184" s="62">
        <f t="shared" si="154"/>
        <v>141736621594</v>
      </c>
      <c r="R184" s="62">
        <f t="shared" si="154"/>
        <v>44047101543</v>
      </c>
      <c r="S184" s="62">
        <f t="shared" si="154"/>
        <v>0</v>
      </c>
      <c r="T184" s="62">
        <f t="shared" si="154"/>
        <v>0</v>
      </c>
      <c r="U184" s="62">
        <f t="shared" si="154"/>
        <v>141736621594</v>
      </c>
      <c r="V184" s="62">
        <f t="shared" si="154"/>
        <v>0</v>
      </c>
      <c r="W184" s="62">
        <f t="shared" si="154"/>
        <v>0</v>
      </c>
      <c r="X184" s="38">
        <f t="shared" si="126"/>
        <v>0.76291194514107707</v>
      </c>
      <c r="Y184" s="38">
        <f t="shared" si="127"/>
        <v>0</v>
      </c>
      <c r="Z184" s="38">
        <f t="shared" si="128"/>
        <v>0</v>
      </c>
      <c r="AA184" s="38">
        <f t="shared" si="155"/>
        <v>0</v>
      </c>
      <c r="AB184" s="38" t="s">
        <v>40</v>
      </c>
    </row>
    <row r="185" spans="1:28" ht="30" customHeight="1" x14ac:dyDescent="0.25">
      <c r="A185" s="43" t="s">
        <v>330</v>
      </c>
      <c r="B185" s="44" t="s">
        <v>37</v>
      </c>
      <c r="C185" s="44">
        <v>10</v>
      </c>
      <c r="D185" s="44" t="s">
        <v>38</v>
      </c>
      <c r="E185" s="45" t="s">
        <v>258</v>
      </c>
      <c r="F185" s="46">
        <v>185783723137</v>
      </c>
      <c r="G185" s="46">
        <v>0</v>
      </c>
      <c r="H185" s="46">
        <v>0</v>
      </c>
      <c r="I185" s="46">
        <v>0</v>
      </c>
      <c r="J185" s="46">
        <v>0</v>
      </c>
      <c r="K185" s="46">
        <f t="shared" si="150"/>
        <v>0</v>
      </c>
      <c r="L185" s="56">
        <f>+F185+K185</f>
        <v>185783723137</v>
      </c>
      <c r="M185" s="266">
        <f t="shared" si="123"/>
        <v>2.3540881962327009E-2</v>
      </c>
      <c r="N185" s="46">
        <v>0</v>
      </c>
      <c r="O185" s="46">
        <v>141736621594</v>
      </c>
      <c r="P185" s="46">
        <f>L185-O185</f>
        <v>44047101543</v>
      </c>
      <c r="Q185" s="46">
        <v>141736621594</v>
      </c>
      <c r="R185" s="46">
        <f>+L185-Q185</f>
        <v>44047101543</v>
      </c>
      <c r="S185" s="46">
        <f>O185-Q185</f>
        <v>0</v>
      </c>
      <c r="T185" s="46">
        <v>0</v>
      </c>
      <c r="U185" s="46">
        <f>+Q185-T185</f>
        <v>141736621594</v>
      </c>
      <c r="V185" s="46">
        <v>0</v>
      </c>
      <c r="W185" s="48">
        <f>+T185-V185</f>
        <v>0</v>
      </c>
      <c r="X185" s="49">
        <f t="shared" si="126"/>
        <v>0.76291194514107707</v>
      </c>
      <c r="Y185" s="49">
        <f t="shared" si="127"/>
        <v>0</v>
      </c>
      <c r="Z185" s="49">
        <f t="shared" si="128"/>
        <v>0</v>
      </c>
      <c r="AA185" s="49">
        <f t="shared" si="155"/>
        <v>0</v>
      </c>
      <c r="AB185" s="49" t="s">
        <v>40</v>
      </c>
    </row>
    <row r="186" spans="1:28" ht="53.25" customHeight="1" x14ac:dyDescent="0.25">
      <c r="A186" s="39" t="s">
        <v>331</v>
      </c>
      <c r="B186" s="34" t="s">
        <v>37</v>
      </c>
      <c r="C186" s="34">
        <v>10</v>
      </c>
      <c r="D186" s="34" t="s">
        <v>38</v>
      </c>
      <c r="E186" s="40" t="s">
        <v>332</v>
      </c>
      <c r="F186" s="62">
        <f t="shared" ref="F186:J188" si="156">+F187</f>
        <v>157227907719</v>
      </c>
      <c r="G186" s="62">
        <f t="shared" si="156"/>
        <v>0</v>
      </c>
      <c r="H186" s="62">
        <f t="shared" si="156"/>
        <v>0</v>
      </c>
      <c r="I186" s="62">
        <f t="shared" si="156"/>
        <v>0</v>
      </c>
      <c r="J186" s="62">
        <f t="shared" si="156"/>
        <v>0</v>
      </c>
      <c r="K186" s="62">
        <f t="shared" si="150"/>
        <v>0</v>
      </c>
      <c r="L186" s="66">
        <f>+L187</f>
        <v>157227907719</v>
      </c>
      <c r="M186" s="253">
        <f t="shared" si="123"/>
        <v>1.9922539791428526E-2</v>
      </c>
      <c r="N186" s="62">
        <f t="shared" ref="N186:W188" si="157">+N187</f>
        <v>0</v>
      </c>
      <c r="O186" s="62">
        <f t="shared" si="157"/>
        <v>100468422969</v>
      </c>
      <c r="P186" s="62">
        <f t="shared" si="157"/>
        <v>56759484750</v>
      </c>
      <c r="Q186" s="62">
        <f t="shared" si="157"/>
        <v>100468422969</v>
      </c>
      <c r="R186" s="62">
        <f t="shared" si="157"/>
        <v>56759484750</v>
      </c>
      <c r="S186" s="62">
        <f t="shared" si="157"/>
        <v>0</v>
      </c>
      <c r="T186" s="62">
        <f t="shared" si="157"/>
        <v>0</v>
      </c>
      <c r="U186" s="62">
        <f t="shared" si="157"/>
        <v>100468422969</v>
      </c>
      <c r="V186" s="62">
        <f t="shared" si="157"/>
        <v>0</v>
      </c>
      <c r="W186" s="62">
        <f t="shared" si="157"/>
        <v>0</v>
      </c>
      <c r="X186" s="38">
        <f t="shared" si="126"/>
        <v>0.63899866395575666</v>
      </c>
      <c r="Y186" s="38">
        <f t="shared" si="127"/>
        <v>0</v>
      </c>
      <c r="Z186" s="38">
        <f t="shared" si="128"/>
        <v>0</v>
      </c>
      <c r="AA186" s="38">
        <f t="shared" si="155"/>
        <v>0</v>
      </c>
      <c r="AB186" s="38" t="s">
        <v>40</v>
      </c>
    </row>
    <row r="187" spans="1:28" ht="53.25" customHeight="1" x14ac:dyDescent="0.25">
      <c r="A187" s="39" t="s">
        <v>333</v>
      </c>
      <c r="B187" s="34" t="s">
        <v>37</v>
      </c>
      <c r="C187" s="34">
        <v>10</v>
      </c>
      <c r="D187" s="34" t="s">
        <v>38</v>
      </c>
      <c r="E187" s="95" t="s">
        <v>332</v>
      </c>
      <c r="F187" s="62">
        <f t="shared" si="156"/>
        <v>157227907719</v>
      </c>
      <c r="G187" s="62">
        <f t="shared" si="156"/>
        <v>0</v>
      </c>
      <c r="H187" s="62">
        <f t="shared" si="156"/>
        <v>0</v>
      </c>
      <c r="I187" s="62">
        <f t="shared" si="156"/>
        <v>0</v>
      </c>
      <c r="J187" s="62">
        <f t="shared" si="156"/>
        <v>0</v>
      </c>
      <c r="K187" s="62">
        <f t="shared" si="150"/>
        <v>0</v>
      </c>
      <c r="L187" s="66">
        <f>+L188</f>
        <v>157227907719</v>
      </c>
      <c r="M187" s="253">
        <f t="shared" si="123"/>
        <v>1.9922539791428526E-2</v>
      </c>
      <c r="N187" s="62">
        <f t="shared" si="157"/>
        <v>0</v>
      </c>
      <c r="O187" s="62">
        <f t="shared" si="157"/>
        <v>100468422969</v>
      </c>
      <c r="P187" s="62">
        <f t="shared" si="157"/>
        <v>56759484750</v>
      </c>
      <c r="Q187" s="62">
        <f t="shared" si="157"/>
        <v>100468422969</v>
      </c>
      <c r="R187" s="62">
        <f t="shared" si="157"/>
        <v>56759484750</v>
      </c>
      <c r="S187" s="62">
        <f t="shared" si="157"/>
        <v>0</v>
      </c>
      <c r="T187" s="62">
        <f t="shared" si="157"/>
        <v>0</v>
      </c>
      <c r="U187" s="62">
        <f t="shared" si="157"/>
        <v>100468422969</v>
      </c>
      <c r="V187" s="62">
        <f t="shared" si="157"/>
        <v>0</v>
      </c>
      <c r="W187" s="62">
        <f t="shared" si="157"/>
        <v>0</v>
      </c>
      <c r="X187" s="38">
        <f t="shared" si="126"/>
        <v>0.63899866395575666</v>
      </c>
      <c r="Y187" s="38">
        <f t="shared" si="127"/>
        <v>0</v>
      </c>
      <c r="Z187" s="38">
        <f t="shared" si="128"/>
        <v>0</v>
      </c>
      <c r="AA187" s="38">
        <f t="shared" si="155"/>
        <v>0</v>
      </c>
      <c r="AB187" s="38" t="s">
        <v>40</v>
      </c>
    </row>
    <row r="188" spans="1:28" ht="38.25" customHeight="1" x14ac:dyDescent="0.25">
      <c r="A188" s="39" t="s">
        <v>334</v>
      </c>
      <c r="B188" s="34" t="s">
        <v>37</v>
      </c>
      <c r="C188" s="34">
        <v>10</v>
      </c>
      <c r="D188" s="34" t="s">
        <v>38</v>
      </c>
      <c r="E188" s="40" t="s">
        <v>268</v>
      </c>
      <c r="F188" s="62">
        <f t="shared" si="156"/>
        <v>157227907719</v>
      </c>
      <c r="G188" s="62">
        <f t="shared" si="156"/>
        <v>0</v>
      </c>
      <c r="H188" s="62">
        <f t="shared" si="156"/>
        <v>0</v>
      </c>
      <c r="I188" s="62">
        <f t="shared" si="156"/>
        <v>0</v>
      </c>
      <c r="J188" s="62">
        <f t="shared" si="156"/>
        <v>0</v>
      </c>
      <c r="K188" s="62">
        <f t="shared" si="150"/>
        <v>0</v>
      </c>
      <c r="L188" s="66">
        <f>+L189</f>
        <v>157227907719</v>
      </c>
      <c r="M188" s="253">
        <f t="shared" si="123"/>
        <v>1.9922539791428526E-2</v>
      </c>
      <c r="N188" s="62">
        <f t="shared" si="157"/>
        <v>0</v>
      </c>
      <c r="O188" s="62">
        <f t="shared" si="157"/>
        <v>100468422969</v>
      </c>
      <c r="P188" s="62">
        <f t="shared" si="157"/>
        <v>56759484750</v>
      </c>
      <c r="Q188" s="62">
        <f t="shared" si="157"/>
        <v>100468422969</v>
      </c>
      <c r="R188" s="62">
        <f t="shared" si="157"/>
        <v>56759484750</v>
      </c>
      <c r="S188" s="62">
        <f t="shared" si="157"/>
        <v>0</v>
      </c>
      <c r="T188" s="62">
        <f t="shared" si="157"/>
        <v>0</v>
      </c>
      <c r="U188" s="62">
        <f t="shared" si="157"/>
        <v>100468422969</v>
      </c>
      <c r="V188" s="62">
        <f t="shared" si="157"/>
        <v>0</v>
      </c>
      <c r="W188" s="62">
        <f t="shared" si="157"/>
        <v>0</v>
      </c>
      <c r="X188" s="38">
        <f t="shared" si="126"/>
        <v>0.63899866395575666</v>
      </c>
      <c r="Y188" s="38">
        <f t="shared" si="127"/>
        <v>0</v>
      </c>
      <c r="Z188" s="38">
        <f t="shared" si="128"/>
        <v>0</v>
      </c>
      <c r="AA188" s="38">
        <f t="shared" si="155"/>
        <v>0</v>
      </c>
      <c r="AB188" s="38" t="s">
        <v>40</v>
      </c>
    </row>
    <row r="189" spans="1:28" ht="38.25" customHeight="1" x14ac:dyDescent="0.25">
      <c r="A189" s="43" t="s">
        <v>335</v>
      </c>
      <c r="B189" s="99" t="s">
        <v>37</v>
      </c>
      <c r="C189" s="44">
        <v>10</v>
      </c>
      <c r="D189" s="44" t="s">
        <v>38</v>
      </c>
      <c r="E189" s="45" t="s">
        <v>258</v>
      </c>
      <c r="F189" s="46">
        <v>157227907719</v>
      </c>
      <c r="G189" s="46">
        <v>0</v>
      </c>
      <c r="H189" s="46">
        <v>0</v>
      </c>
      <c r="I189" s="46">
        <v>0</v>
      </c>
      <c r="J189" s="46">
        <v>0</v>
      </c>
      <c r="K189" s="46">
        <f t="shared" si="150"/>
        <v>0</v>
      </c>
      <c r="L189" s="56">
        <f>+F189+K189</f>
        <v>157227907719</v>
      </c>
      <c r="M189" s="266">
        <f t="shared" si="123"/>
        <v>1.9922539791428526E-2</v>
      </c>
      <c r="N189" s="46">
        <v>0</v>
      </c>
      <c r="O189" s="46">
        <v>100468422969</v>
      </c>
      <c r="P189" s="46">
        <f>L189-O189</f>
        <v>56759484750</v>
      </c>
      <c r="Q189" s="46">
        <v>100468422969</v>
      </c>
      <c r="R189" s="46">
        <f>+L189-Q189</f>
        <v>56759484750</v>
      </c>
      <c r="S189" s="46">
        <f>O189-Q189</f>
        <v>0</v>
      </c>
      <c r="T189" s="46">
        <v>0</v>
      </c>
      <c r="U189" s="46">
        <f>+Q189-T189</f>
        <v>100468422969</v>
      </c>
      <c r="V189" s="46">
        <v>0</v>
      </c>
      <c r="W189" s="48">
        <f>+T189-V189</f>
        <v>0</v>
      </c>
      <c r="X189" s="49">
        <f t="shared" si="126"/>
        <v>0.63899866395575666</v>
      </c>
      <c r="Y189" s="49">
        <f t="shared" si="127"/>
        <v>0</v>
      </c>
      <c r="Z189" s="49">
        <f t="shared" si="128"/>
        <v>0</v>
      </c>
      <c r="AA189" s="49">
        <f t="shared" si="155"/>
        <v>0</v>
      </c>
      <c r="AB189" s="49" t="s">
        <v>40</v>
      </c>
    </row>
    <row r="190" spans="1:28" ht="69" customHeight="1" x14ac:dyDescent="0.25">
      <c r="A190" s="39" t="s">
        <v>336</v>
      </c>
      <c r="B190" s="34" t="s">
        <v>37</v>
      </c>
      <c r="C190" s="34">
        <v>10</v>
      </c>
      <c r="D190" s="34" t="s">
        <v>38</v>
      </c>
      <c r="E190" s="40" t="s">
        <v>337</v>
      </c>
      <c r="F190" s="62">
        <f t="shared" ref="F190:J192" si="158">+F191</f>
        <v>242320270178</v>
      </c>
      <c r="G190" s="62">
        <f t="shared" si="158"/>
        <v>0</v>
      </c>
      <c r="H190" s="62">
        <f t="shared" si="158"/>
        <v>0</v>
      </c>
      <c r="I190" s="62">
        <f t="shared" si="158"/>
        <v>0</v>
      </c>
      <c r="J190" s="62">
        <f t="shared" si="158"/>
        <v>0</v>
      </c>
      <c r="K190" s="62">
        <f t="shared" si="150"/>
        <v>0</v>
      </c>
      <c r="L190" s="66">
        <f>+L191</f>
        <v>242320270178</v>
      </c>
      <c r="M190" s="253">
        <f t="shared" si="123"/>
        <v>3.0704696735638918E-2</v>
      </c>
      <c r="N190" s="62">
        <f t="shared" ref="N190:W192" si="159">+N191</f>
        <v>0</v>
      </c>
      <c r="O190" s="62">
        <f t="shared" si="159"/>
        <v>145080481919</v>
      </c>
      <c r="P190" s="62">
        <f t="shared" si="159"/>
        <v>97239788259</v>
      </c>
      <c r="Q190" s="62">
        <f t="shared" si="159"/>
        <v>145080481919</v>
      </c>
      <c r="R190" s="62">
        <f t="shared" si="159"/>
        <v>97239788259</v>
      </c>
      <c r="S190" s="62">
        <f t="shared" si="159"/>
        <v>0</v>
      </c>
      <c r="T190" s="62">
        <f t="shared" si="159"/>
        <v>0</v>
      </c>
      <c r="U190" s="62">
        <f t="shared" si="159"/>
        <v>145080481919</v>
      </c>
      <c r="V190" s="62">
        <f t="shared" si="159"/>
        <v>0</v>
      </c>
      <c r="W190" s="62">
        <f t="shared" si="159"/>
        <v>0</v>
      </c>
      <c r="X190" s="38">
        <f t="shared" si="126"/>
        <v>0.59871376757886974</v>
      </c>
      <c r="Y190" s="38">
        <f t="shared" si="127"/>
        <v>0</v>
      </c>
      <c r="Z190" s="38">
        <f t="shared" si="128"/>
        <v>0</v>
      </c>
      <c r="AA190" s="38">
        <f t="shared" si="155"/>
        <v>0</v>
      </c>
      <c r="AB190" s="38" t="s">
        <v>40</v>
      </c>
    </row>
    <row r="191" spans="1:28" ht="69" customHeight="1" x14ac:dyDescent="0.25">
      <c r="A191" s="39" t="s">
        <v>338</v>
      </c>
      <c r="B191" s="34" t="s">
        <v>37</v>
      </c>
      <c r="C191" s="34">
        <v>10</v>
      </c>
      <c r="D191" s="34" t="s">
        <v>38</v>
      </c>
      <c r="E191" s="95" t="s">
        <v>337</v>
      </c>
      <c r="F191" s="62">
        <f t="shared" si="158"/>
        <v>242320270178</v>
      </c>
      <c r="G191" s="62">
        <f t="shared" si="158"/>
        <v>0</v>
      </c>
      <c r="H191" s="62">
        <f t="shared" si="158"/>
        <v>0</v>
      </c>
      <c r="I191" s="62">
        <f t="shared" si="158"/>
        <v>0</v>
      </c>
      <c r="J191" s="62">
        <f t="shared" si="158"/>
        <v>0</v>
      </c>
      <c r="K191" s="62">
        <f t="shared" si="150"/>
        <v>0</v>
      </c>
      <c r="L191" s="66">
        <f>+L192</f>
        <v>242320270178</v>
      </c>
      <c r="M191" s="253">
        <f t="shared" si="123"/>
        <v>3.0704696735638918E-2</v>
      </c>
      <c r="N191" s="62">
        <f t="shared" si="159"/>
        <v>0</v>
      </c>
      <c r="O191" s="62">
        <f t="shared" si="159"/>
        <v>145080481919</v>
      </c>
      <c r="P191" s="62">
        <f t="shared" si="159"/>
        <v>97239788259</v>
      </c>
      <c r="Q191" s="62">
        <f t="shared" si="159"/>
        <v>145080481919</v>
      </c>
      <c r="R191" s="62">
        <f t="shared" si="159"/>
        <v>97239788259</v>
      </c>
      <c r="S191" s="62">
        <f t="shared" si="159"/>
        <v>0</v>
      </c>
      <c r="T191" s="62">
        <f t="shared" si="159"/>
        <v>0</v>
      </c>
      <c r="U191" s="62">
        <f t="shared" si="159"/>
        <v>145080481919</v>
      </c>
      <c r="V191" s="62">
        <f t="shared" si="159"/>
        <v>0</v>
      </c>
      <c r="W191" s="62">
        <f t="shared" si="159"/>
        <v>0</v>
      </c>
      <c r="X191" s="38">
        <f t="shared" si="126"/>
        <v>0.59871376757886974</v>
      </c>
      <c r="Y191" s="38">
        <f t="shared" si="127"/>
        <v>0</v>
      </c>
      <c r="Z191" s="38">
        <f t="shared" si="128"/>
        <v>0</v>
      </c>
      <c r="AA191" s="38">
        <f t="shared" si="155"/>
        <v>0</v>
      </c>
      <c r="AB191" s="38" t="s">
        <v>40</v>
      </c>
    </row>
    <row r="192" spans="1:28" ht="29.25" customHeight="1" x14ac:dyDescent="0.25">
      <c r="A192" s="39" t="s">
        <v>339</v>
      </c>
      <c r="B192" s="34" t="s">
        <v>37</v>
      </c>
      <c r="C192" s="34">
        <v>10</v>
      </c>
      <c r="D192" s="34" t="s">
        <v>38</v>
      </c>
      <c r="E192" s="40" t="s">
        <v>268</v>
      </c>
      <c r="F192" s="62">
        <f t="shared" si="158"/>
        <v>242320270178</v>
      </c>
      <c r="G192" s="62">
        <f t="shared" si="158"/>
        <v>0</v>
      </c>
      <c r="H192" s="62">
        <f t="shared" si="158"/>
        <v>0</v>
      </c>
      <c r="I192" s="62">
        <f t="shared" si="158"/>
        <v>0</v>
      </c>
      <c r="J192" s="62">
        <f t="shared" si="158"/>
        <v>0</v>
      </c>
      <c r="K192" s="62">
        <f t="shared" si="150"/>
        <v>0</v>
      </c>
      <c r="L192" s="66">
        <f>+L193</f>
        <v>242320270178</v>
      </c>
      <c r="M192" s="253">
        <f t="shared" si="123"/>
        <v>3.0704696735638918E-2</v>
      </c>
      <c r="N192" s="62">
        <f t="shared" si="159"/>
        <v>0</v>
      </c>
      <c r="O192" s="62">
        <f t="shared" si="159"/>
        <v>145080481919</v>
      </c>
      <c r="P192" s="62">
        <f t="shared" si="159"/>
        <v>97239788259</v>
      </c>
      <c r="Q192" s="62">
        <f t="shared" si="159"/>
        <v>145080481919</v>
      </c>
      <c r="R192" s="62">
        <f t="shared" si="159"/>
        <v>97239788259</v>
      </c>
      <c r="S192" s="62">
        <f t="shared" si="159"/>
        <v>0</v>
      </c>
      <c r="T192" s="62">
        <f t="shared" si="159"/>
        <v>0</v>
      </c>
      <c r="U192" s="62">
        <f t="shared" si="159"/>
        <v>145080481919</v>
      </c>
      <c r="V192" s="62">
        <f t="shared" si="159"/>
        <v>0</v>
      </c>
      <c r="W192" s="62">
        <f t="shared" si="159"/>
        <v>0</v>
      </c>
      <c r="X192" s="38">
        <f t="shared" si="126"/>
        <v>0.59871376757886974</v>
      </c>
      <c r="Y192" s="38">
        <f t="shared" si="127"/>
        <v>0</v>
      </c>
      <c r="Z192" s="38">
        <f t="shared" si="128"/>
        <v>0</v>
      </c>
      <c r="AA192" s="38">
        <f t="shared" si="155"/>
        <v>0</v>
      </c>
      <c r="AB192" s="38" t="s">
        <v>40</v>
      </c>
    </row>
    <row r="193" spans="1:28" ht="30" customHeight="1" x14ac:dyDescent="0.25">
      <c r="A193" s="43" t="s">
        <v>340</v>
      </c>
      <c r="B193" s="44" t="s">
        <v>37</v>
      </c>
      <c r="C193" s="44">
        <v>10</v>
      </c>
      <c r="D193" s="44" t="s">
        <v>38</v>
      </c>
      <c r="E193" s="45" t="s">
        <v>258</v>
      </c>
      <c r="F193" s="46">
        <v>242320270178</v>
      </c>
      <c r="G193" s="46">
        <v>0</v>
      </c>
      <c r="H193" s="46">
        <v>0</v>
      </c>
      <c r="I193" s="46">
        <v>0</v>
      </c>
      <c r="J193" s="46">
        <v>0</v>
      </c>
      <c r="K193" s="46">
        <f t="shared" si="150"/>
        <v>0</v>
      </c>
      <c r="L193" s="56">
        <f>+F193+K193</f>
        <v>242320270178</v>
      </c>
      <c r="M193" s="266">
        <f t="shared" si="123"/>
        <v>3.0704696735638918E-2</v>
      </c>
      <c r="N193" s="46">
        <v>0</v>
      </c>
      <c r="O193" s="46">
        <v>145080481919</v>
      </c>
      <c r="P193" s="46">
        <f>L193-O193</f>
        <v>97239788259</v>
      </c>
      <c r="Q193" s="46">
        <v>145080481919</v>
      </c>
      <c r="R193" s="46">
        <f>+L193-Q193</f>
        <v>97239788259</v>
      </c>
      <c r="S193" s="46">
        <f>O193-Q193</f>
        <v>0</v>
      </c>
      <c r="T193" s="46">
        <v>0</v>
      </c>
      <c r="U193" s="46">
        <f>+Q193-T193</f>
        <v>145080481919</v>
      </c>
      <c r="V193" s="46">
        <v>0</v>
      </c>
      <c r="W193" s="48">
        <f>+T193-V193</f>
        <v>0</v>
      </c>
      <c r="X193" s="49">
        <f t="shared" si="126"/>
        <v>0.59871376757886974</v>
      </c>
      <c r="Y193" s="49">
        <f t="shared" si="127"/>
        <v>0</v>
      </c>
      <c r="Z193" s="49">
        <f t="shared" si="128"/>
        <v>0</v>
      </c>
      <c r="AA193" s="49">
        <f t="shared" si="155"/>
        <v>0</v>
      </c>
      <c r="AB193" s="49" t="s">
        <v>40</v>
      </c>
    </row>
    <row r="194" spans="1:28" ht="64.5" customHeight="1" x14ac:dyDescent="0.25">
      <c r="A194" s="39" t="s">
        <v>341</v>
      </c>
      <c r="B194" s="34" t="s">
        <v>37</v>
      </c>
      <c r="C194" s="34">
        <v>10</v>
      </c>
      <c r="D194" s="34" t="s">
        <v>38</v>
      </c>
      <c r="E194" s="40" t="s">
        <v>342</v>
      </c>
      <c r="F194" s="62">
        <f t="shared" ref="F194:J196" si="160">+F195</f>
        <v>291500728983</v>
      </c>
      <c r="G194" s="62">
        <f t="shared" si="160"/>
        <v>0</v>
      </c>
      <c r="H194" s="62">
        <f t="shared" si="160"/>
        <v>0</v>
      </c>
      <c r="I194" s="62">
        <f t="shared" si="160"/>
        <v>0</v>
      </c>
      <c r="J194" s="62">
        <f t="shared" si="160"/>
        <v>0</v>
      </c>
      <c r="K194" s="62">
        <f t="shared" si="150"/>
        <v>0</v>
      </c>
      <c r="L194" s="66">
        <f>+L195</f>
        <v>291500728983</v>
      </c>
      <c r="M194" s="253">
        <f t="shared" si="123"/>
        <v>3.6936412604137506E-2</v>
      </c>
      <c r="N194" s="62">
        <f t="shared" ref="N194:W196" si="161">+N195</f>
        <v>0</v>
      </c>
      <c r="O194" s="62">
        <f t="shared" si="161"/>
        <v>210227634054</v>
      </c>
      <c r="P194" s="62">
        <f t="shared" si="161"/>
        <v>81273094929</v>
      </c>
      <c r="Q194" s="62">
        <f t="shared" si="161"/>
        <v>210227634054</v>
      </c>
      <c r="R194" s="62">
        <f t="shared" si="161"/>
        <v>81273094929</v>
      </c>
      <c r="S194" s="62">
        <f t="shared" si="161"/>
        <v>0</v>
      </c>
      <c r="T194" s="62">
        <f t="shared" si="161"/>
        <v>0</v>
      </c>
      <c r="U194" s="62">
        <f t="shared" si="161"/>
        <v>210227634054</v>
      </c>
      <c r="V194" s="62">
        <f t="shared" si="161"/>
        <v>0</v>
      </c>
      <c r="W194" s="62">
        <f t="shared" si="161"/>
        <v>0</v>
      </c>
      <c r="X194" s="38">
        <f t="shared" si="126"/>
        <v>0.72119076610014321</v>
      </c>
      <c r="Y194" s="38">
        <f t="shared" si="127"/>
        <v>0</v>
      </c>
      <c r="Z194" s="38">
        <f t="shared" si="128"/>
        <v>0</v>
      </c>
      <c r="AA194" s="38">
        <f t="shared" si="155"/>
        <v>0</v>
      </c>
      <c r="AB194" s="38" t="s">
        <v>40</v>
      </c>
    </row>
    <row r="195" spans="1:28" ht="64.5" customHeight="1" x14ac:dyDescent="0.25">
      <c r="A195" s="39" t="s">
        <v>343</v>
      </c>
      <c r="B195" s="34" t="s">
        <v>37</v>
      </c>
      <c r="C195" s="34">
        <v>10</v>
      </c>
      <c r="D195" s="34" t="s">
        <v>38</v>
      </c>
      <c r="E195" s="95" t="s">
        <v>342</v>
      </c>
      <c r="F195" s="62">
        <f t="shared" si="160"/>
        <v>291500728983</v>
      </c>
      <c r="G195" s="62">
        <f t="shared" si="160"/>
        <v>0</v>
      </c>
      <c r="H195" s="62">
        <f t="shared" si="160"/>
        <v>0</v>
      </c>
      <c r="I195" s="62">
        <f t="shared" si="160"/>
        <v>0</v>
      </c>
      <c r="J195" s="62">
        <f t="shared" si="160"/>
        <v>0</v>
      </c>
      <c r="K195" s="62">
        <f t="shared" si="150"/>
        <v>0</v>
      </c>
      <c r="L195" s="66">
        <f>+L196</f>
        <v>291500728983</v>
      </c>
      <c r="M195" s="253">
        <f t="shared" si="123"/>
        <v>3.6936412604137506E-2</v>
      </c>
      <c r="N195" s="62">
        <f t="shared" si="161"/>
        <v>0</v>
      </c>
      <c r="O195" s="62">
        <f t="shared" si="161"/>
        <v>210227634054</v>
      </c>
      <c r="P195" s="62">
        <f t="shared" si="161"/>
        <v>81273094929</v>
      </c>
      <c r="Q195" s="62">
        <f t="shared" si="161"/>
        <v>210227634054</v>
      </c>
      <c r="R195" s="62">
        <f t="shared" si="161"/>
        <v>81273094929</v>
      </c>
      <c r="S195" s="62">
        <f t="shared" si="161"/>
        <v>0</v>
      </c>
      <c r="T195" s="62">
        <f t="shared" si="161"/>
        <v>0</v>
      </c>
      <c r="U195" s="62">
        <f t="shared" si="161"/>
        <v>210227634054</v>
      </c>
      <c r="V195" s="62">
        <f t="shared" si="161"/>
        <v>0</v>
      </c>
      <c r="W195" s="62">
        <f t="shared" si="161"/>
        <v>0</v>
      </c>
      <c r="X195" s="38">
        <f t="shared" si="126"/>
        <v>0.72119076610014321</v>
      </c>
      <c r="Y195" s="38">
        <f t="shared" si="127"/>
        <v>0</v>
      </c>
      <c r="Z195" s="38">
        <f t="shared" si="128"/>
        <v>0</v>
      </c>
      <c r="AA195" s="38">
        <f t="shared" si="155"/>
        <v>0</v>
      </c>
      <c r="AB195" s="38" t="s">
        <v>40</v>
      </c>
    </row>
    <row r="196" spans="1:28" ht="32.25" customHeight="1" x14ac:dyDescent="0.25">
      <c r="A196" s="39" t="s">
        <v>344</v>
      </c>
      <c r="B196" s="34" t="s">
        <v>37</v>
      </c>
      <c r="C196" s="34">
        <v>10</v>
      </c>
      <c r="D196" s="34" t="s">
        <v>38</v>
      </c>
      <c r="E196" s="40" t="s">
        <v>268</v>
      </c>
      <c r="F196" s="62">
        <f t="shared" si="160"/>
        <v>291500728983</v>
      </c>
      <c r="G196" s="62">
        <f t="shared" si="160"/>
        <v>0</v>
      </c>
      <c r="H196" s="62">
        <f t="shared" si="160"/>
        <v>0</v>
      </c>
      <c r="I196" s="62">
        <f t="shared" si="160"/>
        <v>0</v>
      </c>
      <c r="J196" s="62">
        <f t="shared" si="160"/>
        <v>0</v>
      </c>
      <c r="K196" s="62">
        <f t="shared" si="150"/>
        <v>0</v>
      </c>
      <c r="L196" s="66">
        <f>+L197</f>
        <v>291500728983</v>
      </c>
      <c r="M196" s="253">
        <f t="shared" si="123"/>
        <v>3.6936412604137506E-2</v>
      </c>
      <c r="N196" s="62">
        <f t="shared" si="161"/>
        <v>0</v>
      </c>
      <c r="O196" s="62">
        <f t="shared" si="161"/>
        <v>210227634054</v>
      </c>
      <c r="P196" s="62">
        <f t="shared" si="161"/>
        <v>81273094929</v>
      </c>
      <c r="Q196" s="62">
        <f t="shared" si="161"/>
        <v>210227634054</v>
      </c>
      <c r="R196" s="62">
        <f t="shared" si="161"/>
        <v>81273094929</v>
      </c>
      <c r="S196" s="62">
        <f t="shared" si="161"/>
        <v>0</v>
      </c>
      <c r="T196" s="62">
        <f t="shared" si="161"/>
        <v>0</v>
      </c>
      <c r="U196" s="62">
        <f t="shared" si="161"/>
        <v>210227634054</v>
      </c>
      <c r="V196" s="62">
        <f t="shared" si="161"/>
        <v>0</v>
      </c>
      <c r="W196" s="62">
        <f t="shared" si="161"/>
        <v>0</v>
      </c>
      <c r="X196" s="38">
        <f t="shared" si="126"/>
        <v>0.72119076610014321</v>
      </c>
      <c r="Y196" s="38">
        <f t="shared" si="127"/>
        <v>0</v>
      </c>
      <c r="Z196" s="38">
        <f t="shared" si="128"/>
        <v>0</v>
      </c>
      <c r="AA196" s="38">
        <f t="shared" si="155"/>
        <v>0</v>
      </c>
      <c r="AB196" s="38" t="s">
        <v>40</v>
      </c>
    </row>
    <row r="197" spans="1:28" ht="30" customHeight="1" x14ac:dyDescent="0.25">
      <c r="A197" s="43" t="s">
        <v>345</v>
      </c>
      <c r="B197" s="44" t="s">
        <v>37</v>
      </c>
      <c r="C197" s="44">
        <v>10</v>
      </c>
      <c r="D197" s="44" t="s">
        <v>38</v>
      </c>
      <c r="E197" s="45" t="s">
        <v>258</v>
      </c>
      <c r="F197" s="46">
        <v>291500728983</v>
      </c>
      <c r="G197" s="46">
        <v>0</v>
      </c>
      <c r="H197" s="46">
        <v>0</v>
      </c>
      <c r="I197" s="46">
        <v>0</v>
      </c>
      <c r="J197" s="46">
        <v>0</v>
      </c>
      <c r="K197" s="46">
        <f t="shared" si="150"/>
        <v>0</v>
      </c>
      <c r="L197" s="56">
        <f>+F197+K197</f>
        <v>291500728983</v>
      </c>
      <c r="M197" s="266">
        <f t="shared" si="123"/>
        <v>3.6936412604137506E-2</v>
      </c>
      <c r="N197" s="46">
        <v>0</v>
      </c>
      <c r="O197" s="46">
        <v>210227634054</v>
      </c>
      <c r="P197" s="46">
        <f>L197-O197</f>
        <v>81273094929</v>
      </c>
      <c r="Q197" s="46">
        <v>210227634054</v>
      </c>
      <c r="R197" s="46">
        <f>+L197-Q197</f>
        <v>81273094929</v>
      </c>
      <c r="S197" s="46">
        <f>O197-Q197</f>
        <v>0</v>
      </c>
      <c r="T197" s="46">
        <v>0</v>
      </c>
      <c r="U197" s="46">
        <f>+Q197-T197</f>
        <v>210227634054</v>
      </c>
      <c r="V197" s="46">
        <v>0</v>
      </c>
      <c r="W197" s="48">
        <f>+T197-V197</f>
        <v>0</v>
      </c>
      <c r="X197" s="49">
        <f t="shared" si="126"/>
        <v>0.72119076610014321</v>
      </c>
      <c r="Y197" s="49">
        <f t="shared" si="127"/>
        <v>0</v>
      </c>
      <c r="Z197" s="49">
        <f t="shared" si="128"/>
        <v>0</v>
      </c>
      <c r="AA197" s="49">
        <f t="shared" si="155"/>
        <v>0</v>
      </c>
      <c r="AB197" s="49" t="s">
        <v>40</v>
      </c>
    </row>
    <row r="198" spans="1:28" ht="70.5" customHeight="1" x14ac:dyDescent="0.25">
      <c r="A198" s="39" t="s">
        <v>346</v>
      </c>
      <c r="B198" s="34" t="s">
        <v>37</v>
      </c>
      <c r="C198" s="34">
        <v>10</v>
      </c>
      <c r="D198" s="34" t="s">
        <v>38</v>
      </c>
      <c r="E198" s="40" t="s">
        <v>347</v>
      </c>
      <c r="F198" s="62">
        <f t="shared" ref="F198:J200" si="162">+F199</f>
        <v>152661368237</v>
      </c>
      <c r="G198" s="62">
        <f t="shared" si="162"/>
        <v>0</v>
      </c>
      <c r="H198" s="62">
        <f t="shared" si="162"/>
        <v>0</v>
      </c>
      <c r="I198" s="62">
        <f t="shared" si="162"/>
        <v>0</v>
      </c>
      <c r="J198" s="62">
        <f t="shared" si="162"/>
        <v>0</v>
      </c>
      <c r="K198" s="62">
        <f t="shared" si="150"/>
        <v>0</v>
      </c>
      <c r="L198" s="66">
        <f>+L199</f>
        <v>152661368237</v>
      </c>
      <c r="M198" s="253">
        <f t="shared" ref="M198:M261" si="163">L198/$L$304</f>
        <v>1.9343908008692665E-2</v>
      </c>
      <c r="N198" s="62">
        <f t="shared" ref="N198:W200" si="164">+N199</f>
        <v>0</v>
      </c>
      <c r="O198" s="62">
        <f t="shared" si="164"/>
        <v>89528985124</v>
      </c>
      <c r="P198" s="62">
        <f t="shared" si="164"/>
        <v>63132383113</v>
      </c>
      <c r="Q198" s="62">
        <f t="shared" si="164"/>
        <v>89528985124</v>
      </c>
      <c r="R198" s="62">
        <f t="shared" si="164"/>
        <v>63132383113</v>
      </c>
      <c r="S198" s="62">
        <f t="shared" si="164"/>
        <v>0</v>
      </c>
      <c r="T198" s="62">
        <f t="shared" si="164"/>
        <v>0</v>
      </c>
      <c r="U198" s="62">
        <f t="shared" si="164"/>
        <v>89528985124</v>
      </c>
      <c r="V198" s="62">
        <f t="shared" si="164"/>
        <v>0</v>
      </c>
      <c r="W198" s="62">
        <f t="shared" si="164"/>
        <v>0</v>
      </c>
      <c r="X198" s="38">
        <f t="shared" si="126"/>
        <v>0.5864547537986835</v>
      </c>
      <c r="Y198" s="38">
        <f t="shared" si="127"/>
        <v>0</v>
      </c>
      <c r="Z198" s="38">
        <f t="shared" si="128"/>
        <v>0</v>
      </c>
      <c r="AA198" s="38">
        <f t="shared" si="155"/>
        <v>0</v>
      </c>
      <c r="AB198" s="38" t="s">
        <v>40</v>
      </c>
    </row>
    <row r="199" spans="1:28" ht="70.5" customHeight="1" x14ac:dyDescent="0.25">
      <c r="A199" s="39" t="s">
        <v>348</v>
      </c>
      <c r="B199" s="34" t="s">
        <v>37</v>
      </c>
      <c r="C199" s="34">
        <v>10</v>
      </c>
      <c r="D199" s="34" t="s">
        <v>38</v>
      </c>
      <c r="E199" s="95" t="s">
        <v>347</v>
      </c>
      <c r="F199" s="62">
        <f t="shared" si="162"/>
        <v>152661368237</v>
      </c>
      <c r="G199" s="62">
        <f t="shared" si="162"/>
        <v>0</v>
      </c>
      <c r="H199" s="62">
        <f t="shared" si="162"/>
        <v>0</v>
      </c>
      <c r="I199" s="62">
        <f t="shared" si="162"/>
        <v>0</v>
      </c>
      <c r="J199" s="62">
        <f t="shared" si="162"/>
        <v>0</v>
      </c>
      <c r="K199" s="62">
        <f t="shared" si="150"/>
        <v>0</v>
      </c>
      <c r="L199" s="66">
        <f>+L200</f>
        <v>152661368237</v>
      </c>
      <c r="M199" s="253">
        <f t="shared" si="163"/>
        <v>1.9343908008692665E-2</v>
      </c>
      <c r="N199" s="62">
        <f t="shared" si="164"/>
        <v>0</v>
      </c>
      <c r="O199" s="62">
        <f t="shared" si="164"/>
        <v>89528985124</v>
      </c>
      <c r="P199" s="62">
        <f t="shared" si="164"/>
        <v>63132383113</v>
      </c>
      <c r="Q199" s="62">
        <f t="shared" si="164"/>
        <v>89528985124</v>
      </c>
      <c r="R199" s="62">
        <f t="shared" si="164"/>
        <v>63132383113</v>
      </c>
      <c r="S199" s="62">
        <f t="shared" si="164"/>
        <v>0</v>
      </c>
      <c r="T199" s="62">
        <f t="shared" si="164"/>
        <v>0</v>
      </c>
      <c r="U199" s="62">
        <f t="shared" si="164"/>
        <v>89528985124</v>
      </c>
      <c r="V199" s="62">
        <f t="shared" si="164"/>
        <v>0</v>
      </c>
      <c r="W199" s="62">
        <f t="shared" si="164"/>
        <v>0</v>
      </c>
      <c r="X199" s="38">
        <f t="shared" si="126"/>
        <v>0.5864547537986835</v>
      </c>
      <c r="Y199" s="38">
        <f t="shared" si="127"/>
        <v>0</v>
      </c>
      <c r="Z199" s="38">
        <f t="shared" si="128"/>
        <v>0</v>
      </c>
      <c r="AA199" s="38">
        <f t="shared" si="155"/>
        <v>0</v>
      </c>
      <c r="AB199" s="38" t="s">
        <v>40</v>
      </c>
    </row>
    <row r="200" spans="1:28" ht="32.25" customHeight="1" x14ac:dyDescent="0.25">
      <c r="A200" s="39" t="s">
        <v>349</v>
      </c>
      <c r="B200" s="34" t="s">
        <v>37</v>
      </c>
      <c r="C200" s="34">
        <v>10</v>
      </c>
      <c r="D200" s="34" t="s">
        <v>38</v>
      </c>
      <c r="E200" s="40" t="s">
        <v>268</v>
      </c>
      <c r="F200" s="62">
        <f t="shared" si="162"/>
        <v>152661368237</v>
      </c>
      <c r="G200" s="62">
        <f t="shared" si="162"/>
        <v>0</v>
      </c>
      <c r="H200" s="62">
        <f t="shared" si="162"/>
        <v>0</v>
      </c>
      <c r="I200" s="62">
        <f t="shared" si="162"/>
        <v>0</v>
      </c>
      <c r="J200" s="62">
        <f t="shared" si="162"/>
        <v>0</v>
      </c>
      <c r="K200" s="62">
        <f t="shared" si="150"/>
        <v>0</v>
      </c>
      <c r="L200" s="66">
        <f>+L201</f>
        <v>152661368237</v>
      </c>
      <c r="M200" s="253">
        <f t="shared" si="163"/>
        <v>1.9343908008692665E-2</v>
      </c>
      <c r="N200" s="62">
        <f t="shared" si="164"/>
        <v>0</v>
      </c>
      <c r="O200" s="62">
        <f t="shared" si="164"/>
        <v>89528985124</v>
      </c>
      <c r="P200" s="62">
        <f t="shared" si="164"/>
        <v>63132383113</v>
      </c>
      <c r="Q200" s="62">
        <f t="shared" si="164"/>
        <v>89528985124</v>
      </c>
      <c r="R200" s="62">
        <f t="shared" si="164"/>
        <v>63132383113</v>
      </c>
      <c r="S200" s="62">
        <f t="shared" si="164"/>
        <v>0</v>
      </c>
      <c r="T200" s="62">
        <f t="shared" si="164"/>
        <v>0</v>
      </c>
      <c r="U200" s="62">
        <f t="shared" si="164"/>
        <v>89528985124</v>
      </c>
      <c r="V200" s="62">
        <f t="shared" si="164"/>
        <v>0</v>
      </c>
      <c r="W200" s="62">
        <f t="shared" si="164"/>
        <v>0</v>
      </c>
      <c r="X200" s="38">
        <f t="shared" ref="X200:X263" si="165">+Q200/L200</f>
        <v>0.5864547537986835</v>
      </c>
      <c r="Y200" s="38">
        <f t="shared" ref="Y200:Y263" si="166">+T200/L200</f>
        <v>0</v>
      </c>
      <c r="Z200" s="38">
        <f t="shared" ref="Z200:AA263" si="167">+V200/L200</f>
        <v>0</v>
      </c>
      <c r="AA200" s="38">
        <f t="shared" si="155"/>
        <v>0</v>
      </c>
      <c r="AB200" s="38" t="s">
        <v>40</v>
      </c>
    </row>
    <row r="201" spans="1:28" ht="30" customHeight="1" x14ac:dyDescent="0.25">
      <c r="A201" s="43" t="s">
        <v>350</v>
      </c>
      <c r="B201" s="44" t="s">
        <v>37</v>
      </c>
      <c r="C201" s="44">
        <v>10</v>
      </c>
      <c r="D201" s="44" t="s">
        <v>38</v>
      </c>
      <c r="E201" s="45" t="s">
        <v>258</v>
      </c>
      <c r="F201" s="46">
        <v>152661368237</v>
      </c>
      <c r="G201" s="46">
        <v>0</v>
      </c>
      <c r="H201" s="46">
        <v>0</v>
      </c>
      <c r="I201" s="46">
        <v>0</v>
      </c>
      <c r="J201" s="46">
        <v>0</v>
      </c>
      <c r="K201" s="46">
        <f t="shared" si="150"/>
        <v>0</v>
      </c>
      <c r="L201" s="56">
        <f>+F201+K201</f>
        <v>152661368237</v>
      </c>
      <c r="M201" s="266">
        <f t="shared" si="163"/>
        <v>1.9343908008692665E-2</v>
      </c>
      <c r="N201" s="46">
        <v>0</v>
      </c>
      <c r="O201" s="46">
        <v>89528985124</v>
      </c>
      <c r="P201" s="46">
        <f>L201-O201</f>
        <v>63132383113</v>
      </c>
      <c r="Q201" s="46">
        <v>89528985124</v>
      </c>
      <c r="R201" s="46">
        <f>+L201-Q201</f>
        <v>63132383113</v>
      </c>
      <c r="S201" s="46">
        <f>O201-Q201</f>
        <v>0</v>
      </c>
      <c r="T201" s="46">
        <v>0</v>
      </c>
      <c r="U201" s="46">
        <f>+Q201-T201</f>
        <v>89528985124</v>
      </c>
      <c r="V201" s="46">
        <v>0</v>
      </c>
      <c r="W201" s="48">
        <f>+T201-V201</f>
        <v>0</v>
      </c>
      <c r="X201" s="49">
        <f t="shared" si="165"/>
        <v>0.5864547537986835</v>
      </c>
      <c r="Y201" s="49">
        <f t="shared" si="166"/>
        <v>0</v>
      </c>
      <c r="Z201" s="49">
        <f t="shared" si="167"/>
        <v>0</v>
      </c>
      <c r="AA201" s="49">
        <f t="shared" si="155"/>
        <v>0</v>
      </c>
      <c r="AB201" s="49" t="s">
        <v>40</v>
      </c>
    </row>
    <row r="202" spans="1:28" ht="70.5" customHeight="1" x14ac:dyDescent="0.25">
      <c r="A202" s="39" t="s">
        <v>351</v>
      </c>
      <c r="B202" s="34" t="s">
        <v>37</v>
      </c>
      <c r="C202" s="34">
        <v>10</v>
      </c>
      <c r="D202" s="34" t="s">
        <v>38</v>
      </c>
      <c r="E202" s="40" t="s">
        <v>352</v>
      </c>
      <c r="F202" s="62">
        <f t="shared" ref="F202:J204" si="168">+F203</f>
        <v>358538368230</v>
      </c>
      <c r="G202" s="62">
        <f t="shared" si="168"/>
        <v>0</v>
      </c>
      <c r="H202" s="62">
        <f t="shared" si="168"/>
        <v>0</v>
      </c>
      <c r="I202" s="62">
        <f t="shared" si="168"/>
        <v>0</v>
      </c>
      <c r="J202" s="62">
        <f t="shared" si="168"/>
        <v>0</v>
      </c>
      <c r="K202" s="62">
        <f t="shared" si="150"/>
        <v>0</v>
      </c>
      <c r="L202" s="66">
        <f>+L203</f>
        <v>358538368230</v>
      </c>
      <c r="M202" s="253">
        <f t="shared" si="163"/>
        <v>4.5430833567931796E-2</v>
      </c>
      <c r="N202" s="62">
        <f t="shared" ref="N202:W204" si="169">+N203</f>
        <v>0</v>
      </c>
      <c r="O202" s="62">
        <f t="shared" si="169"/>
        <v>267289408386</v>
      </c>
      <c r="P202" s="62">
        <f t="shared" si="169"/>
        <v>91248959844</v>
      </c>
      <c r="Q202" s="62">
        <f t="shared" si="169"/>
        <v>267289408386</v>
      </c>
      <c r="R202" s="62">
        <f t="shared" si="169"/>
        <v>91248959844</v>
      </c>
      <c r="S202" s="62">
        <f t="shared" si="169"/>
        <v>0</v>
      </c>
      <c r="T202" s="62">
        <f t="shared" si="169"/>
        <v>0</v>
      </c>
      <c r="U202" s="62">
        <f t="shared" si="169"/>
        <v>267289408386</v>
      </c>
      <c r="V202" s="62">
        <f t="shared" si="169"/>
        <v>0</v>
      </c>
      <c r="W202" s="62">
        <f t="shared" si="169"/>
        <v>0</v>
      </c>
      <c r="X202" s="38">
        <f t="shared" si="165"/>
        <v>0.74549736393772958</v>
      </c>
      <c r="Y202" s="38">
        <f t="shared" si="166"/>
        <v>0</v>
      </c>
      <c r="Z202" s="38">
        <f t="shared" si="167"/>
        <v>0</v>
      </c>
      <c r="AA202" s="38">
        <f t="shared" si="155"/>
        <v>0</v>
      </c>
      <c r="AB202" s="38" t="s">
        <v>40</v>
      </c>
    </row>
    <row r="203" spans="1:28" ht="70.5" customHeight="1" x14ac:dyDescent="0.25">
      <c r="A203" s="39" t="s">
        <v>353</v>
      </c>
      <c r="B203" s="34" t="s">
        <v>37</v>
      </c>
      <c r="C203" s="34">
        <v>10</v>
      </c>
      <c r="D203" s="34" t="s">
        <v>38</v>
      </c>
      <c r="E203" s="95" t="s">
        <v>352</v>
      </c>
      <c r="F203" s="62">
        <f t="shared" si="168"/>
        <v>358538368230</v>
      </c>
      <c r="G203" s="62">
        <f t="shared" si="168"/>
        <v>0</v>
      </c>
      <c r="H203" s="62">
        <f t="shared" si="168"/>
        <v>0</v>
      </c>
      <c r="I203" s="62">
        <f t="shared" si="168"/>
        <v>0</v>
      </c>
      <c r="J203" s="62">
        <f t="shared" si="168"/>
        <v>0</v>
      </c>
      <c r="K203" s="62">
        <f t="shared" si="150"/>
        <v>0</v>
      </c>
      <c r="L203" s="66">
        <f>+L204</f>
        <v>358538368230</v>
      </c>
      <c r="M203" s="253">
        <f t="shared" si="163"/>
        <v>4.5430833567931796E-2</v>
      </c>
      <c r="N203" s="62">
        <f t="shared" si="169"/>
        <v>0</v>
      </c>
      <c r="O203" s="62">
        <f t="shared" si="169"/>
        <v>267289408386</v>
      </c>
      <c r="P203" s="62">
        <f t="shared" si="169"/>
        <v>91248959844</v>
      </c>
      <c r="Q203" s="62">
        <f t="shared" si="169"/>
        <v>267289408386</v>
      </c>
      <c r="R203" s="62">
        <f t="shared" si="169"/>
        <v>91248959844</v>
      </c>
      <c r="S203" s="62">
        <f t="shared" si="169"/>
        <v>0</v>
      </c>
      <c r="T203" s="62">
        <f t="shared" si="169"/>
        <v>0</v>
      </c>
      <c r="U203" s="62">
        <f t="shared" si="169"/>
        <v>267289408386</v>
      </c>
      <c r="V203" s="62">
        <f t="shared" si="169"/>
        <v>0</v>
      </c>
      <c r="W203" s="62">
        <f t="shared" si="169"/>
        <v>0</v>
      </c>
      <c r="X203" s="38">
        <f t="shared" si="165"/>
        <v>0.74549736393772958</v>
      </c>
      <c r="Y203" s="38">
        <f t="shared" si="166"/>
        <v>0</v>
      </c>
      <c r="Z203" s="38">
        <f t="shared" si="167"/>
        <v>0</v>
      </c>
      <c r="AA203" s="38">
        <f t="shared" si="155"/>
        <v>0</v>
      </c>
      <c r="AB203" s="38" t="s">
        <v>40</v>
      </c>
    </row>
    <row r="204" spans="1:28" ht="34.5" customHeight="1" x14ac:dyDescent="0.25">
      <c r="A204" s="39" t="s">
        <v>354</v>
      </c>
      <c r="B204" s="34" t="s">
        <v>37</v>
      </c>
      <c r="C204" s="34">
        <v>10</v>
      </c>
      <c r="D204" s="34" t="s">
        <v>38</v>
      </c>
      <c r="E204" s="40" t="s">
        <v>268</v>
      </c>
      <c r="F204" s="62">
        <f t="shared" si="168"/>
        <v>358538368230</v>
      </c>
      <c r="G204" s="62">
        <f t="shared" si="168"/>
        <v>0</v>
      </c>
      <c r="H204" s="62">
        <f t="shared" si="168"/>
        <v>0</v>
      </c>
      <c r="I204" s="62">
        <f t="shared" si="168"/>
        <v>0</v>
      </c>
      <c r="J204" s="62">
        <f t="shared" si="168"/>
        <v>0</v>
      </c>
      <c r="K204" s="62">
        <f t="shared" si="150"/>
        <v>0</v>
      </c>
      <c r="L204" s="66">
        <f>+L205</f>
        <v>358538368230</v>
      </c>
      <c r="M204" s="253">
        <f t="shared" si="163"/>
        <v>4.5430833567931796E-2</v>
      </c>
      <c r="N204" s="62">
        <f t="shared" si="169"/>
        <v>0</v>
      </c>
      <c r="O204" s="62">
        <f t="shared" si="169"/>
        <v>267289408386</v>
      </c>
      <c r="P204" s="62">
        <f t="shared" si="169"/>
        <v>91248959844</v>
      </c>
      <c r="Q204" s="62">
        <f t="shared" si="169"/>
        <v>267289408386</v>
      </c>
      <c r="R204" s="62">
        <f t="shared" si="169"/>
        <v>91248959844</v>
      </c>
      <c r="S204" s="62">
        <f t="shared" si="169"/>
        <v>0</v>
      </c>
      <c r="T204" s="62">
        <f t="shared" si="169"/>
        <v>0</v>
      </c>
      <c r="U204" s="62">
        <f t="shared" si="169"/>
        <v>267289408386</v>
      </c>
      <c r="V204" s="62">
        <f t="shared" si="169"/>
        <v>0</v>
      </c>
      <c r="W204" s="62">
        <f t="shared" si="169"/>
        <v>0</v>
      </c>
      <c r="X204" s="38">
        <f t="shared" si="165"/>
        <v>0.74549736393772958</v>
      </c>
      <c r="Y204" s="38">
        <f t="shared" si="166"/>
        <v>0</v>
      </c>
      <c r="Z204" s="38">
        <f t="shared" si="167"/>
        <v>0</v>
      </c>
      <c r="AA204" s="38">
        <f t="shared" si="155"/>
        <v>0</v>
      </c>
      <c r="AB204" s="38" t="s">
        <v>40</v>
      </c>
    </row>
    <row r="205" spans="1:28" ht="30" customHeight="1" x14ac:dyDescent="0.25">
      <c r="A205" s="43" t="s">
        <v>355</v>
      </c>
      <c r="B205" s="44" t="s">
        <v>37</v>
      </c>
      <c r="C205" s="44">
        <v>10</v>
      </c>
      <c r="D205" s="44" t="s">
        <v>38</v>
      </c>
      <c r="E205" s="45" t="s">
        <v>258</v>
      </c>
      <c r="F205" s="46">
        <v>358538368230</v>
      </c>
      <c r="G205" s="46">
        <v>0</v>
      </c>
      <c r="H205" s="46">
        <v>0</v>
      </c>
      <c r="I205" s="46">
        <v>0</v>
      </c>
      <c r="J205" s="46">
        <v>0</v>
      </c>
      <c r="K205" s="46">
        <f t="shared" si="150"/>
        <v>0</v>
      </c>
      <c r="L205" s="56">
        <f>+F205+K205</f>
        <v>358538368230</v>
      </c>
      <c r="M205" s="266">
        <f t="shared" si="163"/>
        <v>4.5430833567931796E-2</v>
      </c>
      <c r="N205" s="46">
        <v>0</v>
      </c>
      <c r="O205" s="46">
        <v>267289408386</v>
      </c>
      <c r="P205" s="46">
        <f>L205-O205</f>
        <v>91248959844</v>
      </c>
      <c r="Q205" s="46">
        <v>267289408386</v>
      </c>
      <c r="R205" s="46">
        <f>+L205-Q205</f>
        <v>91248959844</v>
      </c>
      <c r="S205" s="46">
        <f>O205-Q205</f>
        <v>0</v>
      </c>
      <c r="T205" s="46">
        <v>0</v>
      </c>
      <c r="U205" s="46">
        <f>+Q205-T205</f>
        <v>267289408386</v>
      </c>
      <c r="V205" s="46">
        <v>0</v>
      </c>
      <c r="W205" s="48">
        <f>+T205-V205</f>
        <v>0</v>
      </c>
      <c r="X205" s="49">
        <f t="shared" si="165"/>
        <v>0.74549736393772958</v>
      </c>
      <c r="Y205" s="49">
        <f t="shared" si="166"/>
        <v>0</v>
      </c>
      <c r="Z205" s="49">
        <f t="shared" si="167"/>
        <v>0</v>
      </c>
      <c r="AA205" s="49">
        <f t="shared" si="155"/>
        <v>0</v>
      </c>
      <c r="AB205" s="49" t="s">
        <v>40</v>
      </c>
    </row>
    <row r="206" spans="1:28" ht="65.25" customHeight="1" x14ac:dyDescent="0.25">
      <c r="A206" s="39" t="s">
        <v>356</v>
      </c>
      <c r="B206" s="34" t="s">
        <v>37</v>
      </c>
      <c r="C206" s="34">
        <v>10</v>
      </c>
      <c r="D206" s="34" t="s">
        <v>38</v>
      </c>
      <c r="E206" s="40" t="s">
        <v>357</v>
      </c>
      <c r="F206" s="62">
        <f t="shared" ref="F206:J208" si="170">+F207</f>
        <v>115560588109</v>
      </c>
      <c r="G206" s="62">
        <f t="shared" si="170"/>
        <v>0</v>
      </c>
      <c r="H206" s="62">
        <f t="shared" si="170"/>
        <v>0</v>
      </c>
      <c r="I206" s="62">
        <f t="shared" si="170"/>
        <v>0</v>
      </c>
      <c r="J206" s="62">
        <f t="shared" si="170"/>
        <v>0</v>
      </c>
      <c r="K206" s="62">
        <f t="shared" si="150"/>
        <v>0</v>
      </c>
      <c r="L206" s="66">
        <f>+L207</f>
        <v>115560588109</v>
      </c>
      <c r="M206" s="253">
        <f t="shared" si="163"/>
        <v>1.4642822946146862E-2</v>
      </c>
      <c r="N206" s="62">
        <f t="shared" ref="N206:W208" si="171">+N207</f>
        <v>0</v>
      </c>
      <c r="O206" s="62">
        <f t="shared" si="171"/>
        <v>90602694750</v>
      </c>
      <c r="P206" s="62">
        <f t="shared" si="171"/>
        <v>24957893359</v>
      </c>
      <c r="Q206" s="62">
        <f t="shared" si="171"/>
        <v>90602694750</v>
      </c>
      <c r="R206" s="62">
        <f t="shared" si="171"/>
        <v>24957893359</v>
      </c>
      <c r="S206" s="62">
        <f t="shared" si="171"/>
        <v>0</v>
      </c>
      <c r="T206" s="62">
        <f t="shared" si="171"/>
        <v>0</v>
      </c>
      <c r="U206" s="62">
        <f t="shared" si="171"/>
        <v>90602694750</v>
      </c>
      <c r="V206" s="62">
        <f t="shared" si="171"/>
        <v>0</v>
      </c>
      <c r="W206" s="62">
        <f t="shared" si="171"/>
        <v>0</v>
      </c>
      <c r="X206" s="38">
        <f t="shared" si="165"/>
        <v>0.78402763634727257</v>
      </c>
      <c r="Y206" s="38">
        <f t="shared" si="166"/>
        <v>0</v>
      </c>
      <c r="Z206" s="38">
        <f t="shared" si="167"/>
        <v>0</v>
      </c>
      <c r="AA206" s="38">
        <f t="shared" si="155"/>
        <v>0</v>
      </c>
      <c r="AB206" s="38" t="s">
        <v>40</v>
      </c>
    </row>
    <row r="207" spans="1:28" ht="65.25" customHeight="1" x14ac:dyDescent="0.25">
      <c r="A207" s="39" t="s">
        <v>358</v>
      </c>
      <c r="B207" s="34" t="s">
        <v>37</v>
      </c>
      <c r="C207" s="34">
        <v>10</v>
      </c>
      <c r="D207" s="34" t="s">
        <v>38</v>
      </c>
      <c r="E207" s="95" t="s">
        <v>357</v>
      </c>
      <c r="F207" s="62">
        <f t="shared" si="170"/>
        <v>115560588109</v>
      </c>
      <c r="G207" s="62">
        <f t="shared" si="170"/>
        <v>0</v>
      </c>
      <c r="H207" s="62">
        <f t="shared" si="170"/>
        <v>0</v>
      </c>
      <c r="I207" s="62">
        <f t="shared" si="170"/>
        <v>0</v>
      </c>
      <c r="J207" s="62">
        <f t="shared" si="170"/>
        <v>0</v>
      </c>
      <c r="K207" s="62">
        <f t="shared" si="150"/>
        <v>0</v>
      </c>
      <c r="L207" s="66">
        <f>+L208</f>
        <v>115560588109</v>
      </c>
      <c r="M207" s="253">
        <f t="shared" si="163"/>
        <v>1.4642822946146862E-2</v>
      </c>
      <c r="N207" s="62">
        <f t="shared" si="171"/>
        <v>0</v>
      </c>
      <c r="O207" s="62">
        <f t="shared" si="171"/>
        <v>90602694750</v>
      </c>
      <c r="P207" s="62">
        <f t="shared" si="171"/>
        <v>24957893359</v>
      </c>
      <c r="Q207" s="62">
        <f t="shared" si="171"/>
        <v>90602694750</v>
      </c>
      <c r="R207" s="62">
        <f t="shared" si="171"/>
        <v>24957893359</v>
      </c>
      <c r="S207" s="62">
        <f t="shared" si="171"/>
        <v>0</v>
      </c>
      <c r="T207" s="62">
        <f t="shared" si="171"/>
        <v>0</v>
      </c>
      <c r="U207" s="62">
        <f t="shared" si="171"/>
        <v>90602694750</v>
      </c>
      <c r="V207" s="62">
        <f t="shared" si="171"/>
        <v>0</v>
      </c>
      <c r="W207" s="62">
        <f t="shared" si="171"/>
        <v>0</v>
      </c>
      <c r="X207" s="38">
        <f t="shared" si="165"/>
        <v>0.78402763634727257</v>
      </c>
      <c r="Y207" s="38">
        <f t="shared" si="166"/>
        <v>0</v>
      </c>
      <c r="Z207" s="38">
        <f t="shared" si="167"/>
        <v>0</v>
      </c>
      <c r="AA207" s="38">
        <f t="shared" si="155"/>
        <v>0</v>
      </c>
      <c r="AB207" s="38" t="s">
        <v>40</v>
      </c>
    </row>
    <row r="208" spans="1:28" ht="38.25" customHeight="1" x14ac:dyDescent="0.25">
      <c r="A208" s="39" t="s">
        <v>359</v>
      </c>
      <c r="B208" s="34" t="s">
        <v>37</v>
      </c>
      <c r="C208" s="34">
        <v>10</v>
      </c>
      <c r="D208" s="34" t="s">
        <v>38</v>
      </c>
      <c r="E208" s="40" t="s">
        <v>268</v>
      </c>
      <c r="F208" s="62">
        <f t="shared" si="170"/>
        <v>115560588109</v>
      </c>
      <c r="G208" s="62">
        <f t="shared" si="170"/>
        <v>0</v>
      </c>
      <c r="H208" s="62">
        <f t="shared" si="170"/>
        <v>0</v>
      </c>
      <c r="I208" s="62">
        <f t="shared" si="170"/>
        <v>0</v>
      </c>
      <c r="J208" s="62">
        <f t="shared" si="170"/>
        <v>0</v>
      </c>
      <c r="K208" s="62">
        <f>+K209</f>
        <v>0</v>
      </c>
      <c r="L208" s="66">
        <f>+L209</f>
        <v>115560588109</v>
      </c>
      <c r="M208" s="253">
        <f t="shared" si="163"/>
        <v>1.4642822946146862E-2</v>
      </c>
      <c r="N208" s="62">
        <f t="shared" si="171"/>
        <v>0</v>
      </c>
      <c r="O208" s="62">
        <f t="shared" si="171"/>
        <v>90602694750</v>
      </c>
      <c r="P208" s="62">
        <f t="shared" si="171"/>
        <v>24957893359</v>
      </c>
      <c r="Q208" s="62">
        <f t="shared" si="171"/>
        <v>90602694750</v>
      </c>
      <c r="R208" s="62">
        <f t="shared" si="171"/>
        <v>24957893359</v>
      </c>
      <c r="S208" s="62">
        <f t="shared" si="171"/>
        <v>0</v>
      </c>
      <c r="T208" s="62">
        <f t="shared" si="171"/>
        <v>0</v>
      </c>
      <c r="U208" s="62">
        <f t="shared" si="171"/>
        <v>90602694750</v>
      </c>
      <c r="V208" s="62">
        <f t="shared" si="171"/>
        <v>0</v>
      </c>
      <c r="W208" s="62">
        <f t="shared" si="171"/>
        <v>0</v>
      </c>
      <c r="X208" s="38">
        <f t="shared" si="165"/>
        <v>0.78402763634727257</v>
      </c>
      <c r="Y208" s="38">
        <f t="shared" si="166"/>
        <v>0</v>
      </c>
      <c r="Z208" s="38">
        <f t="shared" si="167"/>
        <v>0</v>
      </c>
      <c r="AA208" s="38">
        <f t="shared" si="155"/>
        <v>0</v>
      </c>
      <c r="AB208" s="38" t="s">
        <v>40</v>
      </c>
    </row>
    <row r="209" spans="1:28" ht="30" customHeight="1" x14ac:dyDescent="0.25">
      <c r="A209" s="43" t="s">
        <v>360</v>
      </c>
      <c r="B209" s="44" t="s">
        <v>37</v>
      </c>
      <c r="C209" s="44">
        <v>10</v>
      </c>
      <c r="D209" s="44" t="s">
        <v>38</v>
      </c>
      <c r="E209" s="45" t="s">
        <v>258</v>
      </c>
      <c r="F209" s="46">
        <v>115560588109</v>
      </c>
      <c r="G209" s="46">
        <v>0</v>
      </c>
      <c r="H209" s="46">
        <v>0</v>
      </c>
      <c r="I209" s="46">
        <v>0</v>
      </c>
      <c r="J209" s="46">
        <v>0</v>
      </c>
      <c r="K209" s="46">
        <f t="shared" ref="K209:K217" si="172">+G209-H209+I209-J209</f>
        <v>0</v>
      </c>
      <c r="L209" s="56">
        <f>+F209+K209</f>
        <v>115560588109</v>
      </c>
      <c r="M209" s="266">
        <f t="shared" si="163"/>
        <v>1.4642822946146862E-2</v>
      </c>
      <c r="N209" s="46">
        <v>0</v>
      </c>
      <c r="O209" s="46">
        <v>90602694750</v>
      </c>
      <c r="P209" s="46">
        <f>L209-O209</f>
        <v>24957893359</v>
      </c>
      <c r="Q209" s="46">
        <v>90602694750</v>
      </c>
      <c r="R209" s="46">
        <f>+L209-Q209</f>
        <v>24957893359</v>
      </c>
      <c r="S209" s="46">
        <f>O209-Q209</f>
        <v>0</v>
      </c>
      <c r="T209" s="46">
        <v>0</v>
      </c>
      <c r="U209" s="46">
        <f>+Q209-T209</f>
        <v>90602694750</v>
      </c>
      <c r="V209" s="46">
        <v>0</v>
      </c>
      <c r="W209" s="48">
        <f>+T209-V209</f>
        <v>0</v>
      </c>
      <c r="X209" s="49">
        <f t="shared" si="165"/>
        <v>0.78402763634727257</v>
      </c>
      <c r="Y209" s="49">
        <f t="shared" si="166"/>
        <v>0</v>
      </c>
      <c r="Z209" s="49">
        <f t="shared" si="167"/>
        <v>0</v>
      </c>
      <c r="AA209" s="49">
        <f t="shared" si="155"/>
        <v>0</v>
      </c>
      <c r="AB209" s="49" t="s">
        <v>40</v>
      </c>
    </row>
    <row r="210" spans="1:28" ht="64.5" customHeight="1" x14ac:dyDescent="0.25">
      <c r="A210" s="39" t="s">
        <v>361</v>
      </c>
      <c r="B210" s="34" t="s">
        <v>37</v>
      </c>
      <c r="C210" s="34">
        <v>10</v>
      </c>
      <c r="D210" s="34" t="s">
        <v>38</v>
      </c>
      <c r="E210" s="40" t="s">
        <v>362</v>
      </c>
      <c r="F210" s="62">
        <f t="shared" ref="F210:J212" si="173">+F211</f>
        <v>354209260659</v>
      </c>
      <c r="G210" s="62">
        <f t="shared" si="173"/>
        <v>0</v>
      </c>
      <c r="H210" s="62">
        <f t="shared" si="173"/>
        <v>0</v>
      </c>
      <c r="I210" s="62">
        <f t="shared" si="173"/>
        <v>0</v>
      </c>
      <c r="J210" s="62">
        <f t="shared" si="173"/>
        <v>0</v>
      </c>
      <c r="K210" s="62">
        <f t="shared" si="172"/>
        <v>0</v>
      </c>
      <c r="L210" s="66">
        <f>+L211</f>
        <v>354209260659</v>
      </c>
      <c r="M210" s="253">
        <f t="shared" si="163"/>
        <v>4.4882287071982975E-2</v>
      </c>
      <c r="N210" s="62">
        <f t="shared" ref="N210:W212" si="174">+N211</f>
        <v>0</v>
      </c>
      <c r="O210" s="62">
        <f t="shared" si="174"/>
        <v>286640298555</v>
      </c>
      <c r="P210" s="62">
        <f t="shared" si="174"/>
        <v>67568962104</v>
      </c>
      <c r="Q210" s="62">
        <f t="shared" si="174"/>
        <v>286640298555</v>
      </c>
      <c r="R210" s="62">
        <f t="shared" si="174"/>
        <v>67568962104</v>
      </c>
      <c r="S210" s="62">
        <f t="shared" si="174"/>
        <v>0</v>
      </c>
      <c r="T210" s="62">
        <f t="shared" si="174"/>
        <v>0</v>
      </c>
      <c r="U210" s="62">
        <f t="shared" si="174"/>
        <v>286640298555</v>
      </c>
      <c r="V210" s="62">
        <f t="shared" si="174"/>
        <v>0</v>
      </c>
      <c r="W210" s="62">
        <f t="shared" si="174"/>
        <v>0</v>
      </c>
      <c r="X210" s="38">
        <f t="shared" si="165"/>
        <v>0.80923999000396218</v>
      </c>
      <c r="Y210" s="38">
        <f t="shared" si="166"/>
        <v>0</v>
      </c>
      <c r="Z210" s="38">
        <f t="shared" si="167"/>
        <v>0</v>
      </c>
      <c r="AA210" s="38">
        <f t="shared" si="155"/>
        <v>0</v>
      </c>
      <c r="AB210" s="38" t="s">
        <v>40</v>
      </c>
    </row>
    <row r="211" spans="1:28" ht="64.5" customHeight="1" x14ac:dyDescent="0.25">
      <c r="A211" s="39" t="s">
        <v>363</v>
      </c>
      <c r="B211" s="34" t="s">
        <v>37</v>
      </c>
      <c r="C211" s="34">
        <v>10</v>
      </c>
      <c r="D211" s="34" t="s">
        <v>38</v>
      </c>
      <c r="E211" s="40" t="s">
        <v>362</v>
      </c>
      <c r="F211" s="62">
        <f t="shared" si="173"/>
        <v>354209260659</v>
      </c>
      <c r="G211" s="62">
        <f t="shared" si="173"/>
        <v>0</v>
      </c>
      <c r="H211" s="62">
        <f t="shared" si="173"/>
        <v>0</v>
      </c>
      <c r="I211" s="62">
        <f t="shared" si="173"/>
        <v>0</v>
      </c>
      <c r="J211" s="62">
        <f t="shared" si="173"/>
        <v>0</v>
      </c>
      <c r="K211" s="62">
        <f t="shared" si="172"/>
        <v>0</v>
      </c>
      <c r="L211" s="66">
        <f>+L212</f>
        <v>354209260659</v>
      </c>
      <c r="M211" s="253">
        <f t="shared" si="163"/>
        <v>4.4882287071982975E-2</v>
      </c>
      <c r="N211" s="62">
        <f t="shared" si="174"/>
        <v>0</v>
      </c>
      <c r="O211" s="62">
        <f t="shared" si="174"/>
        <v>286640298555</v>
      </c>
      <c r="P211" s="62">
        <f t="shared" si="174"/>
        <v>67568962104</v>
      </c>
      <c r="Q211" s="62">
        <f t="shared" si="174"/>
        <v>286640298555</v>
      </c>
      <c r="R211" s="62">
        <f t="shared" si="174"/>
        <v>67568962104</v>
      </c>
      <c r="S211" s="62">
        <f t="shared" si="174"/>
        <v>0</v>
      </c>
      <c r="T211" s="62">
        <f t="shared" si="174"/>
        <v>0</v>
      </c>
      <c r="U211" s="62">
        <f t="shared" si="174"/>
        <v>286640298555</v>
      </c>
      <c r="V211" s="62">
        <f t="shared" si="174"/>
        <v>0</v>
      </c>
      <c r="W211" s="62">
        <f t="shared" si="174"/>
        <v>0</v>
      </c>
      <c r="X211" s="38">
        <f t="shared" si="165"/>
        <v>0.80923999000396218</v>
      </c>
      <c r="Y211" s="38">
        <f t="shared" si="166"/>
        <v>0</v>
      </c>
      <c r="Z211" s="38">
        <f t="shared" si="167"/>
        <v>0</v>
      </c>
      <c r="AA211" s="38">
        <f t="shared" si="155"/>
        <v>0</v>
      </c>
      <c r="AB211" s="38" t="s">
        <v>40</v>
      </c>
    </row>
    <row r="212" spans="1:28" ht="38.25" customHeight="1" x14ac:dyDescent="0.25">
      <c r="A212" s="39" t="s">
        <v>364</v>
      </c>
      <c r="B212" s="34" t="s">
        <v>37</v>
      </c>
      <c r="C212" s="34">
        <v>10</v>
      </c>
      <c r="D212" s="34" t="s">
        <v>38</v>
      </c>
      <c r="E212" s="40" t="s">
        <v>268</v>
      </c>
      <c r="F212" s="62">
        <f t="shared" si="173"/>
        <v>354209260659</v>
      </c>
      <c r="G212" s="62">
        <f t="shared" si="173"/>
        <v>0</v>
      </c>
      <c r="H212" s="62">
        <f t="shared" si="173"/>
        <v>0</v>
      </c>
      <c r="I212" s="62">
        <f t="shared" si="173"/>
        <v>0</v>
      </c>
      <c r="J212" s="62">
        <f t="shared" si="173"/>
        <v>0</v>
      </c>
      <c r="K212" s="62">
        <f t="shared" si="172"/>
        <v>0</v>
      </c>
      <c r="L212" s="66">
        <f>+L213</f>
        <v>354209260659</v>
      </c>
      <c r="M212" s="253">
        <f t="shared" si="163"/>
        <v>4.4882287071982975E-2</v>
      </c>
      <c r="N212" s="62">
        <f t="shared" si="174"/>
        <v>0</v>
      </c>
      <c r="O212" s="62">
        <f t="shared" si="174"/>
        <v>286640298555</v>
      </c>
      <c r="P212" s="62">
        <f t="shared" si="174"/>
        <v>67568962104</v>
      </c>
      <c r="Q212" s="62">
        <f t="shared" si="174"/>
        <v>286640298555</v>
      </c>
      <c r="R212" s="62">
        <f t="shared" si="174"/>
        <v>67568962104</v>
      </c>
      <c r="S212" s="62">
        <f t="shared" si="174"/>
        <v>0</v>
      </c>
      <c r="T212" s="62">
        <f t="shared" si="174"/>
        <v>0</v>
      </c>
      <c r="U212" s="62">
        <f t="shared" si="174"/>
        <v>286640298555</v>
      </c>
      <c r="V212" s="62">
        <f t="shared" si="174"/>
        <v>0</v>
      </c>
      <c r="W212" s="62">
        <f t="shared" si="174"/>
        <v>0</v>
      </c>
      <c r="X212" s="38">
        <f t="shared" si="165"/>
        <v>0.80923999000396218</v>
      </c>
      <c r="Y212" s="38">
        <f t="shared" si="166"/>
        <v>0</v>
      </c>
      <c r="Z212" s="38">
        <f t="shared" si="167"/>
        <v>0</v>
      </c>
      <c r="AA212" s="38">
        <f t="shared" si="155"/>
        <v>0</v>
      </c>
      <c r="AB212" s="38" t="s">
        <v>40</v>
      </c>
    </row>
    <row r="213" spans="1:28" ht="30" customHeight="1" x14ac:dyDescent="0.25">
      <c r="A213" s="43" t="s">
        <v>365</v>
      </c>
      <c r="B213" s="44" t="s">
        <v>37</v>
      </c>
      <c r="C213" s="44">
        <v>10</v>
      </c>
      <c r="D213" s="44" t="s">
        <v>38</v>
      </c>
      <c r="E213" s="45" t="s">
        <v>258</v>
      </c>
      <c r="F213" s="46">
        <v>354209260659</v>
      </c>
      <c r="G213" s="46">
        <v>0</v>
      </c>
      <c r="H213" s="46">
        <v>0</v>
      </c>
      <c r="I213" s="46">
        <v>0</v>
      </c>
      <c r="J213" s="46">
        <v>0</v>
      </c>
      <c r="K213" s="46">
        <f t="shared" si="172"/>
        <v>0</v>
      </c>
      <c r="L213" s="56">
        <f>+F213+K213</f>
        <v>354209260659</v>
      </c>
      <c r="M213" s="266">
        <f t="shared" si="163"/>
        <v>4.4882287071982975E-2</v>
      </c>
      <c r="N213" s="46">
        <v>0</v>
      </c>
      <c r="O213" s="46">
        <v>286640298555</v>
      </c>
      <c r="P213" s="46">
        <f>L213-O213</f>
        <v>67568962104</v>
      </c>
      <c r="Q213" s="46">
        <v>286640298555</v>
      </c>
      <c r="R213" s="46">
        <f>+L213-Q213</f>
        <v>67568962104</v>
      </c>
      <c r="S213" s="46">
        <f>O213-Q213</f>
        <v>0</v>
      </c>
      <c r="T213" s="46">
        <v>0</v>
      </c>
      <c r="U213" s="46">
        <f>+Q213-T213</f>
        <v>286640298555</v>
      </c>
      <c r="V213" s="46">
        <v>0</v>
      </c>
      <c r="W213" s="48">
        <f>+T213-V213</f>
        <v>0</v>
      </c>
      <c r="X213" s="49">
        <f t="shared" si="165"/>
        <v>0.80923999000396218</v>
      </c>
      <c r="Y213" s="49">
        <f t="shared" si="166"/>
        <v>0</v>
      </c>
      <c r="Z213" s="49">
        <f t="shared" si="167"/>
        <v>0</v>
      </c>
      <c r="AA213" s="49">
        <f t="shared" si="155"/>
        <v>0</v>
      </c>
      <c r="AB213" s="49" t="s">
        <v>40</v>
      </c>
    </row>
    <row r="214" spans="1:28" ht="71.25" customHeight="1" x14ac:dyDescent="0.25">
      <c r="A214" s="39" t="s">
        <v>366</v>
      </c>
      <c r="B214" s="34" t="s">
        <v>37</v>
      </c>
      <c r="C214" s="34">
        <v>10</v>
      </c>
      <c r="D214" s="34" t="s">
        <v>38</v>
      </c>
      <c r="E214" s="40" t="s">
        <v>367</v>
      </c>
      <c r="F214" s="62">
        <f t="shared" ref="F214:J216" si="175">+F215</f>
        <v>53006481523</v>
      </c>
      <c r="G214" s="62">
        <f t="shared" si="175"/>
        <v>0</v>
      </c>
      <c r="H214" s="62">
        <f t="shared" si="175"/>
        <v>0</v>
      </c>
      <c r="I214" s="62">
        <f t="shared" si="175"/>
        <v>0</v>
      </c>
      <c r="J214" s="62">
        <f t="shared" si="175"/>
        <v>0</v>
      </c>
      <c r="K214" s="62">
        <f t="shared" si="172"/>
        <v>0</v>
      </c>
      <c r="L214" s="66">
        <f>+L215</f>
        <v>53006481523</v>
      </c>
      <c r="M214" s="42">
        <f t="shared" si="163"/>
        <v>6.7165158696440158E-3</v>
      </c>
      <c r="N214" s="62">
        <f t="shared" ref="N214:W216" si="176">+N215</f>
        <v>0</v>
      </c>
      <c r="O214" s="62">
        <f t="shared" si="176"/>
        <v>46618509423</v>
      </c>
      <c r="P214" s="62">
        <f t="shared" si="176"/>
        <v>6387972100</v>
      </c>
      <c r="Q214" s="62">
        <f t="shared" si="176"/>
        <v>46618509423</v>
      </c>
      <c r="R214" s="62">
        <f t="shared" si="176"/>
        <v>6387972100</v>
      </c>
      <c r="S214" s="62">
        <f t="shared" si="176"/>
        <v>0</v>
      </c>
      <c r="T214" s="62">
        <f t="shared" si="176"/>
        <v>0</v>
      </c>
      <c r="U214" s="62">
        <f t="shared" si="176"/>
        <v>46618509423</v>
      </c>
      <c r="V214" s="62">
        <f t="shared" si="176"/>
        <v>0</v>
      </c>
      <c r="W214" s="62">
        <f t="shared" si="176"/>
        <v>0</v>
      </c>
      <c r="X214" s="38">
        <f t="shared" si="165"/>
        <v>0.87948696241556423</v>
      </c>
      <c r="Y214" s="38">
        <f t="shared" si="166"/>
        <v>0</v>
      </c>
      <c r="Z214" s="38">
        <f t="shared" si="167"/>
        <v>0</v>
      </c>
      <c r="AA214" s="38">
        <f t="shared" si="155"/>
        <v>0</v>
      </c>
      <c r="AB214" s="38" t="s">
        <v>40</v>
      </c>
    </row>
    <row r="215" spans="1:28" ht="71.25" customHeight="1" x14ac:dyDescent="0.25">
      <c r="A215" s="39" t="s">
        <v>368</v>
      </c>
      <c r="B215" s="34" t="s">
        <v>37</v>
      </c>
      <c r="C215" s="34">
        <v>10</v>
      </c>
      <c r="D215" s="34" t="s">
        <v>38</v>
      </c>
      <c r="E215" s="95" t="s">
        <v>367</v>
      </c>
      <c r="F215" s="62">
        <f t="shared" si="175"/>
        <v>53006481523</v>
      </c>
      <c r="G215" s="62">
        <f t="shared" si="175"/>
        <v>0</v>
      </c>
      <c r="H215" s="62">
        <f t="shared" si="175"/>
        <v>0</v>
      </c>
      <c r="I215" s="62">
        <f t="shared" si="175"/>
        <v>0</v>
      </c>
      <c r="J215" s="62">
        <f t="shared" si="175"/>
        <v>0</v>
      </c>
      <c r="K215" s="62">
        <f t="shared" si="172"/>
        <v>0</v>
      </c>
      <c r="L215" s="66">
        <f>+L216</f>
        <v>53006481523</v>
      </c>
      <c r="M215" s="42">
        <f t="shared" si="163"/>
        <v>6.7165158696440158E-3</v>
      </c>
      <c r="N215" s="62">
        <f t="shared" si="176"/>
        <v>0</v>
      </c>
      <c r="O215" s="62">
        <f t="shared" si="176"/>
        <v>46618509423</v>
      </c>
      <c r="P215" s="62">
        <f t="shared" si="176"/>
        <v>6387972100</v>
      </c>
      <c r="Q215" s="62">
        <f t="shared" si="176"/>
        <v>46618509423</v>
      </c>
      <c r="R215" s="62">
        <f t="shared" si="176"/>
        <v>6387972100</v>
      </c>
      <c r="S215" s="62">
        <f t="shared" si="176"/>
        <v>0</v>
      </c>
      <c r="T215" s="62">
        <f t="shared" si="176"/>
        <v>0</v>
      </c>
      <c r="U215" s="62">
        <f t="shared" si="176"/>
        <v>46618509423</v>
      </c>
      <c r="V215" s="62">
        <f t="shared" si="176"/>
        <v>0</v>
      </c>
      <c r="W215" s="62">
        <f t="shared" si="176"/>
        <v>0</v>
      </c>
      <c r="X215" s="38">
        <f t="shared" si="165"/>
        <v>0.87948696241556423</v>
      </c>
      <c r="Y215" s="38">
        <f t="shared" si="166"/>
        <v>0</v>
      </c>
      <c r="Z215" s="38">
        <f t="shared" si="167"/>
        <v>0</v>
      </c>
      <c r="AA215" s="38">
        <f t="shared" si="155"/>
        <v>0</v>
      </c>
      <c r="AB215" s="38" t="s">
        <v>40</v>
      </c>
    </row>
    <row r="216" spans="1:28" ht="30.75" customHeight="1" x14ac:dyDescent="0.25">
      <c r="A216" s="39" t="s">
        <v>369</v>
      </c>
      <c r="B216" s="34" t="s">
        <v>37</v>
      </c>
      <c r="C216" s="34">
        <v>10</v>
      </c>
      <c r="D216" s="34" t="s">
        <v>38</v>
      </c>
      <c r="E216" s="40" t="s">
        <v>268</v>
      </c>
      <c r="F216" s="62">
        <f t="shared" si="175"/>
        <v>53006481523</v>
      </c>
      <c r="G216" s="62">
        <f t="shared" si="175"/>
        <v>0</v>
      </c>
      <c r="H216" s="62">
        <f t="shared" si="175"/>
        <v>0</v>
      </c>
      <c r="I216" s="62">
        <f t="shared" si="175"/>
        <v>0</v>
      </c>
      <c r="J216" s="62">
        <f t="shared" si="175"/>
        <v>0</v>
      </c>
      <c r="K216" s="62">
        <f t="shared" si="172"/>
        <v>0</v>
      </c>
      <c r="L216" s="66">
        <f>+L217</f>
        <v>53006481523</v>
      </c>
      <c r="M216" s="42">
        <f t="shared" si="163"/>
        <v>6.7165158696440158E-3</v>
      </c>
      <c r="N216" s="62">
        <f t="shared" si="176"/>
        <v>0</v>
      </c>
      <c r="O216" s="62">
        <f t="shared" si="176"/>
        <v>46618509423</v>
      </c>
      <c r="P216" s="62">
        <f t="shared" si="176"/>
        <v>6387972100</v>
      </c>
      <c r="Q216" s="62">
        <f t="shared" si="176"/>
        <v>46618509423</v>
      </c>
      <c r="R216" s="62">
        <f t="shared" si="176"/>
        <v>6387972100</v>
      </c>
      <c r="S216" s="62">
        <f t="shared" si="176"/>
        <v>0</v>
      </c>
      <c r="T216" s="62">
        <f t="shared" si="176"/>
        <v>0</v>
      </c>
      <c r="U216" s="62">
        <f t="shared" si="176"/>
        <v>46618509423</v>
      </c>
      <c r="V216" s="62">
        <f t="shared" si="176"/>
        <v>0</v>
      </c>
      <c r="W216" s="62">
        <f t="shared" si="176"/>
        <v>0</v>
      </c>
      <c r="X216" s="38">
        <f t="shared" si="165"/>
        <v>0.87948696241556423</v>
      </c>
      <c r="Y216" s="38">
        <f t="shared" si="166"/>
        <v>0</v>
      </c>
      <c r="Z216" s="38">
        <f t="shared" si="167"/>
        <v>0</v>
      </c>
      <c r="AA216" s="38">
        <f t="shared" si="155"/>
        <v>0</v>
      </c>
      <c r="AB216" s="38" t="s">
        <v>40</v>
      </c>
    </row>
    <row r="217" spans="1:28" ht="30" customHeight="1" x14ac:dyDescent="0.25">
      <c r="A217" s="43" t="s">
        <v>370</v>
      </c>
      <c r="B217" s="44" t="s">
        <v>37</v>
      </c>
      <c r="C217" s="44">
        <v>10</v>
      </c>
      <c r="D217" s="44" t="s">
        <v>38</v>
      </c>
      <c r="E217" s="45" t="s">
        <v>258</v>
      </c>
      <c r="F217" s="46">
        <v>53006481523</v>
      </c>
      <c r="G217" s="46">
        <v>0</v>
      </c>
      <c r="H217" s="46">
        <v>0</v>
      </c>
      <c r="I217" s="46">
        <v>0</v>
      </c>
      <c r="J217" s="46">
        <v>0</v>
      </c>
      <c r="K217" s="46">
        <f t="shared" si="172"/>
        <v>0</v>
      </c>
      <c r="L217" s="56">
        <f>+F217+K217</f>
        <v>53006481523</v>
      </c>
      <c r="M217" s="51">
        <f t="shared" si="163"/>
        <v>6.7165158696440158E-3</v>
      </c>
      <c r="N217" s="46">
        <v>0</v>
      </c>
      <c r="O217" s="46">
        <v>46618509423</v>
      </c>
      <c r="P217" s="46">
        <f>L217-O217</f>
        <v>6387972100</v>
      </c>
      <c r="Q217" s="46">
        <v>46618509423</v>
      </c>
      <c r="R217" s="46">
        <f>+L217-Q217</f>
        <v>6387972100</v>
      </c>
      <c r="S217" s="46">
        <f>O217-Q217</f>
        <v>0</v>
      </c>
      <c r="T217" s="46">
        <v>0</v>
      </c>
      <c r="U217" s="46">
        <f>+Q217-T217</f>
        <v>46618509423</v>
      </c>
      <c r="V217" s="46">
        <v>0</v>
      </c>
      <c r="W217" s="48">
        <f>+T217-V217</f>
        <v>0</v>
      </c>
      <c r="X217" s="49">
        <f t="shared" si="165"/>
        <v>0.87948696241556423</v>
      </c>
      <c r="Y217" s="49">
        <f t="shared" si="166"/>
        <v>0</v>
      </c>
      <c r="Z217" s="49">
        <f t="shared" si="167"/>
        <v>0</v>
      </c>
      <c r="AA217" s="49">
        <f t="shared" si="155"/>
        <v>0</v>
      </c>
      <c r="AB217" s="49" t="s">
        <v>40</v>
      </c>
    </row>
    <row r="218" spans="1:28" s="4" customFormat="1" ht="73.5" customHeight="1" x14ac:dyDescent="0.25">
      <c r="A218" s="96" t="s">
        <v>371</v>
      </c>
      <c r="B218" s="100" t="s">
        <v>37</v>
      </c>
      <c r="C218" s="34">
        <v>10</v>
      </c>
      <c r="D218" s="34" t="s">
        <v>38</v>
      </c>
      <c r="E218" s="95" t="s">
        <v>372</v>
      </c>
      <c r="F218" s="60">
        <f t="shared" ref="F218:L220" si="177">+F219</f>
        <v>2450000000</v>
      </c>
      <c r="G218" s="60">
        <f t="shared" si="177"/>
        <v>0</v>
      </c>
      <c r="H218" s="60">
        <f t="shared" si="177"/>
        <v>0</v>
      </c>
      <c r="I218" s="60">
        <f t="shared" si="177"/>
        <v>0</v>
      </c>
      <c r="J218" s="60">
        <f t="shared" si="177"/>
        <v>0</v>
      </c>
      <c r="K218" s="60">
        <f t="shared" si="177"/>
        <v>0</v>
      </c>
      <c r="L218" s="66">
        <f t="shared" si="177"/>
        <v>2450000000</v>
      </c>
      <c r="M218" s="42">
        <f t="shared" si="163"/>
        <v>3.1044248567012816E-4</v>
      </c>
      <c r="N218" s="60">
        <f t="shared" ref="N218:W220" si="178">+N219</f>
        <v>0</v>
      </c>
      <c r="O218" s="60">
        <f t="shared" si="178"/>
        <v>2210907721.6900001</v>
      </c>
      <c r="P218" s="60">
        <f t="shared" si="178"/>
        <v>239092278.30999994</v>
      </c>
      <c r="Q218" s="60">
        <f t="shared" si="178"/>
        <v>2197103932.8299999</v>
      </c>
      <c r="R218" s="60">
        <f t="shared" si="178"/>
        <v>252896067.17000008</v>
      </c>
      <c r="S218" s="60">
        <f t="shared" si="178"/>
        <v>13803788.860000134</v>
      </c>
      <c r="T218" s="60">
        <f t="shared" si="178"/>
        <v>1151137777.8299999</v>
      </c>
      <c r="U218" s="60">
        <f t="shared" si="178"/>
        <v>1045966155</v>
      </c>
      <c r="V218" s="60">
        <f t="shared" si="178"/>
        <v>1151137777.8299999</v>
      </c>
      <c r="W218" s="60">
        <f t="shared" si="178"/>
        <v>0</v>
      </c>
      <c r="X218" s="38">
        <f t="shared" si="165"/>
        <v>0.89677711544081629</v>
      </c>
      <c r="Y218" s="147">
        <f t="shared" si="166"/>
        <v>0.46985215421632648</v>
      </c>
      <c r="Z218" s="38">
        <f t="shared" si="167"/>
        <v>0.46985215421632648</v>
      </c>
      <c r="AA218" s="38">
        <f t="shared" si="155"/>
        <v>0.52393414832554885</v>
      </c>
      <c r="AB218" s="65">
        <f>+V218/T218</f>
        <v>1</v>
      </c>
    </row>
    <row r="219" spans="1:28" s="4" customFormat="1" ht="57" customHeight="1" x14ac:dyDescent="0.25">
      <c r="A219" s="96" t="s">
        <v>373</v>
      </c>
      <c r="B219" s="100" t="s">
        <v>37</v>
      </c>
      <c r="C219" s="34">
        <v>10</v>
      </c>
      <c r="D219" s="34" t="s">
        <v>38</v>
      </c>
      <c r="E219" s="95" t="s">
        <v>372</v>
      </c>
      <c r="F219" s="60">
        <f t="shared" si="177"/>
        <v>2450000000</v>
      </c>
      <c r="G219" s="60">
        <f t="shared" si="177"/>
        <v>0</v>
      </c>
      <c r="H219" s="60">
        <f t="shared" si="177"/>
        <v>0</v>
      </c>
      <c r="I219" s="60">
        <f t="shared" si="177"/>
        <v>0</v>
      </c>
      <c r="J219" s="60">
        <f t="shared" si="177"/>
        <v>0</v>
      </c>
      <c r="K219" s="60">
        <f t="shared" si="177"/>
        <v>0</v>
      </c>
      <c r="L219" s="66">
        <f t="shared" si="177"/>
        <v>2450000000</v>
      </c>
      <c r="M219" s="42">
        <f t="shared" si="163"/>
        <v>3.1044248567012816E-4</v>
      </c>
      <c r="N219" s="60">
        <f t="shared" si="178"/>
        <v>0</v>
      </c>
      <c r="O219" s="60">
        <f t="shared" si="178"/>
        <v>2210907721.6900001</v>
      </c>
      <c r="P219" s="60">
        <f t="shared" si="178"/>
        <v>239092278.30999994</v>
      </c>
      <c r="Q219" s="60">
        <f t="shared" si="178"/>
        <v>2197103932.8299999</v>
      </c>
      <c r="R219" s="60">
        <f t="shared" si="178"/>
        <v>252896067.17000008</v>
      </c>
      <c r="S219" s="60">
        <f t="shared" si="178"/>
        <v>13803788.860000134</v>
      </c>
      <c r="T219" s="60">
        <f t="shared" si="178"/>
        <v>1151137777.8299999</v>
      </c>
      <c r="U219" s="60">
        <f t="shared" si="178"/>
        <v>1045966155</v>
      </c>
      <c r="V219" s="60">
        <f t="shared" si="178"/>
        <v>1151137777.8299999</v>
      </c>
      <c r="W219" s="60">
        <f t="shared" si="178"/>
        <v>0</v>
      </c>
      <c r="X219" s="38">
        <f t="shared" si="165"/>
        <v>0.89677711544081629</v>
      </c>
      <c r="Y219" s="147">
        <f t="shared" si="166"/>
        <v>0.46985215421632648</v>
      </c>
      <c r="Z219" s="38">
        <f t="shared" si="167"/>
        <v>0.46985215421632648</v>
      </c>
      <c r="AA219" s="38">
        <f t="shared" si="155"/>
        <v>0.52393414832554885</v>
      </c>
      <c r="AB219" s="38">
        <f>+V219/T219</f>
        <v>1</v>
      </c>
    </row>
    <row r="220" spans="1:28" ht="45" customHeight="1" x14ac:dyDescent="0.25">
      <c r="A220" s="96" t="s">
        <v>374</v>
      </c>
      <c r="B220" s="100" t="s">
        <v>37</v>
      </c>
      <c r="C220" s="34">
        <v>10</v>
      </c>
      <c r="D220" s="34" t="s">
        <v>38</v>
      </c>
      <c r="E220" s="95" t="s">
        <v>268</v>
      </c>
      <c r="F220" s="60">
        <f t="shared" si="177"/>
        <v>2450000000</v>
      </c>
      <c r="G220" s="60">
        <f t="shared" si="177"/>
        <v>0</v>
      </c>
      <c r="H220" s="60">
        <f t="shared" si="177"/>
        <v>0</v>
      </c>
      <c r="I220" s="60">
        <f t="shared" si="177"/>
        <v>0</v>
      </c>
      <c r="J220" s="60">
        <f t="shared" si="177"/>
        <v>0</v>
      </c>
      <c r="K220" s="60">
        <f t="shared" si="177"/>
        <v>0</v>
      </c>
      <c r="L220" s="66">
        <f t="shared" si="177"/>
        <v>2450000000</v>
      </c>
      <c r="M220" s="42">
        <f t="shared" si="163"/>
        <v>3.1044248567012816E-4</v>
      </c>
      <c r="N220" s="60">
        <f t="shared" si="178"/>
        <v>0</v>
      </c>
      <c r="O220" s="60">
        <f t="shared" si="178"/>
        <v>2210907721.6900001</v>
      </c>
      <c r="P220" s="60">
        <f t="shared" si="178"/>
        <v>239092278.30999994</v>
      </c>
      <c r="Q220" s="60">
        <f t="shared" si="178"/>
        <v>2197103932.8299999</v>
      </c>
      <c r="R220" s="60">
        <f t="shared" si="178"/>
        <v>252896067.17000008</v>
      </c>
      <c r="S220" s="60">
        <f t="shared" si="178"/>
        <v>13803788.860000134</v>
      </c>
      <c r="T220" s="60">
        <f t="shared" si="178"/>
        <v>1151137777.8299999</v>
      </c>
      <c r="U220" s="60">
        <f t="shared" si="178"/>
        <v>1045966155</v>
      </c>
      <c r="V220" s="60">
        <f t="shared" si="178"/>
        <v>1151137777.8299999</v>
      </c>
      <c r="W220" s="60">
        <f t="shared" si="178"/>
        <v>0</v>
      </c>
      <c r="X220" s="38">
        <f t="shared" si="165"/>
        <v>0.89677711544081629</v>
      </c>
      <c r="Y220" s="147">
        <f t="shared" si="166"/>
        <v>0.46985215421632648</v>
      </c>
      <c r="Z220" s="147">
        <f t="shared" si="167"/>
        <v>0.46985215421632648</v>
      </c>
      <c r="AA220" s="147">
        <f t="shared" si="155"/>
        <v>0.52393414832554885</v>
      </c>
      <c r="AB220" s="38">
        <f>+V220/T220</f>
        <v>1</v>
      </c>
    </row>
    <row r="221" spans="1:28" ht="41.25" customHeight="1" x14ac:dyDescent="0.25">
      <c r="A221" s="102" t="s">
        <v>375</v>
      </c>
      <c r="B221" s="103" t="s">
        <v>37</v>
      </c>
      <c r="C221" s="44">
        <v>10</v>
      </c>
      <c r="D221" s="44" t="s">
        <v>38</v>
      </c>
      <c r="E221" s="45" t="s">
        <v>258</v>
      </c>
      <c r="F221" s="46">
        <v>2450000000</v>
      </c>
      <c r="G221" s="59">
        <v>0</v>
      </c>
      <c r="H221" s="59">
        <v>0</v>
      </c>
      <c r="I221" s="59">
        <v>0</v>
      </c>
      <c r="J221" s="59">
        <v>0</v>
      </c>
      <c r="K221" s="59">
        <f t="shared" ref="K221:K284" si="179">+G221-H221+I221-J221</f>
        <v>0</v>
      </c>
      <c r="L221" s="56">
        <f>+F221+K221</f>
        <v>2450000000</v>
      </c>
      <c r="M221" s="51">
        <f t="shared" si="163"/>
        <v>3.1044248567012816E-4</v>
      </c>
      <c r="N221" s="46">
        <v>0</v>
      </c>
      <c r="O221" s="46">
        <v>2210907721.6900001</v>
      </c>
      <c r="P221" s="59">
        <f>L221-O221</f>
        <v>239092278.30999994</v>
      </c>
      <c r="Q221" s="46">
        <v>2197103932.8299999</v>
      </c>
      <c r="R221" s="59">
        <f>+L221-Q221</f>
        <v>252896067.17000008</v>
      </c>
      <c r="S221" s="46">
        <f>O221-Q221</f>
        <v>13803788.860000134</v>
      </c>
      <c r="T221" s="59">
        <v>1151137777.8299999</v>
      </c>
      <c r="U221" s="46">
        <f>+Q221-T221</f>
        <v>1045966155</v>
      </c>
      <c r="V221" s="59">
        <v>1151137777.8299999</v>
      </c>
      <c r="W221" s="48">
        <f>+T221-V221</f>
        <v>0</v>
      </c>
      <c r="X221" s="49">
        <f t="shared" si="165"/>
        <v>0.89677711544081629</v>
      </c>
      <c r="Y221" s="55">
        <f t="shared" si="166"/>
        <v>0.46985215421632648</v>
      </c>
      <c r="Z221" s="55">
        <f t="shared" si="167"/>
        <v>0.46985215421632648</v>
      </c>
      <c r="AA221" s="55">
        <f t="shared" si="155"/>
        <v>0.52393414832554885</v>
      </c>
      <c r="AB221" s="49">
        <f>+V221/T221</f>
        <v>1</v>
      </c>
    </row>
    <row r="222" spans="1:28" s="4" customFormat="1" ht="81" customHeight="1" x14ac:dyDescent="0.25">
      <c r="A222" s="96" t="s">
        <v>376</v>
      </c>
      <c r="B222" s="100" t="s">
        <v>37</v>
      </c>
      <c r="C222" s="34">
        <v>10</v>
      </c>
      <c r="D222" s="34" t="s">
        <v>38</v>
      </c>
      <c r="E222" s="95" t="s">
        <v>377</v>
      </c>
      <c r="F222" s="60">
        <f t="shared" ref="F222:J224" si="180">+F223</f>
        <v>187318076171</v>
      </c>
      <c r="G222" s="60">
        <f t="shared" si="180"/>
        <v>0</v>
      </c>
      <c r="H222" s="60">
        <f t="shared" si="180"/>
        <v>0</v>
      </c>
      <c r="I222" s="60">
        <f t="shared" si="180"/>
        <v>0</v>
      </c>
      <c r="J222" s="60">
        <f t="shared" si="180"/>
        <v>0</v>
      </c>
      <c r="K222" s="60">
        <f t="shared" si="179"/>
        <v>0</v>
      </c>
      <c r="L222" s="66">
        <f>+L223</f>
        <v>187318076171</v>
      </c>
      <c r="M222" s="253">
        <f t="shared" si="163"/>
        <v>2.3735301705090465E-2</v>
      </c>
      <c r="N222" s="60">
        <f t="shared" ref="N222:W224" si="181">+N223</f>
        <v>0</v>
      </c>
      <c r="O222" s="60">
        <f t="shared" si="181"/>
        <v>187318076171</v>
      </c>
      <c r="P222" s="60">
        <f t="shared" si="181"/>
        <v>0</v>
      </c>
      <c r="Q222" s="60">
        <f t="shared" si="181"/>
        <v>187318076171</v>
      </c>
      <c r="R222" s="60">
        <f t="shared" si="181"/>
        <v>0</v>
      </c>
      <c r="S222" s="60">
        <f t="shared" si="181"/>
        <v>0</v>
      </c>
      <c r="T222" s="60">
        <f t="shared" si="181"/>
        <v>0</v>
      </c>
      <c r="U222" s="60">
        <f t="shared" si="181"/>
        <v>187318076171</v>
      </c>
      <c r="V222" s="60">
        <f t="shared" si="181"/>
        <v>0</v>
      </c>
      <c r="W222" s="60">
        <f t="shared" si="181"/>
        <v>0</v>
      </c>
      <c r="X222" s="38">
        <f t="shared" si="165"/>
        <v>1</v>
      </c>
      <c r="Y222" s="38">
        <f t="shared" si="166"/>
        <v>0</v>
      </c>
      <c r="Z222" s="38">
        <f t="shared" si="167"/>
        <v>0</v>
      </c>
      <c r="AA222" s="38">
        <f t="shared" si="155"/>
        <v>0</v>
      </c>
      <c r="AB222" s="38" t="s">
        <v>40</v>
      </c>
    </row>
    <row r="223" spans="1:28" s="4" customFormat="1" ht="75" customHeight="1" x14ac:dyDescent="0.25">
      <c r="A223" s="96" t="s">
        <v>378</v>
      </c>
      <c r="B223" s="100" t="s">
        <v>37</v>
      </c>
      <c r="C223" s="34">
        <v>10</v>
      </c>
      <c r="D223" s="34" t="s">
        <v>38</v>
      </c>
      <c r="E223" s="95" t="s">
        <v>377</v>
      </c>
      <c r="F223" s="60">
        <f t="shared" si="180"/>
        <v>187318076171</v>
      </c>
      <c r="G223" s="60">
        <f t="shared" si="180"/>
        <v>0</v>
      </c>
      <c r="H223" s="60">
        <f t="shared" si="180"/>
        <v>0</v>
      </c>
      <c r="I223" s="60">
        <f t="shared" si="180"/>
        <v>0</v>
      </c>
      <c r="J223" s="60">
        <f t="shared" si="180"/>
        <v>0</v>
      </c>
      <c r="K223" s="60">
        <f t="shared" si="179"/>
        <v>0</v>
      </c>
      <c r="L223" s="66">
        <f>+L224</f>
        <v>187318076171</v>
      </c>
      <c r="M223" s="253">
        <f t="shared" si="163"/>
        <v>2.3735301705090465E-2</v>
      </c>
      <c r="N223" s="60">
        <f t="shared" si="181"/>
        <v>0</v>
      </c>
      <c r="O223" s="60">
        <f t="shared" si="181"/>
        <v>187318076171</v>
      </c>
      <c r="P223" s="60">
        <f t="shared" si="181"/>
        <v>0</v>
      </c>
      <c r="Q223" s="60">
        <f t="shared" si="181"/>
        <v>187318076171</v>
      </c>
      <c r="R223" s="60">
        <f t="shared" si="181"/>
        <v>0</v>
      </c>
      <c r="S223" s="60">
        <f t="shared" si="181"/>
        <v>0</v>
      </c>
      <c r="T223" s="60">
        <f t="shared" si="181"/>
        <v>0</v>
      </c>
      <c r="U223" s="60">
        <f t="shared" si="181"/>
        <v>187318076171</v>
      </c>
      <c r="V223" s="60">
        <f t="shared" si="181"/>
        <v>0</v>
      </c>
      <c r="W223" s="60">
        <f t="shared" si="181"/>
        <v>0</v>
      </c>
      <c r="X223" s="38">
        <f t="shared" si="165"/>
        <v>1</v>
      </c>
      <c r="Y223" s="38">
        <f t="shared" si="166"/>
        <v>0</v>
      </c>
      <c r="Z223" s="38">
        <f t="shared" si="167"/>
        <v>0</v>
      </c>
      <c r="AA223" s="38">
        <f t="shared" si="155"/>
        <v>0</v>
      </c>
      <c r="AB223" s="38" t="s">
        <v>40</v>
      </c>
    </row>
    <row r="224" spans="1:28" ht="45" customHeight="1" x14ac:dyDescent="0.25">
      <c r="A224" s="96" t="s">
        <v>379</v>
      </c>
      <c r="B224" s="100" t="s">
        <v>37</v>
      </c>
      <c r="C224" s="34">
        <v>10</v>
      </c>
      <c r="D224" s="34" t="s">
        <v>38</v>
      </c>
      <c r="E224" s="95" t="s">
        <v>268</v>
      </c>
      <c r="F224" s="60">
        <f t="shared" si="180"/>
        <v>187318076171</v>
      </c>
      <c r="G224" s="60">
        <f t="shared" si="180"/>
        <v>0</v>
      </c>
      <c r="H224" s="60">
        <f t="shared" si="180"/>
        <v>0</v>
      </c>
      <c r="I224" s="60">
        <f t="shared" si="180"/>
        <v>0</v>
      </c>
      <c r="J224" s="60">
        <f t="shared" si="180"/>
        <v>0</v>
      </c>
      <c r="K224" s="60">
        <f t="shared" si="179"/>
        <v>0</v>
      </c>
      <c r="L224" s="66">
        <f>+L225</f>
        <v>187318076171</v>
      </c>
      <c r="M224" s="253">
        <f t="shared" si="163"/>
        <v>2.3735301705090465E-2</v>
      </c>
      <c r="N224" s="60">
        <f t="shared" si="181"/>
        <v>0</v>
      </c>
      <c r="O224" s="60">
        <f t="shared" si="181"/>
        <v>187318076171</v>
      </c>
      <c r="P224" s="60">
        <f t="shared" si="181"/>
        <v>0</v>
      </c>
      <c r="Q224" s="60">
        <f t="shared" si="181"/>
        <v>187318076171</v>
      </c>
      <c r="R224" s="60">
        <f t="shared" si="181"/>
        <v>0</v>
      </c>
      <c r="S224" s="60">
        <f t="shared" si="181"/>
        <v>0</v>
      </c>
      <c r="T224" s="60">
        <f t="shared" si="181"/>
        <v>0</v>
      </c>
      <c r="U224" s="60">
        <f t="shared" si="181"/>
        <v>187318076171</v>
      </c>
      <c r="V224" s="60">
        <f t="shared" si="181"/>
        <v>0</v>
      </c>
      <c r="W224" s="60">
        <f t="shared" si="181"/>
        <v>0</v>
      </c>
      <c r="X224" s="38">
        <f t="shared" si="165"/>
        <v>1</v>
      </c>
      <c r="Y224" s="38">
        <f t="shared" si="166"/>
        <v>0</v>
      </c>
      <c r="Z224" s="38">
        <f t="shared" si="167"/>
        <v>0</v>
      </c>
      <c r="AA224" s="38">
        <f t="shared" si="155"/>
        <v>0</v>
      </c>
      <c r="AB224" s="65" t="s">
        <v>40</v>
      </c>
    </row>
    <row r="225" spans="1:28" ht="41.25" customHeight="1" x14ac:dyDescent="0.25">
      <c r="A225" s="102" t="s">
        <v>380</v>
      </c>
      <c r="B225" s="103" t="s">
        <v>37</v>
      </c>
      <c r="C225" s="44">
        <v>10</v>
      </c>
      <c r="D225" s="44" t="s">
        <v>38</v>
      </c>
      <c r="E225" s="45" t="s">
        <v>258</v>
      </c>
      <c r="F225" s="46">
        <v>187318076171</v>
      </c>
      <c r="G225" s="59">
        <v>0</v>
      </c>
      <c r="H225" s="59">
        <v>0</v>
      </c>
      <c r="I225" s="59">
        <v>0</v>
      </c>
      <c r="J225" s="59">
        <v>0</v>
      </c>
      <c r="K225" s="59">
        <f t="shared" si="179"/>
        <v>0</v>
      </c>
      <c r="L225" s="56">
        <f>+F225+K225</f>
        <v>187318076171</v>
      </c>
      <c r="M225" s="266">
        <f t="shared" si="163"/>
        <v>2.3735301705090465E-2</v>
      </c>
      <c r="N225" s="46">
        <v>0</v>
      </c>
      <c r="O225" s="46">
        <v>187318076171</v>
      </c>
      <c r="P225" s="59">
        <f>L225-O225</f>
        <v>0</v>
      </c>
      <c r="Q225" s="46">
        <v>187318076171</v>
      </c>
      <c r="R225" s="59">
        <f>+L225-Q225</f>
        <v>0</v>
      </c>
      <c r="S225" s="46">
        <f>O225-Q225</f>
        <v>0</v>
      </c>
      <c r="T225" s="59">
        <v>0</v>
      </c>
      <c r="U225" s="46">
        <f>+Q225-T225</f>
        <v>187318076171</v>
      </c>
      <c r="V225" s="59">
        <v>0</v>
      </c>
      <c r="W225" s="48">
        <f>+T225-V225</f>
        <v>0</v>
      </c>
      <c r="X225" s="49">
        <f t="shared" si="165"/>
        <v>1</v>
      </c>
      <c r="Y225" s="49">
        <f t="shared" si="166"/>
        <v>0</v>
      </c>
      <c r="Z225" s="49">
        <f t="shared" si="167"/>
        <v>0</v>
      </c>
      <c r="AA225" s="49">
        <f t="shared" si="155"/>
        <v>0</v>
      </c>
      <c r="AB225" s="54" t="s">
        <v>40</v>
      </c>
    </row>
    <row r="226" spans="1:28" s="4" customFormat="1" ht="81" customHeight="1" x14ac:dyDescent="0.25">
      <c r="A226" s="96" t="s">
        <v>381</v>
      </c>
      <c r="B226" s="100" t="s">
        <v>37</v>
      </c>
      <c r="C226" s="34">
        <v>10</v>
      </c>
      <c r="D226" s="34" t="s">
        <v>38</v>
      </c>
      <c r="E226" s="95" t="s">
        <v>382</v>
      </c>
      <c r="F226" s="60">
        <f t="shared" ref="F226:J228" si="182">+F227</f>
        <v>133871788300</v>
      </c>
      <c r="G226" s="60">
        <f t="shared" si="182"/>
        <v>0</v>
      </c>
      <c r="H226" s="60">
        <f t="shared" si="182"/>
        <v>0</v>
      </c>
      <c r="I226" s="60">
        <f t="shared" si="182"/>
        <v>0</v>
      </c>
      <c r="J226" s="60">
        <f t="shared" si="182"/>
        <v>0</v>
      </c>
      <c r="K226" s="60">
        <f t="shared" si="179"/>
        <v>0</v>
      </c>
      <c r="L226" s="66">
        <f>+L227</f>
        <v>133871788300</v>
      </c>
      <c r="M226" s="253">
        <f t="shared" si="163"/>
        <v>1.6963057437125378E-2</v>
      </c>
      <c r="N226" s="60">
        <f t="shared" ref="N226:W228" si="183">+N227</f>
        <v>0</v>
      </c>
      <c r="O226" s="60">
        <f t="shared" si="183"/>
        <v>133871788300</v>
      </c>
      <c r="P226" s="60">
        <f t="shared" si="183"/>
        <v>0</v>
      </c>
      <c r="Q226" s="60">
        <f t="shared" si="183"/>
        <v>133871788300</v>
      </c>
      <c r="R226" s="60">
        <f t="shared" si="183"/>
        <v>0</v>
      </c>
      <c r="S226" s="60">
        <f t="shared" si="183"/>
        <v>0</v>
      </c>
      <c r="T226" s="60">
        <f t="shared" si="183"/>
        <v>0</v>
      </c>
      <c r="U226" s="60">
        <f t="shared" si="183"/>
        <v>133871788300</v>
      </c>
      <c r="V226" s="60">
        <f t="shared" si="183"/>
        <v>0</v>
      </c>
      <c r="W226" s="60">
        <f t="shared" si="183"/>
        <v>0</v>
      </c>
      <c r="X226" s="38">
        <f t="shared" si="165"/>
        <v>1</v>
      </c>
      <c r="Y226" s="38">
        <f t="shared" si="166"/>
        <v>0</v>
      </c>
      <c r="Z226" s="38">
        <f t="shared" si="167"/>
        <v>0</v>
      </c>
      <c r="AA226" s="38">
        <f t="shared" si="155"/>
        <v>0</v>
      </c>
      <c r="AB226" s="65" t="s">
        <v>40</v>
      </c>
    </row>
    <row r="227" spans="1:28" s="4" customFormat="1" ht="75" customHeight="1" x14ac:dyDescent="0.25">
      <c r="A227" s="96" t="s">
        <v>383</v>
      </c>
      <c r="B227" s="100" t="s">
        <v>37</v>
      </c>
      <c r="C227" s="34">
        <v>10</v>
      </c>
      <c r="D227" s="34" t="s">
        <v>38</v>
      </c>
      <c r="E227" s="95" t="s">
        <v>382</v>
      </c>
      <c r="F227" s="60">
        <f t="shared" si="182"/>
        <v>133871788300</v>
      </c>
      <c r="G227" s="60">
        <f t="shared" si="182"/>
        <v>0</v>
      </c>
      <c r="H227" s="60">
        <f t="shared" si="182"/>
        <v>0</v>
      </c>
      <c r="I227" s="60">
        <f t="shared" si="182"/>
        <v>0</v>
      </c>
      <c r="J227" s="60">
        <f t="shared" si="182"/>
        <v>0</v>
      </c>
      <c r="K227" s="60">
        <f t="shared" si="179"/>
        <v>0</v>
      </c>
      <c r="L227" s="66">
        <f>+L228</f>
        <v>133871788300</v>
      </c>
      <c r="M227" s="253">
        <f t="shared" si="163"/>
        <v>1.6963057437125378E-2</v>
      </c>
      <c r="N227" s="60">
        <f t="shared" si="183"/>
        <v>0</v>
      </c>
      <c r="O227" s="60">
        <f t="shared" si="183"/>
        <v>133871788300</v>
      </c>
      <c r="P227" s="60">
        <f t="shared" si="183"/>
        <v>0</v>
      </c>
      <c r="Q227" s="60">
        <f t="shared" si="183"/>
        <v>133871788300</v>
      </c>
      <c r="R227" s="60">
        <f t="shared" si="183"/>
        <v>0</v>
      </c>
      <c r="S227" s="60">
        <f t="shared" si="183"/>
        <v>0</v>
      </c>
      <c r="T227" s="60">
        <f t="shared" si="183"/>
        <v>0</v>
      </c>
      <c r="U227" s="60">
        <f t="shared" si="183"/>
        <v>133871788300</v>
      </c>
      <c r="V227" s="60">
        <f t="shared" si="183"/>
        <v>0</v>
      </c>
      <c r="W227" s="60">
        <f t="shared" si="183"/>
        <v>0</v>
      </c>
      <c r="X227" s="38">
        <f t="shared" si="165"/>
        <v>1</v>
      </c>
      <c r="Y227" s="38">
        <f t="shared" si="166"/>
        <v>0</v>
      </c>
      <c r="Z227" s="38">
        <f t="shared" si="167"/>
        <v>0</v>
      </c>
      <c r="AA227" s="38">
        <f t="shared" si="155"/>
        <v>0</v>
      </c>
      <c r="AB227" s="65" t="s">
        <v>40</v>
      </c>
    </row>
    <row r="228" spans="1:28" ht="45" customHeight="1" x14ac:dyDescent="0.25">
      <c r="A228" s="96" t="s">
        <v>384</v>
      </c>
      <c r="B228" s="100" t="s">
        <v>37</v>
      </c>
      <c r="C228" s="34">
        <v>10</v>
      </c>
      <c r="D228" s="34" t="s">
        <v>38</v>
      </c>
      <c r="E228" s="95" t="s">
        <v>268</v>
      </c>
      <c r="F228" s="60">
        <f t="shared" si="182"/>
        <v>133871788300</v>
      </c>
      <c r="G228" s="60">
        <f t="shared" si="182"/>
        <v>0</v>
      </c>
      <c r="H228" s="60">
        <f t="shared" si="182"/>
        <v>0</v>
      </c>
      <c r="I228" s="60">
        <f t="shared" si="182"/>
        <v>0</v>
      </c>
      <c r="J228" s="60">
        <f t="shared" si="182"/>
        <v>0</v>
      </c>
      <c r="K228" s="60">
        <f t="shared" si="179"/>
        <v>0</v>
      </c>
      <c r="L228" s="66">
        <f>+L229</f>
        <v>133871788300</v>
      </c>
      <c r="M228" s="253">
        <f t="shared" si="163"/>
        <v>1.6963057437125378E-2</v>
      </c>
      <c r="N228" s="60">
        <f t="shared" si="183"/>
        <v>0</v>
      </c>
      <c r="O228" s="60">
        <f t="shared" si="183"/>
        <v>133871788300</v>
      </c>
      <c r="P228" s="60">
        <f t="shared" si="183"/>
        <v>0</v>
      </c>
      <c r="Q228" s="60">
        <f t="shared" si="183"/>
        <v>133871788300</v>
      </c>
      <c r="R228" s="60">
        <f t="shared" si="183"/>
        <v>0</v>
      </c>
      <c r="S228" s="60">
        <f t="shared" si="183"/>
        <v>0</v>
      </c>
      <c r="T228" s="60">
        <f t="shared" si="183"/>
        <v>0</v>
      </c>
      <c r="U228" s="60">
        <f t="shared" si="183"/>
        <v>133871788300</v>
      </c>
      <c r="V228" s="60">
        <f t="shared" si="183"/>
        <v>0</v>
      </c>
      <c r="W228" s="60">
        <f t="shared" si="183"/>
        <v>0</v>
      </c>
      <c r="X228" s="38">
        <f t="shared" si="165"/>
        <v>1</v>
      </c>
      <c r="Y228" s="38">
        <f t="shared" si="166"/>
        <v>0</v>
      </c>
      <c r="Z228" s="38">
        <f t="shared" si="167"/>
        <v>0</v>
      </c>
      <c r="AA228" s="38">
        <f t="shared" si="155"/>
        <v>0</v>
      </c>
      <c r="AB228" s="65" t="s">
        <v>40</v>
      </c>
    </row>
    <row r="229" spans="1:28" ht="41.25" customHeight="1" x14ac:dyDescent="0.25">
      <c r="A229" s="102" t="s">
        <v>385</v>
      </c>
      <c r="B229" s="103" t="s">
        <v>37</v>
      </c>
      <c r="C229" s="44">
        <v>10</v>
      </c>
      <c r="D229" s="44" t="s">
        <v>38</v>
      </c>
      <c r="E229" s="45" t="s">
        <v>258</v>
      </c>
      <c r="F229" s="46">
        <v>133871788300</v>
      </c>
      <c r="G229" s="59">
        <v>0</v>
      </c>
      <c r="H229" s="59">
        <v>0</v>
      </c>
      <c r="I229" s="59">
        <v>0</v>
      </c>
      <c r="J229" s="59">
        <v>0</v>
      </c>
      <c r="K229" s="59">
        <f t="shared" si="179"/>
        <v>0</v>
      </c>
      <c r="L229" s="56">
        <f>+F229+K229</f>
        <v>133871788300</v>
      </c>
      <c r="M229" s="266">
        <f t="shared" si="163"/>
        <v>1.6963057437125378E-2</v>
      </c>
      <c r="N229" s="46">
        <v>0</v>
      </c>
      <c r="O229" s="46">
        <v>133871788300</v>
      </c>
      <c r="P229" s="59">
        <f>L229-O229</f>
        <v>0</v>
      </c>
      <c r="Q229" s="46">
        <v>133871788300</v>
      </c>
      <c r="R229" s="59">
        <f>+L229-Q229</f>
        <v>0</v>
      </c>
      <c r="S229" s="46">
        <f>O229-Q229</f>
        <v>0</v>
      </c>
      <c r="T229" s="59">
        <v>0</v>
      </c>
      <c r="U229" s="46">
        <f>+Q229-T229</f>
        <v>133871788300</v>
      </c>
      <c r="V229" s="59">
        <v>0</v>
      </c>
      <c r="W229" s="48">
        <f>+T229-V229</f>
        <v>0</v>
      </c>
      <c r="X229" s="49">
        <f t="shared" si="165"/>
        <v>1</v>
      </c>
      <c r="Y229" s="49">
        <f t="shared" si="166"/>
        <v>0</v>
      </c>
      <c r="Z229" s="49">
        <f t="shared" si="167"/>
        <v>0</v>
      </c>
      <c r="AA229" s="49">
        <f t="shared" si="155"/>
        <v>0</v>
      </c>
      <c r="AB229" s="54" t="s">
        <v>40</v>
      </c>
    </row>
    <row r="230" spans="1:28" ht="35.25" customHeight="1" x14ac:dyDescent="0.25">
      <c r="A230" s="39" t="s">
        <v>386</v>
      </c>
      <c r="B230" s="34" t="s">
        <v>37</v>
      </c>
      <c r="C230" s="34">
        <v>10</v>
      </c>
      <c r="D230" s="34" t="s">
        <v>38</v>
      </c>
      <c r="E230" s="95" t="s">
        <v>387</v>
      </c>
      <c r="F230" s="62">
        <f>+F231</f>
        <v>5210000000</v>
      </c>
      <c r="G230" s="62">
        <f>+G231</f>
        <v>0</v>
      </c>
      <c r="H230" s="62">
        <f>+H231</f>
        <v>0</v>
      </c>
      <c r="I230" s="62">
        <f>+I231</f>
        <v>0</v>
      </c>
      <c r="J230" s="62">
        <f>+J231</f>
        <v>0</v>
      </c>
      <c r="K230" s="62">
        <f t="shared" si="179"/>
        <v>0</v>
      </c>
      <c r="L230" s="66">
        <f>+L231</f>
        <v>5210000000</v>
      </c>
      <c r="M230" s="42">
        <f t="shared" si="163"/>
        <v>6.6016544911892553E-4</v>
      </c>
      <c r="N230" s="62">
        <f t="shared" ref="N230:W230" si="184">+N231</f>
        <v>0</v>
      </c>
      <c r="O230" s="62">
        <f t="shared" si="184"/>
        <v>3691283090</v>
      </c>
      <c r="P230" s="62">
        <f t="shared" si="184"/>
        <v>1518716910</v>
      </c>
      <c r="Q230" s="62">
        <f t="shared" si="184"/>
        <v>3576309241.8599997</v>
      </c>
      <c r="R230" s="62">
        <f t="shared" si="184"/>
        <v>1633690758.1400001</v>
      </c>
      <c r="S230" s="62">
        <f t="shared" si="184"/>
        <v>114973848.1400001</v>
      </c>
      <c r="T230" s="62">
        <f t="shared" si="184"/>
        <v>618749379.40999997</v>
      </c>
      <c r="U230" s="62">
        <f t="shared" si="184"/>
        <v>2957559862.4499998</v>
      </c>
      <c r="V230" s="62">
        <f t="shared" si="184"/>
        <v>612763618.40999997</v>
      </c>
      <c r="W230" s="62">
        <f t="shared" si="184"/>
        <v>5985761</v>
      </c>
      <c r="X230" s="38">
        <f t="shared" si="165"/>
        <v>0.68643171628790778</v>
      </c>
      <c r="Y230" s="38">
        <f t="shared" si="166"/>
        <v>0.11876187704606525</v>
      </c>
      <c r="Z230" s="38">
        <f t="shared" si="167"/>
        <v>0.11761297858157389</v>
      </c>
      <c r="AA230" s="38">
        <f t="shared" si="155"/>
        <v>0.17301338826286597</v>
      </c>
      <c r="AB230" s="38">
        <f t="shared" ref="AB230:AB235" si="185">+V230/T230</f>
        <v>0.99032603312554812</v>
      </c>
    </row>
    <row r="231" spans="1:28" ht="33" customHeight="1" x14ac:dyDescent="0.25">
      <c r="A231" s="39" t="s">
        <v>388</v>
      </c>
      <c r="B231" s="34" t="s">
        <v>37</v>
      </c>
      <c r="C231" s="34">
        <v>10</v>
      </c>
      <c r="D231" s="34" t="s">
        <v>38</v>
      </c>
      <c r="E231" s="40" t="s">
        <v>251</v>
      </c>
      <c r="F231" s="62">
        <f>+F232+F236</f>
        <v>5210000000</v>
      </c>
      <c r="G231" s="62">
        <f>+G232+G236</f>
        <v>0</v>
      </c>
      <c r="H231" s="62">
        <f>+H232+H236</f>
        <v>0</v>
      </c>
      <c r="I231" s="62">
        <f>+I232+I236</f>
        <v>0</v>
      </c>
      <c r="J231" s="62">
        <f>+J232+J236</f>
        <v>0</v>
      </c>
      <c r="K231" s="62">
        <f t="shared" si="179"/>
        <v>0</v>
      </c>
      <c r="L231" s="66">
        <f>+L232+L236</f>
        <v>5210000000</v>
      </c>
      <c r="M231" s="42">
        <f t="shared" si="163"/>
        <v>6.6016544911892553E-4</v>
      </c>
      <c r="N231" s="62">
        <f t="shared" ref="N231:W231" si="186">+N232+N236</f>
        <v>0</v>
      </c>
      <c r="O231" s="62">
        <f t="shared" si="186"/>
        <v>3691283090</v>
      </c>
      <c r="P231" s="62">
        <f t="shared" si="186"/>
        <v>1518716910</v>
      </c>
      <c r="Q231" s="62">
        <f t="shared" si="186"/>
        <v>3576309241.8599997</v>
      </c>
      <c r="R231" s="62">
        <f t="shared" si="186"/>
        <v>1633690758.1400001</v>
      </c>
      <c r="S231" s="62">
        <f t="shared" si="186"/>
        <v>114973848.1400001</v>
      </c>
      <c r="T231" s="62">
        <f t="shared" si="186"/>
        <v>618749379.40999997</v>
      </c>
      <c r="U231" s="62">
        <f t="shared" si="186"/>
        <v>2957559862.4499998</v>
      </c>
      <c r="V231" s="62">
        <f t="shared" si="186"/>
        <v>612763618.40999997</v>
      </c>
      <c r="W231" s="62">
        <f t="shared" si="186"/>
        <v>5985761</v>
      </c>
      <c r="X231" s="38">
        <f t="shared" si="165"/>
        <v>0.68643171628790778</v>
      </c>
      <c r="Y231" s="38">
        <f t="shared" si="166"/>
        <v>0.11876187704606525</v>
      </c>
      <c r="Z231" s="38">
        <f t="shared" si="167"/>
        <v>0.11761297858157389</v>
      </c>
      <c r="AA231" s="38">
        <f t="shared" si="155"/>
        <v>0.17301338826286597</v>
      </c>
      <c r="AB231" s="38">
        <f t="shared" si="185"/>
        <v>0.99032603312554812</v>
      </c>
    </row>
    <row r="232" spans="1:28" ht="51.75" customHeight="1" x14ac:dyDescent="0.25">
      <c r="A232" s="39" t="s">
        <v>389</v>
      </c>
      <c r="B232" s="34" t="s">
        <v>37</v>
      </c>
      <c r="C232" s="34">
        <v>10</v>
      </c>
      <c r="D232" s="34" t="s">
        <v>38</v>
      </c>
      <c r="E232" s="40" t="s">
        <v>390</v>
      </c>
      <c r="F232" s="62">
        <f t="shared" ref="F232:J234" si="187">+F233</f>
        <v>2210000000</v>
      </c>
      <c r="G232" s="62">
        <f t="shared" si="187"/>
        <v>0</v>
      </c>
      <c r="H232" s="62">
        <f t="shared" si="187"/>
        <v>0</v>
      </c>
      <c r="I232" s="62">
        <f t="shared" si="187"/>
        <v>0</v>
      </c>
      <c r="J232" s="62">
        <f t="shared" si="187"/>
        <v>0</v>
      </c>
      <c r="K232" s="62">
        <f t="shared" si="179"/>
        <v>0</v>
      </c>
      <c r="L232" s="66">
        <f>+L233</f>
        <v>2210000000</v>
      </c>
      <c r="M232" s="42">
        <f t="shared" si="163"/>
        <v>2.8003179319631969E-4</v>
      </c>
      <c r="N232" s="62">
        <f t="shared" ref="N232:W234" si="188">+N233</f>
        <v>0</v>
      </c>
      <c r="O232" s="62">
        <f t="shared" si="188"/>
        <v>1880110775</v>
      </c>
      <c r="P232" s="62">
        <f t="shared" si="188"/>
        <v>329889225</v>
      </c>
      <c r="Q232" s="62">
        <f t="shared" si="188"/>
        <v>1765136926.8599999</v>
      </c>
      <c r="R232" s="62">
        <f t="shared" si="188"/>
        <v>444863073.1400001</v>
      </c>
      <c r="S232" s="62">
        <f t="shared" si="188"/>
        <v>114973848.1400001</v>
      </c>
      <c r="T232" s="62">
        <f t="shared" si="188"/>
        <v>618749379.40999997</v>
      </c>
      <c r="U232" s="62">
        <f t="shared" si="188"/>
        <v>1146387547.4499998</v>
      </c>
      <c r="V232" s="62">
        <f t="shared" si="188"/>
        <v>612763618.40999997</v>
      </c>
      <c r="W232" s="62">
        <f t="shared" si="188"/>
        <v>5985761</v>
      </c>
      <c r="X232" s="38">
        <f t="shared" si="165"/>
        <v>0.79870449179185521</v>
      </c>
      <c r="Y232" s="38">
        <f t="shared" si="166"/>
        <v>0.27997709475565608</v>
      </c>
      <c r="Z232" s="38">
        <f t="shared" si="167"/>
        <v>0.27726860561538458</v>
      </c>
      <c r="AA232" s="38">
        <f t="shared" si="155"/>
        <v>0.35053902617667887</v>
      </c>
      <c r="AB232" s="38">
        <f t="shared" si="185"/>
        <v>0.99032603312554812</v>
      </c>
    </row>
    <row r="233" spans="1:28" ht="51.75" customHeight="1" x14ac:dyDescent="0.25">
      <c r="A233" s="39" t="s">
        <v>391</v>
      </c>
      <c r="B233" s="34" t="s">
        <v>37</v>
      </c>
      <c r="C233" s="34">
        <v>10</v>
      </c>
      <c r="D233" s="34" t="s">
        <v>38</v>
      </c>
      <c r="E233" s="40" t="s">
        <v>390</v>
      </c>
      <c r="F233" s="62">
        <f t="shared" si="187"/>
        <v>2210000000</v>
      </c>
      <c r="G233" s="62">
        <f t="shared" si="187"/>
        <v>0</v>
      </c>
      <c r="H233" s="62">
        <f t="shared" si="187"/>
        <v>0</v>
      </c>
      <c r="I233" s="62">
        <f t="shared" si="187"/>
        <v>0</v>
      </c>
      <c r="J233" s="62">
        <f t="shared" si="187"/>
        <v>0</v>
      </c>
      <c r="K233" s="62">
        <f t="shared" si="179"/>
        <v>0</v>
      </c>
      <c r="L233" s="66">
        <f>+L234</f>
        <v>2210000000</v>
      </c>
      <c r="M233" s="42">
        <f t="shared" si="163"/>
        <v>2.8003179319631969E-4</v>
      </c>
      <c r="N233" s="62">
        <f t="shared" si="188"/>
        <v>0</v>
      </c>
      <c r="O233" s="62">
        <f t="shared" si="188"/>
        <v>1880110775</v>
      </c>
      <c r="P233" s="62">
        <f t="shared" si="188"/>
        <v>329889225</v>
      </c>
      <c r="Q233" s="62">
        <f t="shared" si="188"/>
        <v>1765136926.8599999</v>
      </c>
      <c r="R233" s="62">
        <f t="shared" si="188"/>
        <v>444863073.1400001</v>
      </c>
      <c r="S233" s="62">
        <f t="shared" si="188"/>
        <v>114973848.1400001</v>
      </c>
      <c r="T233" s="62">
        <f t="shared" si="188"/>
        <v>618749379.40999997</v>
      </c>
      <c r="U233" s="62">
        <f t="shared" si="188"/>
        <v>1146387547.4499998</v>
      </c>
      <c r="V233" s="62">
        <f t="shared" si="188"/>
        <v>612763618.40999997</v>
      </c>
      <c r="W233" s="62">
        <f t="shared" si="188"/>
        <v>5985761</v>
      </c>
      <c r="X233" s="38">
        <f t="shared" si="165"/>
        <v>0.79870449179185521</v>
      </c>
      <c r="Y233" s="38">
        <f t="shared" si="166"/>
        <v>0.27997709475565608</v>
      </c>
      <c r="Z233" s="38">
        <f t="shared" si="167"/>
        <v>0.27726860561538458</v>
      </c>
      <c r="AA233" s="38">
        <f t="shared" si="155"/>
        <v>0.35053902617667887</v>
      </c>
      <c r="AB233" s="38">
        <f t="shared" si="185"/>
        <v>0.99032603312554812</v>
      </c>
    </row>
    <row r="234" spans="1:28" ht="29.25" customHeight="1" x14ac:dyDescent="0.25">
      <c r="A234" s="39" t="s">
        <v>392</v>
      </c>
      <c r="B234" s="34" t="s">
        <v>37</v>
      </c>
      <c r="C234" s="34">
        <v>10</v>
      </c>
      <c r="D234" s="34" t="s">
        <v>38</v>
      </c>
      <c r="E234" s="95" t="s">
        <v>393</v>
      </c>
      <c r="F234" s="62">
        <f t="shared" si="187"/>
        <v>2210000000</v>
      </c>
      <c r="G234" s="62">
        <f t="shared" si="187"/>
        <v>0</v>
      </c>
      <c r="H234" s="62">
        <f t="shared" si="187"/>
        <v>0</v>
      </c>
      <c r="I234" s="62">
        <f t="shared" si="187"/>
        <v>0</v>
      </c>
      <c r="J234" s="62">
        <f t="shared" si="187"/>
        <v>0</v>
      </c>
      <c r="K234" s="62">
        <f t="shared" si="179"/>
        <v>0</v>
      </c>
      <c r="L234" s="66">
        <f>+L235</f>
        <v>2210000000</v>
      </c>
      <c r="M234" s="42">
        <f t="shared" si="163"/>
        <v>2.8003179319631969E-4</v>
      </c>
      <c r="N234" s="62">
        <f t="shared" si="188"/>
        <v>0</v>
      </c>
      <c r="O234" s="62">
        <f t="shared" si="188"/>
        <v>1880110775</v>
      </c>
      <c r="P234" s="62">
        <f t="shared" si="188"/>
        <v>329889225</v>
      </c>
      <c r="Q234" s="62">
        <f t="shared" si="188"/>
        <v>1765136926.8599999</v>
      </c>
      <c r="R234" s="62">
        <f t="shared" si="188"/>
        <v>444863073.1400001</v>
      </c>
      <c r="S234" s="62">
        <f t="shared" si="188"/>
        <v>114973848.1400001</v>
      </c>
      <c r="T234" s="62">
        <f t="shared" si="188"/>
        <v>618749379.40999997</v>
      </c>
      <c r="U234" s="62">
        <f t="shared" si="188"/>
        <v>1146387547.4499998</v>
      </c>
      <c r="V234" s="62">
        <f t="shared" si="188"/>
        <v>612763618.40999997</v>
      </c>
      <c r="W234" s="62">
        <f t="shared" si="188"/>
        <v>5985761</v>
      </c>
      <c r="X234" s="38">
        <f t="shared" si="165"/>
        <v>0.79870449179185521</v>
      </c>
      <c r="Y234" s="38">
        <f t="shared" si="166"/>
        <v>0.27997709475565608</v>
      </c>
      <c r="Z234" s="38">
        <f t="shared" si="167"/>
        <v>0.27726860561538458</v>
      </c>
      <c r="AA234" s="38">
        <f t="shared" si="155"/>
        <v>0.35053902617667887</v>
      </c>
      <c r="AB234" s="38">
        <f t="shared" si="185"/>
        <v>0.99032603312554812</v>
      </c>
    </row>
    <row r="235" spans="1:28" ht="30" customHeight="1" x14ac:dyDescent="0.25">
      <c r="A235" s="43" t="s">
        <v>394</v>
      </c>
      <c r="B235" s="44" t="s">
        <v>37</v>
      </c>
      <c r="C235" s="44">
        <v>10</v>
      </c>
      <c r="D235" s="44" t="s">
        <v>38</v>
      </c>
      <c r="E235" s="45" t="s">
        <v>258</v>
      </c>
      <c r="F235" s="46">
        <v>2210000000</v>
      </c>
      <c r="G235" s="46">
        <v>0</v>
      </c>
      <c r="H235" s="46">
        <v>0</v>
      </c>
      <c r="I235" s="46">
        <v>0</v>
      </c>
      <c r="J235" s="46">
        <v>0</v>
      </c>
      <c r="K235" s="46">
        <f t="shared" si="179"/>
        <v>0</v>
      </c>
      <c r="L235" s="56">
        <f>+F235+K235</f>
        <v>2210000000</v>
      </c>
      <c r="M235" s="51">
        <f t="shared" si="163"/>
        <v>2.8003179319631969E-4</v>
      </c>
      <c r="N235" s="46">
        <v>0</v>
      </c>
      <c r="O235" s="46">
        <v>1880110775</v>
      </c>
      <c r="P235" s="46">
        <f>L235-O235</f>
        <v>329889225</v>
      </c>
      <c r="Q235" s="46">
        <v>1765136926.8599999</v>
      </c>
      <c r="R235" s="46">
        <f>+L235-Q235</f>
        <v>444863073.1400001</v>
      </c>
      <c r="S235" s="46">
        <f>O235-Q235</f>
        <v>114973848.1400001</v>
      </c>
      <c r="T235" s="46">
        <v>618749379.40999997</v>
      </c>
      <c r="U235" s="46">
        <f>+Q235-T235</f>
        <v>1146387547.4499998</v>
      </c>
      <c r="V235" s="46">
        <v>612763618.40999997</v>
      </c>
      <c r="W235" s="48">
        <f>+T235-V235</f>
        <v>5985761</v>
      </c>
      <c r="X235" s="49">
        <f t="shared" si="165"/>
        <v>0.79870449179185521</v>
      </c>
      <c r="Y235" s="49">
        <f t="shared" si="166"/>
        <v>0.27997709475565608</v>
      </c>
      <c r="Z235" s="49">
        <f t="shared" si="167"/>
        <v>0.27726860561538458</v>
      </c>
      <c r="AA235" s="49">
        <f t="shared" si="155"/>
        <v>0.35053902617667887</v>
      </c>
      <c r="AB235" s="49">
        <f t="shared" si="185"/>
        <v>0.99032603312554812</v>
      </c>
    </row>
    <row r="236" spans="1:28" ht="51.75" customHeight="1" x14ac:dyDescent="0.25">
      <c r="A236" s="39" t="s">
        <v>395</v>
      </c>
      <c r="B236" s="34" t="s">
        <v>37</v>
      </c>
      <c r="C236" s="34">
        <v>10</v>
      </c>
      <c r="D236" s="34" t="s">
        <v>38</v>
      </c>
      <c r="E236" s="40" t="s">
        <v>396</v>
      </c>
      <c r="F236" s="62">
        <f t="shared" ref="F236:J238" si="189">+F237</f>
        <v>3000000000</v>
      </c>
      <c r="G236" s="62">
        <f t="shared" si="189"/>
        <v>0</v>
      </c>
      <c r="H236" s="62">
        <f t="shared" si="189"/>
        <v>0</v>
      </c>
      <c r="I236" s="62">
        <f t="shared" si="189"/>
        <v>0</v>
      </c>
      <c r="J236" s="62">
        <f t="shared" si="189"/>
        <v>0</v>
      </c>
      <c r="K236" s="62">
        <f t="shared" si="179"/>
        <v>0</v>
      </c>
      <c r="L236" s="66">
        <f>+L237</f>
        <v>3000000000</v>
      </c>
      <c r="M236" s="42">
        <f t="shared" si="163"/>
        <v>3.8013365592260589E-4</v>
      </c>
      <c r="N236" s="62">
        <f t="shared" ref="N236:W238" si="190">+N237</f>
        <v>0</v>
      </c>
      <c r="O236" s="62">
        <f t="shared" si="190"/>
        <v>1811172315</v>
      </c>
      <c r="P236" s="62">
        <f t="shared" si="190"/>
        <v>1188827685</v>
      </c>
      <c r="Q236" s="62">
        <f t="shared" si="190"/>
        <v>1811172315</v>
      </c>
      <c r="R236" s="62">
        <f t="shared" si="190"/>
        <v>1188827685</v>
      </c>
      <c r="S236" s="62">
        <f t="shared" si="190"/>
        <v>0</v>
      </c>
      <c r="T236" s="62">
        <f t="shared" si="190"/>
        <v>0</v>
      </c>
      <c r="U236" s="62">
        <f t="shared" si="190"/>
        <v>1811172315</v>
      </c>
      <c r="V236" s="62">
        <f t="shared" si="190"/>
        <v>0</v>
      </c>
      <c r="W236" s="62">
        <f t="shared" si="190"/>
        <v>0</v>
      </c>
      <c r="X236" s="38">
        <f t="shared" si="165"/>
        <v>0.60372410499999996</v>
      </c>
      <c r="Y236" s="38">
        <f t="shared" si="166"/>
        <v>0</v>
      </c>
      <c r="Z236" s="38">
        <f t="shared" si="167"/>
        <v>0</v>
      </c>
      <c r="AA236" s="38">
        <f t="shared" si="167"/>
        <v>0</v>
      </c>
      <c r="AB236" s="38" t="s">
        <v>40</v>
      </c>
    </row>
    <row r="237" spans="1:28" ht="51.75" customHeight="1" x14ac:dyDescent="0.25">
      <c r="A237" s="39" t="s">
        <v>397</v>
      </c>
      <c r="B237" s="34" t="s">
        <v>37</v>
      </c>
      <c r="C237" s="34">
        <v>10</v>
      </c>
      <c r="D237" s="34" t="s">
        <v>38</v>
      </c>
      <c r="E237" s="40" t="s">
        <v>398</v>
      </c>
      <c r="F237" s="62">
        <f t="shared" si="189"/>
        <v>3000000000</v>
      </c>
      <c r="G237" s="62">
        <f t="shared" si="189"/>
        <v>0</v>
      </c>
      <c r="H237" s="62">
        <f t="shared" si="189"/>
        <v>0</v>
      </c>
      <c r="I237" s="62">
        <f t="shared" si="189"/>
        <v>0</v>
      </c>
      <c r="J237" s="62">
        <f t="shared" si="189"/>
        <v>0</v>
      </c>
      <c r="K237" s="62">
        <f t="shared" si="179"/>
        <v>0</v>
      </c>
      <c r="L237" s="66">
        <f>+L238</f>
        <v>3000000000</v>
      </c>
      <c r="M237" s="42">
        <f t="shared" si="163"/>
        <v>3.8013365592260589E-4</v>
      </c>
      <c r="N237" s="62">
        <f t="shared" si="190"/>
        <v>0</v>
      </c>
      <c r="O237" s="62">
        <f t="shared" si="190"/>
        <v>1811172315</v>
      </c>
      <c r="P237" s="62">
        <f t="shared" si="190"/>
        <v>1188827685</v>
      </c>
      <c r="Q237" s="62">
        <f t="shared" si="190"/>
        <v>1811172315</v>
      </c>
      <c r="R237" s="62">
        <f t="shared" si="190"/>
        <v>1188827685</v>
      </c>
      <c r="S237" s="62">
        <f t="shared" si="190"/>
        <v>0</v>
      </c>
      <c r="T237" s="62">
        <f t="shared" si="190"/>
        <v>0</v>
      </c>
      <c r="U237" s="62">
        <f t="shared" si="190"/>
        <v>1811172315</v>
      </c>
      <c r="V237" s="62">
        <f t="shared" si="190"/>
        <v>0</v>
      </c>
      <c r="W237" s="62">
        <f t="shared" si="190"/>
        <v>0</v>
      </c>
      <c r="X237" s="38">
        <f t="shared" si="165"/>
        <v>0.60372410499999996</v>
      </c>
      <c r="Y237" s="38">
        <f t="shared" si="166"/>
        <v>0</v>
      </c>
      <c r="Z237" s="38">
        <f t="shared" si="167"/>
        <v>0</v>
      </c>
      <c r="AA237" s="38">
        <f t="shared" si="167"/>
        <v>0</v>
      </c>
      <c r="AB237" s="38" t="s">
        <v>40</v>
      </c>
    </row>
    <row r="238" spans="1:28" ht="29.25" customHeight="1" x14ac:dyDescent="0.25">
      <c r="A238" s="39" t="s">
        <v>399</v>
      </c>
      <c r="B238" s="34" t="s">
        <v>37</v>
      </c>
      <c r="C238" s="34">
        <v>10</v>
      </c>
      <c r="D238" s="34" t="s">
        <v>38</v>
      </c>
      <c r="E238" s="95" t="s">
        <v>393</v>
      </c>
      <c r="F238" s="62">
        <f t="shared" si="189"/>
        <v>3000000000</v>
      </c>
      <c r="G238" s="62">
        <f t="shared" si="189"/>
        <v>0</v>
      </c>
      <c r="H238" s="62">
        <f t="shared" si="189"/>
        <v>0</v>
      </c>
      <c r="I238" s="62">
        <f t="shared" si="189"/>
        <v>0</v>
      </c>
      <c r="J238" s="62">
        <f t="shared" si="189"/>
        <v>0</v>
      </c>
      <c r="K238" s="62">
        <f t="shared" si="179"/>
        <v>0</v>
      </c>
      <c r="L238" s="66">
        <f>+L239</f>
        <v>3000000000</v>
      </c>
      <c r="M238" s="42">
        <f t="shared" si="163"/>
        <v>3.8013365592260589E-4</v>
      </c>
      <c r="N238" s="62">
        <f t="shared" si="190"/>
        <v>0</v>
      </c>
      <c r="O238" s="62">
        <f t="shared" si="190"/>
        <v>1811172315</v>
      </c>
      <c r="P238" s="62">
        <f t="shared" si="190"/>
        <v>1188827685</v>
      </c>
      <c r="Q238" s="62">
        <f t="shared" si="190"/>
        <v>1811172315</v>
      </c>
      <c r="R238" s="62">
        <f t="shared" si="190"/>
        <v>1188827685</v>
      </c>
      <c r="S238" s="62">
        <f t="shared" si="190"/>
        <v>0</v>
      </c>
      <c r="T238" s="62">
        <f t="shared" si="190"/>
        <v>0</v>
      </c>
      <c r="U238" s="62">
        <f t="shared" si="190"/>
        <v>1811172315</v>
      </c>
      <c r="V238" s="62">
        <f t="shared" si="190"/>
        <v>0</v>
      </c>
      <c r="W238" s="62">
        <f t="shared" si="190"/>
        <v>0</v>
      </c>
      <c r="X238" s="38">
        <f t="shared" si="165"/>
        <v>0.60372410499999996</v>
      </c>
      <c r="Y238" s="38">
        <f t="shared" si="166"/>
        <v>0</v>
      </c>
      <c r="Z238" s="38">
        <f t="shared" si="167"/>
        <v>0</v>
      </c>
      <c r="AA238" s="38">
        <f t="shared" si="167"/>
        <v>0</v>
      </c>
      <c r="AB238" s="38" t="s">
        <v>40</v>
      </c>
    </row>
    <row r="239" spans="1:28" ht="30" customHeight="1" x14ac:dyDescent="0.25">
      <c r="A239" s="43" t="s">
        <v>400</v>
      </c>
      <c r="B239" s="44" t="s">
        <v>37</v>
      </c>
      <c r="C239" s="44">
        <v>10</v>
      </c>
      <c r="D239" s="44" t="s">
        <v>38</v>
      </c>
      <c r="E239" s="45" t="s">
        <v>258</v>
      </c>
      <c r="F239" s="46">
        <v>3000000000</v>
      </c>
      <c r="G239" s="46">
        <v>0</v>
      </c>
      <c r="H239" s="46">
        <v>0</v>
      </c>
      <c r="I239" s="46">
        <v>0</v>
      </c>
      <c r="J239" s="46">
        <v>0</v>
      </c>
      <c r="K239" s="46">
        <f t="shared" si="179"/>
        <v>0</v>
      </c>
      <c r="L239" s="56">
        <f>+F239+K239</f>
        <v>3000000000</v>
      </c>
      <c r="M239" s="51">
        <f t="shared" si="163"/>
        <v>3.8013365592260589E-4</v>
      </c>
      <c r="N239" s="46">
        <v>0</v>
      </c>
      <c r="O239" s="46">
        <v>1811172315</v>
      </c>
      <c r="P239" s="46">
        <f>L239-O239</f>
        <v>1188827685</v>
      </c>
      <c r="Q239" s="46">
        <v>1811172315</v>
      </c>
      <c r="R239" s="46">
        <f>+L239-Q239</f>
        <v>1188827685</v>
      </c>
      <c r="S239" s="46">
        <f>O239-Q239</f>
        <v>0</v>
      </c>
      <c r="T239" s="46">
        <v>0</v>
      </c>
      <c r="U239" s="46">
        <f>+Q239-T239</f>
        <v>1811172315</v>
      </c>
      <c r="V239" s="46">
        <v>0</v>
      </c>
      <c r="W239" s="48">
        <f>+T239-V239</f>
        <v>0</v>
      </c>
      <c r="X239" s="49">
        <f t="shared" si="165"/>
        <v>0.60372410499999996</v>
      </c>
      <c r="Y239" s="49">
        <f t="shared" si="166"/>
        <v>0</v>
      </c>
      <c r="Z239" s="49">
        <f t="shared" si="167"/>
        <v>0</v>
      </c>
      <c r="AA239" s="49">
        <f t="shared" si="167"/>
        <v>0</v>
      </c>
      <c r="AB239" s="49" t="s">
        <v>40</v>
      </c>
    </row>
    <row r="240" spans="1:28" ht="29.25" customHeight="1" x14ac:dyDescent="0.25">
      <c r="A240" s="39" t="s">
        <v>401</v>
      </c>
      <c r="B240" s="34" t="s">
        <v>41</v>
      </c>
      <c r="C240" s="34">
        <v>20</v>
      </c>
      <c r="D240" s="34" t="s">
        <v>38</v>
      </c>
      <c r="E240" s="40" t="s">
        <v>402</v>
      </c>
      <c r="F240" s="62">
        <f>+F241</f>
        <v>125768894272</v>
      </c>
      <c r="G240" s="62">
        <f>+G241</f>
        <v>0</v>
      </c>
      <c r="H240" s="62">
        <f>+H241</f>
        <v>0</v>
      </c>
      <c r="I240" s="62">
        <f>+I241</f>
        <v>374626492</v>
      </c>
      <c r="J240" s="62">
        <f>+J241</f>
        <v>374626492</v>
      </c>
      <c r="K240" s="62">
        <f t="shared" si="179"/>
        <v>0</v>
      </c>
      <c r="L240" s="66">
        <f>+L241</f>
        <v>125768894272</v>
      </c>
      <c r="M240" s="253">
        <f t="shared" si="163"/>
        <v>1.5936329860319683E-2</v>
      </c>
      <c r="N240" s="62">
        <f t="shared" ref="N240:W240" si="191">+N241</f>
        <v>0</v>
      </c>
      <c r="O240" s="62">
        <f t="shared" si="191"/>
        <v>113128738713</v>
      </c>
      <c r="P240" s="62">
        <f t="shared" si="191"/>
        <v>12640155559</v>
      </c>
      <c r="Q240" s="62">
        <f t="shared" si="191"/>
        <v>81057398393.5</v>
      </c>
      <c r="R240" s="62">
        <f t="shared" si="191"/>
        <v>44711495878.5</v>
      </c>
      <c r="S240" s="62">
        <f t="shared" si="191"/>
        <v>32071340319.5</v>
      </c>
      <c r="T240" s="62">
        <f t="shared" si="191"/>
        <v>66279524880.020004</v>
      </c>
      <c r="U240" s="62">
        <f t="shared" si="191"/>
        <v>14777873513.48</v>
      </c>
      <c r="V240" s="62">
        <f t="shared" si="191"/>
        <v>66274651026.020004</v>
      </c>
      <c r="W240" s="62">
        <f t="shared" si="191"/>
        <v>4873854</v>
      </c>
      <c r="X240" s="38">
        <f t="shared" si="165"/>
        <v>0.64449480026593386</v>
      </c>
      <c r="Y240" s="244">
        <f t="shared" si="166"/>
        <v>0.52699457416455842</v>
      </c>
      <c r="Z240" s="147">
        <f t="shared" si="167"/>
        <v>0.5269558217049124</v>
      </c>
      <c r="AA240" s="38">
        <f t="shared" ref="AA240:AA284" si="192">+T240/Q240</f>
        <v>0.81768630863601666</v>
      </c>
      <c r="AB240" s="147">
        <f t="shared" ref="AB240:AB266" si="193">+V240/T240</f>
        <v>0.99992646516388251</v>
      </c>
    </row>
    <row r="241" spans="1:28" ht="29.25" customHeight="1" x14ac:dyDescent="0.25">
      <c r="A241" s="39" t="s">
        <v>403</v>
      </c>
      <c r="B241" s="34" t="s">
        <v>41</v>
      </c>
      <c r="C241" s="34">
        <v>20</v>
      </c>
      <c r="D241" s="34" t="s">
        <v>38</v>
      </c>
      <c r="E241" s="40" t="s">
        <v>251</v>
      </c>
      <c r="F241" s="62">
        <f>+F242+F248</f>
        <v>125768894272</v>
      </c>
      <c r="G241" s="62">
        <f>+G242+G248</f>
        <v>0</v>
      </c>
      <c r="H241" s="62">
        <f>+H242+H248</f>
        <v>0</v>
      </c>
      <c r="I241" s="62">
        <f>+I242+I248</f>
        <v>374626492</v>
      </c>
      <c r="J241" s="62">
        <f>+J242+J248</f>
        <v>374626492</v>
      </c>
      <c r="K241" s="62">
        <f t="shared" si="179"/>
        <v>0</v>
      </c>
      <c r="L241" s="66">
        <f>+L242+L248</f>
        <v>125768894272</v>
      </c>
      <c r="M241" s="253">
        <f t="shared" si="163"/>
        <v>1.5936329860319683E-2</v>
      </c>
      <c r="N241" s="62">
        <f t="shared" ref="N241:W241" si="194">+N242+N248</f>
        <v>0</v>
      </c>
      <c r="O241" s="62">
        <f t="shared" si="194"/>
        <v>113128738713</v>
      </c>
      <c r="P241" s="62">
        <f t="shared" si="194"/>
        <v>12640155559</v>
      </c>
      <c r="Q241" s="62">
        <f t="shared" si="194"/>
        <v>81057398393.5</v>
      </c>
      <c r="R241" s="62">
        <f t="shared" si="194"/>
        <v>44711495878.5</v>
      </c>
      <c r="S241" s="62">
        <f t="shared" si="194"/>
        <v>32071340319.5</v>
      </c>
      <c r="T241" s="62">
        <f t="shared" si="194"/>
        <v>66279524880.020004</v>
      </c>
      <c r="U241" s="62">
        <f t="shared" si="194"/>
        <v>14777873513.48</v>
      </c>
      <c r="V241" s="62">
        <f t="shared" si="194"/>
        <v>66274651026.020004</v>
      </c>
      <c r="W241" s="62">
        <f t="shared" si="194"/>
        <v>4873854</v>
      </c>
      <c r="X241" s="38">
        <f t="shared" si="165"/>
        <v>0.64449480026593386</v>
      </c>
      <c r="Y241" s="244">
        <f t="shared" si="166"/>
        <v>0.52699457416455842</v>
      </c>
      <c r="Z241" s="147">
        <f t="shared" si="167"/>
        <v>0.5269558217049124</v>
      </c>
      <c r="AA241" s="38">
        <f t="shared" si="192"/>
        <v>0.81768630863601666</v>
      </c>
      <c r="AB241" s="147">
        <f t="shared" si="193"/>
        <v>0.99992646516388251</v>
      </c>
    </row>
    <row r="242" spans="1:28" ht="49.5" customHeight="1" x14ac:dyDescent="0.25">
      <c r="A242" s="39" t="s">
        <v>404</v>
      </c>
      <c r="B242" s="34" t="s">
        <v>41</v>
      </c>
      <c r="C242" s="34">
        <v>20</v>
      </c>
      <c r="D242" s="34" t="s">
        <v>38</v>
      </c>
      <c r="E242" s="95" t="s">
        <v>405</v>
      </c>
      <c r="F242" s="62">
        <f>+F243</f>
        <v>124596460713</v>
      </c>
      <c r="G242" s="62">
        <f>+G243</f>
        <v>0</v>
      </c>
      <c r="H242" s="62">
        <f>+H243</f>
        <v>0</v>
      </c>
      <c r="I242" s="62">
        <f>+I243</f>
        <v>374626492</v>
      </c>
      <c r="J242" s="62">
        <f>+J243</f>
        <v>374626492</v>
      </c>
      <c r="K242" s="62">
        <f t="shared" si="179"/>
        <v>0</v>
      </c>
      <c r="L242" s="66">
        <f>+L243</f>
        <v>124596460713</v>
      </c>
      <c r="M242" s="253">
        <f t="shared" si="163"/>
        <v>1.5787769375283343E-2</v>
      </c>
      <c r="N242" s="62">
        <f t="shared" ref="N242:W242" si="195">+N243</f>
        <v>0</v>
      </c>
      <c r="O242" s="62">
        <f t="shared" si="195"/>
        <v>112153561757</v>
      </c>
      <c r="P242" s="62">
        <f t="shared" si="195"/>
        <v>12442898956</v>
      </c>
      <c r="Q242" s="62">
        <f t="shared" si="195"/>
        <v>80155817136.830002</v>
      </c>
      <c r="R242" s="62">
        <f t="shared" si="195"/>
        <v>44440643576.169998</v>
      </c>
      <c r="S242" s="62">
        <f t="shared" si="195"/>
        <v>31997744620.169998</v>
      </c>
      <c r="T242" s="62">
        <f t="shared" si="195"/>
        <v>65943753076.220001</v>
      </c>
      <c r="U242" s="62">
        <f t="shared" si="195"/>
        <v>14212064060.610001</v>
      </c>
      <c r="V242" s="62">
        <f t="shared" si="195"/>
        <v>65943753076.220001</v>
      </c>
      <c r="W242" s="62">
        <f t="shared" si="195"/>
        <v>0</v>
      </c>
      <c r="X242" s="38">
        <f t="shared" si="165"/>
        <v>0.6433233871824322</v>
      </c>
      <c r="Y242" s="38">
        <f t="shared" si="166"/>
        <v>0.52925863783656935</v>
      </c>
      <c r="Z242" s="147">
        <f t="shared" si="167"/>
        <v>0.52925863783656935</v>
      </c>
      <c r="AA242" s="65">
        <f t="shared" si="192"/>
        <v>0.82269453960715921</v>
      </c>
      <c r="AB242" s="38">
        <f t="shared" si="193"/>
        <v>1</v>
      </c>
    </row>
    <row r="243" spans="1:28" ht="49.5" customHeight="1" x14ac:dyDescent="0.25">
      <c r="A243" s="39" t="s">
        <v>406</v>
      </c>
      <c r="B243" s="34" t="s">
        <v>41</v>
      </c>
      <c r="C243" s="34">
        <v>20</v>
      </c>
      <c r="D243" s="34" t="s">
        <v>38</v>
      </c>
      <c r="E243" s="40" t="s">
        <v>405</v>
      </c>
      <c r="F243" s="62">
        <f>+F244+F246</f>
        <v>124596460713</v>
      </c>
      <c r="G243" s="62">
        <f>+G244+G246</f>
        <v>0</v>
      </c>
      <c r="H243" s="62">
        <f>+H244+H246</f>
        <v>0</v>
      </c>
      <c r="I243" s="62">
        <f>+I244+I246</f>
        <v>374626492</v>
      </c>
      <c r="J243" s="62">
        <f>+J244+J246</f>
        <v>374626492</v>
      </c>
      <c r="K243" s="62">
        <f t="shared" si="179"/>
        <v>0</v>
      </c>
      <c r="L243" s="66">
        <f>+L244+L246</f>
        <v>124596460713</v>
      </c>
      <c r="M243" s="253">
        <f t="shared" si="163"/>
        <v>1.5787769375283343E-2</v>
      </c>
      <c r="N243" s="62">
        <f t="shared" ref="N243:W243" si="196">+N244+N246</f>
        <v>0</v>
      </c>
      <c r="O243" s="62">
        <f t="shared" si="196"/>
        <v>112153561757</v>
      </c>
      <c r="P243" s="62">
        <f t="shared" si="196"/>
        <v>12442898956</v>
      </c>
      <c r="Q243" s="62">
        <f t="shared" si="196"/>
        <v>80155817136.830002</v>
      </c>
      <c r="R243" s="62">
        <f t="shared" si="196"/>
        <v>44440643576.169998</v>
      </c>
      <c r="S243" s="62">
        <f t="shared" si="196"/>
        <v>31997744620.169998</v>
      </c>
      <c r="T243" s="62">
        <f t="shared" si="196"/>
        <v>65943753076.220001</v>
      </c>
      <c r="U243" s="62">
        <f t="shared" si="196"/>
        <v>14212064060.610001</v>
      </c>
      <c r="V243" s="62">
        <f t="shared" si="196"/>
        <v>65943753076.220001</v>
      </c>
      <c r="W243" s="62">
        <f t="shared" si="196"/>
        <v>0</v>
      </c>
      <c r="X243" s="38">
        <f t="shared" si="165"/>
        <v>0.6433233871824322</v>
      </c>
      <c r="Y243" s="38">
        <f t="shared" si="166"/>
        <v>0.52925863783656935</v>
      </c>
      <c r="Z243" s="147">
        <f t="shared" si="167"/>
        <v>0.52925863783656935</v>
      </c>
      <c r="AA243" s="65">
        <f t="shared" si="192"/>
        <v>0.82269453960715921</v>
      </c>
      <c r="AB243" s="38">
        <f t="shared" si="193"/>
        <v>1</v>
      </c>
    </row>
    <row r="244" spans="1:28" ht="36.75" customHeight="1" x14ac:dyDescent="0.25">
      <c r="A244" s="39" t="s">
        <v>407</v>
      </c>
      <c r="B244" s="34" t="s">
        <v>41</v>
      </c>
      <c r="C244" s="34">
        <v>20</v>
      </c>
      <c r="D244" s="34" t="s">
        <v>38</v>
      </c>
      <c r="E244" s="40" t="s">
        <v>408</v>
      </c>
      <c r="F244" s="62">
        <f>+F245</f>
        <v>108096582879</v>
      </c>
      <c r="G244" s="62">
        <f>+G245</f>
        <v>0</v>
      </c>
      <c r="H244" s="62">
        <f>+H245</f>
        <v>0</v>
      </c>
      <c r="I244" s="62">
        <f>+I245</f>
        <v>374626492</v>
      </c>
      <c r="J244" s="62">
        <f>+J245</f>
        <v>0</v>
      </c>
      <c r="K244" s="62">
        <f t="shared" si="179"/>
        <v>374626492</v>
      </c>
      <c r="L244" s="66">
        <f>+L245</f>
        <v>108471209371</v>
      </c>
      <c r="M244" s="253">
        <f t="shared" si="163"/>
        <v>1.374451912684822E-2</v>
      </c>
      <c r="N244" s="62">
        <f t="shared" ref="N244:W244" si="197">+N245</f>
        <v>0</v>
      </c>
      <c r="O244" s="62">
        <f t="shared" si="197"/>
        <v>108173366704</v>
      </c>
      <c r="P244" s="62">
        <f t="shared" si="197"/>
        <v>297842667</v>
      </c>
      <c r="Q244" s="62">
        <f t="shared" si="197"/>
        <v>77976836202.830002</v>
      </c>
      <c r="R244" s="62">
        <f t="shared" si="197"/>
        <v>30494373168.169998</v>
      </c>
      <c r="S244" s="62">
        <f t="shared" si="197"/>
        <v>30196530501.169998</v>
      </c>
      <c r="T244" s="62">
        <f t="shared" si="197"/>
        <v>65098458748.220001</v>
      </c>
      <c r="U244" s="62">
        <f t="shared" si="197"/>
        <v>12878377454.610001</v>
      </c>
      <c r="V244" s="62">
        <f t="shared" si="197"/>
        <v>65098458748.220001</v>
      </c>
      <c r="W244" s="62">
        <f t="shared" si="197"/>
        <v>0</v>
      </c>
      <c r="X244" s="38">
        <f t="shared" si="165"/>
        <v>0.71887127151066199</v>
      </c>
      <c r="Y244" s="38">
        <f t="shared" si="166"/>
        <v>0.60014504425378157</v>
      </c>
      <c r="Z244" s="38">
        <f t="shared" si="167"/>
        <v>0.60014504425378157</v>
      </c>
      <c r="AA244" s="38">
        <f t="shared" si="192"/>
        <v>0.83484354993435084</v>
      </c>
      <c r="AB244" s="38">
        <f t="shared" si="193"/>
        <v>1</v>
      </c>
    </row>
    <row r="245" spans="1:28" ht="30" customHeight="1" x14ac:dyDescent="0.25">
      <c r="A245" s="43" t="s">
        <v>409</v>
      </c>
      <c r="B245" s="44" t="s">
        <v>41</v>
      </c>
      <c r="C245" s="44">
        <v>20</v>
      </c>
      <c r="D245" s="44" t="s">
        <v>38</v>
      </c>
      <c r="E245" s="45" t="s">
        <v>258</v>
      </c>
      <c r="F245" s="46">
        <v>108096582879</v>
      </c>
      <c r="G245" s="46">
        <v>0</v>
      </c>
      <c r="H245" s="46">
        <v>0</v>
      </c>
      <c r="I245" s="46">
        <v>374626492</v>
      </c>
      <c r="J245" s="46">
        <v>0</v>
      </c>
      <c r="K245" s="46">
        <f t="shared" si="179"/>
        <v>374626492</v>
      </c>
      <c r="L245" s="56">
        <f>+F245+K245</f>
        <v>108471209371</v>
      </c>
      <c r="M245" s="266">
        <f t="shared" si="163"/>
        <v>1.374451912684822E-2</v>
      </c>
      <c r="N245" s="46">
        <v>0</v>
      </c>
      <c r="O245" s="46">
        <v>108173366704</v>
      </c>
      <c r="P245" s="46">
        <f>L245-O245</f>
        <v>297842667</v>
      </c>
      <c r="Q245" s="46">
        <v>77976836202.830002</v>
      </c>
      <c r="R245" s="46">
        <f>+L245-Q245</f>
        <v>30494373168.169998</v>
      </c>
      <c r="S245" s="46">
        <f>O245-Q245</f>
        <v>30196530501.169998</v>
      </c>
      <c r="T245" s="46">
        <v>65098458748.220001</v>
      </c>
      <c r="U245" s="46">
        <f>+Q245-T245</f>
        <v>12878377454.610001</v>
      </c>
      <c r="V245" s="46">
        <v>65098458748.220001</v>
      </c>
      <c r="W245" s="48">
        <f>+T245-V245</f>
        <v>0</v>
      </c>
      <c r="X245" s="49">
        <f t="shared" si="165"/>
        <v>0.71887127151066199</v>
      </c>
      <c r="Y245" s="49">
        <f t="shared" si="166"/>
        <v>0.60014504425378157</v>
      </c>
      <c r="Z245" s="49">
        <f t="shared" si="167"/>
        <v>0.60014504425378157</v>
      </c>
      <c r="AA245" s="49">
        <f t="shared" si="192"/>
        <v>0.83484354993435084</v>
      </c>
      <c r="AB245" s="49">
        <f t="shared" si="193"/>
        <v>1</v>
      </c>
    </row>
    <row r="246" spans="1:28" ht="36.75" customHeight="1" x14ac:dyDescent="0.25">
      <c r="A246" s="39" t="s">
        <v>410</v>
      </c>
      <c r="B246" s="34" t="s">
        <v>41</v>
      </c>
      <c r="C246" s="34">
        <v>20</v>
      </c>
      <c r="D246" s="34" t="s">
        <v>38</v>
      </c>
      <c r="E246" s="40" t="s">
        <v>411</v>
      </c>
      <c r="F246" s="62">
        <f>+F247</f>
        <v>16499877834</v>
      </c>
      <c r="G246" s="62">
        <f>+G247</f>
        <v>0</v>
      </c>
      <c r="H246" s="62">
        <f>+H247</f>
        <v>0</v>
      </c>
      <c r="I246" s="62">
        <f>+I247</f>
        <v>0</v>
      </c>
      <c r="J246" s="62">
        <f>+J247</f>
        <v>374626492</v>
      </c>
      <c r="K246" s="62">
        <f t="shared" si="179"/>
        <v>-374626492</v>
      </c>
      <c r="L246" s="66">
        <f>+L247</f>
        <v>16125251342</v>
      </c>
      <c r="M246" s="42">
        <f t="shared" si="163"/>
        <v>2.0432502484351222E-3</v>
      </c>
      <c r="N246" s="62">
        <f t="shared" ref="N246:W246" si="198">+N247</f>
        <v>0</v>
      </c>
      <c r="O246" s="62">
        <f t="shared" si="198"/>
        <v>3980195053</v>
      </c>
      <c r="P246" s="62">
        <f t="shared" si="198"/>
        <v>12145056289</v>
      </c>
      <c r="Q246" s="62">
        <f t="shared" si="198"/>
        <v>2178980934</v>
      </c>
      <c r="R246" s="62">
        <f t="shared" si="198"/>
        <v>13946270408</v>
      </c>
      <c r="S246" s="62">
        <f t="shared" si="198"/>
        <v>1801214119</v>
      </c>
      <c r="T246" s="62">
        <f t="shared" si="198"/>
        <v>845294328</v>
      </c>
      <c r="U246" s="62">
        <f t="shared" si="198"/>
        <v>1333686606</v>
      </c>
      <c r="V246" s="62">
        <f t="shared" si="198"/>
        <v>845294328</v>
      </c>
      <c r="W246" s="62">
        <f t="shared" si="198"/>
        <v>0</v>
      </c>
      <c r="X246" s="38">
        <f t="shared" si="165"/>
        <v>0.13512849429668133</v>
      </c>
      <c r="Y246" s="38">
        <f t="shared" si="166"/>
        <v>5.2420536590232082E-2</v>
      </c>
      <c r="Z246" s="38">
        <f t="shared" si="167"/>
        <v>5.2420536590232082E-2</v>
      </c>
      <c r="AA246" s="38">
        <f t="shared" si="192"/>
        <v>0.38793103455397193</v>
      </c>
      <c r="AB246" s="38">
        <f t="shared" si="193"/>
        <v>1</v>
      </c>
    </row>
    <row r="247" spans="1:28" ht="30" customHeight="1" x14ac:dyDescent="0.25">
      <c r="A247" s="43" t="s">
        <v>412</v>
      </c>
      <c r="B247" s="44" t="s">
        <v>41</v>
      </c>
      <c r="C247" s="44">
        <v>20</v>
      </c>
      <c r="D247" s="44" t="s">
        <v>38</v>
      </c>
      <c r="E247" s="45" t="s">
        <v>258</v>
      </c>
      <c r="F247" s="46">
        <v>16499877834</v>
      </c>
      <c r="G247" s="46">
        <v>0</v>
      </c>
      <c r="H247" s="46">
        <v>0</v>
      </c>
      <c r="I247" s="46">
        <v>0</v>
      </c>
      <c r="J247" s="46">
        <v>374626492</v>
      </c>
      <c r="K247" s="46">
        <f t="shared" si="179"/>
        <v>-374626492</v>
      </c>
      <c r="L247" s="56">
        <f>+F247+K247</f>
        <v>16125251342</v>
      </c>
      <c r="M247" s="42">
        <f t="shared" si="163"/>
        <v>2.0432502484351222E-3</v>
      </c>
      <c r="N247" s="46">
        <v>0</v>
      </c>
      <c r="O247" s="46">
        <v>3980195053</v>
      </c>
      <c r="P247" s="46">
        <f>L247-O247</f>
        <v>12145056289</v>
      </c>
      <c r="Q247" s="46">
        <v>2178980934</v>
      </c>
      <c r="R247" s="46">
        <f>+L247-Q247</f>
        <v>13946270408</v>
      </c>
      <c r="S247" s="46">
        <f>O247-Q247</f>
        <v>1801214119</v>
      </c>
      <c r="T247" s="46">
        <v>845294328</v>
      </c>
      <c r="U247" s="46">
        <f>+Q247-T247</f>
        <v>1333686606</v>
      </c>
      <c r="V247" s="46">
        <v>845294328</v>
      </c>
      <c r="W247" s="48">
        <f>+T247-V247</f>
        <v>0</v>
      </c>
      <c r="X247" s="49">
        <f t="shared" si="165"/>
        <v>0.13512849429668133</v>
      </c>
      <c r="Y247" s="49">
        <f t="shared" si="166"/>
        <v>5.2420536590232082E-2</v>
      </c>
      <c r="Z247" s="49">
        <f t="shared" si="167"/>
        <v>5.2420536590232082E-2</v>
      </c>
      <c r="AA247" s="49">
        <f t="shared" si="192"/>
        <v>0.38793103455397193</v>
      </c>
      <c r="AB247" s="49">
        <f t="shared" si="193"/>
        <v>1</v>
      </c>
    </row>
    <row r="248" spans="1:28" ht="39" customHeight="1" x14ac:dyDescent="0.25">
      <c r="A248" s="39" t="s">
        <v>413</v>
      </c>
      <c r="B248" s="34" t="s">
        <v>41</v>
      </c>
      <c r="C248" s="34">
        <v>20</v>
      </c>
      <c r="D248" s="34" t="s">
        <v>38</v>
      </c>
      <c r="E248" s="40" t="s">
        <v>414</v>
      </c>
      <c r="F248" s="62">
        <f t="shared" ref="F248:J250" si="199">+F249</f>
        <v>1172433559</v>
      </c>
      <c r="G248" s="62">
        <f t="shared" si="199"/>
        <v>0</v>
      </c>
      <c r="H248" s="62">
        <f t="shared" si="199"/>
        <v>0</v>
      </c>
      <c r="I248" s="62">
        <f t="shared" si="199"/>
        <v>0</v>
      </c>
      <c r="J248" s="62">
        <f t="shared" si="199"/>
        <v>0</v>
      </c>
      <c r="K248" s="62">
        <f t="shared" si="179"/>
        <v>0</v>
      </c>
      <c r="L248" s="66">
        <f>+L249</f>
        <v>1172433559</v>
      </c>
      <c r="M248" s="42">
        <f t="shared" si="163"/>
        <v>1.4856048503634076E-4</v>
      </c>
      <c r="N248" s="62">
        <f t="shared" ref="N248:W250" si="200">+N249</f>
        <v>0</v>
      </c>
      <c r="O248" s="62">
        <f t="shared" si="200"/>
        <v>975176956</v>
      </c>
      <c r="P248" s="62">
        <f t="shared" si="200"/>
        <v>197256603</v>
      </c>
      <c r="Q248" s="62">
        <f t="shared" si="200"/>
        <v>901581256.66999996</v>
      </c>
      <c r="R248" s="62">
        <f t="shared" si="200"/>
        <v>270852302.33000004</v>
      </c>
      <c r="S248" s="62">
        <f t="shared" si="200"/>
        <v>73595699.330000043</v>
      </c>
      <c r="T248" s="62">
        <f t="shared" si="200"/>
        <v>335771803.80000001</v>
      </c>
      <c r="U248" s="62">
        <f t="shared" si="200"/>
        <v>565809452.86999989</v>
      </c>
      <c r="V248" s="62">
        <f t="shared" si="200"/>
        <v>330897949.80000001</v>
      </c>
      <c r="W248" s="62">
        <f t="shared" si="200"/>
        <v>4873854</v>
      </c>
      <c r="X248" s="38">
        <f t="shared" si="165"/>
        <v>0.76898281335360508</v>
      </c>
      <c r="Y248" s="38">
        <f t="shared" si="166"/>
        <v>0.28638876908844946</v>
      </c>
      <c r="Z248" s="38">
        <f t="shared" si="167"/>
        <v>0.28223172840790378</v>
      </c>
      <c r="AA248" s="38">
        <f t="shared" si="192"/>
        <v>0.37242544841734704</v>
      </c>
      <c r="AB248" s="38">
        <f t="shared" si="193"/>
        <v>0.98548462394745007</v>
      </c>
    </row>
    <row r="249" spans="1:28" ht="39" customHeight="1" x14ac:dyDescent="0.25">
      <c r="A249" s="39" t="s">
        <v>415</v>
      </c>
      <c r="B249" s="34" t="s">
        <v>41</v>
      </c>
      <c r="C249" s="34">
        <v>20</v>
      </c>
      <c r="D249" s="34" t="s">
        <v>38</v>
      </c>
      <c r="E249" s="40" t="s">
        <v>414</v>
      </c>
      <c r="F249" s="62">
        <f t="shared" si="199"/>
        <v>1172433559</v>
      </c>
      <c r="G249" s="62">
        <f t="shared" si="199"/>
        <v>0</v>
      </c>
      <c r="H249" s="62">
        <f t="shared" si="199"/>
        <v>0</v>
      </c>
      <c r="I249" s="62">
        <f t="shared" si="199"/>
        <v>0</v>
      </c>
      <c r="J249" s="62">
        <f t="shared" si="199"/>
        <v>0</v>
      </c>
      <c r="K249" s="62">
        <f t="shared" si="179"/>
        <v>0</v>
      </c>
      <c r="L249" s="66">
        <f>+L250</f>
        <v>1172433559</v>
      </c>
      <c r="M249" s="42">
        <f t="shared" si="163"/>
        <v>1.4856048503634076E-4</v>
      </c>
      <c r="N249" s="62">
        <f t="shared" si="200"/>
        <v>0</v>
      </c>
      <c r="O249" s="62">
        <f t="shared" si="200"/>
        <v>975176956</v>
      </c>
      <c r="P249" s="62">
        <f t="shared" si="200"/>
        <v>197256603</v>
      </c>
      <c r="Q249" s="62">
        <f t="shared" si="200"/>
        <v>901581256.66999996</v>
      </c>
      <c r="R249" s="62">
        <f t="shared" si="200"/>
        <v>270852302.33000004</v>
      </c>
      <c r="S249" s="62">
        <f t="shared" si="200"/>
        <v>73595699.330000043</v>
      </c>
      <c r="T249" s="62">
        <f t="shared" si="200"/>
        <v>335771803.80000001</v>
      </c>
      <c r="U249" s="62">
        <f t="shared" si="200"/>
        <v>565809452.86999989</v>
      </c>
      <c r="V249" s="62">
        <f t="shared" si="200"/>
        <v>330897949.80000001</v>
      </c>
      <c r="W249" s="62">
        <f t="shared" si="200"/>
        <v>4873854</v>
      </c>
      <c r="X249" s="38">
        <f t="shared" si="165"/>
        <v>0.76898281335360508</v>
      </c>
      <c r="Y249" s="38">
        <f t="shared" si="166"/>
        <v>0.28638876908844946</v>
      </c>
      <c r="Z249" s="38">
        <f t="shared" si="167"/>
        <v>0.28223172840790378</v>
      </c>
      <c r="AA249" s="38">
        <f t="shared" si="192"/>
        <v>0.37242544841734704</v>
      </c>
      <c r="AB249" s="38">
        <f t="shared" si="193"/>
        <v>0.98548462394745007</v>
      </c>
    </row>
    <row r="250" spans="1:28" ht="39" customHeight="1" x14ac:dyDescent="0.25">
      <c r="A250" s="39" t="s">
        <v>416</v>
      </c>
      <c r="B250" s="34" t="s">
        <v>41</v>
      </c>
      <c r="C250" s="34">
        <v>20</v>
      </c>
      <c r="D250" s="34" t="s">
        <v>38</v>
      </c>
      <c r="E250" s="40" t="s">
        <v>393</v>
      </c>
      <c r="F250" s="41">
        <f t="shared" si="199"/>
        <v>1172433559</v>
      </c>
      <c r="G250" s="41">
        <f t="shared" si="199"/>
        <v>0</v>
      </c>
      <c r="H250" s="41">
        <f t="shared" si="199"/>
        <v>0</v>
      </c>
      <c r="I250" s="41">
        <f t="shared" si="199"/>
        <v>0</v>
      </c>
      <c r="J250" s="41">
        <f t="shared" si="199"/>
        <v>0</v>
      </c>
      <c r="K250" s="41">
        <f t="shared" si="179"/>
        <v>0</v>
      </c>
      <c r="L250" s="250">
        <f>+L251</f>
        <v>1172433559</v>
      </c>
      <c r="M250" s="42">
        <f t="shared" si="163"/>
        <v>1.4856048503634076E-4</v>
      </c>
      <c r="N250" s="41">
        <f t="shared" si="200"/>
        <v>0</v>
      </c>
      <c r="O250" s="41">
        <f t="shared" si="200"/>
        <v>975176956</v>
      </c>
      <c r="P250" s="41">
        <f t="shared" si="200"/>
        <v>197256603</v>
      </c>
      <c r="Q250" s="41">
        <f t="shared" si="200"/>
        <v>901581256.66999996</v>
      </c>
      <c r="R250" s="41">
        <f t="shared" si="200"/>
        <v>270852302.33000004</v>
      </c>
      <c r="S250" s="41">
        <f t="shared" si="200"/>
        <v>73595699.330000043</v>
      </c>
      <c r="T250" s="41">
        <f t="shared" si="200"/>
        <v>335771803.80000001</v>
      </c>
      <c r="U250" s="41">
        <f t="shared" si="200"/>
        <v>565809452.86999989</v>
      </c>
      <c r="V250" s="41">
        <f t="shared" si="200"/>
        <v>330897949.80000001</v>
      </c>
      <c r="W250" s="41">
        <f t="shared" si="200"/>
        <v>4873854</v>
      </c>
      <c r="X250" s="38">
        <f t="shared" si="165"/>
        <v>0.76898281335360508</v>
      </c>
      <c r="Y250" s="38">
        <f t="shared" si="166"/>
        <v>0.28638876908844946</v>
      </c>
      <c r="Z250" s="38">
        <f t="shared" si="167"/>
        <v>0.28223172840790378</v>
      </c>
      <c r="AA250" s="38">
        <f t="shared" si="192"/>
        <v>0.37242544841734704</v>
      </c>
      <c r="AB250" s="38">
        <f t="shared" si="193"/>
        <v>0.98548462394745007</v>
      </c>
    </row>
    <row r="251" spans="1:28" ht="30" customHeight="1" x14ac:dyDescent="0.25">
      <c r="A251" s="43" t="s">
        <v>417</v>
      </c>
      <c r="B251" s="44" t="s">
        <v>41</v>
      </c>
      <c r="C251" s="44">
        <v>20</v>
      </c>
      <c r="D251" s="44" t="s">
        <v>38</v>
      </c>
      <c r="E251" s="45" t="s">
        <v>258</v>
      </c>
      <c r="F251" s="46">
        <v>1172433559</v>
      </c>
      <c r="G251" s="46">
        <v>0</v>
      </c>
      <c r="H251" s="46">
        <v>0</v>
      </c>
      <c r="I251" s="46">
        <v>0</v>
      </c>
      <c r="J251" s="46">
        <v>0</v>
      </c>
      <c r="K251" s="46">
        <f t="shared" si="179"/>
        <v>0</v>
      </c>
      <c r="L251" s="56">
        <f>+F251+K251</f>
        <v>1172433559</v>
      </c>
      <c r="M251" s="51">
        <f t="shared" si="163"/>
        <v>1.4856048503634076E-4</v>
      </c>
      <c r="N251" s="46">
        <v>0</v>
      </c>
      <c r="O251" s="46">
        <v>975176956</v>
      </c>
      <c r="P251" s="46">
        <f>L251-O251</f>
        <v>197256603</v>
      </c>
      <c r="Q251" s="46">
        <v>901581256.66999996</v>
      </c>
      <c r="R251" s="46">
        <f>+L251-Q251</f>
        <v>270852302.33000004</v>
      </c>
      <c r="S251" s="46">
        <f>O251-Q251</f>
        <v>73595699.330000043</v>
      </c>
      <c r="T251" s="46">
        <v>335771803.80000001</v>
      </c>
      <c r="U251" s="46">
        <f>+Q251-T251</f>
        <v>565809452.86999989</v>
      </c>
      <c r="V251" s="46">
        <v>330897949.80000001</v>
      </c>
      <c r="W251" s="48">
        <f>+T251-V251</f>
        <v>4873854</v>
      </c>
      <c r="X251" s="49">
        <f t="shared" si="165"/>
        <v>0.76898281335360508</v>
      </c>
      <c r="Y251" s="49">
        <f t="shared" si="166"/>
        <v>0.28638876908844946</v>
      </c>
      <c r="Z251" s="49">
        <f t="shared" si="167"/>
        <v>0.28223172840790378</v>
      </c>
      <c r="AA251" s="49">
        <f t="shared" si="192"/>
        <v>0.37242544841734704</v>
      </c>
      <c r="AB251" s="49">
        <f t="shared" si="193"/>
        <v>0.98548462394745007</v>
      </c>
    </row>
    <row r="252" spans="1:28" ht="34.5" customHeight="1" x14ac:dyDescent="0.25">
      <c r="A252" s="39" t="s">
        <v>418</v>
      </c>
      <c r="B252" s="34" t="s">
        <v>37</v>
      </c>
      <c r="C252" s="34">
        <v>10</v>
      </c>
      <c r="D252" s="34" t="s">
        <v>38</v>
      </c>
      <c r="E252" s="40" t="s">
        <v>419</v>
      </c>
      <c r="F252" s="60">
        <f>+F253</f>
        <v>3746000000</v>
      </c>
      <c r="G252" s="60">
        <f>+G253</f>
        <v>0</v>
      </c>
      <c r="H252" s="60">
        <f>+H253</f>
        <v>0</v>
      </c>
      <c r="I252" s="60">
        <f>+I253</f>
        <v>0</v>
      </c>
      <c r="J252" s="60">
        <f>+J253</f>
        <v>0</v>
      </c>
      <c r="K252" s="60">
        <f t="shared" si="179"/>
        <v>0</v>
      </c>
      <c r="L252" s="66">
        <f>+L253</f>
        <v>3746000000</v>
      </c>
      <c r="M252" s="42">
        <f t="shared" si="163"/>
        <v>4.7466022502869388E-4</v>
      </c>
      <c r="N252" s="60">
        <f t="shared" ref="N252:W252" si="201">+N253</f>
        <v>0</v>
      </c>
      <c r="O252" s="60">
        <f t="shared" si="201"/>
        <v>3409534992</v>
      </c>
      <c r="P252" s="60">
        <f t="shared" si="201"/>
        <v>336465008</v>
      </c>
      <c r="Q252" s="60">
        <f t="shared" si="201"/>
        <v>2669100928.52</v>
      </c>
      <c r="R252" s="60">
        <f t="shared" si="201"/>
        <v>1076899071.48</v>
      </c>
      <c r="S252" s="60">
        <f t="shared" si="201"/>
        <v>740434063.48000002</v>
      </c>
      <c r="T252" s="60">
        <f t="shared" si="201"/>
        <v>941734548.04999995</v>
      </c>
      <c r="U252" s="60">
        <f t="shared" si="201"/>
        <v>1727366380.47</v>
      </c>
      <c r="V252" s="60">
        <f t="shared" si="201"/>
        <v>936909081.04999995</v>
      </c>
      <c r="W252" s="60">
        <f t="shared" si="201"/>
        <v>4825467</v>
      </c>
      <c r="X252" s="38">
        <f t="shared" si="165"/>
        <v>0.71252026922584089</v>
      </c>
      <c r="Y252" s="38">
        <f t="shared" si="166"/>
        <v>0.25139737000800855</v>
      </c>
      <c r="Z252" s="38">
        <f t="shared" si="167"/>
        <v>0.25010920476508275</v>
      </c>
      <c r="AA252" s="38">
        <f t="shared" si="192"/>
        <v>0.35282837677186901</v>
      </c>
      <c r="AB252" s="38">
        <f t="shared" si="193"/>
        <v>0.99487597963779517</v>
      </c>
    </row>
    <row r="253" spans="1:28" ht="34.5" customHeight="1" x14ac:dyDescent="0.25">
      <c r="A253" s="39" t="s">
        <v>420</v>
      </c>
      <c r="B253" s="34" t="s">
        <v>37</v>
      </c>
      <c r="C253" s="34">
        <v>10</v>
      </c>
      <c r="D253" s="34" t="s">
        <v>38</v>
      </c>
      <c r="E253" s="95" t="s">
        <v>251</v>
      </c>
      <c r="F253" s="60">
        <f>+F254+F258</f>
        <v>3746000000</v>
      </c>
      <c r="G253" s="60">
        <f>+G254+G258</f>
        <v>0</v>
      </c>
      <c r="H253" s="60">
        <f>+H254+H258</f>
        <v>0</v>
      </c>
      <c r="I253" s="60">
        <f>+I254+I258</f>
        <v>0</v>
      </c>
      <c r="J253" s="60">
        <f>+J254+J258</f>
        <v>0</v>
      </c>
      <c r="K253" s="60">
        <f t="shared" si="179"/>
        <v>0</v>
      </c>
      <c r="L253" s="66">
        <f>+L254+L258</f>
        <v>3746000000</v>
      </c>
      <c r="M253" s="42">
        <f t="shared" si="163"/>
        <v>4.7466022502869388E-4</v>
      </c>
      <c r="N253" s="60">
        <f t="shared" ref="N253:W253" si="202">+N254+N258</f>
        <v>0</v>
      </c>
      <c r="O253" s="60">
        <f t="shared" si="202"/>
        <v>3409534992</v>
      </c>
      <c r="P253" s="60">
        <f t="shared" si="202"/>
        <v>336465008</v>
      </c>
      <c r="Q253" s="60">
        <f t="shared" si="202"/>
        <v>2669100928.52</v>
      </c>
      <c r="R253" s="60">
        <f t="shared" si="202"/>
        <v>1076899071.48</v>
      </c>
      <c r="S253" s="60">
        <f t="shared" si="202"/>
        <v>740434063.48000002</v>
      </c>
      <c r="T253" s="60">
        <f t="shared" si="202"/>
        <v>941734548.04999995</v>
      </c>
      <c r="U253" s="60">
        <f t="shared" si="202"/>
        <v>1727366380.47</v>
      </c>
      <c r="V253" s="60">
        <f t="shared" si="202"/>
        <v>936909081.04999995</v>
      </c>
      <c r="W253" s="60">
        <f t="shared" si="202"/>
        <v>4825467</v>
      </c>
      <c r="X253" s="38">
        <f t="shared" si="165"/>
        <v>0.71252026922584089</v>
      </c>
      <c r="Y253" s="38">
        <f t="shared" si="166"/>
        <v>0.25139737000800855</v>
      </c>
      <c r="Z253" s="38">
        <f t="shared" si="167"/>
        <v>0.25010920476508275</v>
      </c>
      <c r="AA253" s="38">
        <f t="shared" si="192"/>
        <v>0.35282837677186901</v>
      </c>
      <c r="AB253" s="38">
        <f t="shared" si="193"/>
        <v>0.99487597963779517</v>
      </c>
    </row>
    <row r="254" spans="1:28" ht="34.5" customHeight="1" x14ac:dyDescent="0.25">
      <c r="A254" s="39" t="s">
        <v>421</v>
      </c>
      <c r="B254" s="34" t="s">
        <v>37</v>
      </c>
      <c r="C254" s="34">
        <v>10</v>
      </c>
      <c r="D254" s="34" t="s">
        <v>38</v>
      </c>
      <c r="E254" s="40" t="s">
        <v>422</v>
      </c>
      <c r="F254" s="60">
        <f>F255</f>
        <v>700000000</v>
      </c>
      <c r="G254" s="60">
        <f>G255</f>
        <v>0</v>
      </c>
      <c r="H254" s="60">
        <f>H255</f>
        <v>0</v>
      </c>
      <c r="I254" s="60">
        <f>I255</f>
        <v>0</v>
      </c>
      <c r="J254" s="60">
        <f>J255</f>
        <v>0</v>
      </c>
      <c r="K254" s="60">
        <f t="shared" si="179"/>
        <v>0</v>
      </c>
      <c r="L254" s="66">
        <f>L255</f>
        <v>700000000</v>
      </c>
      <c r="M254" s="42">
        <f t="shared" si="163"/>
        <v>8.8697853048608037E-5</v>
      </c>
      <c r="N254" s="60">
        <f t="shared" ref="N254:W254" si="203">N255</f>
        <v>0</v>
      </c>
      <c r="O254" s="60">
        <f t="shared" si="203"/>
        <v>645008800</v>
      </c>
      <c r="P254" s="60">
        <f t="shared" si="203"/>
        <v>54991200</v>
      </c>
      <c r="Q254" s="60">
        <f t="shared" si="203"/>
        <v>4918.0200000000004</v>
      </c>
      <c r="R254" s="60">
        <f t="shared" si="203"/>
        <v>699995081.98000002</v>
      </c>
      <c r="S254" s="60">
        <f t="shared" si="203"/>
        <v>645003881.98000002</v>
      </c>
      <c r="T254" s="60">
        <f t="shared" si="203"/>
        <v>4918.0200000000004</v>
      </c>
      <c r="U254" s="60">
        <f t="shared" si="203"/>
        <v>0</v>
      </c>
      <c r="V254" s="60">
        <f t="shared" si="203"/>
        <v>4918.0200000000004</v>
      </c>
      <c r="W254" s="60">
        <f t="shared" si="203"/>
        <v>0</v>
      </c>
      <c r="X254" s="97">
        <f t="shared" si="165"/>
        <v>7.0257428571428575E-6</v>
      </c>
      <c r="Y254" s="97">
        <f t="shared" si="166"/>
        <v>7.0257428571428575E-6</v>
      </c>
      <c r="Z254" s="97">
        <f t="shared" si="167"/>
        <v>7.0257428571428575E-6</v>
      </c>
      <c r="AA254" s="38">
        <f t="shared" si="192"/>
        <v>1</v>
      </c>
      <c r="AB254" s="38">
        <f t="shared" si="193"/>
        <v>1</v>
      </c>
    </row>
    <row r="255" spans="1:28" ht="43.5" customHeight="1" x14ac:dyDescent="0.25">
      <c r="A255" s="39" t="s">
        <v>423</v>
      </c>
      <c r="B255" s="34" t="s">
        <v>37</v>
      </c>
      <c r="C255" s="34">
        <v>10</v>
      </c>
      <c r="D255" s="34" t="s">
        <v>38</v>
      </c>
      <c r="E255" s="40" t="s">
        <v>422</v>
      </c>
      <c r="F255" s="60">
        <f t="shared" ref="F255:J256" si="204">+F256</f>
        <v>700000000</v>
      </c>
      <c r="G255" s="60">
        <f t="shared" si="204"/>
        <v>0</v>
      </c>
      <c r="H255" s="60">
        <f t="shared" si="204"/>
        <v>0</v>
      </c>
      <c r="I255" s="60">
        <f t="shared" si="204"/>
        <v>0</v>
      </c>
      <c r="J255" s="60">
        <f t="shared" si="204"/>
        <v>0</v>
      </c>
      <c r="K255" s="60">
        <f t="shared" si="179"/>
        <v>0</v>
      </c>
      <c r="L255" s="66">
        <f>+L256</f>
        <v>700000000</v>
      </c>
      <c r="M255" s="42">
        <f t="shared" si="163"/>
        <v>8.8697853048608037E-5</v>
      </c>
      <c r="N255" s="60">
        <f t="shared" ref="N255:W256" si="205">+N256</f>
        <v>0</v>
      </c>
      <c r="O255" s="60">
        <f t="shared" si="205"/>
        <v>645008800</v>
      </c>
      <c r="P255" s="60">
        <f t="shared" si="205"/>
        <v>54991200</v>
      </c>
      <c r="Q255" s="60">
        <f t="shared" si="205"/>
        <v>4918.0200000000004</v>
      </c>
      <c r="R255" s="60">
        <f t="shared" si="205"/>
        <v>699995081.98000002</v>
      </c>
      <c r="S255" s="60">
        <f t="shared" si="205"/>
        <v>645003881.98000002</v>
      </c>
      <c r="T255" s="60">
        <f t="shared" si="205"/>
        <v>4918.0200000000004</v>
      </c>
      <c r="U255" s="60">
        <f t="shared" si="205"/>
        <v>0</v>
      </c>
      <c r="V255" s="60">
        <f t="shared" si="205"/>
        <v>4918.0200000000004</v>
      </c>
      <c r="W255" s="60">
        <f t="shared" si="205"/>
        <v>0</v>
      </c>
      <c r="X255" s="97">
        <f t="shared" si="165"/>
        <v>7.0257428571428575E-6</v>
      </c>
      <c r="Y255" s="97">
        <f t="shared" si="166"/>
        <v>7.0257428571428575E-6</v>
      </c>
      <c r="Z255" s="97">
        <f t="shared" si="167"/>
        <v>7.0257428571428575E-6</v>
      </c>
      <c r="AA255" s="38">
        <f t="shared" si="192"/>
        <v>1</v>
      </c>
      <c r="AB255" s="38">
        <f t="shared" si="193"/>
        <v>1</v>
      </c>
    </row>
    <row r="256" spans="1:28" ht="33.75" customHeight="1" x14ac:dyDescent="0.25">
      <c r="A256" s="39" t="s">
        <v>424</v>
      </c>
      <c r="B256" s="34" t="s">
        <v>37</v>
      </c>
      <c r="C256" s="34">
        <v>10</v>
      </c>
      <c r="D256" s="34" t="s">
        <v>38</v>
      </c>
      <c r="E256" s="40" t="s">
        <v>425</v>
      </c>
      <c r="F256" s="60">
        <f t="shared" si="204"/>
        <v>700000000</v>
      </c>
      <c r="G256" s="60">
        <f t="shared" si="204"/>
        <v>0</v>
      </c>
      <c r="H256" s="60">
        <f t="shared" si="204"/>
        <v>0</v>
      </c>
      <c r="I256" s="60">
        <f t="shared" si="204"/>
        <v>0</v>
      </c>
      <c r="J256" s="60">
        <f t="shared" si="204"/>
        <v>0</v>
      </c>
      <c r="K256" s="60">
        <f t="shared" si="179"/>
        <v>0</v>
      </c>
      <c r="L256" s="66">
        <f>+L257</f>
        <v>700000000</v>
      </c>
      <c r="M256" s="42">
        <f t="shared" si="163"/>
        <v>8.8697853048608037E-5</v>
      </c>
      <c r="N256" s="60">
        <f t="shared" si="205"/>
        <v>0</v>
      </c>
      <c r="O256" s="60">
        <f t="shared" si="205"/>
        <v>645008800</v>
      </c>
      <c r="P256" s="60">
        <f t="shared" si="205"/>
        <v>54991200</v>
      </c>
      <c r="Q256" s="60">
        <f t="shared" si="205"/>
        <v>4918.0200000000004</v>
      </c>
      <c r="R256" s="60">
        <f t="shared" si="205"/>
        <v>699995081.98000002</v>
      </c>
      <c r="S256" s="60">
        <f t="shared" si="205"/>
        <v>645003881.98000002</v>
      </c>
      <c r="T256" s="60">
        <f t="shared" si="205"/>
        <v>4918.0200000000004</v>
      </c>
      <c r="U256" s="60">
        <f t="shared" si="205"/>
        <v>0</v>
      </c>
      <c r="V256" s="60">
        <f t="shared" si="205"/>
        <v>4918.0200000000004</v>
      </c>
      <c r="W256" s="60">
        <f t="shared" si="205"/>
        <v>0</v>
      </c>
      <c r="X256" s="97">
        <f t="shared" si="165"/>
        <v>7.0257428571428575E-6</v>
      </c>
      <c r="Y256" s="97">
        <f t="shared" si="166"/>
        <v>7.0257428571428575E-6</v>
      </c>
      <c r="Z256" s="97">
        <f t="shared" si="167"/>
        <v>7.0257428571428575E-6</v>
      </c>
      <c r="AA256" s="38">
        <f t="shared" si="192"/>
        <v>1</v>
      </c>
      <c r="AB256" s="38">
        <f t="shared" si="193"/>
        <v>1</v>
      </c>
    </row>
    <row r="257" spans="1:28" ht="41.25" customHeight="1" x14ac:dyDescent="0.25">
      <c r="A257" s="43" t="s">
        <v>426</v>
      </c>
      <c r="B257" s="44" t="s">
        <v>37</v>
      </c>
      <c r="C257" s="44">
        <v>10</v>
      </c>
      <c r="D257" s="44" t="s">
        <v>38</v>
      </c>
      <c r="E257" s="45" t="s">
        <v>258</v>
      </c>
      <c r="F257" s="46">
        <v>700000000</v>
      </c>
      <c r="G257" s="46">
        <v>0</v>
      </c>
      <c r="H257" s="46">
        <v>0</v>
      </c>
      <c r="I257" s="46">
        <v>0</v>
      </c>
      <c r="J257" s="46">
        <v>0</v>
      </c>
      <c r="K257" s="46">
        <f t="shared" si="179"/>
        <v>0</v>
      </c>
      <c r="L257" s="56">
        <f>+F257+K257</f>
        <v>700000000</v>
      </c>
      <c r="M257" s="51">
        <f t="shared" si="163"/>
        <v>8.8697853048608037E-5</v>
      </c>
      <c r="N257" s="46">
        <v>0</v>
      </c>
      <c r="O257" s="46">
        <v>645008800</v>
      </c>
      <c r="P257" s="46">
        <f>L257-O257</f>
        <v>54991200</v>
      </c>
      <c r="Q257" s="46">
        <v>4918.0200000000004</v>
      </c>
      <c r="R257" s="46">
        <f>+L257-Q257</f>
        <v>699995081.98000002</v>
      </c>
      <c r="S257" s="46">
        <f>O257-Q257</f>
        <v>645003881.98000002</v>
      </c>
      <c r="T257" s="46">
        <v>4918.0200000000004</v>
      </c>
      <c r="U257" s="46">
        <f>+Q257-T257</f>
        <v>0</v>
      </c>
      <c r="V257" s="46">
        <v>4918.0200000000004</v>
      </c>
      <c r="W257" s="48">
        <f>+T257-V257</f>
        <v>0</v>
      </c>
      <c r="X257" s="72">
        <f t="shared" si="165"/>
        <v>7.0257428571428575E-6</v>
      </c>
      <c r="Y257" s="72">
        <f t="shared" si="166"/>
        <v>7.0257428571428575E-6</v>
      </c>
      <c r="Z257" s="72">
        <f t="shared" si="167"/>
        <v>7.0257428571428575E-6</v>
      </c>
      <c r="AA257" s="49">
        <f t="shared" si="192"/>
        <v>1</v>
      </c>
      <c r="AB257" s="49">
        <f t="shared" si="193"/>
        <v>1</v>
      </c>
    </row>
    <row r="258" spans="1:28" ht="49.5" customHeight="1" x14ac:dyDescent="0.25">
      <c r="A258" s="39" t="s">
        <v>427</v>
      </c>
      <c r="B258" s="34" t="s">
        <v>37</v>
      </c>
      <c r="C258" s="34">
        <v>10</v>
      </c>
      <c r="D258" s="34" t="s">
        <v>38</v>
      </c>
      <c r="E258" s="40" t="s">
        <v>428</v>
      </c>
      <c r="F258" s="62">
        <f t="shared" ref="F258:J260" si="206">+F259</f>
        <v>3046000000</v>
      </c>
      <c r="G258" s="62">
        <f t="shared" si="206"/>
        <v>0</v>
      </c>
      <c r="H258" s="62">
        <f t="shared" si="206"/>
        <v>0</v>
      </c>
      <c r="I258" s="62">
        <f t="shared" si="206"/>
        <v>0</v>
      </c>
      <c r="J258" s="62">
        <f t="shared" si="206"/>
        <v>0</v>
      </c>
      <c r="K258" s="62">
        <f t="shared" si="179"/>
        <v>0</v>
      </c>
      <c r="L258" s="66">
        <f>+L259</f>
        <v>3046000000</v>
      </c>
      <c r="M258" s="42">
        <f t="shared" si="163"/>
        <v>3.8596237198008584E-4</v>
      </c>
      <c r="N258" s="62">
        <f t="shared" ref="N258:W260" si="207">+N259</f>
        <v>0</v>
      </c>
      <c r="O258" s="62">
        <f t="shared" si="207"/>
        <v>2764526192</v>
      </c>
      <c r="P258" s="62">
        <f t="shared" si="207"/>
        <v>281473808</v>
      </c>
      <c r="Q258" s="62">
        <f t="shared" si="207"/>
        <v>2669096010.5</v>
      </c>
      <c r="R258" s="62">
        <f t="shared" si="207"/>
        <v>376903989.5</v>
      </c>
      <c r="S258" s="62">
        <f t="shared" si="207"/>
        <v>95430181.5</v>
      </c>
      <c r="T258" s="62">
        <f t="shared" si="207"/>
        <v>941729630.02999997</v>
      </c>
      <c r="U258" s="62">
        <f t="shared" si="207"/>
        <v>1727366380.47</v>
      </c>
      <c r="V258" s="62">
        <f t="shared" si="207"/>
        <v>936904163.02999997</v>
      </c>
      <c r="W258" s="62">
        <f t="shared" si="207"/>
        <v>4825467</v>
      </c>
      <c r="X258" s="38">
        <f t="shared" si="165"/>
        <v>0.8762626429743926</v>
      </c>
      <c r="Y258" s="38">
        <f t="shared" si="166"/>
        <v>0.30916928103414315</v>
      </c>
      <c r="Z258" s="38">
        <f t="shared" si="167"/>
        <v>0.30758508306959947</v>
      </c>
      <c r="AA258" s="38">
        <f t="shared" si="192"/>
        <v>0.3528271843070892</v>
      </c>
      <c r="AB258" s="38">
        <f t="shared" si="193"/>
        <v>0.99487595287848563</v>
      </c>
    </row>
    <row r="259" spans="1:28" ht="49.5" customHeight="1" x14ac:dyDescent="0.25">
      <c r="A259" s="39" t="s">
        <v>429</v>
      </c>
      <c r="B259" s="34" t="s">
        <v>37</v>
      </c>
      <c r="C259" s="34">
        <v>10</v>
      </c>
      <c r="D259" s="34" t="s">
        <v>38</v>
      </c>
      <c r="E259" s="40" t="s">
        <v>428</v>
      </c>
      <c r="F259" s="62">
        <f t="shared" si="206"/>
        <v>3046000000</v>
      </c>
      <c r="G259" s="62">
        <f t="shared" si="206"/>
        <v>0</v>
      </c>
      <c r="H259" s="62">
        <f t="shared" si="206"/>
        <v>0</v>
      </c>
      <c r="I259" s="62">
        <f t="shared" si="206"/>
        <v>0</v>
      </c>
      <c r="J259" s="62">
        <f t="shared" si="206"/>
        <v>0</v>
      </c>
      <c r="K259" s="62">
        <f t="shared" si="179"/>
        <v>0</v>
      </c>
      <c r="L259" s="66">
        <f>+L260</f>
        <v>3046000000</v>
      </c>
      <c r="M259" s="42">
        <f t="shared" si="163"/>
        <v>3.8596237198008584E-4</v>
      </c>
      <c r="N259" s="62">
        <f t="shared" si="207"/>
        <v>0</v>
      </c>
      <c r="O259" s="62">
        <f t="shared" si="207"/>
        <v>2764526192</v>
      </c>
      <c r="P259" s="62">
        <f t="shared" si="207"/>
        <v>281473808</v>
      </c>
      <c r="Q259" s="62">
        <f t="shared" si="207"/>
        <v>2669096010.5</v>
      </c>
      <c r="R259" s="62">
        <f t="shared" si="207"/>
        <v>376903989.5</v>
      </c>
      <c r="S259" s="62">
        <f t="shared" si="207"/>
        <v>95430181.5</v>
      </c>
      <c r="T259" s="62">
        <f t="shared" si="207"/>
        <v>941729630.02999997</v>
      </c>
      <c r="U259" s="62">
        <f t="shared" si="207"/>
        <v>1727366380.47</v>
      </c>
      <c r="V259" s="62">
        <f t="shared" si="207"/>
        <v>936904163.02999997</v>
      </c>
      <c r="W259" s="62">
        <f t="shared" si="207"/>
        <v>4825467</v>
      </c>
      <c r="X259" s="38">
        <f t="shared" si="165"/>
        <v>0.8762626429743926</v>
      </c>
      <c r="Y259" s="38">
        <f t="shared" si="166"/>
        <v>0.30916928103414315</v>
      </c>
      <c r="Z259" s="38">
        <f t="shared" si="167"/>
        <v>0.30758508306959947</v>
      </c>
      <c r="AA259" s="38">
        <f t="shared" si="192"/>
        <v>0.3528271843070892</v>
      </c>
      <c r="AB259" s="38">
        <f t="shared" si="193"/>
        <v>0.99487595287848563</v>
      </c>
    </row>
    <row r="260" spans="1:28" ht="34.5" customHeight="1" x14ac:dyDescent="0.25">
      <c r="A260" s="39" t="s">
        <v>430</v>
      </c>
      <c r="B260" s="34" t="s">
        <v>37</v>
      </c>
      <c r="C260" s="34">
        <v>10</v>
      </c>
      <c r="D260" s="34" t="s">
        <v>38</v>
      </c>
      <c r="E260" s="40" t="s">
        <v>393</v>
      </c>
      <c r="F260" s="62">
        <f t="shared" si="206"/>
        <v>3046000000</v>
      </c>
      <c r="G260" s="62">
        <f t="shared" si="206"/>
        <v>0</v>
      </c>
      <c r="H260" s="62">
        <f t="shared" si="206"/>
        <v>0</v>
      </c>
      <c r="I260" s="62">
        <f t="shared" si="206"/>
        <v>0</v>
      </c>
      <c r="J260" s="62">
        <f t="shared" si="206"/>
        <v>0</v>
      </c>
      <c r="K260" s="62">
        <f t="shared" si="179"/>
        <v>0</v>
      </c>
      <c r="L260" s="66">
        <f>+L261</f>
        <v>3046000000</v>
      </c>
      <c r="M260" s="42">
        <f t="shared" si="163"/>
        <v>3.8596237198008584E-4</v>
      </c>
      <c r="N260" s="62">
        <f t="shared" si="207"/>
        <v>0</v>
      </c>
      <c r="O260" s="62">
        <f t="shared" si="207"/>
        <v>2764526192</v>
      </c>
      <c r="P260" s="62">
        <f t="shared" si="207"/>
        <v>281473808</v>
      </c>
      <c r="Q260" s="62">
        <f t="shared" si="207"/>
        <v>2669096010.5</v>
      </c>
      <c r="R260" s="62">
        <f t="shared" si="207"/>
        <v>376903989.5</v>
      </c>
      <c r="S260" s="62">
        <f t="shared" si="207"/>
        <v>95430181.5</v>
      </c>
      <c r="T260" s="62">
        <f t="shared" si="207"/>
        <v>941729630.02999997</v>
      </c>
      <c r="U260" s="62">
        <f t="shared" si="207"/>
        <v>1727366380.47</v>
      </c>
      <c r="V260" s="62">
        <f t="shared" si="207"/>
        <v>936904163.02999997</v>
      </c>
      <c r="W260" s="62">
        <f t="shared" si="207"/>
        <v>4825467</v>
      </c>
      <c r="X260" s="38">
        <f t="shared" si="165"/>
        <v>0.8762626429743926</v>
      </c>
      <c r="Y260" s="38">
        <f t="shared" si="166"/>
        <v>0.30916928103414315</v>
      </c>
      <c r="Z260" s="38">
        <f t="shared" si="167"/>
        <v>0.30758508306959947</v>
      </c>
      <c r="AA260" s="38">
        <f t="shared" si="192"/>
        <v>0.3528271843070892</v>
      </c>
      <c r="AB260" s="38">
        <f t="shared" si="193"/>
        <v>0.99487595287848563</v>
      </c>
    </row>
    <row r="261" spans="1:28" ht="30" customHeight="1" x14ac:dyDescent="0.25">
      <c r="A261" s="43" t="s">
        <v>431</v>
      </c>
      <c r="B261" s="44" t="s">
        <v>37</v>
      </c>
      <c r="C261" s="44">
        <v>10</v>
      </c>
      <c r="D261" s="44" t="s">
        <v>38</v>
      </c>
      <c r="E261" s="45" t="s">
        <v>258</v>
      </c>
      <c r="F261" s="46">
        <v>3046000000</v>
      </c>
      <c r="G261" s="46">
        <v>0</v>
      </c>
      <c r="H261" s="46">
        <v>0</v>
      </c>
      <c r="I261" s="46">
        <v>0</v>
      </c>
      <c r="J261" s="46">
        <v>0</v>
      </c>
      <c r="K261" s="46">
        <f t="shared" si="179"/>
        <v>0</v>
      </c>
      <c r="L261" s="56">
        <f>+F261+K261</f>
        <v>3046000000</v>
      </c>
      <c r="M261" s="51">
        <f t="shared" si="163"/>
        <v>3.8596237198008584E-4</v>
      </c>
      <c r="N261" s="46">
        <v>0</v>
      </c>
      <c r="O261" s="46">
        <v>2764526192</v>
      </c>
      <c r="P261" s="46">
        <f>L261-O261</f>
        <v>281473808</v>
      </c>
      <c r="Q261" s="46">
        <v>2669096010.5</v>
      </c>
      <c r="R261" s="46">
        <f>+L261-Q261</f>
        <v>376903989.5</v>
      </c>
      <c r="S261" s="46">
        <f>O261-Q261</f>
        <v>95430181.5</v>
      </c>
      <c r="T261" s="46">
        <v>941729630.02999997</v>
      </c>
      <c r="U261" s="46">
        <f>+Q261-T261</f>
        <v>1727366380.47</v>
      </c>
      <c r="V261" s="46">
        <v>936904163.02999997</v>
      </c>
      <c r="W261" s="48">
        <f>+T261-V261</f>
        <v>4825467</v>
      </c>
      <c r="X261" s="49">
        <f t="shared" si="165"/>
        <v>0.8762626429743926</v>
      </c>
      <c r="Y261" s="49">
        <f t="shared" si="166"/>
        <v>0.30916928103414315</v>
      </c>
      <c r="Z261" s="49">
        <f t="shared" si="167"/>
        <v>0.30758508306959947</v>
      </c>
      <c r="AA261" s="49">
        <f t="shared" si="192"/>
        <v>0.3528271843070892</v>
      </c>
      <c r="AB261" s="49">
        <f t="shared" si="193"/>
        <v>0.99487595287848563</v>
      </c>
    </row>
    <row r="262" spans="1:28" ht="34.5" customHeight="1" x14ac:dyDescent="0.25">
      <c r="A262" s="39" t="s">
        <v>432</v>
      </c>
      <c r="B262" s="34" t="s">
        <v>37</v>
      </c>
      <c r="C262" s="34">
        <v>10</v>
      </c>
      <c r="D262" s="34" t="s">
        <v>38</v>
      </c>
      <c r="E262" s="40" t="s">
        <v>433</v>
      </c>
      <c r="F262" s="60">
        <f t="shared" ref="F262:J266" si="208">+F263</f>
        <v>49596199265</v>
      </c>
      <c r="G262" s="60">
        <f t="shared" si="208"/>
        <v>0</v>
      </c>
      <c r="H262" s="60">
        <f t="shared" si="208"/>
        <v>0</v>
      </c>
      <c r="I262" s="60">
        <f t="shared" si="208"/>
        <v>0</v>
      </c>
      <c r="J262" s="60">
        <f t="shared" si="208"/>
        <v>0</v>
      </c>
      <c r="K262" s="60">
        <f t="shared" si="179"/>
        <v>0</v>
      </c>
      <c r="L262" s="66">
        <f>+L263</f>
        <v>49596199265</v>
      </c>
      <c r="M262" s="42">
        <f t="shared" ref="M262:M304" si="209">L262/$L$304</f>
        <v>6.2843948488235032E-3</v>
      </c>
      <c r="N262" s="60">
        <f t="shared" ref="N262:W266" si="210">+N263</f>
        <v>0</v>
      </c>
      <c r="O262" s="60">
        <f t="shared" si="210"/>
        <v>49596199265</v>
      </c>
      <c r="P262" s="60">
        <f t="shared" si="210"/>
        <v>0</v>
      </c>
      <c r="Q262" s="60">
        <f t="shared" si="210"/>
        <v>49596199265</v>
      </c>
      <c r="R262" s="60">
        <f t="shared" si="210"/>
        <v>0</v>
      </c>
      <c r="S262" s="60">
        <f t="shared" si="210"/>
        <v>0</v>
      </c>
      <c r="T262" s="60">
        <f t="shared" si="210"/>
        <v>38463205748.410004</v>
      </c>
      <c r="U262" s="60">
        <f t="shared" si="210"/>
        <v>11132993516.589996</v>
      </c>
      <c r="V262" s="60">
        <f t="shared" si="210"/>
        <v>38463205748.410004</v>
      </c>
      <c r="W262" s="60">
        <f t="shared" si="210"/>
        <v>0</v>
      </c>
      <c r="X262" s="38">
        <f t="shared" si="165"/>
        <v>1</v>
      </c>
      <c r="Y262" s="38">
        <f t="shared" si="166"/>
        <v>0.77552728471984866</v>
      </c>
      <c r="Z262" s="38">
        <f t="shared" si="167"/>
        <v>0.77552728471984866</v>
      </c>
      <c r="AA262" s="38">
        <f t="shared" si="192"/>
        <v>0.77552728471984866</v>
      </c>
      <c r="AB262" s="38">
        <f t="shared" si="193"/>
        <v>1</v>
      </c>
    </row>
    <row r="263" spans="1:28" ht="34.5" customHeight="1" x14ac:dyDescent="0.25">
      <c r="A263" s="39" t="s">
        <v>434</v>
      </c>
      <c r="B263" s="34" t="s">
        <v>37</v>
      </c>
      <c r="C263" s="34">
        <v>10</v>
      </c>
      <c r="D263" s="34" t="s">
        <v>38</v>
      </c>
      <c r="E263" s="95" t="s">
        <v>251</v>
      </c>
      <c r="F263" s="60">
        <f t="shared" si="208"/>
        <v>49596199265</v>
      </c>
      <c r="G263" s="60">
        <f t="shared" si="208"/>
        <v>0</v>
      </c>
      <c r="H263" s="60">
        <f t="shared" si="208"/>
        <v>0</v>
      </c>
      <c r="I263" s="60">
        <f t="shared" si="208"/>
        <v>0</v>
      </c>
      <c r="J263" s="60">
        <f t="shared" si="208"/>
        <v>0</v>
      </c>
      <c r="K263" s="60">
        <f t="shared" si="179"/>
        <v>0</v>
      </c>
      <c r="L263" s="66">
        <f>+L264</f>
        <v>49596199265</v>
      </c>
      <c r="M263" s="42">
        <f t="shared" si="209"/>
        <v>6.2843948488235032E-3</v>
      </c>
      <c r="N263" s="60">
        <f t="shared" si="210"/>
        <v>0</v>
      </c>
      <c r="O263" s="60">
        <f t="shared" si="210"/>
        <v>49596199265</v>
      </c>
      <c r="P263" s="60">
        <f t="shared" si="210"/>
        <v>0</v>
      </c>
      <c r="Q263" s="60">
        <f t="shared" si="210"/>
        <v>49596199265</v>
      </c>
      <c r="R263" s="60">
        <f t="shared" si="210"/>
        <v>0</v>
      </c>
      <c r="S263" s="60">
        <f t="shared" si="210"/>
        <v>0</v>
      </c>
      <c r="T263" s="60">
        <f t="shared" si="210"/>
        <v>38463205748.410004</v>
      </c>
      <c r="U263" s="60">
        <f t="shared" si="210"/>
        <v>11132993516.589996</v>
      </c>
      <c r="V263" s="60">
        <f t="shared" si="210"/>
        <v>38463205748.410004</v>
      </c>
      <c r="W263" s="60">
        <f t="shared" si="210"/>
        <v>0</v>
      </c>
      <c r="X263" s="38">
        <f t="shared" si="165"/>
        <v>1</v>
      </c>
      <c r="Y263" s="38">
        <f t="shared" si="166"/>
        <v>0.77552728471984866</v>
      </c>
      <c r="Z263" s="38">
        <f t="shared" si="167"/>
        <v>0.77552728471984866</v>
      </c>
      <c r="AA263" s="38">
        <f t="shared" si="192"/>
        <v>0.77552728471984866</v>
      </c>
      <c r="AB263" s="38">
        <f t="shared" si="193"/>
        <v>1</v>
      </c>
    </row>
    <row r="264" spans="1:28" ht="34.5" customHeight="1" x14ac:dyDescent="0.25">
      <c r="A264" s="39" t="s">
        <v>435</v>
      </c>
      <c r="B264" s="34" t="s">
        <v>37</v>
      </c>
      <c r="C264" s="34">
        <v>10</v>
      </c>
      <c r="D264" s="34" t="s">
        <v>38</v>
      </c>
      <c r="E264" s="40" t="s">
        <v>436</v>
      </c>
      <c r="F264" s="60">
        <f t="shared" si="208"/>
        <v>49596199265</v>
      </c>
      <c r="G264" s="60">
        <f t="shared" si="208"/>
        <v>0</v>
      </c>
      <c r="H264" s="60">
        <f t="shared" si="208"/>
        <v>0</v>
      </c>
      <c r="I264" s="60">
        <f t="shared" si="208"/>
        <v>0</v>
      </c>
      <c r="J264" s="60">
        <f t="shared" si="208"/>
        <v>0</v>
      </c>
      <c r="K264" s="60">
        <f t="shared" si="179"/>
        <v>0</v>
      </c>
      <c r="L264" s="66">
        <f>+L265</f>
        <v>49596199265</v>
      </c>
      <c r="M264" s="42">
        <f t="shared" si="209"/>
        <v>6.2843948488235032E-3</v>
      </c>
      <c r="N264" s="60">
        <f t="shared" si="210"/>
        <v>0</v>
      </c>
      <c r="O264" s="60">
        <f t="shared" si="210"/>
        <v>49596199265</v>
      </c>
      <c r="P264" s="60">
        <f t="shared" si="210"/>
        <v>0</v>
      </c>
      <c r="Q264" s="60">
        <f t="shared" si="210"/>
        <v>49596199265</v>
      </c>
      <c r="R264" s="60">
        <f t="shared" si="210"/>
        <v>0</v>
      </c>
      <c r="S264" s="60">
        <f t="shared" si="210"/>
        <v>0</v>
      </c>
      <c r="T264" s="60">
        <f t="shared" si="210"/>
        <v>38463205748.410004</v>
      </c>
      <c r="U264" s="60">
        <f t="shared" si="210"/>
        <v>11132993516.589996</v>
      </c>
      <c r="V264" s="60">
        <f t="shared" si="210"/>
        <v>38463205748.410004</v>
      </c>
      <c r="W264" s="60">
        <f t="shared" si="210"/>
        <v>0</v>
      </c>
      <c r="X264" s="38">
        <f t="shared" ref="X264:X304" si="211">+Q264/L264</f>
        <v>1</v>
      </c>
      <c r="Y264" s="38">
        <f t="shared" ref="Y264:Y304" si="212">+T264/L264</f>
        <v>0.77552728471984866</v>
      </c>
      <c r="Z264" s="38">
        <f t="shared" ref="Z264:Z304" si="213">+V264/L264</f>
        <v>0.77552728471984866</v>
      </c>
      <c r="AA264" s="38">
        <f t="shared" si="192"/>
        <v>0.77552728471984866</v>
      </c>
      <c r="AB264" s="38">
        <f t="shared" si="193"/>
        <v>1</v>
      </c>
    </row>
    <row r="265" spans="1:28" ht="43.5" customHeight="1" x14ac:dyDescent="0.25">
      <c r="A265" s="39" t="s">
        <v>437</v>
      </c>
      <c r="B265" s="34" t="s">
        <v>37</v>
      </c>
      <c r="C265" s="34">
        <v>10</v>
      </c>
      <c r="D265" s="34" t="s">
        <v>38</v>
      </c>
      <c r="E265" s="40" t="s">
        <v>436</v>
      </c>
      <c r="F265" s="60">
        <f t="shared" si="208"/>
        <v>49596199265</v>
      </c>
      <c r="G265" s="60">
        <f t="shared" si="208"/>
        <v>0</v>
      </c>
      <c r="H265" s="60">
        <f t="shared" si="208"/>
        <v>0</v>
      </c>
      <c r="I265" s="60">
        <f t="shared" si="208"/>
        <v>0</v>
      </c>
      <c r="J265" s="60">
        <f t="shared" si="208"/>
        <v>0</v>
      </c>
      <c r="K265" s="60">
        <f t="shared" si="179"/>
        <v>0</v>
      </c>
      <c r="L265" s="66">
        <f>+L266</f>
        <v>49596199265</v>
      </c>
      <c r="M265" s="42">
        <f t="shared" si="209"/>
        <v>6.2843948488235032E-3</v>
      </c>
      <c r="N265" s="60">
        <f t="shared" si="210"/>
        <v>0</v>
      </c>
      <c r="O265" s="60">
        <f t="shared" si="210"/>
        <v>49596199265</v>
      </c>
      <c r="P265" s="60">
        <f t="shared" si="210"/>
        <v>0</v>
      </c>
      <c r="Q265" s="60">
        <f t="shared" si="210"/>
        <v>49596199265</v>
      </c>
      <c r="R265" s="60">
        <f t="shared" si="210"/>
        <v>0</v>
      </c>
      <c r="S265" s="60">
        <f t="shared" si="210"/>
        <v>0</v>
      </c>
      <c r="T265" s="60">
        <f t="shared" si="210"/>
        <v>38463205748.410004</v>
      </c>
      <c r="U265" s="60">
        <f t="shared" si="210"/>
        <v>11132993516.589996</v>
      </c>
      <c r="V265" s="60">
        <f t="shared" si="210"/>
        <v>38463205748.410004</v>
      </c>
      <c r="W265" s="60">
        <f t="shared" si="210"/>
        <v>0</v>
      </c>
      <c r="X265" s="38">
        <f t="shared" si="211"/>
        <v>1</v>
      </c>
      <c r="Y265" s="38">
        <f t="shared" si="212"/>
        <v>0.77552728471984866</v>
      </c>
      <c r="Z265" s="38">
        <f t="shared" si="213"/>
        <v>0.77552728471984866</v>
      </c>
      <c r="AA265" s="38">
        <f t="shared" si="192"/>
        <v>0.77552728471984866</v>
      </c>
      <c r="AB265" s="38">
        <f t="shared" si="193"/>
        <v>1</v>
      </c>
    </row>
    <row r="266" spans="1:28" ht="33.75" customHeight="1" x14ac:dyDescent="0.25">
      <c r="A266" s="39" t="s">
        <v>438</v>
      </c>
      <c r="B266" s="34" t="s">
        <v>37</v>
      </c>
      <c r="C266" s="34">
        <v>10</v>
      </c>
      <c r="D266" s="34" t="s">
        <v>38</v>
      </c>
      <c r="E266" s="40" t="s">
        <v>439</v>
      </c>
      <c r="F266" s="60">
        <f t="shared" si="208"/>
        <v>49596199265</v>
      </c>
      <c r="G266" s="60">
        <f t="shared" si="208"/>
        <v>0</v>
      </c>
      <c r="H266" s="60">
        <f t="shared" si="208"/>
        <v>0</v>
      </c>
      <c r="I266" s="60">
        <f t="shared" si="208"/>
        <v>0</v>
      </c>
      <c r="J266" s="60">
        <f t="shared" si="208"/>
        <v>0</v>
      </c>
      <c r="K266" s="60">
        <f t="shared" si="179"/>
        <v>0</v>
      </c>
      <c r="L266" s="66">
        <f>+L267</f>
        <v>49596199265</v>
      </c>
      <c r="M266" s="42">
        <f t="shared" si="209"/>
        <v>6.2843948488235032E-3</v>
      </c>
      <c r="N266" s="60">
        <f t="shared" si="210"/>
        <v>0</v>
      </c>
      <c r="O266" s="60">
        <f t="shared" si="210"/>
        <v>49596199265</v>
      </c>
      <c r="P266" s="60">
        <f t="shared" si="210"/>
        <v>0</v>
      </c>
      <c r="Q266" s="60">
        <f t="shared" si="210"/>
        <v>49596199265</v>
      </c>
      <c r="R266" s="60">
        <f t="shared" si="210"/>
        <v>0</v>
      </c>
      <c r="S266" s="60">
        <f t="shared" si="210"/>
        <v>0</v>
      </c>
      <c r="T266" s="60">
        <f t="shared" si="210"/>
        <v>38463205748.410004</v>
      </c>
      <c r="U266" s="60">
        <f t="shared" si="210"/>
        <v>11132993516.589996</v>
      </c>
      <c r="V266" s="60">
        <f t="shared" si="210"/>
        <v>38463205748.410004</v>
      </c>
      <c r="W266" s="60">
        <f t="shared" si="210"/>
        <v>0</v>
      </c>
      <c r="X266" s="38">
        <f t="shared" si="211"/>
        <v>1</v>
      </c>
      <c r="Y266" s="38">
        <f t="shared" si="212"/>
        <v>0.77552728471984866</v>
      </c>
      <c r="Z266" s="38">
        <f t="shared" si="213"/>
        <v>0.77552728471984866</v>
      </c>
      <c r="AA266" s="38">
        <f t="shared" si="192"/>
        <v>0.77552728471984866</v>
      </c>
      <c r="AB266" s="38">
        <f t="shared" si="193"/>
        <v>1</v>
      </c>
    </row>
    <row r="267" spans="1:28" ht="41.25" customHeight="1" x14ac:dyDescent="0.25">
      <c r="A267" s="43" t="s">
        <v>440</v>
      </c>
      <c r="B267" s="44" t="s">
        <v>37</v>
      </c>
      <c r="C267" s="44">
        <v>10</v>
      </c>
      <c r="D267" s="44" t="s">
        <v>38</v>
      </c>
      <c r="E267" s="45" t="s">
        <v>258</v>
      </c>
      <c r="F267" s="46">
        <v>49596199265</v>
      </c>
      <c r="G267" s="46">
        <v>0</v>
      </c>
      <c r="H267" s="46">
        <v>0</v>
      </c>
      <c r="I267" s="46">
        <v>0</v>
      </c>
      <c r="J267" s="46">
        <v>0</v>
      </c>
      <c r="K267" s="46">
        <f t="shared" si="179"/>
        <v>0</v>
      </c>
      <c r="L267" s="56">
        <f>+F267+K267</f>
        <v>49596199265</v>
      </c>
      <c r="M267" s="51">
        <f t="shared" si="209"/>
        <v>6.2843948488235032E-3</v>
      </c>
      <c r="N267" s="46">
        <v>0</v>
      </c>
      <c r="O267" s="46">
        <v>49596199265</v>
      </c>
      <c r="P267" s="46">
        <f>L267-O267</f>
        <v>0</v>
      </c>
      <c r="Q267" s="46">
        <v>49596199265</v>
      </c>
      <c r="R267" s="46">
        <f>+L267-Q267</f>
        <v>0</v>
      </c>
      <c r="S267" s="46">
        <f>O267-Q267</f>
        <v>0</v>
      </c>
      <c r="T267" s="46">
        <v>38463205748.410004</v>
      </c>
      <c r="U267" s="46">
        <f>+Q267-T267</f>
        <v>11132993516.589996</v>
      </c>
      <c r="V267" s="46">
        <v>38463205748.410004</v>
      </c>
      <c r="W267" s="48">
        <f>+T267-V267</f>
        <v>0</v>
      </c>
      <c r="X267" s="49">
        <f t="shared" si="211"/>
        <v>1</v>
      </c>
      <c r="Y267" s="49">
        <f t="shared" si="212"/>
        <v>0.77552728471984866</v>
      </c>
      <c r="Z267" s="49">
        <f t="shared" si="213"/>
        <v>0.77552728471984866</v>
      </c>
      <c r="AA267" s="49">
        <f t="shared" si="192"/>
        <v>0.77552728471984866</v>
      </c>
      <c r="AB267" s="49">
        <f>+V267/T267</f>
        <v>1</v>
      </c>
    </row>
    <row r="268" spans="1:28" ht="34.5" customHeight="1" x14ac:dyDescent="0.25">
      <c r="A268" s="105" t="s">
        <v>441</v>
      </c>
      <c r="B268" s="100" t="s">
        <v>37</v>
      </c>
      <c r="C268" s="34">
        <v>10</v>
      </c>
      <c r="D268" s="34" t="s">
        <v>38</v>
      </c>
      <c r="E268" s="95" t="s">
        <v>442</v>
      </c>
      <c r="F268" s="66">
        <f t="shared" ref="F268:J270" si="214">+F271</f>
        <v>26169238642</v>
      </c>
      <c r="G268" s="66">
        <f t="shared" si="214"/>
        <v>0</v>
      </c>
      <c r="H268" s="66">
        <f t="shared" si="214"/>
        <v>0</v>
      </c>
      <c r="I268" s="66">
        <f t="shared" si="214"/>
        <v>0</v>
      </c>
      <c r="J268" s="66">
        <f t="shared" si="214"/>
        <v>0</v>
      </c>
      <c r="K268" s="66">
        <f t="shared" si="179"/>
        <v>0</v>
      </c>
      <c r="L268" s="66">
        <f>+L271</f>
        <v>26169238642</v>
      </c>
      <c r="M268" s="42">
        <f t="shared" si="209"/>
        <v>3.3159361192315303E-3</v>
      </c>
      <c r="N268" s="66">
        <f t="shared" ref="N268:W270" si="215">+N271</f>
        <v>0</v>
      </c>
      <c r="O268" s="66">
        <f t="shared" si="215"/>
        <v>20013987848.879997</v>
      </c>
      <c r="P268" s="66">
        <f t="shared" si="215"/>
        <v>6155250793.1199999</v>
      </c>
      <c r="Q268" s="66">
        <f t="shared" si="215"/>
        <v>17476200916.25</v>
      </c>
      <c r="R268" s="66">
        <f t="shared" si="215"/>
        <v>8693037725.75</v>
      </c>
      <c r="S268" s="66">
        <f t="shared" si="215"/>
        <v>2537786932.6300011</v>
      </c>
      <c r="T268" s="66">
        <f t="shared" si="215"/>
        <v>6756304824.6099997</v>
      </c>
      <c r="U268" s="66">
        <f t="shared" si="215"/>
        <v>10719896091.639999</v>
      </c>
      <c r="V268" s="66">
        <f t="shared" si="215"/>
        <v>6751320405.6099997</v>
      </c>
      <c r="W268" s="66">
        <f t="shared" si="215"/>
        <v>4984419</v>
      </c>
      <c r="X268" s="38">
        <f t="shared" si="211"/>
        <v>0.66781464892149311</v>
      </c>
      <c r="Y268" s="38">
        <f t="shared" si="212"/>
        <v>0.25817735536893116</v>
      </c>
      <c r="Z268" s="38">
        <f t="shared" si="213"/>
        <v>0.25798688674016484</v>
      </c>
      <c r="AA268" s="38">
        <f t="shared" si="192"/>
        <v>0.38660031759692948</v>
      </c>
      <c r="AB268" s="38">
        <f>+V268/T268</f>
        <v>0.99926225664332902</v>
      </c>
    </row>
    <row r="269" spans="1:28" ht="34.5" customHeight="1" x14ac:dyDescent="0.25">
      <c r="A269" s="105" t="s">
        <v>441</v>
      </c>
      <c r="B269" s="100" t="s">
        <v>37</v>
      </c>
      <c r="C269" s="34">
        <v>13</v>
      </c>
      <c r="D269" s="34" t="s">
        <v>38</v>
      </c>
      <c r="E269" s="95" t="s">
        <v>442</v>
      </c>
      <c r="F269" s="66">
        <f t="shared" si="214"/>
        <v>15000000000</v>
      </c>
      <c r="G269" s="66">
        <f t="shared" si="214"/>
        <v>0</v>
      </c>
      <c r="H269" s="66">
        <f t="shared" si="214"/>
        <v>0</v>
      </c>
      <c r="I269" s="66">
        <f t="shared" si="214"/>
        <v>2925000000</v>
      </c>
      <c r="J269" s="66">
        <f t="shared" si="214"/>
        <v>2925000000</v>
      </c>
      <c r="K269" s="66">
        <f t="shared" si="179"/>
        <v>0</v>
      </c>
      <c r="L269" s="66">
        <f>+L272</f>
        <v>15000000000</v>
      </c>
      <c r="M269" s="42">
        <f t="shared" si="209"/>
        <v>1.9006682796130295E-3</v>
      </c>
      <c r="N269" s="66">
        <f t="shared" si="215"/>
        <v>0</v>
      </c>
      <c r="O269" s="66">
        <f t="shared" si="215"/>
        <v>10555000000</v>
      </c>
      <c r="P269" s="66">
        <f t="shared" si="215"/>
        <v>4445000000</v>
      </c>
      <c r="Q269" s="66">
        <f t="shared" si="215"/>
        <v>6405089410</v>
      </c>
      <c r="R269" s="66">
        <f t="shared" si="215"/>
        <v>8594910590</v>
      </c>
      <c r="S269" s="66">
        <f t="shared" si="215"/>
        <v>4149910590</v>
      </c>
      <c r="T269" s="66">
        <f t="shared" si="215"/>
        <v>0</v>
      </c>
      <c r="U269" s="66">
        <f t="shared" si="215"/>
        <v>6405089410</v>
      </c>
      <c r="V269" s="66">
        <f t="shared" si="215"/>
        <v>0</v>
      </c>
      <c r="W269" s="66">
        <f t="shared" si="215"/>
        <v>0</v>
      </c>
      <c r="X269" s="38">
        <f t="shared" si="211"/>
        <v>0.42700596066666668</v>
      </c>
      <c r="Y269" s="38">
        <f t="shared" si="212"/>
        <v>0</v>
      </c>
      <c r="Z269" s="38">
        <f t="shared" si="213"/>
        <v>0</v>
      </c>
      <c r="AA269" s="38">
        <f t="shared" si="192"/>
        <v>0</v>
      </c>
      <c r="AB269" s="38" t="s">
        <v>40</v>
      </c>
    </row>
    <row r="270" spans="1:28" ht="34.5" customHeight="1" x14ac:dyDescent="0.25">
      <c r="A270" s="105" t="s">
        <v>441</v>
      </c>
      <c r="B270" s="100" t="s">
        <v>41</v>
      </c>
      <c r="C270" s="34">
        <v>20</v>
      </c>
      <c r="D270" s="34" t="s">
        <v>38</v>
      </c>
      <c r="E270" s="95" t="s">
        <v>442</v>
      </c>
      <c r="F270" s="60">
        <f t="shared" si="214"/>
        <v>21336005728</v>
      </c>
      <c r="G270" s="60">
        <f t="shared" si="214"/>
        <v>0</v>
      </c>
      <c r="H270" s="60">
        <f t="shared" si="214"/>
        <v>0</v>
      </c>
      <c r="I270" s="60">
        <f t="shared" si="214"/>
        <v>2074546116</v>
      </c>
      <c r="J270" s="60">
        <f t="shared" si="214"/>
        <v>2074546116</v>
      </c>
      <c r="K270" s="66">
        <f t="shared" si="179"/>
        <v>0</v>
      </c>
      <c r="L270" s="66">
        <f>+L273</f>
        <v>21336005728</v>
      </c>
      <c r="M270" s="42">
        <f t="shared" si="209"/>
        <v>2.7035112867234336E-3</v>
      </c>
      <c r="N270" s="60">
        <f t="shared" si="215"/>
        <v>0</v>
      </c>
      <c r="O270" s="60">
        <f t="shared" si="215"/>
        <v>16009440935</v>
      </c>
      <c r="P270" s="60">
        <f t="shared" si="215"/>
        <v>5326564793</v>
      </c>
      <c r="Q270" s="60">
        <f t="shared" si="215"/>
        <v>5270277609.75</v>
      </c>
      <c r="R270" s="60">
        <f t="shared" si="215"/>
        <v>16065728118.25</v>
      </c>
      <c r="S270" s="60">
        <f t="shared" si="215"/>
        <v>10739163325.25</v>
      </c>
      <c r="T270" s="60">
        <f t="shared" si="215"/>
        <v>1879699407.75</v>
      </c>
      <c r="U270" s="60">
        <f t="shared" si="215"/>
        <v>3390578202</v>
      </c>
      <c r="V270" s="60">
        <f t="shared" si="215"/>
        <v>1867243579.75</v>
      </c>
      <c r="W270" s="60">
        <f t="shared" si="215"/>
        <v>12455828</v>
      </c>
      <c r="X270" s="38">
        <f t="shared" si="211"/>
        <v>0.24701331996895873</v>
      </c>
      <c r="Y270" s="38">
        <f t="shared" si="212"/>
        <v>8.8099873599265285E-2</v>
      </c>
      <c r="Z270" s="38">
        <f t="shared" si="213"/>
        <v>8.7516079792739732E-2</v>
      </c>
      <c r="AA270" s="38">
        <f t="shared" si="192"/>
        <v>0.35666041657322967</v>
      </c>
      <c r="AB270" s="38">
        <f>+V270/T270</f>
        <v>0.9933735000667423</v>
      </c>
    </row>
    <row r="271" spans="1:28" ht="34.5" customHeight="1" x14ac:dyDescent="0.25">
      <c r="A271" s="105" t="s">
        <v>443</v>
      </c>
      <c r="B271" s="100" t="s">
        <v>37</v>
      </c>
      <c r="C271" s="34">
        <v>10</v>
      </c>
      <c r="D271" s="34" t="s">
        <v>38</v>
      </c>
      <c r="E271" s="95" t="s">
        <v>251</v>
      </c>
      <c r="F271" s="66">
        <f>+F274+F278+F296+F300</f>
        <v>26169238642</v>
      </c>
      <c r="G271" s="66">
        <f>+G274+G278+G296+G300</f>
        <v>0</v>
      </c>
      <c r="H271" s="66">
        <f>+H274+H278+H296+H300</f>
        <v>0</v>
      </c>
      <c r="I271" s="66">
        <f>+I274+I278+I296+I300</f>
        <v>0</v>
      </c>
      <c r="J271" s="66">
        <f>+J274+J278+J296+J300</f>
        <v>0</v>
      </c>
      <c r="K271" s="66">
        <f t="shared" si="179"/>
        <v>0</v>
      </c>
      <c r="L271" s="66">
        <f>+L274+L278+L296+L300</f>
        <v>26169238642</v>
      </c>
      <c r="M271" s="42">
        <f t="shared" si="209"/>
        <v>3.3159361192315303E-3</v>
      </c>
      <c r="N271" s="66">
        <f t="shared" ref="N271:W271" si="216">+N274+N278+N296+N300</f>
        <v>0</v>
      </c>
      <c r="O271" s="66">
        <f t="shared" si="216"/>
        <v>20013987848.879997</v>
      </c>
      <c r="P271" s="66">
        <f t="shared" si="216"/>
        <v>6155250793.1199999</v>
      </c>
      <c r="Q271" s="66">
        <f t="shared" si="216"/>
        <v>17476200916.25</v>
      </c>
      <c r="R271" s="66">
        <f t="shared" si="216"/>
        <v>8693037725.75</v>
      </c>
      <c r="S271" s="66">
        <f t="shared" si="216"/>
        <v>2537786932.6300011</v>
      </c>
      <c r="T271" s="66">
        <f t="shared" si="216"/>
        <v>6756304824.6099997</v>
      </c>
      <c r="U271" s="66">
        <f t="shared" si="216"/>
        <v>10719896091.639999</v>
      </c>
      <c r="V271" s="66">
        <f t="shared" si="216"/>
        <v>6751320405.6099997</v>
      </c>
      <c r="W271" s="66">
        <f t="shared" si="216"/>
        <v>4984419</v>
      </c>
      <c r="X271" s="38">
        <f t="shared" si="211"/>
        <v>0.66781464892149311</v>
      </c>
      <c r="Y271" s="38">
        <f t="shared" si="212"/>
        <v>0.25817735536893116</v>
      </c>
      <c r="Z271" s="38">
        <f t="shared" si="213"/>
        <v>0.25798688674016484</v>
      </c>
      <c r="AA271" s="38">
        <f t="shared" si="192"/>
        <v>0.38660031759692948</v>
      </c>
      <c r="AB271" s="38">
        <f>+V271/T271</f>
        <v>0.99926225664332902</v>
      </c>
    </row>
    <row r="272" spans="1:28" ht="34.5" customHeight="1" x14ac:dyDescent="0.25">
      <c r="A272" s="105" t="s">
        <v>443</v>
      </c>
      <c r="B272" s="100" t="s">
        <v>37</v>
      </c>
      <c r="C272" s="34">
        <v>13</v>
      </c>
      <c r="D272" s="34" t="s">
        <v>38</v>
      </c>
      <c r="E272" s="95" t="s">
        <v>251</v>
      </c>
      <c r="F272" s="66">
        <f t="shared" ref="F272:J273" si="217">+F279</f>
        <v>15000000000</v>
      </c>
      <c r="G272" s="66">
        <f t="shared" si="217"/>
        <v>0</v>
      </c>
      <c r="H272" s="66">
        <f t="shared" si="217"/>
        <v>0</v>
      </c>
      <c r="I272" s="66">
        <f t="shared" si="217"/>
        <v>2925000000</v>
      </c>
      <c r="J272" s="66">
        <f t="shared" si="217"/>
        <v>2925000000</v>
      </c>
      <c r="K272" s="66">
        <f t="shared" si="179"/>
        <v>0</v>
      </c>
      <c r="L272" s="66">
        <f>+L279</f>
        <v>15000000000</v>
      </c>
      <c r="M272" s="42">
        <f t="shared" si="209"/>
        <v>1.9006682796130295E-3</v>
      </c>
      <c r="N272" s="66">
        <f t="shared" ref="N272:W273" si="218">+N279</f>
        <v>0</v>
      </c>
      <c r="O272" s="66">
        <f t="shared" si="218"/>
        <v>10555000000</v>
      </c>
      <c r="P272" s="66">
        <f t="shared" si="218"/>
        <v>4445000000</v>
      </c>
      <c r="Q272" s="66">
        <f t="shared" si="218"/>
        <v>6405089410</v>
      </c>
      <c r="R272" s="66">
        <f t="shared" si="218"/>
        <v>8594910590</v>
      </c>
      <c r="S272" s="66">
        <f t="shared" si="218"/>
        <v>4149910590</v>
      </c>
      <c r="T272" s="66">
        <f t="shared" si="218"/>
        <v>0</v>
      </c>
      <c r="U272" s="66">
        <f t="shared" si="218"/>
        <v>6405089410</v>
      </c>
      <c r="V272" s="66">
        <f t="shared" si="218"/>
        <v>0</v>
      </c>
      <c r="W272" s="66">
        <f t="shared" si="218"/>
        <v>0</v>
      </c>
      <c r="X272" s="38">
        <f t="shared" si="211"/>
        <v>0.42700596066666668</v>
      </c>
      <c r="Y272" s="38">
        <f t="shared" si="212"/>
        <v>0</v>
      </c>
      <c r="Z272" s="38">
        <f t="shared" si="213"/>
        <v>0</v>
      </c>
      <c r="AA272" s="38">
        <f t="shared" si="192"/>
        <v>0</v>
      </c>
      <c r="AB272" s="38" t="s">
        <v>40</v>
      </c>
    </row>
    <row r="273" spans="1:28" ht="34.5" customHeight="1" x14ac:dyDescent="0.25">
      <c r="A273" s="105" t="s">
        <v>443</v>
      </c>
      <c r="B273" s="100" t="s">
        <v>41</v>
      </c>
      <c r="C273" s="34">
        <v>20</v>
      </c>
      <c r="D273" s="34" t="s">
        <v>38</v>
      </c>
      <c r="E273" s="95" t="s">
        <v>251</v>
      </c>
      <c r="F273" s="66">
        <f t="shared" si="217"/>
        <v>21336005728</v>
      </c>
      <c r="G273" s="66">
        <f t="shared" si="217"/>
        <v>0</v>
      </c>
      <c r="H273" s="66">
        <f t="shared" si="217"/>
        <v>0</v>
      </c>
      <c r="I273" s="66">
        <f t="shared" si="217"/>
        <v>2074546116</v>
      </c>
      <c r="J273" s="66">
        <f t="shared" si="217"/>
        <v>2074546116</v>
      </c>
      <c r="K273" s="66">
        <f t="shared" si="179"/>
        <v>0</v>
      </c>
      <c r="L273" s="66">
        <f>+L280</f>
        <v>21336005728</v>
      </c>
      <c r="M273" s="42">
        <f t="shared" si="209"/>
        <v>2.7035112867234336E-3</v>
      </c>
      <c r="N273" s="66">
        <f t="shared" si="218"/>
        <v>0</v>
      </c>
      <c r="O273" s="66">
        <f t="shared" si="218"/>
        <v>16009440935</v>
      </c>
      <c r="P273" s="66">
        <f t="shared" si="218"/>
        <v>5326564793</v>
      </c>
      <c r="Q273" s="66">
        <f t="shared" si="218"/>
        <v>5270277609.75</v>
      </c>
      <c r="R273" s="66">
        <f t="shared" si="218"/>
        <v>16065728118.25</v>
      </c>
      <c r="S273" s="66">
        <f t="shared" si="218"/>
        <v>10739163325.25</v>
      </c>
      <c r="T273" s="66">
        <f t="shared" si="218"/>
        <v>1879699407.75</v>
      </c>
      <c r="U273" s="66">
        <f t="shared" si="218"/>
        <v>3390578202</v>
      </c>
      <c r="V273" s="66">
        <f t="shared" si="218"/>
        <v>1867243579.75</v>
      </c>
      <c r="W273" s="66">
        <f t="shared" si="218"/>
        <v>12455828</v>
      </c>
      <c r="X273" s="38">
        <f t="shared" si="211"/>
        <v>0.24701331996895873</v>
      </c>
      <c r="Y273" s="38">
        <f t="shared" si="212"/>
        <v>8.8099873599265285E-2</v>
      </c>
      <c r="Z273" s="38">
        <f t="shared" si="213"/>
        <v>8.7516079792739732E-2</v>
      </c>
      <c r="AA273" s="38">
        <f t="shared" si="192"/>
        <v>0.35666041657322967</v>
      </c>
      <c r="AB273" s="38">
        <f t="shared" ref="AB273:AB278" si="219">+V273/T273</f>
        <v>0.9933735000667423</v>
      </c>
    </row>
    <row r="274" spans="1:28" ht="66" customHeight="1" x14ac:dyDescent="0.25">
      <c r="A274" s="96" t="s">
        <v>444</v>
      </c>
      <c r="B274" s="100" t="s">
        <v>37</v>
      </c>
      <c r="C274" s="34">
        <v>10</v>
      </c>
      <c r="D274" s="34" t="s">
        <v>38</v>
      </c>
      <c r="E274" s="95" t="s">
        <v>445</v>
      </c>
      <c r="F274" s="66">
        <f t="shared" ref="F274:J276" si="220">+F275</f>
        <v>50000000</v>
      </c>
      <c r="G274" s="66">
        <f t="shared" si="220"/>
        <v>0</v>
      </c>
      <c r="H274" s="66">
        <f t="shared" si="220"/>
        <v>0</v>
      </c>
      <c r="I274" s="66">
        <f t="shared" si="220"/>
        <v>0</v>
      </c>
      <c r="J274" s="66">
        <f t="shared" si="220"/>
        <v>0</v>
      </c>
      <c r="K274" s="66">
        <f t="shared" si="179"/>
        <v>0</v>
      </c>
      <c r="L274" s="66">
        <f>+L275</f>
        <v>50000000</v>
      </c>
      <c r="M274" s="61">
        <f t="shared" si="209"/>
        <v>6.3355609320434317E-6</v>
      </c>
      <c r="N274" s="66">
        <f t="shared" ref="N274:W276" si="221">+N275</f>
        <v>0</v>
      </c>
      <c r="O274" s="66">
        <f t="shared" si="221"/>
        <v>29022761</v>
      </c>
      <c r="P274" s="66">
        <f t="shared" si="221"/>
        <v>20977239</v>
      </c>
      <c r="Q274" s="66">
        <f t="shared" si="221"/>
        <v>15640603.140000001</v>
      </c>
      <c r="R274" s="66">
        <f t="shared" si="221"/>
        <v>34359396.859999999</v>
      </c>
      <c r="S274" s="66">
        <f t="shared" si="221"/>
        <v>13382157.859999999</v>
      </c>
      <c r="T274" s="66">
        <f t="shared" si="221"/>
        <v>6211619.1399999997</v>
      </c>
      <c r="U274" s="66">
        <f t="shared" si="221"/>
        <v>9428984</v>
      </c>
      <c r="V274" s="66">
        <f t="shared" si="221"/>
        <v>6211619.1399999997</v>
      </c>
      <c r="W274" s="66">
        <f t="shared" si="221"/>
        <v>0</v>
      </c>
      <c r="X274" s="38">
        <f t="shared" si="211"/>
        <v>0.31281206280000001</v>
      </c>
      <c r="Y274" s="38">
        <f t="shared" si="212"/>
        <v>0.1242323828</v>
      </c>
      <c r="Z274" s="38">
        <f t="shared" si="213"/>
        <v>0.1242323828</v>
      </c>
      <c r="AA274" s="38">
        <f t="shared" si="192"/>
        <v>0.39714703355103476</v>
      </c>
      <c r="AB274" s="38">
        <f t="shared" si="219"/>
        <v>1</v>
      </c>
    </row>
    <row r="275" spans="1:28" ht="49.5" customHeight="1" x14ac:dyDescent="0.25">
      <c r="A275" s="96" t="s">
        <v>446</v>
      </c>
      <c r="B275" s="100" t="s">
        <v>37</v>
      </c>
      <c r="C275" s="34">
        <v>10</v>
      </c>
      <c r="D275" s="34" t="s">
        <v>38</v>
      </c>
      <c r="E275" s="95" t="s">
        <v>445</v>
      </c>
      <c r="F275" s="66">
        <f t="shared" si="220"/>
        <v>50000000</v>
      </c>
      <c r="G275" s="66">
        <f t="shared" si="220"/>
        <v>0</v>
      </c>
      <c r="H275" s="66">
        <f t="shared" si="220"/>
        <v>0</v>
      </c>
      <c r="I275" s="66">
        <f t="shared" si="220"/>
        <v>0</v>
      </c>
      <c r="J275" s="66">
        <f t="shared" si="220"/>
        <v>0</v>
      </c>
      <c r="K275" s="66">
        <f t="shared" si="179"/>
        <v>0</v>
      </c>
      <c r="L275" s="66">
        <f>+L276</f>
        <v>50000000</v>
      </c>
      <c r="M275" s="61">
        <f t="shared" si="209"/>
        <v>6.3355609320434317E-6</v>
      </c>
      <c r="N275" s="66">
        <f t="shared" si="221"/>
        <v>0</v>
      </c>
      <c r="O275" s="66">
        <f t="shared" si="221"/>
        <v>29022761</v>
      </c>
      <c r="P275" s="66">
        <f t="shared" si="221"/>
        <v>20977239</v>
      </c>
      <c r="Q275" s="66">
        <f t="shared" si="221"/>
        <v>15640603.140000001</v>
      </c>
      <c r="R275" s="66">
        <f t="shared" si="221"/>
        <v>34359396.859999999</v>
      </c>
      <c r="S275" s="66">
        <f t="shared" si="221"/>
        <v>13382157.859999999</v>
      </c>
      <c r="T275" s="66">
        <f t="shared" si="221"/>
        <v>6211619.1399999997</v>
      </c>
      <c r="U275" s="66">
        <f t="shared" si="221"/>
        <v>9428984</v>
      </c>
      <c r="V275" s="66">
        <f t="shared" si="221"/>
        <v>6211619.1399999997</v>
      </c>
      <c r="W275" s="66">
        <f t="shared" si="221"/>
        <v>0</v>
      </c>
      <c r="X275" s="38">
        <f t="shared" si="211"/>
        <v>0.31281206280000001</v>
      </c>
      <c r="Y275" s="38">
        <f t="shared" si="212"/>
        <v>0.1242323828</v>
      </c>
      <c r="Z275" s="38">
        <f t="shared" si="213"/>
        <v>0.1242323828</v>
      </c>
      <c r="AA275" s="38">
        <f t="shared" si="192"/>
        <v>0.39714703355103476</v>
      </c>
      <c r="AB275" s="38">
        <f t="shared" si="219"/>
        <v>1</v>
      </c>
    </row>
    <row r="276" spans="1:28" ht="35.25" customHeight="1" x14ac:dyDescent="0.25">
      <c r="A276" s="96" t="s">
        <v>447</v>
      </c>
      <c r="B276" s="100" t="s">
        <v>37</v>
      </c>
      <c r="C276" s="34">
        <v>10</v>
      </c>
      <c r="D276" s="34" t="s">
        <v>38</v>
      </c>
      <c r="E276" s="95" t="s">
        <v>448</v>
      </c>
      <c r="F276" s="66">
        <f t="shared" si="220"/>
        <v>50000000</v>
      </c>
      <c r="G276" s="66">
        <f t="shared" si="220"/>
        <v>0</v>
      </c>
      <c r="H276" s="66">
        <f t="shared" si="220"/>
        <v>0</v>
      </c>
      <c r="I276" s="66">
        <f t="shared" si="220"/>
        <v>0</v>
      </c>
      <c r="J276" s="66">
        <f t="shared" si="220"/>
        <v>0</v>
      </c>
      <c r="K276" s="66">
        <f t="shared" si="179"/>
        <v>0</v>
      </c>
      <c r="L276" s="66">
        <f>+L277</f>
        <v>50000000</v>
      </c>
      <c r="M276" s="61">
        <f t="shared" si="209"/>
        <v>6.3355609320434317E-6</v>
      </c>
      <c r="N276" s="66">
        <f t="shared" si="221"/>
        <v>0</v>
      </c>
      <c r="O276" s="66">
        <f t="shared" si="221"/>
        <v>29022761</v>
      </c>
      <c r="P276" s="66">
        <f t="shared" si="221"/>
        <v>20977239</v>
      </c>
      <c r="Q276" s="66">
        <f t="shared" si="221"/>
        <v>15640603.140000001</v>
      </c>
      <c r="R276" s="66">
        <f t="shared" si="221"/>
        <v>34359396.859999999</v>
      </c>
      <c r="S276" s="66">
        <f t="shared" si="221"/>
        <v>13382157.859999999</v>
      </c>
      <c r="T276" s="66">
        <f t="shared" si="221"/>
        <v>6211619.1399999997</v>
      </c>
      <c r="U276" s="66">
        <f t="shared" si="221"/>
        <v>9428984</v>
      </c>
      <c r="V276" s="66">
        <f t="shared" si="221"/>
        <v>6211619.1399999997</v>
      </c>
      <c r="W276" s="66">
        <f t="shared" si="221"/>
        <v>0</v>
      </c>
      <c r="X276" s="38">
        <f t="shared" si="211"/>
        <v>0.31281206280000001</v>
      </c>
      <c r="Y276" s="38">
        <f t="shared" si="212"/>
        <v>0.1242323828</v>
      </c>
      <c r="Z276" s="38">
        <f t="shared" si="213"/>
        <v>0.1242323828</v>
      </c>
      <c r="AA276" s="38">
        <f t="shared" si="192"/>
        <v>0.39714703355103476</v>
      </c>
      <c r="AB276" s="38">
        <f t="shared" si="219"/>
        <v>1</v>
      </c>
    </row>
    <row r="277" spans="1:28" ht="48" customHeight="1" x14ac:dyDescent="0.25">
      <c r="A277" s="43" t="s">
        <v>449</v>
      </c>
      <c r="B277" s="103" t="s">
        <v>37</v>
      </c>
      <c r="C277" s="44">
        <v>10</v>
      </c>
      <c r="D277" s="44" t="s">
        <v>38</v>
      </c>
      <c r="E277" s="45" t="s">
        <v>258</v>
      </c>
      <c r="F277" s="46">
        <v>50000000</v>
      </c>
      <c r="G277" s="46">
        <v>0</v>
      </c>
      <c r="H277" s="46">
        <v>0</v>
      </c>
      <c r="I277" s="46">
        <v>0</v>
      </c>
      <c r="J277" s="46">
        <v>0</v>
      </c>
      <c r="K277" s="46">
        <f t="shared" si="179"/>
        <v>0</v>
      </c>
      <c r="L277" s="56">
        <f>+F277+K277</f>
        <v>50000000</v>
      </c>
      <c r="M277" s="53">
        <f t="shared" si="209"/>
        <v>6.3355609320434317E-6</v>
      </c>
      <c r="N277" s="46">
        <v>0</v>
      </c>
      <c r="O277" s="46">
        <v>29022761</v>
      </c>
      <c r="P277" s="46">
        <f>L277-O277</f>
        <v>20977239</v>
      </c>
      <c r="Q277" s="46">
        <v>15640603.140000001</v>
      </c>
      <c r="R277" s="46">
        <f>+L277-Q277</f>
        <v>34359396.859999999</v>
      </c>
      <c r="S277" s="46">
        <f>O277-Q277</f>
        <v>13382157.859999999</v>
      </c>
      <c r="T277" s="46">
        <v>6211619.1399999997</v>
      </c>
      <c r="U277" s="46">
        <f>+Q277-T277</f>
        <v>9428984</v>
      </c>
      <c r="V277" s="46">
        <v>6211619.1399999997</v>
      </c>
      <c r="W277" s="48">
        <f>+T277-V277</f>
        <v>0</v>
      </c>
      <c r="X277" s="49">
        <f t="shared" si="211"/>
        <v>0.31281206280000001</v>
      </c>
      <c r="Y277" s="49">
        <f t="shared" si="212"/>
        <v>0.1242323828</v>
      </c>
      <c r="Z277" s="49">
        <f t="shared" si="213"/>
        <v>0.1242323828</v>
      </c>
      <c r="AA277" s="49">
        <f t="shared" si="192"/>
        <v>0.39714703355103476</v>
      </c>
      <c r="AB277" s="258">
        <f t="shared" si="219"/>
        <v>1</v>
      </c>
    </row>
    <row r="278" spans="1:28" ht="64.5" customHeight="1" x14ac:dyDescent="0.25">
      <c r="A278" s="96" t="s">
        <v>450</v>
      </c>
      <c r="B278" s="107" t="s">
        <v>37</v>
      </c>
      <c r="C278" s="34">
        <v>10</v>
      </c>
      <c r="D278" s="34" t="s">
        <v>38</v>
      </c>
      <c r="E278" s="95" t="s">
        <v>451</v>
      </c>
      <c r="F278" s="60">
        <f t="shared" ref="F278:J280" si="222">+F281</f>
        <v>19000238642</v>
      </c>
      <c r="G278" s="60">
        <f t="shared" si="222"/>
        <v>0</v>
      </c>
      <c r="H278" s="60">
        <f t="shared" si="222"/>
        <v>0</v>
      </c>
      <c r="I278" s="60">
        <f t="shared" si="222"/>
        <v>0</v>
      </c>
      <c r="J278" s="60">
        <f t="shared" si="222"/>
        <v>0</v>
      </c>
      <c r="K278" s="66">
        <f t="shared" si="179"/>
        <v>0</v>
      </c>
      <c r="L278" s="66">
        <f>+L281</f>
        <v>19000238642</v>
      </c>
      <c r="M278" s="42">
        <f t="shared" si="209"/>
        <v>2.407543392795143E-3</v>
      </c>
      <c r="N278" s="60">
        <f t="shared" ref="N278:W280" si="223">+N281</f>
        <v>0</v>
      </c>
      <c r="O278" s="60">
        <f t="shared" si="223"/>
        <v>14566959277</v>
      </c>
      <c r="P278" s="60">
        <f t="shared" si="223"/>
        <v>4433279365</v>
      </c>
      <c r="Q278" s="60">
        <f t="shared" si="223"/>
        <v>12642247656.969999</v>
      </c>
      <c r="R278" s="60">
        <f t="shared" si="223"/>
        <v>6357990985.0300007</v>
      </c>
      <c r="S278" s="60">
        <f t="shared" si="223"/>
        <v>1924711620.0300007</v>
      </c>
      <c r="T278" s="60">
        <f t="shared" si="223"/>
        <v>3889155403.8299999</v>
      </c>
      <c r="U278" s="60">
        <f t="shared" si="223"/>
        <v>8753092253.1399994</v>
      </c>
      <c r="V278" s="60">
        <f t="shared" si="223"/>
        <v>3884170984.8299999</v>
      </c>
      <c r="W278" s="60">
        <f t="shared" si="223"/>
        <v>4984419</v>
      </c>
      <c r="X278" s="38">
        <f t="shared" si="211"/>
        <v>0.66537309847384385</v>
      </c>
      <c r="Y278" s="38">
        <f t="shared" si="212"/>
        <v>0.20468981874959336</v>
      </c>
      <c r="Z278" s="38">
        <f t="shared" si="213"/>
        <v>0.20442748420243761</v>
      </c>
      <c r="AA278" s="38">
        <f t="shared" si="192"/>
        <v>0.30763164188496239</v>
      </c>
      <c r="AB278" s="38">
        <f t="shared" si="219"/>
        <v>0.99871838008964842</v>
      </c>
    </row>
    <row r="279" spans="1:28" ht="64.5" customHeight="1" x14ac:dyDescent="0.25">
      <c r="A279" s="96" t="s">
        <v>450</v>
      </c>
      <c r="B279" s="100" t="s">
        <v>37</v>
      </c>
      <c r="C279" s="34">
        <v>13</v>
      </c>
      <c r="D279" s="34" t="s">
        <v>38</v>
      </c>
      <c r="E279" s="95" t="s">
        <v>451</v>
      </c>
      <c r="F279" s="60">
        <f t="shared" si="222"/>
        <v>15000000000</v>
      </c>
      <c r="G279" s="60">
        <f t="shared" si="222"/>
        <v>0</v>
      </c>
      <c r="H279" s="60">
        <f t="shared" si="222"/>
        <v>0</v>
      </c>
      <c r="I279" s="60">
        <f t="shared" si="222"/>
        <v>2925000000</v>
      </c>
      <c r="J279" s="60">
        <f t="shared" si="222"/>
        <v>2925000000</v>
      </c>
      <c r="K279" s="66">
        <f t="shared" si="179"/>
        <v>0</v>
      </c>
      <c r="L279" s="66">
        <f>+L282</f>
        <v>15000000000</v>
      </c>
      <c r="M279" s="42">
        <f t="shared" si="209"/>
        <v>1.9006682796130295E-3</v>
      </c>
      <c r="N279" s="60">
        <f t="shared" si="223"/>
        <v>0</v>
      </c>
      <c r="O279" s="60">
        <f t="shared" si="223"/>
        <v>10555000000</v>
      </c>
      <c r="P279" s="60">
        <f t="shared" si="223"/>
        <v>4445000000</v>
      </c>
      <c r="Q279" s="60">
        <f t="shared" si="223"/>
        <v>6405089410</v>
      </c>
      <c r="R279" s="60">
        <f t="shared" si="223"/>
        <v>8594910590</v>
      </c>
      <c r="S279" s="60">
        <f t="shared" si="223"/>
        <v>4149910590</v>
      </c>
      <c r="T279" s="60">
        <f t="shared" si="223"/>
        <v>0</v>
      </c>
      <c r="U279" s="60">
        <f t="shared" si="223"/>
        <v>6405089410</v>
      </c>
      <c r="V279" s="60">
        <f t="shared" si="223"/>
        <v>0</v>
      </c>
      <c r="W279" s="60">
        <f t="shared" si="223"/>
        <v>0</v>
      </c>
      <c r="X279" s="38">
        <f t="shared" si="211"/>
        <v>0.42700596066666668</v>
      </c>
      <c r="Y279" s="38">
        <f t="shared" si="212"/>
        <v>0</v>
      </c>
      <c r="Z279" s="38">
        <f t="shared" si="213"/>
        <v>0</v>
      </c>
      <c r="AA279" s="38">
        <f t="shared" si="192"/>
        <v>0</v>
      </c>
      <c r="AB279" s="38" t="s">
        <v>40</v>
      </c>
    </row>
    <row r="280" spans="1:28" ht="64.5" customHeight="1" x14ac:dyDescent="0.25">
      <c r="A280" s="96" t="s">
        <v>450</v>
      </c>
      <c r="B280" s="100" t="s">
        <v>41</v>
      </c>
      <c r="C280" s="34">
        <v>20</v>
      </c>
      <c r="D280" s="34" t="s">
        <v>38</v>
      </c>
      <c r="E280" s="95" t="s">
        <v>451</v>
      </c>
      <c r="F280" s="60">
        <f t="shared" si="222"/>
        <v>21336005728</v>
      </c>
      <c r="G280" s="60">
        <f t="shared" si="222"/>
        <v>0</v>
      </c>
      <c r="H280" s="60">
        <f t="shared" si="222"/>
        <v>0</v>
      </c>
      <c r="I280" s="60">
        <f t="shared" si="222"/>
        <v>2074546116</v>
      </c>
      <c r="J280" s="60">
        <f t="shared" si="222"/>
        <v>2074546116</v>
      </c>
      <c r="K280" s="66">
        <f t="shared" si="179"/>
        <v>0</v>
      </c>
      <c r="L280" s="66">
        <f>+L283</f>
        <v>21336005728</v>
      </c>
      <c r="M280" s="42">
        <f t="shared" si="209"/>
        <v>2.7035112867234336E-3</v>
      </c>
      <c r="N280" s="60">
        <f t="shared" si="223"/>
        <v>0</v>
      </c>
      <c r="O280" s="60">
        <f t="shared" si="223"/>
        <v>16009440935</v>
      </c>
      <c r="P280" s="60">
        <f t="shared" si="223"/>
        <v>5326564793</v>
      </c>
      <c r="Q280" s="60">
        <f t="shared" si="223"/>
        <v>5270277609.75</v>
      </c>
      <c r="R280" s="60">
        <f t="shared" si="223"/>
        <v>16065728118.25</v>
      </c>
      <c r="S280" s="60">
        <f t="shared" si="223"/>
        <v>10739163325.25</v>
      </c>
      <c r="T280" s="60">
        <f t="shared" si="223"/>
        <v>1879699407.75</v>
      </c>
      <c r="U280" s="60">
        <f t="shared" si="223"/>
        <v>3390578202</v>
      </c>
      <c r="V280" s="60">
        <f t="shared" si="223"/>
        <v>1867243579.75</v>
      </c>
      <c r="W280" s="60">
        <f t="shared" si="223"/>
        <v>12455828</v>
      </c>
      <c r="X280" s="38">
        <f t="shared" si="211"/>
        <v>0.24701331996895873</v>
      </c>
      <c r="Y280" s="38">
        <f t="shared" si="212"/>
        <v>8.8099873599265285E-2</v>
      </c>
      <c r="Z280" s="38">
        <f t="shared" si="213"/>
        <v>8.7516079792739732E-2</v>
      </c>
      <c r="AA280" s="38">
        <f t="shared" si="192"/>
        <v>0.35666041657322967</v>
      </c>
      <c r="AB280" s="38">
        <f>+V280/T280</f>
        <v>0.9933735000667423</v>
      </c>
    </row>
    <row r="281" spans="1:28" ht="49.5" customHeight="1" x14ac:dyDescent="0.25">
      <c r="A281" s="96" t="s">
        <v>452</v>
      </c>
      <c r="B281" s="107" t="s">
        <v>37</v>
      </c>
      <c r="C281" s="34">
        <v>10</v>
      </c>
      <c r="D281" s="34" t="s">
        <v>38</v>
      </c>
      <c r="E281" s="95" t="s">
        <v>451</v>
      </c>
      <c r="F281" s="66">
        <f t="shared" ref="F281:J283" si="224">+F284+F287</f>
        <v>19000238642</v>
      </c>
      <c r="G281" s="66">
        <f t="shared" si="224"/>
        <v>0</v>
      </c>
      <c r="H281" s="66">
        <f t="shared" si="224"/>
        <v>0</v>
      </c>
      <c r="I281" s="66">
        <f t="shared" si="224"/>
        <v>0</v>
      </c>
      <c r="J281" s="66">
        <f t="shared" si="224"/>
        <v>0</v>
      </c>
      <c r="K281" s="66">
        <f t="shared" si="179"/>
        <v>0</v>
      </c>
      <c r="L281" s="66">
        <f>+L284+L287</f>
        <v>19000238642</v>
      </c>
      <c r="M281" s="42">
        <f t="shared" si="209"/>
        <v>2.407543392795143E-3</v>
      </c>
      <c r="N281" s="66">
        <f t="shared" ref="N281:W283" si="225">+N284+N287</f>
        <v>0</v>
      </c>
      <c r="O281" s="66">
        <f t="shared" si="225"/>
        <v>14566959277</v>
      </c>
      <c r="P281" s="66">
        <f t="shared" si="225"/>
        <v>4433279365</v>
      </c>
      <c r="Q281" s="66">
        <f t="shared" si="225"/>
        <v>12642247656.969999</v>
      </c>
      <c r="R281" s="66">
        <f t="shared" si="225"/>
        <v>6357990985.0300007</v>
      </c>
      <c r="S281" s="66">
        <f t="shared" si="225"/>
        <v>1924711620.0300007</v>
      </c>
      <c r="T281" s="66">
        <f t="shared" si="225"/>
        <v>3889155403.8299999</v>
      </c>
      <c r="U281" s="66">
        <f t="shared" si="225"/>
        <v>8753092253.1399994</v>
      </c>
      <c r="V281" s="66">
        <f t="shared" si="225"/>
        <v>3884170984.8299999</v>
      </c>
      <c r="W281" s="66">
        <f t="shared" si="225"/>
        <v>4984419</v>
      </c>
      <c r="X281" s="38">
        <f t="shared" si="211"/>
        <v>0.66537309847384385</v>
      </c>
      <c r="Y281" s="38">
        <f t="shared" si="212"/>
        <v>0.20468981874959336</v>
      </c>
      <c r="Z281" s="38">
        <f t="shared" si="213"/>
        <v>0.20442748420243761</v>
      </c>
      <c r="AA281" s="38">
        <f t="shared" si="192"/>
        <v>0.30763164188496239</v>
      </c>
      <c r="AB281" s="38">
        <f>+V281/T281</f>
        <v>0.99871838008964842</v>
      </c>
    </row>
    <row r="282" spans="1:28" ht="49.5" customHeight="1" x14ac:dyDescent="0.25">
      <c r="A282" s="96" t="s">
        <v>452</v>
      </c>
      <c r="B282" s="100" t="s">
        <v>37</v>
      </c>
      <c r="C282" s="34">
        <v>13</v>
      </c>
      <c r="D282" s="34" t="s">
        <v>38</v>
      </c>
      <c r="E282" s="95" t="s">
        <v>451</v>
      </c>
      <c r="F282" s="66">
        <f t="shared" si="224"/>
        <v>15000000000</v>
      </c>
      <c r="G282" s="66">
        <f t="shared" si="224"/>
        <v>0</v>
      </c>
      <c r="H282" s="66">
        <f t="shared" si="224"/>
        <v>0</v>
      </c>
      <c r="I282" s="66">
        <f t="shared" si="224"/>
        <v>2925000000</v>
      </c>
      <c r="J282" s="66">
        <f t="shared" si="224"/>
        <v>2925000000</v>
      </c>
      <c r="K282" s="66">
        <f t="shared" si="179"/>
        <v>0</v>
      </c>
      <c r="L282" s="66">
        <f>+L285+L288</f>
        <v>15000000000</v>
      </c>
      <c r="M282" s="42">
        <f t="shared" si="209"/>
        <v>1.9006682796130295E-3</v>
      </c>
      <c r="N282" s="66">
        <f>+N288</f>
        <v>0</v>
      </c>
      <c r="O282" s="66">
        <f t="shared" si="225"/>
        <v>10555000000</v>
      </c>
      <c r="P282" s="66">
        <f t="shared" si="225"/>
        <v>4445000000</v>
      </c>
      <c r="Q282" s="66">
        <f t="shared" si="225"/>
        <v>6405089410</v>
      </c>
      <c r="R282" s="66">
        <f t="shared" si="225"/>
        <v>8594910590</v>
      </c>
      <c r="S282" s="66">
        <f t="shared" si="225"/>
        <v>4149910590</v>
      </c>
      <c r="T282" s="66">
        <f t="shared" si="225"/>
        <v>0</v>
      </c>
      <c r="U282" s="66">
        <f t="shared" si="225"/>
        <v>6405089410</v>
      </c>
      <c r="V282" s="66">
        <f t="shared" si="225"/>
        <v>0</v>
      </c>
      <c r="W282" s="66">
        <f t="shared" si="225"/>
        <v>0</v>
      </c>
      <c r="X282" s="38">
        <f t="shared" si="211"/>
        <v>0.42700596066666668</v>
      </c>
      <c r="Y282" s="38">
        <f t="shared" si="212"/>
        <v>0</v>
      </c>
      <c r="Z282" s="38">
        <f t="shared" si="213"/>
        <v>0</v>
      </c>
      <c r="AA282" s="38">
        <f t="shared" si="192"/>
        <v>0</v>
      </c>
      <c r="AB282" s="38" t="s">
        <v>40</v>
      </c>
    </row>
    <row r="283" spans="1:28" ht="49.5" customHeight="1" x14ac:dyDescent="0.25">
      <c r="A283" s="96" t="s">
        <v>452</v>
      </c>
      <c r="B283" s="100" t="s">
        <v>41</v>
      </c>
      <c r="C283" s="34">
        <v>20</v>
      </c>
      <c r="D283" s="34" t="s">
        <v>38</v>
      </c>
      <c r="E283" s="95" t="s">
        <v>451</v>
      </c>
      <c r="F283" s="66">
        <f t="shared" si="224"/>
        <v>21336005728</v>
      </c>
      <c r="G283" s="66">
        <f t="shared" si="224"/>
        <v>0</v>
      </c>
      <c r="H283" s="66">
        <f t="shared" si="224"/>
        <v>0</v>
      </c>
      <c r="I283" s="66">
        <f t="shared" si="224"/>
        <v>2074546116</v>
      </c>
      <c r="J283" s="66">
        <f t="shared" si="224"/>
        <v>2074546116</v>
      </c>
      <c r="K283" s="66">
        <f t="shared" si="179"/>
        <v>0</v>
      </c>
      <c r="L283" s="66">
        <f>+L286+L289</f>
        <v>21336005728</v>
      </c>
      <c r="M283" s="42">
        <f t="shared" si="209"/>
        <v>2.7035112867234336E-3</v>
      </c>
      <c r="N283" s="66">
        <f>+N286+N289</f>
        <v>0</v>
      </c>
      <c r="O283" s="66">
        <f t="shared" si="225"/>
        <v>16009440935</v>
      </c>
      <c r="P283" s="66">
        <f t="shared" si="225"/>
        <v>5326564793</v>
      </c>
      <c r="Q283" s="66">
        <f t="shared" si="225"/>
        <v>5270277609.75</v>
      </c>
      <c r="R283" s="66">
        <f t="shared" si="225"/>
        <v>16065728118.25</v>
      </c>
      <c r="S283" s="66">
        <f t="shared" si="225"/>
        <v>10739163325.25</v>
      </c>
      <c r="T283" s="66">
        <f t="shared" si="225"/>
        <v>1879699407.75</v>
      </c>
      <c r="U283" s="66">
        <f t="shared" si="225"/>
        <v>3390578202</v>
      </c>
      <c r="V283" s="66">
        <f t="shared" si="225"/>
        <v>1867243579.75</v>
      </c>
      <c r="W283" s="66">
        <f t="shared" si="225"/>
        <v>12455828</v>
      </c>
      <c r="X283" s="38">
        <f t="shared" si="211"/>
        <v>0.24701331996895873</v>
      </c>
      <c r="Y283" s="38">
        <f t="shared" si="212"/>
        <v>8.8099873599265285E-2</v>
      </c>
      <c r="Z283" s="38">
        <f t="shared" si="213"/>
        <v>8.7516079792739732E-2</v>
      </c>
      <c r="AA283" s="38">
        <f t="shared" si="192"/>
        <v>0.35666041657322967</v>
      </c>
      <c r="AB283" s="38">
        <f>+V283/T283</f>
        <v>0.9933735000667423</v>
      </c>
    </row>
    <row r="284" spans="1:28" ht="34.5" customHeight="1" x14ac:dyDescent="0.25">
      <c r="A284" s="96" t="s">
        <v>453</v>
      </c>
      <c r="B284" s="107" t="s">
        <v>37</v>
      </c>
      <c r="C284" s="34">
        <v>10</v>
      </c>
      <c r="D284" s="34" t="s">
        <v>38</v>
      </c>
      <c r="E284" s="40" t="s">
        <v>393</v>
      </c>
      <c r="F284" s="66">
        <f t="shared" ref="F284:J289" si="226">+F290</f>
        <v>18384779632</v>
      </c>
      <c r="G284" s="66">
        <f t="shared" si="226"/>
        <v>0</v>
      </c>
      <c r="H284" s="66">
        <f t="shared" si="226"/>
        <v>0</v>
      </c>
      <c r="I284" s="66">
        <f t="shared" si="226"/>
        <v>0</v>
      </c>
      <c r="J284" s="66">
        <f t="shared" si="226"/>
        <v>0</v>
      </c>
      <c r="K284" s="66">
        <f t="shared" si="179"/>
        <v>0</v>
      </c>
      <c r="L284" s="66">
        <f t="shared" ref="L284:L289" si="227">+L290</f>
        <v>18384779632</v>
      </c>
      <c r="M284" s="42">
        <f t="shared" si="209"/>
        <v>2.3295578316145401E-3</v>
      </c>
      <c r="N284" s="66">
        <f t="shared" ref="N284:W289" si="228">+N290</f>
        <v>0</v>
      </c>
      <c r="O284" s="66">
        <f t="shared" si="228"/>
        <v>13971369867</v>
      </c>
      <c r="P284" s="66">
        <f t="shared" si="228"/>
        <v>4413409765</v>
      </c>
      <c r="Q284" s="66">
        <f t="shared" si="228"/>
        <v>12642247656.969999</v>
      </c>
      <c r="R284" s="66">
        <f t="shared" si="228"/>
        <v>5742531975.0300007</v>
      </c>
      <c r="S284" s="66">
        <f t="shared" si="228"/>
        <v>1329122210.0300007</v>
      </c>
      <c r="T284" s="66">
        <f t="shared" si="228"/>
        <v>3889155403.8299999</v>
      </c>
      <c r="U284" s="66">
        <f t="shared" si="228"/>
        <v>8753092253.1399994</v>
      </c>
      <c r="V284" s="66">
        <f t="shared" si="228"/>
        <v>3884170984.8299999</v>
      </c>
      <c r="W284" s="66">
        <f t="shared" si="228"/>
        <v>4984419</v>
      </c>
      <c r="X284" s="38">
        <f t="shared" si="211"/>
        <v>0.68764749483128318</v>
      </c>
      <c r="Y284" s="38">
        <f t="shared" si="212"/>
        <v>0.21154212787302884</v>
      </c>
      <c r="Z284" s="38">
        <f t="shared" si="213"/>
        <v>0.21127101127006861</v>
      </c>
      <c r="AA284" s="38">
        <f t="shared" si="192"/>
        <v>0.30763164188496239</v>
      </c>
      <c r="AB284" s="38">
        <f>+V284/T284</f>
        <v>0.99871838008964842</v>
      </c>
    </row>
    <row r="285" spans="1:28" ht="34.5" customHeight="1" x14ac:dyDescent="0.25">
      <c r="A285" s="96" t="s">
        <v>453</v>
      </c>
      <c r="B285" s="107" t="s">
        <v>37</v>
      </c>
      <c r="C285" s="34">
        <v>13</v>
      </c>
      <c r="D285" s="34" t="s">
        <v>38</v>
      </c>
      <c r="E285" s="40" t="s">
        <v>393</v>
      </c>
      <c r="F285" s="66">
        <f t="shared" si="226"/>
        <v>0</v>
      </c>
      <c r="G285" s="66">
        <f t="shared" si="226"/>
        <v>0</v>
      </c>
      <c r="H285" s="66">
        <f t="shared" si="226"/>
        <v>0</v>
      </c>
      <c r="I285" s="66">
        <f t="shared" si="226"/>
        <v>2925000000</v>
      </c>
      <c r="J285" s="66">
        <f t="shared" si="226"/>
        <v>0</v>
      </c>
      <c r="K285" s="66">
        <f t="shared" ref="K285:K304" si="229">+G285-H285+I285-J285</f>
        <v>2925000000</v>
      </c>
      <c r="L285" s="66">
        <f t="shared" si="227"/>
        <v>2925000000</v>
      </c>
      <c r="M285" s="42">
        <f t="shared" si="209"/>
        <v>3.7063031452454074E-4</v>
      </c>
      <c r="N285" s="66">
        <f t="shared" si="228"/>
        <v>0</v>
      </c>
      <c r="O285" s="66">
        <f t="shared" si="228"/>
        <v>0</v>
      </c>
      <c r="P285" s="66">
        <f t="shared" si="228"/>
        <v>2925000000</v>
      </c>
      <c r="Q285" s="66">
        <f t="shared" si="228"/>
        <v>0</v>
      </c>
      <c r="R285" s="66">
        <f t="shared" si="228"/>
        <v>2925000000</v>
      </c>
      <c r="S285" s="66">
        <f t="shared" si="228"/>
        <v>0</v>
      </c>
      <c r="T285" s="66">
        <f t="shared" si="228"/>
        <v>0</v>
      </c>
      <c r="U285" s="66">
        <f t="shared" si="228"/>
        <v>0</v>
      </c>
      <c r="V285" s="66">
        <f t="shared" si="228"/>
        <v>0</v>
      </c>
      <c r="W285" s="66">
        <f t="shared" si="228"/>
        <v>0</v>
      </c>
      <c r="X285" s="38">
        <f t="shared" si="211"/>
        <v>0</v>
      </c>
      <c r="Y285" s="38">
        <f t="shared" si="212"/>
        <v>0</v>
      </c>
      <c r="Z285" s="38">
        <f t="shared" si="213"/>
        <v>0</v>
      </c>
      <c r="AA285" s="38" t="s">
        <v>40</v>
      </c>
      <c r="AB285" s="38" t="s">
        <v>40</v>
      </c>
    </row>
    <row r="286" spans="1:28" ht="34.5" customHeight="1" x14ac:dyDescent="0.25">
      <c r="A286" s="96" t="s">
        <v>453</v>
      </c>
      <c r="B286" s="107" t="s">
        <v>41</v>
      </c>
      <c r="C286" s="34">
        <v>20</v>
      </c>
      <c r="D286" s="34" t="s">
        <v>38</v>
      </c>
      <c r="E286" s="40" t="s">
        <v>393</v>
      </c>
      <c r="F286" s="66">
        <f t="shared" si="226"/>
        <v>5269459612</v>
      </c>
      <c r="G286" s="66">
        <f t="shared" si="226"/>
        <v>0</v>
      </c>
      <c r="H286" s="66">
        <f t="shared" si="226"/>
        <v>0</v>
      </c>
      <c r="I286" s="66">
        <f t="shared" si="226"/>
        <v>2074546116</v>
      </c>
      <c r="J286" s="66">
        <f t="shared" si="226"/>
        <v>0</v>
      </c>
      <c r="K286" s="66">
        <f t="shared" si="229"/>
        <v>2074546116</v>
      </c>
      <c r="L286" s="66">
        <f t="shared" si="227"/>
        <v>7344005728</v>
      </c>
      <c r="M286" s="42">
        <f t="shared" si="209"/>
        <v>9.3056791550039965E-4</v>
      </c>
      <c r="N286" s="66">
        <f t="shared" si="228"/>
        <v>0</v>
      </c>
      <c r="O286" s="66">
        <f t="shared" si="228"/>
        <v>5089389970</v>
      </c>
      <c r="P286" s="66">
        <f t="shared" si="228"/>
        <v>2254615758</v>
      </c>
      <c r="Q286" s="66">
        <f t="shared" si="228"/>
        <v>4478219130</v>
      </c>
      <c r="R286" s="66">
        <f t="shared" si="228"/>
        <v>2865786598</v>
      </c>
      <c r="S286" s="66">
        <f t="shared" si="228"/>
        <v>611170840</v>
      </c>
      <c r="T286" s="66">
        <f t="shared" si="228"/>
        <v>1087640928</v>
      </c>
      <c r="U286" s="66">
        <f t="shared" si="228"/>
        <v>3390578202</v>
      </c>
      <c r="V286" s="66">
        <f t="shared" si="228"/>
        <v>1075185100</v>
      </c>
      <c r="W286" s="66">
        <f t="shared" si="228"/>
        <v>12455828</v>
      </c>
      <c r="X286" s="38">
        <f t="shared" si="211"/>
        <v>0.60977881769974562</v>
      </c>
      <c r="Y286" s="38">
        <f t="shared" si="212"/>
        <v>0.14809913939108518</v>
      </c>
      <c r="Z286" s="38">
        <f t="shared" si="213"/>
        <v>0.14640308570303992</v>
      </c>
      <c r="AA286" s="38">
        <f>+T286/Q286</f>
        <v>0.24287353888374819</v>
      </c>
      <c r="AB286" s="38">
        <f>+V286/T286</f>
        <v>0.98854784912985549</v>
      </c>
    </row>
    <row r="287" spans="1:28" ht="30.75" customHeight="1" x14ac:dyDescent="0.25">
      <c r="A287" s="96" t="s">
        <v>454</v>
      </c>
      <c r="B287" s="107" t="s">
        <v>37</v>
      </c>
      <c r="C287" s="34">
        <v>10</v>
      </c>
      <c r="D287" s="34" t="s">
        <v>38</v>
      </c>
      <c r="E287" s="40" t="s">
        <v>455</v>
      </c>
      <c r="F287" s="62">
        <f t="shared" si="226"/>
        <v>615459010</v>
      </c>
      <c r="G287" s="62">
        <f t="shared" si="226"/>
        <v>0</v>
      </c>
      <c r="H287" s="62">
        <f t="shared" si="226"/>
        <v>0</v>
      </c>
      <c r="I287" s="62">
        <f t="shared" si="226"/>
        <v>0</v>
      </c>
      <c r="J287" s="62">
        <f t="shared" si="226"/>
        <v>0</v>
      </c>
      <c r="K287" s="62">
        <f t="shared" si="229"/>
        <v>0</v>
      </c>
      <c r="L287" s="66">
        <f t="shared" si="227"/>
        <v>615459010</v>
      </c>
      <c r="M287" s="42">
        <f t="shared" si="209"/>
        <v>7.798556118060255E-5</v>
      </c>
      <c r="N287" s="62">
        <f t="shared" si="228"/>
        <v>0</v>
      </c>
      <c r="O287" s="62">
        <f t="shared" si="228"/>
        <v>595589410</v>
      </c>
      <c r="P287" s="62">
        <f t="shared" si="228"/>
        <v>19869600</v>
      </c>
      <c r="Q287" s="62">
        <f t="shared" si="228"/>
        <v>0</v>
      </c>
      <c r="R287" s="62">
        <f t="shared" si="228"/>
        <v>615459010</v>
      </c>
      <c r="S287" s="62">
        <f t="shared" si="228"/>
        <v>595589410</v>
      </c>
      <c r="T287" s="62">
        <f t="shared" si="228"/>
        <v>0</v>
      </c>
      <c r="U287" s="62">
        <f t="shared" si="228"/>
        <v>0</v>
      </c>
      <c r="V287" s="62">
        <f t="shared" si="228"/>
        <v>0</v>
      </c>
      <c r="W287" s="62">
        <f t="shared" si="228"/>
        <v>0</v>
      </c>
      <c r="X287" s="38">
        <f t="shared" si="211"/>
        <v>0</v>
      </c>
      <c r="Y287" s="38">
        <f t="shared" si="212"/>
        <v>0</v>
      </c>
      <c r="Z287" s="38">
        <f t="shared" si="213"/>
        <v>0</v>
      </c>
      <c r="AA287" s="38" t="s">
        <v>40</v>
      </c>
      <c r="AB287" s="38" t="s">
        <v>40</v>
      </c>
    </row>
    <row r="288" spans="1:28" ht="30.75" customHeight="1" x14ac:dyDescent="0.25">
      <c r="A288" s="96" t="s">
        <v>454</v>
      </c>
      <c r="B288" s="107" t="s">
        <v>37</v>
      </c>
      <c r="C288" s="34">
        <v>13</v>
      </c>
      <c r="D288" s="34" t="s">
        <v>38</v>
      </c>
      <c r="E288" s="40" t="s">
        <v>455</v>
      </c>
      <c r="F288" s="62">
        <f t="shared" si="226"/>
        <v>15000000000</v>
      </c>
      <c r="G288" s="62">
        <f t="shared" si="226"/>
        <v>0</v>
      </c>
      <c r="H288" s="62">
        <f t="shared" si="226"/>
        <v>0</v>
      </c>
      <c r="I288" s="62">
        <f t="shared" si="226"/>
        <v>0</v>
      </c>
      <c r="J288" s="62">
        <f t="shared" si="226"/>
        <v>2925000000</v>
      </c>
      <c r="K288" s="62">
        <f t="shared" si="229"/>
        <v>-2925000000</v>
      </c>
      <c r="L288" s="66">
        <f t="shared" si="227"/>
        <v>12075000000</v>
      </c>
      <c r="M288" s="42">
        <f t="shared" si="209"/>
        <v>1.5300379650884887E-3</v>
      </c>
      <c r="N288" s="62">
        <f>+N294+N291</f>
        <v>0</v>
      </c>
      <c r="O288" s="62">
        <f t="shared" si="228"/>
        <v>10555000000</v>
      </c>
      <c r="P288" s="62">
        <f t="shared" si="228"/>
        <v>1520000000</v>
      </c>
      <c r="Q288" s="62">
        <f t="shared" si="228"/>
        <v>6405089410</v>
      </c>
      <c r="R288" s="62">
        <f t="shared" si="228"/>
        <v>5669910590</v>
      </c>
      <c r="S288" s="62">
        <f t="shared" si="228"/>
        <v>4149910590</v>
      </c>
      <c r="T288" s="62">
        <f t="shared" si="228"/>
        <v>0</v>
      </c>
      <c r="U288" s="62">
        <f t="shared" si="228"/>
        <v>6405089410</v>
      </c>
      <c r="V288" s="62">
        <f t="shared" si="228"/>
        <v>0</v>
      </c>
      <c r="W288" s="62">
        <f t="shared" si="228"/>
        <v>0</v>
      </c>
      <c r="X288" s="38">
        <f t="shared" si="211"/>
        <v>0.53044218716356106</v>
      </c>
      <c r="Y288" s="38">
        <f t="shared" si="212"/>
        <v>0</v>
      </c>
      <c r="Z288" s="38">
        <f t="shared" si="213"/>
        <v>0</v>
      </c>
      <c r="AA288" s="38">
        <f>+T288/Q288</f>
        <v>0</v>
      </c>
      <c r="AB288" s="38" t="s">
        <v>40</v>
      </c>
    </row>
    <row r="289" spans="1:28" ht="30.75" customHeight="1" x14ac:dyDescent="0.25">
      <c r="A289" s="96" t="s">
        <v>454</v>
      </c>
      <c r="B289" s="100" t="s">
        <v>41</v>
      </c>
      <c r="C289" s="34">
        <v>20</v>
      </c>
      <c r="D289" s="34" t="s">
        <v>38</v>
      </c>
      <c r="E289" s="40" t="s">
        <v>455</v>
      </c>
      <c r="F289" s="62">
        <f t="shared" si="226"/>
        <v>16066546116</v>
      </c>
      <c r="G289" s="62">
        <f t="shared" si="226"/>
        <v>0</v>
      </c>
      <c r="H289" s="62">
        <f t="shared" si="226"/>
        <v>0</v>
      </c>
      <c r="I289" s="62">
        <f t="shared" si="226"/>
        <v>0</v>
      </c>
      <c r="J289" s="62">
        <f t="shared" si="226"/>
        <v>2074546116</v>
      </c>
      <c r="K289" s="62">
        <f t="shared" si="229"/>
        <v>-2074546116</v>
      </c>
      <c r="L289" s="66">
        <f t="shared" si="227"/>
        <v>13992000000</v>
      </c>
      <c r="M289" s="42">
        <f t="shared" si="209"/>
        <v>1.7729433712230338E-3</v>
      </c>
      <c r="N289" s="62">
        <f>+N295</f>
        <v>0</v>
      </c>
      <c r="O289" s="62">
        <f t="shared" si="228"/>
        <v>10920050965</v>
      </c>
      <c r="P289" s="62">
        <f t="shared" si="228"/>
        <v>3071949035</v>
      </c>
      <c r="Q289" s="62">
        <f t="shared" si="228"/>
        <v>792058479.75</v>
      </c>
      <c r="R289" s="62">
        <f t="shared" si="228"/>
        <v>13199941520.25</v>
      </c>
      <c r="S289" s="62">
        <f t="shared" si="228"/>
        <v>10127992485.25</v>
      </c>
      <c r="T289" s="62">
        <f t="shared" si="228"/>
        <v>792058479.75</v>
      </c>
      <c r="U289" s="62">
        <f t="shared" si="228"/>
        <v>0</v>
      </c>
      <c r="V289" s="62">
        <f t="shared" si="228"/>
        <v>792058479.75</v>
      </c>
      <c r="W289" s="62">
        <f t="shared" si="228"/>
        <v>0</v>
      </c>
      <c r="X289" s="38">
        <f t="shared" si="211"/>
        <v>5.6607953098198972E-2</v>
      </c>
      <c r="Y289" s="38">
        <f t="shared" si="212"/>
        <v>5.6607953098198972E-2</v>
      </c>
      <c r="Z289" s="38">
        <f t="shared" si="213"/>
        <v>5.6607953098198972E-2</v>
      </c>
      <c r="AA289" s="38">
        <f>+T289/Q289</f>
        <v>1</v>
      </c>
      <c r="AB289" s="38">
        <f>+V289/T289</f>
        <v>1</v>
      </c>
    </row>
    <row r="290" spans="1:28" ht="32.25" customHeight="1" x14ac:dyDescent="0.25">
      <c r="A290" s="102" t="s">
        <v>456</v>
      </c>
      <c r="B290" s="99" t="s">
        <v>37</v>
      </c>
      <c r="C290" s="44">
        <v>10</v>
      </c>
      <c r="D290" s="44" t="s">
        <v>38</v>
      </c>
      <c r="E290" s="108" t="s">
        <v>258</v>
      </c>
      <c r="F290" s="46">
        <v>18384779632</v>
      </c>
      <c r="G290" s="46">
        <v>0</v>
      </c>
      <c r="H290" s="46">
        <v>0</v>
      </c>
      <c r="I290" s="46">
        <v>0</v>
      </c>
      <c r="J290" s="46">
        <v>0</v>
      </c>
      <c r="K290" s="46">
        <f t="shared" si="229"/>
        <v>0</v>
      </c>
      <c r="L290" s="56">
        <f t="shared" ref="L290:L295" si="230">+F290+K290</f>
        <v>18384779632</v>
      </c>
      <c r="M290" s="51">
        <f t="shared" si="209"/>
        <v>2.3295578316145401E-3</v>
      </c>
      <c r="N290" s="46">
        <v>0</v>
      </c>
      <c r="O290" s="46">
        <v>13971369867</v>
      </c>
      <c r="P290" s="46">
        <f t="shared" ref="P290:P295" si="231">L290-O290</f>
        <v>4413409765</v>
      </c>
      <c r="Q290" s="46">
        <v>12642247656.969999</v>
      </c>
      <c r="R290" s="46">
        <f t="shared" ref="R290:R295" si="232">+L290-Q290</f>
        <v>5742531975.0300007</v>
      </c>
      <c r="S290" s="46">
        <f t="shared" ref="S290:S295" si="233">O290-Q290</f>
        <v>1329122210.0300007</v>
      </c>
      <c r="T290" s="46">
        <v>3889155403.8299999</v>
      </c>
      <c r="U290" s="46">
        <f t="shared" ref="U290:U295" si="234">+Q290-T290</f>
        <v>8753092253.1399994</v>
      </c>
      <c r="V290" s="46">
        <v>3884170984.8299999</v>
      </c>
      <c r="W290" s="48">
        <f t="shared" ref="W290:W295" si="235">+T290-V290</f>
        <v>4984419</v>
      </c>
      <c r="X290" s="49">
        <f t="shared" si="211"/>
        <v>0.68764749483128318</v>
      </c>
      <c r="Y290" s="49">
        <f t="shared" si="212"/>
        <v>0.21154212787302884</v>
      </c>
      <c r="Z290" s="49">
        <f t="shared" si="213"/>
        <v>0.21127101127006861</v>
      </c>
      <c r="AA290" s="49">
        <f>+T290/Q290</f>
        <v>0.30763164188496239</v>
      </c>
      <c r="AB290" s="49">
        <f>+V290/T290</f>
        <v>0.99871838008964842</v>
      </c>
    </row>
    <row r="291" spans="1:28" ht="48" customHeight="1" x14ac:dyDescent="0.25">
      <c r="A291" s="102" t="s">
        <v>456</v>
      </c>
      <c r="B291" s="103" t="s">
        <v>37</v>
      </c>
      <c r="C291" s="44">
        <v>13</v>
      </c>
      <c r="D291" s="44" t="s">
        <v>38</v>
      </c>
      <c r="E291" s="108" t="s">
        <v>258</v>
      </c>
      <c r="F291" s="46">
        <v>0</v>
      </c>
      <c r="G291" s="46">
        <v>0</v>
      </c>
      <c r="H291" s="46">
        <v>0</v>
      </c>
      <c r="I291" s="46">
        <v>2925000000</v>
      </c>
      <c r="J291" s="46">
        <v>0</v>
      </c>
      <c r="K291" s="46">
        <f t="shared" si="229"/>
        <v>2925000000</v>
      </c>
      <c r="L291" s="56">
        <f t="shared" si="230"/>
        <v>2925000000</v>
      </c>
      <c r="M291" s="51">
        <f t="shared" si="209"/>
        <v>3.7063031452454074E-4</v>
      </c>
      <c r="N291" s="112">
        <v>0</v>
      </c>
      <c r="O291" s="46">
        <v>0</v>
      </c>
      <c r="P291" s="46">
        <f t="shared" si="231"/>
        <v>2925000000</v>
      </c>
      <c r="Q291" s="46">
        <v>0</v>
      </c>
      <c r="R291" s="46">
        <f t="shared" si="232"/>
        <v>2925000000</v>
      </c>
      <c r="S291" s="46">
        <f t="shared" si="233"/>
        <v>0</v>
      </c>
      <c r="T291" s="46">
        <v>0</v>
      </c>
      <c r="U291" s="46">
        <f t="shared" si="234"/>
        <v>0</v>
      </c>
      <c r="V291" s="46">
        <v>0</v>
      </c>
      <c r="W291" s="48">
        <f t="shared" si="235"/>
        <v>0</v>
      </c>
      <c r="X291" s="49">
        <f t="shared" si="211"/>
        <v>0</v>
      </c>
      <c r="Y291" s="49">
        <f t="shared" si="212"/>
        <v>0</v>
      </c>
      <c r="Z291" s="49">
        <f t="shared" si="213"/>
        <v>0</v>
      </c>
      <c r="AA291" s="49" t="s">
        <v>40</v>
      </c>
      <c r="AB291" s="49" t="s">
        <v>40</v>
      </c>
    </row>
    <row r="292" spans="1:28" ht="48" customHeight="1" x14ac:dyDescent="0.25">
      <c r="A292" s="102" t="s">
        <v>456</v>
      </c>
      <c r="B292" s="103" t="s">
        <v>41</v>
      </c>
      <c r="C292" s="44">
        <v>20</v>
      </c>
      <c r="D292" s="44" t="s">
        <v>38</v>
      </c>
      <c r="E292" s="108" t="s">
        <v>258</v>
      </c>
      <c r="F292" s="46">
        <v>5269459612</v>
      </c>
      <c r="G292" s="46">
        <v>0</v>
      </c>
      <c r="H292" s="46">
        <v>0</v>
      </c>
      <c r="I292" s="46">
        <v>2074546116</v>
      </c>
      <c r="J292" s="46">
        <v>0</v>
      </c>
      <c r="K292" s="46">
        <f t="shared" si="229"/>
        <v>2074546116</v>
      </c>
      <c r="L292" s="56">
        <f t="shared" si="230"/>
        <v>7344005728</v>
      </c>
      <c r="M292" s="51">
        <f t="shared" si="209"/>
        <v>9.3056791550039965E-4</v>
      </c>
      <c r="N292" s="112">
        <v>0</v>
      </c>
      <c r="O292" s="46">
        <v>5089389970</v>
      </c>
      <c r="P292" s="46">
        <f t="shared" si="231"/>
        <v>2254615758</v>
      </c>
      <c r="Q292" s="46">
        <v>4478219130</v>
      </c>
      <c r="R292" s="46">
        <f t="shared" si="232"/>
        <v>2865786598</v>
      </c>
      <c r="S292" s="46">
        <f t="shared" si="233"/>
        <v>611170840</v>
      </c>
      <c r="T292" s="46">
        <v>1087640928</v>
      </c>
      <c r="U292" s="46">
        <f t="shared" si="234"/>
        <v>3390578202</v>
      </c>
      <c r="V292" s="46">
        <v>1075185100</v>
      </c>
      <c r="W292" s="48">
        <f t="shared" si="235"/>
        <v>12455828</v>
      </c>
      <c r="X292" s="49">
        <f t="shared" si="211"/>
        <v>0.60977881769974562</v>
      </c>
      <c r="Y292" s="49">
        <f t="shared" si="212"/>
        <v>0.14809913939108518</v>
      </c>
      <c r="Z292" s="49">
        <f t="shared" si="213"/>
        <v>0.14640308570303992</v>
      </c>
      <c r="AA292" s="49">
        <f>+T292/Q292</f>
        <v>0.24287353888374819</v>
      </c>
      <c r="AB292" s="49">
        <f>+V292/T292</f>
        <v>0.98854784912985549</v>
      </c>
    </row>
    <row r="293" spans="1:28" ht="48" customHeight="1" x14ac:dyDescent="0.25">
      <c r="A293" s="102" t="s">
        <v>457</v>
      </c>
      <c r="B293" s="103" t="s">
        <v>37</v>
      </c>
      <c r="C293" s="44">
        <v>10</v>
      </c>
      <c r="D293" s="44" t="s">
        <v>38</v>
      </c>
      <c r="E293" s="108" t="s">
        <v>258</v>
      </c>
      <c r="F293" s="46">
        <v>615459010</v>
      </c>
      <c r="G293" s="46">
        <v>0</v>
      </c>
      <c r="H293" s="46">
        <v>0</v>
      </c>
      <c r="I293" s="46">
        <v>0</v>
      </c>
      <c r="J293" s="46">
        <v>0</v>
      </c>
      <c r="K293" s="46">
        <f t="shared" si="229"/>
        <v>0</v>
      </c>
      <c r="L293" s="56">
        <f t="shared" si="230"/>
        <v>615459010</v>
      </c>
      <c r="M293" s="51">
        <f t="shared" si="209"/>
        <v>7.798556118060255E-5</v>
      </c>
      <c r="N293" s="112">
        <v>0</v>
      </c>
      <c r="O293" s="46">
        <v>595589410</v>
      </c>
      <c r="P293" s="46">
        <f t="shared" si="231"/>
        <v>19869600</v>
      </c>
      <c r="Q293" s="46">
        <v>0</v>
      </c>
      <c r="R293" s="46">
        <f t="shared" si="232"/>
        <v>615459010</v>
      </c>
      <c r="S293" s="46">
        <f t="shared" si="233"/>
        <v>595589410</v>
      </c>
      <c r="T293" s="46">
        <v>0</v>
      </c>
      <c r="U293" s="46">
        <f t="shared" si="234"/>
        <v>0</v>
      </c>
      <c r="V293" s="46">
        <v>0</v>
      </c>
      <c r="W293" s="48">
        <f t="shared" si="235"/>
        <v>0</v>
      </c>
      <c r="X293" s="49">
        <f t="shared" si="211"/>
        <v>0</v>
      </c>
      <c r="Y293" s="49">
        <f t="shared" si="212"/>
        <v>0</v>
      </c>
      <c r="Z293" s="49">
        <f t="shared" si="213"/>
        <v>0</v>
      </c>
      <c r="AA293" s="49" t="s">
        <v>40</v>
      </c>
      <c r="AB293" s="49" t="s">
        <v>40</v>
      </c>
    </row>
    <row r="294" spans="1:28" ht="48" customHeight="1" x14ac:dyDescent="0.25">
      <c r="A294" s="102" t="s">
        <v>457</v>
      </c>
      <c r="B294" s="103" t="s">
        <v>37</v>
      </c>
      <c r="C294" s="44">
        <v>13</v>
      </c>
      <c r="D294" s="44" t="s">
        <v>38</v>
      </c>
      <c r="E294" s="108" t="s">
        <v>258</v>
      </c>
      <c r="F294" s="46">
        <v>15000000000</v>
      </c>
      <c r="G294" s="46">
        <v>0</v>
      </c>
      <c r="H294" s="46">
        <v>0</v>
      </c>
      <c r="I294" s="46">
        <v>0</v>
      </c>
      <c r="J294" s="46">
        <v>2925000000</v>
      </c>
      <c r="K294" s="46">
        <f t="shared" si="229"/>
        <v>-2925000000</v>
      </c>
      <c r="L294" s="56">
        <f t="shared" si="230"/>
        <v>12075000000</v>
      </c>
      <c r="M294" s="51">
        <f t="shared" si="209"/>
        <v>1.5300379650884887E-3</v>
      </c>
      <c r="N294" s="112">
        <v>0</v>
      </c>
      <c r="O294" s="46">
        <v>10555000000</v>
      </c>
      <c r="P294" s="46">
        <f t="shared" si="231"/>
        <v>1520000000</v>
      </c>
      <c r="Q294" s="46">
        <v>6405089410</v>
      </c>
      <c r="R294" s="46">
        <f t="shared" si="232"/>
        <v>5669910590</v>
      </c>
      <c r="S294" s="46">
        <f t="shared" si="233"/>
        <v>4149910590</v>
      </c>
      <c r="T294" s="46">
        <v>0</v>
      </c>
      <c r="U294" s="46">
        <f t="shared" si="234"/>
        <v>6405089410</v>
      </c>
      <c r="V294" s="46">
        <v>0</v>
      </c>
      <c r="W294" s="48">
        <f t="shared" si="235"/>
        <v>0</v>
      </c>
      <c r="X294" s="49">
        <f t="shared" si="211"/>
        <v>0.53044218716356106</v>
      </c>
      <c r="Y294" s="49">
        <f t="shared" si="212"/>
        <v>0</v>
      </c>
      <c r="Z294" s="49">
        <f t="shared" si="213"/>
        <v>0</v>
      </c>
      <c r="AA294" s="49">
        <f>+T294/Q294</f>
        <v>0</v>
      </c>
      <c r="AB294" s="49" t="s">
        <v>40</v>
      </c>
    </row>
    <row r="295" spans="1:28" ht="48" customHeight="1" x14ac:dyDescent="0.25">
      <c r="A295" s="102" t="s">
        <v>457</v>
      </c>
      <c r="B295" s="103" t="s">
        <v>41</v>
      </c>
      <c r="C295" s="44">
        <v>20</v>
      </c>
      <c r="D295" s="44" t="s">
        <v>38</v>
      </c>
      <c r="E295" s="108" t="s">
        <v>258</v>
      </c>
      <c r="F295" s="46">
        <v>16066546116</v>
      </c>
      <c r="G295" s="46">
        <v>0</v>
      </c>
      <c r="H295" s="46">
        <v>0</v>
      </c>
      <c r="I295" s="46">
        <v>0</v>
      </c>
      <c r="J295" s="46">
        <v>2074546116</v>
      </c>
      <c r="K295" s="46">
        <f t="shared" si="229"/>
        <v>-2074546116</v>
      </c>
      <c r="L295" s="56">
        <f t="shared" si="230"/>
        <v>13992000000</v>
      </c>
      <c r="M295" s="51">
        <f t="shared" si="209"/>
        <v>1.7729433712230338E-3</v>
      </c>
      <c r="N295" s="112">
        <v>0</v>
      </c>
      <c r="O295" s="46">
        <v>10920050965</v>
      </c>
      <c r="P295" s="46">
        <f t="shared" si="231"/>
        <v>3071949035</v>
      </c>
      <c r="Q295" s="46">
        <v>792058479.75</v>
      </c>
      <c r="R295" s="46">
        <f t="shared" si="232"/>
        <v>13199941520.25</v>
      </c>
      <c r="S295" s="46">
        <f t="shared" si="233"/>
        <v>10127992485.25</v>
      </c>
      <c r="T295" s="46">
        <v>792058479.75</v>
      </c>
      <c r="U295" s="46">
        <f t="shared" si="234"/>
        <v>0</v>
      </c>
      <c r="V295" s="46">
        <v>792058479.75</v>
      </c>
      <c r="W295" s="48">
        <f t="shared" si="235"/>
        <v>0</v>
      </c>
      <c r="X295" s="49">
        <f t="shared" si="211"/>
        <v>5.6607953098198972E-2</v>
      </c>
      <c r="Y295" s="49">
        <f t="shared" si="212"/>
        <v>5.6607953098198972E-2</v>
      </c>
      <c r="Z295" s="49">
        <f t="shared" si="213"/>
        <v>5.6607953098198972E-2</v>
      </c>
      <c r="AA295" s="49">
        <f t="shared" ref="AA295:AA304" si="236">+T295/Q295</f>
        <v>1</v>
      </c>
      <c r="AB295" s="49">
        <f t="shared" ref="AB295:AB304" si="237">+V295/T295</f>
        <v>1</v>
      </c>
    </row>
    <row r="296" spans="1:28" ht="66" customHeight="1" x14ac:dyDescent="0.25">
      <c r="A296" s="96" t="s">
        <v>458</v>
      </c>
      <c r="B296" s="100" t="s">
        <v>37</v>
      </c>
      <c r="C296" s="34">
        <v>10</v>
      </c>
      <c r="D296" s="34" t="s">
        <v>38</v>
      </c>
      <c r="E296" s="95" t="s">
        <v>459</v>
      </c>
      <c r="F296" s="66">
        <f t="shared" ref="F296:J298" si="238">+F297</f>
        <v>6215000000</v>
      </c>
      <c r="G296" s="66">
        <f t="shared" si="238"/>
        <v>0</v>
      </c>
      <c r="H296" s="66">
        <f t="shared" si="238"/>
        <v>0</v>
      </c>
      <c r="I296" s="66">
        <f t="shared" si="238"/>
        <v>0</v>
      </c>
      <c r="J296" s="66">
        <f t="shared" si="238"/>
        <v>0</v>
      </c>
      <c r="K296" s="66">
        <f t="shared" si="229"/>
        <v>0</v>
      </c>
      <c r="L296" s="66">
        <f>+L297</f>
        <v>6215000000</v>
      </c>
      <c r="M296" s="42">
        <f t="shared" si="209"/>
        <v>7.8751022385299858E-4</v>
      </c>
      <c r="N296" s="66">
        <f t="shared" ref="N296:W298" si="239">+N297</f>
        <v>0</v>
      </c>
      <c r="O296" s="66">
        <f t="shared" si="239"/>
        <v>4784725980.8500004</v>
      </c>
      <c r="P296" s="66">
        <f t="shared" si="239"/>
        <v>1430274019.1499996</v>
      </c>
      <c r="Q296" s="66">
        <f t="shared" si="239"/>
        <v>4270052292.4000001</v>
      </c>
      <c r="R296" s="66">
        <f t="shared" si="239"/>
        <v>1944947707.5999999</v>
      </c>
      <c r="S296" s="66">
        <f t="shared" si="239"/>
        <v>514673688.45000029</v>
      </c>
      <c r="T296" s="66">
        <f t="shared" si="239"/>
        <v>2670767698.9000001</v>
      </c>
      <c r="U296" s="66">
        <f t="shared" si="239"/>
        <v>1599284593.5</v>
      </c>
      <c r="V296" s="66">
        <f t="shared" si="239"/>
        <v>2670767698.9000001</v>
      </c>
      <c r="W296" s="66">
        <f t="shared" si="239"/>
        <v>0</v>
      </c>
      <c r="X296" s="38">
        <f t="shared" si="211"/>
        <v>0.68705587971037818</v>
      </c>
      <c r="Y296" s="38">
        <f t="shared" si="212"/>
        <v>0.42972931599356395</v>
      </c>
      <c r="Z296" s="38">
        <f t="shared" si="213"/>
        <v>0.42972931599356395</v>
      </c>
      <c r="AA296" s="38">
        <f t="shared" si="236"/>
        <v>0.62546486928357603</v>
      </c>
      <c r="AB296" s="38">
        <f t="shared" si="237"/>
        <v>1</v>
      </c>
    </row>
    <row r="297" spans="1:28" ht="60.75" customHeight="1" x14ac:dyDescent="0.25">
      <c r="A297" s="96" t="s">
        <v>460</v>
      </c>
      <c r="B297" s="100" t="s">
        <v>37</v>
      </c>
      <c r="C297" s="34">
        <v>10</v>
      </c>
      <c r="D297" s="34" t="s">
        <v>38</v>
      </c>
      <c r="E297" s="95" t="s">
        <v>459</v>
      </c>
      <c r="F297" s="66">
        <f t="shared" si="238"/>
        <v>6215000000</v>
      </c>
      <c r="G297" s="66">
        <f t="shared" si="238"/>
        <v>0</v>
      </c>
      <c r="H297" s="66">
        <f t="shared" si="238"/>
        <v>0</v>
      </c>
      <c r="I297" s="66">
        <f t="shared" si="238"/>
        <v>0</v>
      </c>
      <c r="J297" s="66">
        <f t="shared" si="238"/>
        <v>0</v>
      </c>
      <c r="K297" s="66">
        <f t="shared" si="229"/>
        <v>0</v>
      </c>
      <c r="L297" s="66">
        <f>+L298</f>
        <v>6215000000</v>
      </c>
      <c r="M297" s="42">
        <f t="shared" si="209"/>
        <v>7.8751022385299858E-4</v>
      </c>
      <c r="N297" s="66">
        <f t="shared" si="239"/>
        <v>0</v>
      </c>
      <c r="O297" s="66">
        <f t="shared" si="239"/>
        <v>4784725980.8500004</v>
      </c>
      <c r="P297" s="66">
        <f t="shared" si="239"/>
        <v>1430274019.1499996</v>
      </c>
      <c r="Q297" s="66">
        <f t="shared" si="239"/>
        <v>4270052292.4000001</v>
      </c>
      <c r="R297" s="66">
        <f t="shared" si="239"/>
        <v>1944947707.5999999</v>
      </c>
      <c r="S297" s="66">
        <f t="shared" si="239"/>
        <v>514673688.45000029</v>
      </c>
      <c r="T297" s="66">
        <f t="shared" si="239"/>
        <v>2670767698.9000001</v>
      </c>
      <c r="U297" s="66">
        <f t="shared" si="239"/>
        <v>1599284593.5</v>
      </c>
      <c r="V297" s="66">
        <f t="shared" si="239"/>
        <v>2670767698.9000001</v>
      </c>
      <c r="W297" s="66">
        <f t="shared" si="239"/>
        <v>0</v>
      </c>
      <c r="X297" s="38">
        <f t="shared" si="211"/>
        <v>0.68705587971037818</v>
      </c>
      <c r="Y297" s="38">
        <f t="shared" si="212"/>
        <v>0.42972931599356395</v>
      </c>
      <c r="Z297" s="38">
        <f t="shared" si="213"/>
        <v>0.42972931599356395</v>
      </c>
      <c r="AA297" s="38">
        <f t="shared" si="236"/>
        <v>0.62546486928357603</v>
      </c>
      <c r="AB297" s="38">
        <f t="shared" si="237"/>
        <v>1</v>
      </c>
    </row>
    <row r="298" spans="1:28" ht="35.25" customHeight="1" x14ac:dyDescent="0.25">
      <c r="A298" s="96" t="s">
        <v>461</v>
      </c>
      <c r="B298" s="100" t="s">
        <v>37</v>
      </c>
      <c r="C298" s="34">
        <v>10</v>
      </c>
      <c r="D298" s="34" t="s">
        <v>38</v>
      </c>
      <c r="E298" s="95" t="s">
        <v>462</v>
      </c>
      <c r="F298" s="66">
        <f t="shared" si="238"/>
        <v>6215000000</v>
      </c>
      <c r="G298" s="66">
        <f t="shared" si="238"/>
        <v>0</v>
      </c>
      <c r="H298" s="66">
        <f t="shared" si="238"/>
        <v>0</v>
      </c>
      <c r="I298" s="66">
        <f t="shared" si="238"/>
        <v>0</v>
      </c>
      <c r="J298" s="66">
        <f t="shared" si="238"/>
        <v>0</v>
      </c>
      <c r="K298" s="66">
        <f t="shared" si="229"/>
        <v>0</v>
      </c>
      <c r="L298" s="66">
        <f>+L299</f>
        <v>6215000000</v>
      </c>
      <c r="M298" s="42">
        <f t="shared" si="209"/>
        <v>7.8751022385299858E-4</v>
      </c>
      <c r="N298" s="66">
        <f t="shared" si="239"/>
        <v>0</v>
      </c>
      <c r="O298" s="66">
        <f t="shared" si="239"/>
        <v>4784725980.8500004</v>
      </c>
      <c r="P298" s="66">
        <f t="shared" si="239"/>
        <v>1430274019.1499996</v>
      </c>
      <c r="Q298" s="66">
        <f t="shared" si="239"/>
        <v>4270052292.4000001</v>
      </c>
      <c r="R298" s="66">
        <f t="shared" si="239"/>
        <v>1944947707.5999999</v>
      </c>
      <c r="S298" s="66">
        <f t="shared" si="239"/>
        <v>514673688.45000029</v>
      </c>
      <c r="T298" s="66">
        <f t="shared" si="239"/>
        <v>2670767698.9000001</v>
      </c>
      <c r="U298" s="66">
        <f t="shared" si="239"/>
        <v>1599284593.5</v>
      </c>
      <c r="V298" s="66">
        <f t="shared" si="239"/>
        <v>2670767698.9000001</v>
      </c>
      <c r="W298" s="66">
        <f t="shared" si="239"/>
        <v>0</v>
      </c>
      <c r="X298" s="38">
        <f t="shared" si="211"/>
        <v>0.68705587971037818</v>
      </c>
      <c r="Y298" s="38">
        <f t="shared" si="212"/>
        <v>0.42972931599356395</v>
      </c>
      <c r="Z298" s="38">
        <f t="shared" si="213"/>
        <v>0.42972931599356395</v>
      </c>
      <c r="AA298" s="38">
        <f t="shared" si="236"/>
        <v>0.62546486928357603</v>
      </c>
      <c r="AB298" s="38">
        <f t="shared" si="237"/>
        <v>1</v>
      </c>
    </row>
    <row r="299" spans="1:28" ht="48.75" customHeight="1" x14ac:dyDescent="0.25">
      <c r="A299" s="43" t="s">
        <v>463</v>
      </c>
      <c r="B299" s="103" t="s">
        <v>37</v>
      </c>
      <c r="C299" s="44">
        <v>10</v>
      </c>
      <c r="D299" s="44" t="s">
        <v>38</v>
      </c>
      <c r="E299" s="108" t="s">
        <v>258</v>
      </c>
      <c r="F299" s="46">
        <v>6215000000</v>
      </c>
      <c r="G299" s="46">
        <v>0</v>
      </c>
      <c r="H299" s="46">
        <v>0</v>
      </c>
      <c r="I299" s="46">
        <v>0</v>
      </c>
      <c r="J299" s="46">
        <v>0</v>
      </c>
      <c r="K299" s="46">
        <f t="shared" si="229"/>
        <v>0</v>
      </c>
      <c r="L299" s="56">
        <f>+F299+K299</f>
        <v>6215000000</v>
      </c>
      <c r="M299" s="51">
        <f t="shared" si="209"/>
        <v>7.8751022385299858E-4</v>
      </c>
      <c r="N299" s="46">
        <v>0</v>
      </c>
      <c r="O299" s="46">
        <v>4784725980.8500004</v>
      </c>
      <c r="P299" s="46">
        <f>L299-O299</f>
        <v>1430274019.1499996</v>
      </c>
      <c r="Q299" s="46">
        <v>4270052292.4000001</v>
      </c>
      <c r="R299" s="46">
        <f>+L299-Q299</f>
        <v>1944947707.5999999</v>
      </c>
      <c r="S299" s="46">
        <f>O299-Q299</f>
        <v>514673688.45000029</v>
      </c>
      <c r="T299" s="46">
        <v>2670767698.9000001</v>
      </c>
      <c r="U299" s="46">
        <f>+Q299-T299</f>
        <v>1599284593.5</v>
      </c>
      <c r="V299" s="46">
        <v>2670767698.9000001</v>
      </c>
      <c r="W299" s="48">
        <f>+T299-V299</f>
        <v>0</v>
      </c>
      <c r="X299" s="49">
        <f t="shared" si="211"/>
        <v>0.68705587971037818</v>
      </c>
      <c r="Y299" s="49">
        <f t="shared" si="212"/>
        <v>0.42972931599356395</v>
      </c>
      <c r="Z299" s="49">
        <f t="shared" si="213"/>
        <v>0.42972931599356395</v>
      </c>
      <c r="AA299" s="49">
        <f t="shared" si="236"/>
        <v>0.62546486928357603</v>
      </c>
      <c r="AB299" s="49">
        <f t="shared" si="237"/>
        <v>1</v>
      </c>
    </row>
    <row r="300" spans="1:28" ht="72" customHeight="1" x14ac:dyDescent="0.25">
      <c r="A300" s="96" t="s">
        <v>464</v>
      </c>
      <c r="B300" s="100" t="s">
        <v>37</v>
      </c>
      <c r="C300" s="34">
        <v>10</v>
      </c>
      <c r="D300" s="34" t="s">
        <v>38</v>
      </c>
      <c r="E300" s="95" t="s">
        <v>465</v>
      </c>
      <c r="F300" s="66">
        <f t="shared" ref="F300:J302" si="240">+F301</f>
        <v>904000000</v>
      </c>
      <c r="G300" s="66">
        <f t="shared" si="240"/>
        <v>0</v>
      </c>
      <c r="H300" s="66">
        <f t="shared" si="240"/>
        <v>0</v>
      </c>
      <c r="I300" s="66">
        <f t="shared" si="240"/>
        <v>0</v>
      </c>
      <c r="J300" s="66">
        <f t="shared" si="240"/>
        <v>0</v>
      </c>
      <c r="K300" s="66">
        <f t="shared" si="229"/>
        <v>0</v>
      </c>
      <c r="L300" s="66">
        <f>+L301</f>
        <v>904000000</v>
      </c>
      <c r="M300" s="42">
        <f t="shared" si="209"/>
        <v>1.1454694165134525E-4</v>
      </c>
      <c r="N300" s="66">
        <f t="shared" ref="N300:W302" si="241">+N301</f>
        <v>0</v>
      </c>
      <c r="O300" s="66">
        <f t="shared" si="241"/>
        <v>633279830.02999997</v>
      </c>
      <c r="P300" s="66">
        <f t="shared" si="241"/>
        <v>270720169.97000003</v>
      </c>
      <c r="Q300" s="66">
        <f t="shared" si="241"/>
        <v>548260363.74000001</v>
      </c>
      <c r="R300" s="66">
        <f t="shared" si="241"/>
        <v>355739636.25999999</v>
      </c>
      <c r="S300" s="66">
        <f t="shared" si="241"/>
        <v>85019466.289999962</v>
      </c>
      <c r="T300" s="66">
        <f t="shared" si="241"/>
        <v>190170102.74000001</v>
      </c>
      <c r="U300" s="66">
        <f t="shared" si="241"/>
        <v>358090261</v>
      </c>
      <c r="V300" s="66">
        <f t="shared" si="241"/>
        <v>190170102.74000001</v>
      </c>
      <c r="W300" s="66">
        <f t="shared" si="241"/>
        <v>0</v>
      </c>
      <c r="X300" s="38">
        <f t="shared" si="211"/>
        <v>0.60648270325221243</v>
      </c>
      <c r="Y300" s="38">
        <f t="shared" si="212"/>
        <v>0.2103651578982301</v>
      </c>
      <c r="Z300" s="38">
        <f t="shared" si="213"/>
        <v>0.2103651578982301</v>
      </c>
      <c r="AA300" s="38">
        <f t="shared" si="236"/>
        <v>0.34686093563784204</v>
      </c>
      <c r="AB300" s="38">
        <f t="shared" si="237"/>
        <v>1</v>
      </c>
    </row>
    <row r="301" spans="1:28" ht="49.5" customHeight="1" x14ac:dyDescent="0.25">
      <c r="A301" s="96" t="s">
        <v>466</v>
      </c>
      <c r="B301" s="100" t="s">
        <v>37</v>
      </c>
      <c r="C301" s="34">
        <v>10</v>
      </c>
      <c r="D301" s="34" t="s">
        <v>38</v>
      </c>
      <c r="E301" s="95" t="s">
        <v>465</v>
      </c>
      <c r="F301" s="66">
        <f t="shared" si="240"/>
        <v>904000000</v>
      </c>
      <c r="G301" s="66">
        <f t="shared" si="240"/>
        <v>0</v>
      </c>
      <c r="H301" s="66">
        <f t="shared" si="240"/>
        <v>0</v>
      </c>
      <c r="I301" s="66">
        <f t="shared" si="240"/>
        <v>0</v>
      </c>
      <c r="J301" s="66">
        <f t="shared" si="240"/>
        <v>0</v>
      </c>
      <c r="K301" s="66">
        <f t="shared" si="229"/>
        <v>0</v>
      </c>
      <c r="L301" s="66">
        <f>+L302</f>
        <v>904000000</v>
      </c>
      <c r="M301" s="42">
        <f t="shared" si="209"/>
        <v>1.1454694165134525E-4</v>
      </c>
      <c r="N301" s="66">
        <f t="shared" si="241"/>
        <v>0</v>
      </c>
      <c r="O301" s="66">
        <f t="shared" si="241"/>
        <v>633279830.02999997</v>
      </c>
      <c r="P301" s="66">
        <f t="shared" si="241"/>
        <v>270720169.97000003</v>
      </c>
      <c r="Q301" s="66">
        <f t="shared" si="241"/>
        <v>548260363.74000001</v>
      </c>
      <c r="R301" s="66">
        <f t="shared" si="241"/>
        <v>355739636.25999999</v>
      </c>
      <c r="S301" s="66">
        <f t="shared" si="241"/>
        <v>85019466.289999962</v>
      </c>
      <c r="T301" s="66">
        <f t="shared" si="241"/>
        <v>190170102.74000001</v>
      </c>
      <c r="U301" s="66">
        <f t="shared" si="241"/>
        <v>358090261</v>
      </c>
      <c r="V301" s="66">
        <f t="shared" si="241"/>
        <v>190170102.74000001</v>
      </c>
      <c r="W301" s="66">
        <f t="shared" si="241"/>
        <v>0</v>
      </c>
      <c r="X301" s="38">
        <f t="shared" si="211"/>
        <v>0.60648270325221243</v>
      </c>
      <c r="Y301" s="38">
        <f t="shared" si="212"/>
        <v>0.2103651578982301</v>
      </c>
      <c r="Z301" s="38">
        <f t="shared" si="213"/>
        <v>0.2103651578982301</v>
      </c>
      <c r="AA301" s="38">
        <f t="shared" si="236"/>
        <v>0.34686093563784204</v>
      </c>
      <c r="AB301" s="38">
        <f t="shared" si="237"/>
        <v>1</v>
      </c>
    </row>
    <row r="302" spans="1:28" ht="35.25" customHeight="1" x14ac:dyDescent="0.25">
      <c r="A302" s="96" t="s">
        <v>467</v>
      </c>
      <c r="B302" s="100" t="s">
        <v>37</v>
      </c>
      <c r="C302" s="34">
        <v>10</v>
      </c>
      <c r="D302" s="34" t="s">
        <v>38</v>
      </c>
      <c r="E302" s="95" t="s">
        <v>468</v>
      </c>
      <c r="F302" s="66">
        <f t="shared" si="240"/>
        <v>904000000</v>
      </c>
      <c r="G302" s="66">
        <f t="shared" si="240"/>
        <v>0</v>
      </c>
      <c r="H302" s="66">
        <f t="shared" si="240"/>
        <v>0</v>
      </c>
      <c r="I302" s="66">
        <f t="shared" si="240"/>
        <v>0</v>
      </c>
      <c r="J302" s="66">
        <f t="shared" si="240"/>
        <v>0</v>
      </c>
      <c r="K302" s="66">
        <f t="shared" si="229"/>
        <v>0</v>
      </c>
      <c r="L302" s="66">
        <f>+L303</f>
        <v>904000000</v>
      </c>
      <c r="M302" s="42">
        <f t="shared" si="209"/>
        <v>1.1454694165134525E-4</v>
      </c>
      <c r="N302" s="66">
        <f t="shared" si="241"/>
        <v>0</v>
      </c>
      <c r="O302" s="66">
        <f t="shared" si="241"/>
        <v>633279830.02999997</v>
      </c>
      <c r="P302" s="66">
        <f t="shared" si="241"/>
        <v>270720169.97000003</v>
      </c>
      <c r="Q302" s="66">
        <f t="shared" si="241"/>
        <v>548260363.74000001</v>
      </c>
      <c r="R302" s="66">
        <f t="shared" si="241"/>
        <v>355739636.25999999</v>
      </c>
      <c r="S302" s="66">
        <f t="shared" si="241"/>
        <v>85019466.289999962</v>
      </c>
      <c r="T302" s="66">
        <f t="shared" si="241"/>
        <v>190170102.74000001</v>
      </c>
      <c r="U302" s="66">
        <f t="shared" si="241"/>
        <v>358090261</v>
      </c>
      <c r="V302" s="66">
        <f t="shared" si="241"/>
        <v>190170102.74000001</v>
      </c>
      <c r="W302" s="66">
        <f t="shared" si="241"/>
        <v>0</v>
      </c>
      <c r="X302" s="38">
        <f t="shared" si="211"/>
        <v>0.60648270325221243</v>
      </c>
      <c r="Y302" s="38">
        <f t="shared" si="212"/>
        <v>0.2103651578982301</v>
      </c>
      <c r="Z302" s="38">
        <f t="shared" si="213"/>
        <v>0.2103651578982301</v>
      </c>
      <c r="AA302" s="38">
        <f t="shared" si="236"/>
        <v>0.34686093563784204</v>
      </c>
      <c r="AB302" s="38">
        <f t="shared" si="237"/>
        <v>1</v>
      </c>
    </row>
    <row r="303" spans="1:28" ht="42.75" customHeight="1" x14ac:dyDescent="0.25">
      <c r="A303" s="43" t="s">
        <v>469</v>
      </c>
      <c r="B303" s="103" t="s">
        <v>37</v>
      </c>
      <c r="C303" s="44">
        <v>10</v>
      </c>
      <c r="D303" s="44" t="s">
        <v>38</v>
      </c>
      <c r="E303" s="108" t="s">
        <v>258</v>
      </c>
      <c r="F303" s="56">
        <v>904000000</v>
      </c>
      <c r="G303" s="46">
        <v>0</v>
      </c>
      <c r="H303" s="46">
        <v>0</v>
      </c>
      <c r="I303" s="46">
        <v>0</v>
      </c>
      <c r="J303" s="46">
        <v>0</v>
      </c>
      <c r="K303" s="46">
        <f t="shared" si="229"/>
        <v>0</v>
      </c>
      <c r="L303" s="56">
        <f>+F303+K303</f>
        <v>904000000</v>
      </c>
      <c r="M303" s="51">
        <f t="shared" si="209"/>
        <v>1.1454694165134525E-4</v>
      </c>
      <c r="N303" s="46">
        <v>0</v>
      </c>
      <c r="O303" s="46">
        <v>633279830.02999997</v>
      </c>
      <c r="P303" s="46">
        <f>L303-O303</f>
        <v>270720169.97000003</v>
      </c>
      <c r="Q303" s="46">
        <v>548260363.74000001</v>
      </c>
      <c r="R303" s="46">
        <f>+L303-Q303</f>
        <v>355739636.25999999</v>
      </c>
      <c r="S303" s="46">
        <f>O303-Q303</f>
        <v>85019466.289999962</v>
      </c>
      <c r="T303" s="46">
        <v>190170102.74000001</v>
      </c>
      <c r="U303" s="46">
        <f>+Q303-T303</f>
        <v>358090261</v>
      </c>
      <c r="V303" s="46">
        <v>190170102.74000001</v>
      </c>
      <c r="W303" s="48">
        <f>+T303-V303</f>
        <v>0</v>
      </c>
      <c r="X303" s="49">
        <f t="shared" si="211"/>
        <v>0.60648270325221243</v>
      </c>
      <c r="Y303" s="49">
        <f t="shared" si="212"/>
        <v>0.2103651578982301</v>
      </c>
      <c r="Z303" s="49">
        <f t="shared" si="213"/>
        <v>0.2103651578982301</v>
      </c>
      <c r="AA303" s="49">
        <f t="shared" si="236"/>
        <v>0.34686093563784204</v>
      </c>
      <c r="AB303" s="49">
        <f t="shared" si="237"/>
        <v>1</v>
      </c>
    </row>
    <row r="304" spans="1:28" s="118" customFormat="1" ht="33" customHeight="1" thickBot="1" x14ac:dyDescent="0.3">
      <c r="A304" s="301" t="s">
        <v>470</v>
      </c>
      <c r="B304" s="302"/>
      <c r="C304" s="302"/>
      <c r="D304" s="302"/>
      <c r="E304" s="302"/>
      <c r="F304" s="114">
        <f>+F7+F8+F112+F113+F121+F122+F123</f>
        <v>7891961033334</v>
      </c>
      <c r="G304" s="114">
        <f>+G7+G8+G112+G113+G121+G122+G123</f>
        <v>0</v>
      </c>
      <c r="H304" s="114">
        <f>+H7+H8+H112+H113+H121+H122+H123</f>
        <v>0</v>
      </c>
      <c r="I304" s="114">
        <f>+I7+I8+I112+I113+I121+I122+I123</f>
        <v>5851736522</v>
      </c>
      <c r="J304" s="114">
        <f>+J7+J8+J112+J113+J121+J122+J123</f>
        <v>5851736522</v>
      </c>
      <c r="K304" s="114">
        <f t="shared" si="229"/>
        <v>0</v>
      </c>
      <c r="L304" s="114">
        <f>+L7+L8+L112+L113+L121+L122+L123</f>
        <v>7891961033334</v>
      </c>
      <c r="M304" s="115">
        <f t="shared" si="209"/>
        <v>1</v>
      </c>
      <c r="N304" s="114">
        <f t="shared" ref="N304:W304" si="242">+N7+N8+N112+N113+N121+N122+N123</f>
        <v>10913069000</v>
      </c>
      <c r="O304" s="114">
        <f t="shared" si="242"/>
        <v>5994076177427.3896</v>
      </c>
      <c r="P304" s="114">
        <f t="shared" si="242"/>
        <v>1897884855906.6101</v>
      </c>
      <c r="Q304" s="114">
        <f t="shared" si="242"/>
        <v>5910639845655.8906</v>
      </c>
      <c r="R304" s="114">
        <f t="shared" si="242"/>
        <v>1981321187678.1096</v>
      </c>
      <c r="S304" s="114">
        <f t="shared" si="242"/>
        <v>83436331771.5</v>
      </c>
      <c r="T304" s="114">
        <f t="shared" si="242"/>
        <v>2177052247015.1101</v>
      </c>
      <c r="U304" s="114">
        <f t="shared" si="242"/>
        <v>3733587598640.7803</v>
      </c>
      <c r="V304" s="114">
        <f t="shared" si="242"/>
        <v>2175199963652.1101</v>
      </c>
      <c r="W304" s="114">
        <f t="shared" si="242"/>
        <v>1852283363</v>
      </c>
      <c r="X304" s="116">
        <f t="shared" si="211"/>
        <v>0.74894437779033363</v>
      </c>
      <c r="Y304" s="116">
        <f t="shared" si="212"/>
        <v>0.27585694326412596</v>
      </c>
      <c r="Z304" s="116">
        <f t="shared" si="213"/>
        <v>0.27562223818193204</v>
      </c>
      <c r="AA304" s="116">
        <f t="shared" si="236"/>
        <v>0.36832767752126966</v>
      </c>
      <c r="AB304" s="117">
        <f t="shared" si="237"/>
        <v>0.99914917826821126</v>
      </c>
    </row>
    <row r="305" spans="1:28" s="120" customFormat="1" ht="15" customHeight="1" thickBot="1" x14ac:dyDescent="0.3">
      <c r="A305" s="119" t="s">
        <v>471</v>
      </c>
      <c r="E305" s="121"/>
      <c r="F305" s="122"/>
      <c r="G305" s="122"/>
      <c r="H305" s="122"/>
      <c r="I305" s="122"/>
      <c r="J305" s="122"/>
      <c r="K305" s="122"/>
      <c r="L305" s="259"/>
      <c r="M305" s="123"/>
      <c r="N305" s="122"/>
      <c r="O305" s="122"/>
      <c r="P305" s="122"/>
      <c r="Q305" s="122"/>
      <c r="R305" s="122"/>
      <c r="S305" s="122"/>
      <c r="T305" s="122"/>
      <c r="U305" s="122"/>
      <c r="V305" s="122" t="s">
        <v>546</v>
      </c>
      <c r="W305" s="122"/>
      <c r="X305" s="124"/>
      <c r="Y305" s="124"/>
      <c r="Z305" s="124"/>
      <c r="AA305" s="124"/>
      <c r="AB305" s="124"/>
    </row>
    <row r="306" spans="1:28" s="118" customFormat="1" ht="139.5" customHeight="1" thickBot="1" x14ac:dyDescent="0.3">
      <c r="A306" s="303" t="s">
        <v>472</v>
      </c>
      <c r="B306" s="304"/>
      <c r="C306" s="304"/>
      <c r="D306" s="304"/>
      <c r="E306" s="304"/>
      <c r="F306" s="304"/>
      <c r="G306" s="304"/>
      <c r="H306" s="304"/>
      <c r="I306" s="304"/>
      <c r="J306" s="304"/>
      <c r="K306" s="304"/>
      <c r="L306" s="304"/>
      <c r="M306" s="304"/>
      <c r="N306" s="305"/>
      <c r="O306" s="125"/>
      <c r="P306" s="125"/>
      <c r="Q306" s="125"/>
      <c r="R306" s="125"/>
      <c r="S306" s="125"/>
      <c r="T306" s="125"/>
      <c r="U306" s="125"/>
      <c r="V306" s="125"/>
      <c r="W306" s="125"/>
      <c r="X306" s="126"/>
      <c r="Y306" s="126"/>
      <c r="Z306" s="126"/>
      <c r="AA306" s="126"/>
      <c r="AB306" s="126"/>
    </row>
    <row r="307" spans="1:28" s="120" customFormat="1" ht="15.75" customHeight="1" x14ac:dyDescent="0.25">
      <c r="A307" s="278" t="s">
        <v>555</v>
      </c>
      <c r="B307" s="279"/>
      <c r="C307" s="279"/>
      <c r="D307" s="279"/>
      <c r="E307" s="280"/>
      <c r="F307" s="121"/>
      <c r="G307" s="121"/>
      <c r="H307" s="121"/>
      <c r="I307" s="121"/>
      <c r="J307" s="121"/>
      <c r="K307" s="121"/>
      <c r="L307" s="260"/>
      <c r="M307" s="128"/>
      <c r="N307" s="129"/>
      <c r="O307" s="128"/>
      <c r="P307" s="128"/>
      <c r="Q307" s="128"/>
      <c r="R307" s="128"/>
      <c r="S307" s="128"/>
      <c r="T307" s="128"/>
      <c r="U307" s="128"/>
      <c r="V307" s="128"/>
      <c r="W307" s="128"/>
      <c r="X307" s="130"/>
      <c r="Y307" s="130"/>
      <c r="Z307" s="130"/>
      <c r="AA307" s="130"/>
      <c r="AB307" s="130"/>
    </row>
    <row r="308" spans="1:28" s="130" customFormat="1" x14ac:dyDescent="0.25">
      <c r="A308" s="278" t="s">
        <v>556</v>
      </c>
      <c r="B308" s="279"/>
      <c r="C308" s="279"/>
      <c r="D308" s="279"/>
      <c r="E308" s="280"/>
      <c r="F308" s="8"/>
      <c r="G308" s="8"/>
      <c r="H308" s="8"/>
      <c r="I308" s="8"/>
      <c r="J308" s="8"/>
      <c r="K308" s="8"/>
      <c r="L308" s="261"/>
      <c r="M308" s="9"/>
      <c r="N308" s="10"/>
      <c r="O308" s="9"/>
      <c r="P308" s="9"/>
      <c r="Q308" s="9"/>
      <c r="R308" s="9"/>
      <c r="S308" s="9"/>
      <c r="T308" s="9"/>
      <c r="U308" s="9"/>
      <c r="V308" s="9"/>
      <c r="W308" s="9"/>
    </row>
    <row r="310" spans="1:28" s="130" customFormat="1" x14ac:dyDescent="0.25">
      <c r="A310" s="3"/>
      <c r="B310" s="5"/>
      <c r="C310" s="3"/>
      <c r="D310" s="3"/>
      <c r="E310" s="8"/>
      <c r="F310" s="7"/>
      <c r="G310" s="8"/>
      <c r="H310" s="8"/>
      <c r="I310" s="8"/>
      <c r="J310" s="8"/>
      <c r="K310" s="8"/>
      <c r="L310" s="261"/>
      <c r="M310" s="16"/>
      <c r="N310" s="131"/>
      <c r="O310" s="16"/>
      <c r="P310" s="16"/>
      <c r="Q310" s="16"/>
      <c r="R310" s="16"/>
      <c r="S310" s="16"/>
      <c r="T310" s="16"/>
      <c r="U310" s="16"/>
      <c r="V310" s="16"/>
      <c r="W310" s="16"/>
    </row>
    <row r="311" spans="1:28" s="130" customFormat="1" x14ac:dyDescent="0.25">
      <c r="A311" s="3"/>
      <c r="B311" s="5"/>
      <c r="C311" s="3"/>
      <c r="D311" s="3"/>
      <c r="E311" s="8"/>
      <c r="F311" s="7"/>
      <c r="G311" s="8"/>
      <c r="H311" s="8"/>
      <c r="I311" s="8"/>
      <c r="J311" s="8"/>
      <c r="K311" s="8"/>
      <c r="L311" s="261"/>
      <c r="M311" s="16"/>
      <c r="N311" s="131"/>
      <c r="O311" s="16"/>
      <c r="P311" s="16"/>
      <c r="Q311" s="16"/>
      <c r="R311" s="16"/>
      <c r="S311" s="16"/>
      <c r="T311" s="16"/>
      <c r="U311" s="16"/>
      <c r="V311" s="16"/>
      <c r="W311" s="16"/>
    </row>
  </sheetData>
  <mergeCells count="25">
    <mergeCell ref="A304:E304"/>
    <mergeCell ref="A306:N306"/>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11CAC-87E6-4529-A84D-6784CD582994}">
  <sheetPr>
    <tabColor theme="0"/>
  </sheetPr>
  <dimension ref="A1:XFD319"/>
  <sheetViews>
    <sheetView zoomScale="75" zoomScaleNormal="75" workbookViewId="0">
      <pane xSplit="4" ySplit="6" topLeftCell="J7" activePane="bottomRight" state="frozen"/>
      <selection pane="topRight" activeCell="E1" sqref="E1"/>
      <selection pane="bottomLeft" activeCell="A7" sqref="A7"/>
      <selection pane="bottomRight" activeCell="K10" sqref="K10"/>
    </sheetView>
  </sheetViews>
  <sheetFormatPr baseColWidth="10" defaultRowHeight="15.75" x14ac:dyDescent="0.25"/>
  <cols>
    <col min="1" max="1" width="37.5703125" style="3" customWidth="1"/>
    <col min="2" max="2" width="16.140625" style="5" customWidth="1"/>
    <col min="3" max="3" width="11" style="3" customWidth="1"/>
    <col min="4" max="4" width="10.5703125" style="3" customWidth="1"/>
    <col min="5" max="5" width="49.28515625" style="8" customWidth="1"/>
    <col min="6" max="6" width="30.85546875" style="8" customWidth="1"/>
    <col min="7" max="7" width="26.42578125" style="8" customWidth="1"/>
    <col min="8" max="8" width="17.28515625" style="8" customWidth="1"/>
    <col min="9" max="9" width="27.85546875" style="8" customWidth="1"/>
    <col min="10" max="10" width="27" style="8" customWidth="1"/>
    <col min="11" max="11" width="30" style="8" customWidth="1"/>
    <col min="12" max="12" width="37.28515625" style="261" customWidth="1"/>
    <col min="13" max="13" width="17" style="16" customWidth="1"/>
    <col min="14" max="14" width="26.140625" style="131" customWidth="1"/>
    <col min="15" max="15" width="31.28515625" style="16" customWidth="1"/>
    <col min="16" max="16" width="30.7109375" style="16" customWidth="1"/>
    <col min="17" max="17" width="34.140625" style="16" customWidth="1"/>
    <col min="18" max="19" width="28.140625" style="16" customWidth="1"/>
    <col min="20" max="20" width="29.42578125" style="16" customWidth="1"/>
    <col min="21" max="21" width="30.140625" style="16" customWidth="1"/>
    <col min="22" max="22" width="29.42578125" style="16" customWidth="1"/>
    <col min="23" max="23" width="26" style="16" customWidth="1"/>
    <col min="24" max="24" width="25.28515625" style="130" customWidth="1"/>
    <col min="25" max="25" width="21.42578125" style="130" customWidth="1"/>
    <col min="26" max="26" width="17.5703125" style="130" customWidth="1"/>
    <col min="27" max="27" width="18.28515625" style="130" customWidth="1"/>
    <col min="28" max="28" width="19" style="130" customWidth="1"/>
    <col min="29" max="16384" width="11.42578125" style="3"/>
  </cols>
  <sheetData>
    <row r="1" spans="1:28" s="1" customFormat="1" ht="23.25" x14ac:dyDescent="0.25">
      <c r="A1" s="312" t="s">
        <v>0</v>
      </c>
      <c r="B1" s="312"/>
      <c r="C1" s="312"/>
      <c r="D1" s="312"/>
      <c r="E1" s="312"/>
      <c r="F1" s="312"/>
      <c r="G1" s="312"/>
      <c r="H1" s="312"/>
      <c r="I1" s="312"/>
      <c r="J1" s="312"/>
      <c r="K1" s="312"/>
      <c r="L1" s="312"/>
      <c r="M1" s="312"/>
      <c r="N1" s="312"/>
      <c r="O1" s="312"/>
      <c r="P1" s="312"/>
      <c r="Q1" s="312"/>
      <c r="R1" s="312"/>
      <c r="S1" s="312"/>
      <c r="T1" s="312"/>
      <c r="U1" s="312"/>
      <c r="V1" s="312"/>
      <c r="W1" s="312"/>
      <c r="X1" s="312"/>
      <c r="Y1" s="312"/>
      <c r="Z1" s="312"/>
      <c r="AA1" s="312"/>
      <c r="AB1" s="312"/>
    </row>
    <row r="2" spans="1:28" s="1" customFormat="1" ht="24.95" customHeight="1" x14ac:dyDescent="0.25">
      <c r="A2" s="313" t="s">
        <v>1</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row>
    <row r="3" spans="1:28" ht="24.95" customHeight="1" x14ac:dyDescent="0.25">
      <c r="A3" s="314" t="s">
        <v>560</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row>
    <row r="4" spans="1:28" ht="15.75" customHeight="1" thickBot="1" x14ac:dyDescent="0.3">
      <c r="A4" s="4"/>
      <c r="C4" s="50"/>
      <c r="E4" s="6"/>
      <c r="F4" s="7"/>
      <c r="I4" s="7"/>
      <c r="J4" s="7"/>
      <c r="K4" s="7"/>
      <c r="L4" s="247"/>
      <c r="M4" s="9"/>
      <c r="N4" s="10"/>
      <c r="O4" s="11"/>
      <c r="P4" s="11"/>
      <c r="Q4" s="4" t="s">
        <v>3</v>
      </c>
      <c r="R4" s="12"/>
      <c r="S4" s="13" t="s">
        <v>4</v>
      </c>
      <c r="T4" s="14" t="s">
        <v>5</v>
      </c>
      <c r="U4" s="15"/>
      <c r="W4" s="14"/>
      <c r="X4" s="17"/>
      <c r="Y4" s="17"/>
      <c r="Z4" s="17"/>
      <c r="AA4" s="17"/>
      <c r="AB4" s="17"/>
    </row>
    <row r="5" spans="1:28" ht="29.25" customHeight="1" x14ac:dyDescent="0.25">
      <c r="A5" s="331" t="s">
        <v>6</v>
      </c>
      <c r="B5" s="333" t="s">
        <v>7</v>
      </c>
      <c r="C5" s="333" t="s">
        <v>8</v>
      </c>
      <c r="D5" s="333" t="s">
        <v>9</v>
      </c>
      <c r="E5" s="333" t="s">
        <v>10</v>
      </c>
      <c r="F5" s="333" t="s">
        <v>11</v>
      </c>
      <c r="G5" s="333" t="s">
        <v>12</v>
      </c>
      <c r="H5" s="333"/>
      <c r="I5" s="333"/>
      <c r="J5" s="333"/>
      <c r="K5" s="327"/>
      <c r="L5" s="323" t="s">
        <v>13</v>
      </c>
      <c r="M5" s="323" t="s">
        <v>14</v>
      </c>
      <c r="N5" s="323" t="s">
        <v>15</v>
      </c>
      <c r="O5" s="321" t="s">
        <v>16</v>
      </c>
      <c r="P5" s="321" t="s">
        <v>17</v>
      </c>
      <c r="Q5" s="321" t="s">
        <v>18</v>
      </c>
      <c r="R5" s="321" t="s">
        <v>19</v>
      </c>
      <c r="S5" s="321" t="s">
        <v>20</v>
      </c>
      <c r="T5" s="321" t="s">
        <v>21</v>
      </c>
      <c r="U5" s="321" t="s">
        <v>22</v>
      </c>
      <c r="V5" s="321" t="s">
        <v>23</v>
      </c>
      <c r="W5" s="321" t="s">
        <v>24</v>
      </c>
      <c r="X5" s="329" t="s">
        <v>25</v>
      </c>
      <c r="Y5" s="329"/>
      <c r="Z5" s="329"/>
      <c r="AA5" s="329"/>
      <c r="AB5" s="330"/>
    </row>
    <row r="6" spans="1:28" ht="84.75" customHeight="1" thickBot="1" x14ac:dyDescent="0.3">
      <c r="A6" s="332"/>
      <c r="B6" s="334"/>
      <c r="C6" s="334"/>
      <c r="D6" s="334"/>
      <c r="E6" s="334"/>
      <c r="F6" s="334"/>
      <c r="G6" s="281" t="s">
        <v>26</v>
      </c>
      <c r="H6" s="281" t="s">
        <v>27</v>
      </c>
      <c r="I6" s="281" t="s">
        <v>28</v>
      </c>
      <c r="J6" s="281" t="s">
        <v>29</v>
      </c>
      <c r="K6" s="246" t="s">
        <v>30</v>
      </c>
      <c r="L6" s="324"/>
      <c r="M6" s="324"/>
      <c r="N6" s="324"/>
      <c r="O6" s="322"/>
      <c r="P6" s="322"/>
      <c r="Q6" s="322"/>
      <c r="R6" s="322"/>
      <c r="S6" s="322"/>
      <c r="T6" s="322"/>
      <c r="U6" s="322"/>
      <c r="V6" s="322"/>
      <c r="W6" s="322"/>
      <c r="X6" s="139" t="s">
        <v>31</v>
      </c>
      <c r="Y6" s="139" t="s">
        <v>32</v>
      </c>
      <c r="Z6" s="139" t="s">
        <v>33</v>
      </c>
      <c r="AA6" s="139" t="s">
        <v>34</v>
      </c>
      <c r="AB6" s="140" t="s">
        <v>35</v>
      </c>
    </row>
    <row r="7" spans="1:28" s="4" customFormat="1" ht="28.5" customHeight="1" thickBot="1" x14ac:dyDescent="0.3">
      <c r="A7" s="21" t="s">
        <v>36</v>
      </c>
      <c r="B7" s="22" t="s">
        <v>37</v>
      </c>
      <c r="C7" s="22">
        <v>10</v>
      </c>
      <c r="D7" s="22" t="s">
        <v>38</v>
      </c>
      <c r="E7" s="23" t="s">
        <v>39</v>
      </c>
      <c r="F7" s="24">
        <f>+F107</f>
        <v>10073090054</v>
      </c>
      <c r="G7" s="24">
        <f>+G107</f>
        <v>0</v>
      </c>
      <c r="H7" s="24">
        <f>+H107</f>
        <v>0</v>
      </c>
      <c r="I7" s="24">
        <f>+I107</f>
        <v>0</v>
      </c>
      <c r="J7" s="24">
        <f>+J107</f>
        <v>0</v>
      </c>
      <c r="K7" s="24">
        <f t="shared" ref="K7:K73" si="0">+G7-H7+I7-J7</f>
        <v>0</v>
      </c>
      <c r="L7" s="248">
        <f>+F7+K7</f>
        <v>10073090054</v>
      </c>
      <c r="M7" s="25">
        <f t="shared" ref="M7:M14" si="1">L7/$L$312</f>
        <v>1.163448300958807E-3</v>
      </c>
      <c r="N7" s="24">
        <f t="shared" ref="N7:W7" si="2">+N107</f>
        <v>0</v>
      </c>
      <c r="O7" s="24">
        <f t="shared" si="2"/>
        <v>35920372.799999997</v>
      </c>
      <c r="P7" s="24">
        <f t="shared" si="2"/>
        <v>10037169681.200001</v>
      </c>
      <c r="Q7" s="24">
        <f t="shared" si="2"/>
        <v>10718478.9</v>
      </c>
      <c r="R7" s="24">
        <f t="shared" si="2"/>
        <v>10062371575.099998</v>
      </c>
      <c r="S7" s="24">
        <f t="shared" si="2"/>
        <v>25201893.899999995</v>
      </c>
      <c r="T7" s="24">
        <f t="shared" si="2"/>
        <v>10718478.9</v>
      </c>
      <c r="U7" s="24">
        <f t="shared" si="2"/>
        <v>0</v>
      </c>
      <c r="V7" s="24">
        <f t="shared" si="2"/>
        <v>10718478.9</v>
      </c>
      <c r="W7" s="24">
        <f t="shared" si="2"/>
        <v>0</v>
      </c>
      <c r="X7" s="30">
        <f t="shared" ref="X7:X73" si="3">+Q7/L7</f>
        <v>1.0640705922949352E-3</v>
      </c>
      <c r="Y7" s="31">
        <f t="shared" ref="Y7:Y73" si="4">+T7/L7</f>
        <v>1.0640705922949352E-3</v>
      </c>
      <c r="Z7" s="31">
        <f t="shared" ref="Z7:Z73" si="5">+V7/L7</f>
        <v>1.0640705922949352E-3</v>
      </c>
      <c r="AA7" s="31">
        <f t="shared" ref="AA7:AA36" si="6">+T7/Q7</f>
        <v>1</v>
      </c>
      <c r="AB7" s="32">
        <f t="shared" ref="AB7:AB36" si="7">+V7/T7</f>
        <v>1</v>
      </c>
    </row>
    <row r="8" spans="1:28" s="4" customFormat="1" ht="28.5" customHeight="1" thickBot="1" x14ac:dyDescent="0.3">
      <c r="A8" s="21" t="s">
        <v>36</v>
      </c>
      <c r="B8" s="22" t="s">
        <v>41</v>
      </c>
      <c r="C8" s="22">
        <v>20</v>
      </c>
      <c r="D8" s="22" t="s">
        <v>38</v>
      </c>
      <c r="E8" s="23" t="s">
        <v>39</v>
      </c>
      <c r="F8" s="24">
        <f>+F9+F38+F98+F111</f>
        <v>103864906976</v>
      </c>
      <c r="G8" s="24">
        <f>+G9+G38+G98+G111</f>
        <v>0</v>
      </c>
      <c r="H8" s="24">
        <f>+H9+H38+H98+H111</f>
        <v>0</v>
      </c>
      <c r="I8" s="24">
        <f>+I9+I38+I98+I111</f>
        <v>1142509140</v>
      </c>
      <c r="J8" s="24">
        <f>+J9+J38+J98+J111</f>
        <v>1142509140</v>
      </c>
      <c r="K8" s="24">
        <f t="shared" si="0"/>
        <v>0</v>
      </c>
      <c r="L8" s="248">
        <f>+F8+K8</f>
        <v>103864906976</v>
      </c>
      <c r="M8" s="25">
        <f t="shared" si="1"/>
        <v>1.1996462744069869E-2</v>
      </c>
      <c r="N8" s="24">
        <f t="shared" ref="N8:W8" si="8">+N9+N38+N98+N111</f>
        <v>10913069000</v>
      </c>
      <c r="O8" s="24">
        <f t="shared" si="8"/>
        <v>76192655282.050003</v>
      </c>
      <c r="P8" s="24">
        <f t="shared" si="8"/>
        <v>27672251693.950001</v>
      </c>
      <c r="Q8" s="24">
        <f t="shared" si="8"/>
        <v>50069102393.229996</v>
      </c>
      <c r="R8" s="24">
        <f t="shared" si="8"/>
        <v>53795804582.770004</v>
      </c>
      <c r="S8" s="24">
        <f t="shared" si="8"/>
        <v>26123552888.820004</v>
      </c>
      <c r="T8" s="24">
        <f t="shared" si="8"/>
        <v>42434781230.859993</v>
      </c>
      <c r="U8" s="24">
        <f t="shared" si="8"/>
        <v>7634321162.3699999</v>
      </c>
      <c r="V8" s="24">
        <f t="shared" si="8"/>
        <v>40914441223.169998</v>
      </c>
      <c r="W8" s="24">
        <f t="shared" si="8"/>
        <v>1520340007.6900001</v>
      </c>
      <c r="X8" s="30">
        <f t="shared" si="3"/>
        <v>0.48205985882025998</v>
      </c>
      <c r="Y8" s="31">
        <f t="shared" si="4"/>
        <v>0.40855744703709573</v>
      </c>
      <c r="Z8" s="31">
        <f t="shared" si="5"/>
        <v>0.39391977920534865</v>
      </c>
      <c r="AA8" s="31">
        <f t="shared" si="6"/>
        <v>0.8475243054606415</v>
      </c>
      <c r="AB8" s="32">
        <f t="shared" si="7"/>
        <v>0.96417231422924476</v>
      </c>
    </row>
    <row r="9" spans="1:28" ht="27" customHeight="1" x14ac:dyDescent="0.25">
      <c r="A9" s="33" t="s">
        <v>42</v>
      </c>
      <c r="B9" s="34" t="s">
        <v>41</v>
      </c>
      <c r="C9" s="34">
        <v>20</v>
      </c>
      <c r="D9" s="34" t="s">
        <v>38</v>
      </c>
      <c r="E9" s="35" t="s">
        <v>43</v>
      </c>
      <c r="F9" s="36">
        <f>+F10</f>
        <v>61887034000</v>
      </c>
      <c r="G9" s="36">
        <f>+G10</f>
        <v>0</v>
      </c>
      <c r="H9" s="36">
        <f>+H10</f>
        <v>0</v>
      </c>
      <c r="I9" s="36">
        <f>+I10</f>
        <v>559834130</v>
      </c>
      <c r="J9" s="36">
        <f>+J10</f>
        <v>559834130</v>
      </c>
      <c r="K9" s="36">
        <f t="shared" si="0"/>
        <v>0</v>
      </c>
      <c r="L9" s="249">
        <f>+L10</f>
        <v>61887034000</v>
      </c>
      <c r="M9" s="37">
        <f t="shared" si="1"/>
        <v>7.147991745600245E-3</v>
      </c>
      <c r="N9" s="36">
        <f t="shared" ref="N9:W9" si="9">+N10</f>
        <v>4848293000</v>
      </c>
      <c r="O9" s="36">
        <f t="shared" si="9"/>
        <v>57038741000</v>
      </c>
      <c r="P9" s="36">
        <f t="shared" si="9"/>
        <v>4848293000</v>
      </c>
      <c r="Q9" s="36">
        <f t="shared" si="9"/>
        <v>33472785785.089996</v>
      </c>
      <c r="R9" s="36">
        <f t="shared" si="9"/>
        <v>28414248214.910004</v>
      </c>
      <c r="S9" s="36">
        <f t="shared" si="9"/>
        <v>23565955214.910004</v>
      </c>
      <c r="T9" s="36">
        <f t="shared" si="9"/>
        <v>33465657131.089996</v>
      </c>
      <c r="U9" s="36">
        <f t="shared" si="9"/>
        <v>7128654</v>
      </c>
      <c r="V9" s="36">
        <f t="shared" si="9"/>
        <v>32112928903.089996</v>
      </c>
      <c r="W9" s="36">
        <f t="shared" si="9"/>
        <v>1352728228</v>
      </c>
      <c r="X9" s="38">
        <f t="shared" si="3"/>
        <v>0.54086912268392107</v>
      </c>
      <c r="Y9" s="38">
        <f t="shared" si="4"/>
        <v>0.54075393451704268</v>
      </c>
      <c r="Z9" s="38">
        <f t="shared" si="5"/>
        <v>0.51889591126777856</v>
      </c>
      <c r="AA9" s="38">
        <f t="shared" si="6"/>
        <v>0.99978703135001168</v>
      </c>
      <c r="AB9" s="38">
        <f t="shared" si="7"/>
        <v>0.95957861449720949</v>
      </c>
    </row>
    <row r="10" spans="1:28" ht="35.25" customHeight="1" x14ac:dyDescent="0.25">
      <c r="A10" s="39" t="s">
        <v>44</v>
      </c>
      <c r="B10" s="34" t="s">
        <v>41</v>
      </c>
      <c r="C10" s="34">
        <v>20</v>
      </c>
      <c r="D10" s="34" t="s">
        <v>38</v>
      </c>
      <c r="E10" s="40" t="s">
        <v>45</v>
      </c>
      <c r="F10" s="41">
        <f>+F11+F22+F30+F37</f>
        <v>61887034000</v>
      </c>
      <c r="G10" s="41">
        <f>+G11+G22+G30+G37</f>
        <v>0</v>
      </c>
      <c r="H10" s="41">
        <f>+H11+H22+H30+H37</f>
        <v>0</v>
      </c>
      <c r="I10" s="41">
        <f>+I11+I22+I30+I37</f>
        <v>559834130</v>
      </c>
      <c r="J10" s="41">
        <f>+J11+J22+J30+J37</f>
        <v>559834130</v>
      </c>
      <c r="K10" s="41">
        <f t="shared" si="0"/>
        <v>0</v>
      </c>
      <c r="L10" s="250">
        <f>+L11+L22+L30+L37</f>
        <v>61887034000</v>
      </c>
      <c r="M10" s="42">
        <f t="shared" si="1"/>
        <v>7.147991745600245E-3</v>
      </c>
      <c r="N10" s="41">
        <f t="shared" ref="N10:W10" si="10">+N11+N22+N30+N37</f>
        <v>4848293000</v>
      </c>
      <c r="O10" s="41">
        <f t="shared" si="10"/>
        <v>57038741000</v>
      </c>
      <c r="P10" s="41">
        <f t="shared" si="10"/>
        <v>4848293000</v>
      </c>
      <c r="Q10" s="41">
        <f t="shared" si="10"/>
        <v>33472785785.089996</v>
      </c>
      <c r="R10" s="41">
        <f t="shared" si="10"/>
        <v>28414248214.910004</v>
      </c>
      <c r="S10" s="41">
        <f t="shared" si="10"/>
        <v>23565955214.910004</v>
      </c>
      <c r="T10" s="41">
        <f t="shared" si="10"/>
        <v>33465657131.089996</v>
      </c>
      <c r="U10" s="41">
        <f t="shared" si="10"/>
        <v>7128654</v>
      </c>
      <c r="V10" s="41">
        <f t="shared" si="10"/>
        <v>32112928903.089996</v>
      </c>
      <c r="W10" s="41">
        <f t="shared" si="10"/>
        <v>1352728228</v>
      </c>
      <c r="X10" s="38">
        <f t="shared" si="3"/>
        <v>0.54086912268392107</v>
      </c>
      <c r="Y10" s="38">
        <f t="shared" si="4"/>
        <v>0.54075393451704268</v>
      </c>
      <c r="Z10" s="38">
        <f t="shared" si="5"/>
        <v>0.51889591126777856</v>
      </c>
      <c r="AA10" s="38">
        <f t="shared" si="6"/>
        <v>0.99978703135001168</v>
      </c>
      <c r="AB10" s="38">
        <f t="shared" si="7"/>
        <v>0.95957861449720949</v>
      </c>
    </row>
    <row r="11" spans="1:28" ht="27" customHeight="1" x14ac:dyDescent="0.25">
      <c r="A11" s="39" t="s">
        <v>46</v>
      </c>
      <c r="B11" s="34" t="s">
        <v>41</v>
      </c>
      <c r="C11" s="34">
        <v>20</v>
      </c>
      <c r="D11" s="34" t="s">
        <v>38</v>
      </c>
      <c r="E11" s="40" t="s">
        <v>47</v>
      </c>
      <c r="F11" s="41">
        <f>+F12</f>
        <v>39105875000</v>
      </c>
      <c r="G11" s="41">
        <f>+G12</f>
        <v>0</v>
      </c>
      <c r="H11" s="41">
        <f>+H12</f>
        <v>0</v>
      </c>
      <c r="I11" s="41">
        <f>+I12</f>
        <v>200000000</v>
      </c>
      <c r="J11" s="41">
        <f>+J12</f>
        <v>200000000</v>
      </c>
      <c r="K11" s="41">
        <f t="shared" si="0"/>
        <v>0</v>
      </c>
      <c r="L11" s="250">
        <f>+L12</f>
        <v>39105875000</v>
      </c>
      <c r="M11" s="42">
        <f t="shared" si="1"/>
        <v>4.5167534075792838E-3</v>
      </c>
      <c r="N11" s="41">
        <f t="shared" ref="N11:W11" si="11">+N12</f>
        <v>0</v>
      </c>
      <c r="O11" s="41">
        <f t="shared" si="11"/>
        <v>39105875000</v>
      </c>
      <c r="P11" s="41">
        <f t="shared" si="11"/>
        <v>0</v>
      </c>
      <c r="Q11" s="41">
        <f t="shared" si="11"/>
        <v>22148171260.599998</v>
      </c>
      <c r="R11" s="41">
        <f t="shared" si="11"/>
        <v>16957703739.400002</v>
      </c>
      <c r="S11" s="41">
        <f t="shared" si="11"/>
        <v>16957703739.400002</v>
      </c>
      <c r="T11" s="41">
        <f t="shared" si="11"/>
        <v>22141042606.599998</v>
      </c>
      <c r="U11" s="41">
        <f t="shared" si="11"/>
        <v>7128654</v>
      </c>
      <c r="V11" s="41">
        <f t="shared" si="11"/>
        <v>22141042606.599998</v>
      </c>
      <c r="W11" s="41">
        <f t="shared" si="11"/>
        <v>0</v>
      </c>
      <c r="X11" s="38">
        <f t="shared" si="3"/>
        <v>0.56636429336001304</v>
      </c>
      <c r="Y11" s="38">
        <f t="shared" si="4"/>
        <v>0.56618200223367965</v>
      </c>
      <c r="Z11" s="38">
        <f t="shared" si="5"/>
        <v>0.56618200223367965</v>
      </c>
      <c r="AA11" s="38">
        <f t="shared" si="6"/>
        <v>0.99967813803152761</v>
      </c>
      <c r="AB11" s="38">
        <f t="shared" si="7"/>
        <v>1</v>
      </c>
    </row>
    <row r="12" spans="1:28" ht="27" customHeight="1" x14ac:dyDescent="0.25">
      <c r="A12" s="39" t="s">
        <v>48</v>
      </c>
      <c r="B12" s="34" t="s">
        <v>41</v>
      </c>
      <c r="C12" s="34">
        <v>20</v>
      </c>
      <c r="D12" s="34" t="s">
        <v>38</v>
      </c>
      <c r="E12" s="40" t="s">
        <v>49</v>
      </c>
      <c r="F12" s="41">
        <f>SUM(F13:F21)</f>
        <v>39105875000</v>
      </c>
      <c r="G12" s="41">
        <f>SUM(G13:G21)</f>
        <v>0</v>
      </c>
      <c r="H12" s="41">
        <f>SUM(H13:H21)</f>
        <v>0</v>
      </c>
      <c r="I12" s="41">
        <f>SUM(I13:I21)</f>
        <v>200000000</v>
      </c>
      <c r="J12" s="41">
        <f>SUM(J13:J21)</f>
        <v>200000000</v>
      </c>
      <c r="K12" s="41">
        <f t="shared" si="0"/>
        <v>0</v>
      </c>
      <c r="L12" s="250">
        <f>SUM(L13:L21)</f>
        <v>39105875000</v>
      </c>
      <c r="M12" s="42">
        <f t="shared" si="1"/>
        <v>4.5167534075792838E-3</v>
      </c>
      <c r="N12" s="41">
        <f t="shared" ref="N12:W12" si="12">SUM(N13:N21)</f>
        <v>0</v>
      </c>
      <c r="O12" s="41">
        <f t="shared" si="12"/>
        <v>39105875000</v>
      </c>
      <c r="P12" s="41">
        <f>SUM(P13:P21)</f>
        <v>0</v>
      </c>
      <c r="Q12" s="41">
        <f t="shared" si="12"/>
        <v>22148171260.599998</v>
      </c>
      <c r="R12" s="41">
        <f t="shared" si="12"/>
        <v>16957703739.400002</v>
      </c>
      <c r="S12" s="41">
        <f t="shared" si="12"/>
        <v>16957703739.400002</v>
      </c>
      <c r="T12" s="41">
        <f t="shared" si="12"/>
        <v>22141042606.599998</v>
      </c>
      <c r="U12" s="41">
        <f t="shared" si="12"/>
        <v>7128654</v>
      </c>
      <c r="V12" s="41">
        <f t="shared" si="12"/>
        <v>22141042606.599998</v>
      </c>
      <c r="W12" s="41">
        <f t="shared" si="12"/>
        <v>0</v>
      </c>
      <c r="X12" s="38">
        <f t="shared" si="3"/>
        <v>0.56636429336001304</v>
      </c>
      <c r="Y12" s="38">
        <f t="shared" si="4"/>
        <v>0.56618200223367965</v>
      </c>
      <c r="Z12" s="38">
        <f t="shared" si="5"/>
        <v>0.56618200223367965</v>
      </c>
      <c r="AA12" s="38">
        <f t="shared" si="6"/>
        <v>0.99967813803152761</v>
      </c>
      <c r="AB12" s="38">
        <f t="shared" si="7"/>
        <v>1</v>
      </c>
    </row>
    <row r="13" spans="1:28" ht="27" customHeight="1" x14ac:dyDescent="0.25">
      <c r="A13" s="43" t="s">
        <v>50</v>
      </c>
      <c r="B13" s="44" t="s">
        <v>41</v>
      </c>
      <c r="C13" s="44">
        <v>20</v>
      </c>
      <c r="D13" s="44" t="s">
        <v>38</v>
      </c>
      <c r="E13" s="45" t="s">
        <v>51</v>
      </c>
      <c r="F13" s="46">
        <v>27743250237</v>
      </c>
      <c r="G13" s="46">
        <v>0</v>
      </c>
      <c r="H13" s="46">
        <v>0</v>
      </c>
      <c r="I13" s="46">
        <v>0</v>
      </c>
      <c r="J13" s="46">
        <v>0</v>
      </c>
      <c r="K13" s="46">
        <f t="shared" si="0"/>
        <v>0</v>
      </c>
      <c r="L13" s="251">
        <f t="shared" ref="L13:L21" si="13">+F13+K13</f>
        <v>27743250237</v>
      </c>
      <c r="M13" s="42">
        <f t="shared" si="1"/>
        <v>3.2043630284527458E-3</v>
      </c>
      <c r="N13" s="46">
        <v>0</v>
      </c>
      <c r="O13" s="46">
        <v>27743250237</v>
      </c>
      <c r="P13" s="46">
        <f t="shared" ref="P13:P21" si="14">L13-O13</f>
        <v>0</v>
      </c>
      <c r="Q13" s="46">
        <v>18035445277.869999</v>
      </c>
      <c r="R13" s="46">
        <f t="shared" ref="R13:R21" si="15">+L13-Q13</f>
        <v>9707804959.1300011</v>
      </c>
      <c r="S13" s="46">
        <f t="shared" ref="S13:S21" si="16">O13-Q13</f>
        <v>9707804959.1300011</v>
      </c>
      <c r="T13" s="46">
        <v>18028316623.869999</v>
      </c>
      <c r="U13" s="46">
        <f t="shared" ref="U13:U21" si="17">+Q13-T13</f>
        <v>7128654</v>
      </c>
      <c r="V13" s="46">
        <v>18028316623.869999</v>
      </c>
      <c r="W13" s="48">
        <f t="shared" ref="W13:W21" si="18">+T13-V13</f>
        <v>0</v>
      </c>
      <c r="X13" s="49">
        <f t="shared" si="3"/>
        <v>0.65008407896695852</v>
      </c>
      <c r="Y13" s="49">
        <f t="shared" si="4"/>
        <v>0.64982712803514264</v>
      </c>
      <c r="Z13" s="49">
        <f t="shared" si="5"/>
        <v>0.64982712803514264</v>
      </c>
      <c r="AA13" s="49">
        <f t="shared" si="6"/>
        <v>0.9996047420016434</v>
      </c>
      <c r="AB13" s="49">
        <f t="shared" si="7"/>
        <v>1</v>
      </c>
    </row>
    <row r="14" spans="1:28" ht="27" customHeight="1" x14ac:dyDescent="0.25">
      <c r="A14" s="43" t="s">
        <v>52</v>
      </c>
      <c r="B14" s="44" t="s">
        <v>41</v>
      </c>
      <c r="C14" s="44">
        <v>20</v>
      </c>
      <c r="D14" s="44" t="s">
        <v>38</v>
      </c>
      <c r="E14" s="45" t="s">
        <v>53</v>
      </c>
      <c r="F14" s="46">
        <v>2408972010</v>
      </c>
      <c r="G14" s="46">
        <v>0</v>
      </c>
      <c r="H14" s="46">
        <v>0</v>
      </c>
      <c r="I14" s="46">
        <v>200000000</v>
      </c>
      <c r="J14" s="46">
        <v>0</v>
      </c>
      <c r="K14" s="46">
        <f t="shared" si="0"/>
        <v>200000000</v>
      </c>
      <c r="L14" s="251">
        <f t="shared" si="13"/>
        <v>2608972010</v>
      </c>
      <c r="M14" s="51">
        <f t="shared" si="1"/>
        <v>3.0133792470943234E-4</v>
      </c>
      <c r="N14" s="46">
        <v>0</v>
      </c>
      <c r="O14" s="46">
        <v>2608972010</v>
      </c>
      <c r="P14" s="46">
        <f t="shared" si="14"/>
        <v>0</v>
      </c>
      <c r="Q14" s="46">
        <v>1437965272</v>
      </c>
      <c r="R14" s="46">
        <f t="shared" si="15"/>
        <v>1171006738</v>
      </c>
      <c r="S14" s="46">
        <f t="shared" si="16"/>
        <v>1171006738</v>
      </c>
      <c r="T14" s="46">
        <v>1437965272</v>
      </c>
      <c r="U14" s="46">
        <f t="shared" si="17"/>
        <v>0</v>
      </c>
      <c r="V14" s="46">
        <v>1437965272</v>
      </c>
      <c r="W14" s="48">
        <f t="shared" si="18"/>
        <v>0</v>
      </c>
      <c r="X14" s="49">
        <f t="shared" si="3"/>
        <v>0.5511616324316182</v>
      </c>
      <c r="Y14" s="49">
        <f t="shared" si="4"/>
        <v>0.5511616324316182</v>
      </c>
      <c r="Z14" s="49">
        <f t="shared" si="5"/>
        <v>0.5511616324316182</v>
      </c>
      <c r="AA14" s="49">
        <f t="shared" si="6"/>
        <v>1</v>
      </c>
      <c r="AB14" s="49">
        <f t="shared" si="7"/>
        <v>1</v>
      </c>
    </row>
    <row r="15" spans="1:28" ht="27" customHeight="1" x14ac:dyDescent="0.25">
      <c r="A15" s="43" t="s">
        <v>54</v>
      </c>
      <c r="B15" s="44" t="s">
        <v>41</v>
      </c>
      <c r="C15" s="44">
        <v>20</v>
      </c>
      <c r="D15" s="44" t="s">
        <v>38</v>
      </c>
      <c r="E15" s="45" t="s">
        <v>55</v>
      </c>
      <c r="F15" s="46">
        <v>2985660</v>
      </c>
      <c r="G15" s="46">
        <v>0</v>
      </c>
      <c r="H15" s="46">
        <v>0</v>
      </c>
      <c r="I15" s="46">
        <v>0</v>
      </c>
      <c r="J15" s="46">
        <v>0</v>
      </c>
      <c r="K15" s="46">
        <f t="shared" si="0"/>
        <v>0</v>
      </c>
      <c r="L15" s="251">
        <f t="shared" si="13"/>
        <v>2985660</v>
      </c>
      <c r="M15" s="68">
        <f>+L15/L312</f>
        <v>3.4484562687507094E-7</v>
      </c>
      <c r="N15" s="46">
        <v>0</v>
      </c>
      <c r="O15" s="46">
        <v>2985660</v>
      </c>
      <c r="P15" s="46">
        <f t="shared" si="14"/>
        <v>0</v>
      </c>
      <c r="Q15" s="46">
        <v>1628788</v>
      </c>
      <c r="R15" s="46">
        <f t="shared" si="15"/>
        <v>1356872</v>
      </c>
      <c r="S15" s="46">
        <f t="shared" si="16"/>
        <v>1356872</v>
      </c>
      <c r="T15" s="46">
        <v>1628788</v>
      </c>
      <c r="U15" s="46">
        <f t="shared" si="17"/>
        <v>0</v>
      </c>
      <c r="V15" s="46">
        <v>1628788</v>
      </c>
      <c r="W15" s="48">
        <f t="shared" si="18"/>
        <v>0</v>
      </c>
      <c r="X15" s="49">
        <f t="shared" si="3"/>
        <v>0.54553700019426188</v>
      </c>
      <c r="Y15" s="49">
        <f t="shared" si="4"/>
        <v>0.54553700019426188</v>
      </c>
      <c r="Z15" s="49">
        <f t="shared" si="5"/>
        <v>0.54553700019426188</v>
      </c>
      <c r="AA15" s="49">
        <f t="shared" si="6"/>
        <v>1</v>
      </c>
      <c r="AB15" s="49">
        <f t="shared" si="7"/>
        <v>1</v>
      </c>
    </row>
    <row r="16" spans="1:28" ht="27" customHeight="1" x14ac:dyDescent="0.25">
      <c r="A16" s="43" t="s">
        <v>56</v>
      </c>
      <c r="B16" s="44" t="s">
        <v>41</v>
      </c>
      <c r="C16" s="44">
        <v>20</v>
      </c>
      <c r="D16" s="44" t="s">
        <v>38</v>
      </c>
      <c r="E16" s="45" t="s">
        <v>57</v>
      </c>
      <c r="F16" s="46">
        <v>5040000</v>
      </c>
      <c r="G16" s="46">
        <v>0</v>
      </c>
      <c r="H16" s="46">
        <v>0</v>
      </c>
      <c r="I16" s="46">
        <v>0</v>
      </c>
      <c r="J16" s="46">
        <v>0</v>
      </c>
      <c r="K16" s="46">
        <f t="shared" si="0"/>
        <v>0</v>
      </c>
      <c r="L16" s="251">
        <f t="shared" si="13"/>
        <v>5040000</v>
      </c>
      <c r="M16" s="52">
        <f>+L16/L312</f>
        <v>5.8212320205594652E-7</v>
      </c>
      <c r="N16" s="46">
        <v>0</v>
      </c>
      <c r="O16" s="46">
        <v>5040000</v>
      </c>
      <c r="P16" s="46">
        <f t="shared" si="14"/>
        <v>0</v>
      </c>
      <c r="Q16" s="46">
        <v>2746504</v>
      </c>
      <c r="R16" s="46">
        <f t="shared" si="15"/>
        <v>2293496</v>
      </c>
      <c r="S16" s="46">
        <f t="shared" si="16"/>
        <v>2293496</v>
      </c>
      <c r="T16" s="46">
        <v>2746504</v>
      </c>
      <c r="U16" s="46">
        <f t="shared" si="17"/>
        <v>0</v>
      </c>
      <c r="V16" s="46">
        <v>2746504</v>
      </c>
      <c r="W16" s="48">
        <f t="shared" si="18"/>
        <v>0</v>
      </c>
      <c r="X16" s="49">
        <f t="shared" si="3"/>
        <v>0.54494126984126989</v>
      </c>
      <c r="Y16" s="49">
        <f t="shared" si="4"/>
        <v>0.54494126984126989</v>
      </c>
      <c r="Z16" s="49">
        <f t="shared" si="5"/>
        <v>0.54494126984126989</v>
      </c>
      <c r="AA16" s="49">
        <f t="shared" si="6"/>
        <v>1</v>
      </c>
      <c r="AB16" s="49">
        <f t="shared" si="7"/>
        <v>1</v>
      </c>
    </row>
    <row r="17" spans="1:28" ht="27" customHeight="1" x14ac:dyDescent="0.25">
      <c r="A17" s="43" t="s">
        <v>58</v>
      </c>
      <c r="B17" s="44" t="s">
        <v>41</v>
      </c>
      <c r="C17" s="44">
        <v>20</v>
      </c>
      <c r="D17" s="44" t="s">
        <v>38</v>
      </c>
      <c r="E17" s="45" t="s">
        <v>59</v>
      </c>
      <c r="F17" s="46">
        <v>1713900234</v>
      </c>
      <c r="G17" s="46">
        <v>0</v>
      </c>
      <c r="H17" s="46">
        <v>0</v>
      </c>
      <c r="I17" s="46">
        <v>0</v>
      </c>
      <c r="J17" s="46">
        <v>200000000</v>
      </c>
      <c r="K17" s="46">
        <f t="shared" si="0"/>
        <v>-200000000</v>
      </c>
      <c r="L17" s="251">
        <f t="shared" si="13"/>
        <v>1513900234</v>
      </c>
      <c r="M17" s="51">
        <f t="shared" ref="M17:M54" si="19">L17/$L$312</f>
        <v>1.748564388510569E-4</v>
      </c>
      <c r="N17" s="46">
        <v>0</v>
      </c>
      <c r="O17" s="46">
        <v>1513900234</v>
      </c>
      <c r="P17" s="46">
        <f t="shared" si="14"/>
        <v>0</v>
      </c>
      <c r="Q17" s="46">
        <v>1294338136.0899999</v>
      </c>
      <c r="R17" s="46">
        <f t="shared" si="15"/>
        <v>219562097.91000009</v>
      </c>
      <c r="S17" s="46">
        <f t="shared" si="16"/>
        <v>219562097.91000009</v>
      </c>
      <c r="T17" s="46">
        <v>1294338136.0899999</v>
      </c>
      <c r="U17" s="46">
        <f t="shared" si="17"/>
        <v>0</v>
      </c>
      <c r="V17" s="46">
        <v>1294338136.0899999</v>
      </c>
      <c r="W17" s="48">
        <f t="shared" si="18"/>
        <v>0</v>
      </c>
      <c r="X17" s="49">
        <f t="shared" si="3"/>
        <v>0.85496924237214955</v>
      </c>
      <c r="Y17" s="49">
        <f t="shared" si="4"/>
        <v>0.85496924237214955</v>
      </c>
      <c r="Z17" s="49">
        <f t="shared" si="5"/>
        <v>0.85496924237214955</v>
      </c>
      <c r="AA17" s="49">
        <f t="shared" si="6"/>
        <v>1</v>
      </c>
      <c r="AB17" s="49">
        <f t="shared" si="7"/>
        <v>1</v>
      </c>
    </row>
    <row r="18" spans="1:28" ht="27" customHeight="1" x14ac:dyDescent="0.25">
      <c r="A18" s="43" t="s">
        <v>60</v>
      </c>
      <c r="B18" s="44" t="s">
        <v>41</v>
      </c>
      <c r="C18" s="44">
        <v>20</v>
      </c>
      <c r="D18" s="44" t="s">
        <v>38</v>
      </c>
      <c r="E18" s="45" t="s">
        <v>61</v>
      </c>
      <c r="F18" s="46">
        <v>1149297511</v>
      </c>
      <c r="G18" s="46">
        <v>0</v>
      </c>
      <c r="H18" s="46">
        <v>0</v>
      </c>
      <c r="I18" s="46">
        <v>0</v>
      </c>
      <c r="J18" s="46">
        <v>0</v>
      </c>
      <c r="K18" s="46">
        <f t="shared" si="0"/>
        <v>0</v>
      </c>
      <c r="L18" s="251">
        <f t="shared" si="13"/>
        <v>1149297511</v>
      </c>
      <c r="M18" s="51">
        <f t="shared" si="19"/>
        <v>1.3274459270203363E-4</v>
      </c>
      <c r="N18" s="46">
        <v>0</v>
      </c>
      <c r="O18" s="46">
        <v>1149297511</v>
      </c>
      <c r="P18" s="46">
        <f t="shared" si="14"/>
        <v>0</v>
      </c>
      <c r="Q18" s="46">
        <v>292674854</v>
      </c>
      <c r="R18" s="46">
        <f t="shared" si="15"/>
        <v>856622657</v>
      </c>
      <c r="S18" s="46">
        <f t="shared" si="16"/>
        <v>856622657</v>
      </c>
      <c r="T18" s="46">
        <v>292674854</v>
      </c>
      <c r="U18" s="46">
        <f t="shared" si="17"/>
        <v>0</v>
      </c>
      <c r="V18" s="46">
        <v>292674854</v>
      </c>
      <c r="W18" s="48">
        <f t="shared" si="18"/>
        <v>0</v>
      </c>
      <c r="X18" s="49">
        <f t="shared" si="3"/>
        <v>0.25465543186058459</v>
      </c>
      <c r="Y18" s="49">
        <f t="shared" si="4"/>
        <v>0.25465543186058459</v>
      </c>
      <c r="Z18" s="49">
        <f t="shared" si="5"/>
        <v>0.25465543186058459</v>
      </c>
      <c r="AA18" s="49">
        <f t="shared" si="6"/>
        <v>1</v>
      </c>
      <c r="AB18" s="49">
        <f t="shared" si="7"/>
        <v>1</v>
      </c>
    </row>
    <row r="19" spans="1:28" ht="33.75" customHeight="1" x14ac:dyDescent="0.25">
      <c r="A19" s="43" t="s">
        <v>62</v>
      </c>
      <c r="B19" s="44" t="s">
        <v>41</v>
      </c>
      <c r="C19" s="44">
        <v>20</v>
      </c>
      <c r="D19" s="44" t="s">
        <v>38</v>
      </c>
      <c r="E19" s="45" t="s">
        <v>63</v>
      </c>
      <c r="F19" s="46">
        <v>153712847</v>
      </c>
      <c r="G19" s="46">
        <v>0</v>
      </c>
      <c r="H19" s="46">
        <v>0</v>
      </c>
      <c r="I19" s="46">
        <v>0</v>
      </c>
      <c r="J19" s="46">
        <v>0</v>
      </c>
      <c r="K19" s="46">
        <f t="shared" si="0"/>
        <v>0</v>
      </c>
      <c r="L19" s="251">
        <f t="shared" si="13"/>
        <v>153712847</v>
      </c>
      <c r="M19" s="53">
        <f t="shared" si="19"/>
        <v>1.7753931486661866E-5</v>
      </c>
      <c r="N19" s="46">
        <v>0</v>
      </c>
      <c r="O19" s="46">
        <v>153712847</v>
      </c>
      <c r="P19" s="46">
        <f t="shared" si="14"/>
        <v>0</v>
      </c>
      <c r="Q19" s="46">
        <v>61162628</v>
      </c>
      <c r="R19" s="46">
        <f t="shared" si="15"/>
        <v>92550219</v>
      </c>
      <c r="S19" s="46">
        <f t="shared" si="16"/>
        <v>92550219</v>
      </c>
      <c r="T19" s="46">
        <v>61162628</v>
      </c>
      <c r="U19" s="46">
        <f t="shared" si="17"/>
        <v>0</v>
      </c>
      <c r="V19" s="46">
        <v>61162628</v>
      </c>
      <c r="W19" s="48">
        <f t="shared" si="18"/>
        <v>0</v>
      </c>
      <c r="X19" s="49">
        <f t="shared" si="3"/>
        <v>0.39790186177476761</v>
      </c>
      <c r="Y19" s="49">
        <f t="shared" si="4"/>
        <v>0.39790186177476761</v>
      </c>
      <c r="Z19" s="49">
        <f t="shared" si="5"/>
        <v>0.39790186177476761</v>
      </c>
      <c r="AA19" s="49">
        <f t="shared" si="6"/>
        <v>1</v>
      </c>
      <c r="AB19" s="49">
        <f t="shared" si="7"/>
        <v>1</v>
      </c>
    </row>
    <row r="20" spans="1:28" ht="27" customHeight="1" x14ac:dyDescent="0.25">
      <c r="A20" s="43" t="s">
        <v>64</v>
      </c>
      <c r="B20" s="44" t="s">
        <v>41</v>
      </c>
      <c r="C20" s="44">
        <v>20</v>
      </c>
      <c r="D20" s="44" t="s">
        <v>38</v>
      </c>
      <c r="E20" s="45" t="s">
        <v>65</v>
      </c>
      <c r="F20" s="46">
        <v>3392853271</v>
      </c>
      <c r="G20" s="46">
        <v>0</v>
      </c>
      <c r="H20" s="46">
        <v>0</v>
      </c>
      <c r="I20" s="46">
        <v>0</v>
      </c>
      <c r="J20" s="46">
        <v>0</v>
      </c>
      <c r="K20" s="46">
        <f t="shared" si="0"/>
        <v>0</v>
      </c>
      <c r="L20" s="251">
        <f t="shared" si="13"/>
        <v>3392853271</v>
      </c>
      <c r="M20" s="51">
        <f t="shared" si="19"/>
        <v>3.9187670837708576E-4</v>
      </c>
      <c r="N20" s="46">
        <v>0</v>
      </c>
      <c r="O20" s="46">
        <v>3392853271</v>
      </c>
      <c r="P20" s="46">
        <f t="shared" si="14"/>
        <v>0</v>
      </c>
      <c r="Q20" s="46">
        <v>119166502</v>
      </c>
      <c r="R20" s="46">
        <f t="shared" si="15"/>
        <v>3273686769</v>
      </c>
      <c r="S20" s="46">
        <f t="shared" si="16"/>
        <v>3273686769</v>
      </c>
      <c r="T20" s="46">
        <v>119166502</v>
      </c>
      <c r="U20" s="46">
        <f t="shared" si="17"/>
        <v>0</v>
      </c>
      <c r="V20" s="46">
        <v>119166502</v>
      </c>
      <c r="W20" s="48">
        <f t="shared" si="18"/>
        <v>0</v>
      </c>
      <c r="X20" s="55">
        <f t="shared" si="3"/>
        <v>3.512279856560882E-2</v>
      </c>
      <c r="Y20" s="55">
        <f t="shared" si="4"/>
        <v>3.512279856560882E-2</v>
      </c>
      <c r="Z20" s="55">
        <f t="shared" si="5"/>
        <v>3.512279856560882E-2</v>
      </c>
      <c r="AA20" s="49">
        <f t="shared" si="6"/>
        <v>1</v>
      </c>
      <c r="AB20" s="49">
        <f t="shared" si="7"/>
        <v>1</v>
      </c>
    </row>
    <row r="21" spans="1:28" ht="27" customHeight="1" x14ac:dyDescent="0.25">
      <c r="A21" s="43" t="s">
        <v>66</v>
      </c>
      <c r="B21" s="44" t="s">
        <v>41</v>
      </c>
      <c r="C21" s="44">
        <v>20</v>
      </c>
      <c r="D21" s="44" t="s">
        <v>38</v>
      </c>
      <c r="E21" s="45" t="s">
        <v>67</v>
      </c>
      <c r="F21" s="46">
        <v>2535863230</v>
      </c>
      <c r="G21" s="46">
        <v>0</v>
      </c>
      <c r="H21" s="46">
        <v>0</v>
      </c>
      <c r="I21" s="46">
        <v>0</v>
      </c>
      <c r="J21" s="46">
        <v>0</v>
      </c>
      <c r="K21" s="46">
        <f t="shared" si="0"/>
        <v>0</v>
      </c>
      <c r="L21" s="251">
        <f t="shared" si="13"/>
        <v>2535863230</v>
      </c>
      <c r="M21" s="51">
        <f t="shared" si="19"/>
        <v>2.9289381417133638E-4</v>
      </c>
      <c r="N21" s="46">
        <v>0</v>
      </c>
      <c r="O21" s="46">
        <v>2535863230</v>
      </c>
      <c r="P21" s="46">
        <f t="shared" si="14"/>
        <v>0</v>
      </c>
      <c r="Q21" s="46">
        <v>903043298.63999999</v>
      </c>
      <c r="R21" s="46">
        <f t="shared" si="15"/>
        <v>1632819931.3600001</v>
      </c>
      <c r="S21" s="46">
        <f t="shared" si="16"/>
        <v>1632819931.3600001</v>
      </c>
      <c r="T21" s="46">
        <v>903043298.63999999</v>
      </c>
      <c r="U21" s="46">
        <f t="shared" si="17"/>
        <v>0</v>
      </c>
      <c r="V21" s="46">
        <v>903043298.63999999</v>
      </c>
      <c r="W21" s="48">
        <f t="shared" si="18"/>
        <v>0</v>
      </c>
      <c r="X21" s="49">
        <f t="shared" si="3"/>
        <v>0.35610883424497619</v>
      </c>
      <c r="Y21" s="49">
        <f t="shared" si="4"/>
        <v>0.35610883424497619</v>
      </c>
      <c r="Z21" s="49">
        <f t="shared" si="5"/>
        <v>0.35610883424497619</v>
      </c>
      <c r="AA21" s="49">
        <f t="shared" si="6"/>
        <v>1</v>
      </c>
      <c r="AB21" s="49">
        <f t="shared" si="7"/>
        <v>1</v>
      </c>
    </row>
    <row r="22" spans="1:28" ht="22.5" customHeight="1" x14ac:dyDescent="0.25">
      <c r="A22" s="39" t="s">
        <v>68</v>
      </c>
      <c r="B22" s="34" t="s">
        <v>41</v>
      </c>
      <c r="C22" s="34">
        <v>20</v>
      </c>
      <c r="D22" s="34" t="s">
        <v>38</v>
      </c>
      <c r="E22" s="40" t="s">
        <v>69</v>
      </c>
      <c r="F22" s="41">
        <f>SUM(F23:F29)</f>
        <v>13647535000</v>
      </c>
      <c r="G22" s="41">
        <f>SUM(G23:G29)</f>
        <v>0</v>
      </c>
      <c r="H22" s="41">
        <f>SUM(H23:H29)</f>
        <v>0</v>
      </c>
      <c r="I22" s="41">
        <f>SUM(I23:I29)</f>
        <v>0</v>
      </c>
      <c r="J22" s="41">
        <f>SUM(J23:J29)</f>
        <v>0</v>
      </c>
      <c r="K22" s="41">
        <f t="shared" si="0"/>
        <v>0</v>
      </c>
      <c r="L22" s="250">
        <f>SUM(L23:L29)</f>
        <v>13647535000</v>
      </c>
      <c r="M22" s="42">
        <f t="shared" si="19"/>
        <v>1.5762989631687703E-3</v>
      </c>
      <c r="N22" s="41">
        <f t="shared" ref="N22:W22" si="20">SUM(N23:N29)</f>
        <v>0</v>
      </c>
      <c r="O22" s="41">
        <f t="shared" si="20"/>
        <v>13647535000</v>
      </c>
      <c r="P22" s="41">
        <f t="shared" si="20"/>
        <v>0</v>
      </c>
      <c r="Q22" s="41">
        <f t="shared" si="20"/>
        <v>8365419382.4899998</v>
      </c>
      <c r="R22" s="41">
        <f t="shared" si="20"/>
        <v>5282115617.5100002</v>
      </c>
      <c r="S22" s="41">
        <f t="shared" si="20"/>
        <v>5282115617.5100002</v>
      </c>
      <c r="T22" s="41">
        <f t="shared" si="20"/>
        <v>8365419382.4899998</v>
      </c>
      <c r="U22" s="41">
        <f t="shared" si="20"/>
        <v>0</v>
      </c>
      <c r="V22" s="41">
        <f t="shared" si="20"/>
        <v>7012691154.4899998</v>
      </c>
      <c r="W22" s="41">
        <f t="shared" si="20"/>
        <v>1352728228</v>
      </c>
      <c r="X22" s="38">
        <f t="shared" si="3"/>
        <v>0.61296192920479775</v>
      </c>
      <c r="Y22" s="38">
        <f t="shared" si="4"/>
        <v>0.61296192920479775</v>
      </c>
      <c r="Z22" s="38">
        <f t="shared" si="5"/>
        <v>0.51384306063256113</v>
      </c>
      <c r="AA22" s="38">
        <f t="shared" si="6"/>
        <v>1</v>
      </c>
      <c r="AB22" s="38">
        <f t="shared" si="7"/>
        <v>0.83829522870886175</v>
      </c>
    </row>
    <row r="23" spans="1:28" ht="33.75" customHeight="1" x14ac:dyDescent="0.25">
      <c r="A23" s="43" t="s">
        <v>70</v>
      </c>
      <c r="B23" s="44" t="s">
        <v>41</v>
      </c>
      <c r="C23" s="44">
        <v>20</v>
      </c>
      <c r="D23" s="44" t="s">
        <v>38</v>
      </c>
      <c r="E23" s="45" t="s">
        <v>71</v>
      </c>
      <c r="F23" s="46">
        <v>3978735557</v>
      </c>
      <c r="G23" s="46">
        <v>0</v>
      </c>
      <c r="H23" s="46">
        <v>0</v>
      </c>
      <c r="I23" s="46">
        <v>0</v>
      </c>
      <c r="J23" s="46">
        <v>0</v>
      </c>
      <c r="K23" s="46">
        <f t="shared" si="0"/>
        <v>0</v>
      </c>
      <c r="L23" s="251">
        <f t="shared" ref="L23:L29" si="21">+F23+K23</f>
        <v>3978735557</v>
      </c>
      <c r="M23" s="51">
        <f t="shared" si="19"/>
        <v>4.5954648463783536E-4</v>
      </c>
      <c r="N23" s="46">
        <v>0</v>
      </c>
      <c r="O23" s="46">
        <v>3978735557</v>
      </c>
      <c r="P23" s="46">
        <f t="shared" ref="P23:P29" si="22">L23-O23</f>
        <v>0</v>
      </c>
      <c r="Q23" s="46">
        <v>2466142164.6700001</v>
      </c>
      <c r="R23" s="46">
        <f t="shared" ref="R23:R29" si="23">+L23-Q23</f>
        <v>1512593392.3299999</v>
      </c>
      <c r="S23" s="46">
        <f t="shared" ref="S23:S29" si="24">O23-Q23</f>
        <v>1512593392.3299999</v>
      </c>
      <c r="T23" s="46">
        <v>2466142164.6700001</v>
      </c>
      <c r="U23" s="46">
        <f t="shared" ref="U23:U29" si="25">+Q23-T23</f>
        <v>0</v>
      </c>
      <c r="V23" s="46">
        <v>2116864864.6700001</v>
      </c>
      <c r="W23" s="48">
        <f t="shared" ref="W23:W29" si="26">+T23-V23</f>
        <v>349277300</v>
      </c>
      <c r="X23" s="49">
        <f t="shared" si="3"/>
        <v>0.61983062943984446</v>
      </c>
      <c r="Y23" s="49">
        <f t="shared" si="4"/>
        <v>0.61983062943984446</v>
      </c>
      <c r="Z23" s="49">
        <f t="shared" si="5"/>
        <v>0.532044624314297</v>
      </c>
      <c r="AA23" s="49">
        <f t="shared" si="6"/>
        <v>1</v>
      </c>
      <c r="AB23" s="49">
        <f t="shared" si="7"/>
        <v>0.85837097917396921</v>
      </c>
    </row>
    <row r="24" spans="1:28" ht="29.25" customHeight="1" x14ac:dyDescent="0.25">
      <c r="A24" s="43" t="s">
        <v>72</v>
      </c>
      <c r="B24" s="44" t="s">
        <v>41</v>
      </c>
      <c r="C24" s="44">
        <v>20</v>
      </c>
      <c r="D24" s="44" t="s">
        <v>38</v>
      </c>
      <c r="E24" s="45" t="s">
        <v>73</v>
      </c>
      <c r="F24" s="46">
        <v>2822000568</v>
      </c>
      <c r="G24" s="46">
        <v>0</v>
      </c>
      <c r="H24" s="46">
        <v>0</v>
      </c>
      <c r="I24" s="46">
        <v>0</v>
      </c>
      <c r="J24" s="46">
        <v>0</v>
      </c>
      <c r="K24" s="46">
        <f t="shared" si="0"/>
        <v>0</v>
      </c>
      <c r="L24" s="251">
        <f t="shared" si="21"/>
        <v>2822000568</v>
      </c>
      <c r="M24" s="51">
        <f t="shared" si="19"/>
        <v>3.2594285850155952E-4</v>
      </c>
      <c r="N24" s="46">
        <v>0</v>
      </c>
      <c r="O24" s="46">
        <v>2822000568</v>
      </c>
      <c r="P24" s="46">
        <f t="shared" si="22"/>
        <v>0</v>
      </c>
      <c r="Q24" s="46">
        <v>1756517622.4400001</v>
      </c>
      <c r="R24" s="46">
        <f t="shared" si="23"/>
        <v>1065482945.5599999</v>
      </c>
      <c r="S24" s="46">
        <f t="shared" si="24"/>
        <v>1065482945.5599999</v>
      </c>
      <c r="T24" s="46">
        <v>1756517622.4400001</v>
      </c>
      <c r="U24" s="46">
        <f t="shared" si="25"/>
        <v>0</v>
      </c>
      <c r="V24" s="46">
        <v>1509123022.4400001</v>
      </c>
      <c r="W24" s="48">
        <f t="shared" si="26"/>
        <v>247394600</v>
      </c>
      <c r="X24" s="49">
        <f t="shared" si="3"/>
        <v>0.62243701945278984</v>
      </c>
      <c r="Y24" s="49">
        <f t="shared" si="4"/>
        <v>0.62243701945278984</v>
      </c>
      <c r="Z24" s="49">
        <f t="shared" si="5"/>
        <v>0.53477063029421756</v>
      </c>
      <c r="AA24" s="49">
        <f t="shared" si="6"/>
        <v>1</v>
      </c>
      <c r="AB24" s="49">
        <f t="shared" si="7"/>
        <v>0.85915620951394656</v>
      </c>
    </row>
    <row r="25" spans="1:28" ht="27.75" customHeight="1" x14ac:dyDescent="0.25">
      <c r="A25" s="43" t="s">
        <v>74</v>
      </c>
      <c r="B25" s="44" t="s">
        <v>41</v>
      </c>
      <c r="C25" s="44">
        <v>20</v>
      </c>
      <c r="D25" s="44" t="s">
        <v>38</v>
      </c>
      <c r="E25" s="45" t="s">
        <v>75</v>
      </c>
      <c r="F25" s="46">
        <v>3569683789</v>
      </c>
      <c r="G25" s="46">
        <v>0</v>
      </c>
      <c r="H25" s="46">
        <v>0</v>
      </c>
      <c r="I25" s="46">
        <v>0</v>
      </c>
      <c r="J25" s="46">
        <v>0</v>
      </c>
      <c r="K25" s="46">
        <f t="shared" si="0"/>
        <v>0</v>
      </c>
      <c r="L25" s="251">
        <f t="shared" si="21"/>
        <v>3569683789</v>
      </c>
      <c r="M25" s="51">
        <f t="shared" si="19"/>
        <v>4.1230074555156427E-4</v>
      </c>
      <c r="N25" s="46">
        <v>0</v>
      </c>
      <c r="O25" s="46">
        <v>3569683789</v>
      </c>
      <c r="P25" s="46">
        <f t="shared" si="22"/>
        <v>0</v>
      </c>
      <c r="Q25" s="46">
        <v>1984416184.72</v>
      </c>
      <c r="R25" s="46">
        <f t="shared" si="23"/>
        <v>1585267604.28</v>
      </c>
      <c r="S25" s="46">
        <f t="shared" si="24"/>
        <v>1585267604.28</v>
      </c>
      <c r="T25" s="46">
        <v>1984416184.72</v>
      </c>
      <c r="U25" s="46">
        <f t="shared" si="25"/>
        <v>0</v>
      </c>
      <c r="V25" s="46">
        <v>1621428456.72</v>
      </c>
      <c r="W25" s="48">
        <f t="shared" si="26"/>
        <v>362987728</v>
      </c>
      <c r="X25" s="49">
        <f t="shared" si="3"/>
        <v>0.55590811456045186</v>
      </c>
      <c r="Y25" s="49">
        <f t="shared" si="4"/>
        <v>0.55590811456045186</v>
      </c>
      <c r="Z25" s="49">
        <f t="shared" si="5"/>
        <v>0.4542218730175599</v>
      </c>
      <c r="AA25" s="49">
        <f t="shared" si="6"/>
        <v>1</v>
      </c>
      <c r="AB25" s="49">
        <f t="shared" si="7"/>
        <v>0.81708084685309224</v>
      </c>
    </row>
    <row r="26" spans="1:28" ht="30" customHeight="1" x14ac:dyDescent="0.25">
      <c r="A26" s="43" t="s">
        <v>76</v>
      </c>
      <c r="B26" s="44" t="s">
        <v>41</v>
      </c>
      <c r="C26" s="44">
        <v>20</v>
      </c>
      <c r="D26" s="44" t="s">
        <v>38</v>
      </c>
      <c r="E26" s="45" t="s">
        <v>77</v>
      </c>
      <c r="F26" s="46">
        <v>1382522206</v>
      </c>
      <c r="G26" s="46">
        <v>0</v>
      </c>
      <c r="H26" s="46">
        <v>0</v>
      </c>
      <c r="I26" s="46">
        <v>0</v>
      </c>
      <c r="J26" s="46">
        <v>0</v>
      </c>
      <c r="K26" s="46">
        <f t="shared" si="0"/>
        <v>0</v>
      </c>
      <c r="L26" s="251">
        <f t="shared" si="21"/>
        <v>1382522206</v>
      </c>
      <c r="M26" s="51">
        <f t="shared" si="19"/>
        <v>1.5968219314884346E-4</v>
      </c>
      <c r="N26" s="46">
        <v>0</v>
      </c>
      <c r="O26" s="46">
        <v>1382522206</v>
      </c>
      <c r="P26" s="46">
        <f t="shared" si="22"/>
        <v>0</v>
      </c>
      <c r="Q26" s="46">
        <v>908569427.41999996</v>
      </c>
      <c r="R26" s="46">
        <f t="shared" si="23"/>
        <v>473952778.58000004</v>
      </c>
      <c r="S26" s="46">
        <f t="shared" si="24"/>
        <v>473952778.58000004</v>
      </c>
      <c r="T26" s="46">
        <v>908569427.41999996</v>
      </c>
      <c r="U26" s="46">
        <f t="shared" si="25"/>
        <v>0</v>
      </c>
      <c r="V26" s="46">
        <v>741187927.41999996</v>
      </c>
      <c r="W26" s="48">
        <f t="shared" si="26"/>
        <v>167381500</v>
      </c>
      <c r="X26" s="49">
        <f t="shared" si="3"/>
        <v>0.65718252009038614</v>
      </c>
      <c r="Y26" s="49">
        <f t="shared" si="4"/>
        <v>0.65718252009038614</v>
      </c>
      <c r="Z26" s="49">
        <f t="shared" si="5"/>
        <v>0.53611285533304476</v>
      </c>
      <c r="AA26" s="49">
        <f t="shared" si="6"/>
        <v>1</v>
      </c>
      <c r="AB26" s="49">
        <f t="shared" si="7"/>
        <v>0.81577467285543459</v>
      </c>
    </row>
    <row r="27" spans="1:28" ht="36.75" customHeight="1" x14ac:dyDescent="0.25">
      <c r="A27" s="43" t="s">
        <v>78</v>
      </c>
      <c r="B27" s="44" t="s">
        <v>41</v>
      </c>
      <c r="C27" s="44">
        <v>20</v>
      </c>
      <c r="D27" s="44" t="s">
        <v>38</v>
      </c>
      <c r="E27" s="45" t="s">
        <v>79</v>
      </c>
      <c r="F27" s="46">
        <v>166286663</v>
      </c>
      <c r="G27" s="46">
        <v>0</v>
      </c>
      <c r="H27" s="46">
        <v>0</v>
      </c>
      <c r="I27" s="46">
        <v>0</v>
      </c>
      <c r="J27" s="46">
        <v>0</v>
      </c>
      <c r="K27" s="46">
        <f t="shared" si="0"/>
        <v>0</v>
      </c>
      <c r="L27" s="251">
        <f t="shared" si="21"/>
        <v>166286663</v>
      </c>
      <c r="M27" s="53">
        <f t="shared" si="19"/>
        <v>1.9206215223166287E-5</v>
      </c>
      <c r="N27" s="46">
        <v>0</v>
      </c>
      <c r="O27" s="46">
        <v>166286663</v>
      </c>
      <c r="P27" s="46">
        <f t="shared" si="22"/>
        <v>0</v>
      </c>
      <c r="Q27" s="46">
        <v>114015422.65000001</v>
      </c>
      <c r="R27" s="46">
        <f t="shared" si="23"/>
        <v>52271240.349999994</v>
      </c>
      <c r="S27" s="46">
        <f t="shared" si="24"/>
        <v>52271240.349999994</v>
      </c>
      <c r="T27" s="46">
        <v>114015422.65000001</v>
      </c>
      <c r="U27" s="46">
        <f t="shared" si="25"/>
        <v>0</v>
      </c>
      <c r="V27" s="46">
        <v>97564322.650000006</v>
      </c>
      <c r="W27" s="48">
        <f t="shared" si="26"/>
        <v>16451100</v>
      </c>
      <c r="X27" s="49">
        <f t="shared" si="3"/>
        <v>0.68565584631402465</v>
      </c>
      <c r="Y27" s="49">
        <f t="shared" si="4"/>
        <v>0.68565584631402465</v>
      </c>
      <c r="Z27" s="49">
        <f t="shared" si="5"/>
        <v>0.58672367879557485</v>
      </c>
      <c r="AA27" s="49">
        <f t="shared" si="6"/>
        <v>1</v>
      </c>
      <c r="AB27" s="49">
        <f t="shared" si="7"/>
        <v>0.85571162551840962</v>
      </c>
    </row>
    <row r="28" spans="1:28" ht="28.5" customHeight="1" x14ac:dyDescent="0.25">
      <c r="A28" s="43" t="s">
        <v>80</v>
      </c>
      <c r="B28" s="44" t="s">
        <v>41</v>
      </c>
      <c r="C28" s="44">
        <v>20</v>
      </c>
      <c r="D28" s="44" t="s">
        <v>38</v>
      </c>
      <c r="E28" s="45" t="s">
        <v>81</v>
      </c>
      <c r="F28" s="46">
        <v>1036936225</v>
      </c>
      <c r="G28" s="46">
        <v>0</v>
      </c>
      <c r="H28" s="46">
        <v>0</v>
      </c>
      <c r="I28" s="46">
        <v>0</v>
      </c>
      <c r="J28" s="46">
        <v>0</v>
      </c>
      <c r="K28" s="46">
        <f t="shared" si="0"/>
        <v>0</v>
      </c>
      <c r="L28" s="251">
        <f t="shared" si="21"/>
        <v>1036936225</v>
      </c>
      <c r="M28" s="51">
        <f t="shared" si="19"/>
        <v>1.1976679278269949E-4</v>
      </c>
      <c r="N28" s="46">
        <v>0</v>
      </c>
      <c r="O28" s="46">
        <v>1036936225</v>
      </c>
      <c r="P28" s="46">
        <f t="shared" si="22"/>
        <v>0</v>
      </c>
      <c r="Q28" s="46">
        <v>681437545.10000002</v>
      </c>
      <c r="R28" s="46">
        <f t="shared" si="23"/>
        <v>355498679.89999998</v>
      </c>
      <c r="S28" s="46">
        <f t="shared" si="24"/>
        <v>355498679.89999998</v>
      </c>
      <c r="T28" s="46">
        <v>681437545.10000002</v>
      </c>
      <c r="U28" s="46">
        <f t="shared" si="25"/>
        <v>0</v>
      </c>
      <c r="V28" s="46">
        <v>555898445.10000002</v>
      </c>
      <c r="W28" s="48">
        <f t="shared" si="26"/>
        <v>125539100</v>
      </c>
      <c r="X28" s="49">
        <f t="shared" si="3"/>
        <v>0.65716437392280325</v>
      </c>
      <c r="Y28" s="49">
        <f t="shared" si="4"/>
        <v>0.65716437392280325</v>
      </c>
      <c r="Z28" s="49">
        <f t="shared" si="5"/>
        <v>0.53609704405880898</v>
      </c>
      <c r="AA28" s="49">
        <f t="shared" si="6"/>
        <v>1</v>
      </c>
      <c r="AB28" s="49">
        <f t="shared" si="7"/>
        <v>0.81577313885518687</v>
      </c>
    </row>
    <row r="29" spans="1:28" ht="39.75" customHeight="1" x14ac:dyDescent="0.25">
      <c r="A29" s="43" t="s">
        <v>82</v>
      </c>
      <c r="B29" s="44" t="s">
        <v>41</v>
      </c>
      <c r="C29" s="44">
        <v>20</v>
      </c>
      <c r="D29" s="44" t="s">
        <v>38</v>
      </c>
      <c r="E29" s="45" t="s">
        <v>83</v>
      </c>
      <c r="F29" s="46">
        <v>691369992</v>
      </c>
      <c r="G29" s="46">
        <v>0</v>
      </c>
      <c r="H29" s="46">
        <v>0</v>
      </c>
      <c r="I29" s="46">
        <v>0</v>
      </c>
      <c r="J29" s="46">
        <v>0</v>
      </c>
      <c r="K29" s="46">
        <f t="shared" si="0"/>
        <v>0</v>
      </c>
      <c r="L29" s="251">
        <f t="shared" si="21"/>
        <v>691369992</v>
      </c>
      <c r="M29" s="51">
        <f t="shared" si="19"/>
        <v>7.9853673323102022E-5</v>
      </c>
      <c r="N29" s="46">
        <v>0</v>
      </c>
      <c r="O29" s="46">
        <v>691369992</v>
      </c>
      <c r="P29" s="46">
        <f t="shared" si="22"/>
        <v>0</v>
      </c>
      <c r="Q29" s="46">
        <v>454321015.49000001</v>
      </c>
      <c r="R29" s="46">
        <f t="shared" si="23"/>
        <v>237048976.50999999</v>
      </c>
      <c r="S29" s="46">
        <f t="shared" si="24"/>
        <v>237048976.50999999</v>
      </c>
      <c r="T29" s="46">
        <v>454321015.49000001</v>
      </c>
      <c r="U29" s="46">
        <f t="shared" si="25"/>
        <v>0</v>
      </c>
      <c r="V29" s="46">
        <v>370624115.49000001</v>
      </c>
      <c r="W29" s="48">
        <f t="shared" si="26"/>
        <v>83696900</v>
      </c>
      <c r="X29" s="49">
        <f t="shared" si="3"/>
        <v>0.65713152255239915</v>
      </c>
      <c r="Y29" s="49">
        <f t="shared" si="4"/>
        <v>0.65713152255239915</v>
      </c>
      <c r="Z29" s="49">
        <f t="shared" si="5"/>
        <v>0.53607203057491104</v>
      </c>
      <c r="AA29" s="49">
        <f t="shared" si="6"/>
        <v>1</v>
      </c>
      <c r="AB29" s="49">
        <f t="shared" si="7"/>
        <v>0.81577585639587868</v>
      </c>
    </row>
    <row r="30" spans="1:28" ht="41.25" customHeight="1" x14ac:dyDescent="0.25">
      <c r="A30" s="39" t="s">
        <v>84</v>
      </c>
      <c r="B30" s="34" t="s">
        <v>41</v>
      </c>
      <c r="C30" s="34">
        <v>20</v>
      </c>
      <c r="D30" s="34" t="s">
        <v>38</v>
      </c>
      <c r="E30" s="40" t="s">
        <v>85</v>
      </c>
      <c r="F30" s="41">
        <f>+F31+F35+F36</f>
        <v>4285331000</v>
      </c>
      <c r="G30" s="41">
        <f>+G31+G35+G36</f>
        <v>0</v>
      </c>
      <c r="H30" s="41">
        <f>+H31+H35+H36</f>
        <v>0</v>
      </c>
      <c r="I30" s="41">
        <f>+I31+I35+I36</f>
        <v>359834130</v>
      </c>
      <c r="J30" s="41">
        <f>+J31+J35+J36</f>
        <v>359834130</v>
      </c>
      <c r="K30" s="41">
        <f t="shared" si="0"/>
        <v>0</v>
      </c>
      <c r="L30" s="250">
        <f>+L31+L35+L36</f>
        <v>4285331000</v>
      </c>
      <c r="M30" s="42">
        <f t="shared" si="19"/>
        <v>4.949584530931769E-4</v>
      </c>
      <c r="N30" s="41">
        <f t="shared" ref="N30:W30" si="27">+N31+N35+N36</f>
        <v>0</v>
      </c>
      <c r="O30" s="41">
        <f t="shared" si="27"/>
        <v>4285331000</v>
      </c>
      <c r="P30" s="41">
        <f t="shared" si="27"/>
        <v>0</v>
      </c>
      <c r="Q30" s="41">
        <f t="shared" si="27"/>
        <v>2959195142</v>
      </c>
      <c r="R30" s="41">
        <f t="shared" si="27"/>
        <v>1326135858</v>
      </c>
      <c r="S30" s="41">
        <f t="shared" si="27"/>
        <v>1326135858</v>
      </c>
      <c r="T30" s="41">
        <f t="shared" si="27"/>
        <v>2959195142</v>
      </c>
      <c r="U30" s="41">
        <f t="shared" si="27"/>
        <v>0</v>
      </c>
      <c r="V30" s="41">
        <f t="shared" si="27"/>
        <v>2959195142</v>
      </c>
      <c r="W30" s="41">
        <f t="shared" si="27"/>
        <v>0</v>
      </c>
      <c r="X30" s="38">
        <f t="shared" si="3"/>
        <v>0.69054062381645664</v>
      </c>
      <c r="Y30" s="38">
        <f t="shared" si="4"/>
        <v>0.69054062381645664</v>
      </c>
      <c r="Z30" s="38">
        <f t="shared" si="5"/>
        <v>0.69054062381645664</v>
      </c>
      <c r="AA30" s="38">
        <f t="shared" si="6"/>
        <v>1</v>
      </c>
      <c r="AB30" s="38">
        <f t="shared" si="7"/>
        <v>1</v>
      </c>
    </row>
    <row r="31" spans="1:28" s="4" customFormat="1" ht="39" customHeight="1" x14ac:dyDescent="0.25">
      <c r="A31" s="39" t="s">
        <v>86</v>
      </c>
      <c r="B31" s="34" t="s">
        <v>41</v>
      </c>
      <c r="C31" s="34">
        <v>20</v>
      </c>
      <c r="D31" s="34" t="s">
        <v>38</v>
      </c>
      <c r="E31" s="40" t="s">
        <v>87</v>
      </c>
      <c r="F31" s="41">
        <f>+F32+F33+F34</f>
        <v>2328193098</v>
      </c>
      <c r="G31" s="41">
        <f>+G32+G33+G34</f>
        <v>0</v>
      </c>
      <c r="H31" s="41">
        <f>+H32+H33+H34</f>
        <v>0</v>
      </c>
      <c r="I31" s="41">
        <f>+I32+I33+I34</f>
        <v>132726402</v>
      </c>
      <c r="J31" s="41">
        <f>+J32+J33+J34</f>
        <v>336753060</v>
      </c>
      <c r="K31" s="41">
        <f t="shared" si="0"/>
        <v>-204026658</v>
      </c>
      <c r="L31" s="250">
        <f>+L32+L33+L34</f>
        <v>2124166440</v>
      </c>
      <c r="M31" s="42">
        <f t="shared" si="19"/>
        <v>2.4534257336360731E-4</v>
      </c>
      <c r="N31" s="41">
        <f t="shared" ref="N31:W31" si="28">+N32+N33+N34</f>
        <v>0</v>
      </c>
      <c r="O31" s="41">
        <f t="shared" si="28"/>
        <v>2124166440</v>
      </c>
      <c r="P31" s="41">
        <f t="shared" si="28"/>
        <v>0</v>
      </c>
      <c r="Q31" s="41">
        <f t="shared" si="28"/>
        <v>1457817673</v>
      </c>
      <c r="R31" s="41">
        <f t="shared" si="28"/>
        <v>666348767</v>
      </c>
      <c r="S31" s="41">
        <f t="shared" si="28"/>
        <v>666348767</v>
      </c>
      <c r="T31" s="41">
        <f t="shared" si="28"/>
        <v>1457817673</v>
      </c>
      <c r="U31" s="41">
        <f t="shared" si="28"/>
        <v>0</v>
      </c>
      <c r="V31" s="41">
        <f t="shared" si="28"/>
        <v>1457817673</v>
      </c>
      <c r="W31" s="41">
        <f t="shared" si="28"/>
        <v>0</v>
      </c>
      <c r="X31" s="38">
        <f t="shared" si="3"/>
        <v>0.68630105699250199</v>
      </c>
      <c r="Y31" s="38">
        <f t="shared" si="4"/>
        <v>0.68630105699250199</v>
      </c>
      <c r="Z31" s="38">
        <f t="shared" si="5"/>
        <v>0.68630105699250199</v>
      </c>
      <c r="AA31" s="38">
        <f t="shared" si="6"/>
        <v>1</v>
      </c>
      <c r="AB31" s="38">
        <f t="shared" si="7"/>
        <v>1</v>
      </c>
    </row>
    <row r="32" spans="1:28" ht="30.75" customHeight="1" x14ac:dyDescent="0.25">
      <c r="A32" s="43" t="s">
        <v>88</v>
      </c>
      <c r="B32" s="44" t="s">
        <v>41</v>
      </c>
      <c r="C32" s="44">
        <v>20</v>
      </c>
      <c r="D32" s="44" t="s">
        <v>38</v>
      </c>
      <c r="E32" s="45" t="s">
        <v>89</v>
      </c>
      <c r="F32" s="46">
        <v>655614150</v>
      </c>
      <c r="G32" s="46">
        <v>0</v>
      </c>
      <c r="H32" s="46">
        <v>0</v>
      </c>
      <c r="I32" s="46">
        <v>132726402</v>
      </c>
      <c r="J32" s="46">
        <v>0</v>
      </c>
      <c r="K32" s="46">
        <f t="shared" si="0"/>
        <v>132726402</v>
      </c>
      <c r="L32" s="251">
        <f t="shared" ref="L32:L37" si="29">+F32+K32</f>
        <v>788340552</v>
      </c>
      <c r="M32" s="51">
        <f t="shared" si="19"/>
        <v>9.1053834611268345E-5</v>
      </c>
      <c r="N32" s="46">
        <v>0</v>
      </c>
      <c r="O32" s="46">
        <v>788340552</v>
      </c>
      <c r="P32" s="46">
        <f t="shared" ref="P32:P37" si="30">L32-O32</f>
        <v>0</v>
      </c>
      <c r="Q32" s="46">
        <v>410408261</v>
      </c>
      <c r="R32" s="56">
        <f t="shared" ref="R32:R37" si="31">+L32-Q32</f>
        <v>377932291</v>
      </c>
      <c r="S32" s="46">
        <f t="shared" ref="S32:S37" si="32">O32-Q32</f>
        <v>377932291</v>
      </c>
      <c r="T32" s="46">
        <v>410408261</v>
      </c>
      <c r="U32" s="46">
        <f t="shared" ref="U32:U37" si="33">+Q32-T32</f>
        <v>0</v>
      </c>
      <c r="V32" s="46">
        <v>410408261</v>
      </c>
      <c r="W32" s="48">
        <f t="shared" ref="W32:W37" si="34">+T32-V32</f>
        <v>0</v>
      </c>
      <c r="X32" s="57">
        <f t="shared" si="3"/>
        <v>0.52059767819732805</v>
      </c>
      <c r="Y32" s="54">
        <f t="shared" si="4"/>
        <v>0.52059767819732805</v>
      </c>
      <c r="Z32" s="54">
        <f t="shared" si="5"/>
        <v>0.52059767819732805</v>
      </c>
      <c r="AA32" s="49">
        <f t="shared" si="6"/>
        <v>1</v>
      </c>
      <c r="AB32" s="49">
        <f t="shared" si="7"/>
        <v>1</v>
      </c>
    </row>
    <row r="33" spans="1:28" ht="30.75" customHeight="1" x14ac:dyDescent="0.25">
      <c r="A33" s="43" t="s">
        <v>90</v>
      </c>
      <c r="B33" s="44" t="s">
        <v>41</v>
      </c>
      <c r="C33" s="44">
        <v>20</v>
      </c>
      <c r="D33" s="44" t="s">
        <v>38</v>
      </c>
      <c r="E33" s="45" t="s">
        <v>91</v>
      </c>
      <c r="F33" s="46">
        <v>1499029826</v>
      </c>
      <c r="G33" s="46">
        <v>0</v>
      </c>
      <c r="H33" s="46">
        <v>0</v>
      </c>
      <c r="I33" s="46">
        <v>0</v>
      </c>
      <c r="J33" s="46">
        <v>336753060</v>
      </c>
      <c r="K33" s="46">
        <f t="shared" si="0"/>
        <v>-336753060</v>
      </c>
      <c r="L33" s="251">
        <f t="shared" si="29"/>
        <v>1162276766</v>
      </c>
      <c r="M33" s="51">
        <f t="shared" si="19"/>
        <v>1.3424370490062502E-4</v>
      </c>
      <c r="N33" s="46">
        <v>0</v>
      </c>
      <c r="O33" s="46">
        <v>1162276766</v>
      </c>
      <c r="P33" s="46">
        <f t="shared" si="30"/>
        <v>0</v>
      </c>
      <c r="Q33" s="46">
        <v>945809483</v>
      </c>
      <c r="R33" s="56">
        <f t="shared" si="31"/>
        <v>216467283</v>
      </c>
      <c r="S33" s="46">
        <f t="shared" si="32"/>
        <v>216467283</v>
      </c>
      <c r="T33" s="46">
        <v>945809483</v>
      </c>
      <c r="U33" s="46">
        <f t="shared" si="33"/>
        <v>0</v>
      </c>
      <c r="V33" s="46">
        <v>945809483</v>
      </c>
      <c r="W33" s="48">
        <f t="shared" si="34"/>
        <v>0</v>
      </c>
      <c r="X33" s="58">
        <f t="shared" si="3"/>
        <v>0.8137558201864632</v>
      </c>
      <c r="Y33" s="49">
        <f t="shared" si="4"/>
        <v>0.8137558201864632</v>
      </c>
      <c r="Z33" s="49">
        <f t="shared" si="5"/>
        <v>0.8137558201864632</v>
      </c>
      <c r="AA33" s="49">
        <f t="shared" si="6"/>
        <v>1</v>
      </c>
      <c r="AB33" s="49">
        <f t="shared" si="7"/>
        <v>1</v>
      </c>
    </row>
    <row r="34" spans="1:28" ht="30.75" customHeight="1" x14ac:dyDescent="0.25">
      <c r="A34" s="43" t="s">
        <v>92</v>
      </c>
      <c r="B34" s="44" t="s">
        <v>41</v>
      </c>
      <c r="C34" s="44">
        <v>20</v>
      </c>
      <c r="D34" s="44" t="s">
        <v>38</v>
      </c>
      <c r="E34" s="45" t="s">
        <v>93</v>
      </c>
      <c r="F34" s="46">
        <v>173549122</v>
      </c>
      <c r="G34" s="46">
        <v>0</v>
      </c>
      <c r="H34" s="46">
        <v>0</v>
      </c>
      <c r="I34" s="46">
        <v>0</v>
      </c>
      <c r="J34" s="46">
        <v>0</v>
      </c>
      <c r="K34" s="46">
        <f t="shared" si="0"/>
        <v>0</v>
      </c>
      <c r="L34" s="251">
        <f t="shared" si="29"/>
        <v>173549122</v>
      </c>
      <c r="M34" s="53">
        <f t="shared" si="19"/>
        <v>2.0045033851713915E-5</v>
      </c>
      <c r="N34" s="46">
        <v>0</v>
      </c>
      <c r="O34" s="46">
        <v>173549122</v>
      </c>
      <c r="P34" s="46">
        <f t="shared" si="30"/>
        <v>0</v>
      </c>
      <c r="Q34" s="46">
        <v>101599929</v>
      </c>
      <c r="R34" s="46">
        <f t="shared" si="31"/>
        <v>71949193</v>
      </c>
      <c r="S34" s="46">
        <f t="shared" si="32"/>
        <v>71949193</v>
      </c>
      <c r="T34" s="46">
        <v>101599929</v>
      </c>
      <c r="U34" s="46">
        <f t="shared" si="33"/>
        <v>0</v>
      </c>
      <c r="V34" s="46">
        <v>101599929</v>
      </c>
      <c r="W34" s="48">
        <f t="shared" si="34"/>
        <v>0</v>
      </c>
      <c r="X34" s="58">
        <f t="shared" si="3"/>
        <v>0.58542462116287741</v>
      </c>
      <c r="Y34" s="49">
        <f t="shared" si="4"/>
        <v>0.58542462116287741</v>
      </c>
      <c r="Z34" s="49">
        <f t="shared" si="5"/>
        <v>0.58542462116287741</v>
      </c>
      <c r="AA34" s="49">
        <f t="shared" si="6"/>
        <v>1</v>
      </c>
      <c r="AB34" s="49">
        <f t="shared" si="7"/>
        <v>1</v>
      </c>
    </row>
    <row r="35" spans="1:28" ht="30.75" customHeight="1" x14ac:dyDescent="0.25">
      <c r="A35" s="43" t="s">
        <v>94</v>
      </c>
      <c r="B35" s="44" t="s">
        <v>41</v>
      </c>
      <c r="C35" s="44">
        <v>20</v>
      </c>
      <c r="D35" s="44" t="s">
        <v>38</v>
      </c>
      <c r="E35" s="45" t="s">
        <v>95</v>
      </c>
      <c r="F35" s="59">
        <v>1809954480</v>
      </c>
      <c r="G35" s="46">
        <v>0</v>
      </c>
      <c r="H35" s="46">
        <v>0</v>
      </c>
      <c r="I35" s="46">
        <v>227107728</v>
      </c>
      <c r="J35" s="46">
        <v>0</v>
      </c>
      <c r="K35" s="46">
        <f t="shared" si="0"/>
        <v>227107728</v>
      </c>
      <c r="L35" s="251">
        <f t="shared" si="29"/>
        <v>2037062208</v>
      </c>
      <c r="M35" s="51">
        <f t="shared" si="19"/>
        <v>2.3528197922780092E-4</v>
      </c>
      <c r="N35" s="46">
        <v>0</v>
      </c>
      <c r="O35" s="46">
        <v>2037062208</v>
      </c>
      <c r="P35" s="46">
        <f t="shared" si="30"/>
        <v>0</v>
      </c>
      <c r="Q35" s="46">
        <v>1456417738</v>
      </c>
      <c r="R35" s="46">
        <f t="shared" si="31"/>
        <v>580644470</v>
      </c>
      <c r="S35" s="46">
        <f t="shared" si="32"/>
        <v>580644470</v>
      </c>
      <c r="T35" s="46">
        <v>1456417738</v>
      </c>
      <c r="U35" s="46">
        <f t="shared" si="33"/>
        <v>0</v>
      </c>
      <c r="V35" s="46">
        <v>1456417738</v>
      </c>
      <c r="W35" s="48">
        <f t="shared" si="34"/>
        <v>0</v>
      </c>
      <c r="X35" s="58">
        <f t="shared" si="3"/>
        <v>0.71495987323328714</v>
      </c>
      <c r="Y35" s="49">
        <f t="shared" si="4"/>
        <v>0.71495987323328714</v>
      </c>
      <c r="Z35" s="49">
        <f t="shared" si="5"/>
        <v>0.71495987323328714</v>
      </c>
      <c r="AA35" s="49">
        <f t="shared" si="6"/>
        <v>1</v>
      </c>
      <c r="AB35" s="49">
        <f t="shared" si="7"/>
        <v>1</v>
      </c>
    </row>
    <row r="36" spans="1:28" ht="30.75" customHeight="1" x14ac:dyDescent="0.25">
      <c r="A36" s="43" t="s">
        <v>96</v>
      </c>
      <c r="B36" s="44" t="s">
        <v>41</v>
      </c>
      <c r="C36" s="44">
        <v>20</v>
      </c>
      <c r="D36" s="44" t="s">
        <v>38</v>
      </c>
      <c r="E36" s="45" t="s">
        <v>97</v>
      </c>
      <c r="F36" s="59">
        <v>147183422</v>
      </c>
      <c r="G36" s="46">
        <v>0</v>
      </c>
      <c r="H36" s="46">
        <v>0</v>
      </c>
      <c r="I36" s="46">
        <v>0</v>
      </c>
      <c r="J36" s="46">
        <v>23081070</v>
      </c>
      <c r="K36" s="46">
        <f t="shared" si="0"/>
        <v>-23081070</v>
      </c>
      <c r="L36" s="251">
        <f t="shared" si="29"/>
        <v>124102352</v>
      </c>
      <c r="M36" s="53">
        <f t="shared" si="19"/>
        <v>1.4333900501768691E-5</v>
      </c>
      <c r="N36" s="46">
        <v>0</v>
      </c>
      <c r="O36" s="46">
        <v>124102352</v>
      </c>
      <c r="P36" s="46">
        <f t="shared" si="30"/>
        <v>0</v>
      </c>
      <c r="Q36" s="46">
        <v>44959731</v>
      </c>
      <c r="R36" s="46">
        <f t="shared" si="31"/>
        <v>79142621</v>
      </c>
      <c r="S36" s="46">
        <f t="shared" si="32"/>
        <v>79142621</v>
      </c>
      <c r="T36" s="46">
        <v>44959731</v>
      </c>
      <c r="U36" s="46">
        <f t="shared" si="33"/>
        <v>0</v>
      </c>
      <c r="V36" s="46">
        <v>44959731</v>
      </c>
      <c r="W36" s="48">
        <f t="shared" si="34"/>
        <v>0</v>
      </c>
      <c r="X36" s="58">
        <f t="shared" si="3"/>
        <v>0.36227944334205686</v>
      </c>
      <c r="Y36" s="49">
        <f t="shared" si="4"/>
        <v>0.36227944334205686</v>
      </c>
      <c r="Z36" s="49">
        <f t="shared" si="5"/>
        <v>0.36227944334205686</v>
      </c>
      <c r="AA36" s="49">
        <f t="shared" si="6"/>
        <v>1</v>
      </c>
      <c r="AB36" s="49">
        <f t="shared" si="7"/>
        <v>1</v>
      </c>
    </row>
    <row r="37" spans="1:28" s="4" customFormat="1" ht="38.25" customHeight="1" x14ac:dyDescent="0.25">
      <c r="A37" s="39" t="s">
        <v>98</v>
      </c>
      <c r="B37" s="34" t="s">
        <v>41</v>
      </c>
      <c r="C37" s="34">
        <v>20</v>
      </c>
      <c r="D37" s="34" t="s">
        <v>38</v>
      </c>
      <c r="E37" s="40" t="s">
        <v>99</v>
      </c>
      <c r="F37" s="60">
        <v>4848293000</v>
      </c>
      <c r="G37" s="60">
        <v>0</v>
      </c>
      <c r="H37" s="60">
        <v>0</v>
      </c>
      <c r="I37" s="60">
        <v>0</v>
      </c>
      <c r="J37" s="60">
        <v>0</v>
      </c>
      <c r="K37" s="41">
        <f t="shared" si="0"/>
        <v>0</v>
      </c>
      <c r="L37" s="250">
        <f t="shared" si="29"/>
        <v>4848293000</v>
      </c>
      <c r="M37" s="42">
        <f t="shared" si="19"/>
        <v>5.5998092175901413E-4</v>
      </c>
      <c r="N37" s="60">
        <v>4848293000</v>
      </c>
      <c r="O37" s="60">
        <v>0</v>
      </c>
      <c r="P37" s="62">
        <f t="shared" si="30"/>
        <v>4848293000</v>
      </c>
      <c r="Q37" s="60">
        <v>0</v>
      </c>
      <c r="R37" s="62">
        <f t="shared" si="31"/>
        <v>4848293000</v>
      </c>
      <c r="S37" s="62">
        <f t="shared" si="32"/>
        <v>0</v>
      </c>
      <c r="T37" s="60">
        <v>0</v>
      </c>
      <c r="U37" s="62">
        <f t="shared" si="33"/>
        <v>0</v>
      </c>
      <c r="V37" s="60">
        <v>0</v>
      </c>
      <c r="W37" s="63">
        <f t="shared" si="34"/>
        <v>0</v>
      </c>
      <c r="X37" s="38">
        <f t="shared" si="3"/>
        <v>0</v>
      </c>
      <c r="Y37" s="38">
        <f t="shared" si="4"/>
        <v>0</v>
      </c>
      <c r="Z37" s="38">
        <f t="shared" si="5"/>
        <v>0</v>
      </c>
      <c r="AA37" s="38" t="s">
        <v>40</v>
      </c>
      <c r="AB37" s="38" t="s">
        <v>40</v>
      </c>
    </row>
    <row r="38" spans="1:28" ht="27.75" customHeight="1" x14ac:dyDescent="0.25">
      <c r="A38" s="39" t="s">
        <v>100</v>
      </c>
      <c r="B38" s="34" t="s">
        <v>41</v>
      </c>
      <c r="C38" s="34">
        <v>20</v>
      </c>
      <c r="D38" s="34" t="s">
        <v>38</v>
      </c>
      <c r="E38" s="40" t="s">
        <v>101</v>
      </c>
      <c r="F38" s="62">
        <f>+F39+F49</f>
        <v>20506538976</v>
      </c>
      <c r="G38" s="62">
        <f>+G39+G49</f>
        <v>0</v>
      </c>
      <c r="H38" s="62">
        <f>+H39+H49</f>
        <v>0</v>
      </c>
      <c r="I38" s="62">
        <f>+I39+I49</f>
        <v>582675010</v>
      </c>
      <c r="J38" s="62">
        <f>+J39+J49</f>
        <v>582675010</v>
      </c>
      <c r="K38" s="62">
        <f t="shared" si="0"/>
        <v>0</v>
      </c>
      <c r="L38" s="66">
        <f>+L39+L49</f>
        <v>20506538976</v>
      </c>
      <c r="M38" s="42">
        <f t="shared" si="19"/>
        <v>2.368518280117895E-3</v>
      </c>
      <c r="N38" s="62">
        <f t="shared" ref="N38:W38" si="35">+N39+N49</f>
        <v>0</v>
      </c>
      <c r="O38" s="62">
        <f t="shared" si="35"/>
        <v>18949827282.050003</v>
      </c>
      <c r="P38" s="62">
        <f t="shared" si="35"/>
        <v>1556711693.9499998</v>
      </c>
      <c r="Q38" s="62">
        <f t="shared" si="35"/>
        <v>16590319030.139999</v>
      </c>
      <c r="R38" s="62">
        <f t="shared" si="35"/>
        <v>3916219945.8599997</v>
      </c>
      <c r="S38" s="62">
        <f t="shared" si="35"/>
        <v>2359508251.9099998</v>
      </c>
      <c r="T38" s="62">
        <f t="shared" si="35"/>
        <v>8964506543.7699986</v>
      </c>
      <c r="U38" s="62">
        <f t="shared" si="35"/>
        <v>7625812486.3699999</v>
      </c>
      <c r="V38" s="62">
        <f t="shared" si="35"/>
        <v>8796894764.0799999</v>
      </c>
      <c r="W38" s="62">
        <f t="shared" si="35"/>
        <v>167611779.68999997</v>
      </c>
      <c r="X38" s="38">
        <f t="shared" si="3"/>
        <v>0.80902579657916041</v>
      </c>
      <c r="Y38" s="38">
        <f t="shared" si="4"/>
        <v>0.43715356132313132</v>
      </c>
      <c r="Z38" s="38">
        <f t="shared" si="5"/>
        <v>0.42897998411021576</v>
      </c>
      <c r="AA38" s="38">
        <f t="shared" ref="AA38:AA46" si="36">+T38/Q38</f>
        <v>0.54034563937462454</v>
      </c>
      <c r="AB38" s="38">
        <f>+V38/T38</f>
        <v>0.98130273218368247</v>
      </c>
    </row>
    <row r="39" spans="1:28" ht="27.75" customHeight="1" x14ac:dyDescent="0.25">
      <c r="A39" s="39" t="s">
        <v>102</v>
      </c>
      <c r="B39" s="34" t="s">
        <v>41</v>
      </c>
      <c r="C39" s="34">
        <v>20</v>
      </c>
      <c r="D39" s="34" t="s">
        <v>38</v>
      </c>
      <c r="E39" s="40" t="s">
        <v>103</v>
      </c>
      <c r="F39" s="66">
        <f>+F40</f>
        <v>267000000</v>
      </c>
      <c r="G39" s="66">
        <f>+G40</f>
        <v>0</v>
      </c>
      <c r="H39" s="66">
        <f>+H40</f>
        <v>0</v>
      </c>
      <c r="I39" s="66">
        <f>+I40</f>
        <v>62162659</v>
      </c>
      <c r="J39" s="66">
        <f>+J40</f>
        <v>12365509</v>
      </c>
      <c r="K39" s="66">
        <f t="shared" si="0"/>
        <v>49797150</v>
      </c>
      <c r="L39" s="66">
        <f>+L40</f>
        <v>316797150</v>
      </c>
      <c r="M39" s="61">
        <f t="shared" si="19"/>
        <v>3.6590272095277381E-5</v>
      </c>
      <c r="N39" s="66">
        <f t="shared" ref="N39:W39" si="37">+N40</f>
        <v>0</v>
      </c>
      <c r="O39" s="66">
        <f t="shared" si="37"/>
        <v>136648382.38</v>
      </c>
      <c r="P39" s="66">
        <f t="shared" si="37"/>
        <v>180148767.62</v>
      </c>
      <c r="Q39" s="66">
        <f t="shared" si="37"/>
        <v>117401338.90000001</v>
      </c>
      <c r="R39" s="66">
        <f t="shared" si="37"/>
        <v>199395811.09999999</v>
      </c>
      <c r="S39" s="66">
        <f t="shared" si="37"/>
        <v>19247043.479999997</v>
      </c>
      <c r="T39" s="66">
        <f t="shared" si="37"/>
        <v>14974929.9</v>
      </c>
      <c r="U39" s="66">
        <f t="shared" si="37"/>
        <v>102426409</v>
      </c>
      <c r="V39" s="66">
        <f t="shared" si="37"/>
        <v>14974929.9</v>
      </c>
      <c r="W39" s="66">
        <f t="shared" si="37"/>
        <v>0</v>
      </c>
      <c r="X39" s="38">
        <f t="shared" si="3"/>
        <v>0.37058836829813652</v>
      </c>
      <c r="Y39" s="38">
        <f t="shared" si="4"/>
        <v>4.7269774680738133E-2</v>
      </c>
      <c r="Z39" s="38">
        <f t="shared" si="5"/>
        <v>4.7269774680738133E-2</v>
      </c>
      <c r="AA39" s="38">
        <f t="shared" si="36"/>
        <v>0.12755331447076027</v>
      </c>
      <c r="AB39" s="38">
        <f>+V39/T39</f>
        <v>1</v>
      </c>
    </row>
    <row r="40" spans="1:28" ht="27.75" customHeight="1" x14ac:dyDescent="0.25">
      <c r="A40" s="39" t="s">
        <v>104</v>
      </c>
      <c r="B40" s="34" t="s">
        <v>41</v>
      </c>
      <c r="C40" s="34">
        <v>20</v>
      </c>
      <c r="D40" s="34" t="s">
        <v>38</v>
      </c>
      <c r="E40" s="40" t="s">
        <v>105</v>
      </c>
      <c r="F40" s="62">
        <f>+F43+F41</f>
        <v>267000000</v>
      </c>
      <c r="G40" s="62">
        <f>+G43+G41</f>
        <v>0</v>
      </c>
      <c r="H40" s="62">
        <f>+H43+H41</f>
        <v>0</v>
      </c>
      <c r="I40" s="62">
        <f>+I43+I41</f>
        <v>62162659</v>
      </c>
      <c r="J40" s="62">
        <f>+J43+J41</f>
        <v>12365509</v>
      </c>
      <c r="K40" s="62">
        <f t="shared" si="0"/>
        <v>49797150</v>
      </c>
      <c r="L40" s="66">
        <f>+L43+L41</f>
        <v>316797150</v>
      </c>
      <c r="M40" s="61">
        <f t="shared" si="19"/>
        <v>3.6590272095277381E-5</v>
      </c>
      <c r="N40" s="62">
        <f t="shared" ref="N40:W40" si="38">+N43+N41</f>
        <v>0</v>
      </c>
      <c r="O40" s="62">
        <f t="shared" si="38"/>
        <v>136648382.38</v>
      </c>
      <c r="P40" s="62">
        <f t="shared" si="38"/>
        <v>180148767.62</v>
      </c>
      <c r="Q40" s="62">
        <f t="shared" si="38"/>
        <v>117401338.90000001</v>
      </c>
      <c r="R40" s="62">
        <f t="shared" si="38"/>
        <v>199395811.09999999</v>
      </c>
      <c r="S40" s="62">
        <f t="shared" si="38"/>
        <v>19247043.479999997</v>
      </c>
      <c r="T40" s="62">
        <f t="shared" si="38"/>
        <v>14974929.9</v>
      </c>
      <c r="U40" s="62">
        <f t="shared" si="38"/>
        <v>102426409</v>
      </c>
      <c r="V40" s="62">
        <f t="shared" si="38"/>
        <v>14974929.9</v>
      </c>
      <c r="W40" s="62">
        <f t="shared" si="38"/>
        <v>0</v>
      </c>
      <c r="X40" s="38">
        <f t="shared" si="3"/>
        <v>0.37058836829813652</v>
      </c>
      <c r="Y40" s="38">
        <f t="shared" si="4"/>
        <v>4.7269774680738133E-2</v>
      </c>
      <c r="Z40" s="38">
        <f t="shared" si="5"/>
        <v>4.7269774680738133E-2</v>
      </c>
      <c r="AA40" s="38">
        <f t="shared" si="36"/>
        <v>0.12755331447076027</v>
      </c>
      <c r="AB40" s="38">
        <f>+V40/T40</f>
        <v>1</v>
      </c>
    </row>
    <row r="41" spans="1:28" ht="39.75" customHeight="1" x14ac:dyDescent="0.25">
      <c r="A41" s="39" t="s">
        <v>106</v>
      </c>
      <c r="B41" s="34" t="s">
        <v>41</v>
      </c>
      <c r="C41" s="34">
        <v>20</v>
      </c>
      <c r="D41" s="34" t="s">
        <v>38</v>
      </c>
      <c r="E41" s="40" t="s">
        <v>107</v>
      </c>
      <c r="F41" s="62">
        <f>+F42</f>
        <v>12000000</v>
      </c>
      <c r="G41" s="62">
        <f>+G42</f>
        <v>0</v>
      </c>
      <c r="H41" s="62">
        <f>+H42</f>
        <v>0</v>
      </c>
      <c r="I41" s="62">
        <f>+I42</f>
        <v>0</v>
      </c>
      <c r="J41" s="62">
        <f>+J42</f>
        <v>0</v>
      </c>
      <c r="K41" s="62">
        <f t="shared" si="0"/>
        <v>0</v>
      </c>
      <c r="L41" s="66">
        <f>+L42</f>
        <v>12000000</v>
      </c>
      <c r="M41" s="67">
        <f t="shared" si="19"/>
        <v>1.3860076239427298E-6</v>
      </c>
      <c r="N41" s="62">
        <f t="shared" ref="N41:W41" si="39">+N42</f>
        <v>0</v>
      </c>
      <c r="O41" s="62">
        <f t="shared" si="39"/>
        <v>3000016</v>
      </c>
      <c r="P41" s="62">
        <f t="shared" si="39"/>
        <v>8999984</v>
      </c>
      <c r="Q41" s="62">
        <f t="shared" si="39"/>
        <v>3000016</v>
      </c>
      <c r="R41" s="62">
        <f t="shared" si="39"/>
        <v>8999984</v>
      </c>
      <c r="S41" s="62">
        <f t="shared" si="39"/>
        <v>0</v>
      </c>
      <c r="T41" s="62">
        <f t="shared" si="39"/>
        <v>0</v>
      </c>
      <c r="U41" s="62">
        <f t="shared" si="39"/>
        <v>3000016</v>
      </c>
      <c r="V41" s="62">
        <f t="shared" si="39"/>
        <v>0</v>
      </c>
      <c r="W41" s="62">
        <f t="shared" si="39"/>
        <v>0</v>
      </c>
      <c r="X41" s="38">
        <f t="shared" si="3"/>
        <v>0.25000133333333335</v>
      </c>
      <c r="Y41" s="38">
        <f t="shared" si="4"/>
        <v>0</v>
      </c>
      <c r="Z41" s="38">
        <f t="shared" si="5"/>
        <v>0</v>
      </c>
      <c r="AA41" s="147">
        <f t="shared" si="36"/>
        <v>0</v>
      </c>
      <c r="AB41" s="38" t="s">
        <v>40</v>
      </c>
    </row>
    <row r="42" spans="1:28" ht="36.75" customHeight="1" x14ac:dyDescent="0.25">
      <c r="A42" s="43" t="s">
        <v>108</v>
      </c>
      <c r="B42" s="44" t="s">
        <v>41</v>
      </c>
      <c r="C42" s="44">
        <v>20</v>
      </c>
      <c r="D42" s="44" t="s">
        <v>38</v>
      </c>
      <c r="E42" s="45" t="s">
        <v>109</v>
      </c>
      <c r="F42" s="46">
        <v>12000000</v>
      </c>
      <c r="G42" s="46">
        <v>0</v>
      </c>
      <c r="H42" s="46">
        <v>0</v>
      </c>
      <c r="I42" s="46">
        <v>0</v>
      </c>
      <c r="J42" s="46">
        <v>0</v>
      </c>
      <c r="K42" s="46">
        <f t="shared" si="0"/>
        <v>0</v>
      </c>
      <c r="L42" s="56">
        <f>+F42+K42</f>
        <v>12000000</v>
      </c>
      <c r="M42" s="52">
        <f t="shared" si="19"/>
        <v>1.3860076239427298E-6</v>
      </c>
      <c r="N42" s="46">
        <v>0</v>
      </c>
      <c r="O42" s="56">
        <v>3000016</v>
      </c>
      <c r="P42" s="46">
        <f>L42-O42</f>
        <v>8999984</v>
      </c>
      <c r="Q42" s="56">
        <v>3000016</v>
      </c>
      <c r="R42" s="46">
        <f>+L42-Q42</f>
        <v>8999984</v>
      </c>
      <c r="S42" s="46">
        <f>O42-Q42</f>
        <v>0</v>
      </c>
      <c r="T42" s="46">
        <v>0</v>
      </c>
      <c r="U42" s="46">
        <f>+Q42-T42</f>
        <v>3000016</v>
      </c>
      <c r="V42" s="46">
        <v>0</v>
      </c>
      <c r="W42" s="48">
        <f>+T42-V42</f>
        <v>0</v>
      </c>
      <c r="X42" s="49">
        <f t="shared" si="3"/>
        <v>0.25000133333333335</v>
      </c>
      <c r="Y42" s="49">
        <f t="shared" si="4"/>
        <v>0</v>
      </c>
      <c r="Z42" s="49">
        <f t="shared" si="5"/>
        <v>0</v>
      </c>
      <c r="AA42" s="49">
        <f t="shared" si="36"/>
        <v>0</v>
      </c>
      <c r="AB42" s="49" t="s">
        <v>40</v>
      </c>
    </row>
    <row r="43" spans="1:28" ht="27.75" customHeight="1" x14ac:dyDescent="0.25">
      <c r="A43" s="39" t="s">
        <v>110</v>
      </c>
      <c r="B43" s="34" t="s">
        <v>41</v>
      </c>
      <c r="C43" s="34">
        <v>20</v>
      </c>
      <c r="D43" s="34" t="s">
        <v>38</v>
      </c>
      <c r="E43" s="40" t="s">
        <v>111</v>
      </c>
      <c r="F43" s="62">
        <f>+F46+F47+F48+F45+F44</f>
        <v>255000000</v>
      </c>
      <c r="G43" s="62">
        <f t="shared" ref="G43:W43" si="40">+G46+G47+G48+G45+G44</f>
        <v>0</v>
      </c>
      <c r="H43" s="62">
        <f t="shared" si="40"/>
        <v>0</v>
      </c>
      <c r="I43" s="62">
        <f t="shared" si="40"/>
        <v>62162659</v>
      </c>
      <c r="J43" s="62">
        <f t="shared" si="40"/>
        <v>12365509</v>
      </c>
      <c r="K43" s="62">
        <f t="shared" si="40"/>
        <v>49797150</v>
      </c>
      <c r="L43" s="62">
        <f t="shared" si="40"/>
        <v>304797150</v>
      </c>
      <c r="M43" s="67">
        <f t="shared" si="19"/>
        <v>3.5204264471334654E-5</v>
      </c>
      <c r="N43" s="62">
        <f t="shared" si="40"/>
        <v>0</v>
      </c>
      <c r="O43" s="62">
        <f t="shared" si="40"/>
        <v>133648366.38</v>
      </c>
      <c r="P43" s="62">
        <f t="shared" si="40"/>
        <v>171148783.62</v>
      </c>
      <c r="Q43" s="62">
        <f t="shared" si="40"/>
        <v>114401322.90000001</v>
      </c>
      <c r="R43" s="62">
        <f t="shared" si="40"/>
        <v>190395827.09999999</v>
      </c>
      <c r="S43" s="62">
        <f t="shared" si="40"/>
        <v>19247043.479999997</v>
      </c>
      <c r="T43" s="62">
        <f t="shared" si="40"/>
        <v>14974929.9</v>
      </c>
      <c r="U43" s="62">
        <f t="shared" si="40"/>
        <v>99426393</v>
      </c>
      <c r="V43" s="62">
        <f t="shared" si="40"/>
        <v>14974929.9</v>
      </c>
      <c r="W43" s="62">
        <f t="shared" si="40"/>
        <v>0</v>
      </c>
      <c r="X43" s="38">
        <f t="shared" si="3"/>
        <v>0.37533593375134905</v>
      </c>
      <c r="Y43" s="38">
        <f t="shared" si="4"/>
        <v>4.9130806833331611E-2</v>
      </c>
      <c r="Z43" s="38">
        <f t="shared" si="5"/>
        <v>4.9130806833331611E-2</v>
      </c>
      <c r="AA43" s="38">
        <f t="shared" si="36"/>
        <v>0.13089822320577379</v>
      </c>
      <c r="AB43" s="38">
        <f>+V43/T43</f>
        <v>1</v>
      </c>
    </row>
    <row r="44" spans="1:28" ht="27.75" customHeight="1" x14ac:dyDescent="0.25">
      <c r="A44" s="43" t="s">
        <v>561</v>
      </c>
      <c r="B44" s="44" t="s">
        <v>41</v>
      </c>
      <c r="C44" s="44">
        <v>20</v>
      </c>
      <c r="D44" s="44" t="s">
        <v>38</v>
      </c>
      <c r="E44" s="45" t="s">
        <v>562</v>
      </c>
      <c r="F44" s="46">
        <v>0</v>
      </c>
      <c r="G44" s="46">
        <v>0</v>
      </c>
      <c r="H44" s="46">
        <v>0</v>
      </c>
      <c r="I44" s="46">
        <v>607667</v>
      </c>
      <c r="J44" s="46">
        <v>0</v>
      </c>
      <c r="K44" s="46">
        <f t="shared" ref="K44:K45" si="41">+G44-H44+I44-J44</f>
        <v>607667</v>
      </c>
      <c r="L44" s="56">
        <f>+F44+K44</f>
        <v>607667</v>
      </c>
      <c r="M44" s="68">
        <f t="shared" si="19"/>
        <v>7.0185924568200573E-8</v>
      </c>
      <c r="N44" s="46">
        <v>0</v>
      </c>
      <c r="O44" s="56">
        <v>606667</v>
      </c>
      <c r="P44" s="46">
        <f>L44-O44</f>
        <v>1000</v>
      </c>
      <c r="Q44" s="56">
        <v>0</v>
      </c>
      <c r="R44" s="46">
        <f>+L44-Q44</f>
        <v>607667</v>
      </c>
      <c r="S44" s="46">
        <f>O44-Q44</f>
        <v>606667</v>
      </c>
      <c r="T44" s="46">
        <v>0</v>
      </c>
      <c r="U44" s="46">
        <f>+Q44-T44</f>
        <v>0</v>
      </c>
      <c r="V44" s="46">
        <v>0</v>
      </c>
      <c r="W44" s="48">
        <f>+T44-V44</f>
        <v>0</v>
      </c>
      <c r="X44" s="49">
        <f t="shared" si="3"/>
        <v>0</v>
      </c>
      <c r="Y44" s="49">
        <f t="shared" si="4"/>
        <v>0</v>
      </c>
      <c r="Z44" s="49">
        <f t="shared" si="5"/>
        <v>0</v>
      </c>
      <c r="AA44" s="49" t="s">
        <v>40</v>
      </c>
      <c r="AB44" s="49" t="s">
        <v>40</v>
      </c>
    </row>
    <row r="45" spans="1:28" ht="27.75" customHeight="1" x14ac:dyDescent="0.25">
      <c r="A45" s="43" t="s">
        <v>523</v>
      </c>
      <c r="B45" s="44" t="s">
        <v>41</v>
      </c>
      <c r="C45" s="44">
        <v>20</v>
      </c>
      <c r="D45" s="44" t="s">
        <v>38</v>
      </c>
      <c r="E45" s="45" t="s">
        <v>493</v>
      </c>
      <c r="F45" s="46">
        <v>0</v>
      </c>
      <c r="G45" s="46">
        <v>0</v>
      </c>
      <c r="H45" s="46">
        <v>0</v>
      </c>
      <c r="I45" s="46">
        <f>400000+8429841</f>
        <v>8829841</v>
      </c>
      <c r="J45" s="46">
        <v>0</v>
      </c>
      <c r="K45" s="46">
        <f t="shared" si="41"/>
        <v>8829841</v>
      </c>
      <c r="L45" s="56">
        <f>+F45+K45</f>
        <v>8829841</v>
      </c>
      <c r="M45" s="68">
        <f t="shared" si="19"/>
        <v>1.0198522453501749E-6</v>
      </c>
      <c r="N45" s="46">
        <v>0</v>
      </c>
      <c r="O45" s="56">
        <v>8828841</v>
      </c>
      <c r="P45" s="46">
        <f>L45-O45</f>
        <v>1000</v>
      </c>
      <c r="Q45" s="56">
        <v>400000</v>
      </c>
      <c r="R45" s="46">
        <f>+L45-Q45</f>
        <v>8429841</v>
      </c>
      <c r="S45" s="46">
        <f>O45-Q45</f>
        <v>8428841</v>
      </c>
      <c r="T45" s="46">
        <v>0</v>
      </c>
      <c r="U45" s="46">
        <f>+Q45-T45</f>
        <v>400000</v>
      </c>
      <c r="V45" s="46">
        <v>0</v>
      </c>
      <c r="W45" s="48">
        <f>+T45-V45</f>
        <v>0</v>
      </c>
      <c r="X45" s="49">
        <f t="shared" si="3"/>
        <v>4.5300928974825252E-2</v>
      </c>
      <c r="Y45" s="49">
        <f t="shared" si="4"/>
        <v>0</v>
      </c>
      <c r="Z45" s="49">
        <f t="shared" si="5"/>
        <v>0</v>
      </c>
      <c r="AA45" s="49">
        <f t="shared" si="36"/>
        <v>0</v>
      </c>
      <c r="AB45" s="49" t="s">
        <v>40</v>
      </c>
    </row>
    <row r="46" spans="1:28" ht="27.75" customHeight="1" x14ac:dyDescent="0.25">
      <c r="A46" s="43" t="s">
        <v>524</v>
      </c>
      <c r="B46" s="44" t="s">
        <v>41</v>
      </c>
      <c r="C46" s="44">
        <v>20</v>
      </c>
      <c r="D46" s="44" t="s">
        <v>38</v>
      </c>
      <c r="E46" s="45" t="s">
        <v>145</v>
      </c>
      <c r="F46" s="46">
        <v>0</v>
      </c>
      <c r="G46" s="46">
        <v>0</v>
      </c>
      <c r="H46" s="46">
        <v>0</v>
      </c>
      <c r="I46" s="46">
        <f>47721150+2624000+217667</f>
        <v>50562817</v>
      </c>
      <c r="J46" s="46">
        <v>0</v>
      </c>
      <c r="K46" s="46">
        <f t="shared" si="0"/>
        <v>50562817</v>
      </c>
      <c r="L46" s="56">
        <f>+F46+K46</f>
        <v>50562817</v>
      </c>
      <c r="M46" s="53">
        <f t="shared" si="19"/>
        <v>5.8400374875017562E-6</v>
      </c>
      <c r="N46" s="46">
        <v>0</v>
      </c>
      <c r="O46" s="56">
        <v>50561817</v>
      </c>
      <c r="P46" s="46">
        <f>L46-O46</f>
        <v>1000</v>
      </c>
      <c r="Q46" s="56">
        <v>50345150</v>
      </c>
      <c r="R46" s="46">
        <f>+L46-Q46</f>
        <v>217667</v>
      </c>
      <c r="S46" s="46">
        <f>O46-Q46</f>
        <v>216667</v>
      </c>
      <c r="T46" s="46">
        <v>13078757</v>
      </c>
      <c r="U46" s="46">
        <f>+Q46-T46</f>
        <v>37266393</v>
      </c>
      <c r="V46" s="46">
        <v>13078757</v>
      </c>
      <c r="W46" s="48">
        <f>+T46-V46</f>
        <v>0</v>
      </c>
      <c r="X46" s="49">
        <f t="shared" si="3"/>
        <v>0.99569511722418469</v>
      </c>
      <c r="Y46" s="49">
        <f t="shared" si="4"/>
        <v>0.25866353530104941</v>
      </c>
      <c r="Z46" s="49">
        <f t="shared" si="5"/>
        <v>0.25866353530104941</v>
      </c>
      <c r="AA46" s="49">
        <f t="shared" si="36"/>
        <v>0.2597818657805171</v>
      </c>
      <c r="AB46" s="49">
        <f t="shared" ref="AB46" si="42">+V46/T46</f>
        <v>1</v>
      </c>
    </row>
    <row r="47" spans="1:28" ht="44.25" customHeight="1" x14ac:dyDescent="0.25">
      <c r="A47" s="43" t="s">
        <v>112</v>
      </c>
      <c r="B47" s="44" t="s">
        <v>41</v>
      </c>
      <c r="C47" s="44">
        <v>20</v>
      </c>
      <c r="D47" s="44" t="s">
        <v>38</v>
      </c>
      <c r="E47" s="45" t="s">
        <v>113</v>
      </c>
      <c r="F47" s="46">
        <v>255000000</v>
      </c>
      <c r="G47" s="46">
        <v>0</v>
      </c>
      <c r="H47" s="46">
        <v>0</v>
      </c>
      <c r="I47" s="46">
        <v>0</v>
      </c>
      <c r="J47" s="46">
        <f>3024000+9341509</f>
        <v>12365509</v>
      </c>
      <c r="K47" s="46">
        <f t="shared" si="0"/>
        <v>-12365509</v>
      </c>
      <c r="L47" s="56">
        <f>+F47+K47</f>
        <v>242634491</v>
      </c>
      <c r="M47" s="53">
        <f t="shared" si="19"/>
        <v>2.8024437863121972E-5</v>
      </c>
      <c r="N47" s="46">
        <v>0</v>
      </c>
      <c r="O47" s="56">
        <v>71489707.379999995</v>
      </c>
      <c r="P47" s="46">
        <f>L47-O47</f>
        <v>171144783.62</v>
      </c>
      <c r="Q47" s="56">
        <v>63656172.899999999</v>
      </c>
      <c r="R47" s="46">
        <f>+L47-Q47</f>
        <v>178978318.09999999</v>
      </c>
      <c r="S47" s="46">
        <f>O47-Q47</f>
        <v>7833534.4799999967</v>
      </c>
      <c r="T47" s="46">
        <v>1896172.9</v>
      </c>
      <c r="U47" s="46">
        <f>+Q47-T47</f>
        <v>61760000</v>
      </c>
      <c r="V47" s="46">
        <v>1896172.9</v>
      </c>
      <c r="W47" s="48">
        <f>+T47-V47</f>
        <v>0</v>
      </c>
      <c r="X47" s="49">
        <f t="shared" si="3"/>
        <v>0.26235417989275067</v>
      </c>
      <c r="Y47" s="49">
        <f t="shared" si="4"/>
        <v>7.8149355113737717E-3</v>
      </c>
      <c r="Z47" s="49">
        <f t="shared" si="5"/>
        <v>7.8149355113737717E-3</v>
      </c>
      <c r="AA47" s="49">
        <f>+T47/Q47</f>
        <v>2.9787730138580167E-2</v>
      </c>
      <c r="AB47" s="49">
        <f>+V47/T47</f>
        <v>1</v>
      </c>
    </row>
    <row r="48" spans="1:28" ht="44.25" customHeight="1" x14ac:dyDescent="0.25">
      <c r="A48" s="43" t="s">
        <v>537</v>
      </c>
      <c r="B48" s="44" t="s">
        <v>41</v>
      </c>
      <c r="C48" s="44">
        <v>20</v>
      </c>
      <c r="D48" s="44" t="s">
        <v>38</v>
      </c>
      <c r="E48" s="45" t="s">
        <v>528</v>
      </c>
      <c r="F48" s="46">
        <v>0</v>
      </c>
      <c r="G48" s="46">
        <v>0</v>
      </c>
      <c r="H48" s="46">
        <v>0</v>
      </c>
      <c r="I48" s="46">
        <f>2076000+86334</f>
        <v>2162334</v>
      </c>
      <c r="J48" s="46">
        <v>0</v>
      </c>
      <c r="K48" s="46">
        <f t="shared" si="0"/>
        <v>2162334</v>
      </c>
      <c r="L48" s="56">
        <f>+F48+K48</f>
        <v>2162334</v>
      </c>
      <c r="M48" s="68">
        <f t="shared" si="19"/>
        <v>2.4975095079254827E-7</v>
      </c>
      <c r="N48" s="46">
        <v>0</v>
      </c>
      <c r="O48" s="56">
        <v>2161334</v>
      </c>
      <c r="P48" s="46">
        <f>L48-O48</f>
        <v>1000</v>
      </c>
      <c r="Q48" s="56">
        <v>0</v>
      </c>
      <c r="R48" s="46">
        <f>+L48-Q48</f>
        <v>2162334</v>
      </c>
      <c r="S48" s="46">
        <f>O48-Q48</f>
        <v>2161334</v>
      </c>
      <c r="T48" s="46">
        <v>0</v>
      </c>
      <c r="U48" s="46">
        <f>+Q48-T48</f>
        <v>0</v>
      </c>
      <c r="V48" s="46">
        <v>0</v>
      </c>
      <c r="W48" s="48">
        <f>+T48-V48</f>
        <v>0</v>
      </c>
      <c r="X48" s="49">
        <f t="shared" si="3"/>
        <v>0</v>
      </c>
      <c r="Y48" s="55">
        <f t="shared" si="4"/>
        <v>0</v>
      </c>
      <c r="Z48" s="55">
        <f t="shared" si="5"/>
        <v>0</v>
      </c>
      <c r="AA48" s="49" t="s">
        <v>40</v>
      </c>
      <c r="AB48" s="49" t="s">
        <v>40</v>
      </c>
    </row>
    <row r="49" spans="1:28" ht="30" customHeight="1" x14ac:dyDescent="0.25">
      <c r="A49" s="39" t="s">
        <v>114</v>
      </c>
      <c r="B49" s="34" t="s">
        <v>41</v>
      </c>
      <c r="C49" s="34">
        <v>20</v>
      </c>
      <c r="D49" s="34" t="s">
        <v>38</v>
      </c>
      <c r="E49" s="40" t="s">
        <v>115</v>
      </c>
      <c r="F49" s="66">
        <f>+F50+F71</f>
        <v>20239538976</v>
      </c>
      <c r="G49" s="66">
        <f>+G50+G71</f>
        <v>0</v>
      </c>
      <c r="H49" s="66">
        <f>+H50+H71</f>
        <v>0</v>
      </c>
      <c r="I49" s="66">
        <f>+I50+I71</f>
        <v>520512351</v>
      </c>
      <c r="J49" s="66">
        <f>+J50+J71</f>
        <v>570309501</v>
      </c>
      <c r="K49" s="66">
        <f t="shared" si="0"/>
        <v>-49797150</v>
      </c>
      <c r="L49" s="66">
        <f>+L50+L71</f>
        <v>20189741826</v>
      </c>
      <c r="M49" s="42">
        <f t="shared" si="19"/>
        <v>2.3319280080226178E-3</v>
      </c>
      <c r="N49" s="66">
        <f t="shared" ref="N49:W49" si="43">+N50+N71</f>
        <v>0</v>
      </c>
      <c r="O49" s="66">
        <f t="shared" si="43"/>
        <v>18813178899.670002</v>
      </c>
      <c r="P49" s="66">
        <f t="shared" si="43"/>
        <v>1376562926.3299999</v>
      </c>
      <c r="Q49" s="66">
        <f t="shared" si="43"/>
        <v>16472917691.24</v>
      </c>
      <c r="R49" s="66">
        <f t="shared" si="43"/>
        <v>3716824134.7599998</v>
      </c>
      <c r="S49" s="60">
        <f t="shared" si="43"/>
        <v>2340261208.4299998</v>
      </c>
      <c r="T49" s="66">
        <f t="shared" si="43"/>
        <v>8949531613.8699989</v>
      </c>
      <c r="U49" s="66">
        <f t="shared" si="43"/>
        <v>7523386077.3699999</v>
      </c>
      <c r="V49" s="66">
        <f t="shared" si="43"/>
        <v>8781919834.1800003</v>
      </c>
      <c r="W49" s="66">
        <f t="shared" si="43"/>
        <v>167611779.68999997</v>
      </c>
      <c r="X49" s="38">
        <f t="shared" si="3"/>
        <v>0.81590531633378593</v>
      </c>
      <c r="Y49" s="38">
        <f t="shared" si="4"/>
        <v>0.44327122610081854</v>
      </c>
      <c r="Z49" s="38">
        <f t="shared" si="5"/>
        <v>0.43496939732388235</v>
      </c>
      <c r="AA49" s="38">
        <f>+T49/Q49</f>
        <v>0.54328758156966928</v>
      </c>
      <c r="AB49" s="38">
        <f>+V49/T49</f>
        <v>0.98127144671680544</v>
      </c>
    </row>
    <row r="50" spans="1:28" ht="24.75" customHeight="1" x14ac:dyDescent="0.25">
      <c r="A50" s="39" t="s">
        <v>116</v>
      </c>
      <c r="B50" s="34" t="s">
        <v>41</v>
      </c>
      <c r="C50" s="34">
        <v>20</v>
      </c>
      <c r="D50" s="34" t="s">
        <v>38</v>
      </c>
      <c r="E50" s="40" t="s">
        <v>117</v>
      </c>
      <c r="F50" s="62">
        <f>+F51+F55+F64</f>
        <v>339132398</v>
      </c>
      <c r="G50" s="62">
        <f>+G51+G55+G64</f>
        <v>0</v>
      </c>
      <c r="H50" s="62">
        <f>+H51+H55+H64</f>
        <v>0</v>
      </c>
      <c r="I50" s="62">
        <f>+I51+I55+I64</f>
        <v>382227257</v>
      </c>
      <c r="J50" s="62">
        <f>+J51+J55+J64</f>
        <v>15000000</v>
      </c>
      <c r="K50" s="62">
        <f t="shared" si="0"/>
        <v>367227257</v>
      </c>
      <c r="L50" s="66">
        <f>+L51+L55+L64</f>
        <v>706359655</v>
      </c>
      <c r="M50" s="42">
        <f t="shared" si="19"/>
        <v>8.1584988922963033E-5</v>
      </c>
      <c r="N50" s="62">
        <f t="shared" ref="N50:W50" si="44">+N51+N55+N64</f>
        <v>0</v>
      </c>
      <c r="O50" s="62">
        <f t="shared" si="44"/>
        <v>653966275.73000002</v>
      </c>
      <c r="P50" s="62">
        <f t="shared" si="44"/>
        <v>52393379.269999996</v>
      </c>
      <c r="Q50" s="62">
        <f t="shared" si="44"/>
        <v>295354821.19</v>
      </c>
      <c r="R50" s="62">
        <f t="shared" si="44"/>
        <v>411004833.81</v>
      </c>
      <c r="S50" s="60">
        <f t="shared" si="44"/>
        <v>358611454.54000002</v>
      </c>
      <c r="T50" s="62">
        <f t="shared" si="44"/>
        <v>113762503.24000001</v>
      </c>
      <c r="U50" s="62">
        <f t="shared" si="44"/>
        <v>181592317.94999999</v>
      </c>
      <c r="V50" s="62">
        <f t="shared" si="44"/>
        <v>113435698.64</v>
      </c>
      <c r="W50" s="62">
        <f t="shared" si="44"/>
        <v>326804.60000000149</v>
      </c>
      <c r="X50" s="38">
        <f t="shared" si="3"/>
        <v>0.4181365952872832</v>
      </c>
      <c r="Y50" s="38">
        <f t="shared" si="4"/>
        <v>0.16105464466256925</v>
      </c>
      <c r="Z50" s="38">
        <f t="shared" si="5"/>
        <v>0.16059198431994251</v>
      </c>
      <c r="AA50" s="38">
        <f>+T50/Q50</f>
        <v>0.38517232521089362</v>
      </c>
      <c r="AB50" s="38">
        <f>+V50/T50</f>
        <v>0.99712730828970453</v>
      </c>
    </row>
    <row r="51" spans="1:28" ht="54.75" customHeight="1" x14ac:dyDescent="0.25">
      <c r="A51" s="39" t="s">
        <v>118</v>
      </c>
      <c r="B51" s="34" t="s">
        <v>41</v>
      </c>
      <c r="C51" s="34">
        <v>20</v>
      </c>
      <c r="D51" s="34" t="s">
        <v>38</v>
      </c>
      <c r="E51" s="40" t="s">
        <v>119</v>
      </c>
      <c r="F51" s="62">
        <f>+F52+F53+F54</f>
        <v>55000000</v>
      </c>
      <c r="G51" s="62">
        <f>+G52+G53+G54</f>
        <v>0</v>
      </c>
      <c r="H51" s="62">
        <f>+H52+H53+H54</f>
        <v>0</v>
      </c>
      <c r="I51" s="62">
        <f>+I52+I53+I54</f>
        <v>225832043</v>
      </c>
      <c r="J51" s="62">
        <f>+J52+J53+J54</f>
        <v>15000000</v>
      </c>
      <c r="K51" s="62">
        <f t="shared" si="0"/>
        <v>210832043</v>
      </c>
      <c r="L51" s="66">
        <f>+L52+L53+L54</f>
        <v>265832043</v>
      </c>
      <c r="M51" s="61">
        <f t="shared" si="19"/>
        <v>3.0703769857189303E-5</v>
      </c>
      <c r="N51" s="62">
        <f t="shared" ref="N51:W51" si="45">+N52+N53+N54</f>
        <v>0</v>
      </c>
      <c r="O51" s="62">
        <f t="shared" si="45"/>
        <v>258669779</v>
      </c>
      <c r="P51" s="62">
        <f t="shared" si="45"/>
        <v>7162263.9999999944</v>
      </c>
      <c r="Q51" s="62">
        <f t="shared" si="45"/>
        <v>74591462.810000002</v>
      </c>
      <c r="R51" s="62">
        <f t="shared" si="45"/>
        <v>191240580.19</v>
      </c>
      <c r="S51" s="60">
        <f t="shared" si="45"/>
        <v>184078316.19</v>
      </c>
      <c r="T51" s="62">
        <f t="shared" si="45"/>
        <v>29856970.59</v>
      </c>
      <c r="U51" s="62">
        <f t="shared" si="45"/>
        <v>44734492.219999999</v>
      </c>
      <c r="V51" s="62">
        <f t="shared" si="45"/>
        <v>29856970.59</v>
      </c>
      <c r="W51" s="62">
        <f t="shared" si="45"/>
        <v>0</v>
      </c>
      <c r="X51" s="38">
        <f t="shared" si="3"/>
        <v>0.28059620641744831</v>
      </c>
      <c r="Y51" s="38">
        <f t="shared" si="4"/>
        <v>0.11231516807776254</v>
      </c>
      <c r="Z51" s="38">
        <f t="shared" si="5"/>
        <v>0.11231516807776254</v>
      </c>
      <c r="AA51" s="38">
        <f>+T51/Q51</f>
        <v>0.40027329489504615</v>
      </c>
      <c r="AB51" s="38">
        <f>+V51/T51</f>
        <v>1</v>
      </c>
    </row>
    <row r="52" spans="1:28" ht="50.25" customHeight="1" x14ac:dyDescent="0.25">
      <c r="A52" s="43" t="s">
        <v>120</v>
      </c>
      <c r="B52" s="44" t="s">
        <v>41</v>
      </c>
      <c r="C52" s="44">
        <v>20</v>
      </c>
      <c r="D52" s="44" t="s">
        <v>38</v>
      </c>
      <c r="E52" s="45" t="s">
        <v>121</v>
      </c>
      <c r="F52" s="46">
        <v>50000000</v>
      </c>
      <c r="G52" s="46">
        <v>0</v>
      </c>
      <c r="H52" s="46">
        <v>0</v>
      </c>
      <c r="I52" s="46">
        <f>104594381+579417</f>
        <v>105173798</v>
      </c>
      <c r="J52" s="46">
        <v>0</v>
      </c>
      <c r="K52" s="46">
        <f t="shared" si="0"/>
        <v>105173798</v>
      </c>
      <c r="L52" s="56">
        <f>+F52+K52</f>
        <v>155173798</v>
      </c>
      <c r="M52" s="53">
        <f t="shared" si="19"/>
        <v>1.792267225534576E-5</v>
      </c>
      <c r="N52" s="46">
        <v>0</v>
      </c>
      <c r="O52" s="56">
        <v>154673797.40000001</v>
      </c>
      <c r="P52" s="46">
        <f>L52-O52</f>
        <v>500000.59999999404</v>
      </c>
      <c r="Q52" s="56">
        <v>71717882.260000005</v>
      </c>
      <c r="R52" s="46">
        <f>+L52-Q52</f>
        <v>83455915.739999995</v>
      </c>
      <c r="S52" s="46">
        <f>O52-Q52</f>
        <v>82955915.140000001</v>
      </c>
      <c r="T52" s="46">
        <v>28305286.73</v>
      </c>
      <c r="U52" s="46">
        <f>+Q52-T52</f>
        <v>43412595.530000001</v>
      </c>
      <c r="V52" s="46">
        <v>28305286.73</v>
      </c>
      <c r="W52" s="48">
        <f>+T52-V52</f>
        <v>0</v>
      </c>
      <c r="X52" s="49">
        <f t="shared" si="3"/>
        <v>0.46217778506652268</v>
      </c>
      <c r="Y52" s="49">
        <f t="shared" si="4"/>
        <v>0.18241022063531628</v>
      </c>
      <c r="Z52" s="49">
        <f t="shared" si="5"/>
        <v>0.18241022063531628</v>
      </c>
      <c r="AA52" s="49">
        <f>+T52/Q52</f>
        <v>0.39467543990471421</v>
      </c>
      <c r="AB52" s="49">
        <f>+V52/T52</f>
        <v>1</v>
      </c>
    </row>
    <row r="53" spans="1:28" ht="36.75" customHeight="1" x14ac:dyDescent="0.25">
      <c r="A53" s="43" t="s">
        <v>122</v>
      </c>
      <c r="B53" s="44" t="s">
        <v>41</v>
      </c>
      <c r="C53" s="44">
        <v>20</v>
      </c>
      <c r="D53" s="44" t="s">
        <v>38</v>
      </c>
      <c r="E53" s="45" t="s">
        <v>123</v>
      </c>
      <c r="F53" s="46">
        <v>2000000</v>
      </c>
      <c r="G53" s="46">
        <v>0</v>
      </c>
      <c r="H53" s="46">
        <v>0</v>
      </c>
      <c r="I53" s="46">
        <v>26151866</v>
      </c>
      <c r="J53" s="46">
        <v>15000000</v>
      </c>
      <c r="K53" s="46">
        <f t="shared" si="0"/>
        <v>11151866</v>
      </c>
      <c r="L53" s="56">
        <f>+F53+K53</f>
        <v>13151866</v>
      </c>
      <c r="M53" s="52">
        <f t="shared" si="19"/>
        <v>1.5190488787560979E-6</v>
      </c>
      <c r="N53" s="46">
        <v>0</v>
      </c>
      <c r="O53" s="56">
        <v>6491602.5999999996</v>
      </c>
      <c r="P53" s="46">
        <f>L53-O53</f>
        <v>6660263.4000000004</v>
      </c>
      <c r="Q53" s="56">
        <v>2498430.5499999998</v>
      </c>
      <c r="R53" s="46">
        <f>+L53-Q53</f>
        <v>10653435.449999999</v>
      </c>
      <c r="S53" s="46">
        <f>O53-Q53</f>
        <v>3993172.05</v>
      </c>
      <c r="T53" s="46">
        <v>1551683.86</v>
      </c>
      <c r="U53" s="46">
        <f>+Q53-T53</f>
        <v>946746.68999999971</v>
      </c>
      <c r="V53" s="46">
        <v>1551683.86</v>
      </c>
      <c r="W53" s="48">
        <f>+T53-V53</f>
        <v>0</v>
      </c>
      <c r="X53" s="49">
        <f t="shared" si="3"/>
        <v>0.18996776198905918</v>
      </c>
      <c r="Y53" s="49">
        <f t="shared" si="4"/>
        <v>0.11798203083881786</v>
      </c>
      <c r="Z53" s="49">
        <f t="shared" si="5"/>
        <v>0.11798203083881786</v>
      </c>
      <c r="AA53" s="49">
        <f>+T53/Q53</f>
        <v>0.62106343520335205</v>
      </c>
      <c r="AB53" s="49">
        <f>+V53/T53</f>
        <v>1</v>
      </c>
    </row>
    <row r="54" spans="1:28" ht="43.5" customHeight="1" x14ac:dyDescent="0.25">
      <c r="A54" s="43" t="s">
        <v>124</v>
      </c>
      <c r="B54" s="44" t="s">
        <v>41</v>
      </c>
      <c r="C54" s="44">
        <v>20</v>
      </c>
      <c r="D54" s="44" t="s">
        <v>38</v>
      </c>
      <c r="E54" s="45" t="s">
        <v>125</v>
      </c>
      <c r="F54" s="46">
        <v>3000000</v>
      </c>
      <c r="G54" s="46">
        <v>0</v>
      </c>
      <c r="H54" s="46">
        <v>0</v>
      </c>
      <c r="I54" s="46">
        <f>66446149+28060230</f>
        <v>94506379</v>
      </c>
      <c r="J54" s="46">
        <v>0</v>
      </c>
      <c r="K54" s="46">
        <f t="shared" si="0"/>
        <v>94506379</v>
      </c>
      <c r="L54" s="56">
        <f>+F54+K54</f>
        <v>97506379</v>
      </c>
      <c r="M54" s="52">
        <f t="shared" si="19"/>
        <v>1.1262048723087441E-5</v>
      </c>
      <c r="N54" s="46">
        <v>0</v>
      </c>
      <c r="O54" s="56">
        <v>97504379</v>
      </c>
      <c r="P54" s="46">
        <f>L54-O54</f>
        <v>2000</v>
      </c>
      <c r="Q54" s="56">
        <v>375150</v>
      </c>
      <c r="R54" s="46">
        <f>+L54-Q54</f>
        <v>97131229</v>
      </c>
      <c r="S54" s="46">
        <f>O54-Q54</f>
        <v>97129229</v>
      </c>
      <c r="T54" s="46">
        <v>0</v>
      </c>
      <c r="U54" s="46">
        <f>+Q54-T54</f>
        <v>375150</v>
      </c>
      <c r="V54" s="46">
        <v>0</v>
      </c>
      <c r="W54" s="48">
        <f>+T54-V54</f>
        <v>0</v>
      </c>
      <c r="X54" s="49">
        <f t="shared" si="3"/>
        <v>3.8474405864256326E-3</v>
      </c>
      <c r="Y54" s="49">
        <f t="shared" si="4"/>
        <v>0</v>
      </c>
      <c r="Z54" s="49">
        <f t="shared" si="5"/>
        <v>0</v>
      </c>
      <c r="AA54" s="49">
        <f t="shared" ref="AA54" si="46">+T54/Q54</f>
        <v>0</v>
      </c>
      <c r="AB54" s="49" t="s">
        <v>40</v>
      </c>
    </row>
    <row r="55" spans="1:28" ht="51" customHeight="1" x14ac:dyDescent="0.25">
      <c r="A55" s="70" t="s">
        <v>126</v>
      </c>
      <c r="B55" s="34" t="s">
        <v>41</v>
      </c>
      <c r="C55" s="34">
        <v>20</v>
      </c>
      <c r="D55" s="34" t="s">
        <v>38</v>
      </c>
      <c r="E55" s="40" t="s">
        <v>127</v>
      </c>
      <c r="F55" s="62">
        <f>+F56+F57+F58+F59+F60+F61+F62+F63</f>
        <v>270132398</v>
      </c>
      <c r="G55" s="62">
        <f>+G56+G57+G58+G59+G60+G61+G62+G63</f>
        <v>0</v>
      </c>
      <c r="H55" s="62">
        <f>+H56+H57+H58+H59+H60+H61+H62+H63</f>
        <v>0</v>
      </c>
      <c r="I55" s="62">
        <f>+I56+I57+I58+I59+I60+I61+I62+I63</f>
        <v>135565232</v>
      </c>
      <c r="J55" s="62">
        <f>+J56+J57+J58+J59+J60+J61+J62+J63</f>
        <v>0</v>
      </c>
      <c r="K55" s="62">
        <f t="shared" si="0"/>
        <v>135565232</v>
      </c>
      <c r="L55" s="66">
        <f>+L56+L57+L58+L59+L60+L61+L62+L63</f>
        <v>405697630</v>
      </c>
      <c r="M55" s="61">
        <f>+M57+M58+M60+M61+M63+M59</f>
        <v>4.5072681951044501E-5</v>
      </c>
      <c r="N55" s="62">
        <f t="shared" ref="N55:W55" si="47">+N56+N57+N58+N59+N60+N61+N62+N63</f>
        <v>0</v>
      </c>
      <c r="O55" s="62">
        <f t="shared" si="47"/>
        <v>370174101.68000001</v>
      </c>
      <c r="P55" s="62">
        <f t="shared" si="47"/>
        <v>35523528.32</v>
      </c>
      <c r="Q55" s="62">
        <f t="shared" si="47"/>
        <v>198154209.95999998</v>
      </c>
      <c r="R55" s="62">
        <f t="shared" si="47"/>
        <v>207543420.04000002</v>
      </c>
      <c r="S55" s="62">
        <f t="shared" si="47"/>
        <v>172019891.72000003</v>
      </c>
      <c r="T55" s="62">
        <f t="shared" si="47"/>
        <v>78422466.230000004</v>
      </c>
      <c r="U55" s="62">
        <f t="shared" si="47"/>
        <v>119731743.73</v>
      </c>
      <c r="V55" s="62">
        <f t="shared" si="47"/>
        <v>78095661.629999995</v>
      </c>
      <c r="W55" s="62">
        <f t="shared" si="47"/>
        <v>326804.60000000149</v>
      </c>
      <c r="X55" s="38">
        <f t="shared" si="3"/>
        <v>0.48842831534411474</v>
      </c>
      <c r="Y55" s="38">
        <f t="shared" si="4"/>
        <v>0.19330274675255069</v>
      </c>
      <c r="Z55" s="38">
        <f t="shared" si="5"/>
        <v>0.19249720938719803</v>
      </c>
      <c r="AA55" s="38">
        <f>+T55/Q55</f>
        <v>0.39576482501093774</v>
      </c>
      <c r="AB55" s="38">
        <f>+V55/T55</f>
        <v>0.99583276813762089</v>
      </c>
    </row>
    <row r="56" spans="1:28" ht="51" customHeight="1" x14ac:dyDescent="0.25">
      <c r="A56" s="71" t="s">
        <v>538</v>
      </c>
      <c r="B56" s="44" t="s">
        <v>41</v>
      </c>
      <c r="C56" s="44">
        <v>20</v>
      </c>
      <c r="D56" s="44" t="s">
        <v>38</v>
      </c>
      <c r="E56" s="45" t="s">
        <v>539</v>
      </c>
      <c r="F56" s="46">
        <v>0</v>
      </c>
      <c r="G56" s="46">
        <v>0</v>
      </c>
      <c r="H56" s="46">
        <v>0</v>
      </c>
      <c r="I56" s="46">
        <f>723500+1200</f>
        <v>724700</v>
      </c>
      <c r="J56" s="46">
        <v>0</v>
      </c>
      <c r="K56" s="46">
        <f t="shared" si="0"/>
        <v>724700</v>
      </c>
      <c r="L56" s="56">
        <f t="shared" ref="L56:L63" si="48">+F56+K56</f>
        <v>724700</v>
      </c>
      <c r="M56" s="68">
        <f t="shared" ref="M56:M63" si="49">L56/$L$312</f>
        <v>8.3703310422608035E-8</v>
      </c>
      <c r="N56" s="46">
        <v>0</v>
      </c>
      <c r="O56" s="56">
        <v>724700</v>
      </c>
      <c r="P56" s="46">
        <f t="shared" ref="P56:P63" si="50">L56-O56</f>
        <v>0</v>
      </c>
      <c r="Q56" s="56">
        <v>723500</v>
      </c>
      <c r="R56" s="46">
        <f t="shared" ref="R56:R63" si="51">+L56-Q56</f>
        <v>1200</v>
      </c>
      <c r="S56" s="46">
        <f t="shared" ref="S56:S63" si="52">O56-Q56</f>
        <v>1200</v>
      </c>
      <c r="T56" s="46">
        <v>0</v>
      </c>
      <c r="U56" s="46">
        <f t="shared" ref="U56:U63" si="53">+Q56-T56</f>
        <v>723500</v>
      </c>
      <c r="V56" s="46">
        <v>0</v>
      </c>
      <c r="W56" s="48">
        <f t="shared" ref="W56:W63" si="54">+T56-V56</f>
        <v>0</v>
      </c>
      <c r="X56" s="58">
        <f t="shared" si="3"/>
        <v>0.99834414240375324</v>
      </c>
      <c r="Y56" s="49">
        <f t="shared" si="4"/>
        <v>0</v>
      </c>
      <c r="Z56" s="49">
        <f t="shared" si="5"/>
        <v>0</v>
      </c>
      <c r="AA56" s="49">
        <f t="shared" ref="AA56" si="55">+T56/Q56</f>
        <v>0</v>
      </c>
      <c r="AB56" s="49" t="s">
        <v>40</v>
      </c>
    </row>
    <row r="57" spans="1:28" ht="44.25" customHeight="1" x14ac:dyDescent="0.25">
      <c r="A57" s="71" t="s">
        <v>128</v>
      </c>
      <c r="B57" s="44" t="s">
        <v>41</v>
      </c>
      <c r="C57" s="44">
        <v>20</v>
      </c>
      <c r="D57" s="44" t="s">
        <v>38</v>
      </c>
      <c r="E57" s="45" t="s">
        <v>129</v>
      </c>
      <c r="F57" s="46">
        <v>113000000</v>
      </c>
      <c r="G57" s="46">
        <v>0</v>
      </c>
      <c r="H57" s="46">
        <v>0</v>
      </c>
      <c r="I57" s="46">
        <v>45387291</v>
      </c>
      <c r="J57" s="46">
        <v>0</v>
      </c>
      <c r="K57" s="46">
        <f t="shared" si="0"/>
        <v>45387291</v>
      </c>
      <c r="L57" s="56">
        <f t="shared" si="48"/>
        <v>158387291</v>
      </c>
      <c r="M57" s="53">
        <f t="shared" si="49"/>
        <v>1.8293832738469644E-5</v>
      </c>
      <c r="N57" s="46">
        <v>0</v>
      </c>
      <c r="O57" s="56">
        <v>158379094</v>
      </c>
      <c r="P57" s="46">
        <f t="shared" si="50"/>
        <v>8197</v>
      </c>
      <c r="Q57" s="56">
        <v>43083256.100000001</v>
      </c>
      <c r="R57" s="46">
        <f t="shared" si="51"/>
        <v>115304034.90000001</v>
      </c>
      <c r="S57" s="46">
        <f t="shared" si="52"/>
        <v>115295837.90000001</v>
      </c>
      <c r="T57" s="46">
        <v>18262648.260000002</v>
      </c>
      <c r="U57" s="46">
        <f t="shared" si="53"/>
        <v>24820607.84</v>
      </c>
      <c r="V57" s="46">
        <v>18262648.260000002</v>
      </c>
      <c r="W57" s="48">
        <f t="shared" si="54"/>
        <v>0</v>
      </c>
      <c r="X57" s="58">
        <f t="shared" si="3"/>
        <v>0.27201207766095326</v>
      </c>
      <c r="Y57" s="49">
        <f t="shared" si="4"/>
        <v>0.11530374782405996</v>
      </c>
      <c r="Z57" s="49">
        <f t="shared" si="5"/>
        <v>0.11530374782405996</v>
      </c>
      <c r="AA57" s="49">
        <f>+T57/Q57</f>
        <v>0.42389201544123778</v>
      </c>
      <c r="AB57" s="49">
        <f>+V57/T57</f>
        <v>1</v>
      </c>
    </row>
    <row r="58" spans="1:28" ht="53.25" customHeight="1" x14ac:dyDescent="0.25">
      <c r="A58" s="71" t="s">
        <v>130</v>
      </c>
      <c r="B58" s="44" t="s">
        <v>41</v>
      </c>
      <c r="C58" s="44">
        <v>20</v>
      </c>
      <c r="D58" s="44" t="s">
        <v>38</v>
      </c>
      <c r="E58" s="45" t="s">
        <v>131</v>
      </c>
      <c r="F58" s="46">
        <v>83632398</v>
      </c>
      <c r="G58" s="46">
        <v>0</v>
      </c>
      <c r="H58" s="46">
        <v>0</v>
      </c>
      <c r="I58" s="46">
        <v>0</v>
      </c>
      <c r="J58" s="46">
        <v>0</v>
      </c>
      <c r="K58" s="46">
        <f t="shared" si="0"/>
        <v>0</v>
      </c>
      <c r="L58" s="56">
        <f t="shared" si="48"/>
        <v>83632398</v>
      </c>
      <c r="M58" s="53">
        <f t="shared" si="49"/>
        <v>9.6595951030510595E-6</v>
      </c>
      <c r="N58" s="46">
        <v>0</v>
      </c>
      <c r="O58" s="56">
        <v>52298566.68</v>
      </c>
      <c r="P58" s="46">
        <f t="shared" si="50"/>
        <v>31333831.32</v>
      </c>
      <c r="Q58" s="56">
        <v>52298199.189999998</v>
      </c>
      <c r="R58" s="46">
        <f t="shared" si="51"/>
        <v>31334198.810000002</v>
      </c>
      <c r="S58" s="46">
        <f t="shared" si="52"/>
        <v>367.49000000208616</v>
      </c>
      <c r="T58" s="46">
        <v>35171616.340000004</v>
      </c>
      <c r="U58" s="46">
        <f t="shared" si="53"/>
        <v>17126582.849999994</v>
      </c>
      <c r="V58" s="46">
        <v>34844811.740000002</v>
      </c>
      <c r="W58" s="48">
        <f t="shared" si="54"/>
        <v>326804.60000000149</v>
      </c>
      <c r="X58" s="58">
        <f t="shared" si="3"/>
        <v>0.62533420588992317</v>
      </c>
      <c r="Y58" s="49">
        <f t="shared" si="4"/>
        <v>0.42055013584568035</v>
      </c>
      <c r="Z58" s="49">
        <f t="shared" si="5"/>
        <v>0.41664250426013139</v>
      </c>
      <c r="AA58" s="49">
        <f>+T58/Q58</f>
        <v>0.67252060079967746</v>
      </c>
      <c r="AB58" s="49">
        <f>+V58/T58</f>
        <v>0.9907082859985501</v>
      </c>
    </row>
    <row r="59" spans="1:28" ht="38.25" customHeight="1" x14ac:dyDescent="0.25">
      <c r="A59" s="71" t="s">
        <v>132</v>
      </c>
      <c r="B59" s="44" t="s">
        <v>41</v>
      </c>
      <c r="C59" s="44">
        <v>20</v>
      </c>
      <c r="D59" s="44" t="s">
        <v>38</v>
      </c>
      <c r="E59" s="45" t="s">
        <v>133</v>
      </c>
      <c r="F59" s="46">
        <v>2500000</v>
      </c>
      <c r="G59" s="46">
        <v>0</v>
      </c>
      <c r="H59" s="46">
        <v>0</v>
      </c>
      <c r="I59" s="46">
        <v>0</v>
      </c>
      <c r="J59" s="46">
        <v>0</v>
      </c>
      <c r="K59" s="46">
        <f t="shared" si="0"/>
        <v>0</v>
      </c>
      <c r="L59" s="56">
        <f t="shared" si="48"/>
        <v>2500000</v>
      </c>
      <c r="M59" s="68">
        <f t="shared" si="49"/>
        <v>2.8875158832140208E-7</v>
      </c>
      <c r="N59" s="46">
        <v>0</v>
      </c>
      <c r="O59" s="56">
        <v>392250</v>
      </c>
      <c r="P59" s="46">
        <f t="shared" si="50"/>
        <v>2107750</v>
      </c>
      <c r="Q59" s="56">
        <v>392250</v>
      </c>
      <c r="R59" s="46">
        <f t="shared" si="51"/>
        <v>2107750</v>
      </c>
      <c r="S59" s="46">
        <f t="shared" si="52"/>
        <v>0</v>
      </c>
      <c r="T59" s="46">
        <v>0</v>
      </c>
      <c r="U59" s="46">
        <f t="shared" si="53"/>
        <v>392250</v>
      </c>
      <c r="V59" s="46">
        <v>0</v>
      </c>
      <c r="W59" s="48">
        <f t="shared" si="54"/>
        <v>0</v>
      </c>
      <c r="X59" s="58">
        <f t="shared" si="3"/>
        <v>0.15690000000000001</v>
      </c>
      <c r="Y59" s="49">
        <f t="shared" si="4"/>
        <v>0</v>
      </c>
      <c r="Z59" s="49">
        <f t="shared" si="5"/>
        <v>0</v>
      </c>
      <c r="AA59" s="49">
        <f t="shared" ref="AA59" si="56">+T59/Q59</f>
        <v>0</v>
      </c>
      <c r="AB59" s="49" t="s">
        <v>40</v>
      </c>
    </row>
    <row r="60" spans="1:28" ht="50.25" customHeight="1" x14ac:dyDescent="0.25">
      <c r="A60" s="71" t="s">
        <v>134</v>
      </c>
      <c r="B60" s="44" t="s">
        <v>41</v>
      </c>
      <c r="C60" s="44">
        <v>20</v>
      </c>
      <c r="D60" s="44" t="s">
        <v>38</v>
      </c>
      <c r="E60" s="45" t="s">
        <v>135</v>
      </c>
      <c r="F60" s="46">
        <v>7500000</v>
      </c>
      <c r="G60" s="46">
        <v>0</v>
      </c>
      <c r="H60" s="46">
        <v>0</v>
      </c>
      <c r="I60" s="46">
        <f>4233018+6896631+3564201</f>
        <v>14693850</v>
      </c>
      <c r="J60" s="46">
        <v>0</v>
      </c>
      <c r="K60" s="46">
        <f t="shared" si="0"/>
        <v>14693850</v>
      </c>
      <c r="L60" s="56">
        <f t="shared" si="48"/>
        <v>22193850</v>
      </c>
      <c r="M60" s="52">
        <f t="shared" si="49"/>
        <v>2.5634037753867795E-6</v>
      </c>
      <c r="N60" s="46">
        <v>0</v>
      </c>
      <c r="O60" s="56">
        <v>21325100</v>
      </c>
      <c r="P60" s="46">
        <f t="shared" si="50"/>
        <v>868750</v>
      </c>
      <c r="Q60" s="56">
        <v>15092238.039999999</v>
      </c>
      <c r="R60" s="46">
        <f t="shared" si="51"/>
        <v>7101611.9600000009</v>
      </c>
      <c r="S60" s="46">
        <f t="shared" si="52"/>
        <v>6232861.9600000009</v>
      </c>
      <c r="T60" s="46">
        <v>2312173.9700000002</v>
      </c>
      <c r="U60" s="46">
        <f t="shared" si="53"/>
        <v>12780064.069999998</v>
      </c>
      <c r="V60" s="46">
        <v>2312173.9700000002</v>
      </c>
      <c r="W60" s="48">
        <f t="shared" si="54"/>
        <v>0</v>
      </c>
      <c r="X60" s="58">
        <f t="shared" si="3"/>
        <v>0.68001892596372415</v>
      </c>
      <c r="Y60" s="49">
        <f t="shared" si="4"/>
        <v>0.10418084153943548</v>
      </c>
      <c r="Z60" s="49">
        <f t="shared" si="5"/>
        <v>0.10418084153943548</v>
      </c>
      <c r="AA60" s="49">
        <f>+T60/Q60</f>
        <v>0.15320285592314978</v>
      </c>
      <c r="AB60" s="49">
        <f>+V60/T60</f>
        <v>1</v>
      </c>
    </row>
    <row r="61" spans="1:28" ht="38.25" customHeight="1" x14ac:dyDescent="0.25">
      <c r="A61" s="71" t="s">
        <v>136</v>
      </c>
      <c r="B61" s="44" t="s">
        <v>41</v>
      </c>
      <c r="C61" s="44">
        <v>20</v>
      </c>
      <c r="D61" s="44" t="s">
        <v>38</v>
      </c>
      <c r="E61" s="45" t="s">
        <v>137</v>
      </c>
      <c r="F61" s="46">
        <v>17500000</v>
      </c>
      <c r="G61" s="46">
        <v>0</v>
      </c>
      <c r="H61" s="46">
        <v>0</v>
      </c>
      <c r="I61" s="46">
        <f>45469+22679947+9540940</f>
        <v>32266356</v>
      </c>
      <c r="J61" s="46">
        <v>0</v>
      </c>
      <c r="K61" s="46">
        <f t="shared" si="0"/>
        <v>32266356</v>
      </c>
      <c r="L61" s="56">
        <f t="shared" si="48"/>
        <v>49766356</v>
      </c>
      <c r="M61" s="52">
        <f t="shared" si="49"/>
        <v>5.7480457359873349E-6</v>
      </c>
      <c r="N61" s="46">
        <v>0</v>
      </c>
      <c r="O61" s="56">
        <v>49765356</v>
      </c>
      <c r="P61" s="46">
        <f t="shared" si="50"/>
        <v>1000</v>
      </c>
      <c r="Q61" s="56">
        <v>21583493.09</v>
      </c>
      <c r="R61" s="46">
        <f t="shared" si="51"/>
        <v>28182862.91</v>
      </c>
      <c r="S61" s="46">
        <f t="shared" si="52"/>
        <v>28181862.91</v>
      </c>
      <c r="T61" s="46">
        <v>4923742.6100000003</v>
      </c>
      <c r="U61" s="46">
        <f t="shared" si="53"/>
        <v>16659750.48</v>
      </c>
      <c r="V61" s="46">
        <v>4923742.6100000003</v>
      </c>
      <c r="W61" s="48">
        <f t="shared" si="54"/>
        <v>0</v>
      </c>
      <c r="X61" s="58">
        <f t="shared" si="3"/>
        <v>0.43369647337651163</v>
      </c>
      <c r="Y61" s="49">
        <f t="shared" si="4"/>
        <v>9.893717374042818E-2</v>
      </c>
      <c r="Z61" s="49">
        <f t="shared" si="5"/>
        <v>9.893717374042818E-2</v>
      </c>
      <c r="AA61" s="49">
        <f>+T61/Q61</f>
        <v>0.22812538218298198</v>
      </c>
      <c r="AB61" s="49">
        <f>+V61/T61</f>
        <v>1</v>
      </c>
    </row>
    <row r="62" spans="1:28" ht="38.25" customHeight="1" x14ac:dyDescent="0.25">
      <c r="A62" s="71" t="s">
        <v>491</v>
      </c>
      <c r="B62" s="44" t="s">
        <v>41</v>
      </c>
      <c r="C62" s="44">
        <v>20</v>
      </c>
      <c r="D62" s="44" t="s">
        <v>38</v>
      </c>
      <c r="E62" s="45" t="s">
        <v>492</v>
      </c>
      <c r="F62" s="46">
        <v>0</v>
      </c>
      <c r="G62" s="46">
        <v>0</v>
      </c>
      <c r="H62" s="46">
        <v>0</v>
      </c>
      <c r="I62" s="46">
        <f>14309440+425966</f>
        <v>14735406</v>
      </c>
      <c r="J62" s="46">
        <v>0</v>
      </c>
      <c r="K62" s="46">
        <f t="shared" si="0"/>
        <v>14735406</v>
      </c>
      <c r="L62" s="56">
        <f t="shared" si="48"/>
        <v>14735406</v>
      </c>
      <c r="M62" s="52">
        <f t="shared" si="49"/>
        <v>1.7019487548242871E-6</v>
      </c>
      <c r="N62" s="46">
        <v>0</v>
      </c>
      <c r="O62" s="56">
        <v>14735406</v>
      </c>
      <c r="P62" s="46">
        <f t="shared" si="50"/>
        <v>0</v>
      </c>
      <c r="Q62" s="56">
        <v>14427465.289999999</v>
      </c>
      <c r="R62" s="46">
        <f t="shared" si="51"/>
        <v>307940.71000000089</v>
      </c>
      <c r="S62" s="46">
        <f t="shared" si="52"/>
        <v>307940.71000000089</v>
      </c>
      <c r="T62" s="46">
        <v>0</v>
      </c>
      <c r="U62" s="46">
        <f t="shared" si="53"/>
        <v>14427465.289999999</v>
      </c>
      <c r="V62" s="46">
        <v>0</v>
      </c>
      <c r="W62" s="48">
        <f t="shared" si="54"/>
        <v>0</v>
      </c>
      <c r="X62" s="58">
        <f t="shared" si="3"/>
        <v>0.9791019867386076</v>
      </c>
      <c r="Y62" s="49">
        <f t="shared" si="4"/>
        <v>0</v>
      </c>
      <c r="Z62" s="49">
        <f t="shared" si="5"/>
        <v>0</v>
      </c>
      <c r="AA62" s="49">
        <f t="shared" ref="AA62" si="57">+T62/Q62</f>
        <v>0</v>
      </c>
      <c r="AB62" s="49" t="s">
        <v>40</v>
      </c>
    </row>
    <row r="63" spans="1:28" ht="37.5" customHeight="1" x14ac:dyDescent="0.25">
      <c r="A63" s="71" t="s">
        <v>138</v>
      </c>
      <c r="B63" s="44" t="s">
        <v>41</v>
      </c>
      <c r="C63" s="44">
        <v>20</v>
      </c>
      <c r="D63" s="44" t="s">
        <v>38</v>
      </c>
      <c r="E63" s="45" t="s">
        <v>139</v>
      </c>
      <c r="F63" s="46">
        <v>46000000</v>
      </c>
      <c r="G63" s="46">
        <v>0</v>
      </c>
      <c r="H63" s="46">
        <v>0</v>
      </c>
      <c r="I63" s="46">
        <f>22468162+5289467</f>
        <v>27757629</v>
      </c>
      <c r="J63" s="46">
        <v>0</v>
      </c>
      <c r="K63" s="46">
        <f t="shared" si="0"/>
        <v>27757629</v>
      </c>
      <c r="L63" s="56">
        <f t="shared" si="48"/>
        <v>73757629</v>
      </c>
      <c r="M63" s="53">
        <f t="shared" si="49"/>
        <v>8.5190530098282818E-6</v>
      </c>
      <c r="N63" s="46">
        <v>0</v>
      </c>
      <c r="O63" s="56">
        <v>72553629</v>
      </c>
      <c r="P63" s="46">
        <f t="shared" si="50"/>
        <v>1204000</v>
      </c>
      <c r="Q63" s="56">
        <v>50553808.25</v>
      </c>
      <c r="R63" s="46">
        <f t="shared" si="51"/>
        <v>23203820.75</v>
      </c>
      <c r="S63" s="46">
        <f t="shared" si="52"/>
        <v>21999820.75</v>
      </c>
      <c r="T63" s="46">
        <v>17752285.050000001</v>
      </c>
      <c r="U63" s="46">
        <f t="shared" si="53"/>
        <v>32801523.199999999</v>
      </c>
      <c r="V63" s="46">
        <v>17752285.050000001</v>
      </c>
      <c r="W63" s="48">
        <f t="shared" si="54"/>
        <v>0</v>
      </c>
      <c r="X63" s="58">
        <f t="shared" si="3"/>
        <v>0.68540446507574149</v>
      </c>
      <c r="Y63" s="49">
        <f t="shared" si="4"/>
        <v>0.24068405249306482</v>
      </c>
      <c r="Z63" s="49">
        <f t="shared" si="5"/>
        <v>0.24068405249306482</v>
      </c>
      <c r="AA63" s="49">
        <f>+T63/Q63</f>
        <v>0.35115623658282957</v>
      </c>
      <c r="AB63" s="49">
        <f>+V63/T63</f>
        <v>1</v>
      </c>
    </row>
    <row r="64" spans="1:28" ht="49.5" customHeight="1" x14ac:dyDescent="0.25">
      <c r="A64" s="39" t="s">
        <v>140</v>
      </c>
      <c r="B64" s="34" t="s">
        <v>41</v>
      </c>
      <c r="C64" s="34">
        <v>20</v>
      </c>
      <c r="D64" s="34" t="s">
        <v>38</v>
      </c>
      <c r="E64" s="40" t="s">
        <v>141</v>
      </c>
      <c r="F64" s="62">
        <f>+F65+F66+F67+F68+F69+F70</f>
        <v>14000000</v>
      </c>
      <c r="G64" s="62">
        <f t="shared" ref="G64:W64" si="58">+G65+G66+G67+G68+G69+G70</f>
        <v>0</v>
      </c>
      <c r="H64" s="62">
        <f t="shared" si="58"/>
        <v>0</v>
      </c>
      <c r="I64" s="62">
        <f t="shared" si="58"/>
        <v>20829982</v>
      </c>
      <c r="J64" s="62">
        <f t="shared" si="58"/>
        <v>0</v>
      </c>
      <c r="K64" s="62">
        <f t="shared" si="58"/>
        <v>20829982</v>
      </c>
      <c r="L64" s="62">
        <f t="shared" si="58"/>
        <v>34829982</v>
      </c>
      <c r="M64" s="62">
        <f t="shared" si="58"/>
        <v>4.0228850494823365E-6</v>
      </c>
      <c r="N64" s="62">
        <f t="shared" si="58"/>
        <v>0</v>
      </c>
      <c r="O64" s="62">
        <f t="shared" si="58"/>
        <v>25122395.049999997</v>
      </c>
      <c r="P64" s="62">
        <f t="shared" si="58"/>
        <v>9707586.9499999993</v>
      </c>
      <c r="Q64" s="62">
        <f t="shared" si="58"/>
        <v>22609148.420000002</v>
      </c>
      <c r="R64" s="62">
        <f t="shared" si="58"/>
        <v>12220833.579999998</v>
      </c>
      <c r="S64" s="62">
        <f t="shared" si="58"/>
        <v>2513246.63</v>
      </c>
      <c r="T64" s="62">
        <f t="shared" si="58"/>
        <v>5483066.4199999999</v>
      </c>
      <c r="U64" s="62">
        <f t="shared" si="58"/>
        <v>17126082</v>
      </c>
      <c r="V64" s="62">
        <f t="shared" si="58"/>
        <v>5483066.4199999999</v>
      </c>
      <c r="W64" s="62">
        <f t="shared" si="58"/>
        <v>0</v>
      </c>
      <c r="X64" s="38">
        <f t="shared" si="3"/>
        <v>0.64912891485272661</v>
      </c>
      <c r="Y64" s="38">
        <f t="shared" si="4"/>
        <v>0.1574237511808074</v>
      </c>
      <c r="Z64" s="38">
        <f t="shared" si="5"/>
        <v>0.1574237511808074</v>
      </c>
      <c r="AA64" s="38">
        <f>+T64/Q64</f>
        <v>0.24251538882153084</v>
      </c>
      <c r="AB64" s="38">
        <f>+V64/T64</f>
        <v>1</v>
      </c>
    </row>
    <row r="65" spans="1:28" ht="49.5" customHeight="1" x14ac:dyDescent="0.25">
      <c r="A65" s="43" t="s">
        <v>540</v>
      </c>
      <c r="B65" s="44" t="s">
        <v>41</v>
      </c>
      <c r="C65" s="44">
        <v>20</v>
      </c>
      <c r="D65" s="44" t="s">
        <v>38</v>
      </c>
      <c r="E65" s="45" t="s">
        <v>541</v>
      </c>
      <c r="F65" s="46">
        <v>0</v>
      </c>
      <c r="G65" s="46">
        <v>0</v>
      </c>
      <c r="H65" s="46">
        <v>0</v>
      </c>
      <c r="I65" s="46">
        <f>9256300+1600</f>
        <v>9257900</v>
      </c>
      <c r="J65" s="46">
        <v>0</v>
      </c>
      <c r="K65" s="46">
        <f t="shared" si="0"/>
        <v>9257900</v>
      </c>
      <c r="L65" s="56">
        <f t="shared" ref="L65:L70" si="59">+F65+K65</f>
        <v>9257900</v>
      </c>
      <c r="M65" s="52">
        <f t="shared" ref="M65:M70" si="60">L65/$L$312</f>
        <v>1.0692933318082832E-6</v>
      </c>
      <c r="N65" s="46">
        <v>0</v>
      </c>
      <c r="O65" s="56">
        <v>9257900</v>
      </c>
      <c r="P65" s="46">
        <f t="shared" ref="P65:P70" si="61">L65-O65</f>
        <v>0</v>
      </c>
      <c r="Q65" s="56">
        <v>9256300</v>
      </c>
      <c r="R65" s="46">
        <f t="shared" ref="R65:R70" si="62">+L65-Q65</f>
        <v>1600</v>
      </c>
      <c r="S65" s="46">
        <f t="shared" ref="S65:S70" si="63">O65-Q65</f>
        <v>1600</v>
      </c>
      <c r="T65" s="46">
        <v>0</v>
      </c>
      <c r="U65" s="46">
        <f t="shared" ref="U65:U70" si="64">+Q65-T65</f>
        <v>9256300</v>
      </c>
      <c r="V65" s="46">
        <v>0</v>
      </c>
      <c r="W65" s="48">
        <f t="shared" ref="W65:W70" si="65">+T65-V65</f>
        <v>0</v>
      </c>
      <c r="X65" s="49">
        <f t="shared" si="3"/>
        <v>0.99982717462923554</v>
      </c>
      <c r="Y65" s="49">
        <f t="shared" si="4"/>
        <v>0</v>
      </c>
      <c r="Z65" s="49">
        <f t="shared" si="5"/>
        <v>0</v>
      </c>
      <c r="AA65" s="49">
        <f t="shared" ref="AA65:AA67" si="66">+T65/Q65</f>
        <v>0</v>
      </c>
      <c r="AB65" s="49" t="s">
        <v>40</v>
      </c>
    </row>
    <row r="66" spans="1:28" ht="49.5" customHeight="1" x14ac:dyDescent="0.25">
      <c r="A66" s="43" t="s">
        <v>525</v>
      </c>
      <c r="B66" s="44" t="s">
        <v>41</v>
      </c>
      <c r="C66" s="44">
        <v>20</v>
      </c>
      <c r="D66" s="44" t="s">
        <v>38</v>
      </c>
      <c r="E66" s="45" t="s">
        <v>526</v>
      </c>
      <c r="F66" s="46">
        <v>0</v>
      </c>
      <c r="G66" s="46">
        <v>0</v>
      </c>
      <c r="H66" s="46">
        <v>0</v>
      </c>
      <c r="I66" s="46">
        <f>6560782+1300+315259</f>
        <v>6877341</v>
      </c>
      <c r="J66" s="46">
        <v>0</v>
      </c>
      <c r="K66" s="46">
        <f t="shared" si="0"/>
        <v>6877341</v>
      </c>
      <c r="L66" s="56">
        <f t="shared" si="59"/>
        <v>6877341</v>
      </c>
      <c r="M66" s="52">
        <f t="shared" si="60"/>
        <v>7.9433725487115983E-7</v>
      </c>
      <c r="N66" s="46">
        <v>0</v>
      </c>
      <c r="O66" s="56">
        <v>6876341</v>
      </c>
      <c r="P66" s="46">
        <f t="shared" si="61"/>
        <v>1000</v>
      </c>
      <c r="Q66" s="56">
        <v>6560782</v>
      </c>
      <c r="R66" s="46">
        <f t="shared" si="62"/>
        <v>316559</v>
      </c>
      <c r="S66" s="46">
        <f t="shared" si="63"/>
        <v>315559</v>
      </c>
      <c r="T66" s="46">
        <v>0</v>
      </c>
      <c r="U66" s="46">
        <f t="shared" si="64"/>
        <v>6560782</v>
      </c>
      <c r="V66" s="46">
        <v>0</v>
      </c>
      <c r="W66" s="48">
        <f t="shared" si="65"/>
        <v>0</v>
      </c>
      <c r="X66" s="49">
        <f t="shared" si="3"/>
        <v>0.95397072793104198</v>
      </c>
      <c r="Y66" s="49">
        <f t="shared" si="4"/>
        <v>0</v>
      </c>
      <c r="Z66" s="49">
        <f t="shared" si="5"/>
        <v>0</v>
      </c>
      <c r="AA66" s="49">
        <f t="shared" si="66"/>
        <v>0</v>
      </c>
      <c r="AB66" s="49" t="s">
        <v>40</v>
      </c>
    </row>
    <row r="67" spans="1:28" ht="45.75" customHeight="1" x14ac:dyDescent="0.25">
      <c r="A67" s="43" t="s">
        <v>142</v>
      </c>
      <c r="B67" s="44" t="s">
        <v>41</v>
      </c>
      <c r="C67" s="44">
        <v>20</v>
      </c>
      <c r="D67" s="44" t="s">
        <v>38</v>
      </c>
      <c r="E67" s="45" t="s">
        <v>143</v>
      </c>
      <c r="F67" s="46">
        <v>2000000</v>
      </c>
      <c r="G67" s="46">
        <v>0</v>
      </c>
      <c r="H67" s="46">
        <v>0</v>
      </c>
      <c r="I67" s="46">
        <f>2000000+1267075</f>
        <v>3267075</v>
      </c>
      <c r="J67" s="46">
        <v>0</v>
      </c>
      <c r="K67" s="46">
        <f t="shared" si="0"/>
        <v>3267075</v>
      </c>
      <c r="L67" s="56">
        <f t="shared" si="59"/>
        <v>5267075</v>
      </c>
      <c r="M67" s="68">
        <f t="shared" si="60"/>
        <v>6.0835050882317955E-7</v>
      </c>
      <c r="N67" s="46">
        <v>0</v>
      </c>
      <c r="O67" s="56">
        <v>1641250</v>
      </c>
      <c r="P67" s="46">
        <f t="shared" si="61"/>
        <v>3625825</v>
      </c>
      <c r="Q67" s="56">
        <v>1636511.37</v>
      </c>
      <c r="R67" s="46">
        <f t="shared" si="62"/>
        <v>3630563.63</v>
      </c>
      <c r="S67" s="46">
        <f t="shared" si="63"/>
        <v>4738.6299999998882</v>
      </c>
      <c r="T67" s="46">
        <v>327511.37</v>
      </c>
      <c r="U67" s="46">
        <f t="shared" si="64"/>
        <v>1309000</v>
      </c>
      <c r="V67" s="46">
        <v>327511.37</v>
      </c>
      <c r="W67" s="48">
        <f t="shared" si="65"/>
        <v>0</v>
      </c>
      <c r="X67" s="49">
        <f t="shared" si="3"/>
        <v>0.31070591742095949</v>
      </c>
      <c r="Y67" s="49">
        <f t="shared" si="4"/>
        <v>6.2180882178438694E-2</v>
      </c>
      <c r="Z67" s="49">
        <f t="shared" si="5"/>
        <v>6.2180882178438694E-2</v>
      </c>
      <c r="AA67" s="49">
        <f t="shared" si="66"/>
        <v>0.20012776935365867</v>
      </c>
      <c r="AB67" s="49">
        <f t="shared" ref="AB67" si="67">+V67/T67</f>
        <v>1</v>
      </c>
    </row>
    <row r="68" spans="1:28" ht="36.75" customHeight="1" x14ac:dyDescent="0.25">
      <c r="A68" s="43" t="s">
        <v>144</v>
      </c>
      <c r="B68" s="44" t="s">
        <v>41</v>
      </c>
      <c r="C68" s="44">
        <v>20</v>
      </c>
      <c r="D68" s="44" t="s">
        <v>38</v>
      </c>
      <c r="E68" s="45" t="s">
        <v>145</v>
      </c>
      <c r="F68" s="46">
        <v>4000000</v>
      </c>
      <c r="G68" s="46">
        <v>0</v>
      </c>
      <c r="H68" s="46">
        <v>0</v>
      </c>
      <c r="I68" s="46">
        <v>0</v>
      </c>
      <c r="J68" s="46">
        <v>0</v>
      </c>
      <c r="K68" s="46">
        <f t="shared" si="0"/>
        <v>0</v>
      </c>
      <c r="L68" s="56">
        <f t="shared" si="59"/>
        <v>4000000</v>
      </c>
      <c r="M68" s="68">
        <f t="shared" si="60"/>
        <v>4.6200254131424328E-7</v>
      </c>
      <c r="N68" s="46">
        <v>0</v>
      </c>
      <c r="O68" s="56">
        <v>2634606.83</v>
      </c>
      <c r="P68" s="46">
        <f t="shared" si="61"/>
        <v>1365393.17</v>
      </c>
      <c r="Q68" s="56">
        <v>1869923.83</v>
      </c>
      <c r="R68" s="46">
        <f t="shared" si="62"/>
        <v>2130076.17</v>
      </c>
      <c r="S68" s="46">
        <f t="shared" si="63"/>
        <v>764683</v>
      </c>
      <c r="T68" s="46">
        <v>1869923.83</v>
      </c>
      <c r="U68" s="46">
        <f t="shared" si="64"/>
        <v>0</v>
      </c>
      <c r="V68" s="46">
        <v>1869923.83</v>
      </c>
      <c r="W68" s="48">
        <f t="shared" si="65"/>
        <v>0</v>
      </c>
      <c r="X68" s="49">
        <f t="shared" si="3"/>
        <v>0.46748095750000002</v>
      </c>
      <c r="Y68" s="49">
        <f t="shared" si="4"/>
        <v>0.46748095750000002</v>
      </c>
      <c r="Z68" s="49">
        <f t="shared" si="5"/>
        <v>0.46748095750000002</v>
      </c>
      <c r="AA68" s="49">
        <f>+T68/Q68</f>
        <v>1</v>
      </c>
      <c r="AB68" s="49">
        <f>+V68/T68</f>
        <v>1</v>
      </c>
    </row>
    <row r="69" spans="1:28" ht="48" customHeight="1" x14ac:dyDescent="0.25">
      <c r="A69" s="43" t="s">
        <v>146</v>
      </c>
      <c r="B69" s="44" t="s">
        <v>41</v>
      </c>
      <c r="C69" s="44">
        <v>20</v>
      </c>
      <c r="D69" s="44" t="s">
        <v>38</v>
      </c>
      <c r="E69" s="45" t="s">
        <v>147</v>
      </c>
      <c r="F69" s="46">
        <v>8000000</v>
      </c>
      <c r="G69" s="62">
        <f>+G71+G82+G89+G95+G78</f>
        <v>0</v>
      </c>
      <c r="H69" s="62">
        <f>+H71+H82+H89+H95+H78</f>
        <v>0</v>
      </c>
      <c r="I69" s="46">
        <v>0</v>
      </c>
      <c r="J69" s="46">
        <v>0</v>
      </c>
      <c r="K69" s="46">
        <f t="shared" si="0"/>
        <v>0</v>
      </c>
      <c r="L69" s="56">
        <f t="shared" si="59"/>
        <v>8000000</v>
      </c>
      <c r="M69" s="52">
        <f t="shared" si="60"/>
        <v>9.2400508262848656E-7</v>
      </c>
      <c r="N69" s="46">
        <v>0</v>
      </c>
      <c r="O69" s="56">
        <v>3285631.22</v>
      </c>
      <c r="P69" s="46">
        <f t="shared" si="61"/>
        <v>4714368.7799999993</v>
      </c>
      <c r="Q69" s="56">
        <v>3285631.22</v>
      </c>
      <c r="R69" s="46">
        <f t="shared" si="62"/>
        <v>4714368.7799999993</v>
      </c>
      <c r="S69" s="46">
        <f t="shared" si="63"/>
        <v>0</v>
      </c>
      <c r="T69" s="46">
        <v>3285631.22</v>
      </c>
      <c r="U69" s="46">
        <f t="shared" si="64"/>
        <v>0</v>
      </c>
      <c r="V69" s="46">
        <v>3285631.22</v>
      </c>
      <c r="W69" s="48">
        <f t="shared" si="65"/>
        <v>0</v>
      </c>
      <c r="X69" s="49">
        <f t="shared" si="3"/>
        <v>0.41070390250000005</v>
      </c>
      <c r="Y69" s="49">
        <f t="shared" si="4"/>
        <v>0.41070390250000005</v>
      </c>
      <c r="Z69" s="49">
        <f t="shared" si="5"/>
        <v>0.41070390250000005</v>
      </c>
      <c r="AA69" s="49">
        <f>+T69/Q69</f>
        <v>1</v>
      </c>
      <c r="AB69" s="49">
        <f>+V69/T69</f>
        <v>1</v>
      </c>
    </row>
    <row r="70" spans="1:28" ht="48" customHeight="1" x14ac:dyDescent="0.25">
      <c r="A70" s="43" t="s">
        <v>527</v>
      </c>
      <c r="B70" s="44" t="s">
        <v>41</v>
      </c>
      <c r="C70" s="44">
        <v>20</v>
      </c>
      <c r="D70" s="44" t="s">
        <v>38</v>
      </c>
      <c r="E70" s="45" t="s">
        <v>528</v>
      </c>
      <c r="F70" s="46">
        <v>0</v>
      </c>
      <c r="G70" s="62">
        <f>+G72+G83+G90+G96+G79</f>
        <v>0</v>
      </c>
      <c r="H70" s="62">
        <f>+H72+H83+H90+H96+H79</f>
        <v>0</v>
      </c>
      <c r="I70" s="46">
        <v>1427666</v>
      </c>
      <c r="J70" s="46">
        <v>0</v>
      </c>
      <c r="K70" s="46">
        <f t="shared" si="0"/>
        <v>1427666</v>
      </c>
      <c r="L70" s="56">
        <f t="shared" si="59"/>
        <v>1427666</v>
      </c>
      <c r="M70" s="52">
        <f t="shared" si="60"/>
        <v>1.6489633003698511E-7</v>
      </c>
      <c r="N70" s="46">
        <v>0</v>
      </c>
      <c r="O70" s="56">
        <v>1426666</v>
      </c>
      <c r="P70" s="46">
        <f t="shared" si="61"/>
        <v>1000</v>
      </c>
      <c r="Q70" s="56">
        <v>0</v>
      </c>
      <c r="R70" s="46">
        <f t="shared" si="62"/>
        <v>1427666</v>
      </c>
      <c r="S70" s="46">
        <f t="shared" si="63"/>
        <v>1426666</v>
      </c>
      <c r="T70" s="46">
        <v>0</v>
      </c>
      <c r="U70" s="46">
        <f t="shared" si="64"/>
        <v>0</v>
      </c>
      <c r="V70" s="46">
        <v>0</v>
      </c>
      <c r="W70" s="48">
        <f t="shared" si="65"/>
        <v>0</v>
      </c>
      <c r="X70" s="49">
        <f t="shared" si="3"/>
        <v>0</v>
      </c>
      <c r="Y70" s="49">
        <f t="shared" si="4"/>
        <v>0</v>
      </c>
      <c r="Z70" s="49">
        <f t="shared" si="5"/>
        <v>0</v>
      </c>
      <c r="AA70" s="49" t="s">
        <v>40</v>
      </c>
      <c r="AB70" s="49" t="s">
        <v>40</v>
      </c>
    </row>
    <row r="71" spans="1:28" ht="37.5" customHeight="1" x14ac:dyDescent="0.25">
      <c r="A71" s="39" t="s">
        <v>148</v>
      </c>
      <c r="B71" s="34" t="s">
        <v>41</v>
      </c>
      <c r="C71" s="34">
        <v>20</v>
      </c>
      <c r="D71" s="34" t="s">
        <v>38</v>
      </c>
      <c r="E71" s="40" t="s">
        <v>149</v>
      </c>
      <c r="F71" s="62">
        <f>+F72+F83+F90+F96+F79</f>
        <v>19900406578</v>
      </c>
      <c r="G71" s="62">
        <f>+G72+G83+G90+G96+G79</f>
        <v>0</v>
      </c>
      <c r="H71" s="62">
        <f>+H72+H83+H90+H96+H79</f>
        <v>0</v>
      </c>
      <c r="I71" s="62">
        <f>+I72+I83+I90+I96+I79</f>
        <v>138285094</v>
      </c>
      <c r="J71" s="62">
        <f>+J72+J83+J90+J96+J79</f>
        <v>555309501</v>
      </c>
      <c r="K71" s="62">
        <f t="shared" si="0"/>
        <v>-417024407</v>
      </c>
      <c r="L71" s="66">
        <f t="shared" ref="L71:W71" si="68">+L72+L83+L90+L96+L79</f>
        <v>19483382171</v>
      </c>
      <c r="M71" s="42">
        <f t="shared" si="68"/>
        <v>2.2503430190996547E-3</v>
      </c>
      <c r="N71" s="62">
        <f t="shared" si="68"/>
        <v>0</v>
      </c>
      <c r="O71" s="62">
        <f t="shared" si="68"/>
        <v>18159212623.940002</v>
      </c>
      <c r="P71" s="62">
        <f t="shared" si="68"/>
        <v>1324169547.0599999</v>
      </c>
      <c r="Q71" s="62">
        <f t="shared" si="68"/>
        <v>16177562870.049999</v>
      </c>
      <c r="R71" s="62">
        <f t="shared" si="68"/>
        <v>3305819300.9499998</v>
      </c>
      <c r="S71" s="62">
        <f t="shared" si="68"/>
        <v>1981649753.8899999</v>
      </c>
      <c r="T71" s="62">
        <f t="shared" si="68"/>
        <v>8835769110.6299992</v>
      </c>
      <c r="U71" s="62">
        <f t="shared" si="68"/>
        <v>7341793759.4200001</v>
      </c>
      <c r="V71" s="62">
        <f t="shared" si="68"/>
        <v>8668484135.5400009</v>
      </c>
      <c r="W71" s="62">
        <f t="shared" si="68"/>
        <v>167284975.08999997</v>
      </c>
      <c r="X71" s="38">
        <f t="shared" si="3"/>
        <v>0.83032620969317428</v>
      </c>
      <c r="Y71" s="38">
        <f t="shared" si="4"/>
        <v>0.45350283811511849</v>
      </c>
      <c r="Z71" s="38">
        <f t="shared" si="5"/>
        <v>0.44491680445721526</v>
      </c>
      <c r="AA71" s="38">
        <f>+T71/Q71</f>
        <v>0.54617430212482254</v>
      </c>
      <c r="AB71" s="38">
        <f>+V71/T71</f>
        <v>0.98106729895321243</v>
      </c>
    </row>
    <row r="72" spans="1:28" ht="79.5" customHeight="1" x14ac:dyDescent="0.25">
      <c r="A72" s="39" t="s">
        <v>150</v>
      </c>
      <c r="B72" s="34" t="s">
        <v>41</v>
      </c>
      <c r="C72" s="34">
        <v>20</v>
      </c>
      <c r="D72" s="34" t="s">
        <v>38</v>
      </c>
      <c r="E72" s="40" t="s">
        <v>151</v>
      </c>
      <c r="F72" s="62">
        <f>+F73+F76+F77+F78+F75+F74</f>
        <v>1011449455</v>
      </c>
      <c r="G72" s="62">
        <f>+G73+G76+G77+G78+G75+G74</f>
        <v>0</v>
      </c>
      <c r="H72" s="62">
        <f>+H73+H76+H77+H78+H75+H74</f>
        <v>0</v>
      </c>
      <c r="I72" s="62">
        <f>+I73+I76+I77+I78+I75+I74</f>
        <v>18542065</v>
      </c>
      <c r="J72" s="62">
        <f>+J73+J76+J77+J78+J75+J74</f>
        <v>0</v>
      </c>
      <c r="K72" s="62">
        <f t="shared" si="0"/>
        <v>18542065</v>
      </c>
      <c r="L72" s="66">
        <f>+L73+L76+L77+L78+L75+L74</f>
        <v>1029991520</v>
      </c>
      <c r="M72" s="42">
        <f t="shared" ref="M72:M135" si="69">L72/$L$312</f>
        <v>1.1896467494303006E-4</v>
      </c>
      <c r="N72" s="62">
        <f t="shared" ref="N72:W72" si="70">+N73+N76+N77+N78+N75+N74</f>
        <v>0</v>
      </c>
      <c r="O72" s="62">
        <f t="shared" si="70"/>
        <v>974303104.20000005</v>
      </c>
      <c r="P72" s="62">
        <f t="shared" si="70"/>
        <v>55688415.800000012</v>
      </c>
      <c r="Q72" s="62">
        <f t="shared" si="70"/>
        <v>826822866.84000003</v>
      </c>
      <c r="R72" s="62">
        <f t="shared" si="70"/>
        <v>203168653.16000003</v>
      </c>
      <c r="S72" s="62">
        <f t="shared" si="70"/>
        <v>147480237.36000001</v>
      </c>
      <c r="T72" s="62">
        <f t="shared" si="70"/>
        <v>272969478.84000003</v>
      </c>
      <c r="U72" s="62">
        <f t="shared" si="70"/>
        <v>553853388</v>
      </c>
      <c r="V72" s="62">
        <f t="shared" si="70"/>
        <v>267712883.61000001</v>
      </c>
      <c r="W72" s="62">
        <f t="shared" si="70"/>
        <v>5256595.2299999986</v>
      </c>
      <c r="X72" s="38">
        <f t="shared" si="3"/>
        <v>0.8027472564434317</v>
      </c>
      <c r="Y72" s="38">
        <f t="shared" si="4"/>
        <v>0.2650210934163808</v>
      </c>
      <c r="Z72" s="38">
        <f t="shared" si="5"/>
        <v>0.25991756088438478</v>
      </c>
      <c r="AA72" s="38">
        <f>+T72/Q72</f>
        <v>0.3301426336734623</v>
      </c>
      <c r="AB72" s="38">
        <f>+V72/T72</f>
        <v>0.98074291949291093</v>
      </c>
    </row>
    <row r="73" spans="1:28" ht="42.75" customHeight="1" x14ac:dyDescent="0.25">
      <c r="A73" s="43" t="s">
        <v>152</v>
      </c>
      <c r="B73" s="44" t="s">
        <v>41</v>
      </c>
      <c r="C73" s="44">
        <v>20</v>
      </c>
      <c r="D73" s="44" t="s">
        <v>38</v>
      </c>
      <c r="E73" s="45" t="s">
        <v>153</v>
      </c>
      <c r="F73" s="46">
        <v>27000000</v>
      </c>
      <c r="G73" s="46">
        <v>0</v>
      </c>
      <c r="H73" s="46">
        <v>0</v>
      </c>
      <c r="I73" s="46">
        <v>10143970</v>
      </c>
      <c r="J73" s="46">
        <v>0</v>
      </c>
      <c r="K73" s="46">
        <f t="shared" si="0"/>
        <v>10143970</v>
      </c>
      <c r="L73" s="56">
        <f t="shared" ref="L73:L78" si="71">+F73+K73</f>
        <v>37143970</v>
      </c>
      <c r="M73" s="52">
        <f t="shared" si="69"/>
        <v>4.2901521336250035E-6</v>
      </c>
      <c r="N73" s="46">
        <v>0</v>
      </c>
      <c r="O73" s="56">
        <v>13946800.279999999</v>
      </c>
      <c r="P73" s="46">
        <f t="shared" ref="P73:P78" si="72">L73-O73</f>
        <v>23197169.719999999</v>
      </c>
      <c r="Q73" s="56">
        <v>13946800.279999999</v>
      </c>
      <c r="R73" s="46">
        <f t="shared" ref="R73:R78" si="73">+L73-Q73</f>
        <v>23197169.719999999</v>
      </c>
      <c r="S73" s="46">
        <f t="shared" ref="S73:S78" si="74">O73-Q73</f>
        <v>0</v>
      </c>
      <c r="T73" s="46">
        <v>13946800.279999999</v>
      </c>
      <c r="U73" s="46">
        <f t="shared" ref="U73:U78" si="75">+Q73-T73</f>
        <v>0</v>
      </c>
      <c r="V73" s="46">
        <v>11590386</v>
      </c>
      <c r="W73" s="48">
        <f t="shared" ref="W73:W78" si="76">+T73-V73</f>
        <v>2356414.2799999993</v>
      </c>
      <c r="X73" s="49">
        <f t="shared" si="3"/>
        <v>0.37547952682494629</v>
      </c>
      <c r="Y73" s="49">
        <f t="shared" si="4"/>
        <v>0.37547952682494629</v>
      </c>
      <c r="Z73" s="49">
        <f t="shared" si="5"/>
        <v>0.31203950466253338</v>
      </c>
      <c r="AA73" s="49">
        <f>+T73/Q73</f>
        <v>1</v>
      </c>
      <c r="AB73" s="49">
        <f>+V73/T73</f>
        <v>0.83104265977199476</v>
      </c>
    </row>
    <row r="74" spans="1:28" ht="42" customHeight="1" x14ac:dyDescent="0.25">
      <c r="A74" s="43" t="s">
        <v>154</v>
      </c>
      <c r="B74" s="44" t="s">
        <v>41</v>
      </c>
      <c r="C74" s="44">
        <v>20</v>
      </c>
      <c r="D74" s="44" t="s">
        <v>38</v>
      </c>
      <c r="E74" s="45" t="s">
        <v>155</v>
      </c>
      <c r="F74" s="46">
        <v>10000000</v>
      </c>
      <c r="G74" s="46">
        <v>0</v>
      </c>
      <c r="H74" s="46">
        <v>0</v>
      </c>
      <c r="I74" s="46">
        <v>0</v>
      </c>
      <c r="J74" s="46">
        <v>0</v>
      </c>
      <c r="K74" s="46">
        <f t="shared" ref="K74:K140" si="77">+G74-H74+I74-J74</f>
        <v>0</v>
      </c>
      <c r="L74" s="56">
        <f t="shared" si="71"/>
        <v>10000000</v>
      </c>
      <c r="M74" s="52">
        <f t="shared" si="69"/>
        <v>1.1550063532856083E-6</v>
      </c>
      <c r="N74" s="46">
        <v>0</v>
      </c>
      <c r="O74" s="56">
        <v>0</v>
      </c>
      <c r="P74" s="46">
        <f t="shared" si="72"/>
        <v>10000000</v>
      </c>
      <c r="Q74" s="56">
        <v>0</v>
      </c>
      <c r="R74" s="46">
        <f t="shared" si="73"/>
        <v>10000000</v>
      </c>
      <c r="S74" s="46">
        <f t="shared" si="74"/>
        <v>0</v>
      </c>
      <c r="T74" s="46">
        <v>0</v>
      </c>
      <c r="U74" s="46">
        <f t="shared" si="75"/>
        <v>0</v>
      </c>
      <c r="V74" s="46">
        <v>0</v>
      </c>
      <c r="W74" s="48">
        <f t="shared" si="76"/>
        <v>0</v>
      </c>
      <c r="X74" s="49">
        <f t="shared" ref="X74:X140" si="78">+Q74/L74</f>
        <v>0</v>
      </c>
      <c r="Y74" s="49">
        <f t="shared" ref="Y74:Y140" si="79">+T74/L74</f>
        <v>0</v>
      </c>
      <c r="Z74" s="49">
        <f t="shared" ref="Z74:Z140" si="80">+V74/L74</f>
        <v>0</v>
      </c>
      <c r="AA74" s="49" t="s">
        <v>40</v>
      </c>
      <c r="AB74" s="49" t="s">
        <v>40</v>
      </c>
    </row>
    <row r="75" spans="1:28" ht="42" customHeight="1" x14ac:dyDescent="0.25">
      <c r="A75" s="43" t="s">
        <v>156</v>
      </c>
      <c r="B75" s="44" t="s">
        <v>41</v>
      </c>
      <c r="C75" s="44">
        <v>20</v>
      </c>
      <c r="D75" s="44" t="s">
        <v>38</v>
      </c>
      <c r="E75" s="45" t="s">
        <v>157</v>
      </c>
      <c r="F75" s="46">
        <v>7000000</v>
      </c>
      <c r="G75" s="46">
        <v>0</v>
      </c>
      <c r="H75" s="46">
        <v>0</v>
      </c>
      <c r="I75" s="46">
        <v>0</v>
      </c>
      <c r="J75" s="46">
        <v>0</v>
      </c>
      <c r="K75" s="46">
        <f t="shared" si="77"/>
        <v>0</v>
      </c>
      <c r="L75" s="56">
        <f t="shared" si="71"/>
        <v>7000000</v>
      </c>
      <c r="M75" s="52">
        <f t="shared" si="69"/>
        <v>8.085044472999258E-7</v>
      </c>
      <c r="N75" s="46">
        <v>0</v>
      </c>
      <c r="O75" s="56">
        <v>1000</v>
      </c>
      <c r="P75" s="46">
        <f t="shared" si="72"/>
        <v>6999000</v>
      </c>
      <c r="Q75" s="56">
        <v>33.85</v>
      </c>
      <c r="R75" s="46">
        <f t="shared" si="73"/>
        <v>6999966.1500000004</v>
      </c>
      <c r="S75" s="46">
        <f t="shared" si="74"/>
        <v>966.15</v>
      </c>
      <c r="T75" s="46">
        <v>33.85</v>
      </c>
      <c r="U75" s="46">
        <f t="shared" si="75"/>
        <v>0</v>
      </c>
      <c r="V75" s="46">
        <v>33.85</v>
      </c>
      <c r="W75" s="48">
        <f t="shared" si="76"/>
        <v>0</v>
      </c>
      <c r="X75" s="72">
        <f t="shared" si="78"/>
        <v>4.8357142857142861E-6</v>
      </c>
      <c r="Y75" s="72">
        <f t="shared" si="79"/>
        <v>4.8357142857142861E-6</v>
      </c>
      <c r="Z75" s="72">
        <f t="shared" si="80"/>
        <v>4.8357142857142861E-6</v>
      </c>
      <c r="AA75" s="49">
        <f t="shared" ref="AA75:AA98" si="81">+T75/Q75</f>
        <v>1</v>
      </c>
      <c r="AB75" s="49">
        <f t="shared" ref="AB75:AB98" si="82">+V75/T75</f>
        <v>1</v>
      </c>
    </row>
    <row r="76" spans="1:28" ht="42" customHeight="1" x14ac:dyDescent="0.25">
      <c r="A76" s="43" t="s">
        <v>158</v>
      </c>
      <c r="B76" s="44" t="s">
        <v>41</v>
      </c>
      <c r="C76" s="44">
        <v>20</v>
      </c>
      <c r="D76" s="44" t="s">
        <v>38</v>
      </c>
      <c r="E76" s="45" t="s">
        <v>159</v>
      </c>
      <c r="F76" s="46">
        <v>30000000</v>
      </c>
      <c r="G76" s="46">
        <v>0</v>
      </c>
      <c r="H76" s="46">
        <v>0</v>
      </c>
      <c r="I76" s="46">
        <v>8297706</v>
      </c>
      <c r="J76" s="46">
        <v>0</v>
      </c>
      <c r="K76" s="46">
        <f t="shared" si="77"/>
        <v>8297706</v>
      </c>
      <c r="L76" s="56">
        <f t="shared" si="71"/>
        <v>38297706</v>
      </c>
      <c r="M76" s="52">
        <f t="shared" si="69"/>
        <v>4.4234093746264361E-6</v>
      </c>
      <c r="N76" s="46">
        <v>0</v>
      </c>
      <c r="O76" s="56">
        <v>22810460.84</v>
      </c>
      <c r="P76" s="46">
        <f t="shared" si="72"/>
        <v>15487245.16</v>
      </c>
      <c r="Q76" s="56">
        <v>22810460.84</v>
      </c>
      <c r="R76" s="46">
        <f t="shared" si="73"/>
        <v>15487245.16</v>
      </c>
      <c r="S76" s="46">
        <f t="shared" si="74"/>
        <v>0</v>
      </c>
      <c r="T76" s="46">
        <v>22810460.84</v>
      </c>
      <c r="U76" s="46">
        <f t="shared" si="75"/>
        <v>0</v>
      </c>
      <c r="V76" s="46">
        <v>19910279.890000001</v>
      </c>
      <c r="W76" s="48">
        <f t="shared" si="76"/>
        <v>2900180.9499999993</v>
      </c>
      <c r="X76" s="49">
        <f t="shared" si="78"/>
        <v>0.59560906441759198</v>
      </c>
      <c r="Y76" s="49">
        <f t="shared" si="79"/>
        <v>0.59560906441759198</v>
      </c>
      <c r="Z76" s="49">
        <f t="shared" si="80"/>
        <v>0.51988178848101241</v>
      </c>
      <c r="AA76" s="49">
        <f t="shared" si="81"/>
        <v>1</v>
      </c>
      <c r="AB76" s="49">
        <f t="shared" si="82"/>
        <v>0.87285741527350924</v>
      </c>
    </row>
    <row r="77" spans="1:28" ht="42" customHeight="1" x14ac:dyDescent="0.25">
      <c r="A77" s="43" t="s">
        <v>160</v>
      </c>
      <c r="B77" s="44" t="s">
        <v>41</v>
      </c>
      <c r="C77" s="44">
        <v>20</v>
      </c>
      <c r="D77" s="44" t="s">
        <v>38</v>
      </c>
      <c r="E77" s="45" t="s">
        <v>161</v>
      </c>
      <c r="F77" s="46">
        <v>587596896</v>
      </c>
      <c r="G77" s="46">
        <v>0</v>
      </c>
      <c r="H77" s="46">
        <v>0</v>
      </c>
      <c r="I77" s="46">
        <f>22800+5000</f>
        <v>27800</v>
      </c>
      <c r="J77" s="46">
        <v>0</v>
      </c>
      <c r="K77" s="46">
        <f t="shared" si="77"/>
        <v>27800</v>
      </c>
      <c r="L77" s="56">
        <f t="shared" si="71"/>
        <v>587624696</v>
      </c>
      <c r="M77" s="51">
        <f t="shared" si="69"/>
        <v>6.787102572275242E-5</v>
      </c>
      <c r="N77" s="46">
        <v>0</v>
      </c>
      <c r="O77" s="56">
        <v>587619696</v>
      </c>
      <c r="P77" s="46">
        <f t="shared" si="72"/>
        <v>5000</v>
      </c>
      <c r="Q77" s="56">
        <v>587602578.78999996</v>
      </c>
      <c r="R77" s="46">
        <f t="shared" si="73"/>
        <v>22117.210000038147</v>
      </c>
      <c r="S77" s="46">
        <f t="shared" si="74"/>
        <v>17117.210000038147</v>
      </c>
      <c r="T77" s="46">
        <v>33749190.789999999</v>
      </c>
      <c r="U77" s="46">
        <f t="shared" si="75"/>
        <v>553853388</v>
      </c>
      <c r="V77" s="46">
        <v>33749190.789999999</v>
      </c>
      <c r="W77" s="48">
        <f t="shared" si="76"/>
        <v>0</v>
      </c>
      <c r="X77" s="49">
        <f t="shared" si="78"/>
        <v>0.99996236167378505</v>
      </c>
      <c r="Y77" s="98">
        <f t="shared" si="79"/>
        <v>5.7433241012048955E-2</v>
      </c>
      <c r="Z77" s="98">
        <f t="shared" si="80"/>
        <v>5.7433241012048955E-2</v>
      </c>
      <c r="AA77" s="98">
        <f t="shared" si="81"/>
        <v>5.7435402784475245E-2</v>
      </c>
      <c r="AB77" s="49">
        <f t="shared" si="82"/>
        <v>1</v>
      </c>
    </row>
    <row r="78" spans="1:28" ht="42" customHeight="1" x14ac:dyDescent="0.25">
      <c r="A78" s="43" t="s">
        <v>162</v>
      </c>
      <c r="B78" s="44" t="s">
        <v>41</v>
      </c>
      <c r="C78" s="44">
        <v>20</v>
      </c>
      <c r="D78" s="44" t="s">
        <v>38</v>
      </c>
      <c r="E78" s="45" t="s">
        <v>163</v>
      </c>
      <c r="F78" s="46">
        <v>349852559</v>
      </c>
      <c r="G78" s="46">
        <v>0</v>
      </c>
      <c r="H78" s="46">
        <v>0</v>
      </c>
      <c r="I78" s="46">
        <v>72589</v>
      </c>
      <c r="J78" s="46">
        <v>0</v>
      </c>
      <c r="K78" s="46">
        <f t="shared" si="77"/>
        <v>72589</v>
      </c>
      <c r="L78" s="56">
        <f t="shared" si="71"/>
        <v>349925148</v>
      </c>
      <c r="M78" s="53">
        <f t="shared" si="69"/>
        <v>4.0416576911440678E-5</v>
      </c>
      <c r="N78" s="46">
        <v>0</v>
      </c>
      <c r="O78" s="56">
        <v>349925147.07999998</v>
      </c>
      <c r="P78" s="46">
        <f t="shared" si="72"/>
        <v>0.92000001668930054</v>
      </c>
      <c r="Q78" s="56">
        <v>202462993.08000001</v>
      </c>
      <c r="R78" s="46">
        <f t="shared" si="73"/>
        <v>147462154.91999999</v>
      </c>
      <c r="S78" s="46">
        <f t="shared" si="74"/>
        <v>147462153.99999997</v>
      </c>
      <c r="T78" s="46">
        <v>202462993.08000001</v>
      </c>
      <c r="U78" s="46">
        <f t="shared" si="75"/>
        <v>0</v>
      </c>
      <c r="V78" s="46">
        <v>202462993.08000001</v>
      </c>
      <c r="W78" s="48">
        <f t="shared" si="76"/>
        <v>0</v>
      </c>
      <c r="X78" s="49">
        <f t="shared" si="78"/>
        <v>0.57858943330360468</v>
      </c>
      <c r="Y78" s="49">
        <f t="shared" si="79"/>
        <v>0.57858943330360468</v>
      </c>
      <c r="Z78" s="49">
        <f t="shared" si="80"/>
        <v>0.57858943330360468</v>
      </c>
      <c r="AA78" s="49">
        <f t="shared" si="81"/>
        <v>1</v>
      </c>
      <c r="AB78" s="49">
        <f t="shared" si="82"/>
        <v>1</v>
      </c>
    </row>
    <row r="79" spans="1:28" ht="48" customHeight="1" x14ac:dyDescent="0.25">
      <c r="A79" s="39" t="s">
        <v>164</v>
      </c>
      <c r="B79" s="34" t="s">
        <v>41</v>
      </c>
      <c r="C79" s="34">
        <v>20</v>
      </c>
      <c r="D79" s="34" t="s">
        <v>38</v>
      </c>
      <c r="E79" s="40" t="s">
        <v>165</v>
      </c>
      <c r="F79" s="62">
        <f>+F80+F81+F82</f>
        <v>11018432425</v>
      </c>
      <c r="G79" s="62">
        <f>+G80+G81+G82</f>
        <v>0</v>
      </c>
      <c r="H79" s="62">
        <f>+H80+H81+H82</f>
        <v>0</v>
      </c>
      <c r="I79" s="62">
        <f>+I80+I81+I82</f>
        <v>6424387</v>
      </c>
      <c r="J79" s="62">
        <f>+J80+J81+J82</f>
        <v>372874248</v>
      </c>
      <c r="K79" s="62">
        <f t="shared" si="77"/>
        <v>-366449861</v>
      </c>
      <c r="L79" s="66">
        <f>+L80+L81+L82</f>
        <v>10651982564</v>
      </c>
      <c r="M79" s="42">
        <f t="shared" si="69"/>
        <v>1.2303107536507523E-3</v>
      </c>
      <c r="N79" s="62">
        <f t="shared" ref="N79:W79" si="83">+N80+N81+N82</f>
        <v>0</v>
      </c>
      <c r="O79" s="62">
        <f t="shared" si="83"/>
        <v>10372029147</v>
      </c>
      <c r="P79" s="62">
        <f t="shared" si="83"/>
        <v>279953417</v>
      </c>
      <c r="Q79" s="62">
        <f t="shared" si="83"/>
        <v>9052002820.5699997</v>
      </c>
      <c r="R79" s="62">
        <f t="shared" si="83"/>
        <v>1599979743.4299998</v>
      </c>
      <c r="S79" s="62">
        <f t="shared" si="83"/>
        <v>1320026326.4299998</v>
      </c>
      <c r="T79" s="62">
        <f t="shared" si="83"/>
        <v>5829067451.5799999</v>
      </c>
      <c r="U79" s="62">
        <f t="shared" si="83"/>
        <v>3222935368.9899998</v>
      </c>
      <c r="V79" s="62">
        <f t="shared" si="83"/>
        <v>5829067451.5799999</v>
      </c>
      <c r="W79" s="62">
        <f t="shared" si="83"/>
        <v>0</v>
      </c>
      <c r="X79" s="38">
        <f t="shared" si="78"/>
        <v>0.84979512181728722</v>
      </c>
      <c r="Y79" s="38">
        <f t="shared" si="79"/>
        <v>0.54722840715870325</v>
      </c>
      <c r="Z79" s="38">
        <f t="shared" si="80"/>
        <v>0.54722840715870325</v>
      </c>
      <c r="AA79" s="38">
        <f t="shared" si="81"/>
        <v>0.64395334017504724</v>
      </c>
      <c r="AB79" s="38">
        <f t="shared" si="82"/>
        <v>1</v>
      </c>
    </row>
    <row r="80" spans="1:28" ht="42" customHeight="1" x14ac:dyDescent="0.25">
      <c r="A80" s="43" t="s">
        <v>166</v>
      </c>
      <c r="B80" s="44" t="s">
        <v>41</v>
      </c>
      <c r="C80" s="44">
        <v>20</v>
      </c>
      <c r="D80" s="44" t="s">
        <v>38</v>
      </c>
      <c r="E80" s="45" t="s">
        <v>167</v>
      </c>
      <c r="F80" s="46">
        <v>1952800255</v>
      </c>
      <c r="G80" s="46">
        <v>0</v>
      </c>
      <c r="H80" s="46">
        <v>0</v>
      </c>
      <c r="I80" s="46">
        <v>0</v>
      </c>
      <c r="J80" s="46">
        <f>194506646+80769587</f>
        <v>275276233</v>
      </c>
      <c r="K80" s="46">
        <f t="shared" si="77"/>
        <v>-275276233</v>
      </c>
      <c r="L80" s="56">
        <f>+F80+K80</f>
        <v>1677524022</v>
      </c>
      <c r="M80" s="51">
        <f t="shared" si="69"/>
        <v>1.9375509031992265E-4</v>
      </c>
      <c r="N80" s="46">
        <v>0</v>
      </c>
      <c r="O80" s="46">
        <v>1611773858</v>
      </c>
      <c r="P80" s="46">
        <f>L80-O80</f>
        <v>65750164</v>
      </c>
      <c r="Q80" s="46">
        <v>1028698747</v>
      </c>
      <c r="R80" s="46">
        <f>+L80-Q80</f>
        <v>648825275</v>
      </c>
      <c r="S80" s="46">
        <f>O80-Q80</f>
        <v>583075111</v>
      </c>
      <c r="T80" s="46">
        <v>1028698747</v>
      </c>
      <c r="U80" s="46">
        <f>+Q80-T80</f>
        <v>0</v>
      </c>
      <c r="V80" s="46">
        <v>1028698747</v>
      </c>
      <c r="W80" s="48">
        <f>+T80-V80</f>
        <v>0</v>
      </c>
      <c r="X80" s="49">
        <f t="shared" si="78"/>
        <v>0.61322445074351373</v>
      </c>
      <c r="Y80" s="49">
        <f t="shared" si="79"/>
        <v>0.61322445074351373</v>
      </c>
      <c r="Z80" s="49">
        <f t="shared" si="80"/>
        <v>0.61322445074351373</v>
      </c>
      <c r="AA80" s="49">
        <f t="shared" si="81"/>
        <v>1</v>
      </c>
      <c r="AB80" s="49">
        <f t="shared" si="82"/>
        <v>1</v>
      </c>
    </row>
    <row r="81" spans="1:28" ht="42" customHeight="1" x14ac:dyDescent="0.25">
      <c r="A81" s="43" t="s">
        <v>168</v>
      </c>
      <c r="B81" s="44" t="s">
        <v>41</v>
      </c>
      <c r="C81" s="44">
        <v>20</v>
      </c>
      <c r="D81" s="44" t="s">
        <v>38</v>
      </c>
      <c r="E81" s="45" t="s">
        <v>169</v>
      </c>
      <c r="F81" s="46">
        <v>9046632170</v>
      </c>
      <c r="G81" s="46">
        <v>0</v>
      </c>
      <c r="H81" s="46">
        <v>0</v>
      </c>
      <c r="I81" s="46">
        <v>0</v>
      </c>
      <c r="J81" s="46">
        <f>3000000+2000000+92598015</f>
        <v>97598015</v>
      </c>
      <c r="K81" s="46">
        <f t="shared" si="77"/>
        <v>-97598015</v>
      </c>
      <c r="L81" s="56">
        <f>+F81+K81</f>
        <v>8949034155</v>
      </c>
      <c r="M81" s="51">
        <f t="shared" si="69"/>
        <v>1.0336191304794904E-3</v>
      </c>
      <c r="N81" s="46">
        <v>0</v>
      </c>
      <c r="O81" s="46">
        <v>8734830902</v>
      </c>
      <c r="P81" s="46">
        <f>L81-O81</f>
        <v>214203253</v>
      </c>
      <c r="Q81" s="46">
        <v>8010546107.8400002</v>
      </c>
      <c r="R81" s="46">
        <f>+L81-Q81</f>
        <v>938488047.15999985</v>
      </c>
      <c r="S81" s="46">
        <f>O81-Q81</f>
        <v>724284794.15999985</v>
      </c>
      <c r="T81" s="46">
        <v>4793776300.8900003</v>
      </c>
      <c r="U81" s="46">
        <f>+Q81-T81</f>
        <v>3216769806.9499998</v>
      </c>
      <c r="V81" s="46">
        <v>4793776300.8900003</v>
      </c>
      <c r="W81" s="48">
        <f>+T81-V81</f>
        <v>0</v>
      </c>
      <c r="X81" s="49">
        <f t="shared" si="78"/>
        <v>0.89512968316970287</v>
      </c>
      <c r="Y81" s="49">
        <f t="shared" si="79"/>
        <v>0.53567527152766803</v>
      </c>
      <c r="Z81" s="49">
        <f t="shared" si="80"/>
        <v>0.53567527152766803</v>
      </c>
      <c r="AA81" s="49">
        <f t="shared" si="81"/>
        <v>0.59843314505090783</v>
      </c>
      <c r="AB81" s="49">
        <f t="shared" si="82"/>
        <v>1</v>
      </c>
    </row>
    <row r="82" spans="1:28" ht="42" customHeight="1" x14ac:dyDescent="0.25">
      <c r="A82" s="43" t="s">
        <v>170</v>
      </c>
      <c r="B82" s="44" t="s">
        <v>41</v>
      </c>
      <c r="C82" s="44">
        <v>20</v>
      </c>
      <c r="D82" s="44" t="s">
        <v>38</v>
      </c>
      <c r="E82" s="45" t="s">
        <v>171</v>
      </c>
      <c r="F82" s="46">
        <v>19000000</v>
      </c>
      <c r="G82" s="46">
        <v>0</v>
      </c>
      <c r="H82" s="46">
        <v>0</v>
      </c>
      <c r="I82" s="46">
        <v>6424387</v>
      </c>
      <c r="J82" s="46">
        <v>0</v>
      </c>
      <c r="K82" s="46">
        <f t="shared" si="77"/>
        <v>6424387</v>
      </c>
      <c r="L82" s="56">
        <f>+F82+K82</f>
        <v>25424387</v>
      </c>
      <c r="M82" s="52">
        <f t="shared" si="69"/>
        <v>2.9365328513392024E-6</v>
      </c>
      <c r="N82" s="46">
        <v>0</v>
      </c>
      <c r="O82" s="46">
        <v>25424387</v>
      </c>
      <c r="P82" s="46">
        <f>L82-O82</f>
        <v>0</v>
      </c>
      <c r="Q82" s="46">
        <v>12757965.73</v>
      </c>
      <c r="R82" s="46">
        <f>+L82-Q82</f>
        <v>12666421.27</v>
      </c>
      <c r="S82" s="46">
        <f>O82-Q82</f>
        <v>12666421.27</v>
      </c>
      <c r="T82" s="46">
        <v>6592403.6900000004</v>
      </c>
      <c r="U82" s="46">
        <f>+Q82-T82</f>
        <v>6165562.04</v>
      </c>
      <c r="V82" s="46">
        <v>6592403.6900000004</v>
      </c>
      <c r="W82" s="48">
        <f>+T82-V82</f>
        <v>0</v>
      </c>
      <c r="X82" s="49">
        <f t="shared" si="78"/>
        <v>0.50180032777191441</v>
      </c>
      <c r="Y82" s="49">
        <f t="shared" si="79"/>
        <v>0.2592944990178131</v>
      </c>
      <c r="Z82" s="49">
        <f t="shared" si="80"/>
        <v>0.2592944990178131</v>
      </c>
      <c r="AA82" s="49">
        <f t="shared" si="81"/>
        <v>0.51672843692455972</v>
      </c>
      <c r="AB82" s="49">
        <f t="shared" si="82"/>
        <v>1</v>
      </c>
    </row>
    <row r="83" spans="1:28" ht="49.5" customHeight="1" x14ac:dyDescent="0.25">
      <c r="A83" s="39" t="s">
        <v>172</v>
      </c>
      <c r="B83" s="34" t="s">
        <v>41</v>
      </c>
      <c r="C83" s="34">
        <v>20</v>
      </c>
      <c r="D83" s="34" t="s">
        <v>38</v>
      </c>
      <c r="E83" s="40" t="s">
        <v>173</v>
      </c>
      <c r="F83" s="62">
        <f>SUM(F84:F89)</f>
        <v>7144524698</v>
      </c>
      <c r="G83" s="62">
        <f>SUM(G84:G89)</f>
        <v>0</v>
      </c>
      <c r="H83" s="62">
        <f>SUM(H84:H89)</f>
        <v>0</v>
      </c>
      <c r="I83" s="62">
        <f>SUM(I84:I89)</f>
        <v>7192731</v>
      </c>
      <c r="J83" s="62">
        <f>SUM(J84:J89)</f>
        <v>86335253</v>
      </c>
      <c r="K83" s="62">
        <f t="shared" si="77"/>
        <v>-79142522</v>
      </c>
      <c r="L83" s="66">
        <f>SUM(L84:L89)</f>
        <v>7065382176</v>
      </c>
      <c r="M83" s="42">
        <f t="shared" si="69"/>
        <v>8.1605613016708957E-4</v>
      </c>
      <c r="N83" s="62">
        <f t="shared" ref="N83:W83" si="84">SUM(N84:N89)</f>
        <v>0</v>
      </c>
      <c r="O83" s="62">
        <f t="shared" si="84"/>
        <v>6233190304.6000004</v>
      </c>
      <c r="P83" s="62">
        <f t="shared" si="84"/>
        <v>832191871.39999998</v>
      </c>
      <c r="Q83" s="62">
        <f t="shared" si="84"/>
        <v>5800190494.5900002</v>
      </c>
      <c r="R83" s="62">
        <f t="shared" si="84"/>
        <v>1265191681.4099998</v>
      </c>
      <c r="S83" s="62">
        <f t="shared" si="84"/>
        <v>432999810.00999993</v>
      </c>
      <c r="T83" s="62">
        <f t="shared" si="84"/>
        <v>2637601529.1599998</v>
      </c>
      <c r="U83" s="62">
        <f t="shared" si="84"/>
        <v>3162588965.4299998</v>
      </c>
      <c r="V83" s="62">
        <f t="shared" si="84"/>
        <v>2476057984.1599998</v>
      </c>
      <c r="W83" s="62">
        <f t="shared" si="84"/>
        <v>161543545</v>
      </c>
      <c r="X83" s="38">
        <f t="shared" si="78"/>
        <v>0.82093089235743566</v>
      </c>
      <c r="Y83" s="38">
        <f t="shared" si="79"/>
        <v>0.37331335566241841</v>
      </c>
      <c r="Z83" s="38">
        <f t="shared" si="80"/>
        <v>0.35044926409936922</v>
      </c>
      <c r="AA83" s="38">
        <f t="shared" si="81"/>
        <v>0.45474394877550395</v>
      </c>
      <c r="AB83" s="38">
        <f t="shared" si="82"/>
        <v>0.9387536202060639</v>
      </c>
    </row>
    <row r="84" spans="1:28" ht="41.25" customHeight="1" x14ac:dyDescent="0.25">
      <c r="A84" s="43" t="s">
        <v>174</v>
      </c>
      <c r="B84" s="44" t="s">
        <v>41</v>
      </c>
      <c r="C84" s="44">
        <v>20</v>
      </c>
      <c r="D84" s="44" t="s">
        <v>38</v>
      </c>
      <c r="E84" s="45" t="s">
        <v>175</v>
      </c>
      <c r="F84" s="46">
        <v>1583473232</v>
      </c>
      <c r="G84" s="46">
        <v>0</v>
      </c>
      <c r="H84" s="46">
        <v>0</v>
      </c>
      <c r="I84" s="46">
        <v>0</v>
      </c>
      <c r="J84" s="46">
        <v>0</v>
      </c>
      <c r="K84" s="46">
        <f t="shared" si="77"/>
        <v>0</v>
      </c>
      <c r="L84" s="56">
        <f t="shared" ref="L84:L89" si="85">+F84+K84</f>
        <v>1583473232</v>
      </c>
      <c r="M84" s="51">
        <f t="shared" si="69"/>
        <v>1.8289216432176961E-4</v>
      </c>
      <c r="N84" s="46">
        <v>0</v>
      </c>
      <c r="O84" s="46">
        <v>1565994005</v>
      </c>
      <c r="P84" s="46">
        <f t="shared" ref="P84:P89" si="86">L84-O84</f>
        <v>17479227</v>
      </c>
      <c r="Q84" s="46">
        <v>1565682556.29</v>
      </c>
      <c r="R84" s="46">
        <f t="shared" ref="R84:R89" si="87">+L84-Q84</f>
        <v>17790675.710000038</v>
      </c>
      <c r="S84" s="46">
        <f t="shared" ref="S84:S89" si="88">O84-Q84</f>
        <v>311448.71000003815</v>
      </c>
      <c r="T84" s="46">
        <v>764453004.28999996</v>
      </c>
      <c r="U84" s="46">
        <f t="shared" ref="U84:U89" si="89">+Q84-T84</f>
        <v>801229552</v>
      </c>
      <c r="V84" s="46">
        <v>663662864.28999996</v>
      </c>
      <c r="W84" s="48">
        <f t="shared" ref="W84:W89" si="90">+T84-V84</f>
        <v>100790140</v>
      </c>
      <c r="X84" s="49">
        <f t="shared" si="78"/>
        <v>0.98876477647334171</v>
      </c>
      <c r="Y84" s="49">
        <f t="shared" si="79"/>
        <v>0.48276976764833618</v>
      </c>
      <c r="Z84" s="49">
        <f t="shared" si="80"/>
        <v>0.41911846116385754</v>
      </c>
      <c r="AA84" s="49">
        <f t="shared" si="81"/>
        <v>0.48825542650320358</v>
      </c>
      <c r="AB84" s="49">
        <f t="shared" si="82"/>
        <v>0.86815390948249238</v>
      </c>
    </row>
    <row r="85" spans="1:28" ht="39" customHeight="1" x14ac:dyDescent="0.25">
      <c r="A85" s="43" t="s">
        <v>176</v>
      </c>
      <c r="B85" s="44" t="s">
        <v>41</v>
      </c>
      <c r="C85" s="44">
        <v>20</v>
      </c>
      <c r="D85" s="44" t="s">
        <v>38</v>
      </c>
      <c r="E85" s="45" t="s">
        <v>177</v>
      </c>
      <c r="F85" s="46">
        <v>3205206795</v>
      </c>
      <c r="G85" s="46">
        <v>0</v>
      </c>
      <c r="H85" s="46">
        <v>0</v>
      </c>
      <c r="I85" s="46">
        <v>0</v>
      </c>
      <c r="J85" s="46">
        <v>0</v>
      </c>
      <c r="K85" s="46">
        <f t="shared" si="77"/>
        <v>0</v>
      </c>
      <c r="L85" s="56">
        <f t="shared" si="85"/>
        <v>3205206795</v>
      </c>
      <c r="M85" s="51">
        <f t="shared" si="69"/>
        <v>3.7020342118192022E-4</v>
      </c>
      <c r="N85" s="46">
        <v>0</v>
      </c>
      <c r="O85" s="46">
        <v>2637553266.5999999</v>
      </c>
      <c r="P85" s="46">
        <f t="shared" si="86"/>
        <v>567653528.4000001</v>
      </c>
      <c r="Q85" s="46">
        <v>2529203120</v>
      </c>
      <c r="R85" s="46">
        <f t="shared" si="87"/>
        <v>676003675</v>
      </c>
      <c r="S85" s="46">
        <f t="shared" si="88"/>
        <v>108350146.5999999</v>
      </c>
      <c r="T85" s="46">
        <v>1123011363</v>
      </c>
      <c r="U85" s="46">
        <f t="shared" si="89"/>
        <v>1406191757</v>
      </c>
      <c r="V85" s="46">
        <v>1066190656</v>
      </c>
      <c r="W85" s="48">
        <f t="shared" si="90"/>
        <v>56820707</v>
      </c>
      <c r="X85" s="49">
        <f t="shared" si="78"/>
        <v>0.78909202487198649</v>
      </c>
      <c r="Y85" s="49">
        <f t="shared" si="79"/>
        <v>0.35037095414618952</v>
      </c>
      <c r="Z85" s="49">
        <f t="shared" si="80"/>
        <v>0.33264332824428572</v>
      </c>
      <c r="AA85" s="49">
        <f t="shared" si="81"/>
        <v>0.44401786243249614</v>
      </c>
      <c r="AB85" s="49">
        <f t="shared" si="82"/>
        <v>0.94940326618939119</v>
      </c>
    </row>
    <row r="86" spans="1:28" ht="44.25" customHeight="1" x14ac:dyDescent="0.25">
      <c r="A86" s="43" t="s">
        <v>178</v>
      </c>
      <c r="B86" s="44" t="s">
        <v>41</v>
      </c>
      <c r="C86" s="44">
        <v>20</v>
      </c>
      <c r="D86" s="44" t="s">
        <v>38</v>
      </c>
      <c r="E86" s="45" t="s">
        <v>179</v>
      </c>
      <c r="F86" s="46">
        <v>126060430</v>
      </c>
      <c r="G86" s="46">
        <v>0</v>
      </c>
      <c r="H86" s="46">
        <v>0</v>
      </c>
      <c r="I86" s="46">
        <v>22230</v>
      </c>
      <c r="J86" s="46">
        <v>0</v>
      </c>
      <c r="K86" s="46">
        <f t="shared" si="77"/>
        <v>22230</v>
      </c>
      <c r="L86" s="56">
        <f t="shared" si="85"/>
        <v>126082660</v>
      </c>
      <c r="M86" s="53">
        <f t="shared" si="69"/>
        <v>1.4562627333914924E-5</v>
      </c>
      <c r="N86" s="46">
        <v>0</v>
      </c>
      <c r="O86" s="46">
        <v>89181659.870000005</v>
      </c>
      <c r="P86" s="46">
        <f t="shared" si="86"/>
        <v>36901000.129999995</v>
      </c>
      <c r="Q86" s="46">
        <v>49259239.229999997</v>
      </c>
      <c r="R86" s="46">
        <f t="shared" si="87"/>
        <v>76823420.770000011</v>
      </c>
      <c r="S86" s="46">
        <f t="shared" si="88"/>
        <v>39922420.640000008</v>
      </c>
      <c r="T86" s="46">
        <v>33293407.23</v>
      </c>
      <c r="U86" s="46">
        <f t="shared" si="89"/>
        <v>15965831.999999996</v>
      </c>
      <c r="V86" s="46">
        <v>33293407.23</v>
      </c>
      <c r="W86" s="48">
        <f t="shared" si="90"/>
        <v>0</v>
      </c>
      <c r="X86" s="49">
        <f t="shared" si="78"/>
        <v>0.39069003802743374</v>
      </c>
      <c r="Y86" s="49">
        <f t="shared" si="79"/>
        <v>0.26406015886720663</v>
      </c>
      <c r="Z86" s="49">
        <f t="shared" si="80"/>
        <v>0.26406015886720663</v>
      </c>
      <c r="AA86" s="49">
        <f t="shared" si="81"/>
        <v>0.6758814742255207</v>
      </c>
      <c r="AB86" s="49">
        <f t="shared" si="82"/>
        <v>1</v>
      </c>
    </row>
    <row r="87" spans="1:28" ht="32.25" customHeight="1" x14ac:dyDescent="0.25">
      <c r="A87" s="43" t="s">
        <v>180</v>
      </c>
      <c r="B87" s="44" t="s">
        <v>41</v>
      </c>
      <c r="C87" s="44">
        <v>20</v>
      </c>
      <c r="D87" s="44" t="s">
        <v>38</v>
      </c>
      <c r="E87" s="45" t="s">
        <v>181</v>
      </c>
      <c r="F87" s="46">
        <v>1505880945</v>
      </c>
      <c r="G87" s="46">
        <v>0</v>
      </c>
      <c r="H87" s="46">
        <v>0</v>
      </c>
      <c r="I87" s="46">
        <v>0</v>
      </c>
      <c r="J87" s="46">
        <v>0</v>
      </c>
      <c r="K87" s="46">
        <f t="shared" si="77"/>
        <v>0</v>
      </c>
      <c r="L87" s="56">
        <f t="shared" si="85"/>
        <v>1505880945</v>
      </c>
      <c r="M87" s="51">
        <f t="shared" si="69"/>
        <v>1.7393020587667358E-4</v>
      </c>
      <c r="N87" s="46">
        <v>0</v>
      </c>
      <c r="O87" s="46">
        <v>1486608992.4100001</v>
      </c>
      <c r="P87" s="46">
        <f t="shared" si="86"/>
        <v>19271952.589999914</v>
      </c>
      <c r="Q87" s="46">
        <v>1202202481.9100001</v>
      </c>
      <c r="R87" s="46">
        <f t="shared" si="87"/>
        <v>303678463.08999991</v>
      </c>
      <c r="S87" s="46">
        <f t="shared" si="88"/>
        <v>284406510.5</v>
      </c>
      <c r="T87" s="46">
        <v>591490261.96000004</v>
      </c>
      <c r="U87" s="46">
        <f t="shared" si="89"/>
        <v>610712219.95000005</v>
      </c>
      <c r="V87" s="46">
        <v>587557563.96000004</v>
      </c>
      <c r="W87" s="48">
        <f t="shared" si="90"/>
        <v>3932698</v>
      </c>
      <c r="X87" s="49">
        <f t="shared" si="78"/>
        <v>0.79833833205851479</v>
      </c>
      <c r="Y87" s="49">
        <f t="shared" si="79"/>
        <v>0.39278686932319212</v>
      </c>
      <c r="Z87" s="49">
        <f t="shared" si="80"/>
        <v>0.39017530961586078</v>
      </c>
      <c r="AA87" s="49">
        <f t="shared" si="81"/>
        <v>0.4920055239116371</v>
      </c>
      <c r="AB87" s="49">
        <f t="shared" si="82"/>
        <v>0.99335120414836864</v>
      </c>
    </row>
    <row r="88" spans="1:28" ht="50.25" customHeight="1" x14ac:dyDescent="0.25">
      <c r="A88" s="43" t="s">
        <v>182</v>
      </c>
      <c r="B88" s="44" t="s">
        <v>41</v>
      </c>
      <c r="C88" s="44">
        <v>20</v>
      </c>
      <c r="D88" s="44" t="s">
        <v>38</v>
      </c>
      <c r="E88" s="45" t="s">
        <v>183</v>
      </c>
      <c r="F88" s="46">
        <v>365000000</v>
      </c>
      <c r="G88" s="46">
        <v>0</v>
      </c>
      <c r="H88" s="46">
        <v>0</v>
      </c>
      <c r="I88" s="46">
        <v>0</v>
      </c>
      <c r="J88" s="46">
        <v>86335253</v>
      </c>
      <c r="K88" s="46">
        <f t="shared" si="77"/>
        <v>-86335253</v>
      </c>
      <c r="L88" s="56">
        <f t="shared" si="85"/>
        <v>278664747</v>
      </c>
      <c r="M88" s="53">
        <f t="shared" si="69"/>
        <v>3.2185955322172664E-5</v>
      </c>
      <c r="N88" s="46">
        <v>0</v>
      </c>
      <c r="O88" s="46">
        <v>89378700</v>
      </c>
      <c r="P88" s="46">
        <f t="shared" si="86"/>
        <v>189286047</v>
      </c>
      <c r="Q88" s="46">
        <v>89376283.989999995</v>
      </c>
      <c r="R88" s="46">
        <f t="shared" si="87"/>
        <v>189288463.00999999</v>
      </c>
      <c r="S88" s="46">
        <f t="shared" si="88"/>
        <v>2416.0100000053644</v>
      </c>
      <c r="T88" s="46">
        <v>5083.99</v>
      </c>
      <c r="U88" s="46">
        <f t="shared" si="89"/>
        <v>89371200</v>
      </c>
      <c r="V88" s="46">
        <v>5083.99</v>
      </c>
      <c r="W88" s="48">
        <f t="shared" si="90"/>
        <v>0</v>
      </c>
      <c r="X88" s="49">
        <f t="shared" si="78"/>
        <v>0.32073050126430236</v>
      </c>
      <c r="Y88" s="98">
        <f t="shared" si="79"/>
        <v>1.8244108932803042E-5</v>
      </c>
      <c r="Z88" s="98">
        <f t="shared" si="80"/>
        <v>1.8244108932803042E-5</v>
      </c>
      <c r="AA88" s="98">
        <f t="shared" si="81"/>
        <v>5.6882986996514983E-5</v>
      </c>
      <c r="AB88" s="49">
        <f t="shared" si="82"/>
        <v>1</v>
      </c>
    </row>
    <row r="89" spans="1:28" ht="49.5" customHeight="1" x14ac:dyDescent="0.25">
      <c r="A89" s="43" t="s">
        <v>184</v>
      </c>
      <c r="B89" s="44" t="s">
        <v>41</v>
      </c>
      <c r="C89" s="44">
        <v>20</v>
      </c>
      <c r="D89" s="44" t="s">
        <v>38</v>
      </c>
      <c r="E89" s="45" t="s">
        <v>185</v>
      </c>
      <c r="F89" s="46">
        <v>358903296</v>
      </c>
      <c r="G89" s="46">
        <v>0</v>
      </c>
      <c r="H89" s="46">
        <v>0</v>
      </c>
      <c r="I89" s="46">
        <f>3000000+11800+2558585+1600116</f>
        <v>7170501</v>
      </c>
      <c r="J89" s="46">
        <v>0</v>
      </c>
      <c r="K89" s="46">
        <f t="shared" si="77"/>
        <v>7170501</v>
      </c>
      <c r="L89" s="56">
        <f t="shared" si="85"/>
        <v>366073797</v>
      </c>
      <c r="M89" s="53">
        <f t="shared" si="69"/>
        <v>4.2281756130638602E-5</v>
      </c>
      <c r="N89" s="46">
        <v>0</v>
      </c>
      <c r="O89" s="46">
        <v>364473680.72000003</v>
      </c>
      <c r="P89" s="46">
        <f t="shared" si="86"/>
        <v>1600116.2799999714</v>
      </c>
      <c r="Q89" s="46">
        <v>364466813.17000002</v>
      </c>
      <c r="R89" s="46">
        <f t="shared" si="87"/>
        <v>1606983.8299999833</v>
      </c>
      <c r="S89" s="46">
        <f t="shared" si="88"/>
        <v>6867.5500000119209</v>
      </c>
      <c r="T89" s="46">
        <v>125348408.69</v>
      </c>
      <c r="U89" s="46">
        <f t="shared" si="89"/>
        <v>239118404.48000002</v>
      </c>
      <c r="V89" s="46">
        <v>125348408.69</v>
      </c>
      <c r="W89" s="48">
        <f t="shared" si="90"/>
        <v>0</v>
      </c>
      <c r="X89" s="49">
        <f t="shared" si="78"/>
        <v>0.99561021891441204</v>
      </c>
      <c r="Y89" s="49">
        <f t="shared" si="79"/>
        <v>0.34241294984027498</v>
      </c>
      <c r="Z89" s="49">
        <f t="shared" si="80"/>
        <v>0.34241294984027498</v>
      </c>
      <c r="AA89" s="49">
        <f t="shared" si="81"/>
        <v>0.34392269518249152</v>
      </c>
      <c r="AB89" s="49">
        <f t="shared" si="82"/>
        <v>1</v>
      </c>
    </row>
    <row r="90" spans="1:28" ht="41.25" customHeight="1" x14ac:dyDescent="0.25">
      <c r="A90" s="39" t="s">
        <v>186</v>
      </c>
      <c r="B90" s="34" t="s">
        <v>41</v>
      </c>
      <c r="C90" s="34">
        <v>20</v>
      </c>
      <c r="D90" s="34" t="s">
        <v>38</v>
      </c>
      <c r="E90" s="40" t="s">
        <v>187</v>
      </c>
      <c r="F90" s="62">
        <f>SUM(F91:F95)</f>
        <v>646000000</v>
      </c>
      <c r="G90" s="62">
        <f>SUM(G91:G95)</f>
        <v>0</v>
      </c>
      <c r="H90" s="62">
        <f>SUM(H91:H95)</f>
        <v>0</v>
      </c>
      <c r="I90" s="62">
        <f>SUM(I91:I95)</f>
        <v>96113100</v>
      </c>
      <c r="J90" s="62">
        <f>SUM(J91:J95)</f>
        <v>96100000</v>
      </c>
      <c r="K90" s="62">
        <f t="shared" si="77"/>
        <v>13100</v>
      </c>
      <c r="L90" s="66">
        <f>SUM(L91:L95)</f>
        <v>646013100</v>
      </c>
      <c r="M90" s="42">
        <f t="shared" si="69"/>
        <v>7.46149234805731E-5</v>
      </c>
      <c r="N90" s="62">
        <f t="shared" ref="N90:W90" si="91">SUM(N91:N95)</f>
        <v>0</v>
      </c>
      <c r="O90" s="62">
        <f t="shared" si="91"/>
        <v>551304100</v>
      </c>
      <c r="P90" s="62">
        <f t="shared" si="91"/>
        <v>94709000</v>
      </c>
      <c r="Q90" s="62">
        <f t="shared" si="91"/>
        <v>470160719.91000003</v>
      </c>
      <c r="R90" s="62">
        <f t="shared" si="91"/>
        <v>175852380.08999997</v>
      </c>
      <c r="S90" s="62">
        <f t="shared" si="91"/>
        <v>81143380.089999989</v>
      </c>
      <c r="T90" s="62">
        <f t="shared" si="91"/>
        <v>67744682.909999996</v>
      </c>
      <c r="U90" s="62">
        <f t="shared" si="91"/>
        <v>402416037</v>
      </c>
      <c r="V90" s="62">
        <f t="shared" si="91"/>
        <v>67744682.909999996</v>
      </c>
      <c r="W90" s="62">
        <f t="shared" si="91"/>
        <v>0</v>
      </c>
      <c r="X90" s="244">
        <f t="shared" si="78"/>
        <v>0.72778821344334976</v>
      </c>
      <c r="Y90" s="146">
        <f t="shared" si="79"/>
        <v>0.1048658036655913</v>
      </c>
      <c r="Z90" s="146">
        <f t="shared" si="80"/>
        <v>0.1048658036655913</v>
      </c>
      <c r="AA90" s="38">
        <f t="shared" si="81"/>
        <v>0.14408835115568128</v>
      </c>
      <c r="AB90" s="38">
        <f t="shared" si="82"/>
        <v>1</v>
      </c>
    </row>
    <row r="91" spans="1:28" ht="39" customHeight="1" x14ac:dyDescent="0.25">
      <c r="A91" s="43" t="s">
        <v>188</v>
      </c>
      <c r="B91" s="44" t="s">
        <v>41</v>
      </c>
      <c r="C91" s="44">
        <v>20</v>
      </c>
      <c r="D91" s="44" t="s">
        <v>38</v>
      </c>
      <c r="E91" s="45" t="s">
        <v>189</v>
      </c>
      <c r="F91" s="46">
        <v>302000000</v>
      </c>
      <c r="G91" s="46">
        <v>0</v>
      </c>
      <c r="H91" s="46">
        <v>0</v>
      </c>
      <c r="I91" s="46">
        <v>0</v>
      </c>
      <c r="J91" s="46">
        <v>0</v>
      </c>
      <c r="K91" s="46">
        <f t="shared" si="77"/>
        <v>0</v>
      </c>
      <c r="L91" s="56">
        <f t="shared" ref="L91:L96" si="92">+F91+K91</f>
        <v>302000000</v>
      </c>
      <c r="M91" s="53">
        <f t="shared" si="69"/>
        <v>3.4881191869225369E-5</v>
      </c>
      <c r="N91" s="46">
        <v>0</v>
      </c>
      <c r="O91" s="46">
        <v>230000000</v>
      </c>
      <c r="P91" s="46">
        <f t="shared" ref="P91:P96" si="93">L91-O91</f>
        <v>72000000</v>
      </c>
      <c r="Q91" s="46">
        <v>152652000</v>
      </c>
      <c r="R91" s="46">
        <f t="shared" ref="R91:R96" si="94">+L91-Q91</f>
        <v>149348000</v>
      </c>
      <c r="S91" s="46">
        <f t="shared" ref="S91:S96" si="95">O91-Q91</f>
        <v>77348000</v>
      </c>
      <c r="T91" s="46">
        <v>25455000</v>
      </c>
      <c r="U91" s="46">
        <f t="shared" ref="U91:U96" si="96">+Q91-T91</f>
        <v>127197000</v>
      </c>
      <c r="V91" s="46">
        <v>25455000</v>
      </c>
      <c r="W91" s="48">
        <f t="shared" ref="W91:W96" si="97">+T91-V91</f>
        <v>0</v>
      </c>
      <c r="X91" s="241">
        <f t="shared" si="78"/>
        <v>0.5054701986754967</v>
      </c>
      <c r="Y91" s="241">
        <f t="shared" si="79"/>
        <v>8.4288079470198674E-2</v>
      </c>
      <c r="Z91" s="241">
        <f t="shared" si="80"/>
        <v>8.4288079470198674E-2</v>
      </c>
      <c r="AA91" s="49">
        <f t="shared" si="81"/>
        <v>0.16675182768650262</v>
      </c>
      <c r="AB91" s="49">
        <f t="shared" si="82"/>
        <v>1</v>
      </c>
    </row>
    <row r="92" spans="1:28" ht="48" customHeight="1" x14ac:dyDescent="0.25">
      <c r="A92" s="43" t="s">
        <v>190</v>
      </c>
      <c r="B92" s="44" t="s">
        <v>41</v>
      </c>
      <c r="C92" s="44">
        <v>20</v>
      </c>
      <c r="D92" s="44" t="s">
        <v>38</v>
      </c>
      <c r="E92" s="45" t="s">
        <v>191</v>
      </c>
      <c r="F92" s="46">
        <v>40000000</v>
      </c>
      <c r="G92" s="46">
        <v>0</v>
      </c>
      <c r="H92" s="46">
        <v>0</v>
      </c>
      <c r="I92" s="46">
        <v>0</v>
      </c>
      <c r="J92" s="46">
        <v>0</v>
      </c>
      <c r="K92" s="46">
        <f t="shared" si="77"/>
        <v>0</v>
      </c>
      <c r="L92" s="56">
        <f t="shared" si="92"/>
        <v>40000000</v>
      </c>
      <c r="M92" s="53">
        <f t="shared" si="69"/>
        <v>4.6200254131424332E-6</v>
      </c>
      <c r="N92" s="46">
        <v>0</v>
      </c>
      <c r="O92" s="46">
        <v>17291000</v>
      </c>
      <c r="P92" s="46">
        <f t="shared" si="93"/>
        <v>22709000</v>
      </c>
      <c r="Q92" s="46">
        <v>17290591</v>
      </c>
      <c r="R92" s="46">
        <f t="shared" si="94"/>
        <v>22709409</v>
      </c>
      <c r="S92" s="46">
        <f t="shared" si="95"/>
        <v>409</v>
      </c>
      <c r="T92" s="46">
        <v>304591</v>
      </c>
      <c r="U92" s="46">
        <f t="shared" si="96"/>
        <v>16986000</v>
      </c>
      <c r="V92" s="46">
        <v>304591</v>
      </c>
      <c r="W92" s="48">
        <f t="shared" si="97"/>
        <v>0</v>
      </c>
      <c r="X92" s="252">
        <f t="shared" si="78"/>
        <v>0.43226477499999999</v>
      </c>
      <c r="Y92" s="252">
        <f t="shared" si="79"/>
        <v>7.6147749999999998E-3</v>
      </c>
      <c r="Z92" s="252">
        <f t="shared" si="80"/>
        <v>7.6147749999999998E-3</v>
      </c>
      <c r="AA92" s="98">
        <f t="shared" si="81"/>
        <v>1.7615997047180167E-2</v>
      </c>
      <c r="AB92" s="49">
        <f t="shared" si="82"/>
        <v>1</v>
      </c>
    </row>
    <row r="93" spans="1:28" ht="62.25" customHeight="1" x14ac:dyDescent="0.25">
      <c r="A93" s="43" t="s">
        <v>192</v>
      </c>
      <c r="B93" s="44" t="s">
        <v>41</v>
      </c>
      <c r="C93" s="44">
        <v>20</v>
      </c>
      <c r="D93" s="44" t="s">
        <v>38</v>
      </c>
      <c r="E93" s="45" t="s">
        <v>193</v>
      </c>
      <c r="F93" s="46">
        <v>4000000</v>
      </c>
      <c r="G93" s="46">
        <v>0</v>
      </c>
      <c r="H93" s="46">
        <v>0</v>
      </c>
      <c r="I93" s="46">
        <v>0</v>
      </c>
      <c r="J93" s="46">
        <v>0</v>
      </c>
      <c r="K93" s="46">
        <f t="shared" si="77"/>
        <v>0</v>
      </c>
      <c r="L93" s="56">
        <f t="shared" si="92"/>
        <v>4000000</v>
      </c>
      <c r="M93" s="68">
        <f t="shared" si="69"/>
        <v>4.6200254131424328E-7</v>
      </c>
      <c r="N93" s="46">
        <v>0</v>
      </c>
      <c r="O93" s="46">
        <v>4000000</v>
      </c>
      <c r="P93" s="46">
        <f t="shared" si="93"/>
        <v>0</v>
      </c>
      <c r="Q93" s="46">
        <v>214512</v>
      </c>
      <c r="R93" s="46">
        <f t="shared" si="94"/>
        <v>3785488</v>
      </c>
      <c r="S93" s="46">
        <f t="shared" si="95"/>
        <v>3785488</v>
      </c>
      <c r="T93" s="46">
        <v>214512</v>
      </c>
      <c r="U93" s="46">
        <f t="shared" si="96"/>
        <v>0</v>
      </c>
      <c r="V93" s="46">
        <v>214512</v>
      </c>
      <c r="W93" s="48">
        <f t="shared" si="97"/>
        <v>0</v>
      </c>
      <c r="X93" s="241">
        <f t="shared" si="78"/>
        <v>5.3628000000000002E-2</v>
      </c>
      <c r="Y93" s="241">
        <f t="shared" si="79"/>
        <v>5.3628000000000002E-2</v>
      </c>
      <c r="Z93" s="241">
        <f t="shared" si="80"/>
        <v>5.3628000000000002E-2</v>
      </c>
      <c r="AA93" s="49">
        <f t="shared" si="81"/>
        <v>1</v>
      </c>
      <c r="AB93" s="49">
        <f t="shared" si="82"/>
        <v>1</v>
      </c>
    </row>
    <row r="94" spans="1:28" ht="41.25" customHeight="1" x14ac:dyDescent="0.25">
      <c r="A94" s="43" t="s">
        <v>194</v>
      </c>
      <c r="B94" s="44" t="s">
        <v>41</v>
      </c>
      <c r="C94" s="44">
        <v>20</v>
      </c>
      <c r="D94" s="44" t="s">
        <v>38</v>
      </c>
      <c r="E94" s="45" t="s">
        <v>195</v>
      </c>
      <c r="F94" s="46">
        <v>266100000</v>
      </c>
      <c r="G94" s="46">
        <v>0</v>
      </c>
      <c r="H94" s="46">
        <v>0</v>
      </c>
      <c r="I94" s="46">
        <v>8100</v>
      </c>
      <c r="J94" s="46">
        <v>96100000</v>
      </c>
      <c r="K94" s="46">
        <f t="shared" si="77"/>
        <v>-96091900</v>
      </c>
      <c r="L94" s="56">
        <f t="shared" si="92"/>
        <v>170008100</v>
      </c>
      <c r="M94" s="53">
        <f t="shared" si="69"/>
        <v>1.9636043561001502E-5</v>
      </c>
      <c r="N94" s="46">
        <v>0</v>
      </c>
      <c r="O94" s="46">
        <v>170008100</v>
      </c>
      <c r="P94" s="46">
        <f t="shared" si="93"/>
        <v>0</v>
      </c>
      <c r="Q94" s="46">
        <v>170003297.74000001</v>
      </c>
      <c r="R94" s="46">
        <f t="shared" si="94"/>
        <v>4802.2599999904633</v>
      </c>
      <c r="S94" s="46">
        <f t="shared" si="95"/>
        <v>4802.2599999904633</v>
      </c>
      <c r="T94" s="46">
        <v>3297.74</v>
      </c>
      <c r="U94" s="46">
        <f t="shared" si="96"/>
        <v>170000000</v>
      </c>
      <c r="V94" s="46">
        <v>3297.74</v>
      </c>
      <c r="W94" s="48">
        <f t="shared" si="97"/>
        <v>0</v>
      </c>
      <c r="X94" s="241">
        <f t="shared" si="78"/>
        <v>0.99997175275766281</v>
      </c>
      <c r="Y94" s="252">
        <f t="shared" si="79"/>
        <v>1.9397546352203216E-5</v>
      </c>
      <c r="Z94" s="252">
        <f t="shared" si="80"/>
        <v>1.9397546352203216E-5</v>
      </c>
      <c r="AA94" s="98">
        <f t="shared" si="81"/>
        <v>1.9398094294873646E-5</v>
      </c>
      <c r="AB94" s="49">
        <f t="shared" si="82"/>
        <v>1</v>
      </c>
    </row>
    <row r="95" spans="1:28" ht="36.75" customHeight="1" x14ac:dyDescent="0.25">
      <c r="A95" s="43" t="s">
        <v>196</v>
      </c>
      <c r="B95" s="44" t="s">
        <v>41</v>
      </c>
      <c r="C95" s="44">
        <v>20</v>
      </c>
      <c r="D95" s="44" t="s">
        <v>38</v>
      </c>
      <c r="E95" s="45" t="s">
        <v>197</v>
      </c>
      <c r="F95" s="46">
        <v>33900000</v>
      </c>
      <c r="G95" s="46">
        <v>0</v>
      </c>
      <c r="H95" s="46">
        <v>0</v>
      </c>
      <c r="I95" s="46">
        <f>96100000+5000</f>
        <v>96105000</v>
      </c>
      <c r="J95" s="46">
        <v>0</v>
      </c>
      <c r="K95" s="46">
        <f t="shared" si="77"/>
        <v>96105000</v>
      </c>
      <c r="L95" s="56">
        <f t="shared" si="92"/>
        <v>130005000</v>
      </c>
      <c r="M95" s="52">
        <f t="shared" si="69"/>
        <v>1.501566009588955E-5</v>
      </c>
      <c r="N95" s="46">
        <v>0</v>
      </c>
      <c r="O95" s="46">
        <v>130005000</v>
      </c>
      <c r="P95" s="46">
        <f t="shared" si="93"/>
        <v>0</v>
      </c>
      <c r="Q95" s="46">
        <v>130000319.17</v>
      </c>
      <c r="R95" s="46">
        <f t="shared" si="94"/>
        <v>4680.8299999982119</v>
      </c>
      <c r="S95" s="46">
        <f t="shared" si="95"/>
        <v>4680.8299999982119</v>
      </c>
      <c r="T95" s="46">
        <v>41767282.170000002</v>
      </c>
      <c r="U95" s="46">
        <f t="shared" si="96"/>
        <v>88233037</v>
      </c>
      <c r="V95" s="46">
        <v>41767282.170000002</v>
      </c>
      <c r="W95" s="48">
        <f t="shared" si="97"/>
        <v>0</v>
      </c>
      <c r="X95" s="241">
        <f t="shared" si="78"/>
        <v>0.99996399500019229</v>
      </c>
      <c r="Y95" s="269">
        <f t="shared" si="79"/>
        <v>0.32127442921426103</v>
      </c>
      <c r="Z95" s="269">
        <f t="shared" si="80"/>
        <v>0.32127442921426103</v>
      </c>
      <c r="AA95" s="269">
        <f t="shared" si="81"/>
        <v>0.32128599711652539</v>
      </c>
      <c r="AB95" s="55">
        <f t="shared" si="82"/>
        <v>1</v>
      </c>
    </row>
    <row r="96" spans="1:28" ht="26.25" customHeight="1" x14ac:dyDescent="0.25">
      <c r="A96" s="39" t="s">
        <v>198</v>
      </c>
      <c r="B96" s="34" t="s">
        <v>41</v>
      </c>
      <c r="C96" s="34">
        <v>20</v>
      </c>
      <c r="D96" s="34" t="s">
        <v>38</v>
      </c>
      <c r="E96" s="40" t="s">
        <v>199</v>
      </c>
      <c r="F96" s="62">
        <v>80000000</v>
      </c>
      <c r="G96" s="62">
        <v>0</v>
      </c>
      <c r="H96" s="62">
        <v>0</v>
      </c>
      <c r="I96" s="62">
        <v>10012811</v>
      </c>
      <c r="J96" s="62">
        <v>0</v>
      </c>
      <c r="K96" s="62">
        <f t="shared" si="77"/>
        <v>10012811</v>
      </c>
      <c r="L96" s="66">
        <f t="shared" si="92"/>
        <v>90012811</v>
      </c>
      <c r="M96" s="61">
        <f t="shared" si="69"/>
        <v>1.0396536858209669E-5</v>
      </c>
      <c r="N96" s="62">
        <v>0</v>
      </c>
      <c r="O96" s="62">
        <v>28385968.140000001</v>
      </c>
      <c r="P96" s="62">
        <f t="shared" si="93"/>
        <v>61626842.859999999</v>
      </c>
      <c r="Q96" s="62">
        <v>28385968.140000001</v>
      </c>
      <c r="R96" s="62">
        <f t="shared" si="94"/>
        <v>61626842.859999999</v>
      </c>
      <c r="S96" s="62">
        <f t="shared" si="95"/>
        <v>0</v>
      </c>
      <c r="T96" s="62">
        <v>28385968.140000001</v>
      </c>
      <c r="U96" s="62">
        <f t="shared" si="96"/>
        <v>0</v>
      </c>
      <c r="V96" s="62">
        <v>27901133.280000001</v>
      </c>
      <c r="W96" s="63">
        <f t="shared" si="97"/>
        <v>484834.8599999994</v>
      </c>
      <c r="X96" s="38">
        <f t="shared" si="78"/>
        <v>0.31535475700231158</v>
      </c>
      <c r="Y96" s="38">
        <f t="shared" si="79"/>
        <v>0.31535475700231158</v>
      </c>
      <c r="Z96" s="38">
        <f t="shared" si="80"/>
        <v>0.30996846971038378</v>
      </c>
      <c r="AA96" s="38">
        <f t="shared" si="81"/>
        <v>1</v>
      </c>
      <c r="AB96" s="38">
        <f t="shared" si="82"/>
        <v>0.98291991107688181</v>
      </c>
    </row>
    <row r="97" spans="1:28" ht="26.25" customHeight="1" x14ac:dyDescent="0.25">
      <c r="A97" s="39" t="s">
        <v>200</v>
      </c>
      <c r="B97" s="34" t="s">
        <v>37</v>
      </c>
      <c r="C97" s="34">
        <v>10</v>
      </c>
      <c r="D97" s="34" t="s">
        <v>38</v>
      </c>
      <c r="E97" s="40" t="s">
        <v>201</v>
      </c>
      <c r="F97" s="62">
        <f>+F108</f>
        <v>10073090054</v>
      </c>
      <c r="G97" s="62">
        <f>+G108</f>
        <v>0</v>
      </c>
      <c r="H97" s="62">
        <f>+H108</f>
        <v>0</v>
      </c>
      <c r="I97" s="62">
        <f>+I108</f>
        <v>0</v>
      </c>
      <c r="J97" s="62">
        <f>+J108</f>
        <v>0</v>
      </c>
      <c r="K97" s="62">
        <f t="shared" si="77"/>
        <v>0</v>
      </c>
      <c r="L97" s="66">
        <f>+L108</f>
        <v>10073090054</v>
      </c>
      <c r="M97" s="42">
        <f t="shared" si="69"/>
        <v>1.163448300958807E-3</v>
      </c>
      <c r="N97" s="62">
        <f t="shared" ref="N97:W97" si="98">+N108</f>
        <v>0</v>
      </c>
      <c r="O97" s="62">
        <f t="shared" si="98"/>
        <v>35920372.799999997</v>
      </c>
      <c r="P97" s="62">
        <f t="shared" si="98"/>
        <v>10037169681.200001</v>
      </c>
      <c r="Q97" s="62">
        <f t="shared" si="98"/>
        <v>10718478.9</v>
      </c>
      <c r="R97" s="62">
        <f t="shared" si="98"/>
        <v>10062371575.099998</v>
      </c>
      <c r="S97" s="62">
        <f t="shared" si="98"/>
        <v>25201893.899999995</v>
      </c>
      <c r="T97" s="62">
        <f t="shared" si="98"/>
        <v>10718478.9</v>
      </c>
      <c r="U97" s="62">
        <f t="shared" si="98"/>
        <v>0</v>
      </c>
      <c r="V97" s="62">
        <f t="shared" si="98"/>
        <v>10718478.9</v>
      </c>
      <c r="W97" s="62">
        <f t="shared" si="98"/>
        <v>0</v>
      </c>
      <c r="X97" s="38">
        <f t="shared" si="78"/>
        <v>1.0640705922949352E-3</v>
      </c>
      <c r="Y97" s="38">
        <f t="shared" si="79"/>
        <v>1.0640705922949352E-3</v>
      </c>
      <c r="Z97" s="38">
        <f t="shared" si="80"/>
        <v>1.0640705922949352E-3</v>
      </c>
      <c r="AA97" s="38">
        <f t="shared" si="81"/>
        <v>1</v>
      </c>
      <c r="AB97" s="38">
        <f t="shared" si="82"/>
        <v>1</v>
      </c>
    </row>
    <row r="98" spans="1:28" ht="26.25" customHeight="1" x14ac:dyDescent="0.25">
      <c r="A98" s="39" t="s">
        <v>200</v>
      </c>
      <c r="B98" s="34" t="s">
        <v>41</v>
      </c>
      <c r="C98" s="34">
        <v>20</v>
      </c>
      <c r="D98" s="34" t="s">
        <v>38</v>
      </c>
      <c r="E98" s="40" t="s">
        <v>201</v>
      </c>
      <c r="F98" s="62">
        <f>+F99+F102</f>
        <v>6268863000</v>
      </c>
      <c r="G98" s="62">
        <f>+G99+G102</f>
        <v>0</v>
      </c>
      <c r="H98" s="62">
        <f>+H99+H102</f>
        <v>0</v>
      </c>
      <c r="I98" s="62">
        <f>+I99+I102</f>
        <v>0</v>
      </c>
      <c r="J98" s="62">
        <f>+J99+J102</f>
        <v>0</v>
      </c>
      <c r="K98" s="62">
        <f t="shared" si="77"/>
        <v>0</v>
      </c>
      <c r="L98" s="66">
        <f>+L99+L102</f>
        <v>6268863000</v>
      </c>
      <c r="M98" s="42">
        <f t="shared" si="69"/>
        <v>7.2405765928770782E-4</v>
      </c>
      <c r="N98" s="62">
        <f t="shared" ref="N98:W98" si="99">+N99+N102</f>
        <v>6064776000</v>
      </c>
      <c r="O98" s="62">
        <f t="shared" si="99"/>
        <v>204087000</v>
      </c>
      <c r="P98" s="62">
        <f t="shared" si="99"/>
        <v>6064776000</v>
      </c>
      <c r="Q98" s="62">
        <f t="shared" si="99"/>
        <v>5997578</v>
      </c>
      <c r="R98" s="62">
        <f t="shared" si="99"/>
        <v>6262865422</v>
      </c>
      <c r="S98" s="62">
        <f t="shared" si="99"/>
        <v>198089422</v>
      </c>
      <c r="T98" s="62">
        <f t="shared" si="99"/>
        <v>4617556</v>
      </c>
      <c r="U98" s="62">
        <f t="shared" si="99"/>
        <v>1380022</v>
      </c>
      <c r="V98" s="62">
        <f t="shared" si="99"/>
        <v>4617556</v>
      </c>
      <c r="W98" s="62">
        <f t="shared" si="99"/>
        <v>0</v>
      </c>
      <c r="X98" s="38">
        <f t="shared" si="78"/>
        <v>9.5672500738969732E-4</v>
      </c>
      <c r="Y98" s="38">
        <f t="shared" si="79"/>
        <v>7.3658588487258373E-4</v>
      </c>
      <c r="Z98" s="38">
        <f t="shared" si="80"/>
        <v>7.3658588487258373E-4</v>
      </c>
      <c r="AA98" s="38">
        <f t="shared" si="81"/>
        <v>0.76990345102639768</v>
      </c>
      <c r="AB98" s="38">
        <f t="shared" si="82"/>
        <v>1</v>
      </c>
    </row>
    <row r="99" spans="1:28" ht="26.25" customHeight="1" x14ac:dyDescent="0.25">
      <c r="A99" s="39" t="s">
        <v>202</v>
      </c>
      <c r="B99" s="34" t="s">
        <v>41</v>
      </c>
      <c r="C99" s="34">
        <v>20</v>
      </c>
      <c r="D99" s="34" t="s">
        <v>38</v>
      </c>
      <c r="E99" s="40" t="s">
        <v>203</v>
      </c>
      <c r="F99" s="62">
        <f t="shared" ref="F99:J100" si="100">+F100</f>
        <v>6064776000</v>
      </c>
      <c r="G99" s="62">
        <f t="shared" si="100"/>
        <v>0</v>
      </c>
      <c r="H99" s="62">
        <f t="shared" si="100"/>
        <v>0</v>
      </c>
      <c r="I99" s="62">
        <f t="shared" si="100"/>
        <v>0</v>
      </c>
      <c r="J99" s="62">
        <f t="shared" si="100"/>
        <v>0</v>
      </c>
      <c r="K99" s="62">
        <f t="shared" si="77"/>
        <v>0</v>
      </c>
      <c r="L99" s="66">
        <f>+L100</f>
        <v>6064776000</v>
      </c>
      <c r="M99" s="42">
        <f t="shared" si="69"/>
        <v>7.0048548112540778E-4</v>
      </c>
      <c r="N99" s="62">
        <f t="shared" ref="N99:W100" si="101">+N100</f>
        <v>6064776000</v>
      </c>
      <c r="O99" s="62">
        <f t="shared" si="101"/>
        <v>0</v>
      </c>
      <c r="P99" s="62">
        <f t="shared" si="101"/>
        <v>6064776000</v>
      </c>
      <c r="Q99" s="62">
        <f t="shared" si="101"/>
        <v>0</v>
      </c>
      <c r="R99" s="62">
        <f t="shared" si="101"/>
        <v>6064776000</v>
      </c>
      <c r="S99" s="62">
        <f t="shared" si="101"/>
        <v>0</v>
      </c>
      <c r="T99" s="62">
        <f t="shared" si="101"/>
        <v>0</v>
      </c>
      <c r="U99" s="62">
        <f t="shared" si="101"/>
        <v>0</v>
      </c>
      <c r="V99" s="62">
        <f t="shared" si="101"/>
        <v>0</v>
      </c>
      <c r="W99" s="62">
        <f t="shared" si="101"/>
        <v>0</v>
      </c>
      <c r="X99" s="38">
        <f t="shared" si="78"/>
        <v>0</v>
      </c>
      <c r="Y99" s="38">
        <f t="shared" si="79"/>
        <v>0</v>
      </c>
      <c r="Z99" s="38">
        <f t="shared" si="80"/>
        <v>0</v>
      </c>
      <c r="AA99" s="38" t="s">
        <v>40</v>
      </c>
      <c r="AB99" s="38" t="s">
        <v>40</v>
      </c>
    </row>
    <row r="100" spans="1:28" ht="33.75" customHeight="1" x14ac:dyDescent="0.25">
      <c r="A100" s="39" t="s">
        <v>204</v>
      </c>
      <c r="B100" s="34" t="s">
        <v>41</v>
      </c>
      <c r="C100" s="34">
        <v>20</v>
      </c>
      <c r="D100" s="34" t="s">
        <v>38</v>
      </c>
      <c r="E100" s="40" t="s">
        <v>205</v>
      </c>
      <c r="F100" s="62">
        <f t="shared" si="100"/>
        <v>6064776000</v>
      </c>
      <c r="G100" s="62">
        <f t="shared" si="100"/>
        <v>0</v>
      </c>
      <c r="H100" s="62">
        <f t="shared" si="100"/>
        <v>0</v>
      </c>
      <c r="I100" s="62">
        <f t="shared" si="100"/>
        <v>0</v>
      </c>
      <c r="J100" s="62">
        <f t="shared" si="100"/>
        <v>0</v>
      </c>
      <c r="K100" s="62">
        <f t="shared" si="77"/>
        <v>0</v>
      </c>
      <c r="L100" s="66">
        <f>+L101</f>
        <v>6064776000</v>
      </c>
      <c r="M100" s="42">
        <f t="shared" si="69"/>
        <v>7.0048548112540778E-4</v>
      </c>
      <c r="N100" s="62">
        <f t="shared" si="101"/>
        <v>6064776000</v>
      </c>
      <c r="O100" s="62">
        <f t="shared" si="101"/>
        <v>0</v>
      </c>
      <c r="P100" s="62">
        <f t="shared" si="101"/>
        <v>6064776000</v>
      </c>
      <c r="Q100" s="62">
        <f t="shared" si="101"/>
        <v>0</v>
      </c>
      <c r="R100" s="62">
        <f t="shared" si="101"/>
        <v>6064776000</v>
      </c>
      <c r="S100" s="62">
        <f t="shared" si="101"/>
        <v>0</v>
      </c>
      <c r="T100" s="62">
        <f t="shared" si="101"/>
        <v>0</v>
      </c>
      <c r="U100" s="62">
        <f t="shared" si="101"/>
        <v>0</v>
      </c>
      <c r="V100" s="62">
        <f t="shared" si="101"/>
        <v>0</v>
      </c>
      <c r="W100" s="62">
        <f t="shared" si="101"/>
        <v>0</v>
      </c>
      <c r="X100" s="38">
        <f t="shared" si="78"/>
        <v>0</v>
      </c>
      <c r="Y100" s="38">
        <f t="shared" si="79"/>
        <v>0</v>
      </c>
      <c r="Z100" s="38">
        <f t="shared" si="80"/>
        <v>0</v>
      </c>
      <c r="AA100" s="38" t="s">
        <v>40</v>
      </c>
      <c r="AB100" s="38" t="s">
        <v>40</v>
      </c>
    </row>
    <row r="101" spans="1:28" ht="49.5" customHeight="1" x14ac:dyDescent="0.25">
      <c r="A101" s="43" t="s">
        <v>206</v>
      </c>
      <c r="B101" s="44" t="s">
        <v>41</v>
      </c>
      <c r="C101" s="44">
        <v>20</v>
      </c>
      <c r="D101" s="44" t="s">
        <v>38</v>
      </c>
      <c r="E101" s="45" t="s">
        <v>207</v>
      </c>
      <c r="F101" s="59">
        <v>6064776000</v>
      </c>
      <c r="G101" s="46">
        <v>0</v>
      </c>
      <c r="H101" s="46">
        <v>0</v>
      </c>
      <c r="I101" s="46">
        <v>0</v>
      </c>
      <c r="J101" s="46">
        <v>0</v>
      </c>
      <c r="K101" s="46">
        <f t="shared" si="77"/>
        <v>0</v>
      </c>
      <c r="L101" s="56">
        <f>+F101+K101</f>
        <v>6064776000</v>
      </c>
      <c r="M101" s="51">
        <f t="shared" si="69"/>
        <v>7.0048548112540778E-4</v>
      </c>
      <c r="N101" s="59">
        <v>6064776000</v>
      </c>
      <c r="O101" s="46">
        <v>0</v>
      </c>
      <c r="P101" s="46">
        <f>L101-O101</f>
        <v>6064776000</v>
      </c>
      <c r="Q101" s="46">
        <v>0</v>
      </c>
      <c r="R101" s="46">
        <f>+L101-Q101</f>
        <v>6064776000</v>
      </c>
      <c r="S101" s="46">
        <f>O101-Q101</f>
        <v>0</v>
      </c>
      <c r="T101" s="46">
        <v>0</v>
      </c>
      <c r="U101" s="46">
        <f>+Q101-T101</f>
        <v>0</v>
      </c>
      <c r="V101" s="46">
        <v>0</v>
      </c>
      <c r="W101" s="48">
        <f>+T101-V101</f>
        <v>0</v>
      </c>
      <c r="X101" s="49">
        <f t="shared" si="78"/>
        <v>0</v>
      </c>
      <c r="Y101" s="49">
        <f t="shared" si="79"/>
        <v>0</v>
      </c>
      <c r="Z101" s="49">
        <f t="shared" si="80"/>
        <v>0</v>
      </c>
      <c r="AA101" s="49" t="s">
        <v>40</v>
      </c>
      <c r="AB101" s="49" t="s">
        <v>40</v>
      </c>
    </row>
    <row r="102" spans="1:28" ht="31.5" customHeight="1" x14ac:dyDescent="0.25">
      <c r="A102" s="39" t="s">
        <v>208</v>
      </c>
      <c r="B102" s="34" t="s">
        <v>41</v>
      </c>
      <c r="C102" s="34">
        <v>20</v>
      </c>
      <c r="D102" s="34" t="s">
        <v>38</v>
      </c>
      <c r="E102" s="40" t="s">
        <v>209</v>
      </c>
      <c r="F102" s="62">
        <f t="shared" ref="F102:J103" si="102">+F103</f>
        <v>204087000</v>
      </c>
      <c r="G102" s="62">
        <f t="shared" si="102"/>
        <v>0</v>
      </c>
      <c r="H102" s="62">
        <f t="shared" si="102"/>
        <v>0</v>
      </c>
      <c r="I102" s="62">
        <f t="shared" si="102"/>
        <v>0</v>
      </c>
      <c r="J102" s="62">
        <f t="shared" si="102"/>
        <v>0</v>
      </c>
      <c r="K102" s="62">
        <f t="shared" si="77"/>
        <v>0</v>
      </c>
      <c r="L102" s="66">
        <f>+L103</f>
        <v>204087000</v>
      </c>
      <c r="M102" s="61">
        <f t="shared" si="69"/>
        <v>2.3572178162299994E-5</v>
      </c>
      <c r="N102" s="62">
        <f t="shared" ref="N102:W103" si="103">+N103</f>
        <v>0</v>
      </c>
      <c r="O102" s="62">
        <f t="shared" si="103"/>
        <v>204087000</v>
      </c>
      <c r="P102" s="62">
        <f t="shared" si="103"/>
        <v>0</v>
      </c>
      <c r="Q102" s="62">
        <f t="shared" si="103"/>
        <v>5997578</v>
      </c>
      <c r="R102" s="62">
        <f t="shared" si="103"/>
        <v>198089422</v>
      </c>
      <c r="S102" s="62">
        <f t="shared" si="103"/>
        <v>198089422</v>
      </c>
      <c r="T102" s="62">
        <f t="shared" si="103"/>
        <v>4617556</v>
      </c>
      <c r="U102" s="62">
        <f t="shared" si="103"/>
        <v>1380022</v>
      </c>
      <c r="V102" s="62">
        <f t="shared" si="103"/>
        <v>4617556</v>
      </c>
      <c r="W102" s="62">
        <f t="shared" si="103"/>
        <v>0</v>
      </c>
      <c r="X102" s="38">
        <f t="shared" si="78"/>
        <v>2.9387359312450081E-2</v>
      </c>
      <c r="Y102" s="38">
        <f t="shared" si="79"/>
        <v>2.2625429351208062E-2</v>
      </c>
      <c r="Z102" s="38">
        <f t="shared" si="80"/>
        <v>2.2625429351208062E-2</v>
      </c>
      <c r="AA102" s="38">
        <f t="shared" ref="AA102:AA110" si="104">+T102/Q102</f>
        <v>0.76990345102639768</v>
      </c>
      <c r="AB102" s="38">
        <f t="shared" ref="AB102:AB110" si="105">+V102/T102</f>
        <v>1</v>
      </c>
    </row>
    <row r="103" spans="1:28" ht="31.5" customHeight="1" x14ac:dyDescent="0.25">
      <c r="A103" s="39" t="s">
        <v>210</v>
      </c>
      <c r="B103" s="34" t="s">
        <v>41</v>
      </c>
      <c r="C103" s="34">
        <v>20</v>
      </c>
      <c r="D103" s="34" t="s">
        <v>38</v>
      </c>
      <c r="E103" s="40" t="s">
        <v>211</v>
      </c>
      <c r="F103" s="62">
        <f t="shared" si="102"/>
        <v>204087000</v>
      </c>
      <c r="G103" s="62">
        <f t="shared" si="102"/>
        <v>0</v>
      </c>
      <c r="H103" s="62">
        <f t="shared" si="102"/>
        <v>0</v>
      </c>
      <c r="I103" s="62">
        <f t="shared" si="102"/>
        <v>0</v>
      </c>
      <c r="J103" s="62">
        <f t="shared" si="102"/>
        <v>0</v>
      </c>
      <c r="K103" s="62">
        <f t="shared" si="77"/>
        <v>0</v>
      </c>
      <c r="L103" s="66">
        <f>+L104</f>
        <v>204087000</v>
      </c>
      <c r="M103" s="61">
        <f t="shared" si="69"/>
        <v>2.3572178162299994E-5</v>
      </c>
      <c r="N103" s="62">
        <f t="shared" si="103"/>
        <v>0</v>
      </c>
      <c r="O103" s="62">
        <f t="shared" si="103"/>
        <v>204087000</v>
      </c>
      <c r="P103" s="62">
        <f t="shared" si="103"/>
        <v>0</v>
      </c>
      <c r="Q103" s="62">
        <f t="shared" si="103"/>
        <v>5997578</v>
      </c>
      <c r="R103" s="62">
        <f t="shared" si="103"/>
        <v>198089422</v>
      </c>
      <c r="S103" s="62">
        <f t="shared" si="103"/>
        <v>198089422</v>
      </c>
      <c r="T103" s="62">
        <f t="shared" si="103"/>
        <v>4617556</v>
      </c>
      <c r="U103" s="62">
        <f t="shared" si="103"/>
        <v>1380022</v>
      </c>
      <c r="V103" s="62">
        <f t="shared" si="103"/>
        <v>4617556</v>
      </c>
      <c r="W103" s="62">
        <f t="shared" si="103"/>
        <v>0</v>
      </c>
      <c r="X103" s="38">
        <f t="shared" si="78"/>
        <v>2.9387359312450081E-2</v>
      </c>
      <c r="Y103" s="38">
        <f t="shared" si="79"/>
        <v>2.2625429351208062E-2</v>
      </c>
      <c r="Z103" s="38">
        <f t="shared" si="80"/>
        <v>2.2625429351208062E-2</v>
      </c>
      <c r="AA103" s="38">
        <f t="shared" si="104"/>
        <v>0.76990345102639768</v>
      </c>
      <c r="AB103" s="38">
        <f t="shared" si="105"/>
        <v>1</v>
      </c>
    </row>
    <row r="104" spans="1:28" ht="34.5" customHeight="1" x14ac:dyDescent="0.25">
      <c r="A104" s="39" t="s">
        <v>212</v>
      </c>
      <c r="B104" s="34" t="s">
        <v>41</v>
      </c>
      <c r="C104" s="34">
        <v>20</v>
      </c>
      <c r="D104" s="34" t="s">
        <v>38</v>
      </c>
      <c r="E104" s="40" t="s">
        <v>213</v>
      </c>
      <c r="F104" s="62">
        <f>+F105+F106</f>
        <v>204087000</v>
      </c>
      <c r="G104" s="62">
        <f>+G105+G106</f>
        <v>0</v>
      </c>
      <c r="H104" s="62">
        <f>+H105+H106</f>
        <v>0</v>
      </c>
      <c r="I104" s="62">
        <f>+I105+I106</f>
        <v>0</v>
      </c>
      <c r="J104" s="62">
        <f>+J105+J106</f>
        <v>0</v>
      </c>
      <c r="K104" s="62">
        <f t="shared" si="77"/>
        <v>0</v>
      </c>
      <c r="L104" s="66">
        <f>+L105+L106</f>
        <v>204087000</v>
      </c>
      <c r="M104" s="61">
        <f t="shared" si="69"/>
        <v>2.3572178162299994E-5</v>
      </c>
      <c r="N104" s="62">
        <f t="shared" ref="N104:W104" si="106">+N105+N106</f>
        <v>0</v>
      </c>
      <c r="O104" s="62">
        <f t="shared" si="106"/>
        <v>204087000</v>
      </c>
      <c r="P104" s="62">
        <f t="shared" si="106"/>
        <v>0</v>
      </c>
      <c r="Q104" s="62">
        <f t="shared" si="106"/>
        <v>5997578</v>
      </c>
      <c r="R104" s="62">
        <f t="shared" si="106"/>
        <v>198089422</v>
      </c>
      <c r="S104" s="62">
        <f t="shared" si="106"/>
        <v>198089422</v>
      </c>
      <c r="T104" s="62">
        <f t="shared" si="106"/>
        <v>4617556</v>
      </c>
      <c r="U104" s="62">
        <f t="shared" si="106"/>
        <v>1380022</v>
      </c>
      <c r="V104" s="62">
        <f t="shared" si="106"/>
        <v>4617556</v>
      </c>
      <c r="W104" s="62">
        <f t="shared" si="106"/>
        <v>0</v>
      </c>
      <c r="X104" s="38">
        <f t="shared" si="78"/>
        <v>2.9387359312450081E-2</v>
      </c>
      <c r="Y104" s="38">
        <f t="shared" si="79"/>
        <v>2.2625429351208062E-2</v>
      </c>
      <c r="Z104" s="38">
        <f t="shared" si="80"/>
        <v>2.2625429351208062E-2</v>
      </c>
      <c r="AA104" s="38">
        <f t="shared" si="104"/>
        <v>0.76990345102639768</v>
      </c>
      <c r="AB104" s="38">
        <f t="shared" si="105"/>
        <v>1</v>
      </c>
    </row>
    <row r="105" spans="1:28" ht="33.75" customHeight="1" x14ac:dyDescent="0.25">
      <c r="A105" s="43" t="s">
        <v>214</v>
      </c>
      <c r="B105" s="44" t="s">
        <v>41</v>
      </c>
      <c r="C105" s="44">
        <v>20</v>
      </c>
      <c r="D105" s="44" t="s">
        <v>38</v>
      </c>
      <c r="E105" s="45" t="s">
        <v>215</v>
      </c>
      <c r="F105" s="46">
        <v>73471320</v>
      </c>
      <c r="G105" s="46">
        <v>0</v>
      </c>
      <c r="H105" s="46">
        <v>0</v>
      </c>
      <c r="I105" s="46">
        <v>0</v>
      </c>
      <c r="J105" s="46">
        <v>0</v>
      </c>
      <c r="K105" s="46">
        <f t="shared" si="77"/>
        <v>0</v>
      </c>
      <c r="L105" s="56">
        <f>+F105+K105</f>
        <v>73471320</v>
      </c>
      <c r="M105" s="53">
        <f t="shared" si="69"/>
        <v>8.4859841384279969E-6</v>
      </c>
      <c r="N105" s="46">
        <v>0</v>
      </c>
      <c r="O105" s="46">
        <v>73471320</v>
      </c>
      <c r="P105" s="46">
        <f>L105-O105</f>
        <v>0</v>
      </c>
      <c r="Q105" s="46">
        <v>5382465</v>
      </c>
      <c r="R105" s="46">
        <f>+L105-Q105</f>
        <v>68088855</v>
      </c>
      <c r="S105" s="46">
        <f>O105-Q105</f>
        <v>68088855</v>
      </c>
      <c r="T105" s="46">
        <v>4617556</v>
      </c>
      <c r="U105" s="46">
        <f>+Q105-T105</f>
        <v>764909</v>
      </c>
      <c r="V105" s="46">
        <v>4617556</v>
      </c>
      <c r="W105" s="48">
        <f>+T105-V105</f>
        <v>0</v>
      </c>
      <c r="X105" s="49">
        <f t="shared" si="78"/>
        <v>7.3259402444382379E-2</v>
      </c>
      <c r="Y105" s="49">
        <f t="shared" si="79"/>
        <v>6.2848414864466837E-2</v>
      </c>
      <c r="Z105" s="49">
        <f t="shared" si="80"/>
        <v>6.2848414864466837E-2</v>
      </c>
      <c r="AA105" s="49">
        <f t="shared" si="104"/>
        <v>0.85788871827313318</v>
      </c>
      <c r="AB105" s="49">
        <f t="shared" si="105"/>
        <v>1</v>
      </c>
    </row>
    <row r="106" spans="1:28" ht="37.5" customHeight="1" x14ac:dyDescent="0.25">
      <c r="A106" s="43" t="s">
        <v>216</v>
      </c>
      <c r="B106" s="44" t="s">
        <v>41</v>
      </c>
      <c r="C106" s="44">
        <v>20</v>
      </c>
      <c r="D106" s="44" t="s">
        <v>38</v>
      </c>
      <c r="E106" s="45" t="s">
        <v>217</v>
      </c>
      <c r="F106" s="46">
        <v>130615680</v>
      </c>
      <c r="G106" s="46">
        <v>0</v>
      </c>
      <c r="H106" s="46">
        <v>0</v>
      </c>
      <c r="I106" s="46">
        <v>0</v>
      </c>
      <c r="J106" s="46">
        <v>0</v>
      </c>
      <c r="K106" s="46">
        <f t="shared" si="77"/>
        <v>0</v>
      </c>
      <c r="L106" s="56">
        <f>+F106+K106</f>
        <v>130615680</v>
      </c>
      <c r="M106" s="53">
        <f t="shared" si="69"/>
        <v>1.5086194023871996E-5</v>
      </c>
      <c r="N106" s="46">
        <v>0</v>
      </c>
      <c r="O106" s="46">
        <v>130615680</v>
      </c>
      <c r="P106" s="46">
        <f>L106-O106</f>
        <v>0</v>
      </c>
      <c r="Q106" s="46">
        <v>615113</v>
      </c>
      <c r="R106" s="46">
        <f>+L106-Q106</f>
        <v>130000567</v>
      </c>
      <c r="S106" s="46">
        <f>O106-Q106</f>
        <v>130000567</v>
      </c>
      <c r="T106" s="46">
        <v>0</v>
      </c>
      <c r="U106" s="46">
        <f>+Q106-T106</f>
        <v>615113</v>
      </c>
      <c r="V106" s="46">
        <v>0</v>
      </c>
      <c r="W106" s="48">
        <f>+T106-V106</f>
        <v>0</v>
      </c>
      <c r="X106" s="49">
        <f t="shared" si="78"/>
        <v>4.7093350507381657E-3</v>
      </c>
      <c r="Y106" s="49">
        <f t="shared" si="79"/>
        <v>0</v>
      </c>
      <c r="Z106" s="49">
        <f t="shared" si="80"/>
        <v>0</v>
      </c>
      <c r="AA106" s="49">
        <f t="shared" si="104"/>
        <v>0</v>
      </c>
      <c r="AB106" s="49" t="s">
        <v>40</v>
      </c>
    </row>
    <row r="107" spans="1:28" ht="29.25" customHeight="1" x14ac:dyDescent="0.25">
      <c r="A107" s="74" t="s">
        <v>218</v>
      </c>
      <c r="B107" s="75" t="s">
        <v>37</v>
      </c>
      <c r="C107" s="75">
        <v>10</v>
      </c>
      <c r="D107" s="75" t="s">
        <v>38</v>
      </c>
      <c r="E107" s="76" t="s">
        <v>219</v>
      </c>
      <c r="F107" s="77">
        <f>+F108</f>
        <v>10073090054</v>
      </c>
      <c r="G107" s="62">
        <f>+G108</f>
        <v>0</v>
      </c>
      <c r="H107" s="62">
        <f>+H108</f>
        <v>0</v>
      </c>
      <c r="I107" s="62">
        <f>+I108</f>
        <v>0</v>
      </c>
      <c r="J107" s="62">
        <f>+J108</f>
        <v>0</v>
      </c>
      <c r="K107" s="62">
        <f t="shared" si="77"/>
        <v>0</v>
      </c>
      <c r="L107" s="66">
        <f>+L108</f>
        <v>10073090054</v>
      </c>
      <c r="M107" s="253">
        <f t="shared" si="69"/>
        <v>1.163448300958807E-3</v>
      </c>
      <c r="N107" s="62">
        <f t="shared" ref="N107:W107" si="107">+N108</f>
        <v>0</v>
      </c>
      <c r="O107" s="62">
        <f t="shared" si="107"/>
        <v>35920372.799999997</v>
      </c>
      <c r="P107" s="62">
        <f t="shared" si="107"/>
        <v>10037169681.200001</v>
      </c>
      <c r="Q107" s="62">
        <f t="shared" si="107"/>
        <v>10718478.9</v>
      </c>
      <c r="R107" s="62">
        <f t="shared" si="107"/>
        <v>10062371575.099998</v>
      </c>
      <c r="S107" s="62">
        <f t="shared" si="107"/>
        <v>25201893.899999995</v>
      </c>
      <c r="T107" s="62">
        <f t="shared" si="107"/>
        <v>10718478.9</v>
      </c>
      <c r="U107" s="62">
        <f t="shared" si="107"/>
        <v>0</v>
      </c>
      <c r="V107" s="62">
        <f t="shared" si="107"/>
        <v>10718478.9</v>
      </c>
      <c r="W107" s="62">
        <f t="shared" si="107"/>
        <v>0</v>
      </c>
      <c r="X107" s="38">
        <f t="shared" si="78"/>
        <v>1.0640705922949352E-3</v>
      </c>
      <c r="Y107" s="38">
        <f t="shared" si="79"/>
        <v>1.0640705922949352E-3</v>
      </c>
      <c r="Z107" s="38">
        <f t="shared" si="80"/>
        <v>1.0640705922949352E-3</v>
      </c>
      <c r="AA107" s="38">
        <f t="shared" si="104"/>
        <v>1</v>
      </c>
      <c r="AB107" s="38">
        <f t="shared" si="105"/>
        <v>1</v>
      </c>
    </row>
    <row r="108" spans="1:28" ht="29.25" customHeight="1" x14ac:dyDescent="0.25">
      <c r="A108" s="74" t="s">
        <v>220</v>
      </c>
      <c r="B108" s="75" t="s">
        <v>37</v>
      </c>
      <c r="C108" s="75">
        <v>10</v>
      </c>
      <c r="D108" s="75" t="s">
        <v>38</v>
      </c>
      <c r="E108" s="76" t="s">
        <v>221</v>
      </c>
      <c r="F108" s="77">
        <f>+F109+F110</f>
        <v>10073090054</v>
      </c>
      <c r="G108" s="62">
        <f>+G109+G110</f>
        <v>0</v>
      </c>
      <c r="H108" s="62">
        <f>+H109+H110</f>
        <v>0</v>
      </c>
      <c r="I108" s="62">
        <f>+I109+I110</f>
        <v>0</v>
      </c>
      <c r="J108" s="62">
        <f>+J109+J110</f>
        <v>0</v>
      </c>
      <c r="K108" s="62">
        <f t="shared" si="77"/>
        <v>0</v>
      </c>
      <c r="L108" s="66">
        <f>+L109+L110</f>
        <v>10073090054</v>
      </c>
      <c r="M108" s="253">
        <f t="shared" si="69"/>
        <v>1.163448300958807E-3</v>
      </c>
      <c r="N108" s="62">
        <f t="shared" ref="N108:W108" si="108">+N109+N110</f>
        <v>0</v>
      </c>
      <c r="O108" s="62">
        <f t="shared" si="108"/>
        <v>35920372.799999997</v>
      </c>
      <c r="P108" s="62">
        <f t="shared" si="108"/>
        <v>10037169681.200001</v>
      </c>
      <c r="Q108" s="62">
        <f t="shared" si="108"/>
        <v>10718478.9</v>
      </c>
      <c r="R108" s="62">
        <f t="shared" si="108"/>
        <v>10062371575.099998</v>
      </c>
      <c r="S108" s="62">
        <f t="shared" si="108"/>
        <v>25201893.899999995</v>
      </c>
      <c r="T108" s="62">
        <f t="shared" si="108"/>
        <v>10718478.9</v>
      </c>
      <c r="U108" s="62">
        <f t="shared" si="108"/>
        <v>0</v>
      </c>
      <c r="V108" s="62">
        <f t="shared" si="108"/>
        <v>10718478.9</v>
      </c>
      <c r="W108" s="62">
        <f t="shared" si="108"/>
        <v>0</v>
      </c>
      <c r="X108" s="38">
        <f t="shared" si="78"/>
        <v>1.0640705922949352E-3</v>
      </c>
      <c r="Y108" s="38">
        <f t="shared" si="79"/>
        <v>1.0640705922949352E-3</v>
      </c>
      <c r="Z108" s="38">
        <f t="shared" si="80"/>
        <v>1.0640705922949352E-3</v>
      </c>
      <c r="AA108" s="38">
        <f t="shared" si="104"/>
        <v>1</v>
      </c>
      <c r="AB108" s="38">
        <f t="shared" si="105"/>
        <v>1</v>
      </c>
    </row>
    <row r="109" spans="1:28" ht="29.25" customHeight="1" x14ac:dyDescent="0.25">
      <c r="A109" s="78" t="s">
        <v>222</v>
      </c>
      <c r="B109" s="79" t="s">
        <v>37</v>
      </c>
      <c r="C109" s="79">
        <v>10</v>
      </c>
      <c r="D109" s="79" t="s">
        <v>38</v>
      </c>
      <c r="E109" s="80" t="s">
        <v>223</v>
      </c>
      <c r="F109" s="81">
        <v>5036545027</v>
      </c>
      <c r="G109" s="46">
        <v>0</v>
      </c>
      <c r="H109" s="46">
        <v>0</v>
      </c>
      <c r="I109" s="46">
        <v>0</v>
      </c>
      <c r="J109" s="46">
        <v>0</v>
      </c>
      <c r="K109" s="46">
        <f t="shared" si="77"/>
        <v>0</v>
      </c>
      <c r="L109" s="56">
        <f>+F109+K109</f>
        <v>5036545027</v>
      </c>
      <c r="M109" s="51">
        <f t="shared" si="69"/>
        <v>5.817241504794035E-4</v>
      </c>
      <c r="N109" s="46">
        <v>0</v>
      </c>
      <c r="O109" s="46">
        <v>35909372.799999997</v>
      </c>
      <c r="P109" s="46">
        <f>L109-O109</f>
        <v>5000635654.1999998</v>
      </c>
      <c r="Q109" s="46">
        <v>10709154.800000001</v>
      </c>
      <c r="R109" s="46">
        <f>+L109-Q109</f>
        <v>5025835872.1999998</v>
      </c>
      <c r="S109" s="46">
        <f>O109-Q109</f>
        <v>25200217.999999996</v>
      </c>
      <c r="T109" s="46">
        <v>10709154.800000001</v>
      </c>
      <c r="U109" s="46">
        <f>+Q109-T109</f>
        <v>0</v>
      </c>
      <c r="V109" s="46">
        <v>10709154.800000001</v>
      </c>
      <c r="W109" s="48">
        <f>+T109-V109</f>
        <v>0</v>
      </c>
      <c r="X109" s="49">
        <f t="shared" si="78"/>
        <v>2.1262898956705785E-3</v>
      </c>
      <c r="Y109" s="49">
        <f t="shared" si="79"/>
        <v>2.1262898956705785E-3</v>
      </c>
      <c r="Z109" s="49">
        <f t="shared" si="80"/>
        <v>2.1262898956705785E-3</v>
      </c>
      <c r="AA109" s="49">
        <f t="shared" si="104"/>
        <v>1</v>
      </c>
      <c r="AB109" s="49">
        <f t="shared" si="105"/>
        <v>1</v>
      </c>
    </row>
    <row r="110" spans="1:28" ht="29.25" customHeight="1" x14ac:dyDescent="0.25">
      <c r="A110" s="78" t="s">
        <v>224</v>
      </c>
      <c r="B110" s="79" t="s">
        <v>37</v>
      </c>
      <c r="C110" s="79">
        <v>10</v>
      </c>
      <c r="D110" s="79" t="s">
        <v>38</v>
      </c>
      <c r="E110" s="80" t="s">
        <v>225</v>
      </c>
      <c r="F110" s="81">
        <v>5036545027</v>
      </c>
      <c r="G110" s="46">
        <v>0</v>
      </c>
      <c r="H110" s="46">
        <v>0</v>
      </c>
      <c r="I110" s="46">
        <v>0</v>
      </c>
      <c r="J110" s="46">
        <v>0</v>
      </c>
      <c r="K110" s="46">
        <f t="shared" si="77"/>
        <v>0</v>
      </c>
      <c r="L110" s="56">
        <f>+F110+K110</f>
        <v>5036545027</v>
      </c>
      <c r="M110" s="51">
        <f t="shared" si="69"/>
        <v>5.817241504794035E-4</v>
      </c>
      <c r="N110" s="46">
        <v>0</v>
      </c>
      <c r="O110" s="46">
        <v>11000</v>
      </c>
      <c r="P110" s="46">
        <f>L110-O110</f>
        <v>5036534027</v>
      </c>
      <c r="Q110" s="46">
        <v>9324.1</v>
      </c>
      <c r="R110" s="46">
        <f>+L110-Q110</f>
        <v>5036535702.8999996</v>
      </c>
      <c r="S110" s="46">
        <f>O110-Q110</f>
        <v>1675.8999999999996</v>
      </c>
      <c r="T110" s="46">
        <v>9324.1</v>
      </c>
      <c r="U110" s="46">
        <f>+Q110-T110</f>
        <v>0</v>
      </c>
      <c r="V110" s="46">
        <v>9324.1</v>
      </c>
      <c r="W110" s="48">
        <f>+T110-V110</f>
        <v>0</v>
      </c>
      <c r="X110" s="113">
        <f t="shared" si="78"/>
        <v>1.8512889192919351E-6</v>
      </c>
      <c r="Y110" s="113">
        <f t="shared" si="79"/>
        <v>1.8512889192919351E-6</v>
      </c>
      <c r="Z110" s="113">
        <f t="shared" si="80"/>
        <v>1.8512889192919351E-6</v>
      </c>
      <c r="AA110" s="49">
        <f t="shared" si="104"/>
        <v>1</v>
      </c>
      <c r="AB110" s="49">
        <f t="shared" si="105"/>
        <v>1</v>
      </c>
    </row>
    <row r="111" spans="1:28" ht="33" customHeight="1" x14ac:dyDescent="0.25">
      <c r="A111" s="39" t="s">
        <v>226</v>
      </c>
      <c r="B111" s="82" t="s">
        <v>41</v>
      </c>
      <c r="C111" s="82">
        <v>20</v>
      </c>
      <c r="D111" s="82" t="s">
        <v>38</v>
      </c>
      <c r="E111" s="40" t="s">
        <v>227</v>
      </c>
      <c r="F111" s="62">
        <f t="shared" ref="F111:J112" si="109">+F112</f>
        <v>15202471000</v>
      </c>
      <c r="G111" s="62">
        <f t="shared" si="109"/>
        <v>0</v>
      </c>
      <c r="H111" s="62">
        <f t="shared" si="109"/>
        <v>0</v>
      </c>
      <c r="I111" s="62">
        <f t="shared" si="109"/>
        <v>0</v>
      </c>
      <c r="J111" s="62">
        <f t="shared" si="109"/>
        <v>0</v>
      </c>
      <c r="K111" s="62">
        <f t="shared" si="77"/>
        <v>0</v>
      </c>
      <c r="L111" s="66">
        <f>+L112</f>
        <v>15202471000</v>
      </c>
      <c r="M111" s="253">
        <f t="shared" si="69"/>
        <v>1.7558950590640214E-3</v>
      </c>
      <c r="N111" s="62">
        <f t="shared" ref="N111:W112" si="110">+N112</f>
        <v>0</v>
      </c>
      <c r="O111" s="62">
        <f t="shared" si="110"/>
        <v>0</v>
      </c>
      <c r="P111" s="62">
        <f t="shared" si="110"/>
        <v>15202471000</v>
      </c>
      <c r="Q111" s="62">
        <f t="shared" si="110"/>
        <v>0</v>
      </c>
      <c r="R111" s="62">
        <f t="shared" si="110"/>
        <v>15202471000</v>
      </c>
      <c r="S111" s="62">
        <f t="shared" si="110"/>
        <v>0</v>
      </c>
      <c r="T111" s="62">
        <f t="shared" si="110"/>
        <v>0</v>
      </c>
      <c r="U111" s="62">
        <f t="shared" si="110"/>
        <v>0</v>
      </c>
      <c r="V111" s="62">
        <f t="shared" si="110"/>
        <v>0</v>
      </c>
      <c r="W111" s="62">
        <f t="shared" si="110"/>
        <v>0</v>
      </c>
      <c r="X111" s="38">
        <f t="shared" si="78"/>
        <v>0</v>
      </c>
      <c r="Y111" s="38">
        <f t="shared" si="79"/>
        <v>0</v>
      </c>
      <c r="Z111" s="38">
        <f t="shared" si="80"/>
        <v>0</v>
      </c>
      <c r="AA111" s="38" t="s">
        <v>40</v>
      </c>
      <c r="AB111" s="38" t="s">
        <v>40</v>
      </c>
    </row>
    <row r="112" spans="1:28" ht="33" customHeight="1" x14ac:dyDescent="0.25">
      <c r="A112" s="39" t="s">
        <v>228</v>
      </c>
      <c r="B112" s="82" t="s">
        <v>41</v>
      </c>
      <c r="C112" s="82">
        <v>20</v>
      </c>
      <c r="D112" s="82" t="s">
        <v>38</v>
      </c>
      <c r="E112" s="40" t="s">
        <v>229</v>
      </c>
      <c r="F112" s="62">
        <f t="shared" si="109"/>
        <v>15202471000</v>
      </c>
      <c r="G112" s="62">
        <f t="shared" si="109"/>
        <v>0</v>
      </c>
      <c r="H112" s="62">
        <f t="shared" si="109"/>
        <v>0</v>
      </c>
      <c r="I112" s="62">
        <f t="shared" si="109"/>
        <v>0</v>
      </c>
      <c r="J112" s="62">
        <f t="shared" si="109"/>
        <v>0</v>
      </c>
      <c r="K112" s="62">
        <f t="shared" si="77"/>
        <v>0</v>
      </c>
      <c r="L112" s="66">
        <f>+L113</f>
        <v>15202471000</v>
      </c>
      <c r="M112" s="253">
        <f t="shared" si="69"/>
        <v>1.7558950590640214E-3</v>
      </c>
      <c r="N112" s="62">
        <f t="shared" si="110"/>
        <v>0</v>
      </c>
      <c r="O112" s="62">
        <f t="shared" si="110"/>
        <v>0</v>
      </c>
      <c r="P112" s="62">
        <f t="shared" si="110"/>
        <v>15202471000</v>
      </c>
      <c r="Q112" s="62">
        <f t="shared" si="110"/>
        <v>0</v>
      </c>
      <c r="R112" s="62">
        <f t="shared" si="110"/>
        <v>15202471000</v>
      </c>
      <c r="S112" s="62">
        <f t="shared" si="110"/>
        <v>0</v>
      </c>
      <c r="T112" s="62">
        <f t="shared" si="110"/>
        <v>0</v>
      </c>
      <c r="U112" s="62">
        <f t="shared" si="110"/>
        <v>0</v>
      </c>
      <c r="V112" s="62">
        <f t="shared" si="110"/>
        <v>0</v>
      </c>
      <c r="W112" s="62">
        <f t="shared" si="110"/>
        <v>0</v>
      </c>
      <c r="X112" s="38">
        <f t="shared" si="78"/>
        <v>0</v>
      </c>
      <c r="Y112" s="38">
        <f t="shared" si="79"/>
        <v>0</v>
      </c>
      <c r="Z112" s="38">
        <f t="shared" si="80"/>
        <v>0</v>
      </c>
      <c r="AA112" s="38" t="s">
        <v>40</v>
      </c>
      <c r="AB112" s="38" t="s">
        <v>40</v>
      </c>
    </row>
    <row r="113" spans="1:16384" ht="28.5" customHeight="1" thickBot="1" x14ac:dyDescent="0.3">
      <c r="A113" s="83" t="s">
        <v>230</v>
      </c>
      <c r="B113" s="84" t="s">
        <v>41</v>
      </c>
      <c r="C113" s="84">
        <v>20</v>
      </c>
      <c r="D113" s="84" t="s">
        <v>38</v>
      </c>
      <c r="E113" s="85" t="s">
        <v>231</v>
      </c>
      <c r="F113" s="86">
        <v>15202471000</v>
      </c>
      <c r="G113" s="86">
        <v>0</v>
      </c>
      <c r="H113" s="86">
        <v>0</v>
      </c>
      <c r="I113" s="46">
        <v>0</v>
      </c>
      <c r="J113" s="86">
        <v>0</v>
      </c>
      <c r="K113" s="86">
        <f t="shared" si="77"/>
        <v>0</v>
      </c>
      <c r="L113" s="196">
        <f>+F113+K113</f>
        <v>15202471000</v>
      </c>
      <c r="M113" s="263">
        <f t="shared" si="69"/>
        <v>1.7558950590640214E-3</v>
      </c>
      <c r="N113" s="86">
        <v>0</v>
      </c>
      <c r="O113" s="46">
        <v>0</v>
      </c>
      <c r="P113" s="46">
        <f>L113-O113</f>
        <v>15202471000</v>
      </c>
      <c r="Q113" s="46">
        <v>0</v>
      </c>
      <c r="R113" s="86">
        <f>+L113-Q113</f>
        <v>15202471000</v>
      </c>
      <c r="S113" s="46">
        <f>O113-Q113</f>
        <v>0</v>
      </c>
      <c r="T113" s="46">
        <v>0</v>
      </c>
      <c r="U113" s="86">
        <f>+Q113-T113</f>
        <v>0</v>
      </c>
      <c r="V113" s="46">
        <v>0</v>
      </c>
      <c r="W113" s="88">
        <f>+T113-V113</f>
        <v>0</v>
      </c>
      <c r="X113" s="49">
        <f t="shared" si="78"/>
        <v>0</v>
      </c>
      <c r="Y113" s="49">
        <f t="shared" si="79"/>
        <v>0</v>
      </c>
      <c r="Z113" s="49">
        <f t="shared" si="80"/>
        <v>0</v>
      </c>
      <c r="AA113" s="49" t="s">
        <v>40</v>
      </c>
      <c r="AB113" s="49" t="s">
        <v>40</v>
      </c>
    </row>
    <row r="114" spans="1:16384" s="4" customFormat="1" ht="28.5" customHeight="1" thickBot="1" x14ac:dyDescent="0.3">
      <c r="A114" s="21" t="s">
        <v>232</v>
      </c>
      <c r="B114" s="89" t="s">
        <v>37</v>
      </c>
      <c r="C114" s="90">
        <v>11</v>
      </c>
      <c r="D114" s="89" t="s">
        <v>233</v>
      </c>
      <c r="E114" s="23" t="s">
        <v>234</v>
      </c>
      <c r="F114" s="24">
        <f>+F117</f>
        <v>142092023709</v>
      </c>
      <c r="G114" s="24">
        <f>+G117</f>
        <v>0</v>
      </c>
      <c r="H114" s="24">
        <f>+H117</f>
        <v>0</v>
      </c>
      <c r="I114" s="24">
        <f>+I117</f>
        <v>0</v>
      </c>
      <c r="J114" s="24">
        <f>+J117</f>
        <v>0</v>
      </c>
      <c r="K114" s="24">
        <f t="shared" si="77"/>
        <v>0</v>
      </c>
      <c r="L114" s="248">
        <f>+L117</f>
        <v>142092023709</v>
      </c>
      <c r="M114" s="264">
        <f t="shared" si="69"/>
        <v>1.6411719013510427E-2</v>
      </c>
      <c r="N114" s="24">
        <f t="shared" ref="N114:W117" si="111">+N117</f>
        <v>0</v>
      </c>
      <c r="O114" s="24">
        <f t="shared" si="111"/>
        <v>0</v>
      </c>
      <c r="P114" s="24">
        <f t="shared" si="111"/>
        <v>142092023709</v>
      </c>
      <c r="Q114" s="24">
        <f t="shared" si="111"/>
        <v>0</v>
      </c>
      <c r="R114" s="24">
        <f t="shared" si="111"/>
        <v>142092023709</v>
      </c>
      <c r="S114" s="24">
        <f t="shared" si="111"/>
        <v>0</v>
      </c>
      <c r="T114" s="24">
        <f t="shared" si="111"/>
        <v>0</v>
      </c>
      <c r="U114" s="24">
        <f t="shared" si="111"/>
        <v>0</v>
      </c>
      <c r="V114" s="24">
        <f t="shared" si="111"/>
        <v>0</v>
      </c>
      <c r="W114" s="24">
        <f t="shared" si="111"/>
        <v>0</v>
      </c>
      <c r="X114" s="30">
        <f t="shared" si="78"/>
        <v>0</v>
      </c>
      <c r="Y114" s="31">
        <f t="shared" si="79"/>
        <v>0</v>
      </c>
      <c r="Z114" s="31">
        <f t="shared" si="80"/>
        <v>0</v>
      </c>
      <c r="AA114" s="31" t="s">
        <v>40</v>
      </c>
      <c r="AB114" s="32" t="s">
        <v>40</v>
      </c>
    </row>
    <row r="115" spans="1:16384" s="4" customFormat="1" ht="28.5" customHeight="1" thickBot="1" x14ac:dyDescent="0.3">
      <c r="A115" s="21" t="s">
        <v>232</v>
      </c>
      <c r="B115" s="89" t="s">
        <v>37</v>
      </c>
      <c r="C115" s="90">
        <v>10</v>
      </c>
      <c r="D115" s="89" t="s">
        <v>38</v>
      </c>
      <c r="E115" s="23" t="s">
        <v>234</v>
      </c>
      <c r="F115" s="24">
        <v>0</v>
      </c>
      <c r="G115" s="24">
        <f t="shared" ref="G115:J116" si="112">+G118</f>
        <v>500000000000</v>
      </c>
      <c r="H115" s="24">
        <f t="shared" si="112"/>
        <v>0</v>
      </c>
      <c r="I115" s="24">
        <f t="shared" si="112"/>
        <v>0</v>
      </c>
      <c r="J115" s="24">
        <f t="shared" si="112"/>
        <v>0</v>
      </c>
      <c r="K115" s="24">
        <f>+G115-H115+I115-J115</f>
        <v>500000000000</v>
      </c>
      <c r="L115" s="248">
        <f>+L118</f>
        <v>500000000000</v>
      </c>
      <c r="M115" s="264">
        <f t="shared" si="69"/>
        <v>5.7750317664280411E-2</v>
      </c>
      <c r="N115" s="24">
        <f t="shared" si="111"/>
        <v>0</v>
      </c>
      <c r="O115" s="24">
        <f t="shared" si="111"/>
        <v>0</v>
      </c>
      <c r="P115" s="24">
        <f t="shared" si="111"/>
        <v>500000000000</v>
      </c>
      <c r="Q115" s="24">
        <f t="shared" si="111"/>
        <v>0</v>
      </c>
      <c r="R115" s="24">
        <f t="shared" si="111"/>
        <v>500000000000</v>
      </c>
      <c r="S115" s="24">
        <f t="shared" si="111"/>
        <v>0</v>
      </c>
      <c r="T115" s="24">
        <f t="shared" si="111"/>
        <v>0</v>
      </c>
      <c r="U115" s="24">
        <f t="shared" si="111"/>
        <v>0</v>
      </c>
      <c r="V115" s="24">
        <f t="shared" si="111"/>
        <v>0</v>
      </c>
      <c r="W115" s="24">
        <f t="shared" si="111"/>
        <v>0</v>
      </c>
      <c r="X115" s="30">
        <f t="shared" si="78"/>
        <v>0</v>
      </c>
      <c r="Y115" s="31">
        <f t="shared" si="79"/>
        <v>0</v>
      </c>
      <c r="Z115" s="31">
        <f t="shared" si="80"/>
        <v>0</v>
      </c>
      <c r="AA115" s="31" t="s">
        <v>40</v>
      </c>
      <c r="AB115" s="32" t="s">
        <v>40</v>
      </c>
    </row>
    <row r="116" spans="1:16384" s="4" customFormat="1" ht="28.5" customHeight="1" thickBot="1" x14ac:dyDescent="0.3">
      <c r="A116" s="21" t="s">
        <v>232</v>
      </c>
      <c r="B116" s="89" t="s">
        <v>37</v>
      </c>
      <c r="C116" s="90">
        <v>11</v>
      </c>
      <c r="D116" s="89" t="s">
        <v>38</v>
      </c>
      <c r="E116" s="23" t="s">
        <v>234</v>
      </c>
      <c r="F116" s="24">
        <f>+F119</f>
        <v>2577909803112</v>
      </c>
      <c r="G116" s="24">
        <f t="shared" si="112"/>
        <v>0</v>
      </c>
      <c r="H116" s="24">
        <f t="shared" si="112"/>
        <v>0</v>
      </c>
      <c r="I116" s="24">
        <f t="shared" si="112"/>
        <v>0</v>
      </c>
      <c r="J116" s="24">
        <f>+J119</f>
        <v>0</v>
      </c>
      <c r="K116" s="24">
        <f>+G116-H116+I116-J116</f>
        <v>0</v>
      </c>
      <c r="L116" s="248">
        <f>+L119</f>
        <v>2577909803112</v>
      </c>
      <c r="M116" s="264">
        <f t="shared" si="69"/>
        <v>0.29775022007916113</v>
      </c>
      <c r="N116" s="24">
        <f t="shared" si="111"/>
        <v>0</v>
      </c>
      <c r="O116" s="24">
        <f t="shared" si="111"/>
        <v>2068937684103</v>
      </c>
      <c r="P116" s="24">
        <f t="shared" si="111"/>
        <v>508972119009</v>
      </c>
      <c r="Q116" s="24">
        <f t="shared" si="111"/>
        <v>2068937684103</v>
      </c>
      <c r="R116" s="24">
        <f t="shared" si="111"/>
        <v>508972119009</v>
      </c>
      <c r="S116" s="24">
        <f t="shared" si="111"/>
        <v>0</v>
      </c>
      <c r="T116" s="24">
        <f t="shared" si="111"/>
        <v>2068937684103</v>
      </c>
      <c r="U116" s="24">
        <f t="shared" si="111"/>
        <v>0</v>
      </c>
      <c r="V116" s="24">
        <f t="shared" si="111"/>
        <v>2068937684103</v>
      </c>
      <c r="W116" s="24">
        <f t="shared" si="111"/>
        <v>0</v>
      </c>
      <c r="X116" s="30">
        <f t="shared" si="78"/>
        <v>0.80256403137356502</v>
      </c>
      <c r="Y116" s="31">
        <f t="shared" si="79"/>
        <v>0.80256403137356502</v>
      </c>
      <c r="Z116" s="31">
        <f t="shared" si="80"/>
        <v>0.80256403137356502</v>
      </c>
      <c r="AA116" s="31">
        <f>+T116/Q116</f>
        <v>1</v>
      </c>
      <c r="AB116" s="32">
        <f>+V116/T116</f>
        <v>1</v>
      </c>
    </row>
    <row r="117" spans="1:16384" ht="23.25" customHeight="1" x14ac:dyDescent="0.25">
      <c r="A117" s="39" t="s">
        <v>235</v>
      </c>
      <c r="B117" s="34" t="s">
        <v>37</v>
      </c>
      <c r="C117" s="34">
        <v>11</v>
      </c>
      <c r="D117" s="34" t="s">
        <v>233</v>
      </c>
      <c r="E117" s="40" t="s">
        <v>236</v>
      </c>
      <c r="F117" s="63">
        <f t="shared" ref="F117:J117" si="113">+F120</f>
        <v>142092023709</v>
      </c>
      <c r="G117" s="63">
        <f t="shared" si="113"/>
        <v>0</v>
      </c>
      <c r="H117" s="63">
        <f t="shared" si="113"/>
        <v>0</v>
      </c>
      <c r="I117" s="63">
        <f t="shared" si="113"/>
        <v>0</v>
      </c>
      <c r="J117" s="63">
        <f t="shared" si="113"/>
        <v>0</v>
      </c>
      <c r="K117" s="63">
        <f t="shared" si="77"/>
        <v>0</v>
      </c>
      <c r="L117" s="254">
        <f>+L120</f>
        <v>142092023709</v>
      </c>
      <c r="M117" s="253">
        <f t="shared" si="69"/>
        <v>1.6411719013510427E-2</v>
      </c>
      <c r="N117" s="63">
        <f t="shared" si="111"/>
        <v>0</v>
      </c>
      <c r="O117" s="63">
        <f t="shared" si="111"/>
        <v>0</v>
      </c>
      <c r="P117" s="63">
        <f t="shared" si="111"/>
        <v>142092023709</v>
      </c>
      <c r="Q117" s="63">
        <f t="shared" si="111"/>
        <v>0</v>
      </c>
      <c r="R117" s="63">
        <f t="shared" si="111"/>
        <v>142092023709</v>
      </c>
      <c r="S117" s="63">
        <f t="shared" si="111"/>
        <v>0</v>
      </c>
      <c r="T117" s="63">
        <f t="shared" si="111"/>
        <v>0</v>
      </c>
      <c r="U117" s="63">
        <f t="shared" si="111"/>
        <v>0</v>
      </c>
      <c r="V117" s="63">
        <f t="shared" si="111"/>
        <v>0</v>
      </c>
      <c r="W117" s="63">
        <f t="shared" si="111"/>
        <v>0</v>
      </c>
      <c r="X117" s="38">
        <f t="shared" si="78"/>
        <v>0</v>
      </c>
      <c r="Y117" s="38">
        <f t="shared" si="79"/>
        <v>0</v>
      </c>
      <c r="Z117" s="38">
        <f t="shared" si="80"/>
        <v>0</v>
      </c>
      <c r="AA117" s="38" t="s">
        <v>40</v>
      </c>
      <c r="AB117" s="38" t="s">
        <v>40</v>
      </c>
    </row>
    <row r="118" spans="1:16384" s="3" customFormat="1" ht="23.25" customHeight="1" x14ac:dyDescent="0.25">
      <c r="A118" s="39" t="s">
        <v>235</v>
      </c>
      <c r="B118" s="82" t="s">
        <v>37</v>
      </c>
      <c r="C118" s="82">
        <v>10</v>
      </c>
      <c r="D118" s="82" t="s">
        <v>38</v>
      </c>
      <c r="E118" s="40" t="s">
        <v>236</v>
      </c>
      <c r="F118" s="63">
        <f t="shared" ref="F118:J119" si="114">+F123</f>
        <v>0</v>
      </c>
      <c r="G118" s="63">
        <f t="shared" si="114"/>
        <v>500000000000</v>
      </c>
      <c r="H118" s="63">
        <f t="shared" si="114"/>
        <v>0</v>
      </c>
      <c r="I118" s="63">
        <f t="shared" si="114"/>
        <v>0</v>
      </c>
      <c r="J118" s="63">
        <f t="shared" si="114"/>
        <v>0</v>
      </c>
      <c r="K118" s="63">
        <f t="shared" si="77"/>
        <v>500000000000</v>
      </c>
      <c r="L118" s="254">
        <f>+L123</f>
        <v>500000000000</v>
      </c>
      <c r="M118" s="253">
        <f t="shared" si="69"/>
        <v>5.7750317664280411E-2</v>
      </c>
      <c r="N118" s="63">
        <f t="shared" ref="N118:W119" si="115">+N123</f>
        <v>0</v>
      </c>
      <c r="O118" s="63">
        <f t="shared" si="115"/>
        <v>0</v>
      </c>
      <c r="P118" s="63">
        <f t="shared" si="115"/>
        <v>500000000000</v>
      </c>
      <c r="Q118" s="63">
        <f t="shared" si="115"/>
        <v>0</v>
      </c>
      <c r="R118" s="63">
        <f t="shared" si="115"/>
        <v>500000000000</v>
      </c>
      <c r="S118" s="63">
        <f t="shared" si="115"/>
        <v>0</v>
      </c>
      <c r="T118" s="63">
        <f t="shared" si="115"/>
        <v>0</v>
      </c>
      <c r="U118" s="63">
        <f t="shared" si="115"/>
        <v>0</v>
      </c>
      <c r="V118" s="63">
        <f t="shared" si="115"/>
        <v>0</v>
      </c>
      <c r="W118" s="63">
        <f t="shared" si="115"/>
        <v>0</v>
      </c>
      <c r="X118" s="38">
        <f t="shared" si="78"/>
        <v>0</v>
      </c>
      <c r="Y118" s="38">
        <f t="shared" si="79"/>
        <v>0</v>
      </c>
      <c r="Z118" s="38">
        <f t="shared" si="80"/>
        <v>0</v>
      </c>
      <c r="AA118" s="38" t="s">
        <v>40</v>
      </c>
      <c r="AB118" s="38" t="s">
        <v>40</v>
      </c>
    </row>
    <row r="119" spans="1:16384" ht="23.25" customHeight="1" x14ac:dyDescent="0.25">
      <c r="A119" s="39" t="s">
        <v>235</v>
      </c>
      <c r="B119" s="82" t="s">
        <v>37</v>
      </c>
      <c r="C119" s="82">
        <v>11</v>
      </c>
      <c r="D119" s="82" t="s">
        <v>38</v>
      </c>
      <c r="E119" s="40" t="s">
        <v>236</v>
      </c>
      <c r="F119" s="63">
        <f t="shared" si="114"/>
        <v>2577909803112</v>
      </c>
      <c r="G119" s="63">
        <f t="shared" si="114"/>
        <v>0</v>
      </c>
      <c r="H119" s="63">
        <f t="shared" si="114"/>
        <v>0</v>
      </c>
      <c r="I119" s="63">
        <f t="shared" si="114"/>
        <v>0</v>
      </c>
      <c r="J119" s="63">
        <f t="shared" si="114"/>
        <v>0</v>
      </c>
      <c r="K119" s="63">
        <f t="shared" si="77"/>
        <v>0</v>
      </c>
      <c r="L119" s="254">
        <f>+L124</f>
        <v>2577909803112</v>
      </c>
      <c r="M119" s="253">
        <f t="shared" si="69"/>
        <v>0.29775022007916113</v>
      </c>
      <c r="N119" s="63">
        <f t="shared" si="115"/>
        <v>0</v>
      </c>
      <c r="O119" s="63">
        <f t="shared" si="115"/>
        <v>2068937684103</v>
      </c>
      <c r="P119" s="63">
        <f t="shared" si="115"/>
        <v>508972119009</v>
      </c>
      <c r="Q119" s="63">
        <f t="shared" si="115"/>
        <v>2068937684103</v>
      </c>
      <c r="R119" s="63">
        <f t="shared" si="115"/>
        <v>508972119009</v>
      </c>
      <c r="S119" s="63">
        <f t="shared" si="115"/>
        <v>0</v>
      </c>
      <c r="T119" s="63">
        <f t="shared" si="115"/>
        <v>2068937684103</v>
      </c>
      <c r="U119" s="63">
        <f t="shared" si="115"/>
        <v>0</v>
      </c>
      <c r="V119" s="63">
        <f t="shared" si="115"/>
        <v>2068937684103</v>
      </c>
      <c r="W119" s="63">
        <f t="shared" si="115"/>
        <v>0</v>
      </c>
      <c r="X119" s="38">
        <f t="shared" si="78"/>
        <v>0.80256403137356502</v>
      </c>
      <c r="Y119" s="38">
        <f t="shared" si="79"/>
        <v>0.80256403137356502</v>
      </c>
      <c r="Z119" s="38">
        <f t="shared" si="80"/>
        <v>0.80256403137356502</v>
      </c>
      <c r="AA119" s="38">
        <f>+T119/Q119</f>
        <v>1</v>
      </c>
      <c r="AB119" s="38">
        <f>+V119/T119</f>
        <v>1</v>
      </c>
    </row>
    <row r="120" spans="1:16384" ht="23.25" customHeight="1" x14ac:dyDescent="0.25">
      <c r="A120" s="39" t="s">
        <v>237</v>
      </c>
      <c r="B120" s="34" t="s">
        <v>37</v>
      </c>
      <c r="C120" s="34">
        <v>11</v>
      </c>
      <c r="D120" s="34" t="s">
        <v>233</v>
      </c>
      <c r="E120" s="40" t="s">
        <v>238</v>
      </c>
      <c r="F120" s="63">
        <f>+F121</f>
        <v>142092023709</v>
      </c>
      <c r="G120" s="63">
        <f>+G121</f>
        <v>0</v>
      </c>
      <c r="H120" s="63">
        <f>+H121</f>
        <v>0</v>
      </c>
      <c r="I120" s="63">
        <f>+I121</f>
        <v>0</v>
      </c>
      <c r="J120" s="63">
        <f>+J121</f>
        <v>0</v>
      </c>
      <c r="K120" s="63">
        <f t="shared" si="77"/>
        <v>0</v>
      </c>
      <c r="L120" s="254">
        <f>+L121</f>
        <v>142092023709</v>
      </c>
      <c r="M120" s="253">
        <f t="shared" si="69"/>
        <v>1.6411719013510427E-2</v>
      </c>
      <c r="N120" s="63">
        <f t="shared" ref="N120:W121" si="116">+N121</f>
        <v>0</v>
      </c>
      <c r="O120" s="63">
        <f t="shared" si="116"/>
        <v>0</v>
      </c>
      <c r="P120" s="63">
        <f t="shared" si="116"/>
        <v>142092023709</v>
      </c>
      <c r="Q120" s="63">
        <f t="shared" si="116"/>
        <v>0</v>
      </c>
      <c r="R120" s="63">
        <f t="shared" si="116"/>
        <v>142092023709</v>
      </c>
      <c r="S120" s="63">
        <f t="shared" si="116"/>
        <v>0</v>
      </c>
      <c r="T120" s="63">
        <f t="shared" si="116"/>
        <v>0</v>
      </c>
      <c r="U120" s="63">
        <f t="shared" si="116"/>
        <v>0</v>
      </c>
      <c r="V120" s="63">
        <f t="shared" si="116"/>
        <v>0</v>
      </c>
      <c r="W120" s="63">
        <f t="shared" si="116"/>
        <v>0</v>
      </c>
      <c r="X120" s="38">
        <f t="shared" si="78"/>
        <v>0</v>
      </c>
      <c r="Y120" s="38">
        <f t="shared" si="79"/>
        <v>0</v>
      </c>
      <c r="Z120" s="38">
        <f t="shared" si="80"/>
        <v>0</v>
      </c>
      <c r="AA120" s="38" t="s">
        <v>40</v>
      </c>
      <c r="AB120" s="38" t="s">
        <v>40</v>
      </c>
    </row>
    <row r="121" spans="1:16384" s="4" customFormat="1" ht="23.25" customHeight="1" x14ac:dyDescent="0.25">
      <c r="A121" s="39" t="s">
        <v>239</v>
      </c>
      <c r="B121" s="34" t="s">
        <v>37</v>
      </c>
      <c r="C121" s="34">
        <v>11</v>
      </c>
      <c r="D121" s="34" t="s">
        <v>233</v>
      </c>
      <c r="E121" s="40" t="s">
        <v>240</v>
      </c>
      <c r="F121" s="63">
        <f t="shared" ref="F121:J121" si="117">+F122</f>
        <v>142092023709</v>
      </c>
      <c r="G121" s="63">
        <f t="shared" si="117"/>
        <v>0</v>
      </c>
      <c r="H121" s="63">
        <f t="shared" si="117"/>
        <v>0</v>
      </c>
      <c r="I121" s="63">
        <f t="shared" si="117"/>
        <v>0</v>
      </c>
      <c r="J121" s="63">
        <f t="shared" si="117"/>
        <v>0</v>
      </c>
      <c r="K121" s="63">
        <f t="shared" si="77"/>
        <v>0</v>
      </c>
      <c r="L121" s="254">
        <f>+L122</f>
        <v>142092023709</v>
      </c>
      <c r="M121" s="253">
        <f t="shared" si="69"/>
        <v>1.6411719013510427E-2</v>
      </c>
      <c r="N121" s="63">
        <f t="shared" si="116"/>
        <v>0</v>
      </c>
      <c r="O121" s="63">
        <f t="shared" si="116"/>
        <v>0</v>
      </c>
      <c r="P121" s="63">
        <f t="shared" si="116"/>
        <v>142092023709</v>
      </c>
      <c r="Q121" s="63">
        <f t="shared" si="116"/>
        <v>0</v>
      </c>
      <c r="R121" s="63">
        <f t="shared" si="116"/>
        <v>142092023709</v>
      </c>
      <c r="S121" s="63">
        <f t="shared" si="116"/>
        <v>0</v>
      </c>
      <c r="T121" s="63">
        <f t="shared" si="116"/>
        <v>0</v>
      </c>
      <c r="U121" s="63">
        <f t="shared" si="116"/>
        <v>0</v>
      </c>
      <c r="V121" s="63">
        <f t="shared" si="116"/>
        <v>0</v>
      </c>
      <c r="W121" s="63">
        <f t="shared" si="116"/>
        <v>0</v>
      </c>
      <c r="X121" s="38">
        <f t="shared" si="78"/>
        <v>0</v>
      </c>
      <c r="Y121" s="38">
        <f t="shared" si="79"/>
        <v>0</v>
      </c>
      <c r="Z121" s="38">
        <f t="shared" si="80"/>
        <v>0</v>
      </c>
      <c r="AA121" s="38" t="s">
        <v>40</v>
      </c>
      <c r="AB121" s="38" t="s">
        <v>40</v>
      </c>
    </row>
    <row r="122" spans="1:16384" ht="23.25" customHeight="1" x14ac:dyDescent="0.25">
      <c r="A122" s="43" t="s">
        <v>241</v>
      </c>
      <c r="B122" s="44" t="s">
        <v>37</v>
      </c>
      <c r="C122" s="44">
        <v>11</v>
      </c>
      <c r="D122" s="44" t="s">
        <v>233</v>
      </c>
      <c r="E122" s="45" t="s">
        <v>37</v>
      </c>
      <c r="F122" s="48">
        <v>142092023709</v>
      </c>
      <c r="G122" s="48">
        <v>0</v>
      </c>
      <c r="H122" s="48">
        <v>0</v>
      </c>
      <c r="I122" s="46">
        <v>0</v>
      </c>
      <c r="J122" s="48">
        <v>0</v>
      </c>
      <c r="K122" s="48">
        <f t="shared" si="77"/>
        <v>0</v>
      </c>
      <c r="L122" s="255">
        <f>+F122+K122</f>
        <v>142092023709</v>
      </c>
      <c r="M122" s="253">
        <f t="shared" si="69"/>
        <v>1.6411719013510427E-2</v>
      </c>
      <c r="N122" s="48">
        <v>0</v>
      </c>
      <c r="O122" s="46">
        <v>0</v>
      </c>
      <c r="P122" s="88">
        <f>L122-O122</f>
        <v>142092023709</v>
      </c>
      <c r="Q122" s="46">
        <v>0</v>
      </c>
      <c r="R122" s="88">
        <f>+L122-Q122</f>
        <v>142092023709</v>
      </c>
      <c r="S122" s="46">
        <f>O122-Q122</f>
        <v>0</v>
      </c>
      <c r="T122" s="46">
        <v>0</v>
      </c>
      <c r="U122" s="88">
        <f>+Q122-T122</f>
        <v>0</v>
      </c>
      <c r="V122" s="46">
        <v>0</v>
      </c>
      <c r="W122" s="88">
        <f>+T122-V122</f>
        <v>0</v>
      </c>
      <c r="X122" s="58">
        <f t="shared" si="78"/>
        <v>0</v>
      </c>
      <c r="Y122" s="58">
        <f t="shared" si="79"/>
        <v>0</v>
      </c>
      <c r="Z122" s="58">
        <f t="shared" si="80"/>
        <v>0</v>
      </c>
      <c r="AA122" s="58" t="s">
        <v>40</v>
      </c>
      <c r="AB122" s="58" t="s">
        <v>40</v>
      </c>
    </row>
    <row r="123" spans="1:16384" s="3" customFormat="1" ht="23.25" customHeight="1" x14ac:dyDescent="0.25">
      <c r="A123" s="39" t="s">
        <v>242</v>
      </c>
      <c r="B123" s="82" t="s">
        <v>37</v>
      </c>
      <c r="C123" s="82">
        <v>10</v>
      </c>
      <c r="D123" s="82" t="s">
        <v>38</v>
      </c>
      <c r="E123" s="40" t="s">
        <v>243</v>
      </c>
      <c r="F123" s="63">
        <v>0</v>
      </c>
      <c r="G123" s="63">
        <v>500000000000</v>
      </c>
      <c r="H123" s="63">
        <f t="shared" ref="H123:J124" si="118">+H124</f>
        <v>0</v>
      </c>
      <c r="I123" s="63">
        <f t="shared" si="118"/>
        <v>0</v>
      </c>
      <c r="J123" s="63">
        <f t="shared" si="118"/>
        <v>0</v>
      </c>
      <c r="K123" s="63">
        <f t="shared" si="77"/>
        <v>500000000000</v>
      </c>
      <c r="L123" s="254">
        <f>+F123+K123</f>
        <v>500000000000</v>
      </c>
      <c r="M123" s="253">
        <f t="shared" si="69"/>
        <v>5.7750317664280411E-2</v>
      </c>
      <c r="N123" s="63">
        <f t="shared" ref="N123:W124" si="119">+N124</f>
        <v>0</v>
      </c>
      <c r="O123" s="63">
        <v>0</v>
      </c>
      <c r="P123" s="283">
        <f>L123-O123</f>
        <v>500000000000</v>
      </c>
      <c r="Q123" s="63">
        <v>0</v>
      </c>
      <c r="R123" s="283">
        <f>+L123-Q123</f>
        <v>500000000000</v>
      </c>
      <c r="S123" s="62">
        <f>O123-Q123</f>
        <v>0</v>
      </c>
      <c r="T123" s="63">
        <v>0</v>
      </c>
      <c r="U123" s="283">
        <f>+Q123-T123</f>
        <v>0</v>
      </c>
      <c r="V123" s="63">
        <v>0</v>
      </c>
      <c r="W123" s="283">
        <f>+T123-V123</f>
        <v>0</v>
      </c>
      <c r="X123" s="38">
        <f t="shared" si="78"/>
        <v>0</v>
      </c>
      <c r="Y123" s="38">
        <f t="shared" si="79"/>
        <v>0</v>
      </c>
      <c r="Z123" s="38">
        <f t="shared" si="80"/>
        <v>0</v>
      </c>
      <c r="AA123" s="38" t="s">
        <v>40</v>
      </c>
      <c r="AB123" s="38" t="s">
        <v>40</v>
      </c>
    </row>
    <row r="124" spans="1:16384" ht="23.25" customHeight="1" x14ac:dyDescent="0.25">
      <c r="A124" s="39" t="s">
        <v>242</v>
      </c>
      <c r="B124" s="82" t="s">
        <v>37</v>
      </c>
      <c r="C124" s="82">
        <v>11</v>
      </c>
      <c r="D124" s="82" t="s">
        <v>38</v>
      </c>
      <c r="E124" s="40" t="s">
        <v>243</v>
      </c>
      <c r="F124" s="63">
        <f>+F125</f>
        <v>2577909803112</v>
      </c>
      <c r="G124" s="63">
        <f>+G125</f>
        <v>0</v>
      </c>
      <c r="H124" s="63">
        <f t="shared" si="118"/>
        <v>0</v>
      </c>
      <c r="I124" s="63">
        <f t="shared" si="118"/>
        <v>0</v>
      </c>
      <c r="J124" s="63">
        <f t="shared" si="118"/>
        <v>0</v>
      </c>
      <c r="K124" s="63">
        <f t="shared" si="77"/>
        <v>0</v>
      </c>
      <c r="L124" s="254">
        <f>+L125</f>
        <v>2577909803112</v>
      </c>
      <c r="M124" s="253">
        <f t="shared" si="69"/>
        <v>0.29775022007916113</v>
      </c>
      <c r="N124" s="63">
        <f t="shared" si="119"/>
        <v>0</v>
      </c>
      <c r="O124" s="63">
        <f t="shared" si="119"/>
        <v>2068937684103</v>
      </c>
      <c r="P124" s="63">
        <f t="shared" si="119"/>
        <v>508972119009</v>
      </c>
      <c r="Q124" s="63">
        <f t="shared" si="119"/>
        <v>2068937684103</v>
      </c>
      <c r="R124" s="63">
        <f t="shared" si="119"/>
        <v>508972119009</v>
      </c>
      <c r="S124" s="63">
        <f t="shared" si="119"/>
        <v>0</v>
      </c>
      <c r="T124" s="63">
        <f t="shared" si="119"/>
        <v>2068937684103</v>
      </c>
      <c r="U124" s="63">
        <f t="shared" si="119"/>
        <v>0</v>
      </c>
      <c r="V124" s="63">
        <f t="shared" si="119"/>
        <v>2068937684103</v>
      </c>
      <c r="W124" s="63">
        <f t="shared" si="119"/>
        <v>0</v>
      </c>
      <c r="X124" s="38">
        <f t="shared" si="78"/>
        <v>0.80256403137356502</v>
      </c>
      <c r="Y124" s="38">
        <f t="shared" si="79"/>
        <v>0.80256403137356502</v>
      </c>
      <c r="Z124" s="38">
        <f t="shared" si="80"/>
        <v>0.80256403137356502</v>
      </c>
      <c r="AA124" s="38">
        <f t="shared" ref="AA124:AA187" si="120">+T124/Q124</f>
        <v>1</v>
      </c>
      <c r="AB124" s="38">
        <f t="shared" ref="AB124:AB130" si="121">+V124/T124</f>
        <v>1</v>
      </c>
    </row>
    <row r="125" spans="1:16384" s="3" customFormat="1" ht="23.25" customHeight="1" thickBot="1" x14ac:dyDescent="0.3">
      <c r="A125" s="83" t="s">
        <v>244</v>
      </c>
      <c r="B125" s="84" t="s">
        <v>37</v>
      </c>
      <c r="C125" s="84">
        <v>11</v>
      </c>
      <c r="D125" s="84" t="s">
        <v>38</v>
      </c>
      <c r="E125" s="85" t="s">
        <v>245</v>
      </c>
      <c r="F125" s="86">
        <v>2577909803112</v>
      </c>
      <c r="G125" s="88">
        <v>0</v>
      </c>
      <c r="H125" s="88">
        <v>0</v>
      </c>
      <c r="I125" s="88">
        <v>0</v>
      </c>
      <c r="J125" s="88">
        <v>0</v>
      </c>
      <c r="K125" s="88">
        <f t="shared" si="77"/>
        <v>0</v>
      </c>
      <c r="L125" s="256">
        <f>+F125+K125</f>
        <v>2577909803112</v>
      </c>
      <c r="M125" s="263">
        <f t="shared" si="69"/>
        <v>0.29775022007916113</v>
      </c>
      <c r="N125" s="88">
        <v>0</v>
      </c>
      <c r="O125" s="86">
        <v>2068937684103</v>
      </c>
      <c r="P125" s="88">
        <f>L125-O125</f>
        <v>508972119009</v>
      </c>
      <c r="Q125" s="86">
        <v>2068937684103</v>
      </c>
      <c r="R125" s="88">
        <f>+L125-Q125</f>
        <v>508972119009</v>
      </c>
      <c r="S125" s="86">
        <f>O125-Q125</f>
        <v>0</v>
      </c>
      <c r="T125" s="86">
        <v>2068937684103</v>
      </c>
      <c r="U125" s="88">
        <f>+Q125-T125</f>
        <v>0</v>
      </c>
      <c r="V125" s="86">
        <v>2068937684103</v>
      </c>
      <c r="W125" s="88">
        <f>+T125-V125</f>
        <v>0</v>
      </c>
      <c r="X125" s="284">
        <f t="shared" si="78"/>
        <v>0.80256403137356502</v>
      </c>
      <c r="Y125" s="284">
        <f t="shared" si="79"/>
        <v>0.80256403137356502</v>
      </c>
      <c r="Z125" s="284">
        <f t="shared" si="80"/>
        <v>0.80256403137356502</v>
      </c>
      <c r="AA125" s="284">
        <f t="shared" si="120"/>
        <v>1</v>
      </c>
      <c r="AB125" s="284">
        <f t="shared" si="121"/>
        <v>1</v>
      </c>
    </row>
    <row r="126" spans="1:16384" s="4" customFormat="1" ht="28.5" customHeight="1" thickBot="1" x14ac:dyDescent="0.3">
      <c r="A126" s="21" t="s">
        <v>246</v>
      </c>
      <c r="B126" s="89" t="s">
        <v>37</v>
      </c>
      <c r="C126" s="90">
        <v>10</v>
      </c>
      <c r="D126" s="89" t="s">
        <v>38</v>
      </c>
      <c r="E126" s="23" t="s">
        <v>247</v>
      </c>
      <c r="F126" s="24">
        <f t="shared" ref="F126:L126" si="122">+F129+F235+F260+F270+F276+F245</f>
        <v>4895916309483</v>
      </c>
      <c r="G126" s="24">
        <f t="shared" si="122"/>
        <v>266000000000</v>
      </c>
      <c r="H126" s="24">
        <f t="shared" si="122"/>
        <v>0</v>
      </c>
      <c r="I126" s="24">
        <f t="shared" si="122"/>
        <v>0</v>
      </c>
      <c r="J126" s="24">
        <f t="shared" si="122"/>
        <v>0</v>
      </c>
      <c r="K126" s="24">
        <f t="shared" si="122"/>
        <v>266000000000</v>
      </c>
      <c r="L126" s="248">
        <f t="shared" si="122"/>
        <v>5161916309483</v>
      </c>
      <c r="M126" s="25">
        <f t="shared" si="69"/>
        <v>0.59620461325814655</v>
      </c>
      <c r="N126" s="24">
        <f t="shared" ref="N126:W126" si="123">+N129+N235+N260+N270+N276+N245</f>
        <v>0</v>
      </c>
      <c r="O126" s="24">
        <f>+O129+O235+O260+O270+O276+O245</f>
        <v>3760341922145.5698</v>
      </c>
      <c r="P126" s="24">
        <f>+P129+P235+P260+P270+P276+P245+46000000000</f>
        <v>1401574387337.4302</v>
      </c>
      <c r="Q126" s="24">
        <f t="shared" si="123"/>
        <v>3756023813127.52</v>
      </c>
      <c r="R126" s="24">
        <f t="shared" si="123"/>
        <v>1359892496355.4802</v>
      </c>
      <c r="S126" s="24">
        <f t="shared" si="123"/>
        <v>4318109018.0500021</v>
      </c>
      <c r="T126" s="24">
        <f t="shared" si="123"/>
        <v>54583253913.25</v>
      </c>
      <c r="U126" s="24">
        <f t="shared" si="123"/>
        <v>3701440559214.27</v>
      </c>
      <c r="V126" s="24">
        <f t="shared" si="123"/>
        <v>54323878306.25</v>
      </c>
      <c r="W126" s="24">
        <f t="shared" si="123"/>
        <v>259375607</v>
      </c>
      <c r="X126" s="31">
        <f t="shared" si="78"/>
        <v>0.72764136183829575</v>
      </c>
      <c r="Y126" s="243">
        <f t="shared" si="79"/>
        <v>1.0574222951459837E-2</v>
      </c>
      <c r="Z126" s="31">
        <f t="shared" si="80"/>
        <v>1.0523975021921829E-2</v>
      </c>
      <c r="AA126" s="31">
        <f t="shared" si="120"/>
        <v>1.4532190590080494E-2</v>
      </c>
      <c r="AB126" s="32">
        <f t="shared" si="121"/>
        <v>0.99524807356827372</v>
      </c>
      <c r="AC126" s="285"/>
      <c r="AD126" s="286"/>
      <c r="AE126" s="287"/>
      <c r="AF126" s="286"/>
      <c r="AG126" s="288"/>
      <c r="AH126" s="289"/>
      <c r="AI126" s="289"/>
      <c r="AJ126" s="289"/>
      <c r="AK126" s="289"/>
      <c r="AL126" s="289"/>
      <c r="AM126" s="289"/>
      <c r="AN126" s="290"/>
      <c r="AO126" s="291"/>
      <c r="AP126" s="289"/>
      <c r="AQ126" s="289"/>
      <c r="AR126" s="289"/>
      <c r="AS126" s="289"/>
      <c r="AT126" s="289"/>
      <c r="AU126" s="289"/>
      <c r="AV126" s="289"/>
      <c r="AW126" s="289"/>
      <c r="AX126" s="289"/>
      <c r="AY126" s="289"/>
      <c r="AZ126" s="292"/>
      <c r="BA126" s="293"/>
      <c r="BB126" s="292"/>
      <c r="BC126" s="292"/>
      <c r="BD126" s="292"/>
      <c r="BE126" s="285"/>
      <c r="BF126" s="286"/>
      <c r="BG126" s="287"/>
      <c r="BH126" s="286"/>
      <c r="BI126" s="288"/>
      <c r="BJ126" s="289"/>
      <c r="BK126" s="289"/>
      <c r="BL126" s="289"/>
      <c r="BM126" s="289"/>
      <c r="BN126" s="289"/>
      <c r="BO126" s="289"/>
      <c r="BP126" s="290"/>
      <c r="BQ126" s="291"/>
      <c r="BR126" s="289"/>
      <c r="BS126" s="289"/>
      <c r="BT126" s="289"/>
      <c r="BU126" s="289"/>
      <c r="BV126" s="289"/>
      <c r="BW126" s="289"/>
      <c r="BX126" s="289"/>
      <c r="BY126" s="289"/>
      <c r="BZ126" s="289"/>
      <c r="CA126" s="289"/>
      <c r="CB126" s="292"/>
      <c r="CC126" s="293"/>
      <c r="CD126" s="292"/>
      <c r="CE126" s="292"/>
      <c r="CF126" s="292"/>
      <c r="CG126" s="285"/>
      <c r="CH126" s="286"/>
      <c r="CI126" s="287"/>
      <c r="CJ126" s="286"/>
      <c r="CK126" s="288"/>
      <c r="CL126" s="289"/>
      <c r="CM126" s="289"/>
      <c r="CN126" s="289"/>
      <c r="CO126" s="289"/>
      <c r="CP126" s="289"/>
      <c r="CQ126" s="289"/>
      <c r="CR126" s="290"/>
      <c r="CS126" s="291"/>
      <c r="CT126" s="289"/>
      <c r="CU126" s="289"/>
      <c r="CV126" s="289"/>
      <c r="CW126" s="289"/>
      <c r="CX126" s="289"/>
      <c r="CY126" s="289"/>
      <c r="CZ126" s="289"/>
      <c r="DA126" s="289"/>
      <c r="DB126" s="289"/>
      <c r="DC126" s="289"/>
      <c r="DD126" s="292"/>
      <c r="DE126" s="293"/>
      <c r="DF126" s="292"/>
      <c r="DG126" s="292"/>
      <c r="DH126" s="292"/>
      <c r="DI126" s="285"/>
      <c r="DJ126" s="286"/>
      <c r="DK126" s="287"/>
      <c r="DL126" s="286"/>
      <c r="DM126" s="288"/>
      <c r="DN126" s="289"/>
      <c r="DO126" s="289"/>
      <c r="DP126" s="289"/>
      <c r="DQ126" s="289"/>
      <c r="DR126" s="289"/>
      <c r="DS126" s="289"/>
      <c r="DT126" s="290"/>
      <c r="DU126" s="291"/>
      <c r="DV126" s="289"/>
      <c r="DW126" s="289"/>
      <c r="DX126" s="289"/>
      <c r="DY126" s="289"/>
      <c r="DZ126" s="289"/>
      <c r="EA126" s="289"/>
      <c r="EB126" s="289"/>
      <c r="EC126" s="289"/>
      <c r="ED126" s="289"/>
      <c r="EE126" s="289"/>
      <c r="EF126" s="292"/>
      <c r="EG126" s="293"/>
      <c r="EH126" s="292"/>
      <c r="EI126" s="292"/>
      <c r="EJ126" s="292"/>
      <c r="EK126" s="285"/>
      <c r="EL126" s="286"/>
      <c r="EM126" s="287"/>
      <c r="EN126" s="286"/>
      <c r="EO126" s="288"/>
      <c r="EP126" s="289"/>
      <c r="EQ126" s="289"/>
      <c r="ER126" s="289"/>
      <c r="ES126" s="289"/>
      <c r="ET126" s="289"/>
      <c r="EU126" s="289"/>
      <c r="EV126" s="290"/>
      <c r="EW126" s="291"/>
      <c r="EX126" s="289"/>
      <c r="EY126" s="289"/>
      <c r="EZ126" s="289"/>
      <c r="FA126" s="289"/>
      <c r="FB126" s="289"/>
      <c r="FC126" s="289"/>
      <c r="FD126" s="289"/>
      <c r="FE126" s="289"/>
      <c r="FF126" s="289"/>
      <c r="FG126" s="289"/>
      <c r="FH126" s="292"/>
      <c r="FI126" s="293"/>
      <c r="FJ126" s="292"/>
      <c r="FK126" s="292"/>
      <c r="FL126" s="292"/>
      <c r="FM126" s="285"/>
      <c r="FN126" s="286"/>
      <c r="FO126" s="287"/>
      <c r="FP126" s="286"/>
      <c r="FQ126" s="288"/>
      <c r="FR126" s="289"/>
      <c r="FS126" s="289"/>
      <c r="FT126" s="289"/>
      <c r="FU126" s="289"/>
      <c r="FV126" s="289"/>
      <c r="FW126" s="289"/>
      <c r="FX126" s="290"/>
      <c r="FY126" s="291"/>
      <c r="FZ126" s="289"/>
      <c r="GA126" s="289"/>
      <c r="GB126" s="289"/>
      <c r="GC126" s="289"/>
      <c r="GD126" s="289"/>
      <c r="GE126" s="289"/>
      <c r="GF126" s="289"/>
      <c r="GG126" s="289"/>
      <c r="GH126" s="289"/>
      <c r="GI126" s="289"/>
      <c r="GJ126" s="292"/>
      <c r="GK126" s="293"/>
      <c r="GL126" s="292"/>
      <c r="GM126" s="292"/>
      <c r="GN126" s="292"/>
      <c r="GO126" s="285"/>
      <c r="GP126" s="286"/>
      <c r="GQ126" s="287"/>
      <c r="GR126" s="286"/>
      <c r="GS126" s="288"/>
      <c r="GT126" s="289"/>
      <c r="GU126" s="289"/>
      <c r="GV126" s="289"/>
      <c r="GW126" s="289"/>
      <c r="GX126" s="289"/>
      <c r="GY126" s="289"/>
      <c r="GZ126" s="290"/>
      <c r="HA126" s="291"/>
      <c r="HB126" s="289"/>
      <c r="HC126" s="289"/>
      <c r="HD126" s="289"/>
      <c r="HE126" s="289"/>
      <c r="HF126" s="289"/>
      <c r="HG126" s="289"/>
      <c r="HH126" s="289"/>
      <c r="HI126" s="289"/>
      <c r="HJ126" s="289"/>
      <c r="HK126" s="289"/>
      <c r="HL126" s="292"/>
      <c r="HM126" s="293"/>
      <c r="HN126" s="292"/>
      <c r="HO126" s="292"/>
      <c r="HP126" s="292"/>
      <c r="HQ126" s="285"/>
      <c r="HR126" s="286"/>
      <c r="HS126" s="287"/>
      <c r="HT126" s="286"/>
      <c r="HU126" s="288"/>
      <c r="HV126" s="289"/>
      <c r="HW126" s="289"/>
      <c r="HX126" s="289"/>
      <c r="HY126" s="289"/>
      <c r="HZ126" s="289"/>
      <c r="IA126" s="289"/>
      <c r="IB126" s="290"/>
      <c r="IC126" s="291"/>
      <c r="ID126" s="289"/>
      <c r="IE126" s="289"/>
      <c r="IF126" s="289"/>
      <c r="IG126" s="289"/>
      <c r="IH126" s="289"/>
      <c r="II126" s="289"/>
      <c r="IJ126" s="289"/>
      <c r="IK126" s="289"/>
      <c r="IL126" s="289"/>
      <c r="IM126" s="289"/>
      <c r="IN126" s="292"/>
      <c r="IO126" s="293"/>
      <c r="IP126" s="292"/>
      <c r="IQ126" s="292"/>
      <c r="IR126" s="292"/>
      <c r="IS126" s="285"/>
      <c r="IT126" s="286"/>
      <c r="IU126" s="287"/>
      <c r="IV126" s="286"/>
      <c r="IW126" s="288"/>
      <c r="IX126" s="289"/>
      <c r="IY126" s="289"/>
      <c r="IZ126" s="289"/>
      <c r="JA126" s="289"/>
      <c r="JB126" s="289"/>
      <c r="JC126" s="289"/>
      <c r="JD126" s="290"/>
      <c r="JE126" s="291"/>
      <c r="JF126" s="289"/>
      <c r="JG126" s="289"/>
      <c r="JH126" s="289"/>
      <c r="JI126" s="289"/>
      <c r="JJ126" s="289"/>
      <c r="JK126" s="289"/>
      <c r="JL126" s="289"/>
      <c r="JM126" s="289"/>
      <c r="JN126" s="289"/>
      <c r="JO126" s="289"/>
      <c r="JP126" s="292"/>
      <c r="JQ126" s="293"/>
      <c r="JR126" s="292"/>
      <c r="JS126" s="292"/>
      <c r="JT126" s="292"/>
      <c r="JU126" s="285"/>
      <c r="JV126" s="286"/>
      <c r="JW126" s="287"/>
      <c r="JX126" s="286"/>
      <c r="JY126" s="288"/>
      <c r="JZ126" s="289"/>
      <c r="KA126" s="289"/>
      <c r="KB126" s="289"/>
      <c r="KC126" s="289"/>
      <c r="KD126" s="289"/>
      <c r="KE126" s="289"/>
      <c r="KF126" s="290"/>
      <c r="KG126" s="291"/>
      <c r="KH126" s="289"/>
      <c r="KI126" s="289"/>
      <c r="KJ126" s="289"/>
      <c r="KK126" s="289"/>
      <c r="KL126" s="289"/>
      <c r="KM126" s="289"/>
      <c r="KN126" s="289"/>
      <c r="KO126" s="289"/>
      <c r="KP126" s="289"/>
      <c r="KQ126" s="289"/>
      <c r="KR126" s="292"/>
      <c r="KS126" s="293"/>
      <c r="KT126" s="292"/>
      <c r="KU126" s="292"/>
      <c r="KV126" s="292"/>
      <c r="KW126" s="285"/>
      <c r="KX126" s="286"/>
      <c r="KY126" s="287"/>
      <c r="KZ126" s="286"/>
      <c r="LA126" s="288"/>
      <c r="LB126" s="289"/>
      <c r="LC126" s="289"/>
      <c r="LD126" s="289"/>
      <c r="LE126" s="289"/>
      <c r="LF126" s="289"/>
      <c r="LG126" s="289"/>
      <c r="LH126" s="290"/>
      <c r="LI126" s="291"/>
      <c r="LJ126" s="289"/>
      <c r="LK126" s="289"/>
      <c r="LL126" s="289"/>
      <c r="LM126" s="289"/>
      <c r="LN126" s="289"/>
      <c r="LO126" s="289"/>
      <c r="LP126" s="289"/>
      <c r="LQ126" s="289"/>
      <c r="LR126" s="289"/>
      <c r="LS126" s="289"/>
      <c r="LT126" s="292"/>
      <c r="LU126" s="293"/>
      <c r="LV126" s="292"/>
      <c r="LW126" s="292"/>
      <c r="LX126" s="292"/>
      <c r="LY126" s="285"/>
      <c r="LZ126" s="286"/>
      <c r="MA126" s="287"/>
      <c r="MB126" s="286"/>
      <c r="MC126" s="288"/>
      <c r="MD126" s="289"/>
      <c r="ME126" s="289"/>
      <c r="MF126" s="289"/>
      <c r="MG126" s="289"/>
      <c r="MH126" s="289"/>
      <c r="MI126" s="289"/>
      <c r="MJ126" s="290"/>
      <c r="MK126" s="291"/>
      <c r="ML126" s="289"/>
      <c r="MM126" s="289"/>
      <c r="MN126" s="289"/>
      <c r="MO126" s="289"/>
      <c r="MP126" s="289"/>
      <c r="MQ126" s="289"/>
      <c r="MR126" s="289"/>
      <c r="MS126" s="289"/>
      <c r="MT126" s="289"/>
      <c r="MU126" s="289"/>
      <c r="MV126" s="292"/>
      <c r="MW126" s="293"/>
      <c r="MX126" s="292"/>
      <c r="MY126" s="292"/>
      <c r="MZ126" s="292"/>
      <c r="NA126" s="285"/>
      <c r="NB126" s="286"/>
      <c r="NC126" s="287"/>
      <c r="ND126" s="286"/>
      <c r="NE126" s="288"/>
      <c r="NF126" s="289"/>
      <c r="NG126" s="289"/>
      <c r="NH126" s="289"/>
      <c r="NI126" s="289"/>
      <c r="NJ126" s="289"/>
      <c r="NK126" s="289"/>
      <c r="NL126" s="290"/>
      <c r="NM126" s="291"/>
      <c r="NN126" s="289"/>
      <c r="NO126" s="289"/>
      <c r="NP126" s="289"/>
      <c r="NQ126" s="289"/>
      <c r="NR126" s="289"/>
      <c r="NS126" s="289"/>
      <c r="NT126" s="289"/>
      <c r="NU126" s="289"/>
      <c r="NV126" s="289"/>
      <c r="NW126" s="289"/>
      <c r="NX126" s="292"/>
      <c r="NY126" s="293"/>
      <c r="NZ126" s="292"/>
      <c r="OA126" s="292"/>
      <c r="OB126" s="292"/>
      <c r="OC126" s="285"/>
      <c r="OD126" s="286"/>
      <c r="OE126" s="287"/>
      <c r="OF126" s="286"/>
      <c r="OG126" s="288"/>
      <c r="OH126" s="289"/>
      <c r="OI126" s="289"/>
      <c r="OJ126" s="289"/>
      <c r="OK126" s="289"/>
      <c r="OL126" s="289"/>
      <c r="OM126" s="289"/>
      <c r="ON126" s="290"/>
      <c r="OO126" s="291"/>
      <c r="OP126" s="289"/>
      <c r="OQ126" s="289"/>
      <c r="OR126" s="289"/>
      <c r="OS126" s="289"/>
      <c r="OT126" s="289"/>
      <c r="OU126" s="289"/>
      <c r="OV126" s="289"/>
      <c r="OW126" s="289"/>
      <c r="OX126" s="289"/>
      <c r="OY126" s="289"/>
      <c r="OZ126" s="292"/>
      <c r="PA126" s="293"/>
      <c r="PB126" s="292"/>
      <c r="PC126" s="292"/>
      <c r="PD126" s="292"/>
      <c r="PE126" s="285"/>
      <c r="PF126" s="286"/>
      <c r="PG126" s="287"/>
      <c r="PH126" s="286"/>
      <c r="PI126" s="288"/>
      <c r="PJ126" s="289"/>
      <c r="PK126" s="289"/>
      <c r="PL126" s="289"/>
      <c r="PM126" s="289"/>
      <c r="PN126" s="289"/>
      <c r="PO126" s="289"/>
      <c r="PP126" s="290"/>
      <c r="PQ126" s="291"/>
      <c r="PR126" s="289"/>
      <c r="PS126" s="289"/>
      <c r="PT126" s="289"/>
      <c r="PU126" s="289"/>
      <c r="PV126" s="289"/>
      <c r="PW126" s="289"/>
      <c r="PX126" s="289"/>
      <c r="PY126" s="289"/>
      <c r="PZ126" s="289"/>
      <c r="QA126" s="289"/>
      <c r="QB126" s="292"/>
      <c r="QC126" s="293"/>
      <c r="QD126" s="292"/>
      <c r="QE126" s="292"/>
      <c r="QF126" s="292"/>
      <c r="QG126" s="285"/>
      <c r="QH126" s="286"/>
      <c r="QI126" s="287"/>
      <c r="QJ126" s="286"/>
      <c r="QK126" s="288"/>
      <c r="QL126" s="289"/>
      <c r="QM126" s="289"/>
      <c r="QN126" s="289"/>
      <c r="QO126" s="289"/>
      <c r="QP126" s="289"/>
      <c r="QQ126" s="289"/>
      <c r="QR126" s="290"/>
      <c r="QS126" s="291"/>
      <c r="QT126" s="289"/>
      <c r="QU126" s="289"/>
      <c r="QV126" s="289"/>
      <c r="QW126" s="289"/>
      <c r="QX126" s="289"/>
      <c r="QY126" s="289"/>
      <c r="QZ126" s="289"/>
      <c r="RA126" s="289"/>
      <c r="RB126" s="289"/>
      <c r="RC126" s="289"/>
      <c r="RD126" s="292"/>
      <c r="RE126" s="293"/>
      <c r="RF126" s="292"/>
      <c r="RG126" s="292"/>
      <c r="RH126" s="292"/>
      <c r="RI126" s="285"/>
      <c r="RJ126" s="286"/>
      <c r="RK126" s="287"/>
      <c r="RL126" s="286"/>
      <c r="RM126" s="288"/>
      <c r="RN126" s="289"/>
      <c r="RO126" s="289"/>
      <c r="RP126" s="289"/>
      <c r="RQ126" s="289"/>
      <c r="RR126" s="289"/>
      <c r="RS126" s="289"/>
      <c r="RT126" s="290"/>
      <c r="RU126" s="291"/>
      <c r="RV126" s="289"/>
      <c r="RW126" s="289"/>
      <c r="RX126" s="289"/>
      <c r="RY126" s="289"/>
      <c r="RZ126" s="289"/>
      <c r="SA126" s="289"/>
      <c r="SB126" s="289"/>
      <c r="SC126" s="289"/>
      <c r="SD126" s="289"/>
      <c r="SE126" s="289"/>
      <c r="SF126" s="292"/>
      <c r="SG126" s="293"/>
      <c r="SH126" s="292"/>
      <c r="SI126" s="292"/>
      <c r="SJ126" s="292"/>
      <c r="SK126" s="285"/>
      <c r="SL126" s="286"/>
      <c r="SM126" s="287"/>
      <c r="SN126" s="286"/>
      <c r="SO126" s="288"/>
      <c r="SP126" s="289"/>
      <c r="SQ126" s="289"/>
      <c r="SR126" s="289"/>
      <c r="SS126" s="289"/>
      <c r="ST126" s="289"/>
      <c r="SU126" s="289"/>
      <c r="SV126" s="290"/>
      <c r="SW126" s="291"/>
      <c r="SX126" s="289"/>
      <c r="SY126" s="289"/>
      <c r="SZ126" s="289"/>
      <c r="TA126" s="289"/>
      <c r="TB126" s="289"/>
      <c r="TC126" s="289"/>
      <c r="TD126" s="289"/>
      <c r="TE126" s="289"/>
      <c r="TF126" s="289"/>
      <c r="TG126" s="289"/>
      <c r="TH126" s="292"/>
      <c r="TI126" s="293"/>
      <c r="TJ126" s="292"/>
      <c r="TK126" s="292"/>
      <c r="TL126" s="292"/>
      <c r="TM126" s="285"/>
      <c r="TN126" s="286"/>
      <c r="TO126" s="287"/>
      <c r="TP126" s="286"/>
      <c r="TQ126" s="288"/>
      <c r="TR126" s="289"/>
      <c r="TS126" s="289"/>
      <c r="TT126" s="289"/>
      <c r="TU126" s="289"/>
      <c r="TV126" s="289"/>
      <c r="TW126" s="289"/>
      <c r="TX126" s="290"/>
      <c r="TY126" s="291"/>
      <c r="TZ126" s="289"/>
      <c r="UA126" s="289"/>
      <c r="UB126" s="289"/>
      <c r="UC126" s="289"/>
      <c r="UD126" s="289"/>
      <c r="UE126" s="289"/>
      <c r="UF126" s="289"/>
      <c r="UG126" s="289"/>
      <c r="UH126" s="289"/>
      <c r="UI126" s="289"/>
      <c r="UJ126" s="292"/>
      <c r="UK126" s="293"/>
      <c r="UL126" s="292"/>
      <c r="UM126" s="292"/>
      <c r="UN126" s="292"/>
      <c r="UO126" s="285"/>
      <c r="UP126" s="286"/>
      <c r="UQ126" s="287"/>
      <c r="UR126" s="286"/>
      <c r="US126" s="288"/>
      <c r="UT126" s="289"/>
      <c r="UU126" s="289"/>
      <c r="UV126" s="289"/>
      <c r="UW126" s="289"/>
      <c r="UX126" s="289"/>
      <c r="UY126" s="289"/>
      <c r="UZ126" s="290"/>
      <c r="VA126" s="291"/>
      <c r="VB126" s="289"/>
      <c r="VC126" s="289"/>
      <c r="VD126" s="289"/>
      <c r="VE126" s="289"/>
      <c r="VF126" s="289"/>
      <c r="VG126" s="289"/>
      <c r="VH126" s="289"/>
      <c r="VI126" s="289"/>
      <c r="VJ126" s="289"/>
      <c r="VK126" s="289"/>
      <c r="VL126" s="292"/>
      <c r="VM126" s="293"/>
      <c r="VN126" s="292"/>
      <c r="VO126" s="292"/>
      <c r="VP126" s="292"/>
      <c r="VQ126" s="285"/>
      <c r="VR126" s="286"/>
      <c r="VS126" s="287"/>
      <c r="VT126" s="286"/>
      <c r="VU126" s="288"/>
      <c r="VV126" s="289"/>
      <c r="VW126" s="289"/>
      <c r="VX126" s="289"/>
      <c r="VY126" s="289"/>
      <c r="VZ126" s="289"/>
      <c r="WA126" s="289"/>
      <c r="WB126" s="290"/>
      <c r="WC126" s="291"/>
      <c r="WD126" s="289"/>
      <c r="WE126" s="289"/>
      <c r="WF126" s="289"/>
      <c r="WG126" s="289"/>
      <c r="WH126" s="289"/>
      <c r="WI126" s="289"/>
      <c r="WJ126" s="289"/>
      <c r="WK126" s="289"/>
      <c r="WL126" s="289"/>
      <c r="WM126" s="289"/>
      <c r="WN126" s="292"/>
      <c r="WO126" s="293"/>
      <c r="WP126" s="292"/>
      <c r="WQ126" s="292"/>
      <c r="WR126" s="292"/>
      <c r="WS126" s="285"/>
      <c r="WT126" s="286"/>
      <c r="WU126" s="287"/>
      <c r="WV126" s="286"/>
      <c r="WW126" s="288"/>
      <c r="WX126" s="289"/>
      <c r="WY126" s="289"/>
      <c r="WZ126" s="289"/>
      <c r="XA126" s="289"/>
      <c r="XB126" s="289"/>
      <c r="XC126" s="289"/>
      <c r="XD126" s="290"/>
      <c r="XE126" s="291"/>
      <c r="XF126" s="289"/>
      <c r="XG126" s="289"/>
      <c r="XH126" s="289"/>
      <c r="XI126" s="289"/>
      <c r="XJ126" s="289"/>
      <c r="XK126" s="289"/>
      <c r="XL126" s="289"/>
      <c r="XM126" s="289"/>
      <c r="XN126" s="289"/>
      <c r="XO126" s="289"/>
      <c r="XP126" s="292"/>
      <c r="XQ126" s="293"/>
      <c r="XR126" s="292"/>
      <c r="XS126" s="292"/>
      <c r="XT126" s="292"/>
      <c r="XU126" s="285"/>
      <c r="XV126" s="286"/>
      <c r="XW126" s="287"/>
      <c r="XX126" s="286"/>
      <c r="XY126" s="288"/>
      <c r="XZ126" s="289"/>
      <c r="YA126" s="289"/>
      <c r="YB126" s="289"/>
      <c r="YC126" s="289"/>
      <c r="YD126" s="289"/>
      <c r="YE126" s="289"/>
      <c r="YF126" s="290"/>
      <c r="YG126" s="291"/>
      <c r="YH126" s="289"/>
      <c r="YI126" s="289"/>
      <c r="YJ126" s="289"/>
      <c r="YK126" s="289"/>
      <c r="YL126" s="289"/>
      <c r="YM126" s="289"/>
      <c r="YN126" s="289"/>
      <c r="YO126" s="289"/>
      <c r="YP126" s="289"/>
      <c r="YQ126" s="289"/>
      <c r="YR126" s="292"/>
      <c r="YS126" s="293"/>
      <c r="YT126" s="292"/>
      <c r="YU126" s="292"/>
      <c r="YV126" s="292"/>
      <c r="YW126" s="285"/>
      <c r="YX126" s="286"/>
      <c r="YY126" s="287"/>
      <c r="YZ126" s="286"/>
      <c r="ZA126" s="288"/>
      <c r="ZB126" s="289"/>
      <c r="ZC126" s="289"/>
      <c r="ZD126" s="289"/>
      <c r="ZE126" s="289"/>
      <c r="ZF126" s="289"/>
      <c r="ZG126" s="289"/>
      <c r="ZH126" s="290"/>
      <c r="ZI126" s="291"/>
      <c r="ZJ126" s="289"/>
      <c r="ZK126" s="289"/>
      <c r="ZL126" s="289"/>
      <c r="ZM126" s="289"/>
      <c r="ZN126" s="289"/>
      <c r="ZO126" s="289"/>
      <c r="ZP126" s="289"/>
      <c r="ZQ126" s="289"/>
      <c r="ZR126" s="289"/>
      <c r="ZS126" s="289"/>
      <c r="ZT126" s="292"/>
      <c r="ZU126" s="293"/>
      <c r="ZV126" s="292"/>
      <c r="ZW126" s="292"/>
      <c r="ZX126" s="292"/>
      <c r="ZY126" s="285"/>
      <c r="ZZ126" s="286"/>
      <c r="AAA126" s="287"/>
      <c r="AAB126" s="286"/>
      <c r="AAC126" s="288"/>
      <c r="AAD126" s="289"/>
      <c r="AAE126" s="289"/>
      <c r="AAF126" s="289"/>
      <c r="AAG126" s="289"/>
      <c r="AAH126" s="289"/>
      <c r="AAI126" s="289"/>
      <c r="AAJ126" s="290"/>
      <c r="AAK126" s="291"/>
      <c r="AAL126" s="289"/>
      <c r="AAM126" s="289"/>
      <c r="AAN126" s="289"/>
      <c r="AAO126" s="289"/>
      <c r="AAP126" s="289"/>
      <c r="AAQ126" s="289"/>
      <c r="AAR126" s="289"/>
      <c r="AAS126" s="289"/>
      <c r="AAT126" s="289"/>
      <c r="AAU126" s="289"/>
      <c r="AAV126" s="292"/>
      <c r="AAW126" s="293"/>
      <c r="AAX126" s="292"/>
      <c r="AAY126" s="292"/>
      <c r="AAZ126" s="292"/>
      <c r="ABA126" s="285"/>
      <c r="ABB126" s="286"/>
      <c r="ABC126" s="287"/>
      <c r="ABD126" s="286"/>
      <c r="ABE126" s="288"/>
      <c r="ABF126" s="289"/>
      <c r="ABG126" s="289"/>
      <c r="ABH126" s="289"/>
      <c r="ABI126" s="289"/>
      <c r="ABJ126" s="289"/>
      <c r="ABK126" s="289"/>
      <c r="ABL126" s="290"/>
      <c r="ABM126" s="291"/>
      <c r="ABN126" s="289"/>
      <c r="ABO126" s="289"/>
      <c r="ABP126" s="289"/>
      <c r="ABQ126" s="289"/>
      <c r="ABR126" s="289"/>
      <c r="ABS126" s="289"/>
      <c r="ABT126" s="289"/>
      <c r="ABU126" s="289"/>
      <c r="ABV126" s="289"/>
      <c r="ABW126" s="289"/>
      <c r="ABX126" s="292"/>
      <c r="ABY126" s="293"/>
      <c r="ABZ126" s="292"/>
      <c r="ACA126" s="292"/>
      <c r="ACB126" s="292"/>
      <c r="ACC126" s="285"/>
      <c r="ACD126" s="286"/>
      <c r="ACE126" s="287"/>
      <c r="ACF126" s="286"/>
      <c r="ACG126" s="288"/>
      <c r="ACH126" s="289"/>
      <c r="ACI126" s="289"/>
      <c r="ACJ126" s="289"/>
      <c r="ACK126" s="289"/>
      <c r="ACL126" s="289"/>
      <c r="ACM126" s="289"/>
      <c r="ACN126" s="290"/>
      <c r="ACO126" s="291"/>
      <c r="ACP126" s="289"/>
      <c r="ACQ126" s="289"/>
      <c r="ACR126" s="289"/>
      <c r="ACS126" s="289"/>
      <c r="ACT126" s="289"/>
      <c r="ACU126" s="289"/>
      <c r="ACV126" s="289"/>
      <c r="ACW126" s="289"/>
      <c r="ACX126" s="289"/>
      <c r="ACY126" s="289"/>
      <c r="ACZ126" s="292"/>
      <c r="ADA126" s="293"/>
      <c r="ADB126" s="292"/>
      <c r="ADC126" s="292"/>
      <c r="ADD126" s="292"/>
      <c r="ADE126" s="285"/>
      <c r="ADF126" s="286"/>
      <c r="ADG126" s="287"/>
      <c r="ADH126" s="286"/>
      <c r="ADI126" s="288"/>
      <c r="ADJ126" s="289"/>
      <c r="ADK126" s="289"/>
      <c r="ADL126" s="289"/>
      <c r="ADM126" s="289"/>
      <c r="ADN126" s="289"/>
      <c r="ADO126" s="289"/>
      <c r="ADP126" s="290"/>
      <c r="ADQ126" s="291"/>
      <c r="ADR126" s="289"/>
      <c r="ADS126" s="289"/>
      <c r="ADT126" s="289"/>
      <c r="ADU126" s="289"/>
      <c r="ADV126" s="289"/>
      <c r="ADW126" s="289"/>
      <c r="ADX126" s="289"/>
      <c r="ADY126" s="289"/>
      <c r="ADZ126" s="289"/>
      <c r="AEA126" s="289"/>
      <c r="AEB126" s="292"/>
      <c r="AEC126" s="293"/>
      <c r="AED126" s="292"/>
      <c r="AEE126" s="292"/>
      <c r="AEF126" s="292"/>
      <c r="AEG126" s="285"/>
      <c r="AEH126" s="286"/>
      <c r="AEI126" s="287"/>
      <c r="AEJ126" s="286"/>
      <c r="AEK126" s="288"/>
      <c r="AEL126" s="289"/>
      <c r="AEM126" s="289"/>
      <c r="AEN126" s="289"/>
      <c r="AEO126" s="289"/>
      <c r="AEP126" s="289"/>
      <c r="AEQ126" s="289"/>
      <c r="AER126" s="290"/>
      <c r="AES126" s="291"/>
      <c r="AET126" s="289"/>
      <c r="AEU126" s="289"/>
      <c r="AEV126" s="289"/>
      <c r="AEW126" s="289"/>
      <c r="AEX126" s="289"/>
      <c r="AEY126" s="289"/>
      <c r="AEZ126" s="289"/>
      <c r="AFA126" s="289"/>
      <c r="AFB126" s="289"/>
      <c r="AFC126" s="289"/>
      <c r="AFD126" s="292"/>
      <c r="AFE126" s="293"/>
      <c r="AFF126" s="292"/>
      <c r="AFG126" s="292"/>
      <c r="AFH126" s="292"/>
      <c r="AFI126" s="285"/>
      <c r="AFJ126" s="286"/>
      <c r="AFK126" s="287"/>
      <c r="AFL126" s="286"/>
      <c r="AFM126" s="288"/>
      <c r="AFN126" s="289"/>
      <c r="AFO126" s="289"/>
      <c r="AFP126" s="289"/>
      <c r="AFQ126" s="289"/>
      <c r="AFR126" s="289"/>
      <c r="AFS126" s="289"/>
      <c r="AFT126" s="290"/>
      <c r="AFU126" s="291"/>
      <c r="AFV126" s="289"/>
      <c r="AFW126" s="289"/>
      <c r="AFX126" s="289"/>
      <c r="AFY126" s="289"/>
      <c r="AFZ126" s="289"/>
      <c r="AGA126" s="289"/>
      <c r="AGB126" s="289"/>
      <c r="AGC126" s="289"/>
      <c r="AGD126" s="289"/>
      <c r="AGE126" s="289"/>
      <c r="AGF126" s="292"/>
      <c r="AGG126" s="293"/>
      <c r="AGH126" s="292"/>
      <c r="AGI126" s="292"/>
      <c r="AGJ126" s="292"/>
      <c r="AGK126" s="285"/>
      <c r="AGL126" s="286"/>
      <c r="AGM126" s="287"/>
      <c r="AGN126" s="286"/>
      <c r="AGO126" s="288"/>
      <c r="AGP126" s="289"/>
      <c r="AGQ126" s="289"/>
      <c r="AGR126" s="289"/>
      <c r="AGS126" s="289"/>
      <c r="AGT126" s="289"/>
      <c r="AGU126" s="289"/>
      <c r="AGV126" s="290"/>
      <c r="AGW126" s="291"/>
      <c r="AGX126" s="289"/>
      <c r="AGY126" s="289"/>
      <c r="AGZ126" s="289"/>
      <c r="AHA126" s="289"/>
      <c r="AHB126" s="289"/>
      <c r="AHC126" s="289"/>
      <c r="AHD126" s="289"/>
      <c r="AHE126" s="289"/>
      <c r="AHF126" s="289"/>
      <c r="AHG126" s="289"/>
      <c r="AHH126" s="292"/>
      <c r="AHI126" s="293"/>
      <c r="AHJ126" s="292"/>
      <c r="AHK126" s="292"/>
      <c r="AHL126" s="292"/>
      <c r="AHM126" s="285"/>
      <c r="AHN126" s="286"/>
      <c r="AHO126" s="287"/>
      <c r="AHP126" s="286"/>
      <c r="AHQ126" s="288"/>
      <c r="AHR126" s="289"/>
      <c r="AHS126" s="289"/>
      <c r="AHT126" s="289"/>
      <c r="AHU126" s="289"/>
      <c r="AHV126" s="289"/>
      <c r="AHW126" s="289"/>
      <c r="AHX126" s="290"/>
      <c r="AHY126" s="291"/>
      <c r="AHZ126" s="289"/>
      <c r="AIA126" s="289"/>
      <c r="AIB126" s="289"/>
      <c r="AIC126" s="289"/>
      <c r="AID126" s="289"/>
      <c r="AIE126" s="289"/>
      <c r="AIF126" s="289"/>
      <c r="AIG126" s="289"/>
      <c r="AIH126" s="289"/>
      <c r="AII126" s="289"/>
      <c r="AIJ126" s="292"/>
      <c r="AIK126" s="293"/>
      <c r="AIL126" s="292"/>
      <c r="AIM126" s="292"/>
      <c r="AIN126" s="292"/>
      <c r="AIO126" s="285"/>
      <c r="AIP126" s="286"/>
      <c r="AIQ126" s="287"/>
      <c r="AIR126" s="286"/>
      <c r="AIS126" s="288"/>
      <c r="AIT126" s="289"/>
      <c r="AIU126" s="289"/>
      <c r="AIV126" s="289"/>
      <c r="AIW126" s="289"/>
      <c r="AIX126" s="289"/>
      <c r="AIY126" s="289"/>
      <c r="AIZ126" s="290"/>
      <c r="AJA126" s="291"/>
      <c r="AJB126" s="289"/>
      <c r="AJC126" s="289"/>
      <c r="AJD126" s="289"/>
      <c r="AJE126" s="289"/>
      <c r="AJF126" s="289"/>
      <c r="AJG126" s="289"/>
      <c r="AJH126" s="289"/>
      <c r="AJI126" s="289"/>
      <c r="AJJ126" s="289"/>
      <c r="AJK126" s="289"/>
      <c r="AJL126" s="292"/>
      <c r="AJM126" s="293"/>
      <c r="AJN126" s="292"/>
      <c r="AJO126" s="292"/>
      <c r="AJP126" s="292"/>
      <c r="AJQ126" s="285"/>
      <c r="AJR126" s="286"/>
      <c r="AJS126" s="287"/>
      <c r="AJT126" s="286"/>
      <c r="AJU126" s="288"/>
      <c r="AJV126" s="289"/>
      <c r="AJW126" s="289"/>
      <c r="AJX126" s="289"/>
      <c r="AJY126" s="289"/>
      <c r="AJZ126" s="289"/>
      <c r="AKA126" s="289"/>
      <c r="AKB126" s="290"/>
      <c r="AKC126" s="291"/>
      <c r="AKD126" s="289"/>
      <c r="AKE126" s="289"/>
      <c r="AKF126" s="289"/>
      <c r="AKG126" s="289"/>
      <c r="AKH126" s="289"/>
      <c r="AKI126" s="289"/>
      <c r="AKJ126" s="289"/>
      <c r="AKK126" s="289"/>
      <c r="AKL126" s="289"/>
      <c r="AKM126" s="289"/>
      <c r="AKN126" s="292"/>
      <c r="AKO126" s="293"/>
      <c r="AKP126" s="292"/>
      <c r="AKQ126" s="292"/>
      <c r="AKR126" s="292"/>
      <c r="AKS126" s="285"/>
      <c r="AKT126" s="286"/>
      <c r="AKU126" s="287"/>
      <c r="AKV126" s="286"/>
      <c r="AKW126" s="288"/>
      <c r="AKX126" s="289"/>
      <c r="AKY126" s="289"/>
      <c r="AKZ126" s="289"/>
      <c r="ALA126" s="289"/>
      <c r="ALB126" s="289"/>
      <c r="ALC126" s="289"/>
      <c r="ALD126" s="290"/>
      <c r="ALE126" s="291"/>
      <c r="ALF126" s="289"/>
      <c r="ALG126" s="289"/>
      <c r="ALH126" s="289"/>
      <c r="ALI126" s="289"/>
      <c r="ALJ126" s="289"/>
      <c r="ALK126" s="289"/>
      <c r="ALL126" s="289"/>
      <c r="ALM126" s="289"/>
      <c r="ALN126" s="289"/>
      <c r="ALO126" s="289"/>
      <c r="ALP126" s="292"/>
      <c r="ALQ126" s="293"/>
      <c r="ALR126" s="292"/>
      <c r="ALS126" s="292"/>
      <c r="ALT126" s="292"/>
      <c r="ALU126" s="285"/>
      <c r="ALV126" s="286"/>
      <c r="ALW126" s="287"/>
      <c r="ALX126" s="286"/>
      <c r="ALY126" s="288"/>
      <c r="ALZ126" s="289"/>
      <c r="AMA126" s="289"/>
      <c r="AMB126" s="289"/>
      <c r="AMC126" s="289"/>
      <c r="AMD126" s="289"/>
      <c r="AME126" s="289"/>
      <c r="AMF126" s="290"/>
      <c r="AMG126" s="291"/>
      <c r="AMH126" s="289"/>
      <c r="AMI126" s="289"/>
      <c r="AMJ126" s="289"/>
      <c r="AMK126" s="289"/>
      <c r="AML126" s="289"/>
      <c r="AMM126" s="289"/>
      <c r="AMN126" s="289"/>
      <c r="AMO126" s="289"/>
      <c r="AMP126" s="289"/>
      <c r="AMQ126" s="289"/>
      <c r="AMR126" s="292"/>
      <c r="AMS126" s="293"/>
      <c r="AMT126" s="292"/>
      <c r="AMU126" s="292"/>
      <c r="AMV126" s="292"/>
      <c r="AMW126" s="285"/>
      <c r="AMX126" s="286"/>
      <c r="AMY126" s="287"/>
      <c r="AMZ126" s="286"/>
      <c r="ANA126" s="288"/>
      <c r="ANB126" s="289"/>
      <c r="ANC126" s="289"/>
      <c r="AND126" s="289"/>
      <c r="ANE126" s="289"/>
      <c r="ANF126" s="289"/>
      <c r="ANG126" s="289"/>
      <c r="ANH126" s="290"/>
      <c r="ANI126" s="291"/>
      <c r="ANJ126" s="289"/>
      <c r="ANK126" s="289"/>
      <c r="ANL126" s="289"/>
      <c r="ANM126" s="289"/>
      <c r="ANN126" s="289"/>
      <c r="ANO126" s="289"/>
      <c r="ANP126" s="289"/>
      <c r="ANQ126" s="289"/>
      <c r="ANR126" s="289"/>
      <c r="ANS126" s="289"/>
      <c r="ANT126" s="292"/>
      <c r="ANU126" s="293"/>
      <c r="ANV126" s="292"/>
      <c r="ANW126" s="292"/>
      <c r="ANX126" s="292"/>
      <c r="ANY126" s="285"/>
      <c r="ANZ126" s="286"/>
      <c r="AOA126" s="287"/>
      <c r="AOB126" s="286"/>
      <c r="AOC126" s="288"/>
      <c r="AOD126" s="289"/>
      <c r="AOE126" s="289"/>
      <c r="AOF126" s="289"/>
      <c r="AOG126" s="289"/>
      <c r="AOH126" s="289"/>
      <c r="AOI126" s="289"/>
      <c r="AOJ126" s="290"/>
      <c r="AOK126" s="291"/>
      <c r="AOL126" s="289"/>
      <c r="AOM126" s="289"/>
      <c r="AON126" s="289"/>
      <c r="AOO126" s="289"/>
      <c r="AOP126" s="289"/>
      <c r="AOQ126" s="289"/>
      <c r="AOR126" s="289"/>
      <c r="AOS126" s="289"/>
      <c r="AOT126" s="289"/>
      <c r="AOU126" s="289"/>
      <c r="AOV126" s="292"/>
      <c r="AOW126" s="293"/>
      <c r="AOX126" s="292"/>
      <c r="AOY126" s="292"/>
      <c r="AOZ126" s="292"/>
      <c r="APA126" s="285"/>
      <c r="APB126" s="286"/>
      <c r="APC126" s="287"/>
      <c r="APD126" s="286"/>
      <c r="APE126" s="288"/>
      <c r="APF126" s="289"/>
      <c r="APG126" s="289"/>
      <c r="APH126" s="289"/>
      <c r="API126" s="289"/>
      <c r="APJ126" s="289"/>
      <c r="APK126" s="289"/>
      <c r="APL126" s="290"/>
      <c r="APM126" s="291"/>
      <c r="APN126" s="289"/>
      <c r="APO126" s="289"/>
      <c r="APP126" s="289"/>
      <c r="APQ126" s="289"/>
      <c r="APR126" s="289"/>
      <c r="APS126" s="289"/>
      <c r="APT126" s="289"/>
      <c r="APU126" s="289"/>
      <c r="APV126" s="289"/>
      <c r="APW126" s="289"/>
      <c r="APX126" s="292"/>
      <c r="APY126" s="293"/>
      <c r="APZ126" s="292"/>
      <c r="AQA126" s="292"/>
      <c r="AQB126" s="292"/>
      <c r="AQC126" s="285"/>
      <c r="AQD126" s="286"/>
      <c r="AQE126" s="287"/>
      <c r="AQF126" s="286"/>
      <c r="AQG126" s="288"/>
      <c r="AQH126" s="289"/>
      <c r="AQI126" s="289"/>
      <c r="AQJ126" s="289"/>
      <c r="AQK126" s="289"/>
      <c r="AQL126" s="289"/>
      <c r="AQM126" s="289"/>
      <c r="AQN126" s="290"/>
      <c r="AQO126" s="291"/>
      <c r="AQP126" s="289"/>
      <c r="AQQ126" s="289"/>
      <c r="AQR126" s="289"/>
      <c r="AQS126" s="289"/>
      <c r="AQT126" s="289"/>
      <c r="AQU126" s="289"/>
      <c r="AQV126" s="289"/>
      <c r="AQW126" s="289"/>
      <c r="AQX126" s="289"/>
      <c r="AQY126" s="289"/>
      <c r="AQZ126" s="292"/>
      <c r="ARA126" s="293"/>
      <c r="ARB126" s="292"/>
      <c r="ARC126" s="292"/>
      <c r="ARD126" s="292"/>
      <c r="ARE126" s="285"/>
      <c r="ARF126" s="286"/>
      <c r="ARG126" s="287"/>
      <c r="ARH126" s="286"/>
      <c r="ARI126" s="288"/>
      <c r="ARJ126" s="289"/>
      <c r="ARK126" s="289"/>
      <c r="ARL126" s="289"/>
      <c r="ARM126" s="289"/>
      <c r="ARN126" s="289"/>
      <c r="ARO126" s="289"/>
      <c r="ARP126" s="290"/>
      <c r="ARQ126" s="291"/>
      <c r="ARR126" s="289"/>
      <c r="ARS126" s="289"/>
      <c r="ART126" s="289"/>
      <c r="ARU126" s="289"/>
      <c r="ARV126" s="289"/>
      <c r="ARW126" s="289"/>
      <c r="ARX126" s="289"/>
      <c r="ARY126" s="289"/>
      <c r="ARZ126" s="289"/>
      <c r="ASA126" s="289"/>
      <c r="ASB126" s="292"/>
      <c r="ASC126" s="293"/>
      <c r="ASD126" s="292"/>
      <c r="ASE126" s="292"/>
      <c r="ASF126" s="292"/>
      <c r="ASG126" s="285"/>
      <c r="ASH126" s="286"/>
      <c r="ASI126" s="287"/>
      <c r="ASJ126" s="286"/>
      <c r="ASK126" s="288"/>
      <c r="ASL126" s="289"/>
      <c r="ASM126" s="289"/>
      <c r="ASN126" s="289"/>
      <c r="ASO126" s="289"/>
      <c r="ASP126" s="289"/>
      <c r="ASQ126" s="289"/>
      <c r="ASR126" s="290"/>
      <c r="ASS126" s="291"/>
      <c r="AST126" s="289"/>
      <c r="ASU126" s="289"/>
      <c r="ASV126" s="289"/>
      <c r="ASW126" s="289"/>
      <c r="ASX126" s="289"/>
      <c r="ASY126" s="289"/>
      <c r="ASZ126" s="289"/>
      <c r="ATA126" s="289"/>
      <c r="ATB126" s="289"/>
      <c r="ATC126" s="289"/>
      <c r="ATD126" s="292"/>
      <c r="ATE126" s="293"/>
      <c r="ATF126" s="292"/>
      <c r="ATG126" s="292"/>
      <c r="ATH126" s="292"/>
      <c r="ATI126" s="285"/>
      <c r="ATJ126" s="286"/>
      <c r="ATK126" s="287"/>
      <c r="ATL126" s="286"/>
      <c r="ATM126" s="288"/>
      <c r="ATN126" s="289"/>
      <c r="ATO126" s="289"/>
      <c r="ATP126" s="289"/>
      <c r="ATQ126" s="289"/>
      <c r="ATR126" s="289"/>
      <c r="ATS126" s="289"/>
      <c r="ATT126" s="290"/>
      <c r="ATU126" s="291"/>
      <c r="ATV126" s="289"/>
      <c r="ATW126" s="289"/>
      <c r="ATX126" s="289"/>
      <c r="ATY126" s="289"/>
      <c r="ATZ126" s="289"/>
      <c r="AUA126" s="289"/>
      <c r="AUB126" s="289"/>
      <c r="AUC126" s="289"/>
      <c r="AUD126" s="289"/>
      <c r="AUE126" s="289"/>
      <c r="AUF126" s="292"/>
      <c r="AUG126" s="293"/>
      <c r="AUH126" s="292"/>
      <c r="AUI126" s="292"/>
      <c r="AUJ126" s="292"/>
      <c r="AUK126" s="285"/>
      <c r="AUL126" s="286"/>
      <c r="AUM126" s="287"/>
      <c r="AUN126" s="286"/>
      <c r="AUO126" s="288"/>
      <c r="AUP126" s="289"/>
      <c r="AUQ126" s="289"/>
      <c r="AUR126" s="289"/>
      <c r="AUS126" s="289"/>
      <c r="AUT126" s="289"/>
      <c r="AUU126" s="289"/>
      <c r="AUV126" s="290"/>
      <c r="AUW126" s="291"/>
      <c r="AUX126" s="289"/>
      <c r="AUY126" s="289"/>
      <c r="AUZ126" s="289"/>
      <c r="AVA126" s="289"/>
      <c r="AVB126" s="289"/>
      <c r="AVC126" s="289"/>
      <c r="AVD126" s="289"/>
      <c r="AVE126" s="289"/>
      <c r="AVF126" s="289"/>
      <c r="AVG126" s="289"/>
      <c r="AVH126" s="292"/>
      <c r="AVI126" s="293"/>
      <c r="AVJ126" s="292"/>
      <c r="AVK126" s="292"/>
      <c r="AVL126" s="292"/>
      <c r="AVM126" s="285"/>
      <c r="AVN126" s="286"/>
      <c r="AVO126" s="287"/>
      <c r="AVP126" s="286"/>
      <c r="AVQ126" s="288"/>
      <c r="AVR126" s="289"/>
      <c r="AVS126" s="289"/>
      <c r="AVT126" s="289"/>
      <c r="AVU126" s="289"/>
      <c r="AVV126" s="289"/>
      <c r="AVW126" s="289"/>
      <c r="AVX126" s="290"/>
      <c r="AVY126" s="291"/>
      <c r="AVZ126" s="289"/>
      <c r="AWA126" s="289"/>
      <c r="AWB126" s="289"/>
      <c r="AWC126" s="289"/>
      <c r="AWD126" s="289"/>
      <c r="AWE126" s="289"/>
      <c r="AWF126" s="289"/>
      <c r="AWG126" s="289"/>
      <c r="AWH126" s="289"/>
      <c r="AWI126" s="289"/>
      <c r="AWJ126" s="292"/>
      <c r="AWK126" s="293"/>
      <c r="AWL126" s="292"/>
      <c r="AWM126" s="292"/>
      <c r="AWN126" s="292"/>
      <c r="AWO126" s="285"/>
      <c r="AWP126" s="286"/>
      <c r="AWQ126" s="287"/>
      <c r="AWR126" s="286"/>
      <c r="AWS126" s="288"/>
      <c r="AWT126" s="289"/>
      <c r="AWU126" s="289"/>
      <c r="AWV126" s="289"/>
      <c r="AWW126" s="289"/>
      <c r="AWX126" s="289"/>
      <c r="AWY126" s="289"/>
      <c r="AWZ126" s="290"/>
      <c r="AXA126" s="291"/>
      <c r="AXB126" s="289"/>
      <c r="AXC126" s="289"/>
      <c r="AXD126" s="289"/>
      <c r="AXE126" s="289"/>
      <c r="AXF126" s="289"/>
      <c r="AXG126" s="289"/>
      <c r="AXH126" s="289"/>
      <c r="AXI126" s="289"/>
      <c r="AXJ126" s="289"/>
      <c r="AXK126" s="289"/>
      <c r="AXL126" s="292"/>
      <c r="AXM126" s="293"/>
      <c r="AXN126" s="292"/>
      <c r="AXO126" s="292"/>
      <c r="AXP126" s="292"/>
      <c r="AXQ126" s="285"/>
      <c r="AXR126" s="286"/>
      <c r="AXS126" s="287"/>
      <c r="AXT126" s="286"/>
      <c r="AXU126" s="288"/>
      <c r="AXV126" s="289"/>
      <c r="AXW126" s="289"/>
      <c r="AXX126" s="289"/>
      <c r="AXY126" s="289"/>
      <c r="AXZ126" s="289"/>
      <c r="AYA126" s="289"/>
      <c r="AYB126" s="290"/>
      <c r="AYC126" s="291"/>
      <c r="AYD126" s="289"/>
      <c r="AYE126" s="289"/>
      <c r="AYF126" s="289"/>
      <c r="AYG126" s="289"/>
      <c r="AYH126" s="289"/>
      <c r="AYI126" s="289"/>
      <c r="AYJ126" s="289"/>
      <c r="AYK126" s="289"/>
      <c r="AYL126" s="289"/>
      <c r="AYM126" s="289"/>
      <c r="AYN126" s="292"/>
      <c r="AYO126" s="293"/>
      <c r="AYP126" s="292"/>
      <c r="AYQ126" s="292"/>
      <c r="AYR126" s="292"/>
      <c r="AYS126" s="285"/>
      <c r="AYT126" s="286"/>
      <c r="AYU126" s="287"/>
      <c r="AYV126" s="286"/>
      <c r="AYW126" s="288"/>
      <c r="AYX126" s="289"/>
      <c r="AYY126" s="289"/>
      <c r="AYZ126" s="289"/>
      <c r="AZA126" s="289"/>
      <c r="AZB126" s="289"/>
      <c r="AZC126" s="289"/>
      <c r="AZD126" s="290"/>
      <c r="AZE126" s="291"/>
      <c r="AZF126" s="289"/>
      <c r="AZG126" s="289"/>
      <c r="AZH126" s="289"/>
      <c r="AZI126" s="289"/>
      <c r="AZJ126" s="289"/>
      <c r="AZK126" s="289"/>
      <c r="AZL126" s="289"/>
      <c r="AZM126" s="289"/>
      <c r="AZN126" s="289"/>
      <c r="AZO126" s="289"/>
      <c r="AZP126" s="292"/>
      <c r="AZQ126" s="293"/>
      <c r="AZR126" s="292"/>
      <c r="AZS126" s="292"/>
      <c r="AZT126" s="292"/>
      <c r="AZU126" s="285"/>
      <c r="AZV126" s="286"/>
      <c r="AZW126" s="287"/>
      <c r="AZX126" s="286"/>
      <c r="AZY126" s="288"/>
      <c r="AZZ126" s="289"/>
      <c r="BAA126" s="289"/>
      <c r="BAB126" s="289"/>
      <c r="BAC126" s="289"/>
      <c r="BAD126" s="289"/>
      <c r="BAE126" s="289"/>
      <c r="BAF126" s="290"/>
      <c r="BAG126" s="291"/>
      <c r="BAH126" s="289"/>
      <c r="BAI126" s="289"/>
      <c r="BAJ126" s="289"/>
      <c r="BAK126" s="289"/>
      <c r="BAL126" s="289"/>
      <c r="BAM126" s="289"/>
      <c r="BAN126" s="289"/>
      <c r="BAO126" s="289"/>
      <c r="BAP126" s="289"/>
      <c r="BAQ126" s="289"/>
      <c r="BAR126" s="292"/>
      <c r="BAS126" s="293"/>
      <c r="BAT126" s="292"/>
      <c r="BAU126" s="292"/>
      <c r="BAV126" s="292"/>
      <c r="BAW126" s="285"/>
      <c r="BAX126" s="286"/>
      <c r="BAY126" s="287"/>
      <c r="BAZ126" s="286"/>
      <c r="BBA126" s="288"/>
      <c r="BBB126" s="289"/>
      <c r="BBC126" s="289"/>
      <c r="BBD126" s="289"/>
      <c r="BBE126" s="289"/>
      <c r="BBF126" s="289"/>
      <c r="BBG126" s="289"/>
      <c r="BBH126" s="290"/>
      <c r="BBI126" s="291"/>
      <c r="BBJ126" s="289"/>
      <c r="BBK126" s="289"/>
      <c r="BBL126" s="289"/>
      <c r="BBM126" s="289"/>
      <c r="BBN126" s="289"/>
      <c r="BBO126" s="289"/>
      <c r="BBP126" s="289"/>
      <c r="BBQ126" s="289"/>
      <c r="BBR126" s="289"/>
      <c r="BBS126" s="289"/>
      <c r="BBT126" s="292"/>
      <c r="BBU126" s="293"/>
      <c r="BBV126" s="292"/>
      <c r="BBW126" s="292"/>
      <c r="BBX126" s="292"/>
      <c r="BBY126" s="285"/>
      <c r="BBZ126" s="286"/>
      <c r="BCA126" s="287"/>
      <c r="BCB126" s="286"/>
      <c r="BCC126" s="288"/>
      <c r="BCD126" s="289"/>
      <c r="BCE126" s="289"/>
      <c r="BCF126" s="289"/>
      <c r="BCG126" s="289"/>
      <c r="BCH126" s="289"/>
      <c r="BCI126" s="289"/>
      <c r="BCJ126" s="290"/>
      <c r="BCK126" s="291"/>
      <c r="BCL126" s="289"/>
      <c r="BCM126" s="289"/>
      <c r="BCN126" s="289"/>
      <c r="BCO126" s="289"/>
      <c r="BCP126" s="289"/>
      <c r="BCQ126" s="289"/>
      <c r="BCR126" s="289"/>
      <c r="BCS126" s="289"/>
      <c r="BCT126" s="289"/>
      <c r="BCU126" s="289"/>
      <c r="BCV126" s="292"/>
      <c r="BCW126" s="293"/>
      <c r="BCX126" s="292"/>
      <c r="BCY126" s="292"/>
      <c r="BCZ126" s="292"/>
      <c r="BDA126" s="285"/>
      <c r="BDB126" s="286"/>
      <c r="BDC126" s="287"/>
      <c r="BDD126" s="286"/>
      <c r="BDE126" s="288"/>
      <c r="BDF126" s="289"/>
      <c r="BDG126" s="289"/>
      <c r="BDH126" s="289"/>
      <c r="BDI126" s="289"/>
      <c r="BDJ126" s="289"/>
      <c r="BDK126" s="289"/>
      <c r="BDL126" s="290"/>
      <c r="BDM126" s="291"/>
      <c r="BDN126" s="289"/>
      <c r="BDO126" s="289"/>
      <c r="BDP126" s="289"/>
      <c r="BDQ126" s="289"/>
      <c r="BDR126" s="289"/>
      <c r="BDS126" s="289"/>
      <c r="BDT126" s="289"/>
      <c r="BDU126" s="289"/>
      <c r="BDV126" s="289"/>
      <c r="BDW126" s="289"/>
      <c r="BDX126" s="292"/>
      <c r="BDY126" s="293"/>
      <c r="BDZ126" s="292"/>
      <c r="BEA126" s="292"/>
      <c r="BEB126" s="292"/>
      <c r="BEC126" s="285"/>
      <c r="BED126" s="286"/>
      <c r="BEE126" s="287"/>
      <c r="BEF126" s="286"/>
      <c r="BEG126" s="288"/>
      <c r="BEH126" s="289"/>
      <c r="BEI126" s="289"/>
      <c r="BEJ126" s="289"/>
      <c r="BEK126" s="289"/>
      <c r="BEL126" s="289"/>
      <c r="BEM126" s="289"/>
      <c r="BEN126" s="290"/>
      <c r="BEO126" s="291"/>
      <c r="BEP126" s="289"/>
      <c r="BEQ126" s="289"/>
      <c r="BER126" s="289"/>
      <c r="BES126" s="289"/>
      <c r="BET126" s="289"/>
      <c r="BEU126" s="289"/>
      <c r="BEV126" s="289"/>
      <c r="BEW126" s="289"/>
      <c r="BEX126" s="289"/>
      <c r="BEY126" s="289"/>
      <c r="BEZ126" s="292"/>
      <c r="BFA126" s="293"/>
      <c r="BFB126" s="292"/>
      <c r="BFC126" s="292"/>
      <c r="BFD126" s="292"/>
      <c r="BFE126" s="285"/>
      <c r="BFF126" s="286"/>
      <c r="BFG126" s="287"/>
      <c r="BFH126" s="286"/>
      <c r="BFI126" s="288"/>
      <c r="BFJ126" s="289"/>
      <c r="BFK126" s="289"/>
      <c r="BFL126" s="289"/>
      <c r="BFM126" s="289"/>
      <c r="BFN126" s="289"/>
      <c r="BFO126" s="289"/>
      <c r="BFP126" s="290"/>
      <c r="BFQ126" s="291"/>
      <c r="BFR126" s="289"/>
      <c r="BFS126" s="289"/>
      <c r="BFT126" s="289"/>
      <c r="BFU126" s="289"/>
      <c r="BFV126" s="289"/>
      <c r="BFW126" s="289"/>
      <c r="BFX126" s="289"/>
      <c r="BFY126" s="289"/>
      <c r="BFZ126" s="289"/>
      <c r="BGA126" s="289"/>
      <c r="BGB126" s="292"/>
      <c r="BGC126" s="293"/>
      <c r="BGD126" s="292"/>
      <c r="BGE126" s="292"/>
      <c r="BGF126" s="292"/>
      <c r="BGG126" s="285"/>
      <c r="BGH126" s="286"/>
      <c r="BGI126" s="287"/>
      <c r="BGJ126" s="286"/>
      <c r="BGK126" s="288"/>
      <c r="BGL126" s="289"/>
      <c r="BGM126" s="289"/>
      <c r="BGN126" s="289"/>
      <c r="BGO126" s="289"/>
      <c r="BGP126" s="289"/>
      <c r="BGQ126" s="289"/>
      <c r="BGR126" s="290"/>
      <c r="BGS126" s="291"/>
      <c r="BGT126" s="289"/>
      <c r="BGU126" s="289"/>
      <c r="BGV126" s="289"/>
      <c r="BGW126" s="289"/>
      <c r="BGX126" s="289"/>
      <c r="BGY126" s="289"/>
      <c r="BGZ126" s="289"/>
      <c r="BHA126" s="289"/>
      <c r="BHB126" s="289"/>
      <c r="BHC126" s="289"/>
      <c r="BHD126" s="292"/>
      <c r="BHE126" s="293"/>
      <c r="BHF126" s="292"/>
      <c r="BHG126" s="292"/>
      <c r="BHH126" s="292"/>
      <c r="BHI126" s="285"/>
      <c r="BHJ126" s="286"/>
      <c r="BHK126" s="287"/>
      <c r="BHL126" s="286"/>
      <c r="BHM126" s="288"/>
      <c r="BHN126" s="289"/>
      <c r="BHO126" s="289"/>
      <c r="BHP126" s="289"/>
      <c r="BHQ126" s="289"/>
      <c r="BHR126" s="289"/>
      <c r="BHS126" s="289"/>
      <c r="BHT126" s="290"/>
      <c r="BHU126" s="291"/>
      <c r="BHV126" s="289"/>
      <c r="BHW126" s="289"/>
      <c r="BHX126" s="289"/>
      <c r="BHY126" s="289"/>
      <c r="BHZ126" s="289"/>
      <c r="BIA126" s="289"/>
      <c r="BIB126" s="289"/>
      <c r="BIC126" s="289"/>
      <c r="BID126" s="289"/>
      <c r="BIE126" s="289"/>
      <c r="BIF126" s="292"/>
      <c r="BIG126" s="293"/>
      <c r="BIH126" s="292"/>
      <c r="BII126" s="292"/>
      <c r="BIJ126" s="292"/>
      <c r="BIK126" s="285"/>
      <c r="BIL126" s="286"/>
      <c r="BIM126" s="287"/>
      <c r="BIN126" s="286"/>
      <c r="BIO126" s="288"/>
      <c r="BIP126" s="289"/>
      <c r="BIQ126" s="289"/>
      <c r="BIR126" s="289"/>
      <c r="BIS126" s="289"/>
      <c r="BIT126" s="289"/>
      <c r="BIU126" s="289"/>
      <c r="BIV126" s="290"/>
      <c r="BIW126" s="291"/>
      <c r="BIX126" s="289"/>
      <c r="BIY126" s="289"/>
      <c r="BIZ126" s="289"/>
      <c r="BJA126" s="289"/>
      <c r="BJB126" s="289"/>
      <c r="BJC126" s="289"/>
      <c r="BJD126" s="289"/>
      <c r="BJE126" s="289"/>
      <c r="BJF126" s="289"/>
      <c r="BJG126" s="289"/>
      <c r="BJH126" s="292"/>
      <c r="BJI126" s="293"/>
      <c r="BJJ126" s="292"/>
      <c r="BJK126" s="292"/>
      <c r="BJL126" s="292"/>
      <c r="BJM126" s="285"/>
      <c r="BJN126" s="286"/>
      <c r="BJO126" s="287"/>
      <c r="BJP126" s="286"/>
      <c r="BJQ126" s="288"/>
      <c r="BJR126" s="289"/>
      <c r="BJS126" s="289"/>
      <c r="BJT126" s="289"/>
      <c r="BJU126" s="289"/>
      <c r="BJV126" s="289"/>
      <c r="BJW126" s="289"/>
      <c r="BJX126" s="290"/>
      <c r="BJY126" s="291"/>
      <c r="BJZ126" s="289"/>
      <c r="BKA126" s="289"/>
      <c r="BKB126" s="289"/>
      <c r="BKC126" s="289"/>
      <c r="BKD126" s="289"/>
      <c r="BKE126" s="289"/>
      <c r="BKF126" s="289"/>
      <c r="BKG126" s="289"/>
      <c r="BKH126" s="289"/>
      <c r="BKI126" s="289"/>
      <c r="BKJ126" s="292"/>
      <c r="BKK126" s="293"/>
      <c r="BKL126" s="292"/>
      <c r="BKM126" s="292"/>
      <c r="BKN126" s="292"/>
      <c r="BKO126" s="285"/>
      <c r="BKP126" s="286"/>
      <c r="BKQ126" s="287"/>
      <c r="BKR126" s="286"/>
      <c r="BKS126" s="288"/>
      <c r="BKT126" s="289"/>
      <c r="BKU126" s="289"/>
      <c r="BKV126" s="289"/>
      <c r="BKW126" s="289"/>
      <c r="BKX126" s="289"/>
      <c r="BKY126" s="289"/>
      <c r="BKZ126" s="290"/>
      <c r="BLA126" s="291"/>
      <c r="BLB126" s="289"/>
      <c r="BLC126" s="289"/>
      <c r="BLD126" s="289"/>
      <c r="BLE126" s="289"/>
      <c r="BLF126" s="289"/>
      <c r="BLG126" s="289"/>
      <c r="BLH126" s="289"/>
      <c r="BLI126" s="289"/>
      <c r="BLJ126" s="289"/>
      <c r="BLK126" s="289"/>
      <c r="BLL126" s="292"/>
      <c r="BLM126" s="293"/>
      <c r="BLN126" s="292"/>
      <c r="BLO126" s="292"/>
      <c r="BLP126" s="292"/>
      <c r="BLQ126" s="285"/>
      <c r="BLR126" s="286"/>
      <c r="BLS126" s="287"/>
      <c r="BLT126" s="286"/>
      <c r="BLU126" s="288"/>
      <c r="BLV126" s="289"/>
      <c r="BLW126" s="289"/>
      <c r="BLX126" s="289"/>
      <c r="BLY126" s="289"/>
      <c r="BLZ126" s="289"/>
      <c r="BMA126" s="289"/>
      <c r="BMB126" s="290"/>
      <c r="BMC126" s="291"/>
      <c r="BMD126" s="289"/>
      <c r="BME126" s="289"/>
      <c r="BMF126" s="289"/>
      <c r="BMG126" s="289"/>
      <c r="BMH126" s="289"/>
      <c r="BMI126" s="289"/>
      <c r="BMJ126" s="289"/>
      <c r="BMK126" s="289"/>
      <c r="BML126" s="289"/>
      <c r="BMM126" s="289"/>
      <c r="BMN126" s="292"/>
      <c r="BMO126" s="293"/>
      <c r="BMP126" s="292"/>
      <c r="BMQ126" s="292"/>
      <c r="BMR126" s="292"/>
      <c r="BMS126" s="285"/>
      <c r="BMT126" s="286"/>
      <c r="BMU126" s="287"/>
      <c r="BMV126" s="286"/>
      <c r="BMW126" s="288"/>
      <c r="BMX126" s="289"/>
      <c r="BMY126" s="289"/>
      <c r="BMZ126" s="289"/>
      <c r="BNA126" s="289"/>
      <c r="BNB126" s="289"/>
      <c r="BNC126" s="289"/>
      <c r="BND126" s="290"/>
      <c r="BNE126" s="291"/>
      <c r="BNF126" s="289"/>
      <c r="BNG126" s="289"/>
      <c r="BNH126" s="289"/>
      <c r="BNI126" s="289"/>
      <c r="BNJ126" s="289"/>
      <c r="BNK126" s="289"/>
      <c r="BNL126" s="289"/>
      <c r="BNM126" s="289"/>
      <c r="BNN126" s="289"/>
      <c r="BNO126" s="289"/>
      <c r="BNP126" s="292"/>
      <c r="BNQ126" s="293"/>
      <c r="BNR126" s="292"/>
      <c r="BNS126" s="292"/>
      <c r="BNT126" s="292"/>
      <c r="BNU126" s="285"/>
      <c r="BNV126" s="286"/>
      <c r="BNW126" s="287"/>
      <c r="BNX126" s="286"/>
      <c r="BNY126" s="288"/>
      <c r="BNZ126" s="289"/>
      <c r="BOA126" s="289"/>
      <c r="BOB126" s="289"/>
      <c r="BOC126" s="289"/>
      <c r="BOD126" s="289"/>
      <c r="BOE126" s="289"/>
      <c r="BOF126" s="290"/>
      <c r="BOG126" s="291"/>
      <c r="BOH126" s="289"/>
      <c r="BOI126" s="289"/>
      <c r="BOJ126" s="289"/>
      <c r="BOK126" s="289"/>
      <c r="BOL126" s="289"/>
      <c r="BOM126" s="289"/>
      <c r="BON126" s="289"/>
      <c r="BOO126" s="289"/>
      <c r="BOP126" s="289"/>
      <c r="BOQ126" s="289"/>
      <c r="BOR126" s="292"/>
      <c r="BOS126" s="293"/>
      <c r="BOT126" s="292"/>
      <c r="BOU126" s="292"/>
      <c r="BOV126" s="292"/>
      <c r="BOW126" s="285"/>
      <c r="BOX126" s="286"/>
      <c r="BOY126" s="287"/>
      <c r="BOZ126" s="286"/>
      <c r="BPA126" s="288"/>
      <c r="BPB126" s="289"/>
      <c r="BPC126" s="289"/>
      <c r="BPD126" s="289"/>
      <c r="BPE126" s="289"/>
      <c r="BPF126" s="289"/>
      <c r="BPG126" s="289"/>
      <c r="BPH126" s="290"/>
      <c r="BPI126" s="291"/>
      <c r="BPJ126" s="289"/>
      <c r="BPK126" s="289"/>
      <c r="BPL126" s="289"/>
      <c r="BPM126" s="289"/>
      <c r="BPN126" s="289"/>
      <c r="BPO126" s="289"/>
      <c r="BPP126" s="289"/>
      <c r="BPQ126" s="289"/>
      <c r="BPR126" s="289"/>
      <c r="BPS126" s="289"/>
      <c r="BPT126" s="292"/>
      <c r="BPU126" s="293"/>
      <c r="BPV126" s="292"/>
      <c r="BPW126" s="292"/>
      <c r="BPX126" s="292"/>
      <c r="BPY126" s="285"/>
      <c r="BPZ126" s="286"/>
      <c r="BQA126" s="287"/>
      <c r="BQB126" s="286"/>
      <c r="BQC126" s="288"/>
      <c r="BQD126" s="289"/>
      <c r="BQE126" s="289"/>
      <c r="BQF126" s="289"/>
      <c r="BQG126" s="289"/>
      <c r="BQH126" s="289"/>
      <c r="BQI126" s="289"/>
      <c r="BQJ126" s="290"/>
      <c r="BQK126" s="291"/>
      <c r="BQL126" s="289"/>
      <c r="BQM126" s="289"/>
      <c r="BQN126" s="289"/>
      <c r="BQO126" s="289"/>
      <c r="BQP126" s="289"/>
      <c r="BQQ126" s="289"/>
      <c r="BQR126" s="289"/>
      <c r="BQS126" s="289"/>
      <c r="BQT126" s="289"/>
      <c r="BQU126" s="289"/>
      <c r="BQV126" s="292"/>
      <c r="BQW126" s="293"/>
      <c r="BQX126" s="292"/>
      <c r="BQY126" s="292"/>
      <c r="BQZ126" s="292"/>
      <c r="BRA126" s="285"/>
      <c r="BRB126" s="286"/>
      <c r="BRC126" s="287"/>
      <c r="BRD126" s="286"/>
      <c r="BRE126" s="288"/>
      <c r="BRF126" s="289"/>
      <c r="BRG126" s="289"/>
      <c r="BRH126" s="289"/>
      <c r="BRI126" s="289"/>
      <c r="BRJ126" s="289"/>
      <c r="BRK126" s="289"/>
      <c r="BRL126" s="290"/>
      <c r="BRM126" s="291"/>
      <c r="BRN126" s="289"/>
      <c r="BRO126" s="289"/>
      <c r="BRP126" s="289"/>
      <c r="BRQ126" s="289"/>
      <c r="BRR126" s="289"/>
      <c r="BRS126" s="289"/>
      <c r="BRT126" s="289"/>
      <c r="BRU126" s="289"/>
      <c r="BRV126" s="289"/>
      <c r="BRW126" s="289"/>
      <c r="BRX126" s="292"/>
      <c r="BRY126" s="293"/>
      <c r="BRZ126" s="292"/>
      <c r="BSA126" s="292"/>
      <c r="BSB126" s="292"/>
      <c r="BSC126" s="285"/>
      <c r="BSD126" s="286"/>
      <c r="BSE126" s="287"/>
      <c r="BSF126" s="286"/>
      <c r="BSG126" s="288"/>
      <c r="BSH126" s="289"/>
      <c r="BSI126" s="289"/>
      <c r="BSJ126" s="289"/>
      <c r="BSK126" s="289"/>
      <c r="BSL126" s="289"/>
      <c r="BSM126" s="289"/>
      <c r="BSN126" s="290"/>
      <c r="BSO126" s="291"/>
      <c r="BSP126" s="289"/>
      <c r="BSQ126" s="289"/>
      <c r="BSR126" s="289"/>
      <c r="BSS126" s="289"/>
      <c r="BST126" s="289"/>
      <c r="BSU126" s="289"/>
      <c r="BSV126" s="289"/>
      <c r="BSW126" s="289"/>
      <c r="BSX126" s="289"/>
      <c r="BSY126" s="289"/>
      <c r="BSZ126" s="292"/>
      <c r="BTA126" s="293"/>
      <c r="BTB126" s="292"/>
      <c r="BTC126" s="292"/>
      <c r="BTD126" s="292"/>
      <c r="BTE126" s="285"/>
      <c r="BTF126" s="286"/>
      <c r="BTG126" s="287"/>
      <c r="BTH126" s="286"/>
      <c r="BTI126" s="288"/>
      <c r="BTJ126" s="289"/>
      <c r="BTK126" s="289"/>
      <c r="BTL126" s="289"/>
      <c r="BTM126" s="289"/>
      <c r="BTN126" s="289"/>
      <c r="BTO126" s="289"/>
      <c r="BTP126" s="290"/>
      <c r="BTQ126" s="291"/>
      <c r="BTR126" s="289"/>
      <c r="BTS126" s="289"/>
      <c r="BTT126" s="289"/>
      <c r="BTU126" s="289"/>
      <c r="BTV126" s="289"/>
      <c r="BTW126" s="289"/>
      <c r="BTX126" s="289"/>
      <c r="BTY126" s="289"/>
      <c r="BTZ126" s="289"/>
      <c r="BUA126" s="289"/>
      <c r="BUB126" s="292"/>
      <c r="BUC126" s="293"/>
      <c r="BUD126" s="292"/>
      <c r="BUE126" s="292"/>
      <c r="BUF126" s="292"/>
      <c r="BUG126" s="285"/>
      <c r="BUH126" s="286"/>
      <c r="BUI126" s="287"/>
      <c r="BUJ126" s="286"/>
      <c r="BUK126" s="288"/>
      <c r="BUL126" s="289"/>
      <c r="BUM126" s="289"/>
      <c r="BUN126" s="289"/>
      <c r="BUO126" s="289"/>
      <c r="BUP126" s="289"/>
      <c r="BUQ126" s="289"/>
      <c r="BUR126" s="290"/>
      <c r="BUS126" s="291"/>
      <c r="BUT126" s="289"/>
      <c r="BUU126" s="289"/>
      <c r="BUV126" s="289"/>
      <c r="BUW126" s="289"/>
      <c r="BUX126" s="289"/>
      <c r="BUY126" s="289"/>
      <c r="BUZ126" s="289"/>
      <c r="BVA126" s="289"/>
      <c r="BVB126" s="289"/>
      <c r="BVC126" s="289"/>
      <c r="BVD126" s="292"/>
      <c r="BVE126" s="293"/>
      <c r="BVF126" s="292"/>
      <c r="BVG126" s="292"/>
      <c r="BVH126" s="292"/>
      <c r="BVI126" s="285"/>
      <c r="BVJ126" s="286"/>
      <c r="BVK126" s="287"/>
      <c r="BVL126" s="286"/>
      <c r="BVM126" s="288"/>
      <c r="BVN126" s="289"/>
      <c r="BVO126" s="289"/>
      <c r="BVP126" s="289"/>
      <c r="BVQ126" s="289"/>
      <c r="BVR126" s="289"/>
      <c r="BVS126" s="289"/>
      <c r="BVT126" s="290"/>
      <c r="BVU126" s="291"/>
      <c r="BVV126" s="289"/>
      <c r="BVW126" s="289"/>
      <c r="BVX126" s="289"/>
      <c r="BVY126" s="289"/>
      <c r="BVZ126" s="289"/>
      <c r="BWA126" s="289"/>
      <c r="BWB126" s="289"/>
      <c r="BWC126" s="289"/>
      <c r="BWD126" s="289"/>
      <c r="BWE126" s="289"/>
      <c r="BWF126" s="292"/>
      <c r="BWG126" s="293"/>
      <c r="BWH126" s="292"/>
      <c r="BWI126" s="292"/>
      <c r="BWJ126" s="292"/>
      <c r="BWK126" s="285"/>
      <c r="BWL126" s="286"/>
      <c r="BWM126" s="287"/>
      <c r="BWN126" s="286"/>
      <c r="BWO126" s="288"/>
      <c r="BWP126" s="289"/>
      <c r="BWQ126" s="289"/>
      <c r="BWR126" s="289"/>
      <c r="BWS126" s="289"/>
      <c r="BWT126" s="289"/>
      <c r="BWU126" s="289"/>
      <c r="BWV126" s="290"/>
      <c r="BWW126" s="291"/>
      <c r="BWX126" s="289"/>
      <c r="BWY126" s="289"/>
      <c r="BWZ126" s="289"/>
      <c r="BXA126" s="289"/>
      <c r="BXB126" s="289"/>
      <c r="BXC126" s="289"/>
      <c r="BXD126" s="289"/>
      <c r="BXE126" s="289"/>
      <c r="BXF126" s="289"/>
      <c r="BXG126" s="289"/>
      <c r="BXH126" s="292"/>
      <c r="BXI126" s="293"/>
      <c r="BXJ126" s="292"/>
      <c r="BXK126" s="292"/>
      <c r="BXL126" s="292"/>
      <c r="BXM126" s="285"/>
      <c r="BXN126" s="286"/>
      <c r="BXO126" s="287"/>
      <c r="BXP126" s="286"/>
      <c r="BXQ126" s="288"/>
      <c r="BXR126" s="289"/>
      <c r="BXS126" s="289"/>
      <c r="BXT126" s="289"/>
      <c r="BXU126" s="289"/>
      <c r="BXV126" s="289"/>
      <c r="BXW126" s="289"/>
      <c r="BXX126" s="290"/>
      <c r="BXY126" s="291"/>
      <c r="BXZ126" s="289"/>
      <c r="BYA126" s="289"/>
      <c r="BYB126" s="289"/>
      <c r="BYC126" s="289"/>
      <c r="BYD126" s="289"/>
      <c r="BYE126" s="289"/>
      <c r="BYF126" s="289"/>
      <c r="BYG126" s="289"/>
      <c r="BYH126" s="289"/>
      <c r="BYI126" s="289"/>
      <c r="BYJ126" s="292"/>
      <c r="BYK126" s="293"/>
      <c r="BYL126" s="292"/>
      <c r="BYM126" s="292"/>
      <c r="BYN126" s="292"/>
      <c r="BYO126" s="285"/>
      <c r="BYP126" s="286"/>
      <c r="BYQ126" s="287"/>
      <c r="BYR126" s="286"/>
      <c r="BYS126" s="288"/>
      <c r="BYT126" s="289"/>
      <c r="BYU126" s="289"/>
      <c r="BYV126" s="289"/>
      <c r="BYW126" s="289"/>
      <c r="BYX126" s="289"/>
      <c r="BYY126" s="289"/>
      <c r="BYZ126" s="290"/>
      <c r="BZA126" s="291"/>
      <c r="BZB126" s="289"/>
      <c r="BZC126" s="289"/>
      <c r="BZD126" s="289"/>
      <c r="BZE126" s="289"/>
      <c r="BZF126" s="289"/>
      <c r="BZG126" s="289"/>
      <c r="BZH126" s="289"/>
      <c r="BZI126" s="289"/>
      <c r="BZJ126" s="289"/>
      <c r="BZK126" s="289"/>
      <c r="BZL126" s="292"/>
      <c r="BZM126" s="293"/>
      <c r="BZN126" s="292"/>
      <c r="BZO126" s="292"/>
      <c r="BZP126" s="292"/>
      <c r="BZQ126" s="285"/>
      <c r="BZR126" s="286"/>
      <c r="BZS126" s="287"/>
      <c r="BZT126" s="286"/>
      <c r="BZU126" s="288"/>
      <c r="BZV126" s="289"/>
      <c r="BZW126" s="289"/>
      <c r="BZX126" s="289"/>
      <c r="BZY126" s="289"/>
      <c r="BZZ126" s="289"/>
      <c r="CAA126" s="289"/>
      <c r="CAB126" s="290"/>
      <c r="CAC126" s="291"/>
      <c r="CAD126" s="289"/>
      <c r="CAE126" s="289"/>
      <c r="CAF126" s="289"/>
      <c r="CAG126" s="289"/>
      <c r="CAH126" s="289"/>
      <c r="CAI126" s="289"/>
      <c r="CAJ126" s="289"/>
      <c r="CAK126" s="289"/>
      <c r="CAL126" s="289"/>
      <c r="CAM126" s="289"/>
      <c r="CAN126" s="292"/>
      <c r="CAO126" s="293"/>
      <c r="CAP126" s="292"/>
      <c r="CAQ126" s="292"/>
      <c r="CAR126" s="292"/>
      <c r="CAS126" s="285"/>
      <c r="CAT126" s="286"/>
      <c r="CAU126" s="287"/>
      <c r="CAV126" s="286"/>
      <c r="CAW126" s="288"/>
      <c r="CAX126" s="289"/>
      <c r="CAY126" s="289"/>
      <c r="CAZ126" s="289"/>
      <c r="CBA126" s="289"/>
      <c r="CBB126" s="289"/>
      <c r="CBC126" s="289"/>
      <c r="CBD126" s="290"/>
      <c r="CBE126" s="291"/>
      <c r="CBF126" s="289"/>
      <c r="CBG126" s="289"/>
      <c r="CBH126" s="289"/>
      <c r="CBI126" s="289"/>
      <c r="CBJ126" s="289"/>
      <c r="CBK126" s="289"/>
      <c r="CBL126" s="289"/>
      <c r="CBM126" s="289"/>
      <c r="CBN126" s="289"/>
      <c r="CBO126" s="289"/>
      <c r="CBP126" s="292"/>
      <c r="CBQ126" s="293"/>
      <c r="CBR126" s="292"/>
      <c r="CBS126" s="292"/>
      <c r="CBT126" s="292"/>
      <c r="CBU126" s="285"/>
      <c r="CBV126" s="286"/>
      <c r="CBW126" s="287"/>
      <c r="CBX126" s="286"/>
      <c r="CBY126" s="288"/>
      <c r="CBZ126" s="289"/>
      <c r="CCA126" s="289"/>
      <c r="CCB126" s="289"/>
      <c r="CCC126" s="289"/>
      <c r="CCD126" s="289"/>
      <c r="CCE126" s="289"/>
      <c r="CCF126" s="290"/>
      <c r="CCG126" s="291"/>
      <c r="CCH126" s="289"/>
      <c r="CCI126" s="289"/>
      <c r="CCJ126" s="289"/>
      <c r="CCK126" s="289"/>
      <c r="CCL126" s="289"/>
      <c r="CCM126" s="289"/>
      <c r="CCN126" s="289"/>
      <c r="CCO126" s="289"/>
      <c r="CCP126" s="289"/>
      <c r="CCQ126" s="289"/>
      <c r="CCR126" s="292"/>
      <c r="CCS126" s="293"/>
      <c r="CCT126" s="292"/>
      <c r="CCU126" s="292"/>
      <c r="CCV126" s="292"/>
      <c r="CCW126" s="285"/>
      <c r="CCX126" s="286"/>
      <c r="CCY126" s="287"/>
      <c r="CCZ126" s="286"/>
      <c r="CDA126" s="288"/>
      <c r="CDB126" s="289"/>
      <c r="CDC126" s="289"/>
      <c r="CDD126" s="289"/>
      <c r="CDE126" s="289"/>
      <c r="CDF126" s="289"/>
      <c r="CDG126" s="289"/>
      <c r="CDH126" s="290"/>
      <c r="CDI126" s="291"/>
      <c r="CDJ126" s="289"/>
      <c r="CDK126" s="289"/>
      <c r="CDL126" s="289"/>
      <c r="CDM126" s="289"/>
      <c r="CDN126" s="289"/>
      <c r="CDO126" s="289"/>
      <c r="CDP126" s="289"/>
      <c r="CDQ126" s="289"/>
      <c r="CDR126" s="289"/>
      <c r="CDS126" s="289"/>
      <c r="CDT126" s="292"/>
      <c r="CDU126" s="293"/>
      <c r="CDV126" s="292"/>
      <c r="CDW126" s="292"/>
      <c r="CDX126" s="292"/>
      <c r="CDY126" s="285"/>
      <c r="CDZ126" s="286"/>
      <c r="CEA126" s="287"/>
      <c r="CEB126" s="286"/>
      <c r="CEC126" s="288"/>
      <c r="CED126" s="289"/>
      <c r="CEE126" s="289"/>
      <c r="CEF126" s="289"/>
      <c r="CEG126" s="289"/>
      <c r="CEH126" s="289"/>
      <c r="CEI126" s="289"/>
      <c r="CEJ126" s="290"/>
      <c r="CEK126" s="291"/>
      <c r="CEL126" s="289"/>
      <c r="CEM126" s="289"/>
      <c r="CEN126" s="289"/>
      <c r="CEO126" s="289"/>
      <c r="CEP126" s="289"/>
      <c r="CEQ126" s="289"/>
      <c r="CER126" s="289"/>
      <c r="CES126" s="289"/>
      <c r="CET126" s="289"/>
      <c r="CEU126" s="289"/>
      <c r="CEV126" s="292"/>
      <c r="CEW126" s="293"/>
      <c r="CEX126" s="292"/>
      <c r="CEY126" s="292"/>
      <c r="CEZ126" s="292"/>
      <c r="CFA126" s="285"/>
      <c r="CFB126" s="286"/>
      <c r="CFC126" s="287"/>
      <c r="CFD126" s="286"/>
      <c r="CFE126" s="288"/>
      <c r="CFF126" s="289"/>
      <c r="CFG126" s="289"/>
      <c r="CFH126" s="289"/>
      <c r="CFI126" s="289"/>
      <c r="CFJ126" s="289"/>
      <c r="CFK126" s="289"/>
      <c r="CFL126" s="290"/>
      <c r="CFM126" s="291"/>
      <c r="CFN126" s="289"/>
      <c r="CFO126" s="289"/>
      <c r="CFP126" s="289"/>
      <c r="CFQ126" s="289"/>
      <c r="CFR126" s="289"/>
      <c r="CFS126" s="289"/>
      <c r="CFT126" s="289"/>
      <c r="CFU126" s="289"/>
      <c r="CFV126" s="289"/>
      <c r="CFW126" s="289"/>
      <c r="CFX126" s="292"/>
      <c r="CFY126" s="293"/>
      <c r="CFZ126" s="292"/>
      <c r="CGA126" s="292"/>
      <c r="CGB126" s="292"/>
      <c r="CGC126" s="285"/>
      <c r="CGD126" s="286"/>
      <c r="CGE126" s="287"/>
      <c r="CGF126" s="286"/>
      <c r="CGG126" s="288"/>
      <c r="CGH126" s="289"/>
      <c r="CGI126" s="289"/>
      <c r="CGJ126" s="289"/>
      <c r="CGK126" s="289"/>
      <c r="CGL126" s="289"/>
      <c r="CGM126" s="289"/>
      <c r="CGN126" s="290"/>
      <c r="CGO126" s="291"/>
      <c r="CGP126" s="289"/>
      <c r="CGQ126" s="289"/>
      <c r="CGR126" s="289"/>
      <c r="CGS126" s="289"/>
      <c r="CGT126" s="289"/>
      <c r="CGU126" s="289"/>
      <c r="CGV126" s="289"/>
      <c r="CGW126" s="289"/>
      <c r="CGX126" s="289"/>
      <c r="CGY126" s="289"/>
      <c r="CGZ126" s="292"/>
      <c r="CHA126" s="293"/>
      <c r="CHB126" s="292"/>
      <c r="CHC126" s="292"/>
      <c r="CHD126" s="292"/>
      <c r="CHE126" s="285"/>
      <c r="CHF126" s="286"/>
      <c r="CHG126" s="287"/>
      <c r="CHH126" s="286"/>
      <c r="CHI126" s="288"/>
      <c r="CHJ126" s="289"/>
      <c r="CHK126" s="289"/>
      <c r="CHL126" s="289"/>
      <c r="CHM126" s="289"/>
      <c r="CHN126" s="289"/>
      <c r="CHO126" s="289"/>
      <c r="CHP126" s="290"/>
      <c r="CHQ126" s="291"/>
      <c r="CHR126" s="289"/>
      <c r="CHS126" s="289"/>
      <c r="CHT126" s="289"/>
      <c r="CHU126" s="289"/>
      <c r="CHV126" s="289"/>
      <c r="CHW126" s="289"/>
      <c r="CHX126" s="289"/>
      <c r="CHY126" s="289"/>
      <c r="CHZ126" s="289"/>
      <c r="CIA126" s="289"/>
      <c r="CIB126" s="292"/>
      <c r="CIC126" s="293"/>
      <c r="CID126" s="292"/>
      <c r="CIE126" s="292"/>
      <c r="CIF126" s="292"/>
      <c r="CIG126" s="285"/>
      <c r="CIH126" s="286"/>
      <c r="CII126" s="287"/>
      <c r="CIJ126" s="286"/>
      <c r="CIK126" s="288"/>
      <c r="CIL126" s="289"/>
      <c r="CIM126" s="289"/>
      <c r="CIN126" s="289"/>
      <c r="CIO126" s="289"/>
      <c r="CIP126" s="289"/>
      <c r="CIQ126" s="289"/>
      <c r="CIR126" s="290"/>
      <c r="CIS126" s="291"/>
      <c r="CIT126" s="289"/>
      <c r="CIU126" s="289"/>
      <c r="CIV126" s="289"/>
      <c r="CIW126" s="289"/>
      <c r="CIX126" s="289"/>
      <c r="CIY126" s="289"/>
      <c r="CIZ126" s="289"/>
      <c r="CJA126" s="289"/>
      <c r="CJB126" s="289"/>
      <c r="CJC126" s="289"/>
      <c r="CJD126" s="292"/>
      <c r="CJE126" s="293"/>
      <c r="CJF126" s="292"/>
      <c r="CJG126" s="292"/>
      <c r="CJH126" s="292"/>
      <c r="CJI126" s="285"/>
      <c r="CJJ126" s="286"/>
      <c r="CJK126" s="287"/>
      <c r="CJL126" s="286"/>
      <c r="CJM126" s="288"/>
      <c r="CJN126" s="289"/>
      <c r="CJO126" s="289"/>
      <c r="CJP126" s="289"/>
      <c r="CJQ126" s="289"/>
      <c r="CJR126" s="289"/>
      <c r="CJS126" s="289"/>
      <c r="CJT126" s="290"/>
      <c r="CJU126" s="291"/>
      <c r="CJV126" s="289"/>
      <c r="CJW126" s="289"/>
      <c r="CJX126" s="289"/>
      <c r="CJY126" s="289"/>
      <c r="CJZ126" s="289"/>
      <c r="CKA126" s="289"/>
      <c r="CKB126" s="289"/>
      <c r="CKC126" s="289"/>
      <c r="CKD126" s="289"/>
      <c r="CKE126" s="289"/>
      <c r="CKF126" s="292"/>
      <c r="CKG126" s="293"/>
      <c r="CKH126" s="292"/>
      <c r="CKI126" s="292"/>
      <c r="CKJ126" s="292"/>
      <c r="CKK126" s="285"/>
      <c r="CKL126" s="286"/>
      <c r="CKM126" s="287"/>
      <c r="CKN126" s="286"/>
      <c r="CKO126" s="288"/>
      <c r="CKP126" s="289"/>
      <c r="CKQ126" s="289"/>
      <c r="CKR126" s="289"/>
      <c r="CKS126" s="289"/>
      <c r="CKT126" s="289"/>
      <c r="CKU126" s="289"/>
      <c r="CKV126" s="290"/>
      <c r="CKW126" s="291"/>
      <c r="CKX126" s="289"/>
      <c r="CKY126" s="289"/>
      <c r="CKZ126" s="289"/>
      <c r="CLA126" s="289"/>
      <c r="CLB126" s="289"/>
      <c r="CLC126" s="289"/>
      <c r="CLD126" s="289"/>
      <c r="CLE126" s="289"/>
      <c r="CLF126" s="289"/>
      <c r="CLG126" s="289"/>
      <c r="CLH126" s="292"/>
      <c r="CLI126" s="293"/>
      <c r="CLJ126" s="292"/>
      <c r="CLK126" s="292"/>
      <c r="CLL126" s="292"/>
      <c r="CLM126" s="285"/>
      <c r="CLN126" s="286"/>
      <c r="CLO126" s="287"/>
      <c r="CLP126" s="286"/>
      <c r="CLQ126" s="288"/>
      <c r="CLR126" s="289"/>
      <c r="CLS126" s="289"/>
      <c r="CLT126" s="289"/>
      <c r="CLU126" s="289"/>
      <c r="CLV126" s="289"/>
      <c r="CLW126" s="289"/>
      <c r="CLX126" s="290"/>
      <c r="CLY126" s="291"/>
      <c r="CLZ126" s="289"/>
      <c r="CMA126" s="289"/>
      <c r="CMB126" s="289"/>
      <c r="CMC126" s="289"/>
      <c r="CMD126" s="289"/>
      <c r="CME126" s="289"/>
      <c r="CMF126" s="289"/>
      <c r="CMG126" s="289"/>
      <c r="CMH126" s="289"/>
      <c r="CMI126" s="289"/>
      <c r="CMJ126" s="292"/>
      <c r="CMK126" s="293"/>
      <c r="CML126" s="292"/>
      <c r="CMM126" s="292"/>
      <c r="CMN126" s="292"/>
      <c r="CMO126" s="285"/>
      <c r="CMP126" s="286"/>
      <c r="CMQ126" s="287"/>
      <c r="CMR126" s="286"/>
      <c r="CMS126" s="288"/>
      <c r="CMT126" s="289"/>
      <c r="CMU126" s="289"/>
      <c r="CMV126" s="289"/>
      <c r="CMW126" s="289"/>
      <c r="CMX126" s="289"/>
      <c r="CMY126" s="289"/>
      <c r="CMZ126" s="290"/>
      <c r="CNA126" s="291"/>
      <c r="CNB126" s="289"/>
      <c r="CNC126" s="289"/>
      <c r="CND126" s="289"/>
      <c r="CNE126" s="289"/>
      <c r="CNF126" s="289"/>
      <c r="CNG126" s="289"/>
      <c r="CNH126" s="289"/>
      <c r="CNI126" s="289"/>
      <c r="CNJ126" s="289"/>
      <c r="CNK126" s="289"/>
      <c r="CNL126" s="292"/>
      <c r="CNM126" s="293"/>
      <c r="CNN126" s="292"/>
      <c r="CNO126" s="292"/>
      <c r="CNP126" s="292"/>
      <c r="CNQ126" s="285"/>
      <c r="CNR126" s="286"/>
      <c r="CNS126" s="287"/>
      <c r="CNT126" s="286"/>
      <c r="CNU126" s="288"/>
      <c r="CNV126" s="289"/>
      <c r="CNW126" s="289"/>
      <c r="CNX126" s="289"/>
      <c r="CNY126" s="289"/>
      <c r="CNZ126" s="289"/>
      <c r="COA126" s="289"/>
      <c r="COB126" s="290"/>
      <c r="COC126" s="291"/>
      <c r="COD126" s="289"/>
      <c r="COE126" s="289"/>
      <c r="COF126" s="289"/>
      <c r="COG126" s="289"/>
      <c r="COH126" s="289"/>
      <c r="COI126" s="289"/>
      <c r="COJ126" s="289"/>
      <c r="COK126" s="289"/>
      <c r="COL126" s="289"/>
      <c r="COM126" s="289"/>
      <c r="CON126" s="292"/>
      <c r="COO126" s="293"/>
      <c r="COP126" s="292"/>
      <c r="COQ126" s="292"/>
      <c r="COR126" s="292"/>
      <c r="COS126" s="285"/>
      <c r="COT126" s="286"/>
      <c r="COU126" s="287"/>
      <c r="COV126" s="286"/>
      <c r="COW126" s="288"/>
      <c r="COX126" s="289"/>
      <c r="COY126" s="289"/>
      <c r="COZ126" s="289"/>
      <c r="CPA126" s="289"/>
      <c r="CPB126" s="289"/>
      <c r="CPC126" s="289"/>
      <c r="CPD126" s="290"/>
      <c r="CPE126" s="291"/>
      <c r="CPF126" s="289"/>
      <c r="CPG126" s="289"/>
      <c r="CPH126" s="289"/>
      <c r="CPI126" s="289"/>
      <c r="CPJ126" s="289"/>
      <c r="CPK126" s="289"/>
      <c r="CPL126" s="289"/>
      <c r="CPM126" s="289"/>
      <c r="CPN126" s="289"/>
      <c r="CPO126" s="289"/>
      <c r="CPP126" s="292"/>
      <c r="CPQ126" s="293"/>
      <c r="CPR126" s="292"/>
      <c r="CPS126" s="292"/>
      <c r="CPT126" s="292"/>
      <c r="CPU126" s="285"/>
      <c r="CPV126" s="286"/>
      <c r="CPW126" s="287"/>
      <c r="CPX126" s="286"/>
      <c r="CPY126" s="288"/>
      <c r="CPZ126" s="289"/>
      <c r="CQA126" s="289"/>
      <c r="CQB126" s="289"/>
      <c r="CQC126" s="289"/>
      <c r="CQD126" s="289"/>
      <c r="CQE126" s="289"/>
      <c r="CQF126" s="290"/>
      <c r="CQG126" s="291"/>
      <c r="CQH126" s="289"/>
      <c r="CQI126" s="289"/>
      <c r="CQJ126" s="289"/>
      <c r="CQK126" s="289"/>
      <c r="CQL126" s="289"/>
      <c r="CQM126" s="289"/>
      <c r="CQN126" s="289"/>
      <c r="CQO126" s="289"/>
      <c r="CQP126" s="289"/>
      <c r="CQQ126" s="289"/>
      <c r="CQR126" s="292"/>
      <c r="CQS126" s="293"/>
      <c r="CQT126" s="292"/>
      <c r="CQU126" s="292"/>
      <c r="CQV126" s="292"/>
      <c r="CQW126" s="285"/>
      <c r="CQX126" s="286"/>
      <c r="CQY126" s="287"/>
      <c r="CQZ126" s="286"/>
      <c r="CRA126" s="288"/>
      <c r="CRB126" s="289"/>
      <c r="CRC126" s="289"/>
      <c r="CRD126" s="289"/>
      <c r="CRE126" s="289"/>
      <c r="CRF126" s="289"/>
      <c r="CRG126" s="289"/>
      <c r="CRH126" s="290"/>
      <c r="CRI126" s="291"/>
      <c r="CRJ126" s="289"/>
      <c r="CRK126" s="289"/>
      <c r="CRL126" s="289"/>
      <c r="CRM126" s="289"/>
      <c r="CRN126" s="289"/>
      <c r="CRO126" s="289"/>
      <c r="CRP126" s="289"/>
      <c r="CRQ126" s="289"/>
      <c r="CRR126" s="289"/>
      <c r="CRS126" s="289"/>
      <c r="CRT126" s="292"/>
      <c r="CRU126" s="293"/>
      <c r="CRV126" s="292"/>
      <c r="CRW126" s="292"/>
      <c r="CRX126" s="292"/>
      <c r="CRY126" s="285"/>
      <c r="CRZ126" s="286"/>
      <c r="CSA126" s="287"/>
      <c r="CSB126" s="286"/>
      <c r="CSC126" s="288"/>
      <c r="CSD126" s="289"/>
      <c r="CSE126" s="289"/>
      <c r="CSF126" s="289"/>
      <c r="CSG126" s="289"/>
      <c r="CSH126" s="289"/>
      <c r="CSI126" s="289"/>
      <c r="CSJ126" s="290"/>
      <c r="CSK126" s="291"/>
      <c r="CSL126" s="289"/>
      <c r="CSM126" s="289"/>
      <c r="CSN126" s="289"/>
      <c r="CSO126" s="289"/>
      <c r="CSP126" s="289"/>
      <c r="CSQ126" s="289"/>
      <c r="CSR126" s="289"/>
      <c r="CSS126" s="289"/>
      <c r="CST126" s="289"/>
      <c r="CSU126" s="289"/>
      <c r="CSV126" s="292"/>
      <c r="CSW126" s="293"/>
      <c r="CSX126" s="292"/>
      <c r="CSY126" s="292"/>
      <c r="CSZ126" s="292"/>
      <c r="CTA126" s="285"/>
      <c r="CTB126" s="286"/>
      <c r="CTC126" s="287"/>
      <c r="CTD126" s="286"/>
      <c r="CTE126" s="288"/>
      <c r="CTF126" s="289"/>
      <c r="CTG126" s="289"/>
      <c r="CTH126" s="289"/>
      <c r="CTI126" s="289"/>
      <c r="CTJ126" s="289"/>
      <c r="CTK126" s="289"/>
      <c r="CTL126" s="290"/>
      <c r="CTM126" s="291"/>
      <c r="CTN126" s="289"/>
      <c r="CTO126" s="289"/>
      <c r="CTP126" s="289"/>
      <c r="CTQ126" s="289"/>
      <c r="CTR126" s="289"/>
      <c r="CTS126" s="289"/>
      <c r="CTT126" s="289"/>
      <c r="CTU126" s="289"/>
      <c r="CTV126" s="289"/>
      <c r="CTW126" s="289"/>
      <c r="CTX126" s="292"/>
      <c r="CTY126" s="293"/>
      <c r="CTZ126" s="292"/>
      <c r="CUA126" s="292"/>
      <c r="CUB126" s="292"/>
      <c r="CUC126" s="285"/>
      <c r="CUD126" s="286"/>
      <c r="CUE126" s="287"/>
      <c r="CUF126" s="286"/>
      <c r="CUG126" s="288"/>
      <c r="CUH126" s="289"/>
      <c r="CUI126" s="289"/>
      <c r="CUJ126" s="289"/>
      <c r="CUK126" s="289"/>
      <c r="CUL126" s="289"/>
      <c r="CUM126" s="289"/>
      <c r="CUN126" s="290"/>
      <c r="CUO126" s="291"/>
      <c r="CUP126" s="289"/>
      <c r="CUQ126" s="289"/>
      <c r="CUR126" s="289"/>
      <c r="CUS126" s="289"/>
      <c r="CUT126" s="289"/>
      <c r="CUU126" s="289"/>
      <c r="CUV126" s="289"/>
      <c r="CUW126" s="289"/>
      <c r="CUX126" s="289"/>
      <c r="CUY126" s="289"/>
      <c r="CUZ126" s="292"/>
      <c r="CVA126" s="293"/>
      <c r="CVB126" s="292"/>
      <c r="CVC126" s="292"/>
      <c r="CVD126" s="292"/>
      <c r="CVE126" s="285"/>
      <c r="CVF126" s="286"/>
      <c r="CVG126" s="287"/>
      <c r="CVH126" s="286"/>
      <c r="CVI126" s="288"/>
      <c r="CVJ126" s="289"/>
      <c r="CVK126" s="289"/>
      <c r="CVL126" s="289"/>
      <c r="CVM126" s="289"/>
      <c r="CVN126" s="289"/>
      <c r="CVO126" s="289"/>
      <c r="CVP126" s="290"/>
      <c r="CVQ126" s="291"/>
      <c r="CVR126" s="289"/>
      <c r="CVS126" s="289"/>
      <c r="CVT126" s="289"/>
      <c r="CVU126" s="289"/>
      <c r="CVV126" s="289"/>
      <c r="CVW126" s="289"/>
      <c r="CVX126" s="289"/>
      <c r="CVY126" s="289"/>
      <c r="CVZ126" s="289"/>
      <c r="CWA126" s="289"/>
      <c r="CWB126" s="292"/>
      <c r="CWC126" s="293"/>
      <c r="CWD126" s="292"/>
      <c r="CWE126" s="292"/>
      <c r="CWF126" s="292"/>
      <c r="CWG126" s="285"/>
      <c r="CWH126" s="286"/>
      <c r="CWI126" s="287"/>
      <c r="CWJ126" s="286"/>
      <c r="CWK126" s="288"/>
      <c r="CWL126" s="289"/>
      <c r="CWM126" s="289"/>
      <c r="CWN126" s="289"/>
      <c r="CWO126" s="289"/>
      <c r="CWP126" s="289"/>
      <c r="CWQ126" s="289"/>
      <c r="CWR126" s="290"/>
      <c r="CWS126" s="291"/>
      <c r="CWT126" s="289"/>
      <c r="CWU126" s="289"/>
      <c r="CWV126" s="289"/>
      <c r="CWW126" s="289"/>
      <c r="CWX126" s="289"/>
      <c r="CWY126" s="289"/>
      <c r="CWZ126" s="289"/>
      <c r="CXA126" s="289"/>
      <c r="CXB126" s="289"/>
      <c r="CXC126" s="289"/>
      <c r="CXD126" s="292"/>
      <c r="CXE126" s="293"/>
      <c r="CXF126" s="292"/>
      <c r="CXG126" s="292"/>
      <c r="CXH126" s="292"/>
      <c r="CXI126" s="285"/>
      <c r="CXJ126" s="286"/>
      <c r="CXK126" s="287"/>
      <c r="CXL126" s="286"/>
      <c r="CXM126" s="288"/>
      <c r="CXN126" s="289"/>
      <c r="CXO126" s="289"/>
      <c r="CXP126" s="289"/>
      <c r="CXQ126" s="289"/>
      <c r="CXR126" s="289"/>
      <c r="CXS126" s="289"/>
      <c r="CXT126" s="290"/>
      <c r="CXU126" s="291"/>
      <c r="CXV126" s="289"/>
      <c r="CXW126" s="289"/>
      <c r="CXX126" s="289"/>
      <c r="CXY126" s="289"/>
      <c r="CXZ126" s="289"/>
      <c r="CYA126" s="289"/>
      <c r="CYB126" s="289"/>
      <c r="CYC126" s="289"/>
      <c r="CYD126" s="289"/>
      <c r="CYE126" s="289"/>
      <c r="CYF126" s="292"/>
      <c r="CYG126" s="293"/>
      <c r="CYH126" s="292"/>
      <c r="CYI126" s="292"/>
      <c r="CYJ126" s="292"/>
      <c r="CYK126" s="285"/>
      <c r="CYL126" s="286"/>
      <c r="CYM126" s="287"/>
      <c r="CYN126" s="286"/>
      <c r="CYO126" s="288"/>
      <c r="CYP126" s="289"/>
      <c r="CYQ126" s="289"/>
      <c r="CYR126" s="289"/>
      <c r="CYS126" s="289"/>
      <c r="CYT126" s="289"/>
      <c r="CYU126" s="289"/>
      <c r="CYV126" s="290"/>
      <c r="CYW126" s="291"/>
      <c r="CYX126" s="289"/>
      <c r="CYY126" s="289"/>
      <c r="CYZ126" s="289"/>
      <c r="CZA126" s="289"/>
      <c r="CZB126" s="289"/>
      <c r="CZC126" s="289"/>
      <c r="CZD126" s="289"/>
      <c r="CZE126" s="289"/>
      <c r="CZF126" s="289"/>
      <c r="CZG126" s="289"/>
      <c r="CZH126" s="292"/>
      <c r="CZI126" s="293"/>
      <c r="CZJ126" s="292"/>
      <c r="CZK126" s="292"/>
      <c r="CZL126" s="292"/>
      <c r="CZM126" s="285"/>
      <c r="CZN126" s="286"/>
      <c r="CZO126" s="287"/>
      <c r="CZP126" s="286"/>
      <c r="CZQ126" s="288"/>
      <c r="CZR126" s="289"/>
      <c r="CZS126" s="289"/>
      <c r="CZT126" s="289"/>
      <c r="CZU126" s="289"/>
      <c r="CZV126" s="289"/>
      <c r="CZW126" s="289"/>
      <c r="CZX126" s="290"/>
      <c r="CZY126" s="291"/>
      <c r="CZZ126" s="289"/>
      <c r="DAA126" s="289"/>
      <c r="DAB126" s="289"/>
      <c r="DAC126" s="289"/>
      <c r="DAD126" s="289"/>
      <c r="DAE126" s="289"/>
      <c r="DAF126" s="289"/>
      <c r="DAG126" s="289"/>
      <c r="DAH126" s="289"/>
      <c r="DAI126" s="289"/>
      <c r="DAJ126" s="292"/>
      <c r="DAK126" s="293"/>
      <c r="DAL126" s="292"/>
      <c r="DAM126" s="292"/>
      <c r="DAN126" s="292"/>
      <c r="DAO126" s="285"/>
      <c r="DAP126" s="286"/>
      <c r="DAQ126" s="287"/>
      <c r="DAR126" s="286"/>
      <c r="DAS126" s="288"/>
      <c r="DAT126" s="289"/>
      <c r="DAU126" s="289"/>
      <c r="DAV126" s="289"/>
      <c r="DAW126" s="289"/>
      <c r="DAX126" s="289"/>
      <c r="DAY126" s="289"/>
      <c r="DAZ126" s="290"/>
      <c r="DBA126" s="291"/>
      <c r="DBB126" s="289"/>
      <c r="DBC126" s="289"/>
      <c r="DBD126" s="289"/>
      <c r="DBE126" s="289"/>
      <c r="DBF126" s="289"/>
      <c r="DBG126" s="289"/>
      <c r="DBH126" s="289"/>
      <c r="DBI126" s="289"/>
      <c r="DBJ126" s="289"/>
      <c r="DBK126" s="289"/>
      <c r="DBL126" s="292"/>
      <c r="DBM126" s="293"/>
      <c r="DBN126" s="292"/>
      <c r="DBO126" s="292"/>
      <c r="DBP126" s="292"/>
      <c r="DBQ126" s="285"/>
      <c r="DBR126" s="286"/>
      <c r="DBS126" s="287"/>
      <c r="DBT126" s="286"/>
      <c r="DBU126" s="288"/>
      <c r="DBV126" s="289"/>
      <c r="DBW126" s="289"/>
      <c r="DBX126" s="289"/>
      <c r="DBY126" s="289"/>
      <c r="DBZ126" s="289"/>
      <c r="DCA126" s="289"/>
      <c r="DCB126" s="290"/>
      <c r="DCC126" s="291"/>
      <c r="DCD126" s="289"/>
      <c r="DCE126" s="289"/>
      <c r="DCF126" s="289"/>
      <c r="DCG126" s="289"/>
      <c r="DCH126" s="289"/>
      <c r="DCI126" s="289"/>
      <c r="DCJ126" s="289"/>
      <c r="DCK126" s="289"/>
      <c r="DCL126" s="289"/>
      <c r="DCM126" s="289"/>
      <c r="DCN126" s="292"/>
      <c r="DCO126" s="293"/>
      <c r="DCP126" s="292"/>
      <c r="DCQ126" s="292"/>
      <c r="DCR126" s="292"/>
      <c r="DCS126" s="285"/>
      <c r="DCT126" s="286"/>
      <c r="DCU126" s="287"/>
      <c r="DCV126" s="286"/>
      <c r="DCW126" s="288"/>
      <c r="DCX126" s="289"/>
      <c r="DCY126" s="289"/>
      <c r="DCZ126" s="289"/>
      <c r="DDA126" s="289"/>
      <c r="DDB126" s="289"/>
      <c r="DDC126" s="289"/>
      <c r="DDD126" s="290"/>
      <c r="DDE126" s="291"/>
      <c r="DDF126" s="289"/>
      <c r="DDG126" s="289"/>
      <c r="DDH126" s="289"/>
      <c r="DDI126" s="289"/>
      <c r="DDJ126" s="289"/>
      <c r="DDK126" s="289"/>
      <c r="DDL126" s="289"/>
      <c r="DDM126" s="289"/>
      <c r="DDN126" s="289"/>
      <c r="DDO126" s="289"/>
      <c r="DDP126" s="292"/>
      <c r="DDQ126" s="293"/>
      <c r="DDR126" s="292"/>
      <c r="DDS126" s="292"/>
      <c r="DDT126" s="292"/>
      <c r="DDU126" s="285"/>
      <c r="DDV126" s="286"/>
      <c r="DDW126" s="287"/>
      <c r="DDX126" s="286"/>
      <c r="DDY126" s="288"/>
      <c r="DDZ126" s="289"/>
      <c r="DEA126" s="289"/>
      <c r="DEB126" s="289"/>
      <c r="DEC126" s="289"/>
      <c r="DED126" s="289"/>
      <c r="DEE126" s="289"/>
      <c r="DEF126" s="290"/>
      <c r="DEG126" s="291"/>
      <c r="DEH126" s="289"/>
      <c r="DEI126" s="289"/>
      <c r="DEJ126" s="289"/>
      <c r="DEK126" s="289"/>
      <c r="DEL126" s="289"/>
      <c r="DEM126" s="289"/>
      <c r="DEN126" s="289"/>
      <c r="DEO126" s="289"/>
      <c r="DEP126" s="289"/>
      <c r="DEQ126" s="289"/>
      <c r="DER126" s="292"/>
      <c r="DES126" s="293"/>
      <c r="DET126" s="292"/>
      <c r="DEU126" s="292"/>
      <c r="DEV126" s="292"/>
      <c r="DEW126" s="285"/>
      <c r="DEX126" s="286"/>
      <c r="DEY126" s="287"/>
      <c r="DEZ126" s="286"/>
      <c r="DFA126" s="288"/>
      <c r="DFB126" s="289"/>
      <c r="DFC126" s="289"/>
      <c r="DFD126" s="289"/>
      <c r="DFE126" s="289"/>
      <c r="DFF126" s="289"/>
      <c r="DFG126" s="289"/>
      <c r="DFH126" s="290"/>
      <c r="DFI126" s="291"/>
      <c r="DFJ126" s="289"/>
      <c r="DFK126" s="289"/>
      <c r="DFL126" s="289"/>
      <c r="DFM126" s="289"/>
      <c r="DFN126" s="289"/>
      <c r="DFO126" s="289"/>
      <c r="DFP126" s="289"/>
      <c r="DFQ126" s="289"/>
      <c r="DFR126" s="289"/>
      <c r="DFS126" s="289"/>
      <c r="DFT126" s="292"/>
      <c r="DFU126" s="293"/>
      <c r="DFV126" s="292"/>
      <c r="DFW126" s="292"/>
      <c r="DFX126" s="292"/>
      <c r="DFY126" s="285"/>
      <c r="DFZ126" s="286"/>
      <c r="DGA126" s="287"/>
      <c r="DGB126" s="286"/>
      <c r="DGC126" s="288"/>
      <c r="DGD126" s="289"/>
      <c r="DGE126" s="289"/>
      <c r="DGF126" s="289"/>
      <c r="DGG126" s="289"/>
      <c r="DGH126" s="289"/>
      <c r="DGI126" s="289"/>
      <c r="DGJ126" s="290"/>
      <c r="DGK126" s="291"/>
      <c r="DGL126" s="289"/>
      <c r="DGM126" s="289"/>
      <c r="DGN126" s="289"/>
      <c r="DGO126" s="289"/>
      <c r="DGP126" s="289"/>
      <c r="DGQ126" s="289"/>
      <c r="DGR126" s="289"/>
      <c r="DGS126" s="289"/>
      <c r="DGT126" s="289"/>
      <c r="DGU126" s="289"/>
      <c r="DGV126" s="292"/>
      <c r="DGW126" s="293"/>
      <c r="DGX126" s="292"/>
      <c r="DGY126" s="292"/>
      <c r="DGZ126" s="292"/>
      <c r="DHA126" s="285"/>
      <c r="DHB126" s="286"/>
      <c r="DHC126" s="287"/>
      <c r="DHD126" s="286"/>
      <c r="DHE126" s="288"/>
      <c r="DHF126" s="289"/>
      <c r="DHG126" s="289"/>
      <c r="DHH126" s="289"/>
      <c r="DHI126" s="289"/>
      <c r="DHJ126" s="289"/>
      <c r="DHK126" s="289"/>
      <c r="DHL126" s="290"/>
      <c r="DHM126" s="291"/>
      <c r="DHN126" s="289"/>
      <c r="DHO126" s="289"/>
      <c r="DHP126" s="289"/>
      <c r="DHQ126" s="289"/>
      <c r="DHR126" s="289"/>
      <c r="DHS126" s="289"/>
      <c r="DHT126" s="289"/>
      <c r="DHU126" s="289"/>
      <c r="DHV126" s="289"/>
      <c r="DHW126" s="289"/>
      <c r="DHX126" s="292"/>
      <c r="DHY126" s="293"/>
      <c r="DHZ126" s="292"/>
      <c r="DIA126" s="292"/>
      <c r="DIB126" s="292"/>
      <c r="DIC126" s="285"/>
      <c r="DID126" s="286"/>
      <c r="DIE126" s="287"/>
      <c r="DIF126" s="286"/>
      <c r="DIG126" s="288"/>
      <c r="DIH126" s="289"/>
      <c r="DII126" s="289"/>
      <c r="DIJ126" s="289"/>
      <c r="DIK126" s="289"/>
      <c r="DIL126" s="289"/>
      <c r="DIM126" s="289"/>
      <c r="DIN126" s="290"/>
      <c r="DIO126" s="291"/>
      <c r="DIP126" s="289"/>
      <c r="DIQ126" s="289"/>
      <c r="DIR126" s="289"/>
      <c r="DIS126" s="289"/>
      <c r="DIT126" s="289"/>
      <c r="DIU126" s="289"/>
      <c r="DIV126" s="289"/>
      <c r="DIW126" s="289"/>
      <c r="DIX126" s="289"/>
      <c r="DIY126" s="289"/>
      <c r="DIZ126" s="292"/>
      <c r="DJA126" s="293"/>
      <c r="DJB126" s="292"/>
      <c r="DJC126" s="292"/>
      <c r="DJD126" s="292"/>
      <c r="DJE126" s="285"/>
      <c r="DJF126" s="286"/>
      <c r="DJG126" s="287"/>
      <c r="DJH126" s="286"/>
      <c r="DJI126" s="288"/>
      <c r="DJJ126" s="289"/>
      <c r="DJK126" s="289"/>
      <c r="DJL126" s="289"/>
      <c r="DJM126" s="289"/>
      <c r="DJN126" s="289"/>
      <c r="DJO126" s="289"/>
      <c r="DJP126" s="290"/>
      <c r="DJQ126" s="291"/>
      <c r="DJR126" s="289"/>
      <c r="DJS126" s="289"/>
      <c r="DJT126" s="289"/>
      <c r="DJU126" s="289"/>
      <c r="DJV126" s="289"/>
      <c r="DJW126" s="289"/>
      <c r="DJX126" s="289"/>
      <c r="DJY126" s="289"/>
      <c r="DJZ126" s="289"/>
      <c r="DKA126" s="289"/>
      <c r="DKB126" s="292"/>
      <c r="DKC126" s="293"/>
      <c r="DKD126" s="292"/>
      <c r="DKE126" s="292"/>
      <c r="DKF126" s="292"/>
      <c r="DKG126" s="285"/>
      <c r="DKH126" s="286"/>
      <c r="DKI126" s="287"/>
      <c r="DKJ126" s="286"/>
      <c r="DKK126" s="288"/>
      <c r="DKL126" s="289"/>
      <c r="DKM126" s="289"/>
      <c r="DKN126" s="289"/>
      <c r="DKO126" s="289"/>
      <c r="DKP126" s="289"/>
      <c r="DKQ126" s="289"/>
      <c r="DKR126" s="290"/>
      <c r="DKS126" s="291"/>
      <c r="DKT126" s="289"/>
      <c r="DKU126" s="289"/>
      <c r="DKV126" s="289"/>
      <c r="DKW126" s="289"/>
      <c r="DKX126" s="289"/>
      <c r="DKY126" s="289"/>
      <c r="DKZ126" s="289"/>
      <c r="DLA126" s="289"/>
      <c r="DLB126" s="289"/>
      <c r="DLC126" s="289"/>
      <c r="DLD126" s="292"/>
      <c r="DLE126" s="293"/>
      <c r="DLF126" s="292"/>
      <c r="DLG126" s="292"/>
      <c r="DLH126" s="292"/>
      <c r="DLI126" s="285"/>
      <c r="DLJ126" s="286"/>
      <c r="DLK126" s="287"/>
      <c r="DLL126" s="286"/>
      <c r="DLM126" s="288"/>
      <c r="DLN126" s="289"/>
      <c r="DLO126" s="289"/>
      <c r="DLP126" s="289"/>
      <c r="DLQ126" s="289"/>
      <c r="DLR126" s="289"/>
      <c r="DLS126" s="289"/>
      <c r="DLT126" s="290"/>
      <c r="DLU126" s="291"/>
      <c r="DLV126" s="289"/>
      <c r="DLW126" s="289"/>
      <c r="DLX126" s="289"/>
      <c r="DLY126" s="289"/>
      <c r="DLZ126" s="289"/>
      <c r="DMA126" s="289"/>
      <c r="DMB126" s="289"/>
      <c r="DMC126" s="289"/>
      <c r="DMD126" s="289"/>
      <c r="DME126" s="289"/>
      <c r="DMF126" s="292"/>
      <c r="DMG126" s="293"/>
      <c r="DMH126" s="292"/>
      <c r="DMI126" s="292"/>
      <c r="DMJ126" s="292"/>
      <c r="DMK126" s="285"/>
      <c r="DML126" s="286"/>
      <c r="DMM126" s="287"/>
      <c r="DMN126" s="286"/>
      <c r="DMO126" s="288"/>
      <c r="DMP126" s="289"/>
      <c r="DMQ126" s="289"/>
      <c r="DMR126" s="289"/>
      <c r="DMS126" s="289"/>
      <c r="DMT126" s="289"/>
      <c r="DMU126" s="289"/>
      <c r="DMV126" s="290"/>
      <c r="DMW126" s="291"/>
      <c r="DMX126" s="289"/>
      <c r="DMY126" s="289"/>
      <c r="DMZ126" s="289"/>
      <c r="DNA126" s="289"/>
      <c r="DNB126" s="289"/>
      <c r="DNC126" s="289"/>
      <c r="DND126" s="289"/>
      <c r="DNE126" s="289"/>
      <c r="DNF126" s="289"/>
      <c r="DNG126" s="289"/>
      <c r="DNH126" s="292"/>
      <c r="DNI126" s="293"/>
      <c r="DNJ126" s="292"/>
      <c r="DNK126" s="292"/>
      <c r="DNL126" s="292"/>
      <c r="DNM126" s="285"/>
      <c r="DNN126" s="286"/>
      <c r="DNO126" s="287"/>
      <c r="DNP126" s="286"/>
      <c r="DNQ126" s="288"/>
      <c r="DNR126" s="289"/>
      <c r="DNS126" s="289"/>
      <c r="DNT126" s="289"/>
      <c r="DNU126" s="289"/>
      <c r="DNV126" s="289"/>
      <c r="DNW126" s="289"/>
      <c r="DNX126" s="290"/>
      <c r="DNY126" s="291"/>
      <c r="DNZ126" s="289"/>
      <c r="DOA126" s="289"/>
      <c r="DOB126" s="289"/>
      <c r="DOC126" s="289"/>
      <c r="DOD126" s="289"/>
      <c r="DOE126" s="289"/>
      <c r="DOF126" s="289"/>
      <c r="DOG126" s="289"/>
      <c r="DOH126" s="289"/>
      <c r="DOI126" s="289"/>
      <c r="DOJ126" s="292"/>
      <c r="DOK126" s="293"/>
      <c r="DOL126" s="292"/>
      <c r="DOM126" s="292"/>
      <c r="DON126" s="292"/>
      <c r="DOO126" s="285"/>
      <c r="DOP126" s="286"/>
      <c r="DOQ126" s="287"/>
      <c r="DOR126" s="286"/>
      <c r="DOS126" s="288"/>
      <c r="DOT126" s="289"/>
      <c r="DOU126" s="289"/>
      <c r="DOV126" s="289"/>
      <c r="DOW126" s="289"/>
      <c r="DOX126" s="289"/>
      <c r="DOY126" s="289"/>
      <c r="DOZ126" s="290"/>
      <c r="DPA126" s="291"/>
      <c r="DPB126" s="289"/>
      <c r="DPC126" s="289"/>
      <c r="DPD126" s="289"/>
      <c r="DPE126" s="289"/>
      <c r="DPF126" s="289"/>
      <c r="DPG126" s="289"/>
      <c r="DPH126" s="289"/>
      <c r="DPI126" s="289"/>
      <c r="DPJ126" s="289"/>
      <c r="DPK126" s="289"/>
      <c r="DPL126" s="292"/>
      <c r="DPM126" s="293"/>
      <c r="DPN126" s="292"/>
      <c r="DPO126" s="292"/>
      <c r="DPP126" s="292"/>
      <c r="DPQ126" s="285"/>
      <c r="DPR126" s="286"/>
      <c r="DPS126" s="287"/>
      <c r="DPT126" s="286"/>
      <c r="DPU126" s="288"/>
      <c r="DPV126" s="289"/>
      <c r="DPW126" s="289"/>
      <c r="DPX126" s="289"/>
      <c r="DPY126" s="289"/>
      <c r="DPZ126" s="289"/>
      <c r="DQA126" s="289"/>
      <c r="DQB126" s="290"/>
      <c r="DQC126" s="291"/>
      <c r="DQD126" s="289"/>
      <c r="DQE126" s="289"/>
      <c r="DQF126" s="289"/>
      <c r="DQG126" s="289"/>
      <c r="DQH126" s="289"/>
      <c r="DQI126" s="289"/>
      <c r="DQJ126" s="289"/>
      <c r="DQK126" s="289"/>
      <c r="DQL126" s="289"/>
      <c r="DQM126" s="289"/>
      <c r="DQN126" s="292"/>
      <c r="DQO126" s="293"/>
      <c r="DQP126" s="292"/>
      <c r="DQQ126" s="292"/>
      <c r="DQR126" s="292"/>
      <c r="DQS126" s="285"/>
      <c r="DQT126" s="286"/>
      <c r="DQU126" s="287"/>
      <c r="DQV126" s="286"/>
      <c r="DQW126" s="288"/>
      <c r="DQX126" s="289"/>
      <c r="DQY126" s="289"/>
      <c r="DQZ126" s="289"/>
      <c r="DRA126" s="289"/>
      <c r="DRB126" s="289"/>
      <c r="DRC126" s="289"/>
      <c r="DRD126" s="290"/>
      <c r="DRE126" s="291"/>
      <c r="DRF126" s="289"/>
      <c r="DRG126" s="289"/>
      <c r="DRH126" s="289"/>
      <c r="DRI126" s="289"/>
      <c r="DRJ126" s="289"/>
      <c r="DRK126" s="289"/>
      <c r="DRL126" s="289"/>
      <c r="DRM126" s="289"/>
      <c r="DRN126" s="289"/>
      <c r="DRO126" s="289"/>
      <c r="DRP126" s="292"/>
      <c r="DRQ126" s="293"/>
      <c r="DRR126" s="292"/>
      <c r="DRS126" s="292"/>
      <c r="DRT126" s="292"/>
      <c r="DRU126" s="285"/>
      <c r="DRV126" s="286"/>
      <c r="DRW126" s="287"/>
      <c r="DRX126" s="286"/>
      <c r="DRY126" s="288"/>
      <c r="DRZ126" s="289"/>
      <c r="DSA126" s="289"/>
      <c r="DSB126" s="289"/>
      <c r="DSC126" s="289"/>
      <c r="DSD126" s="289"/>
      <c r="DSE126" s="289"/>
      <c r="DSF126" s="290"/>
      <c r="DSG126" s="291"/>
      <c r="DSH126" s="289"/>
      <c r="DSI126" s="289"/>
      <c r="DSJ126" s="289"/>
      <c r="DSK126" s="289"/>
      <c r="DSL126" s="289"/>
      <c r="DSM126" s="289"/>
      <c r="DSN126" s="289"/>
      <c r="DSO126" s="289"/>
      <c r="DSP126" s="289"/>
      <c r="DSQ126" s="289"/>
      <c r="DSR126" s="292"/>
      <c r="DSS126" s="293"/>
      <c r="DST126" s="292"/>
      <c r="DSU126" s="292"/>
      <c r="DSV126" s="292"/>
      <c r="DSW126" s="285"/>
      <c r="DSX126" s="286"/>
      <c r="DSY126" s="287"/>
      <c r="DSZ126" s="286"/>
      <c r="DTA126" s="288"/>
      <c r="DTB126" s="289"/>
      <c r="DTC126" s="289"/>
      <c r="DTD126" s="289"/>
      <c r="DTE126" s="289"/>
      <c r="DTF126" s="289"/>
      <c r="DTG126" s="289"/>
      <c r="DTH126" s="290"/>
      <c r="DTI126" s="291"/>
      <c r="DTJ126" s="289"/>
      <c r="DTK126" s="289"/>
      <c r="DTL126" s="289"/>
      <c r="DTM126" s="289"/>
      <c r="DTN126" s="289"/>
      <c r="DTO126" s="289"/>
      <c r="DTP126" s="289"/>
      <c r="DTQ126" s="289"/>
      <c r="DTR126" s="289"/>
      <c r="DTS126" s="289"/>
      <c r="DTT126" s="292"/>
      <c r="DTU126" s="293"/>
      <c r="DTV126" s="292"/>
      <c r="DTW126" s="292"/>
      <c r="DTX126" s="292"/>
      <c r="DTY126" s="285"/>
      <c r="DTZ126" s="286"/>
      <c r="DUA126" s="287"/>
      <c r="DUB126" s="286"/>
      <c r="DUC126" s="288"/>
      <c r="DUD126" s="289"/>
      <c r="DUE126" s="289"/>
      <c r="DUF126" s="289"/>
      <c r="DUG126" s="289"/>
      <c r="DUH126" s="289"/>
      <c r="DUI126" s="289"/>
      <c r="DUJ126" s="290"/>
      <c r="DUK126" s="291"/>
      <c r="DUL126" s="289"/>
      <c r="DUM126" s="289"/>
      <c r="DUN126" s="289"/>
      <c r="DUO126" s="289"/>
      <c r="DUP126" s="289"/>
      <c r="DUQ126" s="289"/>
      <c r="DUR126" s="289"/>
      <c r="DUS126" s="289"/>
      <c r="DUT126" s="289"/>
      <c r="DUU126" s="289"/>
      <c r="DUV126" s="292"/>
      <c r="DUW126" s="293"/>
      <c r="DUX126" s="292"/>
      <c r="DUY126" s="292"/>
      <c r="DUZ126" s="292"/>
      <c r="DVA126" s="285"/>
      <c r="DVB126" s="286"/>
      <c r="DVC126" s="287"/>
      <c r="DVD126" s="286"/>
      <c r="DVE126" s="288"/>
      <c r="DVF126" s="289"/>
      <c r="DVG126" s="289"/>
      <c r="DVH126" s="289"/>
      <c r="DVI126" s="289"/>
      <c r="DVJ126" s="289"/>
      <c r="DVK126" s="289"/>
      <c r="DVL126" s="290"/>
      <c r="DVM126" s="291"/>
      <c r="DVN126" s="289"/>
      <c r="DVO126" s="289"/>
      <c r="DVP126" s="289"/>
      <c r="DVQ126" s="289"/>
      <c r="DVR126" s="289"/>
      <c r="DVS126" s="289"/>
      <c r="DVT126" s="289"/>
      <c r="DVU126" s="289"/>
      <c r="DVV126" s="289"/>
      <c r="DVW126" s="289"/>
      <c r="DVX126" s="292"/>
      <c r="DVY126" s="293"/>
      <c r="DVZ126" s="292"/>
      <c r="DWA126" s="292"/>
      <c r="DWB126" s="292"/>
      <c r="DWC126" s="285"/>
      <c r="DWD126" s="286"/>
      <c r="DWE126" s="287"/>
      <c r="DWF126" s="286"/>
      <c r="DWG126" s="288"/>
      <c r="DWH126" s="289"/>
      <c r="DWI126" s="289"/>
      <c r="DWJ126" s="289"/>
      <c r="DWK126" s="289"/>
      <c r="DWL126" s="289"/>
      <c r="DWM126" s="289"/>
      <c r="DWN126" s="290"/>
      <c r="DWO126" s="291"/>
      <c r="DWP126" s="289"/>
      <c r="DWQ126" s="289"/>
      <c r="DWR126" s="289"/>
      <c r="DWS126" s="289"/>
      <c r="DWT126" s="289"/>
      <c r="DWU126" s="289"/>
      <c r="DWV126" s="289"/>
      <c r="DWW126" s="289"/>
      <c r="DWX126" s="289"/>
      <c r="DWY126" s="289"/>
      <c r="DWZ126" s="292"/>
      <c r="DXA126" s="293"/>
      <c r="DXB126" s="292"/>
      <c r="DXC126" s="292"/>
      <c r="DXD126" s="292"/>
      <c r="DXE126" s="285"/>
      <c r="DXF126" s="286"/>
      <c r="DXG126" s="287"/>
      <c r="DXH126" s="286"/>
      <c r="DXI126" s="288"/>
      <c r="DXJ126" s="289"/>
      <c r="DXK126" s="289"/>
      <c r="DXL126" s="289"/>
      <c r="DXM126" s="289"/>
      <c r="DXN126" s="289"/>
      <c r="DXO126" s="289"/>
      <c r="DXP126" s="290"/>
      <c r="DXQ126" s="291"/>
      <c r="DXR126" s="289"/>
      <c r="DXS126" s="289"/>
      <c r="DXT126" s="289"/>
      <c r="DXU126" s="289"/>
      <c r="DXV126" s="289"/>
      <c r="DXW126" s="289"/>
      <c r="DXX126" s="289"/>
      <c r="DXY126" s="289"/>
      <c r="DXZ126" s="289"/>
      <c r="DYA126" s="289"/>
      <c r="DYB126" s="292"/>
      <c r="DYC126" s="293"/>
      <c r="DYD126" s="292"/>
      <c r="DYE126" s="292"/>
      <c r="DYF126" s="292"/>
      <c r="DYG126" s="285"/>
      <c r="DYH126" s="286"/>
      <c r="DYI126" s="287"/>
      <c r="DYJ126" s="286"/>
      <c r="DYK126" s="288"/>
      <c r="DYL126" s="289"/>
      <c r="DYM126" s="289"/>
      <c r="DYN126" s="289"/>
      <c r="DYO126" s="289"/>
      <c r="DYP126" s="289"/>
      <c r="DYQ126" s="289"/>
      <c r="DYR126" s="290"/>
      <c r="DYS126" s="291"/>
      <c r="DYT126" s="289"/>
      <c r="DYU126" s="289"/>
      <c r="DYV126" s="289"/>
      <c r="DYW126" s="289"/>
      <c r="DYX126" s="289"/>
      <c r="DYY126" s="289"/>
      <c r="DYZ126" s="289"/>
      <c r="DZA126" s="289"/>
      <c r="DZB126" s="289"/>
      <c r="DZC126" s="289"/>
      <c r="DZD126" s="292"/>
      <c r="DZE126" s="293"/>
      <c r="DZF126" s="292"/>
      <c r="DZG126" s="292"/>
      <c r="DZH126" s="292"/>
      <c r="DZI126" s="285"/>
      <c r="DZJ126" s="286"/>
      <c r="DZK126" s="287"/>
      <c r="DZL126" s="286"/>
      <c r="DZM126" s="288"/>
      <c r="DZN126" s="289"/>
      <c r="DZO126" s="289"/>
      <c r="DZP126" s="289"/>
      <c r="DZQ126" s="289"/>
      <c r="DZR126" s="289"/>
      <c r="DZS126" s="289"/>
      <c r="DZT126" s="290"/>
      <c r="DZU126" s="291"/>
      <c r="DZV126" s="289"/>
      <c r="DZW126" s="289"/>
      <c r="DZX126" s="289"/>
      <c r="DZY126" s="289"/>
      <c r="DZZ126" s="289"/>
      <c r="EAA126" s="289"/>
      <c r="EAB126" s="289"/>
      <c r="EAC126" s="289"/>
      <c r="EAD126" s="289"/>
      <c r="EAE126" s="289"/>
      <c r="EAF126" s="292"/>
      <c r="EAG126" s="293"/>
      <c r="EAH126" s="292"/>
      <c r="EAI126" s="292"/>
      <c r="EAJ126" s="292"/>
      <c r="EAK126" s="285"/>
      <c r="EAL126" s="286"/>
      <c r="EAM126" s="287"/>
      <c r="EAN126" s="286"/>
      <c r="EAO126" s="288"/>
      <c r="EAP126" s="289"/>
      <c r="EAQ126" s="289"/>
      <c r="EAR126" s="289"/>
      <c r="EAS126" s="289"/>
      <c r="EAT126" s="289"/>
      <c r="EAU126" s="289"/>
      <c r="EAV126" s="290"/>
      <c r="EAW126" s="291"/>
      <c r="EAX126" s="289"/>
      <c r="EAY126" s="289"/>
      <c r="EAZ126" s="289"/>
      <c r="EBA126" s="289"/>
      <c r="EBB126" s="289"/>
      <c r="EBC126" s="289"/>
      <c r="EBD126" s="289"/>
      <c r="EBE126" s="289"/>
      <c r="EBF126" s="289"/>
      <c r="EBG126" s="289"/>
      <c r="EBH126" s="292"/>
      <c r="EBI126" s="293"/>
      <c r="EBJ126" s="292"/>
      <c r="EBK126" s="292"/>
      <c r="EBL126" s="292"/>
      <c r="EBM126" s="285"/>
      <c r="EBN126" s="286"/>
      <c r="EBO126" s="287"/>
      <c r="EBP126" s="286"/>
      <c r="EBQ126" s="288"/>
      <c r="EBR126" s="289"/>
      <c r="EBS126" s="289"/>
      <c r="EBT126" s="289"/>
      <c r="EBU126" s="289"/>
      <c r="EBV126" s="289"/>
      <c r="EBW126" s="289"/>
      <c r="EBX126" s="290"/>
      <c r="EBY126" s="291"/>
      <c r="EBZ126" s="289"/>
      <c r="ECA126" s="289"/>
      <c r="ECB126" s="289"/>
      <c r="ECC126" s="289"/>
      <c r="ECD126" s="289"/>
      <c r="ECE126" s="289"/>
      <c r="ECF126" s="289"/>
      <c r="ECG126" s="289"/>
      <c r="ECH126" s="289"/>
      <c r="ECI126" s="289"/>
      <c r="ECJ126" s="292"/>
      <c r="ECK126" s="293"/>
      <c r="ECL126" s="292"/>
      <c r="ECM126" s="292"/>
      <c r="ECN126" s="292"/>
      <c r="ECO126" s="285"/>
      <c r="ECP126" s="286"/>
      <c r="ECQ126" s="287"/>
      <c r="ECR126" s="286"/>
      <c r="ECS126" s="288"/>
      <c r="ECT126" s="289"/>
      <c r="ECU126" s="289"/>
      <c r="ECV126" s="289"/>
      <c r="ECW126" s="289"/>
      <c r="ECX126" s="289"/>
      <c r="ECY126" s="289"/>
      <c r="ECZ126" s="290"/>
      <c r="EDA126" s="291"/>
      <c r="EDB126" s="289"/>
      <c r="EDC126" s="289"/>
      <c r="EDD126" s="289"/>
      <c r="EDE126" s="289"/>
      <c r="EDF126" s="289"/>
      <c r="EDG126" s="289"/>
      <c r="EDH126" s="289"/>
      <c r="EDI126" s="289"/>
      <c r="EDJ126" s="289"/>
      <c r="EDK126" s="289"/>
      <c r="EDL126" s="292"/>
      <c r="EDM126" s="293"/>
      <c r="EDN126" s="292"/>
      <c r="EDO126" s="292"/>
      <c r="EDP126" s="292"/>
      <c r="EDQ126" s="285"/>
      <c r="EDR126" s="286"/>
      <c r="EDS126" s="287"/>
      <c r="EDT126" s="286"/>
      <c r="EDU126" s="288"/>
      <c r="EDV126" s="289"/>
      <c r="EDW126" s="289"/>
      <c r="EDX126" s="289"/>
      <c r="EDY126" s="289"/>
      <c r="EDZ126" s="289"/>
      <c r="EEA126" s="289"/>
      <c r="EEB126" s="290"/>
      <c r="EEC126" s="291"/>
      <c r="EED126" s="289"/>
      <c r="EEE126" s="289"/>
      <c r="EEF126" s="289"/>
      <c r="EEG126" s="289"/>
      <c r="EEH126" s="289"/>
      <c r="EEI126" s="289"/>
      <c r="EEJ126" s="289"/>
      <c r="EEK126" s="289"/>
      <c r="EEL126" s="289"/>
      <c r="EEM126" s="289"/>
      <c r="EEN126" s="292"/>
      <c r="EEO126" s="293"/>
      <c r="EEP126" s="292"/>
      <c r="EEQ126" s="292"/>
      <c r="EER126" s="292"/>
      <c r="EES126" s="285"/>
      <c r="EET126" s="286"/>
      <c r="EEU126" s="287"/>
      <c r="EEV126" s="286"/>
      <c r="EEW126" s="288"/>
      <c r="EEX126" s="289"/>
      <c r="EEY126" s="289"/>
      <c r="EEZ126" s="289"/>
      <c r="EFA126" s="289"/>
      <c r="EFB126" s="289"/>
      <c r="EFC126" s="289"/>
      <c r="EFD126" s="290"/>
      <c r="EFE126" s="291"/>
      <c r="EFF126" s="289"/>
      <c r="EFG126" s="289"/>
      <c r="EFH126" s="289"/>
      <c r="EFI126" s="289"/>
      <c r="EFJ126" s="289"/>
      <c r="EFK126" s="289"/>
      <c r="EFL126" s="289"/>
      <c r="EFM126" s="289"/>
      <c r="EFN126" s="289"/>
      <c r="EFO126" s="289"/>
      <c r="EFP126" s="292"/>
      <c r="EFQ126" s="293"/>
      <c r="EFR126" s="292"/>
      <c r="EFS126" s="292"/>
      <c r="EFT126" s="292"/>
      <c r="EFU126" s="285"/>
      <c r="EFV126" s="286"/>
      <c r="EFW126" s="287"/>
      <c r="EFX126" s="286"/>
      <c r="EFY126" s="288"/>
      <c r="EFZ126" s="289"/>
      <c r="EGA126" s="289"/>
      <c r="EGB126" s="289"/>
      <c r="EGC126" s="289"/>
      <c r="EGD126" s="289"/>
      <c r="EGE126" s="289"/>
      <c r="EGF126" s="290"/>
      <c r="EGG126" s="291"/>
      <c r="EGH126" s="289"/>
      <c r="EGI126" s="289"/>
      <c r="EGJ126" s="289"/>
      <c r="EGK126" s="289"/>
      <c r="EGL126" s="289"/>
      <c r="EGM126" s="289"/>
      <c r="EGN126" s="289"/>
      <c r="EGO126" s="289"/>
      <c r="EGP126" s="289"/>
      <c r="EGQ126" s="289"/>
      <c r="EGR126" s="292"/>
      <c r="EGS126" s="293"/>
      <c r="EGT126" s="292"/>
      <c r="EGU126" s="292"/>
      <c r="EGV126" s="292"/>
      <c r="EGW126" s="285"/>
      <c r="EGX126" s="286"/>
      <c r="EGY126" s="287"/>
      <c r="EGZ126" s="286"/>
      <c r="EHA126" s="288"/>
      <c r="EHB126" s="289"/>
      <c r="EHC126" s="289"/>
      <c r="EHD126" s="289"/>
      <c r="EHE126" s="289"/>
      <c r="EHF126" s="289"/>
      <c r="EHG126" s="289"/>
      <c r="EHH126" s="290"/>
      <c r="EHI126" s="291"/>
      <c r="EHJ126" s="289"/>
      <c r="EHK126" s="289"/>
      <c r="EHL126" s="289"/>
      <c r="EHM126" s="289"/>
      <c r="EHN126" s="289"/>
      <c r="EHO126" s="289"/>
      <c r="EHP126" s="289"/>
      <c r="EHQ126" s="289"/>
      <c r="EHR126" s="289"/>
      <c r="EHS126" s="289"/>
      <c r="EHT126" s="292"/>
      <c r="EHU126" s="293"/>
      <c r="EHV126" s="292"/>
      <c r="EHW126" s="292"/>
      <c r="EHX126" s="292"/>
      <c r="EHY126" s="285"/>
      <c r="EHZ126" s="286"/>
      <c r="EIA126" s="287"/>
      <c r="EIB126" s="286"/>
      <c r="EIC126" s="288"/>
      <c r="EID126" s="289"/>
      <c r="EIE126" s="289"/>
      <c r="EIF126" s="289"/>
      <c r="EIG126" s="289"/>
      <c r="EIH126" s="289"/>
      <c r="EII126" s="289"/>
      <c r="EIJ126" s="290"/>
      <c r="EIK126" s="291"/>
      <c r="EIL126" s="289"/>
      <c r="EIM126" s="289"/>
      <c r="EIN126" s="289"/>
      <c r="EIO126" s="289"/>
      <c r="EIP126" s="289"/>
      <c r="EIQ126" s="289"/>
      <c r="EIR126" s="289"/>
      <c r="EIS126" s="289"/>
      <c r="EIT126" s="289"/>
      <c r="EIU126" s="289"/>
      <c r="EIV126" s="292"/>
      <c r="EIW126" s="293"/>
      <c r="EIX126" s="292"/>
      <c r="EIY126" s="292"/>
      <c r="EIZ126" s="292"/>
      <c r="EJA126" s="285"/>
      <c r="EJB126" s="286"/>
      <c r="EJC126" s="287"/>
      <c r="EJD126" s="286"/>
      <c r="EJE126" s="288"/>
      <c r="EJF126" s="289"/>
      <c r="EJG126" s="289"/>
      <c r="EJH126" s="289"/>
      <c r="EJI126" s="289"/>
      <c r="EJJ126" s="289"/>
      <c r="EJK126" s="289"/>
      <c r="EJL126" s="290"/>
      <c r="EJM126" s="291"/>
      <c r="EJN126" s="289"/>
      <c r="EJO126" s="289"/>
      <c r="EJP126" s="289"/>
      <c r="EJQ126" s="289"/>
      <c r="EJR126" s="289"/>
      <c r="EJS126" s="289"/>
      <c r="EJT126" s="289"/>
      <c r="EJU126" s="289"/>
      <c r="EJV126" s="289"/>
      <c r="EJW126" s="289"/>
      <c r="EJX126" s="292"/>
      <c r="EJY126" s="293"/>
      <c r="EJZ126" s="292"/>
      <c r="EKA126" s="292"/>
      <c r="EKB126" s="292"/>
      <c r="EKC126" s="285"/>
      <c r="EKD126" s="286"/>
      <c r="EKE126" s="287"/>
      <c r="EKF126" s="286"/>
      <c r="EKG126" s="288"/>
      <c r="EKH126" s="289"/>
      <c r="EKI126" s="289"/>
      <c r="EKJ126" s="289"/>
      <c r="EKK126" s="289"/>
      <c r="EKL126" s="289"/>
      <c r="EKM126" s="289"/>
      <c r="EKN126" s="290"/>
      <c r="EKO126" s="291"/>
      <c r="EKP126" s="289"/>
      <c r="EKQ126" s="289"/>
      <c r="EKR126" s="289"/>
      <c r="EKS126" s="289"/>
      <c r="EKT126" s="289"/>
      <c r="EKU126" s="289"/>
      <c r="EKV126" s="289"/>
      <c r="EKW126" s="289"/>
      <c r="EKX126" s="289"/>
      <c r="EKY126" s="289"/>
      <c r="EKZ126" s="292"/>
      <c r="ELA126" s="293"/>
      <c r="ELB126" s="292"/>
      <c r="ELC126" s="292"/>
      <c r="ELD126" s="292"/>
      <c r="ELE126" s="285"/>
      <c r="ELF126" s="286"/>
      <c r="ELG126" s="287"/>
      <c r="ELH126" s="286"/>
      <c r="ELI126" s="288"/>
      <c r="ELJ126" s="289"/>
      <c r="ELK126" s="289"/>
      <c r="ELL126" s="289"/>
      <c r="ELM126" s="289"/>
      <c r="ELN126" s="289"/>
      <c r="ELO126" s="289"/>
      <c r="ELP126" s="290"/>
      <c r="ELQ126" s="291"/>
      <c r="ELR126" s="289"/>
      <c r="ELS126" s="289"/>
      <c r="ELT126" s="289"/>
      <c r="ELU126" s="289"/>
      <c r="ELV126" s="289"/>
      <c r="ELW126" s="289"/>
      <c r="ELX126" s="289"/>
      <c r="ELY126" s="289"/>
      <c r="ELZ126" s="289"/>
      <c r="EMA126" s="289"/>
      <c r="EMB126" s="292"/>
      <c r="EMC126" s="293"/>
      <c r="EMD126" s="292"/>
      <c r="EME126" s="292"/>
      <c r="EMF126" s="292"/>
      <c r="EMG126" s="285"/>
      <c r="EMH126" s="286"/>
      <c r="EMI126" s="287"/>
      <c r="EMJ126" s="286"/>
      <c r="EMK126" s="288"/>
      <c r="EML126" s="289"/>
      <c r="EMM126" s="289"/>
      <c r="EMN126" s="289"/>
      <c r="EMO126" s="289"/>
      <c r="EMP126" s="289"/>
      <c r="EMQ126" s="289"/>
      <c r="EMR126" s="290"/>
      <c r="EMS126" s="291"/>
      <c r="EMT126" s="289"/>
      <c r="EMU126" s="289"/>
      <c r="EMV126" s="289"/>
      <c r="EMW126" s="289"/>
      <c r="EMX126" s="289"/>
      <c r="EMY126" s="289"/>
      <c r="EMZ126" s="289"/>
      <c r="ENA126" s="289"/>
      <c r="ENB126" s="289"/>
      <c r="ENC126" s="289"/>
      <c r="END126" s="292"/>
      <c r="ENE126" s="293"/>
      <c r="ENF126" s="292"/>
      <c r="ENG126" s="292"/>
      <c r="ENH126" s="292"/>
      <c r="ENI126" s="285"/>
      <c r="ENJ126" s="286"/>
      <c r="ENK126" s="287"/>
      <c r="ENL126" s="286"/>
      <c r="ENM126" s="288"/>
      <c r="ENN126" s="289"/>
      <c r="ENO126" s="289"/>
      <c r="ENP126" s="289"/>
      <c r="ENQ126" s="289"/>
      <c r="ENR126" s="289"/>
      <c r="ENS126" s="289"/>
      <c r="ENT126" s="290"/>
      <c r="ENU126" s="291"/>
      <c r="ENV126" s="289"/>
      <c r="ENW126" s="289"/>
      <c r="ENX126" s="289"/>
      <c r="ENY126" s="289"/>
      <c r="ENZ126" s="289"/>
      <c r="EOA126" s="289"/>
      <c r="EOB126" s="289"/>
      <c r="EOC126" s="289"/>
      <c r="EOD126" s="289"/>
      <c r="EOE126" s="289"/>
      <c r="EOF126" s="292"/>
      <c r="EOG126" s="293"/>
      <c r="EOH126" s="292"/>
      <c r="EOI126" s="292"/>
      <c r="EOJ126" s="292"/>
      <c r="EOK126" s="285"/>
      <c r="EOL126" s="286"/>
      <c r="EOM126" s="287"/>
      <c r="EON126" s="286"/>
      <c r="EOO126" s="288"/>
      <c r="EOP126" s="289"/>
      <c r="EOQ126" s="289"/>
      <c r="EOR126" s="289"/>
      <c r="EOS126" s="289"/>
      <c r="EOT126" s="289"/>
      <c r="EOU126" s="289"/>
      <c r="EOV126" s="290"/>
      <c r="EOW126" s="291"/>
      <c r="EOX126" s="289"/>
      <c r="EOY126" s="289"/>
      <c r="EOZ126" s="289"/>
      <c r="EPA126" s="289"/>
      <c r="EPB126" s="289"/>
      <c r="EPC126" s="289"/>
      <c r="EPD126" s="289"/>
      <c r="EPE126" s="289"/>
      <c r="EPF126" s="289"/>
      <c r="EPG126" s="289"/>
      <c r="EPH126" s="292"/>
      <c r="EPI126" s="293"/>
      <c r="EPJ126" s="292"/>
      <c r="EPK126" s="292"/>
      <c r="EPL126" s="292"/>
      <c r="EPM126" s="285"/>
      <c r="EPN126" s="286"/>
      <c r="EPO126" s="287"/>
      <c r="EPP126" s="286"/>
      <c r="EPQ126" s="288"/>
      <c r="EPR126" s="289"/>
      <c r="EPS126" s="289"/>
      <c r="EPT126" s="289"/>
      <c r="EPU126" s="289"/>
      <c r="EPV126" s="289"/>
      <c r="EPW126" s="289"/>
      <c r="EPX126" s="290"/>
      <c r="EPY126" s="291"/>
      <c r="EPZ126" s="289"/>
      <c r="EQA126" s="289"/>
      <c r="EQB126" s="289"/>
      <c r="EQC126" s="289"/>
      <c r="EQD126" s="289"/>
      <c r="EQE126" s="289"/>
      <c r="EQF126" s="289"/>
      <c r="EQG126" s="289"/>
      <c r="EQH126" s="289"/>
      <c r="EQI126" s="289"/>
      <c r="EQJ126" s="292"/>
      <c r="EQK126" s="293"/>
      <c r="EQL126" s="292"/>
      <c r="EQM126" s="292"/>
      <c r="EQN126" s="292"/>
      <c r="EQO126" s="285"/>
      <c r="EQP126" s="286"/>
      <c r="EQQ126" s="287"/>
      <c r="EQR126" s="286"/>
      <c r="EQS126" s="288"/>
      <c r="EQT126" s="289"/>
      <c r="EQU126" s="289"/>
      <c r="EQV126" s="289"/>
      <c r="EQW126" s="289"/>
      <c r="EQX126" s="289"/>
      <c r="EQY126" s="289"/>
      <c r="EQZ126" s="290"/>
      <c r="ERA126" s="291"/>
      <c r="ERB126" s="289"/>
      <c r="ERC126" s="289"/>
      <c r="ERD126" s="289"/>
      <c r="ERE126" s="289"/>
      <c r="ERF126" s="289"/>
      <c r="ERG126" s="289"/>
      <c r="ERH126" s="289"/>
      <c r="ERI126" s="289"/>
      <c r="ERJ126" s="289"/>
      <c r="ERK126" s="289"/>
      <c r="ERL126" s="292"/>
      <c r="ERM126" s="293"/>
      <c r="ERN126" s="292"/>
      <c r="ERO126" s="292"/>
      <c r="ERP126" s="292"/>
      <c r="ERQ126" s="285"/>
      <c r="ERR126" s="286"/>
      <c r="ERS126" s="287"/>
      <c r="ERT126" s="286"/>
      <c r="ERU126" s="288"/>
      <c r="ERV126" s="289"/>
      <c r="ERW126" s="289"/>
      <c r="ERX126" s="289"/>
      <c r="ERY126" s="289"/>
      <c r="ERZ126" s="289"/>
      <c r="ESA126" s="289"/>
      <c r="ESB126" s="290"/>
      <c r="ESC126" s="291"/>
      <c r="ESD126" s="289"/>
      <c r="ESE126" s="289"/>
      <c r="ESF126" s="289"/>
      <c r="ESG126" s="289"/>
      <c r="ESH126" s="289"/>
      <c r="ESI126" s="289"/>
      <c r="ESJ126" s="289"/>
      <c r="ESK126" s="289"/>
      <c r="ESL126" s="289"/>
      <c r="ESM126" s="289"/>
      <c r="ESN126" s="292"/>
      <c r="ESO126" s="293"/>
      <c r="ESP126" s="292"/>
      <c r="ESQ126" s="292"/>
      <c r="ESR126" s="292"/>
      <c r="ESS126" s="285"/>
      <c r="EST126" s="286"/>
      <c r="ESU126" s="287"/>
      <c r="ESV126" s="286"/>
      <c r="ESW126" s="288"/>
      <c r="ESX126" s="289"/>
      <c r="ESY126" s="289"/>
      <c r="ESZ126" s="289"/>
      <c r="ETA126" s="289"/>
      <c r="ETB126" s="289"/>
      <c r="ETC126" s="289"/>
      <c r="ETD126" s="290"/>
      <c r="ETE126" s="291"/>
      <c r="ETF126" s="289"/>
      <c r="ETG126" s="289"/>
      <c r="ETH126" s="289"/>
      <c r="ETI126" s="289"/>
      <c r="ETJ126" s="289"/>
      <c r="ETK126" s="289"/>
      <c r="ETL126" s="289"/>
      <c r="ETM126" s="289"/>
      <c r="ETN126" s="289"/>
      <c r="ETO126" s="289"/>
      <c r="ETP126" s="292"/>
      <c r="ETQ126" s="293"/>
      <c r="ETR126" s="292"/>
      <c r="ETS126" s="292"/>
      <c r="ETT126" s="292"/>
      <c r="ETU126" s="285"/>
      <c r="ETV126" s="286"/>
      <c r="ETW126" s="287"/>
      <c r="ETX126" s="286"/>
      <c r="ETY126" s="288"/>
      <c r="ETZ126" s="289"/>
      <c r="EUA126" s="289"/>
      <c r="EUB126" s="289"/>
      <c r="EUC126" s="289"/>
      <c r="EUD126" s="289"/>
      <c r="EUE126" s="289"/>
      <c r="EUF126" s="290"/>
      <c r="EUG126" s="291"/>
      <c r="EUH126" s="289"/>
      <c r="EUI126" s="289"/>
      <c r="EUJ126" s="289"/>
      <c r="EUK126" s="289"/>
      <c r="EUL126" s="289"/>
      <c r="EUM126" s="289"/>
      <c r="EUN126" s="289"/>
      <c r="EUO126" s="289"/>
      <c r="EUP126" s="289"/>
      <c r="EUQ126" s="289"/>
      <c r="EUR126" s="292"/>
      <c r="EUS126" s="293"/>
      <c r="EUT126" s="292"/>
      <c r="EUU126" s="292"/>
      <c r="EUV126" s="292"/>
      <c r="EUW126" s="285"/>
      <c r="EUX126" s="286"/>
      <c r="EUY126" s="287"/>
      <c r="EUZ126" s="286"/>
      <c r="EVA126" s="288"/>
      <c r="EVB126" s="289"/>
      <c r="EVC126" s="289"/>
      <c r="EVD126" s="289"/>
      <c r="EVE126" s="289"/>
      <c r="EVF126" s="289"/>
      <c r="EVG126" s="289"/>
      <c r="EVH126" s="290"/>
      <c r="EVI126" s="291"/>
      <c r="EVJ126" s="289"/>
      <c r="EVK126" s="289"/>
      <c r="EVL126" s="289"/>
      <c r="EVM126" s="289"/>
      <c r="EVN126" s="289"/>
      <c r="EVO126" s="289"/>
      <c r="EVP126" s="289"/>
      <c r="EVQ126" s="289"/>
      <c r="EVR126" s="289"/>
      <c r="EVS126" s="289"/>
      <c r="EVT126" s="292"/>
      <c r="EVU126" s="293"/>
      <c r="EVV126" s="292"/>
      <c r="EVW126" s="292"/>
      <c r="EVX126" s="292"/>
      <c r="EVY126" s="285"/>
      <c r="EVZ126" s="286"/>
      <c r="EWA126" s="287"/>
      <c r="EWB126" s="286"/>
      <c r="EWC126" s="288"/>
      <c r="EWD126" s="289"/>
      <c r="EWE126" s="289"/>
      <c r="EWF126" s="289"/>
      <c r="EWG126" s="289"/>
      <c r="EWH126" s="289"/>
      <c r="EWI126" s="289"/>
      <c r="EWJ126" s="290"/>
      <c r="EWK126" s="291"/>
      <c r="EWL126" s="289"/>
      <c r="EWM126" s="289"/>
      <c r="EWN126" s="289"/>
      <c r="EWO126" s="289"/>
      <c r="EWP126" s="289"/>
      <c r="EWQ126" s="289"/>
      <c r="EWR126" s="289"/>
      <c r="EWS126" s="289"/>
      <c r="EWT126" s="289"/>
      <c r="EWU126" s="289"/>
      <c r="EWV126" s="292"/>
      <c r="EWW126" s="293"/>
      <c r="EWX126" s="292"/>
      <c r="EWY126" s="292"/>
      <c r="EWZ126" s="292"/>
      <c r="EXA126" s="285"/>
      <c r="EXB126" s="286"/>
      <c r="EXC126" s="287"/>
      <c r="EXD126" s="286"/>
      <c r="EXE126" s="288"/>
      <c r="EXF126" s="289"/>
      <c r="EXG126" s="289"/>
      <c r="EXH126" s="289"/>
      <c r="EXI126" s="289"/>
      <c r="EXJ126" s="289"/>
      <c r="EXK126" s="289"/>
      <c r="EXL126" s="290"/>
      <c r="EXM126" s="291"/>
      <c r="EXN126" s="289"/>
      <c r="EXO126" s="289"/>
      <c r="EXP126" s="289"/>
      <c r="EXQ126" s="289"/>
      <c r="EXR126" s="289"/>
      <c r="EXS126" s="289"/>
      <c r="EXT126" s="289"/>
      <c r="EXU126" s="289"/>
      <c r="EXV126" s="289"/>
      <c r="EXW126" s="289"/>
      <c r="EXX126" s="292"/>
      <c r="EXY126" s="293"/>
      <c r="EXZ126" s="292"/>
      <c r="EYA126" s="292"/>
      <c r="EYB126" s="292"/>
      <c r="EYC126" s="285"/>
      <c r="EYD126" s="286"/>
      <c r="EYE126" s="287"/>
      <c r="EYF126" s="286"/>
      <c r="EYG126" s="288"/>
      <c r="EYH126" s="289"/>
      <c r="EYI126" s="289"/>
      <c r="EYJ126" s="289"/>
      <c r="EYK126" s="289"/>
      <c r="EYL126" s="289"/>
      <c r="EYM126" s="289"/>
      <c r="EYN126" s="290"/>
      <c r="EYO126" s="291"/>
      <c r="EYP126" s="289"/>
      <c r="EYQ126" s="289"/>
      <c r="EYR126" s="289"/>
      <c r="EYS126" s="289"/>
      <c r="EYT126" s="289"/>
      <c r="EYU126" s="289"/>
      <c r="EYV126" s="289"/>
      <c r="EYW126" s="289"/>
      <c r="EYX126" s="289"/>
      <c r="EYY126" s="289"/>
      <c r="EYZ126" s="292"/>
      <c r="EZA126" s="293"/>
      <c r="EZB126" s="292"/>
      <c r="EZC126" s="292"/>
      <c r="EZD126" s="292"/>
      <c r="EZE126" s="285"/>
      <c r="EZF126" s="286"/>
      <c r="EZG126" s="287"/>
      <c r="EZH126" s="286"/>
      <c r="EZI126" s="288"/>
      <c r="EZJ126" s="289"/>
      <c r="EZK126" s="289"/>
      <c r="EZL126" s="289"/>
      <c r="EZM126" s="289"/>
      <c r="EZN126" s="289"/>
      <c r="EZO126" s="289"/>
      <c r="EZP126" s="290"/>
      <c r="EZQ126" s="291"/>
      <c r="EZR126" s="289"/>
      <c r="EZS126" s="289"/>
      <c r="EZT126" s="289"/>
      <c r="EZU126" s="289"/>
      <c r="EZV126" s="289"/>
      <c r="EZW126" s="289"/>
      <c r="EZX126" s="289"/>
      <c r="EZY126" s="289"/>
      <c r="EZZ126" s="289"/>
      <c r="FAA126" s="289"/>
      <c r="FAB126" s="292"/>
      <c r="FAC126" s="293"/>
      <c r="FAD126" s="292"/>
      <c r="FAE126" s="292"/>
      <c r="FAF126" s="292"/>
      <c r="FAG126" s="285"/>
      <c r="FAH126" s="286"/>
      <c r="FAI126" s="287"/>
      <c r="FAJ126" s="286"/>
      <c r="FAK126" s="288"/>
      <c r="FAL126" s="289"/>
      <c r="FAM126" s="289"/>
      <c r="FAN126" s="289"/>
      <c r="FAO126" s="289"/>
      <c r="FAP126" s="289"/>
      <c r="FAQ126" s="289"/>
      <c r="FAR126" s="290"/>
      <c r="FAS126" s="291"/>
      <c r="FAT126" s="289"/>
      <c r="FAU126" s="289"/>
      <c r="FAV126" s="289"/>
      <c r="FAW126" s="289"/>
      <c r="FAX126" s="289"/>
      <c r="FAY126" s="289"/>
      <c r="FAZ126" s="289"/>
      <c r="FBA126" s="289"/>
      <c r="FBB126" s="289"/>
      <c r="FBC126" s="289"/>
      <c r="FBD126" s="292"/>
      <c r="FBE126" s="293"/>
      <c r="FBF126" s="292"/>
      <c r="FBG126" s="292"/>
      <c r="FBH126" s="292"/>
      <c r="FBI126" s="285"/>
      <c r="FBJ126" s="286"/>
      <c r="FBK126" s="287"/>
      <c r="FBL126" s="286"/>
      <c r="FBM126" s="288"/>
      <c r="FBN126" s="289"/>
      <c r="FBO126" s="289"/>
      <c r="FBP126" s="289"/>
      <c r="FBQ126" s="289"/>
      <c r="FBR126" s="289"/>
      <c r="FBS126" s="289"/>
      <c r="FBT126" s="290"/>
      <c r="FBU126" s="291"/>
      <c r="FBV126" s="289"/>
      <c r="FBW126" s="289"/>
      <c r="FBX126" s="289"/>
      <c r="FBY126" s="289"/>
      <c r="FBZ126" s="289"/>
      <c r="FCA126" s="289"/>
      <c r="FCB126" s="289"/>
      <c r="FCC126" s="289"/>
      <c r="FCD126" s="289"/>
      <c r="FCE126" s="289"/>
      <c r="FCF126" s="292"/>
      <c r="FCG126" s="293"/>
      <c r="FCH126" s="292"/>
      <c r="FCI126" s="292"/>
      <c r="FCJ126" s="292"/>
      <c r="FCK126" s="285"/>
      <c r="FCL126" s="286"/>
      <c r="FCM126" s="287"/>
      <c r="FCN126" s="286"/>
      <c r="FCO126" s="288"/>
      <c r="FCP126" s="289"/>
      <c r="FCQ126" s="289"/>
      <c r="FCR126" s="289"/>
      <c r="FCS126" s="289"/>
      <c r="FCT126" s="289"/>
      <c r="FCU126" s="289"/>
      <c r="FCV126" s="290"/>
      <c r="FCW126" s="291"/>
      <c r="FCX126" s="289"/>
      <c r="FCY126" s="289"/>
      <c r="FCZ126" s="289"/>
      <c r="FDA126" s="289"/>
      <c r="FDB126" s="289"/>
      <c r="FDC126" s="289"/>
      <c r="FDD126" s="289"/>
      <c r="FDE126" s="289"/>
      <c r="FDF126" s="289"/>
      <c r="FDG126" s="289"/>
      <c r="FDH126" s="292"/>
      <c r="FDI126" s="293"/>
      <c r="FDJ126" s="292"/>
      <c r="FDK126" s="292"/>
      <c r="FDL126" s="292"/>
      <c r="FDM126" s="285"/>
      <c r="FDN126" s="286"/>
      <c r="FDO126" s="287"/>
      <c r="FDP126" s="286"/>
      <c r="FDQ126" s="288"/>
      <c r="FDR126" s="289"/>
      <c r="FDS126" s="289"/>
      <c r="FDT126" s="289"/>
      <c r="FDU126" s="289"/>
      <c r="FDV126" s="289"/>
      <c r="FDW126" s="289"/>
      <c r="FDX126" s="290"/>
      <c r="FDY126" s="291"/>
      <c r="FDZ126" s="289"/>
      <c r="FEA126" s="289"/>
      <c r="FEB126" s="289"/>
      <c r="FEC126" s="289"/>
      <c r="FED126" s="289"/>
      <c r="FEE126" s="289"/>
      <c r="FEF126" s="289"/>
      <c r="FEG126" s="289"/>
      <c r="FEH126" s="289"/>
      <c r="FEI126" s="289"/>
      <c r="FEJ126" s="292"/>
      <c r="FEK126" s="293"/>
      <c r="FEL126" s="292"/>
      <c r="FEM126" s="292"/>
      <c r="FEN126" s="292"/>
      <c r="FEO126" s="285"/>
      <c r="FEP126" s="286"/>
      <c r="FEQ126" s="287"/>
      <c r="FER126" s="286"/>
      <c r="FES126" s="288"/>
      <c r="FET126" s="289"/>
      <c r="FEU126" s="289"/>
      <c r="FEV126" s="289"/>
      <c r="FEW126" s="289"/>
      <c r="FEX126" s="289"/>
      <c r="FEY126" s="289"/>
      <c r="FEZ126" s="290"/>
      <c r="FFA126" s="291"/>
      <c r="FFB126" s="289"/>
      <c r="FFC126" s="289"/>
      <c r="FFD126" s="289"/>
      <c r="FFE126" s="289"/>
      <c r="FFF126" s="289"/>
      <c r="FFG126" s="289"/>
      <c r="FFH126" s="289"/>
      <c r="FFI126" s="289"/>
      <c r="FFJ126" s="289"/>
      <c r="FFK126" s="289"/>
      <c r="FFL126" s="292"/>
      <c r="FFM126" s="293"/>
      <c r="FFN126" s="292"/>
      <c r="FFO126" s="292"/>
      <c r="FFP126" s="292"/>
      <c r="FFQ126" s="285"/>
      <c r="FFR126" s="286"/>
      <c r="FFS126" s="287"/>
      <c r="FFT126" s="286"/>
      <c r="FFU126" s="288"/>
      <c r="FFV126" s="289"/>
      <c r="FFW126" s="289"/>
      <c r="FFX126" s="289"/>
      <c r="FFY126" s="289"/>
      <c r="FFZ126" s="289"/>
      <c r="FGA126" s="289"/>
      <c r="FGB126" s="290"/>
      <c r="FGC126" s="291"/>
      <c r="FGD126" s="289"/>
      <c r="FGE126" s="289"/>
      <c r="FGF126" s="289"/>
      <c r="FGG126" s="289"/>
      <c r="FGH126" s="289"/>
      <c r="FGI126" s="289"/>
      <c r="FGJ126" s="289"/>
      <c r="FGK126" s="289"/>
      <c r="FGL126" s="289"/>
      <c r="FGM126" s="289"/>
      <c r="FGN126" s="292"/>
      <c r="FGO126" s="293"/>
      <c r="FGP126" s="292"/>
      <c r="FGQ126" s="292"/>
      <c r="FGR126" s="292"/>
      <c r="FGS126" s="285"/>
      <c r="FGT126" s="286"/>
      <c r="FGU126" s="287"/>
      <c r="FGV126" s="286"/>
      <c r="FGW126" s="288"/>
      <c r="FGX126" s="289"/>
      <c r="FGY126" s="289"/>
      <c r="FGZ126" s="289"/>
      <c r="FHA126" s="289"/>
      <c r="FHB126" s="289"/>
      <c r="FHC126" s="289"/>
      <c r="FHD126" s="290"/>
      <c r="FHE126" s="291"/>
      <c r="FHF126" s="289"/>
      <c r="FHG126" s="289"/>
      <c r="FHH126" s="289"/>
      <c r="FHI126" s="289"/>
      <c r="FHJ126" s="289"/>
      <c r="FHK126" s="289"/>
      <c r="FHL126" s="289"/>
      <c r="FHM126" s="289"/>
      <c r="FHN126" s="289"/>
      <c r="FHO126" s="289"/>
      <c r="FHP126" s="292"/>
      <c r="FHQ126" s="293"/>
      <c r="FHR126" s="292"/>
      <c r="FHS126" s="292"/>
      <c r="FHT126" s="292"/>
      <c r="FHU126" s="285"/>
      <c r="FHV126" s="286"/>
      <c r="FHW126" s="287"/>
      <c r="FHX126" s="286"/>
      <c r="FHY126" s="288"/>
      <c r="FHZ126" s="289"/>
      <c r="FIA126" s="289"/>
      <c r="FIB126" s="289"/>
      <c r="FIC126" s="289"/>
      <c r="FID126" s="289"/>
      <c r="FIE126" s="289"/>
      <c r="FIF126" s="290"/>
      <c r="FIG126" s="291"/>
      <c r="FIH126" s="289"/>
      <c r="FII126" s="289"/>
      <c r="FIJ126" s="289"/>
      <c r="FIK126" s="289"/>
      <c r="FIL126" s="289"/>
      <c r="FIM126" s="289"/>
      <c r="FIN126" s="289"/>
      <c r="FIO126" s="289"/>
      <c r="FIP126" s="289"/>
      <c r="FIQ126" s="289"/>
      <c r="FIR126" s="292"/>
      <c r="FIS126" s="293"/>
      <c r="FIT126" s="292"/>
      <c r="FIU126" s="292"/>
      <c r="FIV126" s="292"/>
      <c r="FIW126" s="285"/>
      <c r="FIX126" s="286"/>
      <c r="FIY126" s="287"/>
      <c r="FIZ126" s="286"/>
      <c r="FJA126" s="288"/>
      <c r="FJB126" s="289"/>
      <c r="FJC126" s="289"/>
      <c r="FJD126" s="289"/>
      <c r="FJE126" s="289"/>
      <c r="FJF126" s="289"/>
      <c r="FJG126" s="289"/>
      <c r="FJH126" s="290"/>
      <c r="FJI126" s="291"/>
      <c r="FJJ126" s="289"/>
      <c r="FJK126" s="289"/>
      <c r="FJL126" s="289"/>
      <c r="FJM126" s="289"/>
      <c r="FJN126" s="289"/>
      <c r="FJO126" s="289"/>
      <c r="FJP126" s="289"/>
      <c r="FJQ126" s="289"/>
      <c r="FJR126" s="289"/>
      <c r="FJS126" s="289"/>
      <c r="FJT126" s="292"/>
      <c r="FJU126" s="293"/>
      <c r="FJV126" s="292"/>
      <c r="FJW126" s="292"/>
      <c r="FJX126" s="292"/>
      <c r="FJY126" s="285"/>
      <c r="FJZ126" s="286"/>
      <c r="FKA126" s="287"/>
      <c r="FKB126" s="286"/>
      <c r="FKC126" s="288"/>
      <c r="FKD126" s="289"/>
      <c r="FKE126" s="289"/>
      <c r="FKF126" s="289"/>
      <c r="FKG126" s="289"/>
      <c r="FKH126" s="289"/>
      <c r="FKI126" s="289"/>
      <c r="FKJ126" s="290"/>
      <c r="FKK126" s="291"/>
      <c r="FKL126" s="289"/>
      <c r="FKM126" s="289"/>
      <c r="FKN126" s="289"/>
      <c r="FKO126" s="289"/>
      <c r="FKP126" s="289"/>
      <c r="FKQ126" s="289"/>
      <c r="FKR126" s="289"/>
      <c r="FKS126" s="289"/>
      <c r="FKT126" s="289"/>
      <c r="FKU126" s="289"/>
      <c r="FKV126" s="292"/>
      <c r="FKW126" s="293"/>
      <c r="FKX126" s="292"/>
      <c r="FKY126" s="292"/>
      <c r="FKZ126" s="292"/>
      <c r="FLA126" s="285"/>
      <c r="FLB126" s="286"/>
      <c r="FLC126" s="287"/>
      <c r="FLD126" s="286"/>
      <c r="FLE126" s="288"/>
      <c r="FLF126" s="289"/>
      <c r="FLG126" s="289"/>
      <c r="FLH126" s="289"/>
      <c r="FLI126" s="289"/>
      <c r="FLJ126" s="289"/>
      <c r="FLK126" s="289"/>
      <c r="FLL126" s="290"/>
      <c r="FLM126" s="291"/>
      <c r="FLN126" s="289"/>
      <c r="FLO126" s="289"/>
      <c r="FLP126" s="289"/>
      <c r="FLQ126" s="289"/>
      <c r="FLR126" s="289"/>
      <c r="FLS126" s="289"/>
      <c r="FLT126" s="289"/>
      <c r="FLU126" s="289"/>
      <c r="FLV126" s="289"/>
      <c r="FLW126" s="289"/>
      <c r="FLX126" s="292"/>
      <c r="FLY126" s="293"/>
      <c r="FLZ126" s="292"/>
      <c r="FMA126" s="292"/>
      <c r="FMB126" s="292"/>
      <c r="FMC126" s="285"/>
      <c r="FMD126" s="286"/>
      <c r="FME126" s="287"/>
      <c r="FMF126" s="286"/>
      <c r="FMG126" s="288"/>
      <c r="FMH126" s="289"/>
      <c r="FMI126" s="289"/>
      <c r="FMJ126" s="289"/>
      <c r="FMK126" s="289"/>
      <c r="FML126" s="289"/>
      <c r="FMM126" s="289"/>
      <c r="FMN126" s="290"/>
      <c r="FMO126" s="291"/>
      <c r="FMP126" s="289"/>
      <c r="FMQ126" s="289"/>
      <c r="FMR126" s="289"/>
      <c r="FMS126" s="289"/>
      <c r="FMT126" s="289"/>
      <c r="FMU126" s="289"/>
      <c r="FMV126" s="289"/>
      <c r="FMW126" s="289"/>
      <c r="FMX126" s="289"/>
      <c r="FMY126" s="289"/>
      <c r="FMZ126" s="292"/>
      <c r="FNA126" s="293"/>
      <c r="FNB126" s="292"/>
      <c r="FNC126" s="292"/>
      <c r="FND126" s="292"/>
      <c r="FNE126" s="285"/>
      <c r="FNF126" s="286"/>
      <c r="FNG126" s="287"/>
      <c r="FNH126" s="286"/>
      <c r="FNI126" s="288"/>
      <c r="FNJ126" s="289"/>
      <c r="FNK126" s="289"/>
      <c r="FNL126" s="289"/>
      <c r="FNM126" s="289"/>
      <c r="FNN126" s="289"/>
      <c r="FNO126" s="289"/>
      <c r="FNP126" s="290"/>
      <c r="FNQ126" s="291"/>
      <c r="FNR126" s="289"/>
      <c r="FNS126" s="289"/>
      <c r="FNT126" s="289"/>
      <c r="FNU126" s="289"/>
      <c r="FNV126" s="289"/>
      <c r="FNW126" s="289"/>
      <c r="FNX126" s="289"/>
      <c r="FNY126" s="289"/>
      <c r="FNZ126" s="289"/>
      <c r="FOA126" s="289"/>
      <c r="FOB126" s="292"/>
      <c r="FOC126" s="293"/>
      <c r="FOD126" s="292"/>
      <c r="FOE126" s="292"/>
      <c r="FOF126" s="292"/>
      <c r="FOG126" s="285"/>
      <c r="FOH126" s="286"/>
      <c r="FOI126" s="287"/>
      <c r="FOJ126" s="286"/>
      <c r="FOK126" s="288"/>
      <c r="FOL126" s="289"/>
      <c r="FOM126" s="289"/>
      <c r="FON126" s="289"/>
      <c r="FOO126" s="289"/>
      <c r="FOP126" s="289"/>
      <c r="FOQ126" s="289"/>
      <c r="FOR126" s="290"/>
      <c r="FOS126" s="291"/>
      <c r="FOT126" s="289"/>
      <c r="FOU126" s="289"/>
      <c r="FOV126" s="289"/>
      <c r="FOW126" s="289"/>
      <c r="FOX126" s="289"/>
      <c r="FOY126" s="289"/>
      <c r="FOZ126" s="289"/>
      <c r="FPA126" s="289"/>
      <c r="FPB126" s="289"/>
      <c r="FPC126" s="289"/>
      <c r="FPD126" s="292"/>
      <c r="FPE126" s="293"/>
      <c r="FPF126" s="292"/>
      <c r="FPG126" s="292"/>
      <c r="FPH126" s="292"/>
      <c r="FPI126" s="285"/>
      <c r="FPJ126" s="286"/>
      <c r="FPK126" s="287"/>
      <c r="FPL126" s="286"/>
      <c r="FPM126" s="288"/>
      <c r="FPN126" s="289"/>
      <c r="FPO126" s="289"/>
      <c r="FPP126" s="289"/>
      <c r="FPQ126" s="289"/>
      <c r="FPR126" s="289"/>
      <c r="FPS126" s="289"/>
      <c r="FPT126" s="290"/>
      <c r="FPU126" s="291"/>
      <c r="FPV126" s="289"/>
      <c r="FPW126" s="289"/>
      <c r="FPX126" s="289"/>
      <c r="FPY126" s="289"/>
      <c r="FPZ126" s="289"/>
      <c r="FQA126" s="289"/>
      <c r="FQB126" s="289"/>
      <c r="FQC126" s="289"/>
      <c r="FQD126" s="289"/>
      <c r="FQE126" s="289"/>
      <c r="FQF126" s="292"/>
      <c r="FQG126" s="293"/>
      <c r="FQH126" s="292"/>
      <c r="FQI126" s="292"/>
      <c r="FQJ126" s="292"/>
      <c r="FQK126" s="285"/>
      <c r="FQL126" s="286"/>
      <c r="FQM126" s="287"/>
      <c r="FQN126" s="286"/>
      <c r="FQO126" s="288"/>
      <c r="FQP126" s="289"/>
      <c r="FQQ126" s="289"/>
      <c r="FQR126" s="289"/>
      <c r="FQS126" s="289"/>
      <c r="FQT126" s="289"/>
      <c r="FQU126" s="289"/>
      <c r="FQV126" s="290"/>
      <c r="FQW126" s="291"/>
      <c r="FQX126" s="289"/>
      <c r="FQY126" s="289"/>
      <c r="FQZ126" s="289"/>
      <c r="FRA126" s="289"/>
      <c r="FRB126" s="289"/>
      <c r="FRC126" s="289"/>
      <c r="FRD126" s="289"/>
      <c r="FRE126" s="289"/>
      <c r="FRF126" s="289"/>
      <c r="FRG126" s="289"/>
      <c r="FRH126" s="292"/>
      <c r="FRI126" s="293"/>
      <c r="FRJ126" s="292"/>
      <c r="FRK126" s="292"/>
      <c r="FRL126" s="292"/>
      <c r="FRM126" s="285"/>
      <c r="FRN126" s="286"/>
      <c r="FRO126" s="287"/>
      <c r="FRP126" s="286"/>
      <c r="FRQ126" s="288"/>
      <c r="FRR126" s="289"/>
      <c r="FRS126" s="289"/>
      <c r="FRT126" s="289"/>
      <c r="FRU126" s="289"/>
      <c r="FRV126" s="289"/>
      <c r="FRW126" s="289"/>
      <c r="FRX126" s="290"/>
      <c r="FRY126" s="291"/>
      <c r="FRZ126" s="289"/>
      <c r="FSA126" s="289"/>
      <c r="FSB126" s="289"/>
      <c r="FSC126" s="289"/>
      <c r="FSD126" s="289"/>
      <c r="FSE126" s="289"/>
      <c r="FSF126" s="289"/>
      <c r="FSG126" s="289"/>
      <c r="FSH126" s="289"/>
      <c r="FSI126" s="289"/>
      <c r="FSJ126" s="292"/>
      <c r="FSK126" s="293"/>
      <c r="FSL126" s="292"/>
      <c r="FSM126" s="292"/>
      <c r="FSN126" s="292"/>
      <c r="FSO126" s="285"/>
      <c r="FSP126" s="286"/>
      <c r="FSQ126" s="287"/>
      <c r="FSR126" s="286"/>
      <c r="FSS126" s="288"/>
      <c r="FST126" s="289"/>
      <c r="FSU126" s="289"/>
      <c r="FSV126" s="289"/>
      <c r="FSW126" s="289"/>
      <c r="FSX126" s="289"/>
      <c r="FSY126" s="289"/>
      <c r="FSZ126" s="290"/>
      <c r="FTA126" s="291"/>
      <c r="FTB126" s="289"/>
      <c r="FTC126" s="289"/>
      <c r="FTD126" s="289"/>
      <c r="FTE126" s="289"/>
      <c r="FTF126" s="289"/>
      <c r="FTG126" s="289"/>
      <c r="FTH126" s="289"/>
      <c r="FTI126" s="289"/>
      <c r="FTJ126" s="289"/>
      <c r="FTK126" s="289"/>
      <c r="FTL126" s="292"/>
      <c r="FTM126" s="293"/>
      <c r="FTN126" s="292"/>
      <c r="FTO126" s="292"/>
      <c r="FTP126" s="292"/>
      <c r="FTQ126" s="285"/>
      <c r="FTR126" s="286"/>
      <c r="FTS126" s="287"/>
      <c r="FTT126" s="286"/>
      <c r="FTU126" s="288"/>
      <c r="FTV126" s="289"/>
      <c r="FTW126" s="289"/>
      <c r="FTX126" s="289"/>
      <c r="FTY126" s="289"/>
      <c r="FTZ126" s="289"/>
      <c r="FUA126" s="289"/>
      <c r="FUB126" s="290"/>
      <c r="FUC126" s="291"/>
      <c r="FUD126" s="289"/>
      <c r="FUE126" s="289"/>
      <c r="FUF126" s="289"/>
      <c r="FUG126" s="289"/>
      <c r="FUH126" s="289"/>
      <c r="FUI126" s="289"/>
      <c r="FUJ126" s="289"/>
      <c r="FUK126" s="289"/>
      <c r="FUL126" s="289"/>
      <c r="FUM126" s="289"/>
      <c r="FUN126" s="292"/>
      <c r="FUO126" s="293"/>
      <c r="FUP126" s="292"/>
      <c r="FUQ126" s="292"/>
      <c r="FUR126" s="292"/>
      <c r="FUS126" s="285"/>
      <c r="FUT126" s="286"/>
      <c r="FUU126" s="287"/>
      <c r="FUV126" s="286"/>
      <c r="FUW126" s="288"/>
      <c r="FUX126" s="289"/>
      <c r="FUY126" s="289"/>
      <c r="FUZ126" s="289"/>
      <c r="FVA126" s="289"/>
      <c r="FVB126" s="289"/>
      <c r="FVC126" s="289"/>
      <c r="FVD126" s="290"/>
      <c r="FVE126" s="291"/>
      <c r="FVF126" s="289"/>
      <c r="FVG126" s="289"/>
      <c r="FVH126" s="289"/>
      <c r="FVI126" s="289"/>
      <c r="FVJ126" s="289"/>
      <c r="FVK126" s="289"/>
      <c r="FVL126" s="289"/>
      <c r="FVM126" s="289"/>
      <c r="FVN126" s="289"/>
      <c r="FVO126" s="289"/>
      <c r="FVP126" s="292"/>
      <c r="FVQ126" s="293"/>
      <c r="FVR126" s="292"/>
      <c r="FVS126" s="292"/>
      <c r="FVT126" s="292"/>
      <c r="FVU126" s="285"/>
      <c r="FVV126" s="286"/>
      <c r="FVW126" s="287"/>
      <c r="FVX126" s="286"/>
      <c r="FVY126" s="288"/>
      <c r="FVZ126" s="289"/>
      <c r="FWA126" s="289"/>
      <c r="FWB126" s="289"/>
      <c r="FWC126" s="289"/>
      <c r="FWD126" s="289"/>
      <c r="FWE126" s="289"/>
      <c r="FWF126" s="290"/>
      <c r="FWG126" s="291"/>
      <c r="FWH126" s="289"/>
      <c r="FWI126" s="289"/>
      <c r="FWJ126" s="289"/>
      <c r="FWK126" s="289"/>
      <c r="FWL126" s="289"/>
      <c r="FWM126" s="289"/>
      <c r="FWN126" s="289"/>
      <c r="FWO126" s="289"/>
      <c r="FWP126" s="289"/>
      <c r="FWQ126" s="289"/>
      <c r="FWR126" s="292"/>
      <c r="FWS126" s="293"/>
      <c r="FWT126" s="292"/>
      <c r="FWU126" s="292"/>
      <c r="FWV126" s="292"/>
      <c r="FWW126" s="285"/>
      <c r="FWX126" s="286"/>
      <c r="FWY126" s="287"/>
      <c r="FWZ126" s="286"/>
      <c r="FXA126" s="288"/>
      <c r="FXB126" s="289"/>
      <c r="FXC126" s="289"/>
      <c r="FXD126" s="289"/>
      <c r="FXE126" s="289"/>
      <c r="FXF126" s="289"/>
      <c r="FXG126" s="289"/>
      <c r="FXH126" s="290"/>
      <c r="FXI126" s="291"/>
      <c r="FXJ126" s="289"/>
      <c r="FXK126" s="289"/>
      <c r="FXL126" s="289"/>
      <c r="FXM126" s="289"/>
      <c r="FXN126" s="289"/>
      <c r="FXO126" s="289"/>
      <c r="FXP126" s="289"/>
      <c r="FXQ126" s="289"/>
      <c r="FXR126" s="289"/>
      <c r="FXS126" s="289"/>
      <c r="FXT126" s="292"/>
      <c r="FXU126" s="293"/>
      <c r="FXV126" s="292"/>
      <c r="FXW126" s="292"/>
      <c r="FXX126" s="292"/>
      <c r="FXY126" s="285"/>
      <c r="FXZ126" s="286"/>
      <c r="FYA126" s="287"/>
      <c r="FYB126" s="286"/>
      <c r="FYC126" s="288"/>
      <c r="FYD126" s="289"/>
      <c r="FYE126" s="289"/>
      <c r="FYF126" s="289"/>
      <c r="FYG126" s="289"/>
      <c r="FYH126" s="289"/>
      <c r="FYI126" s="289"/>
      <c r="FYJ126" s="290"/>
      <c r="FYK126" s="291"/>
      <c r="FYL126" s="289"/>
      <c r="FYM126" s="289"/>
      <c r="FYN126" s="289"/>
      <c r="FYO126" s="289"/>
      <c r="FYP126" s="289"/>
      <c r="FYQ126" s="289"/>
      <c r="FYR126" s="289"/>
      <c r="FYS126" s="289"/>
      <c r="FYT126" s="289"/>
      <c r="FYU126" s="289"/>
      <c r="FYV126" s="292"/>
      <c r="FYW126" s="293"/>
      <c r="FYX126" s="292"/>
      <c r="FYY126" s="292"/>
      <c r="FYZ126" s="292"/>
      <c r="FZA126" s="285"/>
      <c r="FZB126" s="286"/>
      <c r="FZC126" s="287"/>
      <c r="FZD126" s="286"/>
      <c r="FZE126" s="288"/>
      <c r="FZF126" s="289"/>
      <c r="FZG126" s="289"/>
      <c r="FZH126" s="289"/>
      <c r="FZI126" s="289"/>
      <c r="FZJ126" s="289"/>
      <c r="FZK126" s="289"/>
      <c r="FZL126" s="290"/>
      <c r="FZM126" s="291"/>
      <c r="FZN126" s="289"/>
      <c r="FZO126" s="289"/>
      <c r="FZP126" s="289"/>
      <c r="FZQ126" s="289"/>
      <c r="FZR126" s="289"/>
      <c r="FZS126" s="289"/>
      <c r="FZT126" s="289"/>
      <c r="FZU126" s="289"/>
      <c r="FZV126" s="289"/>
      <c r="FZW126" s="289"/>
      <c r="FZX126" s="292"/>
      <c r="FZY126" s="293"/>
      <c r="FZZ126" s="292"/>
      <c r="GAA126" s="292"/>
      <c r="GAB126" s="292"/>
      <c r="GAC126" s="285"/>
      <c r="GAD126" s="286"/>
      <c r="GAE126" s="287"/>
      <c r="GAF126" s="286"/>
      <c r="GAG126" s="288"/>
      <c r="GAH126" s="289"/>
      <c r="GAI126" s="289"/>
      <c r="GAJ126" s="289"/>
      <c r="GAK126" s="289"/>
      <c r="GAL126" s="289"/>
      <c r="GAM126" s="289"/>
      <c r="GAN126" s="290"/>
      <c r="GAO126" s="291"/>
      <c r="GAP126" s="289"/>
      <c r="GAQ126" s="289"/>
      <c r="GAR126" s="289"/>
      <c r="GAS126" s="289"/>
      <c r="GAT126" s="289"/>
      <c r="GAU126" s="289"/>
      <c r="GAV126" s="289"/>
      <c r="GAW126" s="289"/>
      <c r="GAX126" s="289"/>
      <c r="GAY126" s="289"/>
      <c r="GAZ126" s="292"/>
      <c r="GBA126" s="293"/>
      <c r="GBB126" s="292"/>
      <c r="GBC126" s="292"/>
      <c r="GBD126" s="292"/>
      <c r="GBE126" s="285"/>
      <c r="GBF126" s="286"/>
      <c r="GBG126" s="287"/>
      <c r="GBH126" s="286"/>
      <c r="GBI126" s="288"/>
      <c r="GBJ126" s="289"/>
      <c r="GBK126" s="289"/>
      <c r="GBL126" s="289"/>
      <c r="GBM126" s="289"/>
      <c r="GBN126" s="289"/>
      <c r="GBO126" s="289"/>
      <c r="GBP126" s="290"/>
      <c r="GBQ126" s="291"/>
      <c r="GBR126" s="289"/>
      <c r="GBS126" s="289"/>
      <c r="GBT126" s="289"/>
      <c r="GBU126" s="289"/>
      <c r="GBV126" s="289"/>
      <c r="GBW126" s="289"/>
      <c r="GBX126" s="289"/>
      <c r="GBY126" s="289"/>
      <c r="GBZ126" s="289"/>
      <c r="GCA126" s="289"/>
      <c r="GCB126" s="292"/>
      <c r="GCC126" s="293"/>
      <c r="GCD126" s="292"/>
      <c r="GCE126" s="292"/>
      <c r="GCF126" s="292"/>
      <c r="GCG126" s="285"/>
      <c r="GCH126" s="286"/>
      <c r="GCI126" s="287"/>
      <c r="GCJ126" s="286"/>
      <c r="GCK126" s="288"/>
      <c r="GCL126" s="289"/>
      <c r="GCM126" s="289"/>
      <c r="GCN126" s="289"/>
      <c r="GCO126" s="289"/>
      <c r="GCP126" s="289"/>
      <c r="GCQ126" s="289"/>
      <c r="GCR126" s="290"/>
      <c r="GCS126" s="291"/>
      <c r="GCT126" s="289"/>
      <c r="GCU126" s="289"/>
      <c r="GCV126" s="289"/>
      <c r="GCW126" s="289"/>
      <c r="GCX126" s="289"/>
      <c r="GCY126" s="289"/>
      <c r="GCZ126" s="289"/>
      <c r="GDA126" s="289"/>
      <c r="GDB126" s="289"/>
      <c r="GDC126" s="289"/>
      <c r="GDD126" s="292"/>
      <c r="GDE126" s="293"/>
      <c r="GDF126" s="292"/>
      <c r="GDG126" s="292"/>
      <c r="GDH126" s="292"/>
      <c r="GDI126" s="285"/>
      <c r="GDJ126" s="286"/>
      <c r="GDK126" s="287"/>
      <c r="GDL126" s="286"/>
      <c r="GDM126" s="288"/>
      <c r="GDN126" s="289"/>
      <c r="GDO126" s="289"/>
      <c r="GDP126" s="289"/>
      <c r="GDQ126" s="289"/>
      <c r="GDR126" s="289"/>
      <c r="GDS126" s="289"/>
      <c r="GDT126" s="290"/>
      <c r="GDU126" s="291"/>
      <c r="GDV126" s="289"/>
      <c r="GDW126" s="289"/>
      <c r="GDX126" s="289"/>
      <c r="GDY126" s="289"/>
      <c r="GDZ126" s="289"/>
      <c r="GEA126" s="289"/>
      <c r="GEB126" s="289"/>
      <c r="GEC126" s="289"/>
      <c r="GED126" s="289"/>
      <c r="GEE126" s="289"/>
      <c r="GEF126" s="292"/>
      <c r="GEG126" s="293"/>
      <c r="GEH126" s="292"/>
      <c r="GEI126" s="292"/>
      <c r="GEJ126" s="292"/>
      <c r="GEK126" s="285"/>
      <c r="GEL126" s="286"/>
      <c r="GEM126" s="287"/>
      <c r="GEN126" s="286"/>
      <c r="GEO126" s="288"/>
      <c r="GEP126" s="289"/>
      <c r="GEQ126" s="289"/>
      <c r="GER126" s="289"/>
      <c r="GES126" s="289"/>
      <c r="GET126" s="289"/>
      <c r="GEU126" s="289"/>
      <c r="GEV126" s="290"/>
      <c r="GEW126" s="291"/>
      <c r="GEX126" s="289"/>
      <c r="GEY126" s="289"/>
      <c r="GEZ126" s="289"/>
      <c r="GFA126" s="289"/>
      <c r="GFB126" s="289"/>
      <c r="GFC126" s="289"/>
      <c r="GFD126" s="289"/>
      <c r="GFE126" s="289"/>
      <c r="GFF126" s="289"/>
      <c r="GFG126" s="289"/>
      <c r="GFH126" s="292"/>
      <c r="GFI126" s="293"/>
      <c r="GFJ126" s="292"/>
      <c r="GFK126" s="292"/>
      <c r="GFL126" s="292"/>
      <c r="GFM126" s="285"/>
      <c r="GFN126" s="286"/>
      <c r="GFO126" s="287"/>
      <c r="GFP126" s="286"/>
      <c r="GFQ126" s="288"/>
      <c r="GFR126" s="289"/>
      <c r="GFS126" s="289"/>
      <c r="GFT126" s="289"/>
      <c r="GFU126" s="289"/>
      <c r="GFV126" s="289"/>
      <c r="GFW126" s="289"/>
      <c r="GFX126" s="290"/>
      <c r="GFY126" s="291"/>
      <c r="GFZ126" s="289"/>
      <c r="GGA126" s="289"/>
      <c r="GGB126" s="289"/>
      <c r="GGC126" s="289"/>
      <c r="GGD126" s="289"/>
      <c r="GGE126" s="289"/>
      <c r="GGF126" s="289"/>
      <c r="GGG126" s="289"/>
      <c r="GGH126" s="289"/>
      <c r="GGI126" s="289"/>
      <c r="GGJ126" s="292"/>
      <c r="GGK126" s="293"/>
      <c r="GGL126" s="292"/>
      <c r="GGM126" s="292"/>
      <c r="GGN126" s="292"/>
      <c r="GGO126" s="285"/>
      <c r="GGP126" s="286"/>
      <c r="GGQ126" s="287"/>
      <c r="GGR126" s="286"/>
      <c r="GGS126" s="288"/>
      <c r="GGT126" s="289"/>
      <c r="GGU126" s="289"/>
      <c r="GGV126" s="289"/>
      <c r="GGW126" s="289"/>
      <c r="GGX126" s="289"/>
      <c r="GGY126" s="289"/>
      <c r="GGZ126" s="290"/>
      <c r="GHA126" s="291"/>
      <c r="GHB126" s="289"/>
      <c r="GHC126" s="289"/>
      <c r="GHD126" s="289"/>
      <c r="GHE126" s="289"/>
      <c r="GHF126" s="289"/>
      <c r="GHG126" s="289"/>
      <c r="GHH126" s="289"/>
      <c r="GHI126" s="289"/>
      <c r="GHJ126" s="289"/>
      <c r="GHK126" s="289"/>
      <c r="GHL126" s="292"/>
      <c r="GHM126" s="293"/>
      <c r="GHN126" s="292"/>
      <c r="GHO126" s="292"/>
      <c r="GHP126" s="292"/>
      <c r="GHQ126" s="285"/>
      <c r="GHR126" s="286"/>
      <c r="GHS126" s="287"/>
      <c r="GHT126" s="286"/>
      <c r="GHU126" s="288"/>
      <c r="GHV126" s="289"/>
      <c r="GHW126" s="289"/>
      <c r="GHX126" s="289"/>
      <c r="GHY126" s="289"/>
      <c r="GHZ126" s="289"/>
      <c r="GIA126" s="289"/>
      <c r="GIB126" s="290"/>
      <c r="GIC126" s="291"/>
      <c r="GID126" s="289"/>
      <c r="GIE126" s="289"/>
      <c r="GIF126" s="289"/>
      <c r="GIG126" s="289"/>
      <c r="GIH126" s="289"/>
      <c r="GII126" s="289"/>
      <c r="GIJ126" s="289"/>
      <c r="GIK126" s="289"/>
      <c r="GIL126" s="289"/>
      <c r="GIM126" s="289"/>
      <c r="GIN126" s="292"/>
      <c r="GIO126" s="293"/>
      <c r="GIP126" s="292"/>
      <c r="GIQ126" s="292"/>
      <c r="GIR126" s="292"/>
      <c r="GIS126" s="285"/>
      <c r="GIT126" s="286"/>
      <c r="GIU126" s="287"/>
      <c r="GIV126" s="286"/>
      <c r="GIW126" s="288"/>
      <c r="GIX126" s="289"/>
      <c r="GIY126" s="289"/>
      <c r="GIZ126" s="289"/>
      <c r="GJA126" s="289"/>
      <c r="GJB126" s="289"/>
      <c r="GJC126" s="289"/>
      <c r="GJD126" s="290"/>
      <c r="GJE126" s="291"/>
      <c r="GJF126" s="289"/>
      <c r="GJG126" s="289"/>
      <c r="GJH126" s="289"/>
      <c r="GJI126" s="289"/>
      <c r="GJJ126" s="289"/>
      <c r="GJK126" s="289"/>
      <c r="GJL126" s="289"/>
      <c r="GJM126" s="289"/>
      <c r="GJN126" s="289"/>
      <c r="GJO126" s="289"/>
      <c r="GJP126" s="292"/>
      <c r="GJQ126" s="293"/>
      <c r="GJR126" s="292"/>
      <c r="GJS126" s="292"/>
      <c r="GJT126" s="292"/>
      <c r="GJU126" s="285"/>
      <c r="GJV126" s="286"/>
      <c r="GJW126" s="287"/>
      <c r="GJX126" s="286"/>
      <c r="GJY126" s="288"/>
      <c r="GJZ126" s="289"/>
      <c r="GKA126" s="289"/>
      <c r="GKB126" s="289"/>
      <c r="GKC126" s="289"/>
      <c r="GKD126" s="289"/>
      <c r="GKE126" s="289"/>
      <c r="GKF126" s="290"/>
      <c r="GKG126" s="291"/>
      <c r="GKH126" s="289"/>
      <c r="GKI126" s="289"/>
      <c r="GKJ126" s="289"/>
      <c r="GKK126" s="289"/>
      <c r="GKL126" s="289"/>
      <c r="GKM126" s="289"/>
      <c r="GKN126" s="289"/>
      <c r="GKO126" s="289"/>
      <c r="GKP126" s="289"/>
      <c r="GKQ126" s="289"/>
      <c r="GKR126" s="292"/>
      <c r="GKS126" s="293"/>
      <c r="GKT126" s="292"/>
      <c r="GKU126" s="292"/>
      <c r="GKV126" s="292"/>
      <c r="GKW126" s="285"/>
      <c r="GKX126" s="286"/>
      <c r="GKY126" s="287"/>
      <c r="GKZ126" s="286"/>
      <c r="GLA126" s="288"/>
      <c r="GLB126" s="289"/>
      <c r="GLC126" s="289"/>
      <c r="GLD126" s="289"/>
      <c r="GLE126" s="289"/>
      <c r="GLF126" s="289"/>
      <c r="GLG126" s="289"/>
      <c r="GLH126" s="290"/>
      <c r="GLI126" s="291"/>
      <c r="GLJ126" s="289"/>
      <c r="GLK126" s="289"/>
      <c r="GLL126" s="289"/>
      <c r="GLM126" s="289"/>
      <c r="GLN126" s="289"/>
      <c r="GLO126" s="289"/>
      <c r="GLP126" s="289"/>
      <c r="GLQ126" s="289"/>
      <c r="GLR126" s="289"/>
      <c r="GLS126" s="289"/>
      <c r="GLT126" s="292"/>
      <c r="GLU126" s="293"/>
      <c r="GLV126" s="292"/>
      <c r="GLW126" s="292"/>
      <c r="GLX126" s="292"/>
      <c r="GLY126" s="285"/>
      <c r="GLZ126" s="286"/>
      <c r="GMA126" s="287"/>
      <c r="GMB126" s="286"/>
      <c r="GMC126" s="288"/>
      <c r="GMD126" s="289"/>
      <c r="GME126" s="289"/>
      <c r="GMF126" s="289"/>
      <c r="GMG126" s="289"/>
      <c r="GMH126" s="289"/>
      <c r="GMI126" s="289"/>
      <c r="GMJ126" s="290"/>
      <c r="GMK126" s="291"/>
      <c r="GML126" s="289"/>
      <c r="GMM126" s="289"/>
      <c r="GMN126" s="289"/>
      <c r="GMO126" s="289"/>
      <c r="GMP126" s="289"/>
      <c r="GMQ126" s="289"/>
      <c r="GMR126" s="289"/>
      <c r="GMS126" s="289"/>
      <c r="GMT126" s="289"/>
      <c r="GMU126" s="289"/>
      <c r="GMV126" s="292"/>
      <c r="GMW126" s="293"/>
      <c r="GMX126" s="292"/>
      <c r="GMY126" s="292"/>
      <c r="GMZ126" s="292"/>
      <c r="GNA126" s="285"/>
      <c r="GNB126" s="286"/>
      <c r="GNC126" s="287"/>
      <c r="GND126" s="286"/>
      <c r="GNE126" s="288"/>
      <c r="GNF126" s="289"/>
      <c r="GNG126" s="289"/>
      <c r="GNH126" s="289"/>
      <c r="GNI126" s="289"/>
      <c r="GNJ126" s="289"/>
      <c r="GNK126" s="289"/>
      <c r="GNL126" s="290"/>
      <c r="GNM126" s="291"/>
      <c r="GNN126" s="289"/>
      <c r="GNO126" s="289"/>
      <c r="GNP126" s="289"/>
      <c r="GNQ126" s="289"/>
      <c r="GNR126" s="289"/>
      <c r="GNS126" s="289"/>
      <c r="GNT126" s="289"/>
      <c r="GNU126" s="289"/>
      <c r="GNV126" s="289"/>
      <c r="GNW126" s="289"/>
      <c r="GNX126" s="292"/>
      <c r="GNY126" s="293"/>
      <c r="GNZ126" s="292"/>
      <c r="GOA126" s="292"/>
      <c r="GOB126" s="292"/>
      <c r="GOC126" s="285"/>
      <c r="GOD126" s="286"/>
      <c r="GOE126" s="287"/>
      <c r="GOF126" s="286"/>
      <c r="GOG126" s="288"/>
      <c r="GOH126" s="289"/>
      <c r="GOI126" s="289"/>
      <c r="GOJ126" s="289"/>
      <c r="GOK126" s="289"/>
      <c r="GOL126" s="289"/>
      <c r="GOM126" s="289"/>
      <c r="GON126" s="290"/>
      <c r="GOO126" s="291"/>
      <c r="GOP126" s="289"/>
      <c r="GOQ126" s="289"/>
      <c r="GOR126" s="289"/>
      <c r="GOS126" s="289"/>
      <c r="GOT126" s="289"/>
      <c r="GOU126" s="289"/>
      <c r="GOV126" s="289"/>
      <c r="GOW126" s="289"/>
      <c r="GOX126" s="289"/>
      <c r="GOY126" s="289"/>
      <c r="GOZ126" s="292"/>
      <c r="GPA126" s="293"/>
      <c r="GPB126" s="292"/>
      <c r="GPC126" s="292"/>
      <c r="GPD126" s="292"/>
      <c r="GPE126" s="285"/>
      <c r="GPF126" s="286"/>
      <c r="GPG126" s="287"/>
      <c r="GPH126" s="286"/>
      <c r="GPI126" s="288"/>
      <c r="GPJ126" s="289"/>
      <c r="GPK126" s="289"/>
      <c r="GPL126" s="289"/>
      <c r="GPM126" s="289"/>
      <c r="GPN126" s="289"/>
      <c r="GPO126" s="289"/>
      <c r="GPP126" s="290"/>
      <c r="GPQ126" s="291"/>
      <c r="GPR126" s="289"/>
      <c r="GPS126" s="289"/>
      <c r="GPT126" s="289"/>
      <c r="GPU126" s="289"/>
      <c r="GPV126" s="289"/>
      <c r="GPW126" s="289"/>
      <c r="GPX126" s="289"/>
      <c r="GPY126" s="289"/>
      <c r="GPZ126" s="289"/>
      <c r="GQA126" s="289"/>
      <c r="GQB126" s="292"/>
      <c r="GQC126" s="293"/>
      <c r="GQD126" s="292"/>
      <c r="GQE126" s="292"/>
      <c r="GQF126" s="292"/>
      <c r="GQG126" s="285"/>
      <c r="GQH126" s="286"/>
      <c r="GQI126" s="287"/>
      <c r="GQJ126" s="286"/>
      <c r="GQK126" s="288"/>
      <c r="GQL126" s="289"/>
      <c r="GQM126" s="289"/>
      <c r="GQN126" s="289"/>
      <c r="GQO126" s="289"/>
      <c r="GQP126" s="289"/>
      <c r="GQQ126" s="289"/>
      <c r="GQR126" s="290"/>
      <c r="GQS126" s="291"/>
      <c r="GQT126" s="289"/>
      <c r="GQU126" s="289"/>
      <c r="GQV126" s="289"/>
      <c r="GQW126" s="289"/>
      <c r="GQX126" s="289"/>
      <c r="GQY126" s="289"/>
      <c r="GQZ126" s="289"/>
      <c r="GRA126" s="289"/>
      <c r="GRB126" s="289"/>
      <c r="GRC126" s="289"/>
      <c r="GRD126" s="292"/>
      <c r="GRE126" s="293"/>
      <c r="GRF126" s="292"/>
      <c r="GRG126" s="292"/>
      <c r="GRH126" s="292"/>
      <c r="GRI126" s="285"/>
      <c r="GRJ126" s="286"/>
      <c r="GRK126" s="287"/>
      <c r="GRL126" s="286"/>
      <c r="GRM126" s="288"/>
      <c r="GRN126" s="289"/>
      <c r="GRO126" s="289"/>
      <c r="GRP126" s="289"/>
      <c r="GRQ126" s="289"/>
      <c r="GRR126" s="289"/>
      <c r="GRS126" s="289"/>
      <c r="GRT126" s="290"/>
      <c r="GRU126" s="291"/>
      <c r="GRV126" s="289"/>
      <c r="GRW126" s="289"/>
      <c r="GRX126" s="289"/>
      <c r="GRY126" s="289"/>
      <c r="GRZ126" s="289"/>
      <c r="GSA126" s="289"/>
      <c r="GSB126" s="289"/>
      <c r="GSC126" s="289"/>
      <c r="GSD126" s="289"/>
      <c r="GSE126" s="289"/>
      <c r="GSF126" s="292"/>
      <c r="GSG126" s="293"/>
      <c r="GSH126" s="292"/>
      <c r="GSI126" s="292"/>
      <c r="GSJ126" s="292"/>
      <c r="GSK126" s="285"/>
      <c r="GSL126" s="286"/>
      <c r="GSM126" s="287"/>
      <c r="GSN126" s="286"/>
      <c r="GSO126" s="288"/>
      <c r="GSP126" s="289"/>
      <c r="GSQ126" s="289"/>
      <c r="GSR126" s="289"/>
      <c r="GSS126" s="289"/>
      <c r="GST126" s="289"/>
      <c r="GSU126" s="289"/>
      <c r="GSV126" s="290"/>
      <c r="GSW126" s="291"/>
      <c r="GSX126" s="289"/>
      <c r="GSY126" s="289"/>
      <c r="GSZ126" s="289"/>
      <c r="GTA126" s="289"/>
      <c r="GTB126" s="289"/>
      <c r="GTC126" s="289"/>
      <c r="GTD126" s="289"/>
      <c r="GTE126" s="289"/>
      <c r="GTF126" s="289"/>
      <c r="GTG126" s="289"/>
      <c r="GTH126" s="292"/>
      <c r="GTI126" s="293"/>
      <c r="GTJ126" s="292"/>
      <c r="GTK126" s="292"/>
      <c r="GTL126" s="292"/>
      <c r="GTM126" s="285"/>
      <c r="GTN126" s="286"/>
      <c r="GTO126" s="287"/>
      <c r="GTP126" s="286"/>
      <c r="GTQ126" s="288"/>
      <c r="GTR126" s="289"/>
      <c r="GTS126" s="289"/>
      <c r="GTT126" s="289"/>
      <c r="GTU126" s="289"/>
      <c r="GTV126" s="289"/>
      <c r="GTW126" s="289"/>
      <c r="GTX126" s="290"/>
      <c r="GTY126" s="291"/>
      <c r="GTZ126" s="289"/>
      <c r="GUA126" s="289"/>
      <c r="GUB126" s="289"/>
      <c r="GUC126" s="289"/>
      <c r="GUD126" s="289"/>
      <c r="GUE126" s="289"/>
      <c r="GUF126" s="289"/>
      <c r="GUG126" s="289"/>
      <c r="GUH126" s="289"/>
      <c r="GUI126" s="289"/>
      <c r="GUJ126" s="292"/>
      <c r="GUK126" s="293"/>
      <c r="GUL126" s="292"/>
      <c r="GUM126" s="292"/>
      <c r="GUN126" s="292"/>
      <c r="GUO126" s="285"/>
      <c r="GUP126" s="286"/>
      <c r="GUQ126" s="287"/>
      <c r="GUR126" s="286"/>
      <c r="GUS126" s="288"/>
      <c r="GUT126" s="289"/>
      <c r="GUU126" s="289"/>
      <c r="GUV126" s="289"/>
      <c r="GUW126" s="289"/>
      <c r="GUX126" s="289"/>
      <c r="GUY126" s="289"/>
      <c r="GUZ126" s="290"/>
      <c r="GVA126" s="291"/>
      <c r="GVB126" s="289"/>
      <c r="GVC126" s="289"/>
      <c r="GVD126" s="289"/>
      <c r="GVE126" s="289"/>
      <c r="GVF126" s="289"/>
      <c r="GVG126" s="289"/>
      <c r="GVH126" s="289"/>
      <c r="GVI126" s="289"/>
      <c r="GVJ126" s="289"/>
      <c r="GVK126" s="289"/>
      <c r="GVL126" s="292"/>
      <c r="GVM126" s="293"/>
      <c r="GVN126" s="292"/>
      <c r="GVO126" s="292"/>
      <c r="GVP126" s="292"/>
      <c r="GVQ126" s="285"/>
      <c r="GVR126" s="286"/>
      <c r="GVS126" s="287"/>
      <c r="GVT126" s="286"/>
      <c r="GVU126" s="288"/>
      <c r="GVV126" s="289"/>
      <c r="GVW126" s="289"/>
      <c r="GVX126" s="289"/>
      <c r="GVY126" s="289"/>
      <c r="GVZ126" s="289"/>
      <c r="GWA126" s="289"/>
      <c r="GWB126" s="290"/>
      <c r="GWC126" s="291"/>
      <c r="GWD126" s="289"/>
      <c r="GWE126" s="289"/>
      <c r="GWF126" s="289"/>
      <c r="GWG126" s="289"/>
      <c r="GWH126" s="289"/>
      <c r="GWI126" s="289"/>
      <c r="GWJ126" s="289"/>
      <c r="GWK126" s="289"/>
      <c r="GWL126" s="289"/>
      <c r="GWM126" s="289"/>
      <c r="GWN126" s="292"/>
      <c r="GWO126" s="293"/>
      <c r="GWP126" s="292"/>
      <c r="GWQ126" s="292"/>
      <c r="GWR126" s="292"/>
      <c r="GWS126" s="285"/>
      <c r="GWT126" s="286"/>
      <c r="GWU126" s="287"/>
      <c r="GWV126" s="286"/>
      <c r="GWW126" s="288"/>
      <c r="GWX126" s="289"/>
      <c r="GWY126" s="289"/>
      <c r="GWZ126" s="289"/>
      <c r="GXA126" s="289"/>
      <c r="GXB126" s="289"/>
      <c r="GXC126" s="289"/>
      <c r="GXD126" s="290"/>
      <c r="GXE126" s="291"/>
      <c r="GXF126" s="289"/>
      <c r="GXG126" s="289"/>
      <c r="GXH126" s="289"/>
      <c r="GXI126" s="289"/>
      <c r="GXJ126" s="289"/>
      <c r="GXK126" s="289"/>
      <c r="GXL126" s="289"/>
      <c r="GXM126" s="289"/>
      <c r="GXN126" s="289"/>
      <c r="GXO126" s="289"/>
      <c r="GXP126" s="292"/>
      <c r="GXQ126" s="293"/>
      <c r="GXR126" s="292"/>
      <c r="GXS126" s="292"/>
      <c r="GXT126" s="292"/>
      <c r="GXU126" s="285"/>
      <c r="GXV126" s="286"/>
      <c r="GXW126" s="287"/>
      <c r="GXX126" s="286"/>
      <c r="GXY126" s="288"/>
      <c r="GXZ126" s="289"/>
      <c r="GYA126" s="289"/>
      <c r="GYB126" s="289"/>
      <c r="GYC126" s="289"/>
      <c r="GYD126" s="289"/>
      <c r="GYE126" s="289"/>
      <c r="GYF126" s="290"/>
      <c r="GYG126" s="291"/>
      <c r="GYH126" s="289"/>
      <c r="GYI126" s="289"/>
      <c r="GYJ126" s="289"/>
      <c r="GYK126" s="289"/>
      <c r="GYL126" s="289"/>
      <c r="GYM126" s="289"/>
      <c r="GYN126" s="289"/>
      <c r="GYO126" s="289"/>
      <c r="GYP126" s="289"/>
      <c r="GYQ126" s="289"/>
      <c r="GYR126" s="292"/>
      <c r="GYS126" s="293"/>
      <c r="GYT126" s="292"/>
      <c r="GYU126" s="292"/>
      <c r="GYV126" s="292"/>
      <c r="GYW126" s="285"/>
      <c r="GYX126" s="286"/>
      <c r="GYY126" s="287"/>
      <c r="GYZ126" s="286"/>
      <c r="GZA126" s="288"/>
      <c r="GZB126" s="289"/>
      <c r="GZC126" s="289"/>
      <c r="GZD126" s="289"/>
      <c r="GZE126" s="289"/>
      <c r="GZF126" s="289"/>
      <c r="GZG126" s="289"/>
      <c r="GZH126" s="290"/>
      <c r="GZI126" s="291"/>
      <c r="GZJ126" s="289"/>
      <c r="GZK126" s="289"/>
      <c r="GZL126" s="289"/>
      <c r="GZM126" s="289"/>
      <c r="GZN126" s="289"/>
      <c r="GZO126" s="289"/>
      <c r="GZP126" s="289"/>
      <c r="GZQ126" s="289"/>
      <c r="GZR126" s="289"/>
      <c r="GZS126" s="289"/>
      <c r="GZT126" s="292"/>
      <c r="GZU126" s="293"/>
      <c r="GZV126" s="292"/>
      <c r="GZW126" s="292"/>
      <c r="GZX126" s="292"/>
      <c r="GZY126" s="285"/>
      <c r="GZZ126" s="286"/>
      <c r="HAA126" s="287"/>
      <c r="HAB126" s="286"/>
      <c r="HAC126" s="288"/>
      <c r="HAD126" s="289"/>
      <c r="HAE126" s="289"/>
      <c r="HAF126" s="289"/>
      <c r="HAG126" s="289"/>
      <c r="HAH126" s="289"/>
      <c r="HAI126" s="289"/>
      <c r="HAJ126" s="290"/>
      <c r="HAK126" s="291"/>
      <c r="HAL126" s="289"/>
      <c r="HAM126" s="289"/>
      <c r="HAN126" s="289"/>
      <c r="HAO126" s="289"/>
      <c r="HAP126" s="289"/>
      <c r="HAQ126" s="289"/>
      <c r="HAR126" s="289"/>
      <c r="HAS126" s="289"/>
      <c r="HAT126" s="289"/>
      <c r="HAU126" s="289"/>
      <c r="HAV126" s="292"/>
      <c r="HAW126" s="293"/>
      <c r="HAX126" s="292"/>
      <c r="HAY126" s="292"/>
      <c r="HAZ126" s="292"/>
      <c r="HBA126" s="285"/>
      <c r="HBB126" s="286"/>
      <c r="HBC126" s="287"/>
      <c r="HBD126" s="286"/>
      <c r="HBE126" s="288"/>
      <c r="HBF126" s="289"/>
      <c r="HBG126" s="289"/>
      <c r="HBH126" s="289"/>
      <c r="HBI126" s="289"/>
      <c r="HBJ126" s="289"/>
      <c r="HBK126" s="289"/>
      <c r="HBL126" s="290"/>
      <c r="HBM126" s="291"/>
      <c r="HBN126" s="289"/>
      <c r="HBO126" s="289"/>
      <c r="HBP126" s="289"/>
      <c r="HBQ126" s="289"/>
      <c r="HBR126" s="289"/>
      <c r="HBS126" s="289"/>
      <c r="HBT126" s="289"/>
      <c r="HBU126" s="289"/>
      <c r="HBV126" s="289"/>
      <c r="HBW126" s="289"/>
      <c r="HBX126" s="292"/>
      <c r="HBY126" s="293"/>
      <c r="HBZ126" s="292"/>
      <c r="HCA126" s="292"/>
      <c r="HCB126" s="292"/>
      <c r="HCC126" s="285"/>
      <c r="HCD126" s="286"/>
      <c r="HCE126" s="287"/>
      <c r="HCF126" s="286"/>
      <c r="HCG126" s="288"/>
      <c r="HCH126" s="289"/>
      <c r="HCI126" s="289"/>
      <c r="HCJ126" s="289"/>
      <c r="HCK126" s="289"/>
      <c r="HCL126" s="289"/>
      <c r="HCM126" s="289"/>
      <c r="HCN126" s="290"/>
      <c r="HCO126" s="291"/>
      <c r="HCP126" s="289"/>
      <c r="HCQ126" s="289"/>
      <c r="HCR126" s="289"/>
      <c r="HCS126" s="289"/>
      <c r="HCT126" s="289"/>
      <c r="HCU126" s="289"/>
      <c r="HCV126" s="289"/>
      <c r="HCW126" s="289"/>
      <c r="HCX126" s="289"/>
      <c r="HCY126" s="289"/>
      <c r="HCZ126" s="292"/>
      <c r="HDA126" s="293"/>
      <c r="HDB126" s="292"/>
      <c r="HDC126" s="292"/>
      <c r="HDD126" s="292"/>
      <c r="HDE126" s="285"/>
      <c r="HDF126" s="286"/>
      <c r="HDG126" s="287"/>
      <c r="HDH126" s="286"/>
      <c r="HDI126" s="288"/>
      <c r="HDJ126" s="289"/>
      <c r="HDK126" s="289"/>
      <c r="HDL126" s="289"/>
      <c r="HDM126" s="289"/>
      <c r="HDN126" s="289"/>
      <c r="HDO126" s="289"/>
      <c r="HDP126" s="290"/>
      <c r="HDQ126" s="291"/>
      <c r="HDR126" s="289"/>
      <c r="HDS126" s="289"/>
      <c r="HDT126" s="289"/>
      <c r="HDU126" s="289"/>
      <c r="HDV126" s="289"/>
      <c r="HDW126" s="289"/>
      <c r="HDX126" s="289"/>
      <c r="HDY126" s="289"/>
      <c r="HDZ126" s="289"/>
      <c r="HEA126" s="289"/>
      <c r="HEB126" s="292"/>
      <c r="HEC126" s="293"/>
      <c r="HED126" s="292"/>
      <c r="HEE126" s="292"/>
      <c r="HEF126" s="292"/>
      <c r="HEG126" s="285"/>
      <c r="HEH126" s="286"/>
      <c r="HEI126" s="287"/>
      <c r="HEJ126" s="286"/>
      <c r="HEK126" s="288"/>
      <c r="HEL126" s="289"/>
      <c r="HEM126" s="289"/>
      <c r="HEN126" s="289"/>
      <c r="HEO126" s="289"/>
      <c r="HEP126" s="289"/>
      <c r="HEQ126" s="289"/>
      <c r="HER126" s="290"/>
      <c r="HES126" s="291"/>
      <c r="HET126" s="289"/>
      <c r="HEU126" s="289"/>
      <c r="HEV126" s="289"/>
      <c r="HEW126" s="289"/>
      <c r="HEX126" s="289"/>
      <c r="HEY126" s="289"/>
      <c r="HEZ126" s="289"/>
      <c r="HFA126" s="289"/>
      <c r="HFB126" s="289"/>
      <c r="HFC126" s="289"/>
      <c r="HFD126" s="292"/>
      <c r="HFE126" s="293"/>
      <c r="HFF126" s="292"/>
      <c r="HFG126" s="292"/>
      <c r="HFH126" s="292"/>
      <c r="HFI126" s="285"/>
      <c r="HFJ126" s="286"/>
      <c r="HFK126" s="287"/>
      <c r="HFL126" s="286"/>
      <c r="HFM126" s="288"/>
      <c r="HFN126" s="289"/>
      <c r="HFO126" s="289"/>
      <c r="HFP126" s="289"/>
      <c r="HFQ126" s="289"/>
      <c r="HFR126" s="289"/>
      <c r="HFS126" s="289"/>
      <c r="HFT126" s="290"/>
      <c r="HFU126" s="291"/>
      <c r="HFV126" s="289"/>
      <c r="HFW126" s="289"/>
      <c r="HFX126" s="289"/>
      <c r="HFY126" s="289"/>
      <c r="HFZ126" s="289"/>
      <c r="HGA126" s="289"/>
      <c r="HGB126" s="289"/>
      <c r="HGC126" s="289"/>
      <c r="HGD126" s="289"/>
      <c r="HGE126" s="289"/>
      <c r="HGF126" s="292"/>
      <c r="HGG126" s="293"/>
      <c r="HGH126" s="292"/>
      <c r="HGI126" s="292"/>
      <c r="HGJ126" s="292"/>
      <c r="HGK126" s="285"/>
      <c r="HGL126" s="286"/>
      <c r="HGM126" s="287"/>
      <c r="HGN126" s="286"/>
      <c r="HGO126" s="288"/>
      <c r="HGP126" s="289"/>
      <c r="HGQ126" s="289"/>
      <c r="HGR126" s="289"/>
      <c r="HGS126" s="289"/>
      <c r="HGT126" s="289"/>
      <c r="HGU126" s="289"/>
      <c r="HGV126" s="290"/>
      <c r="HGW126" s="291"/>
      <c r="HGX126" s="289"/>
      <c r="HGY126" s="289"/>
      <c r="HGZ126" s="289"/>
      <c r="HHA126" s="289"/>
      <c r="HHB126" s="289"/>
      <c r="HHC126" s="289"/>
      <c r="HHD126" s="289"/>
      <c r="HHE126" s="289"/>
      <c r="HHF126" s="289"/>
      <c r="HHG126" s="289"/>
      <c r="HHH126" s="292"/>
      <c r="HHI126" s="293"/>
      <c r="HHJ126" s="292"/>
      <c r="HHK126" s="292"/>
      <c r="HHL126" s="292"/>
      <c r="HHM126" s="285"/>
      <c r="HHN126" s="286"/>
      <c r="HHO126" s="287"/>
      <c r="HHP126" s="286"/>
      <c r="HHQ126" s="288"/>
      <c r="HHR126" s="289"/>
      <c r="HHS126" s="289"/>
      <c r="HHT126" s="289"/>
      <c r="HHU126" s="289"/>
      <c r="HHV126" s="289"/>
      <c r="HHW126" s="289"/>
      <c r="HHX126" s="290"/>
      <c r="HHY126" s="291"/>
      <c r="HHZ126" s="289"/>
      <c r="HIA126" s="289"/>
      <c r="HIB126" s="289"/>
      <c r="HIC126" s="289"/>
      <c r="HID126" s="289"/>
      <c r="HIE126" s="289"/>
      <c r="HIF126" s="289"/>
      <c r="HIG126" s="289"/>
      <c r="HIH126" s="289"/>
      <c r="HII126" s="289"/>
      <c r="HIJ126" s="292"/>
      <c r="HIK126" s="293"/>
      <c r="HIL126" s="292"/>
      <c r="HIM126" s="292"/>
      <c r="HIN126" s="292"/>
      <c r="HIO126" s="285"/>
      <c r="HIP126" s="286"/>
      <c r="HIQ126" s="287"/>
      <c r="HIR126" s="286"/>
      <c r="HIS126" s="288"/>
      <c r="HIT126" s="289"/>
      <c r="HIU126" s="289"/>
      <c r="HIV126" s="289"/>
      <c r="HIW126" s="289"/>
      <c r="HIX126" s="289"/>
      <c r="HIY126" s="289"/>
      <c r="HIZ126" s="290"/>
      <c r="HJA126" s="291"/>
      <c r="HJB126" s="289"/>
      <c r="HJC126" s="289"/>
      <c r="HJD126" s="289"/>
      <c r="HJE126" s="289"/>
      <c r="HJF126" s="289"/>
      <c r="HJG126" s="289"/>
      <c r="HJH126" s="289"/>
      <c r="HJI126" s="289"/>
      <c r="HJJ126" s="289"/>
      <c r="HJK126" s="289"/>
      <c r="HJL126" s="292"/>
      <c r="HJM126" s="293"/>
      <c r="HJN126" s="292"/>
      <c r="HJO126" s="292"/>
      <c r="HJP126" s="292"/>
      <c r="HJQ126" s="285"/>
      <c r="HJR126" s="286"/>
      <c r="HJS126" s="287"/>
      <c r="HJT126" s="286"/>
      <c r="HJU126" s="288"/>
      <c r="HJV126" s="289"/>
      <c r="HJW126" s="289"/>
      <c r="HJX126" s="289"/>
      <c r="HJY126" s="289"/>
      <c r="HJZ126" s="289"/>
      <c r="HKA126" s="289"/>
      <c r="HKB126" s="290"/>
      <c r="HKC126" s="291"/>
      <c r="HKD126" s="289"/>
      <c r="HKE126" s="289"/>
      <c r="HKF126" s="289"/>
      <c r="HKG126" s="289"/>
      <c r="HKH126" s="289"/>
      <c r="HKI126" s="289"/>
      <c r="HKJ126" s="289"/>
      <c r="HKK126" s="289"/>
      <c r="HKL126" s="289"/>
      <c r="HKM126" s="289"/>
      <c r="HKN126" s="292"/>
      <c r="HKO126" s="293"/>
      <c r="HKP126" s="292"/>
      <c r="HKQ126" s="292"/>
      <c r="HKR126" s="292"/>
      <c r="HKS126" s="285"/>
      <c r="HKT126" s="286"/>
      <c r="HKU126" s="287"/>
      <c r="HKV126" s="286"/>
      <c r="HKW126" s="288"/>
      <c r="HKX126" s="289"/>
      <c r="HKY126" s="289"/>
      <c r="HKZ126" s="289"/>
      <c r="HLA126" s="289"/>
      <c r="HLB126" s="289"/>
      <c r="HLC126" s="289"/>
      <c r="HLD126" s="290"/>
      <c r="HLE126" s="291"/>
      <c r="HLF126" s="289"/>
      <c r="HLG126" s="289"/>
      <c r="HLH126" s="289"/>
      <c r="HLI126" s="289"/>
      <c r="HLJ126" s="289"/>
      <c r="HLK126" s="289"/>
      <c r="HLL126" s="289"/>
      <c r="HLM126" s="289"/>
      <c r="HLN126" s="289"/>
      <c r="HLO126" s="289"/>
      <c r="HLP126" s="292"/>
      <c r="HLQ126" s="293"/>
      <c r="HLR126" s="292"/>
      <c r="HLS126" s="292"/>
      <c r="HLT126" s="292"/>
      <c r="HLU126" s="285"/>
      <c r="HLV126" s="286"/>
      <c r="HLW126" s="287"/>
      <c r="HLX126" s="286"/>
      <c r="HLY126" s="288"/>
      <c r="HLZ126" s="289"/>
      <c r="HMA126" s="289"/>
      <c r="HMB126" s="289"/>
      <c r="HMC126" s="289"/>
      <c r="HMD126" s="289"/>
      <c r="HME126" s="289"/>
      <c r="HMF126" s="290"/>
      <c r="HMG126" s="291"/>
      <c r="HMH126" s="289"/>
      <c r="HMI126" s="289"/>
      <c r="HMJ126" s="289"/>
      <c r="HMK126" s="289"/>
      <c r="HML126" s="289"/>
      <c r="HMM126" s="289"/>
      <c r="HMN126" s="289"/>
      <c r="HMO126" s="289"/>
      <c r="HMP126" s="289"/>
      <c r="HMQ126" s="289"/>
      <c r="HMR126" s="292"/>
      <c r="HMS126" s="293"/>
      <c r="HMT126" s="292"/>
      <c r="HMU126" s="292"/>
      <c r="HMV126" s="292"/>
      <c r="HMW126" s="285"/>
      <c r="HMX126" s="286"/>
      <c r="HMY126" s="287"/>
      <c r="HMZ126" s="286"/>
      <c r="HNA126" s="288"/>
      <c r="HNB126" s="289"/>
      <c r="HNC126" s="289"/>
      <c r="HND126" s="289"/>
      <c r="HNE126" s="289"/>
      <c r="HNF126" s="289"/>
      <c r="HNG126" s="289"/>
      <c r="HNH126" s="290"/>
      <c r="HNI126" s="291"/>
      <c r="HNJ126" s="289"/>
      <c r="HNK126" s="289"/>
      <c r="HNL126" s="289"/>
      <c r="HNM126" s="289"/>
      <c r="HNN126" s="289"/>
      <c r="HNO126" s="289"/>
      <c r="HNP126" s="289"/>
      <c r="HNQ126" s="289"/>
      <c r="HNR126" s="289"/>
      <c r="HNS126" s="289"/>
      <c r="HNT126" s="292"/>
      <c r="HNU126" s="293"/>
      <c r="HNV126" s="292"/>
      <c r="HNW126" s="292"/>
      <c r="HNX126" s="292"/>
      <c r="HNY126" s="285"/>
      <c r="HNZ126" s="286"/>
      <c r="HOA126" s="287"/>
      <c r="HOB126" s="286"/>
      <c r="HOC126" s="288"/>
      <c r="HOD126" s="289"/>
      <c r="HOE126" s="289"/>
      <c r="HOF126" s="289"/>
      <c r="HOG126" s="289"/>
      <c r="HOH126" s="289"/>
      <c r="HOI126" s="289"/>
      <c r="HOJ126" s="290"/>
      <c r="HOK126" s="291"/>
      <c r="HOL126" s="289"/>
      <c r="HOM126" s="289"/>
      <c r="HON126" s="289"/>
      <c r="HOO126" s="289"/>
      <c r="HOP126" s="289"/>
      <c r="HOQ126" s="289"/>
      <c r="HOR126" s="289"/>
      <c r="HOS126" s="289"/>
      <c r="HOT126" s="289"/>
      <c r="HOU126" s="289"/>
      <c r="HOV126" s="292"/>
      <c r="HOW126" s="293"/>
      <c r="HOX126" s="292"/>
      <c r="HOY126" s="292"/>
      <c r="HOZ126" s="292"/>
      <c r="HPA126" s="285"/>
      <c r="HPB126" s="286"/>
      <c r="HPC126" s="287"/>
      <c r="HPD126" s="286"/>
      <c r="HPE126" s="288"/>
      <c r="HPF126" s="289"/>
      <c r="HPG126" s="289"/>
      <c r="HPH126" s="289"/>
      <c r="HPI126" s="289"/>
      <c r="HPJ126" s="289"/>
      <c r="HPK126" s="289"/>
      <c r="HPL126" s="290"/>
      <c r="HPM126" s="291"/>
      <c r="HPN126" s="289"/>
      <c r="HPO126" s="289"/>
      <c r="HPP126" s="289"/>
      <c r="HPQ126" s="289"/>
      <c r="HPR126" s="289"/>
      <c r="HPS126" s="289"/>
      <c r="HPT126" s="289"/>
      <c r="HPU126" s="289"/>
      <c r="HPV126" s="289"/>
      <c r="HPW126" s="289"/>
      <c r="HPX126" s="292"/>
      <c r="HPY126" s="293"/>
      <c r="HPZ126" s="292"/>
      <c r="HQA126" s="292"/>
      <c r="HQB126" s="292"/>
      <c r="HQC126" s="285"/>
      <c r="HQD126" s="286"/>
      <c r="HQE126" s="287"/>
      <c r="HQF126" s="286"/>
      <c r="HQG126" s="288"/>
      <c r="HQH126" s="289"/>
      <c r="HQI126" s="289"/>
      <c r="HQJ126" s="289"/>
      <c r="HQK126" s="289"/>
      <c r="HQL126" s="289"/>
      <c r="HQM126" s="289"/>
      <c r="HQN126" s="290"/>
      <c r="HQO126" s="291"/>
      <c r="HQP126" s="289"/>
      <c r="HQQ126" s="289"/>
      <c r="HQR126" s="289"/>
      <c r="HQS126" s="289"/>
      <c r="HQT126" s="289"/>
      <c r="HQU126" s="289"/>
      <c r="HQV126" s="289"/>
      <c r="HQW126" s="289"/>
      <c r="HQX126" s="289"/>
      <c r="HQY126" s="289"/>
      <c r="HQZ126" s="292"/>
      <c r="HRA126" s="293"/>
      <c r="HRB126" s="292"/>
      <c r="HRC126" s="292"/>
      <c r="HRD126" s="292"/>
      <c r="HRE126" s="285"/>
      <c r="HRF126" s="286"/>
      <c r="HRG126" s="287"/>
      <c r="HRH126" s="286"/>
      <c r="HRI126" s="288"/>
      <c r="HRJ126" s="289"/>
      <c r="HRK126" s="289"/>
      <c r="HRL126" s="289"/>
      <c r="HRM126" s="289"/>
      <c r="HRN126" s="289"/>
      <c r="HRO126" s="289"/>
      <c r="HRP126" s="290"/>
      <c r="HRQ126" s="291"/>
      <c r="HRR126" s="289"/>
      <c r="HRS126" s="289"/>
      <c r="HRT126" s="289"/>
      <c r="HRU126" s="289"/>
      <c r="HRV126" s="289"/>
      <c r="HRW126" s="289"/>
      <c r="HRX126" s="289"/>
      <c r="HRY126" s="289"/>
      <c r="HRZ126" s="289"/>
      <c r="HSA126" s="289"/>
      <c r="HSB126" s="292"/>
      <c r="HSC126" s="293"/>
      <c r="HSD126" s="292"/>
      <c r="HSE126" s="292"/>
      <c r="HSF126" s="292"/>
      <c r="HSG126" s="285"/>
      <c r="HSH126" s="286"/>
      <c r="HSI126" s="287"/>
      <c r="HSJ126" s="286"/>
      <c r="HSK126" s="288"/>
      <c r="HSL126" s="289"/>
      <c r="HSM126" s="289"/>
      <c r="HSN126" s="289"/>
      <c r="HSO126" s="289"/>
      <c r="HSP126" s="289"/>
      <c r="HSQ126" s="289"/>
      <c r="HSR126" s="290"/>
      <c r="HSS126" s="291"/>
      <c r="HST126" s="289"/>
      <c r="HSU126" s="289"/>
      <c r="HSV126" s="289"/>
      <c r="HSW126" s="289"/>
      <c r="HSX126" s="289"/>
      <c r="HSY126" s="289"/>
      <c r="HSZ126" s="289"/>
      <c r="HTA126" s="289"/>
      <c r="HTB126" s="289"/>
      <c r="HTC126" s="289"/>
      <c r="HTD126" s="292"/>
      <c r="HTE126" s="293"/>
      <c r="HTF126" s="292"/>
      <c r="HTG126" s="292"/>
      <c r="HTH126" s="292"/>
      <c r="HTI126" s="285"/>
      <c r="HTJ126" s="286"/>
      <c r="HTK126" s="287"/>
      <c r="HTL126" s="286"/>
      <c r="HTM126" s="288"/>
      <c r="HTN126" s="289"/>
      <c r="HTO126" s="289"/>
      <c r="HTP126" s="289"/>
      <c r="HTQ126" s="289"/>
      <c r="HTR126" s="289"/>
      <c r="HTS126" s="289"/>
      <c r="HTT126" s="290"/>
      <c r="HTU126" s="291"/>
      <c r="HTV126" s="289"/>
      <c r="HTW126" s="289"/>
      <c r="HTX126" s="289"/>
      <c r="HTY126" s="289"/>
      <c r="HTZ126" s="289"/>
      <c r="HUA126" s="289"/>
      <c r="HUB126" s="289"/>
      <c r="HUC126" s="289"/>
      <c r="HUD126" s="289"/>
      <c r="HUE126" s="289"/>
      <c r="HUF126" s="292"/>
      <c r="HUG126" s="293"/>
      <c r="HUH126" s="292"/>
      <c r="HUI126" s="292"/>
      <c r="HUJ126" s="292"/>
      <c r="HUK126" s="285"/>
      <c r="HUL126" s="286"/>
      <c r="HUM126" s="287"/>
      <c r="HUN126" s="286"/>
      <c r="HUO126" s="288"/>
      <c r="HUP126" s="289"/>
      <c r="HUQ126" s="289"/>
      <c r="HUR126" s="289"/>
      <c r="HUS126" s="289"/>
      <c r="HUT126" s="289"/>
      <c r="HUU126" s="289"/>
      <c r="HUV126" s="290"/>
      <c r="HUW126" s="291"/>
      <c r="HUX126" s="289"/>
      <c r="HUY126" s="289"/>
      <c r="HUZ126" s="289"/>
      <c r="HVA126" s="289"/>
      <c r="HVB126" s="289"/>
      <c r="HVC126" s="289"/>
      <c r="HVD126" s="289"/>
      <c r="HVE126" s="289"/>
      <c r="HVF126" s="289"/>
      <c r="HVG126" s="289"/>
      <c r="HVH126" s="292"/>
      <c r="HVI126" s="293"/>
      <c r="HVJ126" s="292"/>
      <c r="HVK126" s="292"/>
      <c r="HVL126" s="292"/>
      <c r="HVM126" s="285"/>
      <c r="HVN126" s="286"/>
      <c r="HVO126" s="287"/>
      <c r="HVP126" s="286"/>
      <c r="HVQ126" s="288"/>
      <c r="HVR126" s="289"/>
      <c r="HVS126" s="289"/>
      <c r="HVT126" s="289"/>
      <c r="HVU126" s="289"/>
      <c r="HVV126" s="289"/>
      <c r="HVW126" s="289"/>
      <c r="HVX126" s="290"/>
      <c r="HVY126" s="291"/>
      <c r="HVZ126" s="289"/>
      <c r="HWA126" s="289"/>
      <c r="HWB126" s="289"/>
      <c r="HWC126" s="289"/>
      <c r="HWD126" s="289"/>
      <c r="HWE126" s="289"/>
      <c r="HWF126" s="289"/>
      <c r="HWG126" s="289"/>
      <c r="HWH126" s="289"/>
      <c r="HWI126" s="289"/>
      <c r="HWJ126" s="292"/>
      <c r="HWK126" s="293"/>
      <c r="HWL126" s="292"/>
      <c r="HWM126" s="292"/>
      <c r="HWN126" s="292"/>
      <c r="HWO126" s="285"/>
      <c r="HWP126" s="286"/>
      <c r="HWQ126" s="287"/>
      <c r="HWR126" s="286"/>
      <c r="HWS126" s="288"/>
      <c r="HWT126" s="289"/>
      <c r="HWU126" s="289"/>
      <c r="HWV126" s="289"/>
      <c r="HWW126" s="289"/>
      <c r="HWX126" s="289"/>
      <c r="HWY126" s="289"/>
      <c r="HWZ126" s="290"/>
      <c r="HXA126" s="291"/>
      <c r="HXB126" s="289"/>
      <c r="HXC126" s="289"/>
      <c r="HXD126" s="289"/>
      <c r="HXE126" s="289"/>
      <c r="HXF126" s="289"/>
      <c r="HXG126" s="289"/>
      <c r="HXH126" s="289"/>
      <c r="HXI126" s="289"/>
      <c r="HXJ126" s="289"/>
      <c r="HXK126" s="289"/>
      <c r="HXL126" s="292"/>
      <c r="HXM126" s="293"/>
      <c r="HXN126" s="292"/>
      <c r="HXO126" s="292"/>
      <c r="HXP126" s="292"/>
      <c r="HXQ126" s="285"/>
      <c r="HXR126" s="286"/>
      <c r="HXS126" s="287"/>
      <c r="HXT126" s="286"/>
      <c r="HXU126" s="288"/>
      <c r="HXV126" s="289"/>
      <c r="HXW126" s="289"/>
      <c r="HXX126" s="289"/>
      <c r="HXY126" s="289"/>
      <c r="HXZ126" s="289"/>
      <c r="HYA126" s="289"/>
      <c r="HYB126" s="290"/>
      <c r="HYC126" s="291"/>
      <c r="HYD126" s="289"/>
      <c r="HYE126" s="289"/>
      <c r="HYF126" s="289"/>
      <c r="HYG126" s="289"/>
      <c r="HYH126" s="289"/>
      <c r="HYI126" s="289"/>
      <c r="HYJ126" s="289"/>
      <c r="HYK126" s="289"/>
      <c r="HYL126" s="289"/>
      <c r="HYM126" s="289"/>
      <c r="HYN126" s="292"/>
      <c r="HYO126" s="293"/>
      <c r="HYP126" s="292"/>
      <c r="HYQ126" s="292"/>
      <c r="HYR126" s="292"/>
      <c r="HYS126" s="285"/>
      <c r="HYT126" s="286"/>
      <c r="HYU126" s="287"/>
      <c r="HYV126" s="286"/>
      <c r="HYW126" s="288"/>
      <c r="HYX126" s="289"/>
      <c r="HYY126" s="289"/>
      <c r="HYZ126" s="289"/>
      <c r="HZA126" s="289"/>
      <c r="HZB126" s="289"/>
      <c r="HZC126" s="289"/>
      <c r="HZD126" s="290"/>
      <c r="HZE126" s="291"/>
      <c r="HZF126" s="289"/>
      <c r="HZG126" s="289"/>
      <c r="HZH126" s="289"/>
      <c r="HZI126" s="289"/>
      <c r="HZJ126" s="289"/>
      <c r="HZK126" s="289"/>
      <c r="HZL126" s="289"/>
      <c r="HZM126" s="289"/>
      <c r="HZN126" s="289"/>
      <c r="HZO126" s="289"/>
      <c r="HZP126" s="292"/>
      <c r="HZQ126" s="293"/>
      <c r="HZR126" s="292"/>
      <c r="HZS126" s="292"/>
      <c r="HZT126" s="292"/>
      <c r="HZU126" s="285"/>
      <c r="HZV126" s="286"/>
      <c r="HZW126" s="287"/>
      <c r="HZX126" s="286"/>
      <c r="HZY126" s="288"/>
      <c r="HZZ126" s="289"/>
      <c r="IAA126" s="289"/>
      <c r="IAB126" s="289"/>
      <c r="IAC126" s="289"/>
      <c r="IAD126" s="289"/>
      <c r="IAE126" s="289"/>
      <c r="IAF126" s="290"/>
      <c r="IAG126" s="291"/>
      <c r="IAH126" s="289"/>
      <c r="IAI126" s="289"/>
      <c r="IAJ126" s="289"/>
      <c r="IAK126" s="289"/>
      <c r="IAL126" s="289"/>
      <c r="IAM126" s="289"/>
      <c r="IAN126" s="289"/>
      <c r="IAO126" s="289"/>
      <c r="IAP126" s="289"/>
      <c r="IAQ126" s="289"/>
      <c r="IAR126" s="292"/>
      <c r="IAS126" s="293"/>
      <c r="IAT126" s="292"/>
      <c r="IAU126" s="292"/>
      <c r="IAV126" s="292"/>
      <c r="IAW126" s="285"/>
      <c r="IAX126" s="286"/>
      <c r="IAY126" s="287"/>
      <c r="IAZ126" s="286"/>
      <c r="IBA126" s="288"/>
      <c r="IBB126" s="289"/>
      <c r="IBC126" s="289"/>
      <c r="IBD126" s="289"/>
      <c r="IBE126" s="289"/>
      <c r="IBF126" s="289"/>
      <c r="IBG126" s="289"/>
      <c r="IBH126" s="290"/>
      <c r="IBI126" s="291"/>
      <c r="IBJ126" s="289"/>
      <c r="IBK126" s="289"/>
      <c r="IBL126" s="289"/>
      <c r="IBM126" s="289"/>
      <c r="IBN126" s="289"/>
      <c r="IBO126" s="289"/>
      <c r="IBP126" s="289"/>
      <c r="IBQ126" s="289"/>
      <c r="IBR126" s="289"/>
      <c r="IBS126" s="289"/>
      <c r="IBT126" s="292"/>
      <c r="IBU126" s="293"/>
      <c r="IBV126" s="292"/>
      <c r="IBW126" s="292"/>
      <c r="IBX126" s="292"/>
      <c r="IBY126" s="285"/>
      <c r="IBZ126" s="286"/>
      <c r="ICA126" s="287"/>
      <c r="ICB126" s="286"/>
      <c r="ICC126" s="288"/>
      <c r="ICD126" s="289"/>
      <c r="ICE126" s="289"/>
      <c r="ICF126" s="289"/>
      <c r="ICG126" s="289"/>
      <c r="ICH126" s="289"/>
      <c r="ICI126" s="289"/>
      <c r="ICJ126" s="290"/>
      <c r="ICK126" s="291"/>
      <c r="ICL126" s="289"/>
      <c r="ICM126" s="289"/>
      <c r="ICN126" s="289"/>
      <c r="ICO126" s="289"/>
      <c r="ICP126" s="289"/>
      <c r="ICQ126" s="289"/>
      <c r="ICR126" s="289"/>
      <c r="ICS126" s="289"/>
      <c r="ICT126" s="289"/>
      <c r="ICU126" s="289"/>
      <c r="ICV126" s="292"/>
      <c r="ICW126" s="293"/>
      <c r="ICX126" s="292"/>
      <c r="ICY126" s="292"/>
      <c r="ICZ126" s="292"/>
      <c r="IDA126" s="285"/>
      <c r="IDB126" s="286"/>
      <c r="IDC126" s="287"/>
      <c r="IDD126" s="286"/>
      <c r="IDE126" s="288"/>
      <c r="IDF126" s="289"/>
      <c r="IDG126" s="289"/>
      <c r="IDH126" s="289"/>
      <c r="IDI126" s="289"/>
      <c r="IDJ126" s="289"/>
      <c r="IDK126" s="289"/>
      <c r="IDL126" s="290"/>
      <c r="IDM126" s="291"/>
      <c r="IDN126" s="289"/>
      <c r="IDO126" s="289"/>
      <c r="IDP126" s="289"/>
      <c r="IDQ126" s="289"/>
      <c r="IDR126" s="289"/>
      <c r="IDS126" s="289"/>
      <c r="IDT126" s="289"/>
      <c r="IDU126" s="289"/>
      <c r="IDV126" s="289"/>
      <c r="IDW126" s="289"/>
      <c r="IDX126" s="292"/>
      <c r="IDY126" s="293"/>
      <c r="IDZ126" s="292"/>
      <c r="IEA126" s="292"/>
      <c r="IEB126" s="292"/>
      <c r="IEC126" s="285"/>
      <c r="IED126" s="286"/>
      <c r="IEE126" s="287"/>
      <c r="IEF126" s="286"/>
      <c r="IEG126" s="288"/>
      <c r="IEH126" s="289"/>
      <c r="IEI126" s="289"/>
      <c r="IEJ126" s="289"/>
      <c r="IEK126" s="289"/>
      <c r="IEL126" s="289"/>
      <c r="IEM126" s="289"/>
      <c r="IEN126" s="290"/>
      <c r="IEO126" s="291"/>
      <c r="IEP126" s="289"/>
      <c r="IEQ126" s="289"/>
      <c r="IER126" s="289"/>
      <c r="IES126" s="289"/>
      <c r="IET126" s="289"/>
      <c r="IEU126" s="289"/>
      <c r="IEV126" s="289"/>
      <c r="IEW126" s="289"/>
      <c r="IEX126" s="289"/>
      <c r="IEY126" s="289"/>
      <c r="IEZ126" s="292"/>
      <c r="IFA126" s="293"/>
      <c r="IFB126" s="292"/>
      <c r="IFC126" s="292"/>
      <c r="IFD126" s="292"/>
      <c r="IFE126" s="285"/>
      <c r="IFF126" s="286"/>
      <c r="IFG126" s="287"/>
      <c r="IFH126" s="286"/>
      <c r="IFI126" s="288"/>
      <c r="IFJ126" s="289"/>
      <c r="IFK126" s="289"/>
      <c r="IFL126" s="289"/>
      <c r="IFM126" s="289"/>
      <c r="IFN126" s="289"/>
      <c r="IFO126" s="289"/>
      <c r="IFP126" s="290"/>
      <c r="IFQ126" s="291"/>
      <c r="IFR126" s="289"/>
      <c r="IFS126" s="289"/>
      <c r="IFT126" s="289"/>
      <c r="IFU126" s="289"/>
      <c r="IFV126" s="289"/>
      <c r="IFW126" s="289"/>
      <c r="IFX126" s="289"/>
      <c r="IFY126" s="289"/>
      <c r="IFZ126" s="289"/>
      <c r="IGA126" s="289"/>
      <c r="IGB126" s="292"/>
      <c r="IGC126" s="293"/>
      <c r="IGD126" s="292"/>
      <c r="IGE126" s="292"/>
      <c r="IGF126" s="292"/>
      <c r="IGG126" s="285"/>
      <c r="IGH126" s="286"/>
      <c r="IGI126" s="287"/>
      <c r="IGJ126" s="286"/>
      <c r="IGK126" s="288"/>
      <c r="IGL126" s="289"/>
      <c r="IGM126" s="289"/>
      <c r="IGN126" s="289"/>
      <c r="IGO126" s="289"/>
      <c r="IGP126" s="289"/>
      <c r="IGQ126" s="289"/>
      <c r="IGR126" s="290"/>
      <c r="IGS126" s="291"/>
      <c r="IGT126" s="289"/>
      <c r="IGU126" s="289"/>
      <c r="IGV126" s="289"/>
      <c r="IGW126" s="289"/>
      <c r="IGX126" s="289"/>
      <c r="IGY126" s="289"/>
      <c r="IGZ126" s="289"/>
      <c r="IHA126" s="289"/>
      <c r="IHB126" s="289"/>
      <c r="IHC126" s="289"/>
      <c r="IHD126" s="292"/>
      <c r="IHE126" s="293"/>
      <c r="IHF126" s="292"/>
      <c r="IHG126" s="292"/>
      <c r="IHH126" s="292"/>
      <c r="IHI126" s="285"/>
      <c r="IHJ126" s="286"/>
      <c r="IHK126" s="287"/>
      <c r="IHL126" s="286"/>
      <c r="IHM126" s="288"/>
      <c r="IHN126" s="289"/>
      <c r="IHO126" s="289"/>
      <c r="IHP126" s="289"/>
      <c r="IHQ126" s="289"/>
      <c r="IHR126" s="289"/>
      <c r="IHS126" s="289"/>
      <c r="IHT126" s="290"/>
      <c r="IHU126" s="291"/>
      <c r="IHV126" s="289"/>
      <c r="IHW126" s="289"/>
      <c r="IHX126" s="289"/>
      <c r="IHY126" s="289"/>
      <c r="IHZ126" s="289"/>
      <c r="IIA126" s="289"/>
      <c r="IIB126" s="289"/>
      <c r="IIC126" s="289"/>
      <c r="IID126" s="289"/>
      <c r="IIE126" s="289"/>
      <c r="IIF126" s="292"/>
      <c r="IIG126" s="293"/>
      <c r="IIH126" s="292"/>
      <c r="III126" s="292"/>
      <c r="IIJ126" s="292"/>
      <c r="IIK126" s="285"/>
      <c r="IIL126" s="286"/>
      <c r="IIM126" s="287"/>
      <c r="IIN126" s="286"/>
      <c r="IIO126" s="288"/>
      <c r="IIP126" s="289"/>
      <c r="IIQ126" s="289"/>
      <c r="IIR126" s="289"/>
      <c r="IIS126" s="289"/>
      <c r="IIT126" s="289"/>
      <c r="IIU126" s="289"/>
      <c r="IIV126" s="290"/>
      <c r="IIW126" s="291"/>
      <c r="IIX126" s="289"/>
      <c r="IIY126" s="289"/>
      <c r="IIZ126" s="289"/>
      <c r="IJA126" s="289"/>
      <c r="IJB126" s="289"/>
      <c r="IJC126" s="289"/>
      <c r="IJD126" s="289"/>
      <c r="IJE126" s="289"/>
      <c r="IJF126" s="289"/>
      <c r="IJG126" s="289"/>
      <c r="IJH126" s="292"/>
      <c r="IJI126" s="293"/>
      <c r="IJJ126" s="292"/>
      <c r="IJK126" s="292"/>
      <c r="IJL126" s="292"/>
      <c r="IJM126" s="285"/>
      <c r="IJN126" s="286"/>
      <c r="IJO126" s="287"/>
      <c r="IJP126" s="286"/>
      <c r="IJQ126" s="288"/>
      <c r="IJR126" s="289"/>
      <c r="IJS126" s="289"/>
      <c r="IJT126" s="289"/>
      <c r="IJU126" s="289"/>
      <c r="IJV126" s="289"/>
      <c r="IJW126" s="289"/>
      <c r="IJX126" s="290"/>
      <c r="IJY126" s="291"/>
      <c r="IJZ126" s="289"/>
      <c r="IKA126" s="289"/>
      <c r="IKB126" s="289"/>
      <c r="IKC126" s="289"/>
      <c r="IKD126" s="289"/>
      <c r="IKE126" s="289"/>
      <c r="IKF126" s="289"/>
      <c r="IKG126" s="289"/>
      <c r="IKH126" s="289"/>
      <c r="IKI126" s="289"/>
      <c r="IKJ126" s="292"/>
      <c r="IKK126" s="293"/>
      <c r="IKL126" s="292"/>
      <c r="IKM126" s="292"/>
      <c r="IKN126" s="292"/>
      <c r="IKO126" s="285"/>
      <c r="IKP126" s="286"/>
      <c r="IKQ126" s="287"/>
      <c r="IKR126" s="286"/>
      <c r="IKS126" s="288"/>
      <c r="IKT126" s="289"/>
      <c r="IKU126" s="289"/>
      <c r="IKV126" s="289"/>
      <c r="IKW126" s="289"/>
      <c r="IKX126" s="289"/>
      <c r="IKY126" s="289"/>
      <c r="IKZ126" s="290"/>
      <c r="ILA126" s="291"/>
      <c r="ILB126" s="289"/>
      <c r="ILC126" s="289"/>
      <c r="ILD126" s="289"/>
      <c r="ILE126" s="289"/>
      <c r="ILF126" s="289"/>
      <c r="ILG126" s="289"/>
      <c r="ILH126" s="289"/>
      <c r="ILI126" s="289"/>
      <c r="ILJ126" s="289"/>
      <c r="ILK126" s="289"/>
      <c r="ILL126" s="292"/>
      <c r="ILM126" s="293"/>
      <c r="ILN126" s="292"/>
      <c r="ILO126" s="292"/>
      <c r="ILP126" s="292"/>
      <c r="ILQ126" s="285"/>
      <c r="ILR126" s="286"/>
      <c r="ILS126" s="287"/>
      <c r="ILT126" s="286"/>
      <c r="ILU126" s="288"/>
      <c r="ILV126" s="289"/>
      <c r="ILW126" s="289"/>
      <c r="ILX126" s="289"/>
      <c r="ILY126" s="289"/>
      <c r="ILZ126" s="289"/>
      <c r="IMA126" s="289"/>
      <c r="IMB126" s="290"/>
      <c r="IMC126" s="291"/>
      <c r="IMD126" s="289"/>
      <c r="IME126" s="289"/>
      <c r="IMF126" s="289"/>
      <c r="IMG126" s="289"/>
      <c r="IMH126" s="289"/>
      <c r="IMI126" s="289"/>
      <c r="IMJ126" s="289"/>
      <c r="IMK126" s="289"/>
      <c r="IML126" s="289"/>
      <c r="IMM126" s="289"/>
      <c r="IMN126" s="292"/>
      <c r="IMO126" s="293"/>
      <c r="IMP126" s="292"/>
      <c r="IMQ126" s="292"/>
      <c r="IMR126" s="292"/>
      <c r="IMS126" s="285"/>
      <c r="IMT126" s="286"/>
      <c r="IMU126" s="287"/>
      <c r="IMV126" s="286"/>
      <c r="IMW126" s="288"/>
      <c r="IMX126" s="289"/>
      <c r="IMY126" s="289"/>
      <c r="IMZ126" s="289"/>
      <c r="INA126" s="289"/>
      <c r="INB126" s="289"/>
      <c r="INC126" s="289"/>
      <c r="IND126" s="290"/>
      <c r="INE126" s="291"/>
      <c r="INF126" s="289"/>
      <c r="ING126" s="289"/>
      <c r="INH126" s="289"/>
      <c r="INI126" s="289"/>
      <c r="INJ126" s="289"/>
      <c r="INK126" s="289"/>
      <c r="INL126" s="289"/>
      <c r="INM126" s="289"/>
      <c r="INN126" s="289"/>
      <c r="INO126" s="289"/>
      <c r="INP126" s="292"/>
      <c r="INQ126" s="293"/>
      <c r="INR126" s="292"/>
      <c r="INS126" s="292"/>
      <c r="INT126" s="292"/>
      <c r="INU126" s="285"/>
      <c r="INV126" s="286"/>
      <c r="INW126" s="287"/>
      <c r="INX126" s="286"/>
      <c r="INY126" s="288"/>
      <c r="INZ126" s="289"/>
      <c r="IOA126" s="289"/>
      <c r="IOB126" s="289"/>
      <c r="IOC126" s="289"/>
      <c r="IOD126" s="289"/>
      <c r="IOE126" s="289"/>
      <c r="IOF126" s="290"/>
      <c r="IOG126" s="291"/>
      <c r="IOH126" s="289"/>
      <c r="IOI126" s="289"/>
      <c r="IOJ126" s="289"/>
      <c r="IOK126" s="289"/>
      <c r="IOL126" s="289"/>
      <c r="IOM126" s="289"/>
      <c r="ION126" s="289"/>
      <c r="IOO126" s="289"/>
      <c r="IOP126" s="289"/>
      <c r="IOQ126" s="289"/>
      <c r="IOR126" s="292"/>
      <c r="IOS126" s="293"/>
      <c r="IOT126" s="292"/>
      <c r="IOU126" s="292"/>
      <c r="IOV126" s="292"/>
      <c r="IOW126" s="285"/>
      <c r="IOX126" s="286"/>
      <c r="IOY126" s="287"/>
      <c r="IOZ126" s="286"/>
      <c r="IPA126" s="288"/>
      <c r="IPB126" s="289"/>
      <c r="IPC126" s="289"/>
      <c r="IPD126" s="289"/>
      <c r="IPE126" s="289"/>
      <c r="IPF126" s="289"/>
      <c r="IPG126" s="289"/>
      <c r="IPH126" s="290"/>
      <c r="IPI126" s="291"/>
      <c r="IPJ126" s="289"/>
      <c r="IPK126" s="289"/>
      <c r="IPL126" s="289"/>
      <c r="IPM126" s="289"/>
      <c r="IPN126" s="289"/>
      <c r="IPO126" s="289"/>
      <c r="IPP126" s="289"/>
      <c r="IPQ126" s="289"/>
      <c r="IPR126" s="289"/>
      <c r="IPS126" s="289"/>
      <c r="IPT126" s="292"/>
      <c r="IPU126" s="293"/>
      <c r="IPV126" s="292"/>
      <c r="IPW126" s="292"/>
      <c r="IPX126" s="292"/>
      <c r="IPY126" s="285"/>
      <c r="IPZ126" s="286"/>
      <c r="IQA126" s="287"/>
      <c r="IQB126" s="286"/>
      <c r="IQC126" s="288"/>
      <c r="IQD126" s="289"/>
      <c r="IQE126" s="289"/>
      <c r="IQF126" s="289"/>
      <c r="IQG126" s="289"/>
      <c r="IQH126" s="289"/>
      <c r="IQI126" s="289"/>
      <c r="IQJ126" s="290"/>
      <c r="IQK126" s="291"/>
      <c r="IQL126" s="289"/>
      <c r="IQM126" s="289"/>
      <c r="IQN126" s="289"/>
      <c r="IQO126" s="289"/>
      <c r="IQP126" s="289"/>
      <c r="IQQ126" s="289"/>
      <c r="IQR126" s="289"/>
      <c r="IQS126" s="289"/>
      <c r="IQT126" s="289"/>
      <c r="IQU126" s="289"/>
      <c r="IQV126" s="292"/>
      <c r="IQW126" s="293"/>
      <c r="IQX126" s="292"/>
      <c r="IQY126" s="292"/>
      <c r="IQZ126" s="292"/>
      <c r="IRA126" s="285"/>
      <c r="IRB126" s="286"/>
      <c r="IRC126" s="287"/>
      <c r="IRD126" s="286"/>
      <c r="IRE126" s="288"/>
      <c r="IRF126" s="289"/>
      <c r="IRG126" s="289"/>
      <c r="IRH126" s="289"/>
      <c r="IRI126" s="289"/>
      <c r="IRJ126" s="289"/>
      <c r="IRK126" s="289"/>
      <c r="IRL126" s="290"/>
      <c r="IRM126" s="291"/>
      <c r="IRN126" s="289"/>
      <c r="IRO126" s="289"/>
      <c r="IRP126" s="289"/>
      <c r="IRQ126" s="289"/>
      <c r="IRR126" s="289"/>
      <c r="IRS126" s="289"/>
      <c r="IRT126" s="289"/>
      <c r="IRU126" s="289"/>
      <c r="IRV126" s="289"/>
      <c r="IRW126" s="289"/>
      <c r="IRX126" s="292"/>
      <c r="IRY126" s="293"/>
      <c r="IRZ126" s="292"/>
      <c r="ISA126" s="292"/>
      <c r="ISB126" s="292"/>
      <c r="ISC126" s="285"/>
      <c r="ISD126" s="286"/>
      <c r="ISE126" s="287"/>
      <c r="ISF126" s="286"/>
      <c r="ISG126" s="288"/>
      <c r="ISH126" s="289"/>
      <c r="ISI126" s="289"/>
      <c r="ISJ126" s="289"/>
      <c r="ISK126" s="289"/>
      <c r="ISL126" s="289"/>
      <c r="ISM126" s="289"/>
      <c r="ISN126" s="290"/>
      <c r="ISO126" s="291"/>
      <c r="ISP126" s="289"/>
      <c r="ISQ126" s="289"/>
      <c r="ISR126" s="289"/>
      <c r="ISS126" s="289"/>
      <c r="IST126" s="289"/>
      <c r="ISU126" s="289"/>
      <c r="ISV126" s="289"/>
      <c r="ISW126" s="289"/>
      <c r="ISX126" s="289"/>
      <c r="ISY126" s="289"/>
      <c r="ISZ126" s="292"/>
      <c r="ITA126" s="293"/>
      <c r="ITB126" s="292"/>
      <c r="ITC126" s="292"/>
      <c r="ITD126" s="292"/>
      <c r="ITE126" s="285"/>
      <c r="ITF126" s="286"/>
      <c r="ITG126" s="287"/>
      <c r="ITH126" s="286"/>
      <c r="ITI126" s="288"/>
      <c r="ITJ126" s="289"/>
      <c r="ITK126" s="289"/>
      <c r="ITL126" s="289"/>
      <c r="ITM126" s="289"/>
      <c r="ITN126" s="289"/>
      <c r="ITO126" s="289"/>
      <c r="ITP126" s="290"/>
      <c r="ITQ126" s="291"/>
      <c r="ITR126" s="289"/>
      <c r="ITS126" s="289"/>
      <c r="ITT126" s="289"/>
      <c r="ITU126" s="289"/>
      <c r="ITV126" s="289"/>
      <c r="ITW126" s="289"/>
      <c r="ITX126" s="289"/>
      <c r="ITY126" s="289"/>
      <c r="ITZ126" s="289"/>
      <c r="IUA126" s="289"/>
      <c r="IUB126" s="292"/>
      <c r="IUC126" s="293"/>
      <c r="IUD126" s="292"/>
      <c r="IUE126" s="292"/>
      <c r="IUF126" s="292"/>
      <c r="IUG126" s="285"/>
      <c r="IUH126" s="286"/>
      <c r="IUI126" s="287"/>
      <c r="IUJ126" s="286"/>
      <c r="IUK126" s="288"/>
      <c r="IUL126" s="289"/>
      <c r="IUM126" s="289"/>
      <c r="IUN126" s="289"/>
      <c r="IUO126" s="289"/>
      <c r="IUP126" s="289"/>
      <c r="IUQ126" s="289"/>
      <c r="IUR126" s="290"/>
      <c r="IUS126" s="291"/>
      <c r="IUT126" s="289"/>
      <c r="IUU126" s="289"/>
      <c r="IUV126" s="289"/>
      <c r="IUW126" s="289"/>
      <c r="IUX126" s="289"/>
      <c r="IUY126" s="289"/>
      <c r="IUZ126" s="289"/>
      <c r="IVA126" s="289"/>
      <c r="IVB126" s="289"/>
      <c r="IVC126" s="289"/>
      <c r="IVD126" s="292"/>
      <c r="IVE126" s="293"/>
      <c r="IVF126" s="292"/>
      <c r="IVG126" s="292"/>
      <c r="IVH126" s="292"/>
      <c r="IVI126" s="285"/>
      <c r="IVJ126" s="286"/>
      <c r="IVK126" s="287"/>
      <c r="IVL126" s="286"/>
      <c r="IVM126" s="288"/>
      <c r="IVN126" s="289"/>
      <c r="IVO126" s="289"/>
      <c r="IVP126" s="289"/>
      <c r="IVQ126" s="289"/>
      <c r="IVR126" s="289"/>
      <c r="IVS126" s="289"/>
      <c r="IVT126" s="290"/>
      <c r="IVU126" s="291"/>
      <c r="IVV126" s="289"/>
      <c r="IVW126" s="289"/>
      <c r="IVX126" s="289"/>
      <c r="IVY126" s="289"/>
      <c r="IVZ126" s="289"/>
      <c r="IWA126" s="289"/>
      <c r="IWB126" s="289"/>
      <c r="IWC126" s="289"/>
      <c r="IWD126" s="289"/>
      <c r="IWE126" s="289"/>
      <c r="IWF126" s="292"/>
      <c r="IWG126" s="293"/>
      <c r="IWH126" s="292"/>
      <c r="IWI126" s="292"/>
      <c r="IWJ126" s="292"/>
      <c r="IWK126" s="285"/>
      <c r="IWL126" s="286"/>
      <c r="IWM126" s="287"/>
      <c r="IWN126" s="286"/>
      <c r="IWO126" s="288"/>
      <c r="IWP126" s="289"/>
      <c r="IWQ126" s="289"/>
      <c r="IWR126" s="289"/>
      <c r="IWS126" s="289"/>
      <c r="IWT126" s="289"/>
      <c r="IWU126" s="289"/>
      <c r="IWV126" s="290"/>
      <c r="IWW126" s="291"/>
      <c r="IWX126" s="289"/>
      <c r="IWY126" s="289"/>
      <c r="IWZ126" s="289"/>
      <c r="IXA126" s="289"/>
      <c r="IXB126" s="289"/>
      <c r="IXC126" s="289"/>
      <c r="IXD126" s="289"/>
      <c r="IXE126" s="289"/>
      <c r="IXF126" s="289"/>
      <c r="IXG126" s="289"/>
      <c r="IXH126" s="292"/>
      <c r="IXI126" s="293"/>
      <c r="IXJ126" s="292"/>
      <c r="IXK126" s="292"/>
      <c r="IXL126" s="292"/>
      <c r="IXM126" s="285"/>
      <c r="IXN126" s="286"/>
      <c r="IXO126" s="287"/>
      <c r="IXP126" s="286"/>
      <c r="IXQ126" s="288"/>
      <c r="IXR126" s="289"/>
      <c r="IXS126" s="289"/>
      <c r="IXT126" s="289"/>
      <c r="IXU126" s="289"/>
      <c r="IXV126" s="289"/>
      <c r="IXW126" s="289"/>
      <c r="IXX126" s="290"/>
      <c r="IXY126" s="291"/>
      <c r="IXZ126" s="289"/>
      <c r="IYA126" s="289"/>
      <c r="IYB126" s="289"/>
      <c r="IYC126" s="289"/>
      <c r="IYD126" s="289"/>
      <c r="IYE126" s="289"/>
      <c r="IYF126" s="289"/>
      <c r="IYG126" s="289"/>
      <c r="IYH126" s="289"/>
      <c r="IYI126" s="289"/>
      <c r="IYJ126" s="292"/>
      <c r="IYK126" s="293"/>
      <c r="IYL126" s="292"/>
      <c r="IYM126" s="292"/>
      <c r="IYN126" s="292"/>
      <c r="IYO126" s="285"/>
      <c r="IYP126" s="286"/>
      <c r="IYQ126" s="287"/>
      <c r="IYR126" s="286"/>
      <c r="IYS126" s="288"/>
      <c r="IYT126" s="289"/>
      <c r="IYU126" s="289"/>
      <c r="IYV126" s="289"/>
      <c r="IYW126" s="289"/>
      <c r="IYX126" s="289"/>
      <c r="IYY126" s="289"/>
      <c r="IYZ126" s="290"/>
      <c r="IZA126" s="291"/>
      <c r="IZB126" s="289"/>
      <c r="IZC126" s="289"/>
      <c r="IZD126" s="289"/>
      <c r="IZE126" s="289"/>
      <c r="IZF126" s="289"/>
      <c r="IZG126" s="289"/>
      <c r="IZH126" s="289"/>
      <c r="IZI126" s="289"/>
      <c r="IZJ126" s="289"/>
      <c r="IZK126" s="289"/>
      <c r="IZL126" s="292"/>
      <c r="IZM126" s="293"/>
      <c r="IZN126" s="292"/>
      <c r="IZO126" s="292"/>
      <c r="IZP126" s="292"/>
      <c r="IZQ126" s="285"/>
      <c r="IZR126" s="286"/>
      <c r="IZS126" s="287"/>
      <c r="IZT126" s="286"/>
      <c r="IZU126" s="288"/>
      <c r="IZV126" s="289"/>
      <c r="IZW126" s="289"/>
      <c r="IZX126" s="289"/>
      <c r="IZY126" s="289"/>
      <c r="IZZ126" s="289"/>
      <c r="JAA126" s="289"/>
      <c r="JAB126" s="290"/>
      <c r="JAC126" s="291"/>
      <c r="JAD126" s="289"/>
      <c r="JAE126" s="289"/>
      <c r="JAF126" s="289"/>
      <c r="JAG126" s="289"/>
      <c r="JAH126" s="289"/>
      <c r="JAI126" s="289"/>
      <c r="JAJ126" s="289"/>
      <c r="JAK126" s="289"/>
      <c r="JAL126" s="289"/>
      <c r="JAM126" s="289"/>
      <c r="JAN126" s="292"/>
      <c r="JAO126" s="293"/>
      <c r="JAP126" s="292"/>
      <c r="JAQ126" s="292"/>
      <c r="JAR126" s="292"/>
      <c r="JAS126" s="285"/>
      <c r="JAT126" s="286"/>
      <c r="JAU126" s="287"/>
      <c r="JAV126" s="286"/>
      <c r="JAW126" s="288"/>
      <c r="JAX126" s="289"/>
      <c r="JAY126" s="289"/>
      <c r="JAZ126" s="289"/>
      <c r="JBA126" s="289"/>
      <c r="JBB126" s="289"/>
      <c r="JBC126" s="289"/>
      <c r="JBD126" s="290"/>
      <c r="JBE126" s="291"/>
      <c r="JBF126" s="289"/>
      <c r="JBG126" s="289"/>
      <c r="JBH126" s="289"/>
      <c r="JBI126" s="289"/>
      <c r="JBJ126" s="289"/>
      <c r="JBK126" s="289"/>
      <c r="JBL126" s="289"/>
      <c r="JBM126" s="289"/>
      <c r="JBN126" s="289"/>
      <c r="JBO126" s="289"/>
      <c r="JBP126" s="292"/>
      <c r="JBQ126" s="293"/>
      <c r="JBR126" s="292"/>
      <c r="JBS126" s="292"/>
      <c r="JBT126" s="292"/>
      <c r="JBU126" s="285"/>
      <c r="JBV126" s="286"/>
      <c r="JBW126" s="287"/>
      <c r="JBX126" s="286"/>
      <c r="JBY126" s="288"/>
      <c r="JBZ126" s="289"/>
      <c r="JCA126" s="289"/>
      <c r="JCB126" s="289"/>
      <c r="JCC126" s="289"/>
      <c r="JCD126" s="289"/>
      <c r="JCE126" s="289"/>
      <c r="JCF126" s="290"/>
      <c r="JCG126" s="291"/>
      <c r="JCH126" s="289"/>
      <c r="JCI126" s="289"/>
      <c r="JCJ126" s="289"/>
      <c r="JCK126" s="289"/>
      <c r="JCL126" s="289"/>
      <c r="JCM126" s="289"/>
      <c r="JCN126" s="289"/>
      <c r="JCO126" s="289"/>
      <c r="JCP126" s="289"/>
      <c r="JCQ126" s="289"/>
      <c r="JCR126" s="292"/>
      <c r="JCS126" s="293"/>
      <c r="JCT126" s="292"/>
      <c r="JCU126" s="292"/>
      <c r="JCV126" s="292"/>
      <c r="JCW126" s="285"/>
      <c r="JCX126" s="286"/>
      <c r="JCY126" s="287"/>
      <c r="JCZ126" s="286"/>
      <c r="JDA126" s="288"/>
      <c r="JDB126" s="289"/>
      <c r="JDC126" s="289"/>
      <c r="JDD126" s="289"/>
      <c r="JDE126" s="289"/>
      <c r="JDF126" s="289"/>
      <c r="JDG126" s="289"/>
      <c r="JDH126" s="290"/>
      <c r="JDI126" s="291"/>
      <c r="JDJ126" s="289"/>
      <c r="JDK126" s="289"/>
      <c r="JDL126" s="289"/>
      <c r="JDM126" s="289"/>
      <c r="JDN126" s="289"/>
      <c r="JDO126" s="289"/>
      <c r="JDP126" s="289"/>
      <c r="JDQ126" s="289"/>
      <c r="JDR126" s="289"/>
      <c r="JDS126" s="289"/>
      <c r="JDT126" s="292"/>
      <c r="JDU126" s="293"/>
      <c r="JDV126" s="292"/>
      <c r="JDW126" s="292"/>
      <c r="JDX126" s="292"/>
      <c r="JDY126" s="285"/>
      <c r="JDZ126" s="286"/>
      <c r="JEA126" s="287"/>
      <c r="JEB126" s="286"/>
      <c r="JEC126" s="288"/>
      <c r="JED126" s="289"/>
      <c r="JEE126" s="289"/>
      <c r="JEF126" s="289"/>
      <c r="JEG126" s="289"/>
      <c r="JEH126" s="289"/>
      <c r="JEI126" s="289"/>
      <c r="JEJ126" s="290"/>
      <c r="JEK126" s="291"/>
      <c r="JEL126" s="289"/>
      <c r="JEM126" s="289"/>
      <c r="JEN126" s="289"/>
      <c r="JEO126" s="289"/>
      <c r="JEP126" s="289"/>
      <c r="JEQ126" s="289"/>
      <c r="JER126" s="289"/>
      <c r="JES126" s="289"/>
      <c r="JET126" s="289"/>
      <c r="JEU126" s="289"/>
      <c r="JEV126" s="292"/>
      <c r="JEW126" s="293"/>
      <c r="JEX126" s="292"/>
      <c r="JEY126" s="292"/>
      <c r="JEZ126" s="292"/>
      <c r="JFA126" s="285"/>
      <c r="JFB126" s="286"/>
      <c r="JFC126" s="287"/>
      <c r="JFD126" s="286"/>
      <c r="JFE126" s="288"/>
      <c r="JFF126" s="289"/>
      <c r="JFG126" s="289"/>
      <c r="JFH126" s="289"/>
      <c r="JFI126" s="289"/>
      <c r="JFJ126" s="289"/>
      <c r="JFK126" s="289"/>
      <c r="JFL126" s="290"/>
      <c r="JFM126" s="291"/>
      <c r="JFN126" s="289"/>
      <c r="JFO126" s="289"/>
      <c r="JFP126" s="289"/>
      <c r="JFQ126" s="289"/>
      <c r="JFR126" s="289"/>
      <c r="JFS126" s="289"/>
      <c r="JFT126" s="289"/>
      <c r="JFU126" s="289"/>
      <c r="JFV126" s="289"/>
      <c r="JFW126" s="289"/>
      <c r="JFX126" s="292"/>
      <c r="JFY126" s="293"/>
      <c r="JFZ126" s="292"/>
      <c r="JGA126" s="292"/>
      <c r="JGB126" s="292"/>
      <c r="JGC126" s="285"/>
      <c r="JGD126" s="286"/>
      <c r="JGE126" s="287"/>
      <c r="JGF126" s="286"/>
      <c r="JGG126" s="288"/>
      <c r="JGH126" s="289"/>
      <c r="JGI126" s="289"/>
      <c r="JGJ126" s="289"/>
      <c r="JGK126" s="289"/>
      <c r="JGL126" s="289"/>
      <c r="JGM126" s="289"/>
      <c r="JGN126" s="290"/>
      <c r="JGO126" s="291"/>
      <c r="JGP126" s="289"/>
      <c r="JGQ126" s="289"/>
      <c r="JGR126" s="289"/>
      <c r="JGS126" s="289"/>
      <c r="JGT126" s="289"/>
      <c r="JGU126" s="289"/>
      <c r="JGV126" s="289"/>
      <c r="JGW126" s="289"/>
      <c r="JGX126" s="289"/>
      <c r="JGY126" s="289"/>
      <c r="JGZ126" s="292"/>
      <c r="JHA126" s="293"/>
      <c r="JHB126" s="292"/>
      <c r="JHC126" s="292"/>
      <c r="JHD126" s="292"/>
      <c r="JHE126" s="285"/>
      <c r="JHF126" s="286"/>
      <c r="JHG126" s="287"/>
      <c r="JHH126" s="286"/>
      <c r="JHI126" s="288"/>
      <c r="JHJ126" s="289"/>
      <c r="JHK126" s="289"/>
      <c r="JHL126" s="289"/>
      <c r="JHM126" s="289"/>
      <c r="JHN126" s="289"/>
      <c r="JHO126" s="289"/>
      <c r="JHP126" s="290"/>
      <c r="JHQ126" s="291"/>
      <c r="JHR126" s="289"/>
      <c r="JHS126" s="289"/>
      <c r="JHT126" s="289"/>
      <c r="JHU126" s="289"/>
      <c r="JHV126" s="289"/>
      <c r="JHW126" s="289"/>
      <c r="JHX126" s="289"/>
      <c r="JHY126" s="289"/>
      <c r="JHZ126" s="289"/>
      <c r="JIA126" s="289"/>
      <c r="JIB126" s="292"/>
      <c r="JIC126" s="293"/>
      <c r="JID126" s="292"/>
      <c r="JIE126" s="292"/>
      <c r="JIF126" s="292"/>
      <c r="JIG126" s="285"/>
      <c r="JIH126" s="286"/>
      <c r="JII126" s="287"/>
      <c r="JIJ126" s="286"/>
      <c r="JIK126" s="288"/>
      <c r="JIL126" s="289"/>
      <c r="JIM126" s="289"/>
      <c r="JIN126" s="289"/>
      <c r="JIO126" s="289"/>
      <c r="JIP126" s="289"/>
      <c r="JIQ126" s="289"/>
      <c r="JIR126" s="290"/>
      <c r="JIS126" s="291"/>
      <c r="JIT126" s="289"/>
      <c r="JIU126" s="289"/>
      <c r="JIV126" s="289"/>
      <c r="JIW126" s="289"/>
      <c r="JIX126" s="289"/>
      <c r="JIY126" s="289"/>
      <c r="JIZ126" s="289"/>
      <c r="JJA126" s="289"/>
      <c r="JJB126" s="289"/>
      <c r="JJC126" s="289"/>
      <c r="JJD126" s="292"/>
      <c r="JJE126" s="293"/>
      <c r="JJF126" s="292"/>
      <c r="JJG126" s="292"/>
      <c r="JJH126" s="292"/>
      <c r="JJI126" s="285"/>
      <c r="JJJ126" s="286"/>
      <c r="JJK126" s="287"/>
      <c r="JJL126" s="286"/>
      <c r="JJM126" s="288"/>
      <c r="JJN126" s="289"/>
      <c r="JJO126" s="289"/>
      <c r="JJP126" s="289"/>
      <c r="JJQ126" s="289"/>
      <c r="JJR126" s="289"/>
      <c r="JJS126" s="289"/>
      <c r="JJT126" s="290"/>
      <c r="JJU126" s="291"/>
      <c r="JJV126" s="289"/>
      <c r="JJW126" s="289"/>
      <c r="JJX126" s="289"/>
      <c r="JJY126" s="289"/>
      <c r="JJZ126" s="289"/>
      <c r="JKA126" s="289"/>
      <c r="JKB126" s="289"/>
      <c r="JKC126" s="289"/>
      <c r="JKD126" s="289"/>
      <c r="JKE126" s="289"/>
      <c r="JKF126" s="292"/>
      <c r="JKG126" s="293"/>
      <c r="JKH126" s="292"/>
      <c r="JKI126" s="292"/>
      <c r="JKJ126" s="292"/>
      <c r="JKK126" s="285"/>
      <c r="JKL126" s="286"/>
      <c r="JKM126" s="287"/>
      <c r="JKN126" s="286"/>
      <c r="JKO126" s="288"/>
      <c r="JKP126" s="289"/>
      <c r="JKQ126" s="289"/>
      <c r="JKR126" s="289"/>
      <c r="JKS126" s="289"/>
      <c r="JKT126" s="289"/>
      <c r="JKU126" s="289"/>
      <c r="JKV126" s="290"/>
      <c r="JKW126" s="291"/>
      <c r="JKX126" s="289"/>
      <c r="JKY126" s="289"/>
      <c r="JKZ126" s="289"/>
      <c r="JLA126" s="289"/>
      <c r="JLB126" s="289"/>
      <c r="JLC126" s="289"/>
      <c r="JLD126" s="289"/>
      <c r="JLE126" s="289"/>
      <c r="JLF126" s="289"/>
      <c r="JLG126" s="289"/>
      <c r="JLH126" s="292"/>
      <c r="JLI126" s="293"/>
      <c r="JLJ126" s="292"/>
      <c r="JLK126" s="292"/>
      <c r="JLL126" s="292"/>
      <c r="JLM126" s="285"/>
      <c r="JLN126" s="286"/>
      <c r="JLO126" s="287"/>
      <c r="JLP126" s="286"/>
      <c r="JLQ126" s="288"/>
      <c r="JLR126" s="289"/>
      <c r="JLS126" s="289"/>
      <c r="JLT126" s="289"/>
      <c r="JLU126" s="289"/>
      <c r="JLV126" s="289"/>
      <c r="JLW126" s="289"/>
      <c r="JLX126" s="290"/>
      <c r="JLY126" s="291"/>
      <c r="JLZ126" s="289"/>
      <c r="JMA126" s="289"/>
      <c r="JMB126" s="289"/>
      <c r="JMC126" s="289"/>
      <c r="JMD126" s="289"/>
      <c r="JME126" s="289"/>
      <c r="JMF126" s="289"/>
      <c r="JMG126" s="289"/>
      <c r="JMH126" s="289"/>
      <c r="JMI126" s="289"/>
      <c r="JMJ126" s="292"/>
      <c r="JMK126" s="293"/>
      <c r="JML126" s="292"/>
      <c r="JMM126" s="292"/>
      <c r="JMN126" s="292"/>
      <c r="JMO126" s="285"/>
      <c r="JMP126" s="286"/>
      <c r="JMQ126" s="287"/>
      <c r="JMR126" s="286"/>
      <c r="JMS126" s="288"/>
      <c r="JMT126" s="289"/>
      <c r="JMU126" s="289"/>
      <c r="JMV126" s="289"/>
      <c r="JMW126" s="289"/>
      <c r="JMX126" s="289"/>
      <c r="JMY126" s="289"/>
      <c r="JMZ126" s="290"/>
      <c r="JNA126" s="291"/>
      <c r="JNB126" s="289"/>
      <c r="JNC126" s="289"/>
      <c r="JND126" s="289"/>
      <c r="JNE126" s="289"/>
      <c r="JNF126" s="289"/>
      <c r="JNG126" s="289"/>
      <c r="JNH126" s="289"/>
      <c r="JNI126" s="289"/>
      <c r="JNJ126" s="289"/>
      <c r="JNK126" s="289"/>
      <c r="JNL126" s="292"/>
      <c r="JNM126" s="293"/>
      <c r="JNN126" s="292"/>
      <c r="JNO126" s="292"/>
      <c r="JNP126" s="292"/>
      <c r="JNQ126" s="285"/>
      <c r="JNR126" s="286"/>
      <c r="JNS126" s="287"/>
      <c r="JNT126" s="286"/>
      <c r="JNU126" s="288"/>
      <c r="JNV126" s="289"/>
      <c r="JNW126" s="289"/>
      <c r="JNX126" s="289"/>
      <c r="JNY126" s="289"/>
      <c r="JNZ126" s="289"/>
      <c r="JOA126" s="289"/>
      <c r="JOB126" s="290"/>
      <c r="JOC126" s="291"/>
      <c r="JOD126" s="289"/>
      <c r="JOE126" s="289"/>
      <c r="JOF126" s="289"/>
      <c r="JOG126" s="289"/>
      <c r="JOH126" s="289"/>
      <c r="JOI126" s="289"/>
      <c r="JOJ126" s="289"/>
      <c r="JOK126" s="289"/>
      <c r="JOL126" s="289"/>
      <c r="JOM126" s="289"/>
      <c r="JON126" s="292"/>
      <c r="JOO126" s="293"/>
      <c r="JOP126" s="292"/>
      <c r="JOQ126" s="292"/>
      <c r="JOR126" s="292"/>
      <c r="JOS126" s="285"/>
      <c r="JOT126" s="286"/>
      <c r="JOU126" s="287"/>
      <c r="JOV126" s="286"/>
      <c r="JOW126" s="288"/>
      <c r="JOX126" s="289"/>
      <c r="JOY126" s="289"/>
      <c r="JOZ126" s="289"/>
      <c r="JPA126" s="289"/>
      <c r="JPB126" s="289"/>
      <c r="JPC126" s="289"/>
      <c r="JPD126" s="290"/>
      <c r="JPE126" s="291"/>
      <c r="JPF126" s="289"/>
      <c r="JPG126" s="289"/>
      <c r="JPH126" s="289"/>
      <c r="JPI126" s="289"/>
      <c r="JPJ126" s="289"/>
      <c r="JPK126" s="289"/>
      <c r="JPL126" s="289"/>
      <c r="JPM126" s="289"/>
      <c r="JPN126" s="289"/>
      <c r="JPO126" s="289"/>
      <c r="JPP126" s="292"/>
      <c r="JPQ126" s="293"/>
      <c r="JPR126" s="292"/>
      <c r="JPS126" s="292"/>
      <c r="JPT126" s="292"/>
      <c r="JPU126" s="285"/>
      <c r="JPV126" s="286"/>
      <c r="JPW126" s="287"/>
      <c r="JPX126" s="286"/>
      <c r="JPY126" s="288"/>
      <c r="JPZ126" s="289"/>
      <c r="JQA126" s="289"/>
      <c r="JQB126" s="289"/>
      <c r="JQC126" s="289"/>
      <c r="JQD126" s="289"/>
      <c r="JQE126" s="289"/>
      <c r="JQF126" s="290"/>
      <c r="JQG126" s="291"/>
      <c r="JQH126" s="289"/>
      <c r="JQI126" s="289"/>
      <c r="JQJ126" s="289"/>
      <c r="JQK126" s="289"/>
      <c r="JQL126" s="289"/>
      <c r="JQM126" s="289"/>
      <c r="JQN126" s="289"/>
      <c r="JQO126" s="289"/>
      <c r="JQP126" s="289"/>
      <c r="JQQ126" s="289"/>
      <c r="JQR126" s="292"/>
      <c r="JQS126" s="293"/>
      <c r="JQT126" s="292"/>
      <c r="JQU126" s="292"/>
      <c r="JQV126" s="292"/>
      <c r="JQW126" s="285"/>
      <c r="JQX126" s="286"/>
      <c r="JQY126" s="287"/>
      <c r="JQZ126" s="286"/>
      <c r="JRA126" s="288"/>
      <c r="JRB126" s="289"/>
      <c r="JRC126" s="289"/>
      <c r="JRD126" s="289"/>
      <c r="JRE126" s="289"/>
      <c r="JRF126" s="289"/>
      <c r="JRG126" s="289"/>
      <c r="JRH126" s="290"/>
      <c r="JRI126" s="291"/>
      <c r="JRJ126" s="289"/>
      <c r="JRK126" s="289"/>
      <c r="JRL126" s="289"/>
      <c r="JRM126" s="289"/>
      <c r="JRN126" s="289"/>
      <c r="JRO126" s="289"/>
      <c r="JRP126" s="289"/>
      <c r="JRQ126" s="289"/>
      <c r="JRR126" s="289"/>
      <c r="JRS126" s="289"/>
      <c r="JRT126" s="292"/>
      <c r="JRU126" s="293"/>
      <c r="JRV126" s="292"/>
      <c r="JRW126" s="292"/>
      <c r="JRX126" s="292"/>
      <c r="JRY126" s="285"/>
      <c r="JRZ126" s="286"/>
      <c r="JSA126" s="287"/>
      <c r="JSB126" s="286"/>
      <c r="JSC126" s="288"/>
      <c r="JSD126" s="289"/>
      <c r="JSE126" s="289"/>
      <c r="JSF126" s="289"/>
      <c r="JSG126" s="289"/>
      <c r="JSH126" s="289"/>
      <c r="JSI126" s="289"/>
      <c r="JSJ126" s="290"/>
      <c r="JSK126" s="291"/>
      <c r="JSL126" s="289"/>
      <c r="JSM126" s="289"/>
      <c r="JSN126" s="289"/>
      <c r="JSO126" s="289"/>
      <c r="JSP126" s="289"/>
      <c r="JSQ126" s="289"/>
      <c r="JSR126" s="289"/>
      <c r="JSS126" s="289"/>
      <c r="JST126" s="289"/>
      <c r="JSU126" s="289"/>
      <c r="JSV126" s="292"/>
      <c r="JSW126" s="293"/>
      <c r="JSX126" s="292"/>
      <c r="JSY126" s="292"/>
      <c r="JSZ126" s="292"/>
      <c r="JTA126" s="285"/>
      <c r="JTB126" s="286"/>
      <c r="JTC126" s="287"/>
      <c r="JTD126" s="286"/>
      <c r="JTE126" s="288"/>
      <c r="JTF126" s="289"/>
      <c r="JTG126" s="289"/>
      <c r="JTH126" s="289"/>
      <c r="JTI126" s="289"/>
      <c r="JTJ126" s="289"/>
      <c r="JTK126" s="289"/>
      <c r="JTL126" s="290"/>
      <c r="JTM126" s="291"/>
      <c r="JTN126" s="289"/>
      <c r="JTO126" s="289"/>
      <c r="JTP126" s="289"/>
      <c r="JTQ126" s="289"/>
      <c r="JTR126" s="289"/>
      <c r="JTS126" s="289"/>
      <c r="JTT126" s="289"/>
      <c r="JTU126" s="289"/>
      <c r="JTV126" s="289"/>
      <c r="JTW126" s="289"/>
      <c r="JTX126" s="292"/>
      <c r="JTY126" s="293"/>
      <c r="JTZ126" s="292"/>
      <c r="JUA126" s="292"/>
      <c r="JUB126" s="292"/>
      <c r="JUC126" s="285"/>
      <c r="JUD126" s="286"/>
      <c r="JUE126" s="287"/>
      <c r="JUF126" s="286"/>
      <c r="JUG126" s="288"/>
      <c r="JUH126" s="289"/>
      <c r="JUI126" s="289"/>
      <c r="JUJ126" s="289"/>
      <c r="JUK126" s="289"/>
      <c r="JUL126" s="289"/>
      <c r="JUM126" s="289"/>
      <c r="JUN126" s="290"/>
      <c r="JUO126" s="291"/>
      <c r="JUP126" s="289"/>
      <c r="JUQ126" s="289"/>
      <c r="JUR126" s="289"/>
      <c r="JUS126" s="289"/>
      <c r="JUT126" s="289"/>
      <c r="JUU126" s="289"/>
      <c r="JUV126" s="289"/>
      <c r="JUW126" s="289"/>
      <c r="JUX126" s="289"/>
      <c r="JUY126" s="289"/>
      <c r="JUZ126" s="292"/>
      <c r="JVA126" s="293"/>
      <c r="JVB126" s="292"/>
      <c r="JVC126" s="292"/>
      <c r="JVD126" s="292"/>
      <c r="JVE126" s="285"/>
      <c r="JVF126" s="286"/>
      <c r="JVG126" s="287"/>
      <c r="JVH126" s="286"/>
      <c r="JVI126" s="288"/>
      <c r="JVJ126" s="289"/>
      <c r="JVK126" s="289"/>
      <c r="JVL126" s="289"/>
      <c r="JVM126" s="289"/>
      <c r="JVN126" s="289"/>
      <c r="JVO126" s="289"/>
      <c r="JVP126" s="290"/>
      <c r="JVQ126" s="291"/>
      <c r="JVR126" s="289"/>
      <c r="JVS126" s="289"/>
      <c r="JVT126" s="289"/>
      <c r="JVU126" s="289"/>
      <c r="JVV126" s="289"/>
      <c r="JVW126" s="289"/>
      <c r="JVX126" s="289"/>
      <c r="JVY126" s="289"/>
      <c r="JVZ126" s="289"/>
      <c r="JWA126" s="289"/>
      <c r="JWB126" s="292"/>
      <c r="JWC126" s="293"/>
      <c r="JWD126" s="292"/>
      <c r="JWE126" s="292"/>
      <c r="JWF126" s="292"/>
      <c r="JWG126" s="285"/>
      <c r="JWH126" s="286"/>
      <c r="JWI126" s="287"/>
      <c r="JWJ126" s="286"/>
      <c r="JWK126" s="288"/>
      <c r="JWL126" s="289"/>
      <c r="JWM126" s="289"/>
      <c r="JWN126" s="289"/>
      <c r="JWO126" s="289"/>
      <c r="JWP126" s="289"/>
      <c r="JWQ126" s="289"/>
      <c r="JWR126" s="290"/>
      <c r="JWS126" s="291"/>
      <c r="JWT126" s="289"/>
      <c r="JWU126" s="289"/>
      <c r="JWV126" s="289"/>
      <c r="JWW126" s="289"/>
      <c r="JWX126" s="289"/>
      <c r="JWY126" s="289"/>
      <c r="JWZ126" s="289"/>
      <c r="JXA126" s="289"/>
      <c r="JXB126" s="289"/>
      <c r="JXC126" s="289"/>
      <c r="JXD126" s="292"/>
      <c r="JXE126" s="293"/>
      <c r="JXF126" s="292"/>
      <c r="JXG126" s="292"/>
      <c r="JXH126" s="292"/>
      <c r="JXI126" s="285"/>
      <c r="JXJ126" s="286"/>
      <c r="JXK126" s="287"/>
      <c r="JXL126" s="286"/>
      <c r="JXM126" s="288"/>
      <c r="JXN126" s="289"/>
      <c r="JXO126" s="289"/>
      <c r="JXP126" s="289"/>
      <c r="JXQ126" s="289"/>
      <c r="JXR126" s="289"/>
      <c r="JXS126" s="289"/>
      <c r="JXT126" s="290"/>
      <c r="JXU126" s="291"/>
      <c r="JXV126" s="289"/>
      <c r="JXW126" s="289"/>
      <c r="JXX126" s="289"/>
      <c r="JXY126" s="289"/>
      <c r="JXZ126" s="289"/>
      <c r="JYA126" s="289"/>
      <c r="JYB126" s="289"/>
      <c r="JYC126" s="289"/>
      <c r="JYD126" s="289"/>
      <c r="JYE126" s="289"/>
      <c r="JYF126" s="292"/>
      <c r="JYG126" s="293"/>
      <c r="JYH126" s="292"/>
      <c r="JYI126" s="292"/>
      <c r="JYJ126" s="292"/>
      <c r="JYK126" s="285"/>
      <c r="JYL126" s="286"/>
      <c r="JYM126" s="287"/>
      <c r="JYN126" s="286"/>
      <c r="JYO126" s="288"/>
      <c r="JYP126" s="289"/>
      <c r="JYQ126" s="289"/>
      <c r="JYR126" s="289"/>
      <c r="JYS126" s="289"/>
      <c r="JYT126" s="289"/>
      <c r="JYU126" s="289"/>
      <c r="JYV126" s="290"/>
      <c r="JYW126" s="291"/>
      <c r="JYX126" s="289"/>
      <c r="JYY126" s="289"/>
      <c r="JYZ126" s="289"/>
      <c r="JZA126" s="289"/>
      <c r="JZB126" s="289"/>
      <c r="JZC126" s="289"/>
      <c r="JZD126" s="289"/>
      <c r="JZE126" s="289"/>
      <c r="JZF126" s="289"/>
      <c r="JZG126" s="289"/>
      <c r="JZH126" s="292"/>
      <c r="JZI126" s="293"/>
      <c r="JZJ126" s="292"/>
      <c r="JZK126" s="292"/>
      <c r="JZL126" s="292"/>
      <c r="JZM126" s="285"/>
      <c r="JZN126" s="286"/>
      <c r="JZO126" s="287"/>
      <c r="JZP126" s="286"/>
      <c r="JZQ126" s="288"/>
      <c r="JZR126" s="289"/>
      <c r="JZS126" s="289"/>
      <c r="JZT126" s="289"/>
      <c r="JZU126" s="289"/>
      <c r="JZV126" s="289"/>
      <c r="JZW126" s="289"/>
      <c r="JZX126" s="290"/>
      <c r="JZY126" s="291"/>
      <c r="JZZ126" s="289"/>
      <c r="KAA126" s="289"/>
      <c r="KAB126" s="289"/>
      <c r="KAC126" s="289"/>
      <c r="KAD126" s="289"/>
      <c r="KAE126" s="289"/>
      <c r="KAF126" s="289"/>
      <c r="KAG126" s="289"/>
      <c r="KAH126" s="289"/>
      <c r="KAI126" s="289"/>
      <c r="KAJ126" s="292"/>
      <c r="KAK126" s="293"/>
      <c r="KAL126" s="292"/>
      <c r="KAM126" s="292"/>
      <c r="KAN126" s="292"/>
      <c r="KAO126" s="285"/>
      <c r="KAP126" s="286"/>
      <c r="KAQ126" s="287"/>
      <c r="KAR126" s="286"/>
      <c r="KAS126" s="288"/>
      <c r="KAT126" s="289"/>
      <c r="KAU126" s="289"/>
      <c r="KAV126" s="289"/>
      <c r="KAW126" s="289"/>
      <c r="KAX126" s="289"/>
      <c r="KAY126" s="289"/>
      <c r="KAZ126" s="290"/>
      <c r="KBA126" s="291"/>
      <c r="KBB126" s="289"/>
      <c r="KBC126" s="289"/>
      <c r="KBD126" s="289"/>
      <c r="KBE126" s="289"/>
      <c r="KBF126" s="289"/>
      <c r="KBG126" s="289"/>
      <c r="KBH126" s="289"/>
      <c r="KBI126" s="289"/>
      <c r="KBJ126" s="289"/>
      <c r="KBK126" s="289"/>
      <c r="KBL126" s="292"/>
      <c r="KBM126" s="293"/>
      <c r="KBN126" s="292"/>
      <c r="KBO126" s="292"/>
      <c r="KBP126" s="292"/>
      <c r="KBQ126" s="285"/>
      <c r="KBR126" s="286"/>
      <c r="KBS126" s="287"/>
      <c r="KBT126" s="286"/>
      <c r="KBU126" s="288"/>
      <c r="KBV126" s="289"/>
      <c r="KBW126" s="289"/>
      <c r="KBX126" s="289"/>
      <c r="KBY126" s="289"/>
      <c r="KBZ126" s="289"/>
      <c r="KCA126" s="289"/>
      <c r="KCB126" s="290"/>
      <c r="KCC126" s="291"/>
      <c r="KCD126" s="289"/>
      <c r="KCE126" s="289"/>
      <c r="KCF126" s="289"/>
      <c r="KCG126" s="289"/>
      <c r="KCH126" s="289"/>
      <c r="KCI126" s="289"/>
      <c r="KCJ126" s="289"/>
      <c r="KCK126" s="289"/>
      <c r="KCL126" s="289"/>
      <c r="KCM126" s="289"/>
      <c r="KCN126" s="292"/>
      <c r="KCO126" s="293"/>
      <c r="KCP126" s="292"/>
      <c r="KCQ126" s="292"/>
      <c r="KCR126" s="292"/>
      <c r="KCS126" s="285"/>
      <c r="KCT126" s="286"/>
      <c r="KCU126" s="287"/>
      <c r="KCV126" s="286"/>
      <c r="KCW126" s="288"/>
      <c r="KCX126" s="289"/>
      <c r="KCY126" s="289"/>
      <c r="KCZ126" s="289"/>
      <c r="KDA126" s="289"/>
      <c r="KDB126" s="289"/>
      <c r="KDC126" s="289"/>
      <c r="KDD126" s="290"/>
      <c r="KDE126" s="291"/>
      <c r="KDF126" s="289"/>
      <c r="KDG126" s="289"/>
      <c r="KDH126" s="289"/>
      <c r="KDI126" s="289"/>
      <c r="KDJ126" s="289"/>
      <c r="KDK126" s="289"/>
      <c r="KDL126" s="289"/>
      <c r="KDM126" s="289"/>
      <c r="KDN126" s="289"/>
      <c r="KDO126" s="289"/>
      <c r="KDP126" s="292"/>
      <c r="KDQ126" s="293"/>
      <c r="KDR126" s="292"/>
      <c r="KDS126" s="292"/>
      <c r="KDT126" s="292"/>
      <c r="KDU126" s="285"/>
      <c r="KDV126" s="286"/>
      <c r="KDW126" s="287"/>
      <c r="KDX126" s="286"/>
      <c r="KDY126" s="288"/>
      <c r="KDZ126" s="289"/>
      <c r="KEA126" s="289"/>
      <c r="KEB126" s="289"/>
      <c r="KEC126" s="289"/>
      <c r="KED126" s="289"/>
      <c r="KEE126" s="289"/>
      <c r="KEF126" s="290"/>
      <c r="KEG126" s="291"/>
      <c r="KEH126" s="289"/>
      <c r="KEI126" s="289"/>
      <c r="KEJ126" s="289"/>
      <c r="KEK126" s="289"/>
      <c r="KEL126" s="289"/>
      <c r="KEM126" s="289"/>
      <c r="KEN126" s="289"/>
      <c r="KEO126" s="289"/>
      <c r="KEP126" s="289"/>
      <c r="KEQ126" s="289"/>
      <c r="KER126" s="292"/>
      <c r="KES126" s="293"/>
      <c r="KET126" s="292"/>
      <c r="KEU126" s="292"/>
      <c r="KEV126" s="292"/>
      <c r="KEW126" s="285"/>
      <c r="KEX126" s="286"/>
      <c r="KEY126" s="287"/>
      <c r="KEZ126" s="286"/>
      <c r="KFA126" s="288"/>
      <c r="KFB126" s="289"/>
      <c r="KFC126" s="289"/>
      <c r="KFD126" s="289"/>
      <c r="KFE126" s="289"/>
      <c r="KFF126" s="289"/>
      <c r="KFG126" s="289"/>
      <c r="KFH126" s="290"/>
      <c r="KFI126" s="291"/>
      <c r="KFJ126" s="289"/>
      <c r="KFK126" s="289"/>
      <c r="KFL126" s="289"/>
      <c r="KFM126" s="289"/>
      <c r="KFN126" s="289"/>
      <c r="KFO126" s="289"/>
      <c r="KFP126" s="289"/>
      <c r="KFQ126" s="289"/>
      <c r="KFR126" s="289"/>
      <c r="KFS126" s="289"/>
      <c r="KFT126" s="292"/>
      <c r="KFU126" s="293"/>
      <c r="KFV126" s="292"/>
      <c r="KFW126" s="292"/>
      <c r="KFX126" s="292"/>
      <c r="KFY126" s="285"/>
      <c r="KFZ126" s="286"/>
      <c r="KGA126" s="287"/>
      <c r="KGB126" s="286"/>
      <c r="KGC126" s="288"/>
      <c r="KGD126" s="289"/>
      <c r="KGE126" s="289"/>
      <c r="KGF126" s="289"/>
      <c r="KGG126" s="289"/>
      <c r="KGH126" s="289"/>
      <c r="KGI126" s="289"/>
      <c r="KGJ126" s="290"/>
      <c r="KGK126" s="291"/>
      <c r="KGL126" s="289"/>
      <c r="KGM126" s="289"/>
      <c r="KGN126" s="289"/>
      <c r="KGO126" s="289"/>
      <c r="KGP126" s="289"/>
      <c r="KGQ126" s="289"/>
      <c r="KGR126" s="289"/>
      <c r="KGS126" s="289"/>
      <c r="KGT126" s="289"/>
      <c r="KGU126" s="289"/>
      <c r="KGV126" s="292"/>
      <c r="KGW126" s="293"/>
      <c r="KGX126" s="292"/>
      <c r="KGY126" s="292"/>
      <c r="KGZ126" s="292"/>
      <c r="KHA126" s="285"/>
      <c r="KHB126" s="286"/>
      <c r="KHC126" s="287"/>
      <c r="KHD126" s="286"/>
      <c r="KHE126" s="288"/>
      <c r="KHF126" s="289"/>
      <c r="KHG126" s="289"/>
      <c r="KHH126" s="289"/>
      <c r="KHI126" s="289"/>
      <c r="KHJ126" s="289"/>
      <c r="KHK126" s="289"/>
      <c r="KHL126" s="290"/>
      <c r="KHM126" s="291"/>
      <c r="KHN126" s="289"/>
      <c r="KHO126" s="289"/>
      <c r="KHP126" s="289"/>
      <c r="KHQ126" s="289"/>
      <c r="KHR126" s="289"/>
      <c r="KHS126" s="289"/>
      <c r="KHT126" s="289"/>
      <c r="KHU126" s="289"/>
      <c r="KHV126" s="289"/>
      <c r="KHW126" s="289"/>
      <c r="KHX126" s="292"/>
      <c r="KHY126" s="293"/>
      <c r="KHZ126" s="292"/>
      <c r="KIA126" s="292"/>
      <c r="KIB126" s="292"/>
      <c r="KIC126" s="285"/>
      <c r="KID126" s="286"/>
      <c r="KIE126" s="287"/>
      <c r="KIF126" s="286"/>
      <c r="KIG126" s="288"/>
      <c r="KIH126" s="289"/>
      <c r="KII126" s="289"/>
      <c r="KIJ126" s="289"/>
      <c r="KIK126" s="289"/>
      <c r="KIL126" s="289"/>
      <c r="KIM126" s="289"/>
      <c r="KIN126" s="290"/>
      <c r="KIO126" s="291"/>
      <c r="KIP126" s="289"/>
      <c r="KIQ126" s="289"/>
      <c r="KIR126" s="289"/>
      <c r="KIS126" s="289"/>
      <c r="KIT126" s="289"/>
      <c r="KIU126" s="289"/>
      <c r="KIV126" s="289"/>
      <c r="KIW126" s="289"/>
      <c r="KIX126" s="289"/>
      <c r="KIY126" s="289"/>
      <c r="KIZ126" s="292"/>
      <c r="KJA126" s="293"/>
      <c r="KJB126" s="292"/>
      <c r="KJC126" s="292"/>
      <c r="KJD126" s="292"/>
      <c r="KJE126" s="285"/>
      <c r="KJF126" s="286"/>
      <c r="KJG126" s="287"/>
      <c r="KJH126" s="286"/>
      <c r="KJI126" s="288"/>
      <c r="KJJ126" s="289"/>
      <c r="KJK126" s="289"/>
      <c r="KJL126" s="289"/>
      <c r="KJM126" s="289"/>
      <c r="KJN126" s="289"/>
      <c r="KJO126" s="289"/>
      <c r="KJP126" s="290"/>
      <c r="KJQ126" s="291"/>
      <c r="KJR126" s="289"/>
      <c r="KJS126" s="289"/>
      <c r="KJT126" s="289"/>
      <c r="KJU126" s="289"/>
      <c r="KJV126" s="289"/>
      <c r="KJW126" s="289"/>
      <c r="KJX126" s="289"/>
      <c r="KJY126" s="289"/>
      <c r="KJZ126" s="289"/>
      <c r="KKA126" s="289"/>
      <c r="KKB126" s="292"/>
      <c r="KKC126" s="293"/>
      <c r="KKD126" s="292"/>
      <c r="KKE126" s="292"/>
      <c r="KKF126" s="292"/>
      <c r="KKG126" s="285"/>
      <c r="KKH126" s="286"/>
      <c r="KKI126" s="287"/>
      <c r="KKJ126" s="286"/>
      <c r="KKK126" s="288"/>
      <c r="KKL126" s="289"/>
      <c r="KKM126" s="289"/>
      <c r="KKN126" s="289"/>
      <c r="KKO126" s="289"/>
      <c r="KKP126" s="289"/>
      <c r="KKQ126" s="289"/>
      <c r="KKR126" s="290"/>
      <c r="KKS126" s="291"/>
      <c r="KKT126" s="289"/>
      <c r="KKU126" s="289"/>
      <c r="KKV126" s="289"/>
      <c r="KKW126" s="289"/>
      <c r="KKX126" s="289"/>
      <c r="KKY126" s="289"/>
      <c r="KKZ126" s="289"/>
      <c r="KLA126" s="289"/>
      <c r="KLB126" s="289"/>
      <c r="KLC126" s="289"/>
      <c r="KLD126" s="292"/>
      <c r="KLE126" s="293"/>
      <c r="KLF126" s="292"/>
      <c r="KLG126" s="292"/>
      <c r="KLH126" s="292"/>
      <c r="KLI126" s="285"/>
      <c r="KLJ126" s="286"/>
      <c r="KLK126" s="287"/>
      <c r="KLL126" s="286"/>
      <c r="KLM126" s="288"/>
      <c r="KLN126" s="289"/>
      <c r="KLO126" s="289"/>
      <c r="KLP126" s="289"/>
      <c r="KLQ126" s="289"/>
      <c r="KLR126" s="289"/>
      <c r="KLS126" s="289"/>
      <c r="KLT126" s="290"/>
      <c r="KLU126" s="291"/>
      <c r="KLV126" s="289"/>
      <c r="KLW126" s="289"/>
      <c r="KLX126" s="289"/>
      <c r="KLY126" s="289"/>
      <c r="KLZ126" s="289"/>
      <c r="KMA126" s="289"/>
      <c r="KMB126" s="289"/>
      <c r="KMC126" s="289"/>
      <c r="KMD126" s="289"/>
      <c r="KME126" s="289"/>
      <c r="KMF126" s="292"/>
      <c r="KMG126" s="293"/>
      <c r="KMH126" s="292"/>
      <c r="KMI126" s="292"/>
      <c r="KMJ126" s="292"/>
      <c r="KMK126" s="285"/>
      <c r="KML126" s="286"/>
      <c r="KMM126" s="287"/>
      <c r="KMN126" s="286"/>
      <c r="KMO126" s="288"/>
      <c r="KMP126" s="289"/>
      <c r="KMQ126" s="289"/>
      <c r="KMR126" s="289"/>
      <c r="KMS126" s="289"/>
      <c r="KMT126" s="289"/>
      <c r="KMU126" s="289"/>
      <c r="KMV126" s="290"/>
      <c r="KMW126" s="291"/>
      <c r="KMX126" s="289"/>
      <c r="KMY126" s="289"/>
      <c r="KMZ126" s="289"/>
      <c r="KNA126" s="289"/>
      <c r="KNB126" s="289"/>
      <c r="KNC126" s="289"/>
      <c r="KND126" s="289"/>
      <c r="KNE126" s="289"/>
      <c r="KNF126" s="289"/>
      <c r="KNG126" s="289"/>
      <c r="KNH126" s="292"/>
      <c r="KNI126" s="293"/>
      <c r="KNJ126" s="292"/>
      <c r="KNK126" s="292"/>
      <c r="KNL126" s="292"/>
      <c r="KNM126" s="285"/>
      <c r="KNN126" s="286"/>
      <c r="KNO126" s="287"/>
      <c r="KNP126" s="286"/>
      <c r="KNQ126" s="288"/>
      <c r="KNR126" s="289"/>
      <c r="KNS126" s="289"/>
      <c r="KNT126" s="289"/>
      <c r="KNU126" s="289"/>
      <c r="KNV126" s="289"/>
      <c r="KNW126" s="289"/>
      <c r="KNX126" s="290"/>
      <c r="KNY126" s="291"/>
      <c r="KNZ126" s="289"/>
      <c r="KOA126" s="289"/>
      <c r="KOB126" s="289"/>
      <c r="KOC126" s="289"/>
      <c r="KOD126" s="289"/>
      <c r="KOE126" s="289"/>
      <c r="KOF126" s="289"/>
      <c r="KOG126" s="289"/>
      <c r="KOH126" s="289"/>
      <c r="KOI126" s="289"/>
      <c r="KOJ126" s="292"/>
      <c r="KOK126" s="293"/>
      <c r="KOL126" s="292"/>
      <c r="KOM126" s="292"/>
      <c r="KON126" s="292"/>
      <c r="KOO126" s="285"/>
      <c r="KOP126" s="286"/>
      <c r="KOQ126" s="287"/>
      <c r="KOR126" s="286"/>
      <c r="KOS126" s="288"/>
      <c r="KOT126" s="289"/>
      <c r="KOU126" s="289"/>
      <c r="KOV126" s="289"/>
      <c r="KOW126" s="289"/>
      <c r="KOX126" s="289"/>
      <c r="KOY126" s="289"/>
      <c r="KOZ126" s="290"/>
      <c r="KPA126" s="291"/>
      <c r="KPB126" s="289"/>
      <c r="KPC126" s="289"/>
      <c r="KPD126" s="289"/>
      <c r="KPE126" s="289"/>
      <c r="KPF126" s="289"/>
      <c r="KPG126" s="289"/>
      <c r="KPH126" s="289"/>
      <c r="KPI126" s="289"/>
      <c r="KPJ126" s="289"/>
      <c r="KPK126" s="289"/>
      <c r="KPL126" s="292"/>
      <c r="KPM126" s="293"/>
      <c r="KPN126" s="292"/>
      <c r="KPO126" s="292"/>
      <c r="KPP126" s="292"/>
      <c r="KPQ126" s="285"/>
      <c r="KPR126" s="286"/>
      <c r="KPS126" s="287"/>
      <c r="KPT126" s="286"/>
      <c r="KPU126" s="288"/>
      <c r="KPV126" s="289"/>
      <c r="KPW126" s="289"/>
      <c r="KPX126" s="289"/>
      <c r="KPY126" s="289"/>
      <c r="KPZ126" s="289"/>
      <c r="KQA126" s="289"/>
      <c r="KQB126" s="290"/>
      <c r="KQC126" s="291"/>
      <c r="KQD126" s="289"/>
      <c r="KQE126" s="289"/>
      <c r="KQF126" s="289"/>
      <c r="KQG126" s="289"/>
      <c r="KQH126" s="289"/>
      <c r="KQI126" s="289"/>
      <c r="KQJ126" s="289"/>
      <c r="KQK126" s="289"/>
      <c r="KQL126" s="289"/>
      <c r="KQM126" s="289"/>
      <c r="KQN126" s="292"/>
      <c r="KQO126" s="293"/>
      <c r="KQP126" s="292"/>
      <c r="KQQ126" s="292"/>
      <c r="KQR126" s="292"/>
      <c r="KQS126" s="285"/>
      <c r="KQT126" s="286"/>
      <c r="KQU126" s="287"/>
      <c r="KQV126" s="286"/>
      <c r="KQW126" s="288"/>
      <c r="KQX126" s="289"/>
      <c r="KQY126" s="289"/>
      <c r="KQZ126" s="289"/>
      <c r="KRA126" s="289"/>
      <c r="KRB126" s="289"/>
      <c r="KRC126" s="289"/>
      <c r="KRD126" s="290"/>
      <c r="KRE126" s="291"/>
      <c r="KRF126" s="289"/>
      <c r="KRG126" s="289"/>
      <c r="KRH126" s="289"/>
      <c r="KRI126" s="289"/>
      <c r="KRJ126" s="289"/>
      <c r="KRK126" s="289"/>
      <c r="KRL126" s="289"/>
      <c r="KRM126" s="289"/>
      <c r="KRN126" s="289"/>
      <c r="KRO126" s="289"/>
      <c r="KRP126" s="292"/>
      <c r="KRQ126" s="293"/>
      <c r="KRR126" s="292"/>
      <c r="KRS126" s="292"/>
      <c r="KRT126" s="292"/>
      <c r="KRU126" s="285"/>
      <c r="KRV126" s="286"/>
      <c r="KRW126" s="287"/>
      <c r="KRX126" s="286"/>
      <c r="KRY126" s="288"/>
      <c r="KRZ126" s="289"/>
      <c r="KSA126" s="289"/>
      <c r="KSB126" s="289"/>
      <c r="KSC126" s="289"/>
      <c r="KSD126" s="289"/>
      <c r="KSE126" s="289"/>
      <c r="KSF126" s="290"/>
      <c r="KSG126" s="291"/>
      <c r="KSH126" s="289"/>
      <c r="KSI126" s="289"/>
      <c r="KSJ126" s="289"/>
      <c r="KSK126" s="289"/>
      <c r="KSL126" s="289"/>
      <c r="KSM126" s="289"/>
      <c r="KSN126" s="289"/>
      <c r="KSO126" s="289"/>
      <c r="KSP126" s="289"/>
      <c r="KSQ126" s="289"/>
      <c r="KSR126" s="292"/>
      <c r="KSS126" s="293"/>
      <c r="KST126" s="292"/>
      <c r="KSU126" s="292"/>
      <c r="KSV126" s="292"/>
      <c r="KSW126" s="285"/>
      <c r="KSX126" s="286"/>
      <c r="KSY126" s="287"/>
      <c r="KSZ126" s="286"/>
      <c r="KTA126" s="288"/>
      <c r="KTB126" s="289"/>
      <c r="KTC126" s="289"/>
      <c r="KTD126" s="289"/>
      <c r="KTE126" s="289"/>
      <c r="KTF126" s="289"/>
      <c r="KTG126" s="289"/>
      <c r="KTH126" s="290"/>
      <c r="KTI126" s="291"/>
      <c r="KTJ126" s="289"/>
      <c r="KTK126" s="289"/>
      <c r="KTL126" s="289"/>
      <c r="KTM126" s="289"/>
      <c r="KTN126" s="289"/>
      <c r="KTO126" s="289"/>
      <c r="KTP126" s="289"/>
      <c r="KTQ126" s="289"/>
      <c r="KTR126" s="289"/>
      <c r="KTS126" s="289"/>
      <c r="KTT126" s="292"/>
      <c r="KTU126" s="293"/>
      <c r="KTV126" s="292"/>
      <c r="KTW126" s="292"/>
      <c r="KTX126" s="292"/>
      <c r="KTY126" s="285"/>
      <c r="KTZ126" s="286"/>
      <c r="KUA126" s="287"/>
      <c r="KUB126" s="286"/>
      <c r="KUC126" s="288"/>
      <c r="KUD126" s="289"/>
      <c r="KUE126" s="289"/>
      <c r="KUF126" s="289"/>
      <c r="KUG126" s="289"/>
      <c r="KUH126" s="289"/>
      <c r="KUI126" s="289"/>
      <c r="KUJ126" s="290"/>
      <c r="KUK126" s="291"/>
      <c r="KUL126" s="289"/>
      <c r="KUM126" s="289"/>
      <c r="KUN126" s="289"/>
      <c r="KUO126" s="289"/>
      <c r="KUP126" s="289"/>
      <c r="KUQ126" s="289"/>
      <c r="KUR126" s="289"/>
      <c r="KUS126" s="289"/>
      <c r="KUT126" s="289"/>
      <c r="KUU126" s="289"/>
      <c r="KUV126" s="292"/>
      <c r="KUW126" s="293"/>
      <c r="KUX126" s="292"/>
      <c r="KUY126" s="292"/>
      <c r="KUZ126" s="292"/>
      <c r="KVA126" s="285"/>
      <c r="KVB126" s="286"/>
      <c r="KVC126" s="287"/>
      <c r="KVD126" s="286"/>
      <c r="KVE126" s="288"/>
      <c r="KVF126" s="289"/>
      <c r="KVG126" s="289"/>
      <c r="KVH126" s="289"/>
      <c r="KVI126" s="289"/>
      <c r="KVJ126" s="289"/>
      <c r="KVK126" s="289"/>
      <c r="KVL126" s="290"/>
      <c r="KVM126" s="291"/>
      <c r="KVN126" s="289"/>
      <c r="KVO126" s="289"/>
      <c r="KVP126" s="289"/>
      <c r="KVQ126" s="289"/>
      <c r="KVR126" s="289"/>
      <c r="KVS126" s="289"/>
      <c r="KVT126" s="289"/>
      <c r="KVU126" s="289"/>
      <c r="KVV126" s="289"/>
      <c r="KVW126" s="289"/>
      <c r="KVX126" s="292"/>
      <c r="KVY126" s="293"/>
      <c r="KVZ126" s="292"/>
      <c r="KWA126" s="292"/>
      <c r="KWB126" s="292"/>
      <c r="KWC126" s="285"/>
      <c r="KWD126" s="286"/>
      <c r="KWE126" s="287"/>
      <c r="KWF126" s="286"/>
      <c r="KWG126" s="288"/>
      <c r="KWH126" s="289"/>
      <c r="KWI126" s="289"/>
      <c r="KWJ126" s="289"/>
      <c r="KWK126" s="289"/>
      <c r="KWL126" s="289"/>
      <c r="KWM126" s="289"/>
      <c r="KWN126" s="290"/>
      <c r="KWO126" s="291"/>
      <c r="KWP126" s="289"/>
      <c r="KWQ126" s="289"/>
      <c r="KWR126" s="289"/>
      <c r="KWS126" s="289"/>
      <c r="KWT126" s="289"/>
      <c r="KWU126" s="289"/>
      <c r="KWV126" s="289"/>
      <c r="KWW126" s="289"/>
      <c r="KWX126" s="289"/>
      <c r="KWY126" s="289"/>
      <c r="KWZ126" s="292"/>
      <c r="KXA126" s="293"/>
      <c r="KXB126" s="292"/>
      <c r="KXC126" s="292"/>
      <c r="KXD126" s="292"/>
      <c r="KXE126" s="285"/>
      <c r="KXF126" s="286"/>
      <c r="KXG126" s="287"/>
      <c r="KXH126" s="286"/>
      <c r="KXI126" s="288"/>
      <c r="KXJ126" s="289"/>
      <c r="KXK126" s="289"/>
      <c r="KXL126" s="289"/>
      <c r="KXM126" s="289"/>
      <c r="KXN126" s="289"/>
      <c r="KXO126" s="289"/>
      <c r="KXP126" s="290"/>
      <c r="KXQ126" s="291"/>
      <c r="KXR126" s="289"/>
      <c r="KXS126" s="289"/>
      <c r="KXT126" s="289"/>
      <c r="KXU126" s="289"/>
      <c r="KXV126" s="289"/>
      <c r="KXW126" s="289"/>
      <c r="KXX126" s="289"/>
      <c r="KXY126" s="289"/>
      <c r="KXZ126" s="289"/>
      <c r="KYA126" s="289"/>
      <c r="KYB126" s="292"/>
      <c r="KYC126" s="293"/>
      <c r="KYD126" s="292"/>
      <c r="KYE126" s="292"/>
      <c r="KYF126" s="292"/>
      <c r="KYG126" s="285"/>
      <c r="KYH126" s="286"/>
      <c r="KYI126" s="287"/>
      <c r="KYJ126" s="286"/>
      <c r="KYK126" s="288"/>
      <c r="KYL126" s="289"/>
      <c r="KYM126" s="289"/>
      <c r="KYN126" s="289"/>
      <c r="KYO126" s="289"/>
      <c r="KYP126" s="289"/>
      <c r="KYQ126" s="289"/>
      <c r="KYR126" s="290"/>
      <c r="KYS126" s="291"/>
      <c r="KYT126" s="289"/>
      <c r="KYU126" s="289"/>
      <c r="KYV126" s="289"/>
      <c r="KYW126" s="289"/>
      <c r="KYX126" s="289"/>
      <c r="KYY126" s="289"/>
      <c r="KYZ126" s="289"/>
      <c r="KZA126" s="289"/>
      <c r="KZB126" s="289"/>
      <c r="KZC126" s="289"/>
      <c r="KZD126" s="292"/>
      <c r="KZE126" s="293"/>
      <c r="KZF126" s="292"/>
      <c r="KZG126" s="292"/>
      <c r="KZH126" s="292"/>
      <c r="KZI126" s="285"/>
      <c r="KZJ126" s="286"/>
      <c r="KZK126" s="287"/>
      <c r="KZL126" s="286"/>
      <c r="KZM126" s="288"/>
      <c r="KZN126" s="289"/>
      <c r="KZO126" s="289"/>
      <c r="KZP126" s="289"/>
      <c r="KZQ126" s="289"/>
      <c r="KZR126" s="289"/>
      <c r="KZS126" s="289"/>
      <c r="KZT126" s="290"/>
      <c r="KZU126" s="291"/>
      <c r="KZV126" s="289"/>
      <c r="KZW126" s="289"/>
      <c r="KZX126" s="289"/>
      <c r="KZY126" s="289"/>
      <c r="KZZ126" s="289"/>
      <c r="LAA126" s="289"/>
      <c r="LAB126" s="289"/>
      <c r="LAC126" s="289"/>
      <c r="LAD126" s="289"/>
      <c r="LAE126" s="289"/>
      <c r="LAF126" s="292"/>
      <c r="LAG126" s="293"/>
      <c r="LAH126" s="292"/>
      <c r="LAI126" s="292"/>
      <c r="LAJ126" s="292"/>
      <c r="LAK126" s="285"/>
      <c r="LAL126" s="286"/>
      <c r="LAM126" s="287"/>
      <c r="LAN126" s="286"/>
      <c r="LAO126" s="288"/>
      <c r="LAP126" s="289"/>
      <c r="LAQ126" s="289"/>
      <c r="LAR126" s="289"/>
      <c r="LAS126" s="289"/>
      <c r="LAT126" s="289"/>
      <c r="LAU126" s="289"/>
      <c r="LAV126" s="290"/>
      <c r="LAW126" s="291"/>
      <c r="LAX126" s="289"/>
      <c r="LAY126" s="289"/>
      <c r="LAZ126" s="289"/>
      <c r="LBA126" s="289"/>
      <c r="LBB126" s="289"/>
      <c r="LBC126" s="289"/>
      <c r="LBD126" s="289"/>
      <c r="LBE126" s="289"/>
      <c r="LBF126" s="289"/>
      <c r="LBG126" s="289"/>
      <c r="LBH126" s="292"/>
      <c r="LBI126" s="293"/>
      <c r="LBJ126" s="292"/>
      <c r="LBK126" s="292"/>
      <c r="LBL126" s="292"/>
      <c r="LBM126" s="285"/>
      <c r="LBN126" s="286"/>
      <c r="LBO126" s="287"/>
      <c r="LBP126" s="286"/>
      <c r="LBQ126" s="288"/>
      <c r="LBR126" s="289"/>
      <c r="LBS126" s="289"/>
      <c r="LBT126" s="289"/>
      <c r="LBU126" s="289"/>
      <c r="LBV126" s="289"/>
      <c r="LBW126" s="289"/>
      <c r="LBX126" s="290"/>
      <c r="LBY126" s="291"/>
      <c r="LBZ126" s="289"/>
      <c r="LCA126" s="289"/>
      <c r="LCB126" s="289"/>
      <c r="LCC126" s="289"/>
      <c r="LCD126" s="289"/>
      <c r="LCE126" s="289"/>
      <c r="LCF126" s="289"/>
      <c r="LCG126" s="289"/>
      <c r="LCH126" s="289"/>
      <c r="LCI126" s="289"/>
      <c r="LCJ126" s="292"/>
      <c r="LCK126" s="293"/>
      <c r="LCL126" s="292"/>
      <c r="LCM126" s="292"/>
      <c r="LCN126" s="292"/>
      <c r="LCO126" s="285"/>
      <c r="LCP126" s="286"/>
      <c r="LCQ126" s="287"/>
      <c r="LCR126" s="286"/>
      <c r="LCS126" s="288"/>
      <c r="LCT126" s="289"/>
      <c r="LCU126" s="289"/>
      <c r="LCV126" s="289"/>
      <c r="LCW126" s="289"/>
      <c r="LCX126" s="289"/>
      <c r="LCY126" s="289"/>
      <c r="LCZ126" s="290"/>
      <c r="LDA126" s="291"/>
      <c r="LDB126" s="289"/>
      <c r="LDC126" s="289"/>
      <c r="LDD126" s="289"/>
      <c r="LDE126" s="289"/>
      <c r="LDF126" s="289"/>
      <c r="LDG126" s="289"/>
      <c r="LDH126" s="289"/>
      <c r="LDI126" s="289"/>
      <c r="LDJ126" s="289"/>
      <c r="LDK126" s="289"/>
      <c r="LDL126" s="292"/>
      <c r="LDM126" s="293"/>
      <c r="LDN126" s="292"/>
      <c r="LDO126" s="292"/>
      <c r="LDP126" s="292"/>
      <c r="LDQ126" s="285"/>
      <c r="LDR126" s="286"/>
      <c r="LDS126" s="287"/>
      <c r="LDT126" s="286"/>
      <c r="LDU126" s="288"/>
      <c r="LDV126" s="289"/>
      <c r="LDW126" s="289"/>
      <c r="LDX126" s="289"/>
      <c r="LDY126" s="289"/>
      <c r="LDZ126" s="289"/>
      <c r="LEA126" s="289"/>
      <c r="LEB126" s="290"/>
      <c r="LEC126" s="291"/>
      <c r="LED126" s="289"/>
      <c r="LEE126" s="289"/>
      <c r="LEF126" s="289"/>
      <c r="LEG126" s="289"/>
      <c r="LEH126" s="289"/>
      <c r="LEI126" s="289"/>
      <c r="LEJ126" s="289"/>
      <c r="LEK126" s="289"/>
      <c r="LEL126" s="289"/>
      <c r="LEM126" s="289"/>
      <c r="LEN126" s="292"/>
      <c r="LEO126" s="293"/>
      <c r="LEP126" s="292"/>
      <c r="LEQ126" s="292"/>
      <c r="LER126" s="292"/>
      <c r="LES126" s="285"/>
      <c r="LET126" s="286"/>
      <c r="LEU126" s="287"/>
      <c r="LEV126" s="286"/>
      <c r="LEW126" s="288"/>
      <c r="LEX126" s="289"/>
      <c r="LEY126" s="289"/>
      <c r="LEZ126" s="289"/>
      <c r="LFA126" s="289"/>
      <c r="LFB126" s="289"/>
      <c r="LFC126" s="289"/>
      <c r="LFD126" s="290"/>
      <c r="LFE126" s="291"/>
      <c r="LFF126" s="289"/>
      <c r="LFG126" s="289"/>
      <c r="LFH126" s="289"/>
      <c r="LFI126" s="289"/>
      <c r="LFJ126" s="289"/>
      <c r="LFK126" s="289"/>
      <c r="LFL126" s="289"/>
      <c r="LFM126" s="289"/>
      <c r="LFN126" s="289"/>
      <c r="LFO126" s="289"/>
      <c r="LFP126" s="292"/>
      <c r="LFQ126" s="293"/>
      <c r="LFR126" s="292"/>
      <c r="LFS126" s="292"/>
      <c r="LFT126" s="292"/>
      <c r="LFU126" s="285"/>
      <c r="LFV126" s="286"/>
      <c r="LFW126" s="287"/>
      <c r="LFX126" s="286"/>
      <c r="LFY126" s="288"/>
      <c r="LFZ126" s="289"/>
      <c r="LGA126" s="289"/>
      <c r="LGB126" s="289"/>
      <c r="LGC126" s="289"/>
      <c r="LGD126" s="289"/>
      <c r="LGE126" s="289"/>
      <c r="LGF126" s="290"/>
      <c r="LGG126" s="291"/>
      <c r="LGH126" s="289"/>
      <c r="LGI126" s="289"/>
      <c r="LGJ126" s="289"/>
      <c r="LGK126" s="289"/>
      <c r="LGL126" s="289"/>
      <c r="LGM126" s="289"/>
      <c r="LGN126" s="289"/>
      <c r="LGO126" s="289"/>
      <c r="LGP126" s="289"/>
      <c r="LGQ126" s="289"/>
      <c r="LGR126" s="292"/>
      <c r="LGS126" s="293"/>
      <c r="LGT126" s="292"/>
      <c r="LGU126" s="292"/>
      <c r="LGV126" s="292"/>
      <c r="LGW126" s="285"/>
      <c r="LGX126" s="286"/>
      <c r="LGY126" s="287"/>
      <c r="LGZ126" s="286"/>
      <c r="LHA126" s="288"/>
      <c r="LHB126" s="289"/>
      <c r="LHC126" s="289"/>
      <c r="LHD126" s="289"/>
      <c r="LHE126" s="289"/>
      <c r="LHF126" s="289"/>
      <c r="LHG126" s="289"/>
      <c r="LHH126" s="290"/>
      <c r="LHI126" s="291"/>
      <c r="LHJ126" s="289"/>
      <c r="LHK126" s="289"/>
      <c r="LHL126" s="289"/>
      <c r="LHM126" s="289"/>
      <c r="LHN126" s="289"/>
      <c r="LHO126" s="289"/>
      <c r="LHP126" s="289"/>
      <c r="LHQ126" s="289"/>
      <c r="LHR126" s="289"/>
      <c r="LHS126" s="289"/>
      <c r="LHT126" s="292"/>
      <c r="LHU126" s="293"/>
      <c r="LHV126" s="292"/>
      <c r="LHW126" s="292"/>
      <c r="LHX126" s="292"/>
      <c r="LHY126" s="285"/>
      <c r="LHZ126" s="286"/>
      <c r="LIA126" s="287"/>
      <c r="LIB126" s="286"/>
      <c r="LIC126" s="288"/>
      <c r="LID126" s="289"/>
      <c r="LIE126" s="289"/>
      <c r="LIF126" s="289"/>
      <c r="LIG126" s="289"/>
      <c r="LIH126" s="289"/>
      <c r="LII126" s="289"/>
      <c r="LIJ126" s="290"/>
      <c r="LIK126" s="291"/>
      <c r="LIL126" s="289"/>
      <c r="LIM126" s="289"/>
      <c r="LIN126" s="289"/>
      <c r="LIO126" s="289"/>
      <c r="LIP126" s="289"/>
      <c r="LIQ126" s="289"/>
      <c r="LIR126" s="289"/>
      <c r="LIS126" s="289"/>
      <c r="LIT126" s="289"/>
      <c r="LIU126" s="289"/>
      <c r="LIV126" s="292"/>
      <c r="LIW126" s="293"/>
      <c r="LIX126" s="292"/>
      <c r="LIY126" s="292"/>
      <c r="LIZ126" s="292"/>
      <c r="LJA126" s="285"/>
      <c r="LJB126" s="286"/>
      <c r="LJC126" s="287"/>
      <c r="LJD126" s="286"/>
      <c r="LJE126" s="288"/>
      <c r="LJF126" s="289"/>
      <c r="LJG126" s="289"/>
      <c r="LJH126" s="289"/>
      <c r="LJI126" s="289"/>
      <c r="LJJ126" s="289"/>
      <c r="LJK126" s="289"/>
      <c r="LJL126" s="290"/>
      <c r="LJM126" s="291"/>
      <c r="LJN126" s="289"/>
      <c r="LJO126" s="289"/>
      <c r="LJP126" s="289"/>
      <c r="LJQ126" s="289"/>
      <c r="LJR126" s="289"/>
      <c r="LJS126" s="289"/>
      <c r="LJT126" s="289"/>
      <c r="LJU126" s="289"/>
      <c r="LJV126" s="289"/>
      <c r="LJW126" s="289"/>
      <c r="LJX126" s="292"/>
      <c r="LJY126" s="293"/>
      <c r="LJZ126" s="292"/>
      <c r="LKA126" s="292"/>
      <c r="LKB126" s="292"/>
      <c r="LKC126" s="285"/>
      <c r="LKD126" s="286"/>
      <c r="LKE126" s="287"/>
      <c r="LKF126" s="286"/>
      <c r="LKG126" s="288"/>
      <c r="LKH126" s="289"/>
      <c r="LKI126" s="289"/>
      <c r="LKJ126" s="289"/>
      <c r="LKK126" s="289"/>
      <c r="LKL126" s="289"/>
      <c r="LKM126" s="289"/>
      <c r="LKN126" s="290"/>
      <c r="LKO126" s="291"/>
      <c r="LKP126" s="289"/>
      <c r="LKQ126" s="289"/>
      <c r="LKR126" s="289"/>
      <c r="LKS126" s="289"/>
      <c r="LKT126" s="289"/>
      <c r="LKU126" s="289"/>
      <c r="LKV126" s="289"/>
      <c r="LKW126" s="289"/>
      <c r="LKX126" s="289"/>
      <c r="LKY126" s="289"/>
      <c r="LKZ126" s="292"/>
      <c r="LLA126" s="293"/>
      <c r="LLB126" s="292"/>
      <c r="LLC126" s="292"/>
      <c r="LLD126" s="292"/>
      <c r="LLE126" s="285"/>
      <c r="LLF126" s="286"/>
      <c r="LLG126" s="287"/>
      <c r="LLH126" s="286"/>
      <c r="LLI126" s="288"/>
      <c r="LLJ126" s="289"/>
      <c r="LLK126" s="289"/>
      <c r="LLL126" s="289"/>
      <c r="LLM126" s="289"/>
      <c r="LLN126" s="289"/>
      <c r="LLO126" s="289"/>
      <c r="LLP126" s="290"/>
      <c r="LLQ126" s="291"/>
      <c r="LLR126" s="289"/>
      <c r="LLS126" s="289"/>
      <c r="LLT126" s="289"/>
      <c r="LLU126" s="289"/>
      <c r="LLV126" s="289"/>
      <c r="LLW126" s="289"/>
      <c r="LLX126" s="289"/>
      <c r="LLY126" s="289"/>
      <c r="LLZ126" s="289"/>
      <c r="LMA126" s="289"/>
      <c r="LMB126" s="292"/>
      <c r="LMC126" s="293"/>
      <c r="LMD126" s="292"/>
      <c r="LME126" s="292"/>
      <c r="LMF126" s="292"/>
      <c r="LMG126" s="285"/>
      <c r="LMH126" s="286"/>
      <c r="LMI126" s="287"/>
      <c r="LMJ126" s="286"/>
      <c r="LMK126" s="288"/>
      <c r="LML126" s="289"/>
      <c r="LMM126" s="289"/>
      <c r="LMN126" s="289"/>
      <c r="LMO126" s="289"/>
      <c r="LMP126" s="289"/>
      <c r="LMQ126" s="289"/>
      <c r="LMR126" s="290"/>
      <c r="LMS126" s="291"/>
      <c r="LMT126" s="289"/>
      <c r="LMU126" s="289"/>
      <c r="LMV126" s="289"/>
      <c r="LMW126" s="289"/>
      <c r="LMX126" s="289"/>
      <c r="LMY126" s="289"/>
      <c r="LMZ126" s="289"/>
      <c r="LNA126" s="289"/>
      <c r="LNB126" s="289"/>
      <c r="LNC126" s="289"/>
      <c r="LND126" s="292"/>
      <c r="LNE126" s="293"/>
      <c r="LNF126" s="292"/>
      <c r="LNG126" s="292"/>
      <c r="LNH126" s="292"/>
      <c r="LNI126" s="285"/>
      <c r="LNJ126" s="286"/>
      <c r="LNK126" s="287"/>
      <c r="LNL126" s="286"/>
      <c r="LNM126" s="288"/>
      <c r="LNN126" s="289"/>
      <c r="LNO126" s="289"/>
      <c r="LNP126" s="289"/>
      <c r="LNQ126" s="289"/>
      <c r="LNR126" s="289"/>
      <c r="LNS126" s="289"/>
      <c r="LNT126" s="290"/>
      <c r="LNU126" s="291"/>
      <c r="LNV126" s="289"/>
      <c r="LNW126" s="289"/>
      <c r="LNX126" s="289"/>
      <c r="LNY126" s="289"/>
      <c r="LNZ126" s="289"/>
      <c r="LOA126" s="289"/>
      <c r="LOB126" s="289"/>
      <c r="LOC126" s="289"/>
      <c r="LOD126" s="289"/>
      <c r="LOE126" s="289"/>
      <c r="LOF126" s="292"/>
      <c r="LOG126" s="293"/>
      <c r="LOH126" s="292"/>
      <c r="LOI126" s="292"/>
      <c r="LOJ126" s="292"/>
      <c r="LOK126" s="285"/>
      <c r="LOL126" s="286"/>
      <c r="LOM126" s="287"/>
      <c r="LON126" s="286"/>
      <c r="LOO126" s="288"/>
      <c r="LOP126" s="289"/>
      <c r="LOQ126" s="289"/>
      <c r="LOR126" s="289"/>
      <c r="LOS126" s="289"/>
      <c r="LOT126" s="289"/>
      <c r="LOU126" s="289"/>
      <c r="LOV126" s="290"/>
      <c r="LOW126" s="291"/>
      <c r="LOX126" s="289"/>
      <c r="LOY126" s="289"/>
      <c r="LOZ126" s="289"/>
      <c r="LPA126" s="289"/>
      <c r="LPB126" s="289"/>
      <c r="LPC126" s="289"/>
      <c r="LPD126" s="289"/>
      <c r="LPE126" s="289"/>
      <c r="LPF126" s="289"/>
      <c r="LPG126" s="289"/>
      <c r="LPH126" s="292"/>
      <c r="LPI126" s="293"/>
      <c r="LPJ126" s="292"/>
      <c r="LPK126" s="292"/>
      <c r="LPL126" s="292"/>
      <c r="LPM126" s="285"/>
      <c r="LPN126" s="286"/>
      <c r="LPO126" s="287"/>
      <c r="LPP126" s="286"/>
      <c r="LPQ126" s="288"/>
      <c r="LPR126" s="289"/>
      <c r="LPS126" s="289"/>
      <c r="LPT126" s="289"/>
      <c r="LPU126" s="289"/>
      <c r="LPV126" s="289"/>
      <c r="LPW126" s="289"/>
      <c r="LPX126" s="290"/>
      <c r="LPY126" s="291"/>
      <c r="LPZ126" s="289"/>
      <c r="LQA126" s="289"/>
      <c r="LQB126" s="289"/>
      <c r="LQC126" s="289"/>
      <c r="LQD126" s="289"/>
      <c r="LQE126" s="289"/>
      <c r="LQF126" s="289"/>
      <c r="LQG126" s="289"/>
      <c r="LQH126" s="289"/>
      <c r="LQI126" s="289"/>
      <c r="LQJ126" s="292"/>
      <c r="LQK126" s="293"/>
      <c r="LQL126" s="292"/>
      <c r="LQM126" s="292"/>
      <c r="LQN126" s="292"/>
      <c r="LQO126" s="285"/>
      <c r="LQP126" s="286"/>
      <c r="LQQ126" s="287"/>
      <c r="LQR126" s="286"/>
      <c r="LQS126" s="288"/>
      <c r="LQT126" s="289"/>
      <c r="LQU126" s="289"/>
      <c r="LQV126" s="289"/>
      <c r="LQW126" s="289"/>
      <c r="LQX126" s="289"/>
      <c r="LQY126" s="289"/>
      <c r="LQZ126" s="290"/>
      <c r="LRA126" s="291"/>
      <c r="LRB126" s="289"/>
      <c r="LRC126" s="289"/>
      <c r="LRD126" s="289"/>
      <c r="LRE126" s="289"/>
      <c r="LRF126" s="289"/>
      <c r="LRG126" s="289"/>
      <c r="LRH126" s="289"/>
      <c r="LRI126" s="289"/>
      <c r="LRJ126" s="289"/>
      <c r="LRK126" s="289"/>
      <c r="LRL126" s="292"/>
      <c r="LRM126" s="293"/>
      <c r="LRN126" s="292"/>
      <c r="LRO126" s="292"/>
      <c r="LRP126" s="292"/>
      <c r="LRQ126" s="285"/>
      <c r="LRR126" s="286"/>
      <c r="LRS126" s="287"/>
      <c r="LRT126" s="286"/>
      <c r="LRU126" s="288"/>
      <c r="LRV126" s="289"/>
      <c r="LRW126" s="289"/>
      <c r="LRX126" s="289"/>
      <c r="LRY126" s="289"/>
      <c r="LRZ126" s="289"/>
      <c r="LSA126" s="289"/>
      <c r="LSB126" s="290"/>
      <c r="LSC126" s="291"/>
      <c r="LSD126" s="289"/>
      <c r="LSE126" s="289"/>
      <c r="LSF126" s="289"/>
      <c r="LSG126" s="289"/>
      <c r="LSH126" s="289"/>
      <c r="LSI126" s="289"/>
      <c r="LSJ126" s="289"/>
      <c r="LSK126" s="289"/>
      <c r="LSL126" s="289"/>
      <c r="LSM126" s="289"/>
      <c r="LSN126" s="292"/>
      <c r="LSO126" s="293"/>
      <c r="LSP126" s="292"/>
      <c r="LSQ126" s="292"/>
      <c r="LSR126" s="292"/>
      <c r="LSS126" s="285"/>
      <c r="LST126" s="286"/>
      <c r="LSU126" s="287"/>
      <c r="LSV126" s="286"/>
      <c r="LSW126" s="288"/>
      <c r="LSX126" s="289"/>
      <c r="LSY126" s="289"/>
      <c r="LSZ126" s="289"/>
      <c r="LTA126" s="289"/>
      <c r="LTB126" s="289"/>
      <c r="LTC126" s="289"/>
      <c r="LTD126" s="290"/>
      <c r="LTE126" s="291"/>
      <c r="LTF126" s="289"/>
      <c r="LTG126" s="289"/>
      <c r="LTH126" s="289"/>
      <c r="LTI126" s="289"/>
      <c r="LTJ126" s="289"/>
      <c r="LTK126" s="289"/>
      <c r="LTL126" s="289"/>
      <c r="LTM126" s="289"/>
      <c r="LTN126" s="289"/>
      <c r="LTO126" s="289"/>
      <c r="LTP126" s="292"/>
      <c r="LTQ126" s="293"/>
      <c r="LTR126" s="292"/>
      <c r="LTS126" s="292"/>
      <c r="LTT126" s="292"/>
      <c r="LTU126" s="285"/>
      <c r="LTV126" s="286"/>
      <c r="LTW126" s="287"/>
      <c r="LTX126" s="286"/>
      <c r="LTY126" s="288"/>
      <c r="LTZ126" s="289"/>
      <c r="LUA126" s="289"/>
      <c r="LUB126" s="289"/>
      <c r="LUC126" s="289"/>
      <c r="LUD126" s="289"/>
      <c r="LUE126" s="289"/>
      <c r="LUF126" s="290"/>
      <c r="LUG126" s="291"/>
      <c r="LUH126" s="289"/>
      <c r="LUI126" s="289"/>
      <c r="LUJ126" s="289"/>
      <c r="LUK126" s="289"/>
      <c r="LUL126" s="289"/>
      <c r="LUM126" s="289"/>
      <c r="LUN126" s="289"/>
      <c r="LUO126" s="289"/>
      <c r="LUP126" s="289"/>
      <c r="LUQ126" s="289"/>
      <c r="LUR126" s="292"/>
      <c r="LUS126" s="293"/>
      <c r="LUT126" s="292"/>
      <c r="LUU126" s="292"/>
      <c r="LUV126" s="292"/>
      <c r="LUW126" s="285"/>
      <c r="LUX126" s="286"/>
      <c r="LUY126" s="287"/>
      <c r="LUZ126" s="286"/>
      <c r="LVA126" s="288"/>
      <c r="LVB126" s="289"/>
      <c r="LVC126" s="289"/>
      <c r="LVD126" s="289"/>
      <c r="LVE126" s="289"/>
      <c r="LVF126" s="289"/>
      <c r="LVG126" s="289"/>
      <c r="LVH126" s="290"/>
      <c r="LVI126" s="291"/>
      <c r="LVJ126" s="289"/>
      <c r="LVK126" s="289"/>
      <c r="LVL126" s="289"/>
      <c r="LVM126" s="289"/>
      <c r="LVN126" s="289"/>
      <c r="LVO126" s="289"/>
      <c r="LVP126" s="289"/>
      <c r="LVQ126" s="289"/>
      <c r="LVR126" s="289"/>
      <c r="LVS126" s="289"/>
      <c r="LVT126" s="292"/>
      <c r="LVU126" s="293"/>
      <c r="LVV126" s="292"/>
      <c r="LVW126" s="292"/>
      <c r="LVX126" s="292"/>
      <c r="LVY126" s="285"/>
      <c r="LVZ126" s="286"/>
      <c r="LWA126" s="287"/>
      <c r="LWB126" s="286"/>
      <c r="LWC126" s="288"/>
      <c r="LWD126" s="289"/>
      <c r="LWE126" s="289"/>
      <c r="LWF126" s="289"/>
      <c r="LWG126" s="289"/>
      <c r="LWH126" s="289"/>
      <c r="LWI126" s="289"/>
      <c r="LWJ126" s="290"/>
      <c r="LWK126" s="291"/>
      <c r="LWL126" s="289"/>
      <c r="LWM126" s="289"/>
      <c r="LWN126" s="289"/>
      <c r="LWO126" s="289"/>
      <c r="LWP126" s="289"/>
      <c r="LWQ126" s="289"/>
      <c r="LWR126" s="289"/>
      <c r="LWS126" s="289"/>
      <c r="LWT126" s="289"/>
      <c r="LWU126" s="289"/>
      <c r="LWV126" s="292"/>
      <c r="LWW126" s="293"/>
      <c r="LWX126" s="292"/>
      <c r="LWY126" s="292"/>
      <c r="LWZ126" s="292"/>
      <c r="LXA126" s="285"/>
      <c r="LXB126" s="286"/>
      <c r="LXC126" s="287"/>
      <c r="LXD126" s="286"/>
      <c r="LXE126" s="288"/>
      <c r="LXF126" s="289"/>
      <c r="LXG126" s="289"/>
      <c r="LXH126" s="289"/>
      <c r="LXI126" s="289"/>
      <c r="LXJ126" s="289"/>
      <c r="LXK126" s="289"/>
      <c r="LXL126" s="290"/>
      <c r="LXM126" s="291"/>
      <c r="LXN126" s="289"/>
      <c r="LXO126" s="289"/>
      <c r="LXP126" s="289"/>
      <c r="LXQ126" s="289"/>
      <c r="LXR126" s="289"/>
      <c r="LXS126" s="289"/>
      <c r="LXT126" s="289"/>
      <c r="LXU126" s="289"/>
      <c r="LXV126" s="289"/>
      <c r="LXW126" s="289"/>
      <c r="LXX126" s="292"/>
      <c r="LXY126" s="293"/>
      <c r="LXZ126" s="292"/>
      <c r="LYA126" s="292"/>
      <c r="LYB126" s="292"/>
      <c r="LYC126" s="285"/>
      <c r="LYD126" s="286"/>
      <c r="LYE126" s="287"/>
      <c r="LYF126" s="286"/>
      <c r="LYG126" s="288"/>
      <c r="LYH126" s="289"/>
      <c r="LYI126" s="289"/>
      <c r="LYJ126" s="289"/>
      <c r="LYK126" s="289"/>
      <c r="LYL126" s="289"/>
      <c r="LYM126" s="289"/>
      <c r="LYN126" s="290"/>
      <c r="LYO126" s="291"/>
      <c r="LYP126" s="289"/>
      <c r="LYQ126" s="289"/>
      <c r="LYR126" s="289"/>
      <c r="LYS126" s="289"/>
      <c r="LYT126" s="289"/>
      <c r="LYU126" s="289"/>
      <c r="LYV126" s="289"/>
      <c r="LYW126" s="289"/>
      <c r="LYX126" s="289"/>
      <c r="LYY126" s="289"/>
      <c r="LYZ126" s="292"/>
      <c r="LZA126" s="293"/>
      <c r="LZB126" s="292"/>
      <c r="LZC126" s="292"/>
      <c r="LZD126" s="292"/>
      <c r="LZE126" s="285"/>
      <c r="LZF126" s="286"/>
      <c r="LZG126" s="287"/>
      <c r="LZH126" s="286"/>
      <c r="LZI126" s="288"/>
      <c r="LZJ126" s="289"/>
      <c r="LZK126" s="289"/>
      <c r="LZL126" s="289"/>
      <c r="LZM126" s="289"/>
      <c r="LZN126" s="289"/>
      <c r="LZO126" s="289"/>
      <c r="LZP126" s="290"/>
      <c r="LZQ126" s="291"/>
      <c r="LZR126" s="289"/>
      <c r="LZS126" s="289"/>
      <c r="LZT126" s="289"/>
      <c r="LZU126" s="289"/>
      <c r="LZV126" s="289"/>
      <c r="LZW126" s="289"/>
      <c r="LZX126" s="289"/>
      <c r="LZY126" s="289"/>
      <c r="LZZ126" s="289"/>
      <c r="MAA126" s="289"/>
      <c r="MAB126" s="292"/>
      <c r="MAC126" s="293"/>
      <c r="MAD126" s="292"/>
      <c r="MAE126" s="292"/>
      <c r="MAF126" s="292"/>
      <c r="MAG126" s="285"/>
      <c r="MAH126" s="286"/>
      <c r="MAI126" s="287"/>
      <c r="MAJ126" s="286"/>
      <c r="MAK126" s="288"/>
      <c r="MAL126" s="289"/>
      <c r="MAM126" s="289"/>
      <c r="MAN126" s="289"/>
      <c r="MAO126" s="289"/>
      <c r="MAP126" s="289"/>
      <c r="MAQ126" s="289"/>
      <c r="MAR126" s="290"/>
      <c r="MAS126" s="291"/>
      <c r="MAT126" s="289"/>
      <c r="MAU126" s="289"/>
      <c r="MAV126" s="289"/>
      <c r="MAW126" s="289"/>
      <c r="MAX126" s="289"/>
      <c r="MAY126" s="289"/>
      <c r="MAZ126" s="289"/>
      <c r="MBA126" s="289"/>
      <c r="MBB126" s="289"/>
      <c r="MBC126" s="289"/>
      <c r="MBD126" s="292"/>
      <c r="MBE126" s="293"/>
      <c r="MBF126" s="292"/>
      <c r="MBG126" s="292"/>
      <c r="MBH126" s="292"/>
      <c r="MBI126" s="285"/>
      <c r="MBJ126" s="286"/>
      <c r="MBK126" s="287"/>
      <c r="MBL126" s="286"/>
      <c r="MBM126" s="288"/>
      <c r="MBN126" s="289"/>
      <c r="MBO126" s="289"/>
      <c r="MBP126" s="289"/>
      <c r="MBQ126" s="289"/>
      <c r="MBR126" s="289"/>
      <c r="MBS126" s="289"/>
      <c r="MBT126" s="290"/>
      <c r="MBU126" s="291"/>
      <c r="MBV126" s="289"/>
      <c r="MBW126" s="289"/>
      <c r="MBX126" s="289"/>
      <c r="MBY126" s="289"/>
      <c r="MBZ126" s="289"/>
      <c r="MCA126" s="289"/>
      <c r="MCB126" s="289"/>
      <c r="MCC126" s="289"/>
      <c r="MCD126" s="289"/>
      <c r="MCE126" s="289"/>
      <c r="MCF126" s="292"/>
      <c r="MCG126" s="293"/>
      <c r="MCH126" s="292"/>
      <c r="MCI126" s="292"/>
      <c r="MCJ126" s="292"/>
      <c r="MCK126" s="285"/>
      <c r="MCL126" s="286"/>
      <c r="MCM126" s="287"/>
      <c r="MCN126" s="286"/>
      <c r="MCO126" s="288"/>
      <c r="MCP126" s="289"/>
      <c r="MCQ126" s="289"/>
      <c r="MCR126" s="289"/>
      <c r="MCS126" s="289"/>
      <c r="MCT126" s="289"/>
      <c r="MCU126" s="289"/>
      <c r="MCV126" s="290"/>
      <c r="MCW126" s="291"/>
      <c r="MCX126" s="289"/>
      <c r="MCY126" s="289"/>
      <c r="MCZ126" s="289"/>
      <c r="MDA126" s="289"/>
      <c r="MDB126" s="289"/>
      <c r="MDC126" s="289"/>
      <c r="MDD126" s="289"/>
      <c r="MDE126" s="289"/>
      <c r="MDF126" s="289"/>
      <c r="MDG126" s="289"/>
      <c r="MDH126" s="292"/>
      <c r="MDI126" s="293"/>
      <c r="MDJ126" s="292"/>
      <c r="MDK126" s="292"/>
      <c r="MDL126" s="292"/>
      <c r="MDM126" s="285"/>
      <c r="MDN126" s="286"/>
      <c r="MDO126" s="287"/>
      <c r="MDP126" s="286"/>
      <c r="MDQ126" s="288"/>
      <c r="MDR126" s="289"/>
      <c r="MDS126" s="289"/>
      <c r="MDT126" s="289"/>
      <c r="MDU126" s="289"/>
      <c r="MDV126" s="289"/>
      <c r="MDW126" s="289"/>
      <c r="MDX126" s="290"/>
      <c r="MDY126" s="291"/>
      <c r="MDZ126" s="289"/>
      <c r="MEA126" s="289"/>
      <c r="MEB126" s="289"/>
      <c r="MEC126" s="289"/>
      <c r="MED126" s="289"/>
      <c r="MEE126" s="289"/>
      <c r="MEF126" s="289"/>
      <c r="MEG126" s="289"/>
      <c r="MEH126" s="289"/>
      <c r="MEI126" s="289"/>
      <c r="MEJ126" s="292"/>
      <c r="MEK126" s="293"/>
      <c r="MEL126" s="292"/>
      <c r="MEM126" s="292"/>
      <c r="MEN126" s="292"/>
      <c r="MEO126" s="285"/>
      <c r="MEP126" s="286"/>
      <c r="MEQ126" s="287"/>
      <c r="MER126" s="286"/>
      <c r="MES126" s="288"/>
      <c r="MET126" s="289"/>
      <c r="MEU126" s="289"/>
      <c r="MEV126" s="289"/>
      <c r="MEW126" s="289"/>
      <c r="MEX126" s="289"/>
      <c r="MEY126" s="289"/>
      <c r="MEZ126" s="290"/>
      <c r="MFA126" s="291"/>
      <c r="MFB126" s="289"/>
      <c r="MFC126" s="289"/>
      <c r="MFD126" s="289"/>
      <c r="MFE126" s="289"/>
      <c r="MFF126" s="289"/>
      <c r="MFG126" s="289"/>
      <c r="MFH126" s="289"/>
      <c r="MFI126" s="289"/>
      <c r="MFJ126" s="289"/>
      <c r="MFK126" s="289"/>
      <c r="MFL126" s="292"/>
      <c r="MFM126" s="293"/>
      <c r="MFN126" s="292"/>
      <c r="MFO126" s="292"/>
      <c r="MFP126" s="292"/>
      <c r="MFQ126" s="285"/>
      <c r="MFR126" s="286"/>
      <c r="MFS126" s="287"/>
      <c r="MFT126" s="286"/>
      <c r="MFU126" s="288"/>
      <c r="MFV126" s="289"/>
      <c r="MFW126" s="289"/>
      <c r="MFX126" s="289"/>
      <c r="MFY126" s="289"/>
      <c r="MFZ126" s="289"/>
      <c r="MGA126" s="289"/>
      <c r="MGB126" s="290"/>
      <c r="MGC126" s="291"/>
      <c r="MGD126" s="289"/>
      <c r="MGE126" s="289"/>
      <c r="MGF126" s="289"/>
      <c r="MGG126" s="289"/>
      <c r="MGH126" s="289"/>
      <c r="MGI126" s="289"/>
      <c r="MGJ126" s="289"/>
      <c r="MGK126" s="289"/>
      <c r="MGL126" s="289"/>
      <c r="MGM126" s="289"/>
      <c r="MGN126" s="292"/>
      <c r="MGO126" s="293"/>
      <c r="MGP126" s="292"/>
      <c r="MGQ126" s="292"/>
      <c r="MGR126" s="292"/>
      <c r="MGS126" s="285"/>
      <c r="MGT126" s="286"/>
      <c r="MGU126" s="287"/>
      <c r="MGV126" s="286"/>
      <c r="MGW126" s="288"/>
      <c r="MGX126" s="289"/>
      <c r="MGY126" s="289"/>
      <c r="MGZ126" s="289"/>
      <c r="MHA126" s="289"/>
      <c r="MHB126" s="289"/>
      <c r="MHC126" s="289"/>
      <c r="MHD126" s="290"/>
      <c r="MHE126" s="291"/>
      <c r="MHF126" s="289"/>
      <c r="MHG126" s="289"/>
      <c r="MHH126" s="289"/>
      <c r="MHI126" s="289"/>
      <c r="MHJ126" s="289"/>
      <c r="MHK126" s="289"/>
      <c r="MHL126" s="289"/>
      <c r="MHM126" s="289"/>
      <c r="MHN126" s="289"/>
      <c r="MHO126" s="289"/>
      <c r="MHP126" s="292"/>
      <c r="MHQ126" s="293"/>
      <c r="MHR126" s="292"/>
      <c r="MHS126" s="292"/>
      <c r="MHT126" s="292"/>
      <c r="MHU126" s="285"/>
      <c r="MHV126" s="286"/>
      <c r="MHW126" s="287"/>
      <c r="MHX126" s="286"/>
      <c r="MHY126" s="288"/>
      <c r="MHZ126" s="289"/>
      <c r="MIA126" s="289"/>
      <c r="MIB126" s="289"/>
      <c r="MIC126" s="289"/>
      <c r="MID126" s="289"/>
      <c r="MIE126" s="289"/>
      <c r="MIF126" s="290"/>
      <c r="MIG126" s="291"/>
      <c r="MIH126" s="289"/>
      <c r="MII126" s="289"/>
      <c r="MIJ126" s="289"/>
      <c r="MIK126" s="289"/>
      <c r="MIL126" s="289"/>
      <c r="MIM126" s="289"/>
      <c r="MIN126" s="289"/>
      <c r="MIO126" s="289"/>
      <c r="MIP126" s="289"/>
      <c r="MIQ126" s="289"/>
      <c r="MIR126" s="292"/>
      <c r="MIS126" s="293"/>
      <c r="MIT126" s="292"/>
      <c r="MIU126" s="292"/>
      <c r="MIV126" s="292"/>
      <c r="MIW126" s="285"/>
      <c r="MIX126" s="286"/>
      <c r="MIY126" s="287"/>
      <c r="MIZ126" s="286"/>
      <c r="MJA126" s="288"/>
      <c r="MJB126" s="289"/>
      <c r="MJC126" s="289"/>
      <c r="MJD126" s="289"/>
      <c r="MJE126" s="289"/>
      <c r="MJF126" s="289"/>
      <c r="MJG126" s="289"/>
      <c r="MJH126" s="290"/>
      <c r="MJI126" s="291"/>
      <c r="MJJ126" s="289"/>
      <c r="MJK126" s="289"/>
      <c r="MJL126" s="289"/>
      <c r="MJM126" s="289"/>
      <c r="MJN126" s="289"/>
      <c r="MJO126" s="289"/>
      <c r="MJP126" s="289"/>
      <c r="MJQ126" s="289"/>
      <c r="MJR126" s="289"/>
      <c r="MJS126" s="289"/>
      <c r="MJT126" s="292"/>
      <c r="MJU126" s="293"/>
      <c r="MJV126" s="292"/>
      <c r="MJW126" s="292"/>
      <c r="MJX126" s="292"/>
      <c r="MJY126" s="285"/>
      <c r="MJZ126" s="286"/>
      <c r="MKA126" s="287"/>
      <c r="MKB126" s="286"/>
      <c r="MKC126" s="288"/>
      <c r="MKD126" s="289"/>
      <c r="MKE126" s="289"/>
      <c r="MKF126" s="289"/>
      <c r="MKG126" s="289"/>
      <c r="MKH126" s="289"/>
      <c r="MKI126" s="289"/>
      <c r="MKJ126" s="290"/>
      <c r="MKK126" s="291"/>
      <c r="MKL126" s="289"/>
      <c r="MKM126" s="289"/>
      <c r="MKN126" s="289"/>
      <c r="MKO126" s="289"/>
      <c r="MKP126" s="289"/>
      <c r="MKQ126" s="289"/>
      <c r="MKR126" s="289"/>
      <c r="MKS126" s="289"/>
      <c r="MKT126" s="289"/>
      <c r="MKU126" s="289"/>
      <c r="MKV126" s="292"/>
      <c r="MKW126" s="293"/>
      <c r="MKX126" s="292"/>
      <c r="MKY126" s="292"/>
      <c r="MKZ126" s="292"/>
      <c r="MLA126" s="285"/>
      <c r="MLB126" s="286"/>
      <c r="MLC126" s="287"/>
      <c r="MLD126" s="286"/>
      <c r="MLE126" s="288"/>
      <c r="MLF126" s="289"/>
      <c r="MLG126" s="289"/>
      <c r="MLH126" s="289"/>
      <c r="MLI126" s="289"/>
      <c r="MLJ126" s="289"/>
      <c r="MLK126" s="289"/>
      <c r="MLL126" s="290"/>
      <c r="MLM126" s="291"/>
      <c r="MLN126" s="289"/>
      <c r="MLO126" s="289"/>
      <c r="MLP126" s="289"/>
      <c r="MLQ126" s="289"/>
      <c r="MLR126" s="289"/>
      <c r="MLS126" s="289"/>
      <c r="MLT126" s="289"/>
      <c r="MLU126" s="289"/>
      <c r="MLV126" s="289"/>
      <c r="MLW126" s="289"/>
      <c r="MLX126" s="292"/>
      <c r="MLY126" s="293"/>
      <c r="MLZ126" s="292"/>
      <c r="MMA126" s="292"/>
      <c r="MMB126" s="292"/>
      <c r="MMC126" s="285"/>
      <c r="MMD126" s="286"/>
      <c r="MME126" s="287"/>
      <c r="MMF126" s="286"/>
      <c r="MMG126" s="288"/>
      <c r="MMH126" s="289"/>
      <c r="MMI126" s="289"/>
      <c r="MMJ126" s="289"/>
      <c r="MMK126" s="289"/>
      <c r="MML126" s="289"/>
      <c r="MMM126" s="289"/>
      <c r="MMN126" s="290"/>
      <c r="MMO126" s="291"/>
      <c r="MMP126" s="289"/>
      <c r="MMQ126" s="289"/>
      <c r="MMR126" s="289"/>
      <c r="MMS126" s="289"/>
      <c r="MMT126" s="289"/>
      <c r="MMU126" s="289"/>
      <c r="MMV126" s="289"/>
      <c r="MMW126" s="289"/>
      <c r="MMX126" s="289"/>
      <c r="MMY126" s="289"/>
      <c r="MMZ126" s="292"/>
      <c r="MNA126" s="293"/>
      <c r="MNB126" s="292"/>
      <c r="MNC126" s="292"/>
      <c r="MND126" s="292"/>
      <c r="MNE126" s="285"/>
      <c r="MNF126" s="286"/>
      <c r="MNG126" s="287"/>
      <c r="MNH126" s="286"/>
      <c r="MNI126" s="288"/>
      <c r="MNJ126" s="289"/>
      <c r="MNK126" s="289"/>
      <c r="MNL126" s="289"/>
      <c r="MNM126" s="289"/>
      <c r="MNN126" s="289"/>
      <c r="MNO126" s="289"/>
      <c r="MNP126" s="290"/>
      <c r="MNQ126" s="291"/>
      <c r="MNR126" s="289"/>
      <c r="MNS126" s="289"/>
      <c r="MNT126" s="289"/>
      <c r="MNU126" s="289"/>
      <c r="MNV126" s="289"/>
      <c r="MNW126" s="289"/>
      <c r="MNX126" s="289"/>
      <c r="MNY126" s="289"/>
      <c r="MNZ126" s="289"/>
      <c r="MOA126" s="289"/>
      <c r="MOB126" s="292"/>
      <c r="MOC126" s="293"/>
      <c r="MOD126" s="292"/>
      <c r="MOE126" s="292"/>
      <c r="MOF126" s="292"/>
      <c r="MOG126" s="285"/>
      <c r="MOH126" s="286"/>
      <c r="MOI126" s="287"/>
      <c r="MOJ126" s="286"/>
      <c r="MOK126" s="288"/>
      <c r="MOL126" s="289"/>
      <c r="MOM126" s="289"/>
      <c r="MON126" s="289"/>
      <c r="MOO126" s="289"/>
      <c r="MOP126" s="289"/>
      <c r="MOQ126" s="289"/>
      <c r="MOR126" s="290"/>
      <c r="MOS126" s="291"/>
      <c r="MOT126" s="289"/>
      <c r="MOU126" s="289"/>
      <c r="MOV126" s="289"/>
      <c r="MOW126" s="289"/>
      <c r="MOX126" s="289"/>
      <c r="MOY126" s="289"/>
      <c r="MOZ126" s="289"/>
      <c r="MPA126" s="289"/>
      <c r="MPB126" s="289"/>
      <c r="MPC126" s="289"/>
      <c r="MPD126" s="292"/>
      <c r="MPE126" s="293"/>
      <c r="MPF126" s="292"/>
      <c r="MPG126" s="292"/>
      <c r="MPH126" s="292"/>
      <c r="MPI126" s="285"/>
      <c r="MPJ126" s="286"/>
      <c r="MPK126" s="287"/>
      <c r="MPL126" s="286"/>
      <c r="MPM126" s="288"/>
      <c r="MPN126" s="289"/>
      <c r="MPO126" s="289"/>
      <c r="MPP126" s="289"/>
      <c r="MPQ126" s="289"/>
      <c r="MPR126" s="289"/>
      <c r="MPS126" s="289"/>
      <c r="MPT126" s="290"/>
      <c r="MPU126" s="291"/>
      <c r="MPV126" s="289"/>
      <c r="MPW126" s="289"/>
      <c r="MPX126" s="289"/>
      <c r="MPY126" s="289"/>
      <c r="MPZ126" s="289"/>
      <c r="MQA126" s="289"/>
      <c r="MQB126" s="289"/>
      <c r="MQC126" s="289"/>
      <c r="MQD126" s="289"/>
      <c r="MQE126" s="289"/>
      <c r="MQF126" s="292"/>
      <c r="MQG126" s="293"/>
      <c r="MQH126" s="292"/>
      <c r="MQI126" s="292"/>
      <c r="MQJ126" s="292"/>
      <c r="MQK126" s="285"/>
      <c r="MQL126" s="286"/>
      <c r="MQM126" s="287"/>
      <c r="MQN126" s="286"/>
      <c r="MQO126" s="288"/>
      <c r="MQP126" s="289"/>
      <c r="MQQ126" s="289"/>
      <c r="MQR126" s="289"/>
      <c r="MQS126" s="289"/>
      <c r="MQT126" s="289"/>
      <c r="MQU126" s="289"/>
      <c r="MQV126" s="290"/>
      <c r="MQW126" s="291"/>
      <c r="MQX126" s="289"/>
      <c r="MQY126" s="289"/>
      <c r="MQZ126" s="289"/>
      <c r="MRA126" s="289"/>
      <c r="MRB126" s="289"/>
      <c r="MRC126" s="289"/>
      <c r="MRD126" s="289"/>
      <c r="MRE126" s="289"/>
      <c r="MRF126" s="289"/>
      <c r="MRG126" s="289"/>
      <c r="MRH126" s="292"/>
      <c r="MRI126" s="293"/>
      <c r="MRJ126" s="292"/>
      <c r="MRK126" s="292"/>
      <c r="MRL126" s="292"/>
      <c r="MRM126" s="285"/>
      <c r="MRN126" s="286"/>
      <c r="MRO126" s="287"/>
      <c r="MRP126" s="286"/>
      <c r="MRQ126" s="288"/>
      <c r="MRR126" s="289"/>
      <c r="MRS126" s="289"/>
      <c r="MRT126" s="289"/>
      <c r="MRU126" s="289"/>
      <c r="MRV126" s="289"/>
      <c r="MRW126" s="289"/>
      <c r="MRX126" s="290"/>
      <c r="MRY126" s="291"/>
      <c r="MRZ126" s="289"/>
      <c r="MSA126" s="289"/>
      <c r="MSB126" s="289"/>
      <c r="MSC126" s="289"/>
      <c r="MSD126" s="289"/>
      <c r="MSE126" s="289"/>
      <c r="MSF126" s="289"/>
      <c r="MSG126" s="289"/>
      <c r="MSH126" s="289"/>
      <c r="MSI126" s="289"/>
      <c r="MSJ126" s="292"/>
      <c r="MSK126" s="293"/>
      <c r="MSL126" s="292"/>
      <c r="MSM126" s="292"/>
      <c r="MSN126" s="292"/>
      <c r="MSO126" s="285"/>
      <c r="MSP126" s="286"/>
      <c r="MSQ126" s="287"/>
      <c r="MSR126" s="286"/>
      <c r="MSS126" s="288"/>
      <c r="MST126" s="289"/>
      <c r="MSU126" s="289"/>
      <c r="MSV126" s="289"/>
      <c r="MSW126" s="289"/>
      <c r="MSX126" s="289"/>
      <c r="MSY126" s="289"/>
      <c r="MSZ126" s="290"/>
      <c r="MTA126" s="291"/>
      <c r="MTB126" s="289"/>
      <c r="MTC126" s="289"/>
      <c r="MTD126" s="289"/>
      <c r="MTE126" s="289"/>
      <c r="MTF126" s="289"/>
      <c r="MTG126" s="289"/>
      <c r="MTH126" s="289"/>
      <c r="MTI126" s="289"/>
      <c r="MTJ126" s="289"/>
      <c r="MTK126" s="289"/>
      <c r="MTL126" s="292"/>
      <c r="MTM126" s="293"/>
      <c r="MTN126" s="292"/>
      <c r="MTO126" s="292"/>
      <c r="MTP126" s="292"/>
      <c r="MTQ126" s="285"/>
      <c r="MTR126" s="286"/>
      <c r="MTS126" s="287"/>
      <c r="MTT126" s="286"/>
      <c r="MTU126" s="288"/>
      <c r="MTV126" s="289"/>
      <c r="MTW126" s="289"/>
      <c r="MTX126" s="289"/>
      <c r="MTY126" s="289"/>
      <c r="MTZ126" s="289"/>
      <c r="MUA126" s="289"/>
      <c r="MUB126" s="290"/>
      <c r="MUC126" s="291"/>
      <c r="MUD126" s="289"/>
      <c r="MUE126" s="289"/>
      <c r="MUF126" s="289"/>
      <c r="MUG126" s="289"/>
      <c r="MUH126" s="289"/>
      <c r="MUI126" s="289"/>
      <c r="MUJ126" s="289"/>
      <c r="MUK126" s="289"/>
      <c r="MUL126" s="289"/>
      <c r="MUM126" s="289"/>
      <c r="MUN126" s="292"/>
      <c r="MUO126" s="293"/>
      <c r="MUP126" s="292"/>
      <c r="MUQ126" s="292"/>
      <c r="MUR126" s="292"/>
      <c r="MUS126" s="285"/>
      <c r="MUT126" s="286"/>
      <c r="MUU126" s="287"/>
      <c r="MUV126" s="286"/>
      <c r="MUW126" s="288"/>
      <c r="MUX126" s="289"/>
      <c r="MUY126" s="289"/>
      <c r="MUZ126" s="289"/>
      <c r="MVA126" s="289"/>
      <c r="MVB126" s="289"/>
      <c r="MVC126" s="289"/>
      <c r="MVD126" s="290"/>
      <c r="MVE126" s="291"/>
      <c r="MVF126" s="289"/>
      <c r="MVG126" s="289"/>
      <c r="MVH126" s="289"/>
      <c r="MVI126" s="289"/>
      <c r="MVJ126" s="289"/>
      <c r="MVK126" s="289"/>
      <c r="MVL126" s="289"/>
      <c r="MVM126" s="289"/>
      <c r="MVN126" s="289"/>
      <c r="MVO126" s="289"/>
      <c r="MVP126" s="292"/>
      <c r="MVQ126" s="293"/>
      <c r="MVR126" s="292"/>
      <c r="MVS126" s="292"/>
      <c r="MVT126" s="292"/>
      <c r="MVU126" s="285"/>
      <c r="MVV126" s="286"/>
      <c r="MVW126" s="287"/>
      <c r="MVX126" s="286"/>
      <c r="MVY126" s="288"/>
      <c r="MVZ126" s="289"/>
      <c r="MWA126" s="289"/>
      <c r="MWB126" s="289"/>
      <c r="MWC126" s="289"/>
      <c r="MWD126" s="289"/>
      <c r="MWE126" s="289"/>
      <c r="MWF126" s="290"/>
      <c r="MWG126" s="291"/>
      <c r="MWH126" s="289"/>
      <c r="MWI126" s="289"/>
      <c r="MWJ126" s="289"/>
      <c r="MWK126" s="289"/>
      <c r="MWL126" s="289"/>
      <c r="MWM126" s="289"/>
      <c r="MWN126" s="289"/>
      <c r="MWO126" s="289"/>
      <c r="MWP126" s="289"/>
      <c r="MWQ126" s="289"/>
      <c r="MWR126" s="292"/>
      <c r="MWS126" s="293"/>
      <c r="MWT126" s="292"/>
      <c r="MWU126" s="292"/>
      <c r="MWV126" s="292"/>
      <c r="MWW126" s="285"/>
      <c r="MWX126" s="286"/>
      <c r="MWY126" s="287"/>
      <c r="MWZ126" s="286"/>
      <c r="MXA126" s="288"/>
      <c r="MXB126" s="289"/>
      <c r="MXC126" s="289"/>
      <c r="MXD126" s="289"/>
      <c r="MXE126" s="289"/>
      <c r="MXF126" s="289"/>
      <c r="MXG126" s="289"/>
      <c r="MXH126" s="290"/>
      <c r="MXI126" s="291"/>
      <c r="MXJ126" s="289"/>
      <c r="MXK126" s="289"/>
      <c r="MXL126" s="289"/>
      <c r="MXM126" s="289"/>
      <c r="MXN126" s="289"/>
      <c r="MXO126" s="289"/>
      <c r="MXP126" s="289"/>
      <c r="MXQ126" s="289"/>
      <c r="MXR126" s="289"/>
      <c r="MXS126" s="289"/>
      <c r="MXT126" s="292"/>
      <c r="MXU126" s="293"/>
      <c r="MXV126" s="292"/>
      <c r="MXW126" s="292"/>
      <c r="MXX126" s="292"/>
      <c r="MXY126" s="285"/>
      <c r="MXZ126" s="286"/>
      <c r="MYA126" s="287"/>
      <c r="MYB126" s="286"/>
      <c r="MYC126" s="288"/>
      <c r="MYD126" s="289"/>
      <c r="MYE126" s="289"/>
      <c r="MYF126" s="289"/>
      <c r="MYG126" s="289"/>
      <c r="MYH126" s="289"/>
      <c r="MYI126" s="289"/>
      <c r="MYJ126" s="290"/>
      <c r="MYK126" s="291"/>
      <c r="MYL126" s="289"/>
      <c r="MYM126" s="289"/>
      <c r="MYN126" s="289"/>
      <c r="MYO126" s="289"/>
      <c r="MYP126" s="289"/>
      <c r="MYQ126" s="289"/>
      <c r="MYR126" s="289"/>
      <c r="MYS126" s="289"/>
      <c r="MYT126" s="289"/>
      <c r="MYU126" s="289"/>
      <c r="MYV126" s="292"/>
      <c r="MYW126" s="293"/>
      <c r="MYX126" s="292"/>
      <c r="MYY126" s="292"/>
      <c r="MYZ126" s="292"/>
      <c r="MZA126" s="285"/>
      <c r="MZB126" s="286"/>
      <c r="MZC126" s="287"/>
      <c r="MZD126" s="286"/>
      <c r="MZE126" s="288"/>
      <c r="MZF126" s="289"/>
      <c r="MZG126" s="289"/>
      <c r="MZH126" s="289"/>
      <c r="MZI126" s="289"/>
      <c r="MZJ126" s="289"/>
      <c r="MZK126" s="289"/>
      <c r="MZL126" s="290"/>
      <c r="MZM126" s="291"/>
      <c r="MZN126" s="289"/>
      <c r="MZO126" s="289"/>
      <c r="MZP126" s="289"/>
      <c r="MZQ126" s="289"/>
      <c r="MZR126" s="289"/>
      <c r="MZS126" s="289"/>
      <c r="MZT126" s="289"/>
      <c r="MZU126" s="289"/>
      <c r="MZV126" s="289"/>
      <c r="MZW126" s="289"/>
      <c r="MZX126" s="292"/>
      <c r="MZY126" s="293"/>
      <c r="MZZ126" s="292"/>
      <c r="NAA126" s="292"/>
      <c r="NAB126" s="292"/>
      <c r="NAC126" s="285"/>
      <c r="NAD126" s="286"/>
      <c r="NAE126" s="287"/>
      <c r="NAF126" s="286"/>
      <c r="NAG126" s="288"/>
      <c r="NAH126" s="289"/>
      <c r="NAI126" s="289"/>
      <c r="NAJ126" s="289"/>
      <c r="NAK126" s="289"/>
      <c r="NAL126" s="289"/>
      <c r="NAM126" s="289"/>
      <c r="NAN126" s="290"/>
      <c r="NAO126" s="291"/>
      <c r="NAP126" s="289"/>
      <c r="NAQ126" s="289"/>
      <c r="NAR126" s="289"/>
      <c r="NAS126" s="289"/>
      <c r="NAT126" s="289"/>
      <c r="NAU126" s="289"/>
      <c r="NAV126" s="289"/>
      <c r="NAW126" s="289"/>
      <c r="NAX126" s="289"/>
      <c r="NAY126" s="289"/>
      <c r="NAZ126" s="292"/>
      <c r="NBA126" s="293"/>
      <c r="NBB126" s="292"/>
      <c r="NBC126" s="292"/>
      <c r="NBD126" s="292"/>
      <c r="NBE126" s="285"/>
      <c r="NBF126" s="286"/>
      <c r="NBG126" s="287"/>
      <c r="NBH126" s="286"/>
      <c r="NBI126" s="288"/>
      <c r="NBJ126" s="289"/>
      <c r="NBK126" s="289"/>
      <c r="NBL126" s="289"/>
      <c r="NBM126" s="289"/>
      <c r="NBN126" s="289"/>
      <c r="NBO126" s="289"/>
      <c r="NBP126" s="290"/>
      <c r="NBQ126" s="291"/>
      <c r="NBR126" s="289"/>
      <c r="NBS126" s="289"/>
      <c r="NBT126" s="289"/>
      <c r="NBU126" s="289"/>
      <c r="NBV126" s="289"/>
      <c r="NBW126" s="289"/>
      <c r="NBX126" s="289"/>
      <c r="NBY126" s="289"/>
      <c r="NBZ126" s="289"/>
      <c r="NCA126" s="289"/>
      <c r="NCB126" s="292"/>
      <c r="NCC126" s="293"/>
      <c r="NCD126" s="292"/>
      <c r="NCE126" s="292"/>
      <c r="NCF126" s="292"/>
      <c r="NCG126" s="285"/>
      <c r="NCH126" s="286"/>
      <c r="NCI126" s="287"/>
      <c r="NCJ126" s="286"/>
      <c r="NCK126" s="288"/>
      <c r="NCL126" s="289"/>
      <c r="NCM126" s="289"/>
      <c r="NCN126" s="289"/>
      <c r="NCO126" s="289"/>
      <c r="NCP126" s="289"/>
      <c r="NCQ126" s="289"/>
      <c r="NCR126" s="290"/>
      <c r="NCS126" s="291"/>
      <c r="NCT126" s="289"/>
      <c r="NCU126" s="289"/>
      <c r="NCV126" s="289"/>
      <c r="NCW126" s="289"/>
      <c r="NCX126" s="289"/>
      <c r="NCY126" s="289"/>
      <c r="NCZ126" s="289"/>
      <c r="NDA126" s="289"/>
      <c r="NDB126" s="289"/>
      <c r="NDC126" s="289"/>
      <c r="NDD126" s="292"/>
      <c r="NDE126" s="293"/>
      <c r="NDF126" s="292"/>
      <c r="NDG126" s="292"/>
      <c r="NDH126" s="292"/>
      <c r="NDI126" s="285"/>
      <c r="NDJ126" s="286"/>
      <c r="NDK126" s="287"/>
      <c r="NDL126" s="286"/>
      <c r="NDM126" s="288"/>
      <c r="NDN126" s="289"/>
      <c r="NDO126" s="289"/>
      <c r="NDP126" s="289"/>
      <c r="NDQ126" s="289"/>
      <c r="NDR126" s="289"/>
      <c r="NDS126" s="289"/>
      <c r="NDT126" s="290"/>
      <c r="NDU126" s="291"/>
      <c r="NDV126" s="289"/>
      <c r="NDW126" s="289"/>
      <c r="NDX126" s="289"/>
      <c r="NDY126" s="289"/>
      <c r="NDZ126" s="289"/>
      <c r="NEA126" s="289"/>
      <c r="NEB126" s="289"/>
      <c r="NEC126" s="289"/>
      <c r="NED126" s="289"/>
      <c r="NEE126" s="289"/>
      <c r="NEF126" s="292"/>
      <c r="NEG126" s="293"/>
      <c r="NEH126" s="292"/>
      <c r="NEI126" s="292"/>
      <c r="NEJ126" s="292"/>
      <c r="NEK126" s="285"/>
      <c r="NEL126" s="286"/>
      <c r="NEM126" s="287"/>
      <c r="NEN126" s="286"/>
      <c r="NEO126" s="288"/>
      <c r="NEP126" s="289"/>
      <c r="NEQ126" s="289"/>
      <c r="NER126" s="289"/>
      <c r="NES126" s="289"/>
      <c r="NET126" s="289"/>
      <c r="NEU126" s="289"/>
      <c r="NEV126" s="290"/>
      <c r="NEW126" s="291"/>
      <c r="NEX126" s="289"/>
      <c r="NEY126" s="289"/>
      <c r="NEZ126" s="289"/>
      <c r="NFA126" s="289"/>
      <c r="NFB126" s="289"/>
      <c r="NFC126" s="289"/>
      <c r="NFD126" s="289"/>
      <c r="NFE126" s="289"/>
      <c r="NFF126" s="289"/>
      <c r="NFG126" s="289"/>
      <c r="NFH126" s="292"/>
      <c r="NFI126" s="293"/>
      <c r="NFJ126" s="292"/>
      <c r="NFK126" s="292"/>
      <c r="NFL126" s="292"/>
      <c r="NFM126" s="285"/>
      <c r="NFN126" s="286"/>
      <c r="NFO126" s="287"/>
      <c r="NFP126" s="286"/>
      <c r="NFQ126" s="288"/>
      <c r="NFR126" s="289"/>
      <c r="NFS126" s="289"/>
      <c r="NFT126" s="289"/>
      <c r="NFU126" s="289"/>
      <c r="NFV126" s="289"/>
      <c r="NFW126" s="289"/>
      <c r="NFX126" s="290"/>
      <c r="NFY126" s="291"/>
      <c r="NFZ126" s="289"/>
      <c r="NGA126" s="289"/>
      <c r="NGB126" s="289"/>
      <c r="NGC126" s="289"/>
      <c r="NGD126" s="289"/>
      <c r="NGE126" s="289"/>
      <c r="NGF126" s="289"/>
      <c r="NGG126" s="289"/>
      <c r="NGH126" s="289"/>
      <c r="NGI126" s="289"/>
      <c r="NGJ126" s="292"/>
      <c r="NGK126" s="293"/>
      <c r="NGL126" s="292"/>
      <c r="NGM126" s="292"/>
      <c r="NGN126" s="292"/>
      <c r="NGO126" s="285"/>
      <c r="NGP126" s="286"/>
      <c r="NGQ126" s="287"/>
      <c r="NGR126" s="286"/>
      <c r="NGS126" s="288"/>
      <c r="NGT126" s="289"/>
      <c r="NGU126" s="289"/>
      <c r="NGV126" s="289"/>
      <c r="NGW126" s="289"/>
      <c r="NGX126" s="289"/>
      <c r="NGY126" s="289"/>
      <c r="NGZ126" s="290"/>
      <c r="NHA126" s="291"/>
      <c r="NHB126" s="289"/>
      <c r="NHC126" s="289"/>
      <c r="NHD126" s="289"/>
      <c r="NHE126" s="289"/>
      <c r="NHF126" s="289"/>
      <c r="NHG126" s="289"/>
      <c r="NHH126" s="289"/>
      <c r="NHI126" s="289"/>
      <c r="NHJ126" s="289"/>
      <c r="NHK126" s="289"/>
      <c r="NHL126" s="292"/>
      <c r="NHM126" s="293"/>
      <c r="NHN126" s="292"/>
      <c r="NHO126" s="292"/>
      <c r="NHP126" s="292"/>
      <c r="NHQ126" s="285"/>
      <c r="NHR126" s="286"/>
      <c r="NHS126" s="287"/>
      <c r="NHT126" s="286"/>
      <c r="NHU126" s="288"/>
      <c r="NHV126" s="289"/>
      <c r="NHW126" s="289"/>
      <c r="NHX126" s="289"/>
      <c r="NHY126" s="289"/>
      <c r="NHZ126" s="289"/>
      <c r="NIA126" s="289"/>
      <c r="NIB126" s="290"/>
      <c r="NIC126" s="291"/>
      <c r="NID126" s="289"/>
      <c r="NIE126" s="289"/>
      <c r="NIF126" s="289"/>
      <c r="NIG126" s="289"/>
      <c r="NIH126" s="289"/>
      <c r="NII126" s="289"/>
      <c r="NIJ126" s="289"/>
      <c r="NIK126" s="289"/>
      <c r="NIL126" s="289"/>
      <c r="NIM126" s="289"/>
      <c r="NIN126" s="292"/>
      <c r="NIO126" s="293"/>
      <c r="NIP126" s="292"/>
      <c r="NIQ126" s="292"/>
      <c r="NIR126" s="292"/>
      <c r="NIS126" s="285"/>
      <c r="NIT126" s="286"/>
      <c r="NIU126" s="287"/>
      <c r="NIV126" s="286"/>
      <c r="NIW126" s="288"/>
      <c r="NIX126" s="289"/>
      <c r="NIY126" s="289"/>
      <c r="NIZ126" s="289"/>
      <c r="NJA126" s="289"/>
      <c r="NJB126" s="289"/>
      <c r="NJC126" s="289"/>
      <c r="NJD126" s="290"/>
      <c r="NJE126" s="291"/>
      <c r="NJF126" s="289"/>
      <c r="NJG126" s="289"/>
      <c r="NJH126" s="289"/>
      <c r="NJI126" s="289"/>
      <c r="NJJ126" s="289"/>
      <c r="NJK126" s="289"/>
      <c r="NJL126" s="289"/>
      <c r="NJM126" s="289"/>
      <c r="NJN126" s="289"/>
      <c r="NJO126" s="289"/>
      <c r="NJP126" s="292"/>
      <c r="NJQ126" s="293"/>
      <c r="NJR126" s="292"/>
      <c r="NJS126" s="292"/>
      <c r="NJT126" s="292"/>
      <c r="NJU126" s="285"/>
      <c r="NJV126" s="286"/>
      <c r="NJW126" s="287"/>
      <c r="NJX126" s="286"/>
      <c r="NJY126" s="288"/>
      <c r="NJZ126" s="289"/>
      <c r="NKA126" s="289"/>
      <c r="NKB126" s="289"/>
      <c r="NKC126" s="289"/>
      <c r="NKD126" s="289"/>
      <c r="NKE126" s="289"/>
      <c r="NKF126" s="290"/>
      <c r="NKG126" s="291"/>
      <c r="NKH126" s="289"/>
      <c r="NKI126" s="289"/>
      <c r="NKJ126" s="289"/>
      <c r="NKK126" s="289"/>
      <c r="NKL126" s="289"/>
      <c r="NKM126" s="289"/>
      <c r="NKN126" s="289"/>
      <c r="NKO126" s="289"/>
      <c r="NKP126" s="289"/>
      <c r="NKQ126" s="289"/>
      <c r="NKR126" s="292"/>
      <c r="NKS126" s="293"/>
      <c r="NKT126" s="292"/>
      <c r="NKU126" s="292"/>
      <c r="NKV126" s="292"/>
      <c r="NKW126" s="285"/>
      <c r="NKX126" s="286"/>
      <c r="NKY126" s="287"/>
      <c r="NKZ126" s="286"/>
      <c r="NLA126" s="288"/>
      <c r="NLB126" s="289"/>
      <c r="NLC126" s="289"/>
      <c r="NLD126" s="289"/>
      <c r="NLE126" s="289"/>
      <c r="NLF126" s="289"/>
      <c r="NLG126" s="289"/>
      <c r="NLH126" s="290"/>
      <c r="NLI126" s="291"/>
      <c r="NLJ126" s="289"/>
      <c r="NLK126" s="289"/>
      <c r="NLL126" s="289"/>
      <c r="NLM126" s="289"/>
      <c r="NLN126" s="289"/>
      <c r="NLO126" s="289"/>
      <c r="NLP126" s="289"/>
      <c r="NLQ126" s="289"/>
      <c r="NLR126" s="289"/>
      <c r="NLS126" s="289"/>
      <c r="NLT126" s="292"/>
      <c r="NLU126" s="293"/>
      <c r="NLV126" s="292"/>
      <c r="NLW126" s="292"/>
      <c r="NLX126" s="292"/>
      <c r="NLY126" s="285"/>
      <c r="NLZ126" s="286"/>
      <c r="NMA126" s="287"/>
      <c r="NMB126" s="286"/>
      <c r="NMC126" s="288"/>
      <c r="NMD126" s="289"/>
      <c r="NME126" s="289"/>
      <c r="NMF126" s="289"/>
      <c r="NMG126" s="289"/>
      <c r="NMH126" s="289"/>
      <c r="NMI126" s="289"/>
      <c r="NMJ126" s="290"/>
      <c r="NMK126" s="291"/>
      <c r="NML126" s="289"/>
      <c r="NMM126" s="289"/>
      <c r="NMN126" s="289"/>
      <c r="NMO126" s="289"/>
      <c r="NMP126" s="289"/>
      <c r="NMQ126" s="289"/>
      <c r="NMR126" s="289"/>
      <c r="NMS126" s="289"/>
      <c r="NMT126" s="289"/>
      <c r="NMU126" s="289"/>
      <c r="NMV126" s="292"/>
      <c r="NMW126" s="293"/>
      <c r="NMX126" s="292"/>
      <c r="NMY126" s="292"/>
      <c r="NMZ126" s="292"/>
      <c r="NNA126" s="285"/>
      <c r="NNB126" s="286"/>
      <c r="NNC126" s="287"/>
      <c r="NND126" s="286"/>
      <c r="NNE126" s="288"/>
      <c r="NNF126" s="289"/>
      <c r="NNG126" s="289"/>
      <c r="NNH126" s="289"/>
      <c r="NNI126" s="289"/>
      <c r="NNJ126" s="289"/>
      <c r="NNK126" s="289"/>
      <c r="NNL126" s="290"/>
      <c r="NNM126" s="291"/>
      <c r="NNN126" s="289"/>
      <c r="NNO126" s="289"/>
      <c r="NNP126" s="289"/>
      <c r="NNQ126" s="289"/>
      <c r="NNR126" s="289"/>
      <c r="NNS126" s="289"/>
      <c r="NNT126" s="289"/>
      <c r="NNU126" s="289"/>
      <c r="NNV126" s="289"/>
      <c r="NNW126" s="289"/>
      <c r="NNX126" s="292"/>
      <c r="NNY126" s="293"/>
      <c r="NNZ126" s="292"/>
      <c r="NOA126" s="292"/>
      <c r="NOB126" s="292"/>
      <c r="NOC126" s="285"/>
      <c r="NOD126" s="286"/>
      <c r="NOE126" s="287"/>
      <c r="NOF126" s="286"/>
      <c r="NOG126" s="288"/>
      <c r="NOH126" s="289"/>
      <c r="NOI126" s="289"/>
      <c r="NOJ126" s="289"/>
      <c r="NOK126" s="289"/>
      <c r="NOL126" s="289"/>
      <c r="NOM126" s="289"/>
      <c r="NON126" s="290"/>
      <c r="NOO126" s="291"/>
      <c r="NOP126" s="289"/>
      <c r="NOQ126" s="289"/>
      <c r="NOR126" s="289"/>
      <c r="NOS126" s="289"/>
      <c r="NOT126" s="289"/>
      <c r="NOU126" s="289"/>
      <c r="NOV126" s="289"/>
      <c r="NOW126" s="289"/>
      <c r="NOX126" s="289"/>
      <c r="NOY126" s="289"/>
      <c r="NOZ126" s="292"/>
      <c r="NPA126" s="293"/>
      <c r="NPB126" s="292"/>
      <c r="NPC126" s="292"/>
      <c r="NPD126" s="292"/>
      <c r="NPE126" s="285"/>
      <c r="NPF126" s="286"/>
      <c r="NPG126" s="287"/>
      <c r="NPH126" s="286"/>
      <c r="NPI126" s="288"/>
      <c r="NPJ126" s="289"/>
      <c r="NPK126" s="289"/>
      <c r="NPL126" s="289"/>
      <c r="NPM126" s="289"/>
      <c r="NPN126" s="289"/>
      <c r="NPO126" s="289"/>
      <c r="NPP126" s="290"/>
      <c r="NPQ126" s="291"/>
      <c r="NPR126" s="289"/>
      <c r="NPS126" s="289"/>
      <c r="NPT126" s="289"/>
      <c r="NPU126" s="289"/>
      <c r="NPV126" s="289"/>
      <c r="NPW126" s="289"/>
      <c r="NPX126" s="289"/>
      <c r="NPY126" s="289"/>
      <c r="NPZ126" s="289"/>
      <c r="NQA126" s="289"/>
      <c r="NQB126" s="292"/>
      <c r="NQC126" s="293"/>
      <c r="NQD126" s="292"/>
      <c r="NQE126" s="292"/>
      <c r="NQF126" s="292"/>
      <c r="NQG126" s="285"/>
      <c r="NQH126" s="286"/>
      <c r="NQI126" s="287"/>
      <c r="NQJ126" s="286"/>
      <c r="NQK126" s="288"/>
      <c r="NQL126" s="289"/>
      <c r="NQM126" s="289"/>
      <c r="NQN126" s="289"/>
      <c r="NQO126" s="289"/>
      <c r="NQP126" s="289"/>
      <c r="NQQ126" s="289"/>
      <c r="NQR126" s="290"/>
      <c r="NQS126" s="291"/>
      <c r="NQT126" s="289"/>
      <c r="NQU126" s="289"/>
      <c r="NQV126" s="289"/>
      <c r="NQW126" s="289"/>
      <c r="NQX126" s="289"/>
      <c r="NQY126" s="289"/>
      <c r="NQZ126" s="289"/>
      <c r="NRA126" s="289"/>
      <c r="NRB126" s="289"/>
      <c r="NRC126" s="289"/>
      <c r="NRD126" s="292"/>
      <c r="NRE126" s="293"/>
      <c r="NRF126" s="292"/>
      <c r="NRG126" s="292"/>
      <c r="NRH126" s="292"/>
      <c r="NRI126" s="285"/>
      <c r="NRJ126" s="286"/>
      <c r="NRK126" s="287"/>
      <c r="NRL126" s="286"/>
      <c r="NRM126" s="288"/>
      <c r="NRN126" s="289"/>
      <c r="NRO126" s="289"/>
      <c r="NRP126" s="289"/>
      <c r="NRQ126" s="289"/>
      <c r="NRR126" s="289"/>
      <c r="NRS126" s="289"/>
      <c r="NRT126" s="290"/>
      <c r="NRU126" s="291"/>
      <c r="NRV126" s="289"/>
      <c r="NRW126" s="289"/>
      <c r="NRX126" s="289"/>
      <c r="NRY126" s="289"/>
      <c r="NRZ126" s="289"/>
      <c r="NSA126" s="289"/>
      <c r="NSB126" s="289"/>
      <c r="NSC126" s="289"/>
      <c r="NSD126" s="289"/>
      <c r="NSE126" s="289"/>
      <c r="NSF126" s="292"/>
      <c r="NSG126" s="293"/>
      <c r="NSH126" s="292"/>
      <c r="NSI126" s="292"/>
      <c r="NSJ126" s="292"/>
      <c r="NSK126" s="285"/>
      <c r="NSL126" s="286"/>
      <c r="NSM126" s="287"/>
      <c r="NSN126" s="286"/>
      <c r="NSO126" s="288"/>
      <c r="NSP126" s="289"/>
      <c r="NSQ126" s="289"/>
      <c r="NSR126" s="289"/>
      <c r="NSS126" s="289"/>
      <c r="NST126" s="289"/>
      <c r="NSU126" s="289"/>
      <c r="NSV126" s="290"/>
      <c r="NSW126" s="291"/>
      <c r="NSX126" s="289"/>
      <c r="NSY126" s="289"/>
      <c r="NSZ126" s="289"/>
      <c r="NTA126" s="289"/>
      <c r="NTB126" s="289"/>
      <c r="NTC126" s="289"/>
      <c r="NTD126" s="289"/>
      <c r="NTE126" s="289"/>
      <c r="NTF126" s="289"/>
      <c r="NTG126" s="289"/>
      <c r="NTH126" s="292"/>
      <c r="NTI126" s="293"/>
      <c r="NTJ126" s="292"/>
      <c r="NTK126" s="292"/>
      <c r="NTL126" s="292"/>
      <c r="NTM126" s="285"/>
      <c r="NTN126" s="286"/>
      <c r="NTO126" s="287"/>
      <c r="NTP126" s="286"/>
      <c r="NTQ126" s="288"/>
      <c r="NTR126" s="289"/>
      <c r="NTS126" s="289"/>
      <c r="NTT126" s="289"/>
      <c r="NTU126" s="289"/>
      <c r="NTV126" s="289"/>
      <c r="NTW126" s="289"/>
      <c r="NTX126" s="290"/>
      <c r="NTY126" s="291"/>
      <c r="NTZ126" s="289"/>
      <c r="NUA126" s="289"/>
      <c r="NUB126" s="289"/>
      <c r="NUC126" s="289"/>
      <c r="NUD126" s="289"/>
      <c r="NUE126" s="289"/>
      <c r="NUF126" s="289"/>
      <c r="NUG126" s="289"/>
      <c r="NUH126" s="289"/>
      <c r="NUI126" s="289"/>
      <c r="NUJ126" s="292"/>
      <c r="NUK126" s="293"/>
      <c r="NUL126" s="292"/>
      <c r="NUM126" s="292"/>
      <c r="NUN126" s="292"/>
      <c r="NUO126" s="285"/>
      <c r="NUP126" s="286"/>
      <c r="NUQ126" s="287"/>
      <c r="NUR126" s="286"/>
      <c r="NUS126" s="288"/>
      <c r="NUT126" s="289"/>
      <c r="NUU126" s="289"/>
      <c r="NUV126" s="289"/>
      <c r="NUW126" s="289"/>
      <c r="NUX126" s="289"/>
      <c r="NUY126" s="289"/>
      <c r="NUZ126" s="290"/>
      <c r="NVA126" s="291"/>
      <c r="NVB126" s="289"/>
      <c r="NVC126" s="289"/>
      <c r="NVD126" s="289"/>
      <c r="NVE126" s="289"/>
      <c r="NVF126" s="289"/>
      <c r="NVG126" s="289"/>
      <c r="NVH126" s="289"/>
      <c r="NVI126" s="289"/>
      <c r="NVJ126" s="289"/>
      <c r="NVK126" s="289"/>
      <c r="NVL126" s="292"/>
      <c r="NVM126" s="293"/>
      <c r="NVN126" s="292"/>
      <c r="NVO126" s="292"/>
      <c r="NVP126" s="292"/>
      <c r="NVQ126" s="285"/>
      <c r="NVR126" s="286"/>
      <c r="NVS126" s="287"/>
      <c r="NVT126" s="286"/>
      <c r="NVU126" s="288"/>
      <c r="NVV126" s="289"/>
      <c r="NVW126" s="289"/>
      <c r="NVX126" s="289"/>
      <c r="NVY126" s="289"/>
      <c r="NVZ126" s="289"/>
      <c r="NWA126" s="289"/>
      <c r="NWB126" s="290"/>
      <c r="NWC126" s="291"/>
      <c r="NWD126" s="289"/>
      <c r="NWE126" s="289"/>
      <c r="NWF126" s="289"/>
      <c r="NWG126" s="289"/>
      <c r="NWH126" s="289"/>
      <c r="NWI126" s="289"/>
      <c r="NWJ126" s="289"/>
      <c r="NWK126" s="289"/>
      <c r="NWL126" s="289"/>
      <c r="NWM126" s="289"/>
      <c r="NWN126" s="292"/>
      <c r="NWO126" s="293"/>
      <c r="NWP126" s="292"/>
      <c r="NWQ126" s="292"/>
      <c r="NWR126" s="292"/>
      <c r="NWS126" s="285"/>
      <c r="NWT126" s="286"/>
      <c r="NWU126" s="287"/>
      <c r="NWV126" s="286"/>
      <c r="NWW126" s="288"/>
      <c r="NWX126" s="289"/>
      <c r="NWY126" s="289"/>
      <c r="NWZ126" s="289"/>
      <c r="NXA126" s="289"/>
      <c r="NXB126" s="289"/>
      <c r="NXC126" s="289"/>
      <c r="NXD126" s="290"/>
      <c r="NXE126" s="291"/>
      <c r="NXF126" s="289"/>
      <c r="NXG126" s="289"/>
      <c r="NXH126" s="289"/>
      <c r="NXI126" s="289"/>
      <c r="NXJ126" s="289"/>
      <c r="NXK126" s="289"/>
      <c r="NXL126" s="289"/>
      <c r="NXM126" s="289"/>
      <c r="NXN126" s="289"/>
      <c r="NXO126" s="289"/>
      <c r="NXP126" s="292"/>
      <c r="NXQ126" s="293"/>
      <c r="NXR126" s="292"/>
      <c r="NXS126" s="292"/>
      <c r="NXT126" s="292"/>
      <c r="NXU126" s="285"/>
      <c r="NXV126" s="286"/>
      <c r="NXW126" s="287"/>
      <c r="NXX126" s="286"/>
      <c r="NXY126" s="288"/>
      <c r="NXZ126" s="289"/>
      <c r="NYA126" s="289"/>
      <c r="NYB126" s="289"/>
      <c r="NYC126" s="289"/>
      <c r="NYD126" s="289"/>
      <c r="NYE126" s="289"/>
      <c r="NYF126" s="290"/>
      <c r="NYG126" s="291"/>
      <c r="NYH126" s="289"/>
      <c r="NYI126" s="289"/>
      <c r="NYJ126" s="289"/>
      <c r="NYK126" s="289"/>
      <c r="NYL126" s="289"/>
      <c r="NYM126" s="289"/>
      <c r="NYN126" s="289"/>
      <c r="NYO126" s="289"/>
      <c r="NYP126" s="289"/>
      <c r="NYQ126" s="289"/>
      <c r="NYR126" s="292"/>
      <c r="NYS126" s="293"/>
      <c r="NYT126" s="292"/>
      <c r="NYU126" s="292"/>
      <c r="NYV126" s="292"/>
      <c r="NYW126" s="285"/>
      <c r="NYX126" s="286"/>
      <c r="NYY126" s="287"/>
      <c r="NYZ126" s="286"/>
      <c r="NZA126" s="288"/>
      <c r="NZB126" s="289"/>
      <c r="NZC126" s="289"/>
      <c r="NZD126" s="289"/>
      <c r="NZE126" s="289"/>
      <c r="NZF126" s="289"/>
      <c r="NZG126" s="289"/>
      <c r="NZH126" s="290"/>
      <c r="NZI126" s="291"/>
      <c r="NZJ126" s="289"/>
      <c r="NZK126" s="289"/>
      <c r="NZL126" s="289"/>
      <c r="NZM126" s="289"/>
      <c r="NZN126" s="289"/>
      <c r="NZO126" s="289"/>
      <c r="NZP126" s="289"/>
      <c r="NZQ126" s="289"/>
      <c r="NZR126" s="289"/>
      <c r="NZS126" s="289"/>
      <c r="NZT126" s="292"/>
      <c r="NZU126" s="293"/>
      <c r="NZV126" s="292"/>
      <c r="NZW126" s="292"/>
      <c r="NZX126" s="292"/>
      <c r="NZY126" s="285"/>
      <c r="NZZ126" s="286"/>
      <c r="OAA126" s="287"/>
      <c r="OAB126" s="286"/>
      <c r="OAC126" s="288"/>
      <c r="OAD126" s="289"/>
      <c r="OAE126" s="289"/>
      <c r="OAF126" s="289"/>
      <c r="OAG126" s="289"/>
      <c r="OAH126" s="289"/>
      <c r="OAI126" s="289"/>
      <c r="OAJ126" s="290"/>
      <c r="OAK126" s="291"/>
      <c r="OAL126" s="289"/>
      <c r="OAM126" s="289"/>
      <c r="OAN126" s="289"/>
      <c r="OAO126" s="289"/>
      <c r="OAP126" s="289"/>
      <c r="OAQ126" s="289"/>
      <c r="OAR126" s="289"/>
      <c r="OAS126" s="289"/>
      <c r="OAT126" s="289"/>
      <c r="OAU126" s="289"/>
      <c r="OAV126" s="292"/>
      <c r="OAW126" s="293"/>
      <c r="OAX126" s="292"/>
      <c r="OAY126" s="292"/>
      <c r="OAZ126" s="292"/>
      <c r="OBA126" s="285"/>
      <c r="OBB126" s="286"/>
      <c r="OBC126" s="287"/>
      <c r="OBD126" s="286"/>
      <c r="OBE126" s="288"/>
      <c r="OBF126" s="289"/>
      <c r="OBG126" s="289"/>
      <c r="OBH126" s="289"/>
      <c r="OBI126" s="289"/>
      <c r="OBJ126" s="289"/>
      <c r="OBK126" s="289"/>
      <c r="OBL126" s="290"/>
      <c r="OBM126" s="291"/>
      <c r="OBN126" s="289"/>
      <c r="OBO126" s="289"/>
      <c r="OBP126" s="289"/>
      <c r="OBQ126" s="289"/>
      <c r="OBR126" s="289"/>
      <c r="OBS126" s="289"/>
      <c r="OBT126" s="289"/>
      <c r="OBU126" s="289"/>
      <c r="OBV126" s="289"/>
      <c r="OBW126" s="289"/>
      <c r="OBX126" s="292"/>
      <c r="OBY126" s="293"/>
      <c r="OBZ126" s="292"/>
      <c r="OCA126" s="292"/>
      <c r="OCB126" s="292"/>
      <c r="OCC126" s="285"/>
      <c r="OCD126" s="286"/>
      <c r="OCE126" s="287"/>
      <c r="OCF126" s="286"/>
      <c r="OCG126" s="288"/>
      <c r="OCH126" s="289"/>
      <c r="OCI126" s="289"/>
      <c r="OCJ126" s="289"/>
      <c r="OCK126" s="289"/>
      <c r="OCL126" s="289"/>
      <c r="OCM126" s="289"/>
      <c r="OCN126" s="290"/>
      <c r="OCO126" s="291"/>
      <c r="OCP126" s="289"/>
      <c r="OCQ126" s="289"/>
      <c r="OCR126" s="289"/>
      <c r="OCS126" s="289"/>
      <c r="OCT126" s="289"/>
      <c r="OCU126" s="289"/>
      <c r="OCV126" s="289"/>
      <c r="OCW126" s="289"/>
      <c r="OCX126" s="289"/>
      <c r="OCY126" s="289"/>
      <c r="OCZ126" s="292"/>
      <c r="ODA126" s="293"/>
      <c r="ODB126" s="292"/>
      <c r="ODC126" s="292"/>
      <c r="ODD126" s="292"/>
      <c r="ODE126" s="285"/>
      <c r="ODF126" s="286"/>
      <c r="ODG126" s="287"/>
      <c r="ODH126" s="286"/>
      <c r="ODI126" s="288"/>
      <c r="ODJ126" s="289"/>
      <c r="ODK126" s="289"/>
      <c r="ODL126" s="289"/>
      <c r="ODM126" s="289"/>
      <c r="ODN126" s="289"/>
      <c r="ODO126" s="289"/>
      <c r="ODP126" s="290"/>
      <c r="ODQ126" s="291"/>
      <c r="ODR126" s="289"/>
      <c r="ODS126" s="289"/>
      <c r="ODT126" s="289"/>
      <c r="ODU126" s="289"/>
      <c r="ODV126" s="289"/>
      <c r="ODW126" s="289"/>
      <c r="ODX126" s="289"/>
      <c r="ODY126" s="289"/>
      <c r="ODZ126" s="289"/>
      <c r="OEA126" s="289"/>
      <c r="OEB126" s="292"/>
      <c r="OEC126" s="293"/>
      <c r="OED126" s="292"/>
      <c r="OEE126" s="292"/>
      <c r="OEF126" s="292"/>
      <c r="OEG126" s="285"/>
      <c r="OEH126" s="286"/>
      <c r="OEI126" s="287"/>
      <c r="OEJ126" s="286"/>
      <c r="OEK126" s="288"/>
      <c r="OEL126" s="289"/>
      <c r="OEM126" s="289"/>
      <c r="OEN126" s="289"/>
      <c r="OEO126" s="289"/>
      <c r="OEP126" s="289"/>
      <c r="OEQ126" s="289"/>
      <c r="OER126" s="290"/>
      <c r="OES126" s="291"/>
      <c r="OET126" s="289"/>
      <c r="OEU126" s="289"/>
      <c r="OEV126" s="289"/>
      <c r="OEW126" s="289"/>
      <c r="OEX126" s="289"/>
      <c r="OEY126" s="289"/>
      <c r="OEZ126" s="289"/>
      <c r="OFA126" s="289"/>
      <c r="OFB126" s="289"/>
      <c r="OFC126" s="289"/>
      <c r="OFD126" s="292"/>
      <c r="OFE126" s="293"/>
      <c r="OFF126" s="292"/>
      <c r="OFG126" s="292"/>
      <c r="OFH126" s="292"/>
      <c r="OFI126" s="285"/>
      <c r="OFJ126" s="286"/>
      <c r="OFK126" s="287"/>
      <c r="OFL126" s="286"/>
      <c r="OFM126" s="288"/>
      <c r="OFN126" s="289"/>
      <c r="OFO126" s="289"/>
      <c r="OFP126" s="289"/>
      <c r="OFQ126" s="289"/>
      <c r="OFR126" s="289"/>
      <c r="OFS126" s="289"/>
      <c r="OFT126" s="290"/>
      <c r="OFU126" s="291"/>
      <c r="OFV126" s="289"/>
      <c r="OFW126" s="289"/>
      <c r="OFX126" s="289"/>
      <c r="OFY126" s="289"/>
      <c r="OFZ126" s="289"/>
      <c r="OGA126" s="289"/>
      <c r="OGB126" s="289"/>
      <c r="OGC126" s="289"/>
      <c r="OGD126" s="289"/>
      <c r="OGE126" s="289"/>
      <c r="OGF126" s="292"/>
      <c r="OGG126" s="293"/>
      <c r="OGH126" s="292"/>
      <c r="OGI126" s="292"/>
      <c r="OGJ126" s="292"/>
      <c r="OGK126" s="285"/>
      <c r="OGL126" s="286"/>
      <c r="OGM126" s="287"/>
      <c r="OGN126" s="286"/>
      <c r="OGO126" s="288"/>
      <c r="OGP126" s="289"/>
      <c r="OGQ126" s="289"/>
      <c r="OGR126" s="289"/>
      <c r="OGS126" s="289"/>
      <c r="OGT126" s="289"/>
      <c r="OGU126" s="289"/>
      <c r="OGV126" s="290"/>
      <c r="OGW126" s="291"/>
      <c r="OGX126" s="289"/>
      <c r="OGY126" s="289"/>
      <c r="OGZ126" s="289"/>
      <c r="OHA126" s="289"/>
      <c r="OHB126" s="289"/>
      <c r="OHC126" s="289"/>
      <c r="OHD126" s="289"/>
      <c r="OHE126" s="289"/>
      <c r="OHF126" s="289"/>
      <c r="OHG126" s="289"/>
      <c r="OHH126" s="292"/>
      <c r="OHI126" s="293"/>
      <c r="OHJ126" s="292"/>
      <c r="OHK126" s="292"/>
      <c r="OHL126" s="292"/>
      <c r="OHM126" s="285"/>
      <c r="OHN126" s="286"/>
      <c r="OHO126" s="287"/>
      <c r="OHP126" s="286"/>
      <c r="OHQ126" s="288"/>
      <c r="OHR126" s="289"/>
      <c r="OHS126" s="289"/>
      <c r="OHT126" s="289"/>
      <c r="OHU126" s="289"/>
      <c r="OHV126" s="289"/>
      <c r="OHW126" s="289"/>
      <c r="OHX126" s="290"/>
      <c r="OHY126" s="291"/>
      <c r="OHZ126" s="289"/>
      <c r="OIA126" s="289"/>
      <c r="OIB126" s="289"/>
      <c r="OIC126" s="289"/>
      <c r="OID126" s="289"/>
      <c r="OIE126" s="289"/>
      <c r="OIF126" s="289"/>
      <c r="OIG126" s="289"/>
      <c r="OIH126" s="289"/>
      <c r="OII126" s="289"/>
      <c r="OIJ126" s="292"/>
      <c r="OIK126" s="293"/>
      <c r="OIL126" s="292"/>
      <c r="OIM126" s="292"/>
      <c r="OIN126" s="292"/>
      <c r="OIO126" s="285"/>
      <c r="OIP126" s="286"/>
      <c r="OIQ126" s="287"/>
      <c r="OIR126" s="286"/>
      <c r="OIS126" s="288"/>
      <c r="OIT126" s="289"/>
      <c r="OIU126" s="289"/>
      <c r="OIV126" s="289"/>
      <c r="OIW126" s="289"/>
      <c r="OIX126" s="289"/>
      <c r="OIY126" s="289"/>
      <c r="OIZ126" s="290"/>
      <c r="OJA126" s="291"/>
      <c r="OJB126" s="289"/>
      <c r="OJC126" s="289"/>
      <c r="OJD126" s="289"/>
      <c r="OJE126" s="289"/>
      <c r="OJF126" s="289"/>
      <c r="OJG126" s="289"/>
      <c r="OJH126" s="289"/>
      <c r="OJI126" s="289"/>
      <c r="OJJ126" s="289"/>
      <c r="OJK126" s="289"/>
      <c r="OJL126" s="292"/>
      <c r="OJM126" s="293"/>
      <c r="OJN126" s="292"/>
      <c r="OJO126" s="292"/>
      <c r="OJP126" s="292"/>
      <c r="OJQ126" s="285"/>
      <c r="OJR126" s="286"/>
      <c r="OJS126" s="287"/>
      <c r="OJT126" s="286"/>
      <c r="OJU126" s="288"/>
      <c r="OJV126" s="289"/>
      <c r="OJW126" s="289"/>
      <c r="OJX126" s="289"/>
      <c r="OJY126" s="289"/>
      <c r="OJZ126" s="289"/>
      <c r="OKA126" s="289"/>
      <c r="OKB126" s="290"/>
      <c r="OKC126" s="291"/>
      <c r="OKD126" s="289"/>
      <c r="OKE126" s="289"/>
      <c r="OKF126" s="289"/>
      <c r="OKG126" s="289"/>
      <c r="OKH126" s="289"/>
      <c r="OKI126" s="289"/>
      <c r="OKJ126" s="289"/>
      <c r="OKK126" s="289"/>
      <c r="OKL126" s="289"/>
      <c r="OKM126" s="289"/>
      <c r="OKN126" s="292"/>
      <c r="OKO126" s="293"/>
      <c r="OKP126" s="292"/>
      <c r="OKQ126" s="292"/>
      <c r="OKR126" s="292"/>
      <c r="OKS126" s="285"/>
      <c r="OKT126" s="286"/>
      <c r="OKU126" s="287"/>
      <c r="OKV126" s="286"/>
      <c r="OKW126" s="288"/>
      <c r="OKX126" s="289"/>
      <c r="OKY126" s="289"/>
      <c r="OKZ126" s="289"/>
      <c r="OLA126" s="289"/>
      <c r="OLB126" s="289"/>
      <c r="OLC126" s="289"/>
      <c r="OLD126" s="290"/>
      <c r="OLE126" s="291"/>
      <c r="OLF126" s="289"/>
      <c r="OLG126" s="289"/>
      <c r="OLH126" s="289"/>
      <c r="OLI126" s="289"/>
      <c r="OLJ126" s="289"/>
      <c r="OLK126" s="289"/>
      <c r="OLL126" s="289"/>
      <c r="OLM126" s="289"/>
      <c r="OLN126" s="289"/>
      <c r="OLO126" s="289"/>
      <c r="OLP126" s="292"/>
      <c r="OLQ126" s="293"/>
      <c r="OLR126" s="292"/>
      <c r="OLS126" s="292"/>
      <c r="OLT126" s="292"/>
      <c r="OLU126" s="285"/>
      <c r="OLV126" s="286"/>
      <c r="OLW126" s="287"/>
      <c r="OLX126" s="286"/>
      <c r="OLY126" s="288"/>
      <c r="OLZ126" s="289"/>
      <c r="OMA126" s="289"/>
      <c r="OMB126" s="289"/>
      <c r="OMC126" s="289"/>
      <c r="OMD126" s="289"/>
      <c r="OME126" s="289"/>
      <c r="OMF126" s="290"/>
      <c r="OMG126" s="291"/>
      <c r="OMH126" s="289"/>
      <c r="OMI126" s="289"/>
      <c r="OMJ126" s="289"/>
      <c r="OMK126" s="289"/>
      <c r="OML126" s="289"/>
      <c r="OMM126" s="289"/>
      <c r="OMN126" s="289"/>
      <c r="OMO126" s="289"/>
      <c r="OMP126" s="289"/>
      <c r="OMQ126" s="289"/>
      <c r="OMR126" s="292"/>
      <c r="OMS126" s="293"/>
      <c r="OMT126" s="292"/>
      <c r="OMU126" s="292"/>
      <c r="OMV126" s="292"/>
      <c r="OMW126" s="285"/>
      <c r="OMX126" s="286"/>
      <c r="OMY126" s="287"/>
      <c r="OMZ126" s="286"/>
      <c r="ONA126" s="288"/>
      <c r="ONB126" s="289"/>
      <c r="ONC126" s="289"/>
      <c r="OND126" s="289"/>
      <c r="ONE126" s="289"/>
      <c r="ONF126" s="289"/>
      <c r="ONG126" s="289"/>
      <c r="ONH126" s="290"/>
      <c r="ONI126" s="291"/>
      <c r="ONJ126" s="289"/>
      <c r="ONK126" s="289"/>
      <c r="ONL126" s="289"/>
      <c r="ONM126" s="289"/>
      <c r="ONN126" s="289"/>
      <c r="ONO126" s="289"/>
      <c r="ONP126" s="289"/>
      <c r="ONQ126" s="289"/>
      <c r="ONR126" s="289"/>
      <c r="ONS126" s="289"/>
      <c r="ONT126" s="292"/>
      <c r="ONU126" s="293"/>
      <c r="ONV126" s="292"/>
      <c r="ONW126" s="292"/>
      <c r="ONX126" s="292"/>
      <c r="ONY126" s="285"/>
      <c r="ONZ126" s="286"/>
      <c r="OOA126" s="287"/>
      <c r="OOB126" s="286"/>
      <c r="OOC126" s="288"/>
      <c r="OOD126" s="289"/>
      <c r="OOE126" s="289"/>
      <c r="OOF126" s="289"/>
      <c r="OOG126" s="289"/>
      <c r="OOH126" s="289"/>
      <c r="OOI126" s="289"/>
      <c r="OOJ126" s="290"/>
      <c r="OOK126" s="291"/>
      <c r="OOL126" s="289"/>
      <c r="OOM126" s="289"/>
      <c r="OON126" s="289"/>
      <c r="OOO126" s="289"/>
      <c r="OOP126" s="289"/>
      <c r="OOQ126" s="289"/>
      <c r="OOR126" s="289"/>
      <c r="OOS126" s="289"/>
      <c r="OOT126" s="289"/>
      <c r="OOU126" s="289"/>
      <c r="OOV126" s="292"/>
      <c r="OOW126" s="293"/>
      <c r="OOX126" s="292"/>
      <c r="OOY126" s="292"/>
      <c r="OOZ126" s="292"/>
      <c r="OPA126" s="285"/>
      <c r="OPB126" s="286"/>
      <c r="OPC126" s="287"/>
      <c r="OPD126" s="286"/>
      <c r="OPE126" s="288"/>
      <c r="OPF126" s="289"/>
      <c r="OPG126" s="289"/>
      <c r="OPH126" s="289"/>
      <c r="OPI126" s="289"/>
      <c r="OPJ126" s="289"/>
      <c r="OPK126" s="289"/>
      <c r="OPL126" s="290"/>
      <c r="OPM126" s="291"/>
      <c r="OPN126" s="289"/>
      <c r="OPO126" s="289"/>
      <c r="OPP126" s="289"/>
      <c r="OPQ126" s="289"/>
      <c r="OPR126" s="289"/>
      <c r="OPS126" s="289"/>
      <c r="OPT126" s="289"/>
      <c r="OPU126" s="289"/>
      <c r="OPV126" s="289"/>
      <c r="OPW126" s="289"/>
      <c r="OPX126" s="292"/>
      <c r="OPY126" s="293"/>
      <c r="OPZ126" s="292"/>
      <c r="OQA126" s="292"/>
      <c r="OQB126" s="292"/>
      <c r="OQC126" s="285"/>
      <c r="OQD126" s="286"/>
      <c r="OQE126" s="287"/>
      <c r="OQF126" s="286"/>
      <c r="OQG126" s="288"/>
      <c r="OQH126" s="289"/>
      <c r="OQI126" s="289"/>
      <c r="OQJ126" s="289"/>
      <c r="OQK126" s="289"/>
      <c r="OQL126" s="289"/>
      <c r="OQM126" s="289"/>
      <c r="OQN126" s="290"/>
      <c r="OQO126" s="291"/>
      <c r="OQP126" s="289"/>
      <c r="OQQ126" s="289"/>
      <c r="OQR126" s="289"/>
      <c r="OQS126" s="289"/>
      <c r="OQT126" s="289"/>
      <c r="OQU126" s="289"/>
      <c r="OQV126" s="289"/>
      <c r="OQW126" s="289"/>
      <c r="OQX126" s="289"/>
      <c r="OQY126" s="289"/>
      <c r="OQZ126" s="292"/>
      <c r="ORA126" s="293"/>
      <c r="ORB126" s="292"/>
      <c r="ORC126" s="292"/>
      <c r="ORD126" s="292"/>
      <c r="ORE126" s="285"/>
      <c r="ORF126" s="286"/>
      <c r="ORG126" s="287"/>
      <c r="ORH126" s="286"/>
      <c r="ORI126" s="288"/>
      <c r="ORJ126" s="289"/>
      <c r="ORK126" s="289"/>
      <c r="ORL126" s="289"/>
      <c r="ORM126" s="289"/>
      <c r="ORN126" s="289"/>
      <c r="ORO126" s="289"/>
      <c r="ORP126" s="290"/>
      <c r="ORQ126" s="291"/>
      <c r="ORR126" s="289"/>
      <c r="ORS126" s="289"/>
      <c r="ORT126" s="289"/>
      <c r="ORU126" s="289"/>
      <c r="ORV126" s="289"/>
      <c r="ORW126" s="289"/>
      <c r="ORX126" s="289"/>
      <c r="ORY126" s="289"/>
      <c r="ORZ126" s="289"/>
      <c r="OSA126" s="289"/>
      <c r="OSB126" s="292"/>
      <c r="OSC126" s="293"/>
      <c r="OSD126" s="292"/>
      <c r="OSE126" s="292"/>
      <c r="OSF126" s="292"/>
      <c r="OSG126" s="285"/>
      <c r="OSH126" s="286"/>
      <c r="OSI126" s="287"/>
      <c r="OSJ126" s="286"/>
      <c r="OSK126" s="288"/>
      <c r="OSL126" s="289"/>
      <c r="OSM126" s="289"/>
      <c r="OSN126" s="289"/>
      <c r="OSO126" s="289"/>
      <c r="OSP126" s="289"/>
      <c r="OSQ126" s="289"/>
      <c r="OSR126" s="290"/>
      <c r="OSS126" s="291"/>
      <c r="OST126" s="289"/>
      <c r="OSU126" s="289"/>
      <c r="OSV126" s="289"/>
      <c r="OSW126" s="289"/>
      <c r="OSX126" s="289"/>
      <c r="OSY126" s="289"/>
      <c r="OSZ126" s="289"/>
      <c r="OTA126" s="289"/>
      <c r="OTB126" s="289"/>
      <c r="OTC126" s="289"/>
      <c r="OTD126" s="292"/>
      <c r="OTE126" s="293"/>
      <c r="OTF126" s="292"/>
      <c r="OTG126" s="292"/>
      <c r="OTH126" s="292"/>
      <c r="OTI126" s="285"/>
      <c r="OTJ126" s="286"/>
      <c r="OTK126" s="287"/>
      <c r="OTL126" s="286"/>
      <c r="OTM126" s="288"/>
      <c r="OTN126" s="289"/>
      <c r="OTO126" s="289"/>
      <c r="OTP126" s="289"/>
      <c r="OTQ126" s="289"/>
      <c r="OTR126" s="289"/>
      <c r="OTS126" s="289"/>
      <c r="OTT126" s="290"/>
      <c r="OTU126" s="291"/>
      <c r="OTV126" s="289"/>
      <c r="OTW126" s="289"/>
      <c r="OTX126" s="289"/>
      <c r="OTY126" s="289"/>
      <c r="OTZ126" s="289"/>
      <c r="OUA126" s="289"/>
      <c r="OUB126" s="289"/>
      <c r="OUC126" s="289"/>
      <c r="OUD126" s="289"/>
      <c r="OUE126" s="289"/>
      <c r="OUF126" s="292"/>
      <c r="OUG126" s="293"/>
      <c r="OUH126" s="292"/>
      <c r="OUI126" s="292"/>
      <c r="OUJ126" s="292"/>
      <c r="OUK126" s="285"/>
      <c r="OUL126" s="286"/>
      <c r="OUM126" s="287"/>
      <c r="OUN126" s="286"/>
      <c r="OUO126" s="288"/>
      <c r="OUP126" s="289"/>
      <c r="OUQ126" s="289"/>
      <c r="OUR126" s="289"/>
      <c r="OUS126" s="289"/>
      <c r="OUT126" s="289"/>
      <c r="OUU126" s="289"/>
      <c r="OUV126" s="290"/>
      <c r="OUW126" s="291"/>
      <c r="OUX126" s="289"/>
      <c r="OUY126" s="289"/>
      <c r="OUZ126" s="289"/>
      <c r="OVA126" s="289"/>
      <c r="OVB126" s="289"/>
      <c r="OVC126" s="289"/>
      <c r="OVD126" s="289"/>
      <c r="OVE126" s="289"/>
      <c r="OVF126" s="289"/>
      <c r="OVG126" s="289"/>
      <c r="OVH126" s="292"/>
      <c r="OVI126" s="293"/>
      <c r="OVJ126" s="292"/>
      <c r="OVK126" s="292"/>
      <c r="OVL126" s="292"/>
      <c r="OVM126" s="285"/>
      <c r="OVN126" s="286"/>
      <c r="OVO126" s="287"/>
      <c r="OVP126" s="286"/>
      <c r="OVQ126" s="288"/>
      <c r="OVR126" s="289"/>
      <c r="OVS126" s="289"/>
      <c r="OVT126" s="289"/>
      <c r="OVU126" s="289"/>
      <c r="OVV126" s="289"/>
      <c r="OVW126" s="289"/>
      <c r="OVX126" s="290"/>
      <c r="OVY126" s="291"/>
      <c r="OVZ126" s="289"/>
      <c r="OWA126" s="289"/>
      <c r="OWB126" s="289"/>
      <c r="OWC126" s="289"/>
      <c r="OWD126" s="289"/>
      <c r="OWE126" s="289"/>
      <c r="OWF126" s="289"/>
      <c r="OWG126" s="289"/>
      <c r="OWH126" s="289"/>
      <c r="OWI126" s="289"/>
      <c r="OWJ126" s="292"/>
      <c r="OWK126" s="293"/>
      <c r="OWL126" s="292"/>
      <c r="OWM126" s="292"/>
      <c r="OWN126" s="292"/>
      <c r="OWO126" s="285"/>
      <c r="OWP126" s="286"/>
      <c r="OWQ126" s="287"/>
      <c r="OWR126" s="286"/>
      <c r="OWS126" s="288"/>
      <c r="OWT126" s="289"/>
      <c r="OWU126" s="289"/>
      <c r="OWV126" s="289"/>
      <c r="OWW126" s="289"/>
      <c r="OWX126" s="289"/>
      <c r="OWY126" s="289"/>
      <c r="OWZ126" s="290"/>
      <c r="OXA126" s="291"/>
      <c r="OXB126" s="289"/>
      <c r="OXC126" s="289"/>
      <c r="OXD126" s="289"/>
      <c r="OXE126" s="289"/>
      <c r="OXF126" s="289"/>
      <c r="OXG126" s="289"/>
      <c r="OXH126" s="289"/>
      <c r="OXI126" s="289"/>
      <c r="OXJ126" s="289"/>
      <c r="OXK126" s="289"/>
      <c r="OXL126" s="292"/>
      <c r="OXM126" s="293"/>
      <c r="OXN126" s="292"/>
      <c r="OXO126" s="292"/>
      <c r="OXP126" s="292"/>
      <c r="OXQ126" s="285"/>
      <c r="OXR126" s="286"/>
      <c r="OXS126" s="287"/>
      <c r="OXT126" s="286"/>
      <c r="OXU126" s="288"/>
      <c r="OXV126" s="289"/>
      <c r="OXW126" s="289"/>
      <c r="OXX126" s="289"/>
      <c r="OXY126" s="289"/>
      <c r="OXZ126" s="289"/>
      <c r="OYA126" s="289"/>
      <c r="OYB126" s="290"/>
      <c r="OYC126" s="291"/>
      <c r="OYD126" s="289"/>
      <c r="OYE126" s="289"/>
      <c r="OYF126" s="289"/>
      <c r="OYG126" s="289"/>
      <c r="OYH126" s="289"/>
      <c r="OYI126" s="289"/>
      <c r="OYJ126" s="289"/>
      <c r="OYK126" s="289"/>
      <c r="OYL126" s="289"/>
      <c r="OYM126" s="289"/>
      <c r="OYN126" s="292"/>
      <c r="OYO126" s="293"/>
      <c r="OYP126" s="292"/>
      <c r="OYQ126" s="292"/>
      <c r="OYR126" s="292"/>
      <c r="OYS126" s="285"/>
      <c r="OYT126" s="286"/>
      <c r="OYU126" s="287"/>
      <c r="OYV126" s="286"/>
      <c r="OYW126" s="288"/>
      <c r="OYX126" s="289"/>
      <c r="OYY126" s="289"/>
      <c r="OYZ126" s="289"/>
      <c r="OZA126" s="289"/>
      <c r="OZB126" s="289"/>
      <c r="OZC126" s="289"/>
      <c r="OZD126" s="290"/>
      <c r="OZE126" s="291"/>
      <c r="OZF126" s="289"/>
      <c r="OZG126" s="289"/>
      <c r="OZH126" s="289"/>
      <c r="OZI126" s="289"/>
      <c r="OZJ126" s="289"/>
      <c r="OZK126" s="289"/>
      <c r="OZL126" s="289"/>
      <c r="OZM126" s="289"/>
      <c r="OZN126" s="289"/>
      <c r="OZO126" s="289"/>
      <c r="OZP126" s="292"/>
      <c r="OZQ126" s="293"/>
      <c r="OZR126" s="292"/>
      <c r="OZS126" s="292"/>
      <c r="OZT126" s="292"/>
      <c r="OZU126" s="285"/>
      <c r="OZV126" s="286"/>
      <c r="OZW126" s="287"/>
      <c r="OZX126" s="286"/>
      <c r="OZY126" s="288"/>
      <c r="OZZ126" s="289"/>
      <c r="PAA126" s="289"/>
      <c r="PAB126" s="289"/>
      <c r="PAC126" s="289"/>
      <c r="PAD126" s="289"/>
      <c r="PAE126" s="289"/>
      <c r="PAF126" s="290"/>
      <c r="PAG126" s="291"/>
      <c r="PAH126" s="289"/>
      <c r="PAI126" s="289"/>
      <c r="PAJ126" s="289"/>
      <c r="PAK126" s="289"/>
      <c r="PAL126" s="289"/>
      <c r="PAM126" s="289"/>
      <c r="PAN126" s="289"/>
      <c r="PAO126" s="289"/>
      <c r="PAP126" s="289"/>
      <c r="PAQ126" s="289"/>
      <c r="PAR126" s="292"/>
      <c r="PAS126" s="293"/>
      <c r="PAT126" s="292"/>
      <c r="PAU126" s="292"/>
      <c r="PAV126" s="292"/>
      <c r="PAW126" s="285"/>
      <c r="PAX126" s="286"/>
      <c r="PAY126" s="287"/>
      <c r="PAZ126" s="286"/>
      <c r="PBA126" s="288"/>
      <c r="PBB126" s="289"/>
      <c r="PBC126" s="289"/>
      <c r="PBD126" s="289"/>
      <c r="PBE126" s="289"/>
      <c r="PBF126" s="289"/>
      <c r="PBG126" s="289"/>
      <c r="PBH126" s="290"/>
      <c r="PBI126" s="291"/>
      <c r="PBJ126" s="289"/>
      <c r="PBK126" s="289"/>
      <c r="PBL126" s="289"/>
      <c r="PBM126" s="289"/>
      <c r="PBN126" s="289"/>
      <c r="PBO126" s="289"/>
      <c r="PBP126" s="289"/>
      <c r="PBQ126" s="289"/>
      <c r="PBR126" s="289"/>
      <c r="PBS126" s="289"/>
      <c r="PBT126" s="292"/>
      <c r="PBU126" s="293"/>
      <c r="PBV126" s="292"/>
      <c r="PBW126" s="292"/>
      <c r="PBX126" s="292"/>
      <c r="PBY126" s="285"/>
      <c r="PBZ126" s="286"/>
      <c r="PCA126" s="287"/>
      <c r="PCB126" s="286"/>
      <c r="PCC126" s="288"/>
      <c r="PCD126" s="289"/>
      <c r="PCE126" s="289"/>
      <c r="PCF126" s="289"/>
      <c r="PCG126" s="289"/>
      <c r="PCH126" s="289"/>
      <c r="PCI126" s="289"/>
      <c r="PCJ126" s="290"/>
      <c r="PCK126" s="291"/>
      <c r="PCL126" s="289"/>
      <c r="PCM126" s="289"/>
      <c r="PCN126" s="289"/>
      <c r="PCO126" s="289"/>
      <c r="PCP126" s="289"/>
      <c r="PCQ126" s="289"/>
      <c r="PCR126" s="289"/>
      <c r="PCS126" s="289"/>
      <c r="PCT126" s="289"/>
      <c r="PCU126" s="289"/>
      <c r="PCV126" s="292"/>
      <c r="PCW126" s="293"/>
      <c r="PCX126" s="292"/>
      <c r="PCY126" s="292"/>
      <c r="PCZ126" s="292"/>
      <c r="PDA126" s="285"/>
      <c r="PDB126" s="286"/>
      <c r="PDC126" s="287"/>
      <c r="PDD126" s="286"/>
      <c r="PDE126" s="288"/>
      <c r="PDF126" s="289"/>
      <c r="PDG126" s="289"/>
      <c r="PDH126" s="289"/>
      <c r="PDI126" s="289"/>
      <c r="PDJ126" s="289"/>
      <c r="PDK126" s="289"/>
      <c r="PDL126" s="290"/>
      <c r="PDM126" s="291"/>
      <c r="PDN126" s="289"/>
      <c r="PDO126" s="289"/>
      <c r="PDP126" s="289"/>
      <c r="PDQ126" s="289"/>
      <c r="PDR126" s="289"/>
      <c r="PDS126" s="289"/>
      <c r="PDT126" s="289"/>
      <c r="PDU126" s="289"/>
      <c r="PDV126" s="289"/>
      <c r="PDW126" s="289"/>
      <c r="PDX126" s="292"/>
      <c r="PDY126" s="293"/>
      <c r="PDZ126" s="292"/>
      <c r="PEA126" s="292"/>
      <c r="PEB126" s="292"/>
      <c r="PEC126" s="285"/>
      <c r="PED126" s="286"/>
      <c r="PEE126" s="287"/>
      <c r="PEF126" s="286"/>
      <c r="PEG126" s="288"/>
      <c r="PEH126" s="289"/>
      <c r="PEI126" s="289"/>
      <c r="PEJ126" s="289"/>
      <c r="PEK126" s="289"/>
      <c r="PEL126" s="289"/>
      <c r="PEM126" s="289"/>
      <c r="PEN126" s="290"/>
      <c r="PEO126" s="291"/>
      <c r="PEP126" s="289"/>
      <c r="PEQ126" s="289"/>
      <c r="PER126" s="289"/>
      <c r="PES126" s="289"/>
      <c r="PET126" s="289"/>
      <c r="PEU126" s="289"/>
      <c r="PEV126" s="289"/>
      <c r="PEW126" s="289"/>
      <c r="PEX126" s="289"/>
      <c r="PEY126" s="289"/>
      <c r="PEZ126" s="292"/>
      <c r="PFA126" s="293"/>
      <c r="PFB126" s="292"/>
      <c r="PFC126" s="292"/>
      <c r="PFD126" s="292"/>
      <c r="PFE126" s="285"/>
      <c r="PFF126" s="286"/>
      <c r="PFG126" s="287"/>
      <c r="PFH126" s="286"/>
      <c r="PFI126" s="288"/>
      <c r="PFJ126" s="289"/>
      <c r="PFK126" s="289"/>
      <c r="PFL126" s="289"/>
      <c r="PFM126" s="289"/>
      <c r="PFN126" s="289"/>
      <c r="PFO126" s="289"/>
      <c r="PFP126" s="290"/>
      <c r="PFQ126" s="291"/>
      <c r="PFR126" s="289"/>
      <c r="PFS126" s="289"/>
      <c r="PFT126" s="289"/>
      <c r="PFU126" s="289"/>
      <c r="PFV126" s="289"/>
      <c r="PFW126" s="289"/>
      <c r="PFX126" s="289"/>
      <c r="PFY126" s="289"/>
      <c r="PFZ126" s="289"/>
      <c r="PGA126" s="289"/>
      <c r="PGB126" s="292"/>
      <c r="PGC126" s="293"/>
      <c r="PGD126" s="292"/>
      <c r="PGE126" s="292"/>
      <c r="PGF126" s="292"/>
      <c r="PGG126" s="285"/>
      <c r="PGH126" s="286"/>
      <c r="PGI126" s="287"/>
      <c r="PGJ126" s="286"/>
      <c r="PGK126" s="288"/>
      <c r="PGL126" s="289"/>
      <c r="PGM126" s="289"/>
      <c r="PGN126" s="289"/>
      <c r="PGO126" s="289"/>
      <c r="PGP126" s="289"/>
      <c r="PGQ126" s="289"/>
      <c r="PGR126" s="290"/>
      <c r="PGS126" s="291"/>
      <c r="PGT126" s="289"/>
      <c r="PGU126" s="289"/>
      <c r="PGV126" s="289"/>
      <c r="PGW126" s="289"/>
      <c r="PGX126" s="289"/>
      <c r="PGY126" s="289"/>
      <c r="PGZ126" s="289"/>
      <c r="PHA126" s="289"/>
      <c r="PHB126" s="289"/>
      <c r="PHC126" s="289"/>
      <c r="PHD126" s="292"/>
      <c r="PHE126" s="293"/>
      <c r="PHF126" s="292"/>
      <c r="PHG126" s="292"/>
      <c r="PHH126" s="292"/>
      <c r="PHI126" s="285"/>
      <c r="PHJ126" s="286"/>
      <c r="PHK126" s="287"/>
      <c r="PHL126" s="286"/>
      <c r="PHM126" s="288"/>
      <c r="PHN126" s="289"/>
      <c r="PHO126" s="289"/>
      <c r="PHP126" s="289"/>
      <c r="PHQ126" s="289"/>
      <c r="PHR126" s="289"/>
      <c r="PHS126" s="289"/>
      <c r="PHT126" s="290"/>
      <c r="PHU126" s="291"/>
      <c r="PHV126" s="289"/>
      <c r="PHW126" s="289"/>
      <c r="PHX126" s="289"/>
      <c r="PHY126" s="289"/>
      <c r="PHZ126" s="289"/>
      <c r="PIA126" s="289"/>
      <c r="PIB126" s="289"/>
      <c r="PIC126" s="289"/>
      <c r="PID126" s="289"/>
      <c r="PIE126" s="289"/>
      <c r="PIF126" s="292"/>
      <c r="PIG126" s="293"/>
      <c r="PIH126" s="292"/>
      <c r="PII126" s="292"/>
      <c r="PIJ126" s="292"/>
      <c r="PIK126" s="285"/>
      <c r="PIL126" s="286"/>
      <c r="PIM126" s="287"/>
      <c r="PIN126" s="286"/>
      <c r="PIO126" s="288"/>
      <c r="PIP126" s="289"/>
      <c r="PIQ126" s="289"/>
      <c r="PIR126" s="289"/>
      <c r="PIS126" s="289"/>
      <c r="PIT126" s="289"/>
      <c r="PIU126" s="289"/>
      <c r="PIV126" s="290"/>
      <c r="PIW126" s="291"/>
      <c r="PIX126" s="289"/>
      <c r="PIY126" s="289"/>
      <c r="PIZ126" s="289"/>
      <c r="PJA126" s="289"/>
      <c r="PJB126" s="289"/>
      <c r="PJC126" s="289"/>
      <c r="PJD126" s="289"/>
      <c r="PJE126" s="289"/>
      <c r="PJF126" s="289"/>
      <c r="PJG126" s="289"/>
      <c r="PJH126" s="292"/>
      <c r="PJI126" s="293"/>
      <c r="PJJ126" s="292"/>
      <c r="PJK126" s="292"/>
      <c r="PJL126" s="292"/>
      <c r="PJM126" s="285"/>
      <c r="PJN126" s="286"/>
      <c r="PJO126" s="287"/>
      <c r="PJP126" s="286"/>
      <c r="PJQ126" s="288"/>
      <c r="PJR126" s="289"/>
      <c r="PJS126" s="289"/>
      <c r="PJT126" s="289"/>
      <c r="PJU126" s="289"/>
      <c r="PJV126" s="289"/>
      <c r="PJW126" s="289"/>
      <c r="PJX126" s="290"/>
      <c r="PJY126" s="291"/>
      <c r="PJZ126" s="289"/>
      <c r="PKA126" s="289"/>
      <c r="PKB126" s="289"/>
      <c r="PKC126" s="289"/>
      <c r="PKD126" s="289"/>
      <c r="PKE126" s="289"/>
      <c r="PKF126" s="289"/>
      <c r="PKG126" s="289"/>
      <c r="PKH126" s="289"/>
      <c r="PKI126" s="289"/>
      <c r="PKJ126" s="292"/>
      <c r="PKK126" s="293"/>
      <c r="PKL126" s="292"/>
      <c r="PKM126" s="292"/>
      <c r="PKN126" s="292"/>
      <c r="PKO126" s="285"/>
      <c r="PKP126" s="286"/>
      <c r="PKQ126" s="287"/>
      <c r="PKR126" s="286"/>
      <c r="PKS126" s="288"/>
      <c r="PKT126" s="289"/>
      <c r="PKU126" s="289"/>
      <c r="PKV126" s="289"/>
      <c r="PKW126" s="289"/>
      <c r="PKX126" s="289"/>
      <c r="PKY126" s="289"/>
      <c r="PKZ126" s="290"/>
      <c r="PLA126" s="291"/>
      <c r="PLB126" s="289"/>
      <c r="PLC126" s="289"/>
      <c r="PLD126" s="289"/>
      <c r="PLE126" s="289"/>
      <c r="PLF126" s="289"/>
      <c r="PLG126" s="289"/>
      <c r="PLH126" s="289"/>
      <c r="PLI126" s="289"/>
      <c r="PLJ126" s="289"/>
      <c r="PLK126" s="289"/>
      <c r="PLL126" s="292"/>
      <c r="PLM126" s="293"/>
      <c r="PLN126" s="292"/>
      <c r="PLO126" s="292"/>
      <c r="PLP126" s="292"/>
      <c r="PLQ126" s="285"/>
      <c r="PLR126" s="286"/>
      <c r="PLS126" s="287"/>
      <c r="PLT126" s="286"/>
      <c r="PLU126" s="288"/>
      <c r="PLV126" s="289"/>
      <c r="PLW126" s="289"/>
      <c r="PLX126" s="289"/>
      <c r="PLY126" s="289"/>
      <c r="PLZ126" s="289"/>
      <c r="PMA126" s="289"/>
      <c r="PMB126" s="290"/>
      <c r="PMC126" s="291"/>
      <c r="PMD126" s="289"/>
      <c r="PME126" s="289"/>
      <c r="PMF126" s="289"/>
      <c r="PMG126" s="289"/>
      <c r="PMH126" s="289"/>
      <c r="PMI126" s="289"/>
      <c r="PMJ126" s="289"/>
      <c r="PMK126" s="289"/>
      <c r="PML126" s="289"/>
      <c r="PMM126" s="289"/>
      <c r="PMN126" s="292"/>
      <c r="PMO126" s="293"/>
      <c r="PMP126" s="292"/>
      <c r="PMQ126" s="292"/>
      <c r="PMR126" s="292"/>
      <c r="PMS126" s="285"/>
      <c r="PMT126" s="286"/>
      <c r="PMU126" s="287"/>
      <c r="PMV126" s="286"/>
      <c r="PMW126" s="288"/>
      <c r="PMX126" s="289"/>
      <c r="PMY126" s="289"/>
      <c r="PMZ126" s="289"/>
      <c r="PNA126" s="289"/>
      <c r="PNB126" s="289"/>
      <c r="PNC126" s="289"/>
      <c r="PND126" s="290"/>
      <c r="PNE126" s="291"/>
      <c r="PNF126" s="289"/>
      <c r="PNG126" s="289"/>
      <c r="PNH126" s="289"/>
      <c r="PNI126" s="289"/>
      <c r="PNJ126" s="289"/>
      <c r="PNK126" s="289"/>
      <c r="PNL126" s="289"/>
      <c r="PNM126" s="289"/>
      <c r="PNN126" s="289"/>
      <c r="PNO126" s="289"/>
      <c r="PNP126" s="292"/>
      <c r="PNQ126" s="293"/>
      <c r="PNR126" s="292"/>
      <c r="PNS126" s="292"/>
      <c r="PNT126" s="292"/>
      <c r="PNU126" s="285"/>
      <c r="PNV126" s="286"/>
      <c r="PNW126" s="287"/>
      <c r="PNX126" s="286"/>
      <c r="PNY126" s="288"/>
      <c r="PNZ126" s="289"/>
      <c r="POA126" s="289"/>
      <c r="POB126" s="289"/>
      <c r="POC126" s="289"/>
      <c r="POD126" s="289"/>
      <c r="POE126" s="289"/>
      <c r="POF126" s="290"/>
      <c r="POG126" s="291"/>
      <c r="POH126" s="289"/>
      <c r="POI126" s="289"/>
      <c r="POJ126" s="289"/>
      <c r="POK126" s="289"/>
      <c r="POL126" s="289"/>
      <c r="POM126" s="289"/>
      <c r="PON126" s="289"/>
      <c r="POO126" s="289"/>
      <c r="POP126" s="289"/>
      <c r="POQ126" s="289"/>
      <c r="POR126" s="292"/>
      <c r="POS126" s="293"/>
      <c r="POT126" s="292"/>
      <c r="POU126" s="292"/>
      <c r="POV126" s="292"/>
      <c r="POW126" s="285"/>
      <c r="POX126" s="286"/>
      <c r="POY126" s="287"/>
      <c r="POZ126" s="286"/>
      <c r="PPA126" s="288"/>
      <c r="PPB126" s="289"/>
      <c r="PPC126" s="289"/>
      <c r="PPD126" s="289"/>
      <c r="PPE126" s="289"/>
      <c r="PPF126" s="289"/>
      <c r="PPG126" s="289"/>
      <c r="PPH126" s="290"/>
      <c r="PPI126" s="291"/>
      <c r="PPJ126" s="289"/>
      <c r="PPK126" s="289"/>
      <c r="PPL126" s="289"/>
      <c r="PPM126" s="289"/>
      <c r="PPN126" s="289"/>
      <c r="PPO126" s="289"/>
      <c r="PPP126" s="289"/>
      <c r="PPQ126" s="289"/>
      <c r="PPR126" s="289"/>
      <c r="PPS126" s="289"/>
      <c r="PPT126" s="292"/>
      <c r="PPU126" s="293"/>
      <c r="PPV126" s="292"/>
      <c r="PPW126" s="292"/>
      <c r="PPX126" s="292"/>
      <c r="PPY126" s="285"/>
      <c r="PPZ126" s="286"/>
      <c r="PQA126" s="287"/>
      <c r="PQB126" s="286"/>
      <c r="PQC126" s="288"/>
      <c r="PQD126" s="289"/>
      <c r="PQE126" s="289"/>
      <c r="PQF126" s="289"/>
      <c r="PQG126" s="289"/>
      <c r="PQH126" s="289"/>
      <c r="PQI126" s="289"/>
      <c r="PQJ126" s="290"/>
      <c r="PQK126" s="291"/>
      <c r="PQL126" s="289"/>
      <c r="PQM126" s="289"/>
      <c r="PQN126" s="289"/>
      <c r="PQO126" s="289"/>
      <c r="PQP126" s="289"/>
      <c r="PQQ126" s="289"/>
      <c r="PQR126" s="289"/>
      <c r="PQS126" s="289"/>
      <c r="PQT126" s="289"/>
      <c r="PQU126" s="289"/>
      <c r="PQV126" s="292"/>
      <c r="PQW126" s="293"/>
      <c r="PQX126" s="292"/>
      <c r="PQY126" s="292"/>
      <c r="PQZ126" s="292"/>
      <c r="PRA126" s="285"/>
      <c r="PRB126" s="286"/>
      <c r="PRC126" s="287"/>
      <c r="PRD126" s="286"/>
      <c r="PRE126" s="288"/>
      <c r="PRF126" s="289"/>
      <c r="PRG126" s="289"/>
      <c r="PRH126" s="289"/>
      <c r="PRI126" s="289"/>
      <c r="PRJ126" s="289"/>
      <c r="PRK126" s="289"/>
      <c r="PRL126" s="290"/>
      <c r="PRM126" s="291"/>
      <c r="PRN126" s="289"/>
      <c r="PRO126" s="289"/>
      <c r="PRP126" s="289"/>
      <c r="PRQ126" s="289"/>
      <c r="PRR126" s="289"/>
      <c r="PRS126" s="289"/>
      <c r="PRT126" s="289"/>
      <c r="PRU126" s="289"/>
      <c r="PRV126" s="289"/>
      <c r="PRW126" s="289"/>
      <c r="PRX126" s="292"/>
      <c r="PRY126" s="293"/>
      <c r="PRZ126" s="292"/>
      <c r="PSA126" s="292"/>
      <c r="PSB126" s="292"/>
      <c r="PSC126" s="285"/>
      <c r="PSD126" s="286"/>
      <c r="PSE126" s="287"/>
      <c r="PSF126" s="286"/>
      <c r="PSG126" s="288"/>
      <c r="PSH126" s="289"/>
      <c r="PSI126" s="289"/>
      <c r="PSJ126" s="289"/>
      <c r="PSK126" s="289"/>
      <c r="PSL126" s="289"/>
      <c r="PSM126" s="289"/>
      <c r="PSN126" s="290"/>
      <c r="PSO126" s="291"/>
      <c r="PSP126" s="289"/>
      <c r="PSQ126" s="289"/>
      <c r="PSR126" s="289"/>
      <c r="PSS126" s="289"/>
      <c r="PST126" s="289"/>
      <c r="PSU126" s="289"/>
      <c r="PSV126" s="289"/>
      <c r="PSW126" s="289"/>
      <c r="PSX126" s="289"/>
      <c r="PSY126" s="289"/>
      <c r="PSZ126" s="292"/>
      <c r="PTA126" s="293"/>
      <c r="PTB126" s="292"/>
      <c r="PTC126" s="292"/>
      <c r="PTD126" s="292"/>
      <c r="PTE126" s="285"/>
      <c r="PTF126" s="286"/>
      <c r="PTG126" s="287"/>
      <c r="PTH126" s="286"/>
      <c r="PTI126" s="288"/>
      <c r="PTJ126" s="289"/>
      <c r="PTK126" s="289"/>
      <c r="PTL126" s="289"/>
      <c r="PTM126" s="289"/>
      <c r="PTN126" s="289"/>
      <c r="PTO126" s="289"/>
      <c r="PTP126" s="290"/>
      <c r="PTQ126" s="291"/>
      <c r="PTR126" s="289"/>
      <c r="PTS126" s="289"/>
      <c r="PTT126" s="289"/>
      <c r="PTU126" s="289"/>
      <c r="PTV126" s="289"/>
      <c r="PTW126" s="289"/>
      <c r="PTX126" s="289"/>
      <c r="PTY126" s="289"/>
      <c r="PTZ126" s="289"/>
      <c r="PUA126" s="289"/>
      <c r="PUB126" s="292"/>
      <c r="PUC126" s="293"/>
      <c r="PUD126" s="292"/>
      <c r="PUE126" s="292"/>
      <c r="PUF126" s="292"/>
      <c r="PUG126" s="285"/>
      <c r="PUH126" s="286"/>
      <c r="PUI126" s="287"/>
      <c r="PUJ126" s="286"/>
      <c r="PUK126" s="288"/>
      <c r="PUL126" s="289"/>
      <c r="PUM126" s="289"/>
      <c r="PUN126" s="289"/>
      <c r="PUO126" s="289"/>
      <c r="PUP126" s="289"/>
      <c r="PUQ126" s="289"/>
      <c r="PUR126" s="290"/>
      <c r="PUS126" s="291"/>
      <c r="PUT126" s="289"/>
      <c r="PUU126" s="289"/>
      <c r="PUV126" s="289"/>
      <c r="PUW126" s="289"/>
      <c r="PUX126" s="289"/>
      <c r="PUY126" s="289"/>
      <c r="PUZ126" s="289"/>
      <c r="PVA126" s="289"/>
      <c r="PVB126" s="289"/>
      <c r="PVC126" s="289"/>
      <c r="PVD126" s="292"/>
      <c r="PVE126" s="293"/>
      <c r="PVF126" s="292"/>
      <c r="PVG126" s="292"/>
      <c r="PVH126" s="292"/>
      <c r="PVI126" s="285"/>
      <c r="PVJ126" s="286"/>
      <c r="PVK126" s="287"/>
      <c r="PVL126" s="286"/>
      <c r="PVM126" s="288"/>
      <c r="PVN126" s="289"/>
      <c r="PVO126" s="289"/>
      <c r="PVP126" s="289"/>
      <c r="PVQ126" s="289"/>
      <c r="PVR126" s="289"/>
      <c r="PVS126" s="289"/>
      <c r="PVT126" s="290"/>
      <c r="PVU126" s="291"/>
      <c r="PVV126" s="289"/>
      <c r="PVW126" s="289"/>
      <c r="PVX126" s="289"/>
      <c r="PVY126" s="289"/>
      <c r="PVZ126" s="289"/>
      <c r="PWA126" s="289"/>
      <c r="PWB126" s="289"/>
      <c r="PWC126" s="289"/>
      <c r="PWD126" s="289"/>
      <c r="PWE126" s="289"/>
      <c r="PWF126" s="292"/>
      <c r="PWG126" s="293"/>
      <c r="PWH126" s="292"/>
      <c r="PWI126" s="292"/>
      <c r="PWJ126" s="292"/>
      <c r="PWK126" s="285"/>
      <c r="PWL126" s="286"/>
      <c r="PWM126" s="287"/>
      <c r="PWN126" s="286"/>
      <c r="PWO126" s="288"/>
      <c r="PWP126" s="289"/>
      <c r="PWQ126" s="289"/>
      <c r="PWR126" s="289"/>
      <c r="PWS126" s="289"/>
      <c r="PWT126" s="289"/>
      <c r="PWU126" s="289"/>
      <c r="PWV126" s="290"/>
      <c r="PWW126" s="291"/>
      <c r="PWX126" s="289"/>
      <c r="PWY126" s="289"/>
      <c r="PWZ126" s="289"/>
      <c r="PXA126" s="289"/>
      <c r="PXB126" s="289"/>
      <c r="PXC126" s="289"/>
      <c r="PXD126" s="289"/>
      <c r="PXE126" s="289"/>
      <c r="PXF126" s="289"/>
      <c r="PXG126" s="289"/>
      <c r="PXH126" s="292"/>
      <c r="PXI126" s="293"/>
      <c r="PXJ126" s="292"/>
      <c r="PXK126" s="292"/>
      <c r="PXL126" s="292"/>
      <c r="PXM126" s="285"/>
      <c r="PXN126" s="286"/>
      <c r="PXO126" s="287"/>
      <c r="PXP126" s="286"/>
      <c r="PXQ126" s="288"/>
      <c r="PXR126" s="289"/>
      <c r="PXS126" s="289"/>
      <c r="PXT126" s="289"/>
      <c r="PXU126" s="289"/>
      <c r="PXV126" s="289"/>
      <c r="PXW126" s="289"/>
      <c r="PXX126" s="290"/>
      <c r="PXY126" s="291"/>
      <c r="PXZ126" s="289"/>
      <c r="PYA126" s="289"/>
      <c r="PYB126" s="289"/>
      <c r="PYC126" s="289"/>
      <c r="PYD126" s="289"/>
      <c r="PYE126" s="289"/>
      <c r="PYF126" s="289"/>
      <c r="PYG126" s="289"/>
      <c r="PYH126" s="289"/>
      <c r="PYI126" s="289"/>
      <c r="PYJ126" s="292"/>
      <c r="PYK126" s="293"/>
      <c r="PYL126" s="292"/>
      <c r="PYM126" s="292"/>
      <c r="PYN126" s="292"/>
      <c r="PYO126" s="285"/>
      <c r="PYP126" s="286"/>
      <c r="PYQ126" s="287"/>
      <c r="PYR126" s="286"/>
      <c r="PYS126" s="288"/>
      <c r="PYT126" s="289"/>
      <c r="PYU126" s="289"/>
      <c r="PYV126" s="289"/>
      <c r="PYW126" s="289"/>
      <c r="PYX126" s="289"/>
      <c r="PYY126" s="289"/>
      <c r="PYZ126" s="290"/>
      <c r="PZA126" s="291"/>
      <c r="PZB126" s="289"/>
      <c r="PZC126" s="289"/>
      <c r="PZD126" s="289"/>
      <c r="PZE126" s="289"/>
      <c r="PZF126" s="289"/>
      <c r="PZG126" s="289"/>
      <c r="PZH126" s="289"/>
      <c r="PZI126" s="289"/>
      <c r="PZJ126" s="289"/>
      <c r="PZK126" s="289"/>
      <c r="PZL126" s="292"/>
      <c r="PZM126" s="293"/>
      <c r="PZN126" s="292"/>
      <c r="PZO126" s="292"/>
      <c r="PZP126" s="292"/>
      <c r="PZQ126" s="285"/>
      <c r="PZR126" s="286"/>
      <c r="PZS126" s="287"/>
      <c r="PZT126" s="286"/>
      <c r="PZU126" s="288"/>
      <c r="PZV126" s="289"/>
      <c r="PZW126" s="289"/>
      <c r="PZX126" s="289"/>
      <c r="PZY126" s="289"/>
      <c r="PZZ126" s="289"/>
      <c r="QAA126" s="289"/>
      <c r="QAB126" s="290"/>
      <c r="QAC126" s="291"/>
      <c r="QAD126" s="289"/>
      <c r="QAE126" s="289"/>
      <c r="QAF126" s="289"/>
      <c r="QAG126" s="289"/>
      <c r="QAH126" s="289"/>
      <c r="QAI126" s="289"/>
      <c r="QAJ126" s="289"/>
      <c r="QAK126" s="289"/>
      <c r="QAL126" s="289"/>
      <c r="QAM126" s="289"/>
      <c r="QAN126" s="292"/>
      <c r="QAO126" s="293"/>
      <c r="QAP126" s="292"/>
      <c r="QAQ126" s="292"/>
      <c r="QAR126" s="292"/>
      <c r="QAS126" s="285"/>
      <c r="QAT126" s="286"/>
      <c r="QAU126" s="287"/>
      <c r="QAV126" s="286"/>
      <c r="QAW126" s="288"/>
      <c r="QAX126" s="289"/>
      <c r="QAY126" s="289"/>
      <c r="QAZ126" s="289"/>
      <c r="QBA126" s="289"/>
      <c r="QBB126" s="289"/>
      <c r="QBC126" s="289"/>
      <c r="QBD126" s="290"/>
      <c r="QBE126" s="291"/>
      <c r="QBF126" s="289"/>
      <c r="QBG126" s="289"/>
      <c r="QBH126" s="289"/>
      <c r="QBI126" s="289"/>
      <c r="QBJ126" s="289"/>
      <c r="QBK126" s="289"/>
      <c r="QBL126" s="289"/>
      <c r="QBM126" s="289"/>
      <c r="QBN126" s="289"/>
      <c r="QBO126" s="289"/>
      <c r="QBP126" s="292"/>
      <c r="QBQ126" s="293"/>
      <c r="QBR126" s="292"/>
      <c r="QBS126" s="292"/>
      <c r="QBT126" s="292"/>
      <c r="QBU126" s="285"/>
      <c r="QBV126" s="286"/>
      <c r="QBW126" s="287"/>
      <c r="QBX126" s="286"/>
      <c r="QBY126" s="288"/>
      <c r="QBZ126" s="289"/>
      <c r="QCA126" s="289"/>
      <c r="QCB126" s="289"/>
      <c r="QCC126" s="289"/>
      <c r="QCD126" s="289"/>
      <c r="QCE126" s="289"/>
      <c r="QCF126" s="290"/>
      <c r="QCG126" s="291"/>
      <c r="QCH126" s="289"/>
      <c r="QCI126" s="289"/>
      <c r="QCJ126" s="289"/>
      <c r="QCK126" s="289"/>
      <c r="QCL126" s="289"/>
      <c r="QCM126" s="289"/>
      <c r="QCN126" s="289"/>
      <c r="QCO126" s="289"/>
      <c r="QCP126" s="289"/>
      <c r="QCQ126" s="289"/>
      <c r="QCR126" s="292"/>
      <c r="QCS126" s="293"/>
      <c r="QCT126" s="292"/>
      <c r="QCU126" s="292"/>
      <c r="QCV126" s="292"/>
      <c r="QCW126" s="285"/>
      <c r="QCX126" s="286"/>
      <c r="QCY126" s="287"/>
      <c r="QCZ126" s="286"/>
      <c r="QDA126" s="288"/>
      <c r="QDB126" s="289"/>
      <c r="QDC126" s="289"/>
      <c r="QDD126" s="289"/>
      <c r="QDE126" s="289"/>
      <c r="QDF126" s="289"/>
      <c r="QDG126" s="289"/>
      <c r="QDH126" s="290"/>
      <c r="QDI126" s="291"/>
      <c r="QDJ126" s="289"/>
      <c r="QDK126" s="289"/>
      <c r="QDL126" s="289"/>
      <c r="QDM126" s="289"/>
      <c r="QDN126" s="289"/>
      <c r="QDO126" s="289"/>
      <c r="QDP126" s="289"/>
      <c r="QDQ126" s="289"/>
      <c r="QDR126" s="289"/>
      <c r="QDS126" s="289"/>
      <c r="QDT126" s="292"/>
      <c r="QDU126" s="293"/>
      <c r="QDV126" s="292"/>
      <c r="QDW126" s="292"/>
      <c r="QDX126" s="292"/>
      <c r="QDY126" s="285"/>
      <c r="QDZ126" s="286"/>
      <c r="QEA126" s="287"/>
      <c r="QEB126" s="286"/>
      <c r="QEC126" s="288"/>
      <c r="QED126" s="289"/>
      <c r="QEE126" s="289"/>
      <c r="QEF126" s="289"/>
      <c r="QEG126" s="289"/>
      <c r="QEH126" s="289"/>
      <c r="QEI126" s="289"/>
      <c r="QEJ126" s="290"/>
      <c r="QEK126" s="291"/>
      <c r="QEL126" s="289"/>
      <c r="QEM126" s="289"/>
      <c r="QEN126" s="289"/>
      <c r="QEO126" s="289"/>
      <c r="QEP126" s="289"/>
      <c r="QEQ126" s="289"/>
      <c r="QER126" s="289"/>
      <c r="QES126" s="289"/>
      <c r="QET126" s="289"/>
      <c r="QEU126" s="289"/>
      <c r="QEV126" s="292"/>
      <c r="QEW126" s="293"/>
      <c r="QEX126" s="292"/>
      <c r="QEY126" s="292"/>
      <c r="QEZ126" s="292"/>
      <c r="QFA126" s="285"/>
      <c r="QFB126" s="286"/>
      <c r="QFC126" s="287"/>
      <c r="QFD126" s="286"/>
      <c r="QFE126" s="288"/>
      <c r="QFF126" s="289"/>
      <c r="QFG126" s="289"/>
      <c r="QFH126" s="289"/>
      <c r="QFI126" s="289"/>
      <c r="QFJ126" s="289"/>
      <c r="QFK126" s="289"/>
      <c r="QFL126" s="290"/>
      <c r="QFM126" s="291"/>
      <c r="QFN126" s="289"/>
      <c r="QFO126" s="289"/>
      <c r="QFP126" s="289"/>
      <c r="QFQ126" s="289"/>
      <c r="QFR126" s="289"/>
      <c r="QFS126" s="289"/>
      <c r="QFT126" s="289"/>
      <c r="QFU126" s="289"/>
      <c r="QFV126" s="289"/>
      <c r="QFW126" s="289"/>
      <c r="QFX126" s="292"/>
      <c r="QFY126" s="293"/>
      <c r="QFZ126" s="292"/>
      <c r="QGA126" s="292"/>
      <c r="QGB126" s="292"/>
      <c r="QGC126" s="285"/>
      <c r="QGD126" s="286"/>
      <c r="QGE126" s="287"/>
      <c r="QGF126" s="286"/>
      <c r="QGG126" s="288"/>
      <c r="QGH126" s="289"/>
      <c r="QGI126" s="289"/>
      <c r="QGJ126" s="289"/>
      <c r="QGK126" s="289"/>
      <c r="QGL126" s="289"/>
      <c r="QGM126" s="289"/>
      <c r="QGN126" s="290"/>
      <c r="QGO126" s="291"/>
      <c r="QGP126" s="289"/>
      <c r="QGQ126" s="289"/>
      <c r="QGR126" s="289"/>
      <c r="QGS126" s="289"/>
      <c r="QGT126" s="289"/>
      <c r="QGU126" s="289"/>
      <c r="QGV126" s="289"/>
      <c r="QGW126" s="289"/>
      <c r="QGX126" s="289"/>
      <c r="QGY126" s="289"/>
      <c r="QGZ126" s="292"/>
      <c r="QHA126" s="293"/>
      <c r="QHB126" s="292"/>
      <c r="QHC126" s="292"/>
      <c r="QHD126" s="292"/>
      <c r="QHE126" s="285"/>
      <c r="QHF126" s="286"/>
      <c r="QHG126" s="287"/>
      <c r="QHH126" s="286"/>
      <c r="QHI126" s="288"/>
      <c r="QHJ126" s="289"/>
      <c r="QHK126" s="289"/>
      <c r="QHL126" s="289"/>
      <c r="QHM126" s="289"/>
      <c r="QHN126" s="289"/>
      <c r="QHO126" s="289"/>
      <c r="QHP126" s="290"/>
      <c r="QHQ126" s="291"/>
      <c r="QHR126" s="289"/>
      <c r="QHS126" s="289"/>
      <c r="QHT126" s="289"/>
      <c r="QHU126" s="289"/>
      <c r="QHV126" s="289"/>
      <c r="QHW126" s="289"/>
      <c r="QHX126" s="289"/>
      <c r="QHY126" s="289"/>
      <c r="QHZ126" s="289"/>
      <c r="QIA126" s="289"/>
      <c r="QIB126" s="292"/>
      <c r="QIC126" s="293"/>
      <c r="QID126" s="292"/>
      <c r="QIE126" s="292"/>
      <c r="QIF126" s="292"/>
      <c r="QIG126" s="285"/>
      <c r="QIH126" s="286"/>
      <c r="QII126" s="287"/>
      <c r="QIJ126" s="286"/>
      <c r="QIK126" s="288"/>
      <c r="QIL126" s="289"/>
      <c r="QIM126" s="289"/>
      <c r="QIN126" s="289"/>
      <c r="QIO126" s="289"/>
      <c r="QIP126" s="289"/>
      <c r="QIQ126" s="289"/>
      <c r="QIR126" s="290"/>
      <c r="QIS126" s="291"/>
      <c r="QIT126" s="289"/>
      <c r="QIU126" s="289"/>
      <c r="QIV126" s="289"/>
      <c r="QIW126" s="289"/>
      <c r="QIX126" s="289"/>
      <c r="QIY126" s="289"/>
      <c r="QIZ126" s="289"/>
      <c r="QJA126" s="289"/>
      <c r="QJB126" s="289"/>
      <c r="QJC126" s="289"/>
      <c r="QJD126" s="292"/>
      <c r="QJE126" s="293"/>
      <c r="QJF126" s="292"/>
      <c r="QJG126" s="292"/>
      <c r="QJH126" s="292"/>
      <c r="QJI126" s="285"/>
      <c r="QJJ126" s="286"/>
      <c r="QJK126" s="287"/>
      <c r="QJL126" s="286"/>
      <c r="QJM126" s="288"/>
      <c r="QJN126" s="289"/>
      <c r="QJO126" s="289"/>
      <c r="QJP126" s="289"/>
      <c r="QJQ126" s="289"/>
      <c r="QJR126" s="289"/>
      <c r="QJS126" s="289"/>
      <c r="QJT126" s="290"/>
      <c r="QJU126" s="291"/>
      <c r="QJV126" s="289"/>
      <c r="QJW126" s="289"/>
      <c r="QJX126" s="289"/>
      <c r="QJY126" s="289"/>
      <c r="QJZ126" s="289"/>
      <c r="QKA126" s="289"/>
      <c r="QKB126" s="289"/>
      <c r="QKC126" s="289"/>
      <c r="QKD126" s="289"/>
      <c r="QKE126" s="289"/>
      <c r="QKF126" s="292"/>
      <c r="QKG126" s="293"/>
      <c r="QKH126" s="292"/>
      <c r="QKI126" s="292"/>
      <c r="QKJ126" s="292"/>
      <c r="QKK126" s="285"/>
      <c r="QKL126" s="286"/>
      <c r="QKM126" s="287"/>
      <c r="QKN126" s="286"/>
      <c r="QKO126" s="288"/>
      <c r="QKP126" s="289"/>
      <c r="QKQ126" s="289"/>
      <c r="QKR126" s="289"/>
      <c r="QKS126" s="289"/>
      <c r="QKT126" s="289"/>
      <c r="QKU126" s="289"/>
      <c r="QKV126" s="290"/>
      <c r="QKW126" s="291"/>
      <c r="QKX126" s="289"/>
      <c r="QKY126" s="289"/>
      <c r="QKZ126" s="289"/>
      <c r="QLA126" s="289"/>
      <c r="QLB126" s="289"/>
      <c r="QLC126" s="289"/>
      <c r="QLD126" s="289"/>
      <c r="QLE126" s="289"/>
      <c r="QLF126" s="289"/>
      <c r="QLG126" s="289"/>
      <c r="QLH126" s="292"/>
      <c r="QLI126" s="293"/>
      <c r="QLJ126" s="292"/>
      <c r="QLK126" s="292"/>
      <c r="QLL126" s="292"/>
      <c r="QLM126" s="285"/>
      <c r="QLN126" s="286"/>
      <c r="QLO126" s="287"/>
      <c r="QLP126" s="286"/>
      <c r="QLQ126" s="288"/>
      <c r="QLR126" s="289"/>
      <c r="QLS126" s="289"/>
      <c r="QLT126" s="289"/>
      <c r="QLU126" s="289"/>
      <c r="QLV126" s="289"/>
      <c r="QLW126" s="289"/>
      <c r="QLX126" s="290"/>
      <c r="QLY126" s="291"/>
      <c r="QLZ126" s="289"/>
      <c r="QMA126" s="289"/>
      <c r="QMB126" s="289"/>
      <c r="QMC126" s="289"/>
      <c r="QMD126" s="289"/>
      <c r="QME126" s="289"/>
      <c r="QMF126" s="289"/>
      <c r="QMG126" s="289"/>
      <c r="QMH126" s="289"/>
      <c r="QMI126" s="289"/>
      <c r="QMJ126" s="292"/>
      <c r="QMK126" s="293"/>
      <c r="QML126" s="292"/>
      <c r="QMM126" s="292"/>
      <c r="QMN126" s="292"/>
      <c r="QMO126" s="285"/>
      <c r="QMP126" s="286"/>
      <c r="QMQ126" s="287"/>
      <c r="QMR126" s="286"/>
      <c r="QMS126" s="288"/>
      <c r="QMT126" s="289"/>
      <c r="QMU126" s="289"/>
      <c r="QMV126" s="289"/>
      <c r="QMW126" s="289"/>
      <c r="QMX126" s="289"/>
      <c r="QMY126" s="289"/>
      <c r="QMZ126" s="290"/>
      <c r="QNA126" s="291"/>
      <c r="QNB126" s="289"/>
      <c r="QNC126" s="289"/>
      <c r="QND126" s="289"/>
      <c r="QNE126" s="289"/>
      <c r="QNF126" s="289"/>
      <c r="QNG126" s="289"/>
      <c r="QNH126" s="289"/>
      <c r="QNI126" s="289"/>
      <c r="QNJ126" s="289"/>
      <c r="QNK126" s="289"/>
      <c r="QNL126" s="292"/>
      <c r="QNM126" s="293"/>
      <c r="QNN126" s="292"/>
      <c r="QNO126" s="292"/>
      <c r="QNP126" s="292"/>
      <c r="QNQ126" s="285"/>
      <c r="QNR126" s="286"/>
      <c r="QNS126" s="287"/>
      <c r="QNT126" s="286"/>
      <c r="QNU126" s="288"/>
      <c r="QNV126" s="289"/>
      <c r="QNW126" s="289"/>
      <c r="QNX126" s="289"/>
      <c r="QNY126" s="289"/>
      <c r="QNZ126" s="289"/>
      <c r="QOA126" s="289"/>
      <c r="QOB126" s="290"/>
      <c r="QOC126" s="291"/>
      <c r="QOD126" s="289"/>
      <c r="QOE126" s="289"/>
      <c r="QOF126" s="289"/>
      <c r="QOG126" s="289"/>
      <c r="QOH126" s="289"/>
      <c r="QOI126" s="289"/>
      <c r="QOJ126" s="289"/>
      <c r="QOK126" s="289"/>
      <c r="QOL126" s="289"/>
      <c r="QOM126" s="289"/>
      <c r="QON126" s="292"/>
      <c r="QOO126" s="293"/>
      <c r="QOP126" s="292"/>
      <c r="QOQ126" s="292"/>
      <c r="QOR126" s="292"/>
      <c r="QOS126" s="285"/>
      <c r="QOT126" s="286"/>
      <c r="QOU126" s="287"/>
      <c r="QOV126" s="286"/>
      <c r="QOW126" s="288"/>
      <c r="QOX126" s="289"/>
      <c r="QOY126" s="289"/>
      <c r="QOZ126" s="289"/>
      <c r="QPA126" s="289"/>
      <c r="QPB126" s="289"/>
      <c r="QPC126" s="289"/>
      <c r="QPD126" s="290"/>
      <c r="QPE126" s="291"/>
      <c r="QPF126" s="289"/>
      <c r="QPG126" s="289"/>
      <c r="QPH126" s="289"/>
      <c r="QPI126" s="289"/>
      <c r="QPJ126" s="289"/>
      <c r="QPK126" s="289"/>
      <c r="QPL126" s="289"/>
      <c r="QPM126" s="289"/>
      <c r="QPN126" s="289"/>
      <c r="QPO126" s="289"/>
      <c r="QPP126" s="292"/>
      <c r="QPQ126" s="293"/>
      <c r="QPR126" s="292"/>
      <c r="QPS126" s="292"/>
      <c r="QPT126" s="292"/>
      <c r="QPU126" s="285"/>
      <c r="QPV126" s="286"/>
      <c r="QPW126" s="287"/>
      <c r="QPX126" s="286"/>
      <c r="QPY126" s="288"/>
      <c r="QPZ126" s="289"/>
      <c r="QQA126" s="289"/>
      <c r="QQB126" s="289"/>
      <c r="QQC126" s="289"/>
      <c r="QQD126" s="289"/>
      <c r="QQE126" s="289"/>
      <c r="QQF126" s="290"/>
      <c r="QQG126" s="291"/>
      <c r="QQH126" s="289"/>
      <c r="QQI126" s="289"/>
      <c r="QQJ126" s="289"/>
      <c r="QQK126" s="289"/>
      <c r="QQL126" s="289"/>
      <c r="QQM126" s="289"/>
      <c r="QQN126" s="289"/>
      <c r="QQO126" s="289"/>
      <c r="QQP126" s="289"/>
      <c r="QQQ126" s="289"/>
      <c r="QQR126" s="292"/>
      <c r="QQS126" s="293"/>
      <c r="QQT126" s="292"/>
      <c r="QQU126" s="292"/>
      <c r="QQV126" s="292"/>
      <c r="QQW126" s="285"/>
      <c r="QQX126" s="286"/>
      <c r="QQY126" s="287"/>
      <c r="QQZ126" s="286"/>
      <c r="QRA126" s="288"/>
      <c r="QRB126" s="289"/>
      <c r="QRC126" s="289"/>
      <c r="QRD126" s="289"/>
      <c r="QRE126" s="289"/>
      <c r="QRF126" s="289"/>
      <c r="QRG126" s="289"/>
      <c r="QRH126" s="290"/>
      <c r="QRI126" s="291"/>
      <c r="QRJ126" s="289"/>
      <c r="QRK126" s="289"/>
      <c r="QRL126" s="289"/>
      <c r="QRM126" s="289"/>
      <c r="QRN126" s="289"/>
      <c r="QRO126" s="289"/>
      <c r="QRP126" s="289"/>
      <c r="QRQ126" s="289"/>
      <c r="QRR126" s="289"/>
      <c r="QRS126" s="289"/>
      <c r="QRT126" s="292"/>
      <c r="QRU126" s="293"/>
      <c r="QRV126" s="292"/>
      <c r="QRW126" s="292"/>
      <c r="QRX126" s="292"/>
      <c r="QRY126" s="285"/>
      <c r="QRZ126" s="286"/>
      <c r="QSA126" s="287"/>
      <c r="QSB126" s="286"/>
      <c r="QSC126" s="288"/>
      <c r="QSD126" s="289"/>
      <c r="QSE126" s="289"/>
      <c r="QSF126" s="289"/>
      <c r="QSG126" s="289"/>
      <c r="QSH126" s="289"/>
      <c r="QSI126" s="289"/>
      <c r="QSJ126" s="290"/>
      <c r="QSK126" s="291"/>
      <c r="QSL126" s="289"/>
      <c r="QSM126" s="289"/>
      <c r="QSN126" s="289"/>
      <c r="QSO126" s="289"/>
      <c r="QSP126" s="289"/>
      <c r="QSQ126" s="289"/>
      <c r="QSR126" s="289"/>
      <c r="QSS126" s="289"/>
      <c r="QST126" s="289"/>
      <c r="QSU126" s="289"/>
      <c r="QSV126" s="292"/>
      <c r="QSW126" s="293"/>
      <c r="QSX126" s="292"/>
      <c r="QSY126" s="292"/>
      <c r="QSZ126" s="292"/>
      <c r="QTA126" s="285"/>
      <c r="QTB126" s="286"/>
      <c r="QTC126" s="287"/>
      <c r="QTD126" s="286"/>
      <c r="QTE126" s="288"/>
      <c r="QTF126" s="289"/>
      <c r="QTG126" s="289"/>
      <c r="QTH126" s="289"/>
      <c r="QTI126" s="289"/>
      <c r="QTJ126" s="289"/>
      <c r="QTK126" s="289"/>
      <c r="QTL126" s="290"/>
      <c r="QTM126" s="291"/>
      <c r="QTN126" s="289"/>
      <c r="QTO126" s="289"/>
      <c r="QTP126" s="289"/>
      <c r="QTQ126" s="289"/>
      <c r="QTR126" s="289"/>
      <c r="QTS126" s="289"/>
      <c r="QTT126" s="289"/>
      <c r="QTU126" s="289"/>
      <c r="QTV126" s="289"/>
      <c r="QTW126" s="289"/>
      <c r="QTX126" s="292"/>
      <c r="QTY126" s="293"/>
      <c r="QTZ126" s="292"/>
      <c r="QUA126" s="292"/>
      <c r="QUB126" s="292"/>
      <c r="QUC126" s="285"/>
      <c r="QUD126" s="286"/>
      <c r="QUE126" s="287"/>
      <c r="QUF126" s="286"/>
      <c r="QUG126" s="288"/>
      <c r="QUH126" s="289"/>
      <c r="QUI126" s="289"/>
      <c r="QUJ126" s="289"/>
      <c r="QUK126" s="289"/>
      <c r="QUL126" s="289"/>
      <c r="QUM126" s="289"/>
      <c r="QUN126" s="290"/>
      <c r="QUO126" s="291"/>
      <c r="QUP126" s="289"/>
      <c r="QUQ126" s="289"/>
      <c r="QUR126" s="289"/>
      <c r="QUS126" s="289"/>
      <c r="QUT126" s="289"/>
      <c r="QUU126" s="289"/>
      <c r="QUV126" s="289"/>
      <c r="QUW126" s="289"/>
      <c r="QUX126" s="289"/>
      <c r="QUY126" s="289"/>
      <c r="QUZ126" s="292"/>
      <c r="QVA126" s="293"/>
      <c r="QVB126" s="292"/>
      <c r="QVC126" s="292"/>
      <c r="QVD126" s="292"/>
      <c r="QVE126" s="285"/>
      <c r="QVF126" s="286"/>
      <c r="QVG126" s="287"/>
      <c r="QVH126" s="286"/>
      <c r="QVI126" s="288"/>
      <c r="QVJ126" s="289"/>
      <c r="QVK126" s="289"/>
      <c r="QVL126" s="289"/>
      <c r="QVM126" s="289"/>
      <c r="QVN126" s="289"/>
      <c r="QVO126" s="289"/>
      <c r="QVP126" s="290"/>
      <c r="QVQ126" s="291"/>
      <c r="QVR126" s="289"/>
      <c r="QVS126" s="289"/>
      <c r="QVT126" s="289"/>
      <c r="QVU126" s="289"/>
      <c r="QVV126" s="289"/>
      <c r="QVW126" s="289"/>
      <c r="QVX126" s="289"/>
      <c r="QVY126" s="289"/>
      <c r="QVZ126" s="289"/>
      <c r="QWA126" s="289"/>
      <c r="QWB126" s="292"/>
      <c r="QWC126" s="293"/>
      <c r="QWD126" s="292"/>
      <c r="QWE126" s="292"/>
      <c r="QWF126" s="292"/>
      <c r="QWG126" s="285"/>
      <c r="QWH126" s="286"/>
      <c r="QWI126" s="287"/>
      <c r="QWJ126" s="286"/>
      <c r="QWK126" s="288"/>
      <c r="QWL126" s="289"/>
      <c r="QWM126" s="289"/>
      <c r="QWN126" s="289"/>
      <c r="QWO126" s="289"/>
      <c r="QWP126" s="289"/>
      <c r="QWQ126" s="289"/>
      <c r="QWR126" s="290"/>
      <c r="QWS126" s="291"/>
      <c r="QWT126" s="289"/>
      <c r="QWU126" s="289"/>
      <c r="QWV126" s="289"/>
      <c r="QWW126" s="289"/>
      <c r="QWX126" s="289"/>
      <c r="QWY126" s="289"/>
      <c r="QWZ126" s="289"/>
      <c r="QXA126" s="289"/>
      <c r="QXB126" s="289"/>
      <c r="QXC126" s="289"/>
      <c r="QXD126" s="292"/>
      <c r="QXE126" s="293"/>
      <c r="QXF126" s="292"/>
      <c r="QXG126" s="292"/>
      <c r="QXH126" s="292"/>
      <c r="QXI126" s="285"/>
      <c r="QXJ126" s="286"/>
      <c r="QXK126" s="287"/>
      <c r="QXL126" s="286"/>
      <c r="QXM126" s="288"/>
      <c r="QXN126" s="289"/>
      <c r="QXO126" s="289"/>
      <c r="QXP126" s="289"/>
      <c r="QXQ126" s="289"/>
      <c r="QXR126" s="289"/>
      <c r="QXS126" s="289"/>
      <c r="QXT126" s="290"/>
      <c r="QXU126" s="291"/>
      <c r="QXV126" s="289"/>
      <c r="QXW126" s="289"/>
      <c r="QXX126" s="289"/>
      <c r="QXY126" s="289"/>
      <c r="QXZ126" s="289"/>
      <c r="QYA126" s="289"/>
      <c r="QYB126" s="289"/>
      <c r="QYC126" s="289"/>
      <c r="QYD126" s="289"/>
      <c r="QYE126" s="289"/>
      <c r="QYF126" s="292"/>
      <c r="QYG126" s="293"/>
      <c r="QYH126" s="292"/>
      <c r="QYI126" s="292"/>
      <c r="QYJ126" s="292"/>
      <c r="QYK126" s="285"/>
      <c r="QYL126" s="286"/>
      <c r="QYM126" s="287"/>
      <c r="QYN126" s="286"/>
      <c r="QYO126" s="288"/>
      <c r="QYP126" s="289"/>
      <c r="QYQ126" s="289"/>
      <c r="QYR126" s="289"/>
      <c r="QYS126" s="289"/>
      <c r="QYT126" s="289"/>
      <c r="QYU126" s="289"/>
      <c r="QYV126" s="290"/>
      <c r="QYW126" s="291"/>
      <c r="QYX126" s="289"/>
      <c r="QYY126" s="289"/>
      <c r="QYZ126" s="289"/>
      <c r="QZA126" s="289"/>
      <c r="QZB126" s="289"/>
      <c r="QZC126" s="289"/>
      <c r="QZD126" s="289"/>
      <c r="QZE126" s="289"/>
      <c r="QZF126" s="289"/>
      <c r="QZG126" s="289"/>
      <c r="QZH126" s="292"/>
      <c r="QZI126" s="293"/>
      <c r="QZJ126" s="292"/>
      <c r="QZK126" s="292"/>
      <c r="QZL126" s="292"/>
      <c r="QZM126" s="285"/>
      <c r="QZN126" s="286"/>
      <c r="QZO126" s="287"/>
      <c r="QZP126" s="286"/>
      <c r="QZQ126" s="288"/>
      <c r="QZR126" s="289"/>
      <c r="QZS126" s="289"/>
      <c r="QZT126" s="289"/>
      <c r="QZU126" s="289"/>
      <c r="QZV126" s="289"/>
      <c r="QZW126" s="289"/>
      <c r="QZX126" s="290"/>
      <c r="QZY126" s="291"/>
      <c r="QZZ126" s="289"/>
      <c r="RAA126" s="289"/>
      <c r="RAB126" s="289"/>
      <c r="RAC126" s="289"/>
      <c r="RAD126" s="289"/>
      <c r="RAE126" s="289"/>
      <c r="RAF126" s="289"/>
      <c r="RAG126" s="289"/>
      <c r="RAH126" s="289"/>
      <c r="RAI126" s="289"/>
      <c r="RAJ126" s="292"/>
      <c r="RAK126" s="293"/>
      <c r="RAL126" s="292"/>
      <c r="RAM126" s="292"/>
      <c r="RAN126" s="292"/>
      <c r="RAO126" s="285"/>
      <c r="RAP126" s="286"/>
      <c r="RAQ126" s="287"/>
      <c r="RAR126" s="286"/>
      <c r="RAS126" s="288"/>
      <c r="RAT126" s="289"/>
      <c r="RAU126" s="289"/>
      <c r="RAV126" s="289"/>
      <c r="RAW126" s="289"/>
      <c r="RAX126" s="289"/>
      <c r="RAY126" s="289"/>
      <c r="RAZ126" s="290"/>
      <c r="RBA126" s="291"/>
      <c r="RBB126" s="289"/>
      <c r="RBC126" s="289"/>
      <c r="RBD126" s="289"/>
      <c r="RBE126" s="289"/>
      <c r="RBF126" s="289"/>
      <c r="RBG126" s="289"/>
      <c r="RBH126" s="289"/>
      <c r="RBI126" s="289"/>
      <c r="RBJ126" s="289"/>
      <c r="RBK126" s="289"/>
      <c r="RBL126" s="292"/>
      <c r="RBM126" s="293"/>
      <c r="RBN126" s="292"/>
      <c r="RBO126" s="292"/>
      <c r="RBP126" s="292"/>
      <c r="RBQ126" s="285"/>
      <c r="RBR126" s="286"/>
      <c r="RBS126" s="287"/>
      <c r="RBT126" s="286"/>
      <c r="RBU126" s="288"/>
      <c r="RBV126" s="289"/>
      <c r="RBW126" s="289"/>
      <c r="RBX126" s="289"/>
      <c r="RBY126" s="289"/>
      <c r="RBZ126" s="289"/>
      <c r="RCA126" s="289"/>
      <c r="RCB126" s="290"/>
      <c r="RCC126" s="291"/>
      <c r="RCD126" s="289"/>
      <c r="RCE126" s="289"/>
      <c r="RCF126" s="289"/>
      <c r="RCG126" s="289"/>
      <c r="RCH126" s="289"/>
      <c r="RCI126" s="289"/>
      <c r="RCJ126" s="289"/>
      <c r="RCK126" s="289"/>
      <c r="RCL126" s="289"/>
      <c r="RCM126" s="289"/>
      <c r="RCN126" s="292"/>
      <c r="RCO126" s="293"/>
      <c r="RCP126" s="292"/>
      <c r="RCQ126" s="292"/>
      <c r="RCR126" s="292"/>
      <c r="RCS126" s="285"/>
      <c r="RCT126" s="286"/>
      <c r="RCU126" s="287"/>
      <c r="RCV126" s="286"/>
      <c r="RCW126" s="288"/>
      <c r="RCX126" s="289"/>
      <c r="RCY126" s="289"/>
      <c r="RCZ126" s="289"/>
      <c r="RDA126" s="289"/>
      <c r="RDB126" s="289"/>
      <c r="RDC126" s="289"/>
      <c r="RDD126" s="290"/>
      <c r="RDE126" s="291"/>
      <c r="RDF126" s="289"/>
      <c r="RDG126" s="289"/>
      <c r="RDH126" s="289"/>
      <c r="RDI126" s="289"/>
      <c r="RDJ126" s="289"/>
      <c r="RDK126" s="289"/>
      <c r="RDL126" s="289"/>
      <c r="RDM126" s="289"/>
      <c r="RDN126" s="289"/>
      <c r="RDO126" s="289"/>
      <c r="RDP126" s="292"/>
      <c r="RDQ126" s="293"/>
      <c r="RDR126" s="292"/>
      <c r="RDS126" s="292"/>
      <c r="RDT126" s="292"/>
      <c r="RDU126" s="285"/>
      <c r="RDV126" s="286"/>
      <c r="RDW126" s="287"/>
      <c r="RDX126" s="286"/>
      <c r="RDY126" s="288"/>
      <c r="RDZ126" s="289"/>
      <c r="REA126" s="289"/>
      <c r="REB126" s="289"/>
      <c r="REC126" s="289"/>
      <c r="RED126" s="289"/>
      <c r="REE126" s="289"/>
      <c r="REF126" s="290"/>
      <c r="REG126" s="291"/>
      <c r="REH126" s="289"/>
      <c r="REI126" s="289"/>
      <c r="REJ126" s="289"/>
      <c r="REK126" s="289"/>
      <c r="REL126" s="289"/>
      <c r="REM126" s="289"/>
      <c r="REN126" s="289"/>
      <c r="REO126" s="289"/>
      <c r="REP126" s="289"/>
      <c r="REQ126" s="289"/>
      <c r="RER126" s="292"/>
      <c r="RES126" s="293"/>
      <c r="RET126" s="292"/>
      <c r="REU126" s="292"/>
      <c r="REV126" s="292"/>
      <c r="REW126" s="285"/>
      <c r="REX126" s="286"/>
      <c r="REY126" s="287"/>
      <c r="REZ126" s="286"/>
      <c r="RFA126" s="288"/>
      <c r="RFB126" s="289"/>
      <c r="RFC126" s="289"/>
      <c r="RFD126" s="289"/>
      <c r="RFE126" s="289"/>
      <c r="RFF126" s="289"/>
      <c r="RFG126" s="289"/>
      <c r="RFH126" s="290"/>
      <c r="RFI126" s="291"/>
      <c r="RFJ126" s="289"/>
      <c r="RFK126" s="289"/>
      <c r="RFL126" s="289"/>
      <c r="RFM126" s="289"/>
      <c r="RFN126" s="289"/>
      <c r="RFO126" s="289"/>
      <c r="RFP126" s="289"/>
      <c r="RFQ126" s="289"/>
      <c r="RFR126" s="289"/>
      <c r="RFS126" s="289"/>
      <c r="RFT126" s="292"/>
      <c r="RFU126" s="293"/>
      <c r="RFV126" s="292"/>
      <c r="RFW126" s="292"/>
      <c r="RFX126" s="292"/>
      <c r="RFY126" s="285"/>
      <c r="RFZ126" s="286"/>
      <c r="RGA126" s="287"/>
      <c r="RGB126" s="286"/>
      <c r="RGC126" s="288"/>
      <c r="RGD126" s="289"/>
      <c r="RGE126" s="289"/>
      <c r="RGF126" s="289"/>
      <c r="RGG126" s="289"/>
      <c r="RGH126" s="289"/>
      <c r="RGI126" s="289"/>
      <c r="RGJ126" s="290"/>
      <c r="RGK126" s="291"/>
      <c r="RGL126" s="289"/>
      <c r="RGM126" s="289"/>
      <c r="RGN126" s="289"/>
      <c r="RGO126" s="289"/>
      <c r="RGP126" s="289"/>
      <c r="RGQ126" s="289"/>
      <c r="RGR126" s="289"/>
      <c r="RGS126" s="289"/>
      <c r="RGT126" s="289"/>
      <c r="RGU126" s="289"/>
      <c r="RGV126" s="292"/>
      <c r="RGW126" s="293"/>
      <c r="RGX126" s="292"/>
      <c r="RGY126" s="292"/>
      <c r="RGZ126" s="292"/>
      <c r="RHA126" s="285"/>
      <c r="RHB126" s="286"/>
      <c r="RHC126" s="287"/>
      <c r="RHD126" s="286"/>
      <c r="RHE126" s="288"/>
      <c r="RHF126" s="289"/>
      <c r="RHG126" s="289"/>
      <c r="RHH126" s="289"/>
      <c r="RHI126" s="289"/>
      <c r="RHJ126" s="289"/>
      <c r="RHK126" s="289"/>
      <c r="RHL126" s="290"/>
      <c r="RHM126" s="291"/>
      <c r="RHN126" s="289"/>
      <c r="RHO126" s="289"/>
      <c r="RHP126" s="289"/>
      <c r="RHQ126" s="289"/>
      <c r="RHR126" s="289"/>
      <c r="RHS126" s="289"/>
      <c r="RHT126" s="289"/>
      <c r="RHU126" s="289"/>
      <c r="RHV126" s="289"/>
      <c r="RHW126" s="289"/>
      <c r="RHX126" s="292"/>
      <c r="RHY126" s="293"/>
      <c r="RHZ126" s="292"/>
      <c r="RIA126" s="292"/>
      <c r="RIB126" s="292"/>
      <c r="RIC126" s="285"/>
      <c r="RID126" s="286"/>
      <c r="RIE126" s="287"/>
      <c r="RIF126" s="286"/>
      <c r="RIG126" s="288"/>
      <c r="RIH126" s="289"/>
      <c r="RII126" s="289"/>
      <c r="RIJ126" s="289"/>
      <c r="RIK126" s="289"/>
      <c r="RIL126" s="289"/>
      <c r="RIM126" s="289"/>
      <c r="RIN126" s="290"/>
      <c r="RIO126" s="291"/>
      <c r="RIP126" s="289"/>
      <c r="RIQ126" s="289"/>
      <c r="RIR126" s="289"/>
      <c r="RIS126" s="289"/>
      <c r="RIT126" s="289"/>
      <c r="RIU126" s="289"/>
      <c r="RIV126" s="289"/>
      <c r="RIW126" s="289"/>
      <c r="RIX126" s="289"/>
      <c r="RIY126" s="289"/>
      <c r="RIZ126" s="292"/>
      <c r="RJA126" s="293"/>
      <c r="RJB126" s="292"/>
      <c r="RJC126" s="292"/>
      <c r="RJD126" s="292"/>
      <c r="RJE126" s="285"/>
      <c r="RJF126" s="286"/>
      <c r="RJG126" s="287"/>
      <c r="RJH126" s="286"/>
      <c r="RJI126" s="288"/>
      <c r="RJJ126" s="289"/>
      <c r="RJK126" s="289"/>
      <c r="RJL126" s="289"/>
      <c r="RJM126" s="289"/>
      <c r="RJN126" s="289"/>
      <c r="RJO126" s="289"/>
      <c r="RJP126" s="290"/>
      <c r="RJQ126" s="291"/>
      <c r="RJR126" s="289"/>
      <c r="RJS126" s="289"/>
      <c r="RJT126" s="289"/>
      <c r="RJU126" s="289"/>
      <c r="RJV126" s="289"/>
      <c r="RJW126" s="289"/>
      <c r="RJX126" s="289"/>
      <c r="RJY126" s="289"/>
      <c r="RJZ126" s="289"/>
      <c r="RKA126" s="289"/>
      <c r="RKB126" s="292"/>
      <c r="RKC126" s="293"/>
      <c r="RKD126" s="292"/>
      <c r="RKE126" s="292"/>
      <c r="RKF126" s="292"/>
      <c r="RKG126" s="285"/>
      <c r="RKH126" s="286"/>
      <c r="RKI126" s="287"/>
      <c r="RKJ126" s="286"/>
      <c r="RKK126" s="288"/>
      <c r="RKL126" s="289"/>
      <c r="RKM126" s="289"/>
      <c r="RKN126" s="289"/>
      <c r="RKO126" s="289"/>
      <c r="RKP126" s="289"/>
      <c r="RKQ126" s="289"/>
      <c r="RKR126" s="290"/>
      <c r="RKS126" s="291"/>
      <c r="RKT126" s="289"/>
      <c r="RKU126" s="289"/>
      <c r="RKV126" s="289"/>
      <c r="RKW126" s="289"/>
      <c r="RKX126" s="289"/>
      <c r="RKY126" s="289"/>
      <c r="RKZ126" s="289"/>
      <c r="RLA126" s="289"/>
      <c r="RLB126" s="289"/>
      <c r="RLC126" s="289"/>
      <c r="RLD126" s="292"/>
      <c r="RLE126" s="293"/>
      <c r="RLF126" s="292"/>
      <c r="RLG126" s="292"/>
      <c r="RLH126" s="292"/>
      <c r="RLI126" s="285"/>
      <c r="RLJ126" s="286"/>
      <c r="RLK126" s="287"/>
      <c r="RLL126" s="286"/>
      <c r="RLM126" s="288"/>
      <c r="RLN126" s="289"/>
      <c r="RLO126" s="289"/>
      <c r="RLP126" s="289"/>
      <c r="RLQ126" s="289"/>
      <c r="RLR126" s="289"/>
      <c r="RLS126" s="289"/>
      <c r="RLT126" s="290"/>
      <c r="RLU126" s="291"/>
      <c r="RLV126" s="289"/>
      <c r="RLW126" s="289"/>
      <c r="RLX126" s="289"/>
      <c r="RLY126" s="289"/>
      <c r="RLZ126" s="289"/>
      <c r="RMA126" s="289"/>
      <c r="RMB126" s="289"/>
      <c r="RMC126" s="289"/>
      <c r="RMD126" s="289"/>
      <c r="RME126" s="289"/>
      <c r="RMF126" s="292"/>
      <c r="RMG126" s="293"/>
      <c r="RMH126" s="292"/>
      <c r="RMI126" s="292"/>
      <c r="RMJ126" s="292"/>
      <c r="RMK126" s="285"/>
      <c r="RML126" s="286"/>
      <c r="RMM126" s="287"/>
      <c r="RMN126" s="286"/>
      <c r="RMO126" s="288"/>
      <c r="RMP126" s="289"/>
      <c r="RMQ126" s="289"/>
      <c r="RMR126" s="289"/>
      <c r="RMS126" s="289"/>
      <c r="RMT126" s="289"/>
      <c r="RMU126" s="289"/>
      <c r="RMV126" s="290"/>
      <c r="RMW126" s="291"/>
      <c r="RMX126" s="289"/>
      <c r="RMY126" s="289"/>
      <c r="RMZ126" s="289"/>
      <c r="RNA126" s="289"/>
      <c r="RNB126" s="289"/>
      <c r="RNC126" s="289"/>
      <c r="RND126" s="289"/>
      <c r="RNE126" s="289"/>
      <c r="RNF126" s="289"/>
      <c r="RNG126" s="289"/>
      <c r="RNH126" s="292"/>
      <c r="RNI126" s="293"/>
      <c r="RNJ126" s="292"/>
      <c r="RNK126" s="292"/>
      <c r="RNL126" s="292"/>
      <c r="RNM126" s="285"/>
      <c r="RNN126" s="286"/>
      <c r="RNO126" s="287"/>
      <c r="RNP126" s="286"/>
      <c r="RNQ126" s="288"/>
      <c r="RNR126" s="289"/>
      <c r="RNS126" s="289"/>
      <c r="RNT126" s="289"/>
      <c r="RNU126" s="289"/>
      <c r="RNV126" s="289"/>
      <c r="RNW126" s="289"/>
      <c r="RNX126" s="290"/>
      <c r="RNY126" s="291"/>
      <c r="RNZ126" s="289"/>
      <c r="ROA126" s="289"/>
      <c r="ROB126" s="289"/>
      <c r="ROC126" s="289"/>
      <c r="ROD126" s="289"/>
      <c r="ROE126" s="289"/>
      <c r="ROF126" s="289"/>
      <c r="ROG126" s="289"/>
      <c r="ROH126" s="289"/>
      <c r="ROI126" s="289"/>
      <c r="ROJ126" s="292"/>
      <c r="ROK126" s="293"/>
      <c r="ROL126" s="292"/>
      <c r="ROM126" s="292"/>
      <c r="RON126" s="292"/>
      <c r="ROO126" s="285"/>
      <c r="ROP126" s="286"/>
      <c r="ROQ126" s="287"/>
      <c r="ROR126" s="286"/>
      <c r="ROS126" s="288"/>
      <c r="ROT126" s="289"/>
      <c r="ROU126" s="289"/>
      <c r="ROV126" s="289"/>
      <c r="ROW126" s="289"/>
      <c r="ROX126" s="289"/>
      <c r="ROY126" s="289"/>
      <c r="ROZ126" s="290"/>
      <c r="RPA126" s="291"/>
      <c r="RPB126" s="289"/>
      <c r="RPC126" s="289"/>
      <c r="RPD126" s="289"/>
      <c r="RPE126" s="289"/>
      <c r="RPF126" s="289"/>
      <c r="RPG126" s="289"/>
      <c r="RPH126" s="289"/>
      <c r="RPI126" s="289"/>
      <c r="RPJ126" s="289"/>
      <c r="RPK126" s="289"/>
      <c r="RPL126" s="292"/>
      <c r="RPM126" s="293"/>
      <c r="RPN126" s="292"/>
      <c r="RPO126" s="292"/>
      <c r="RPP126" s="292"/>
      <c r="RPQ126" s="285"/>
      <c r="RPR126" s="286"/>
      <c r="RPS126" s="287"/>
      <c r="RPT126" s="286"/>
      <c r="RPU126" s="288"/>
      <c r="RPV126" s="289"/>
      <c r="RPW126" s="289"/>
      <c r="RPX126" s="289"/>
      <c r="RPY126" s="289"/>
      <c r="RPZ126" s="289"/>
      <c r="RQA126" s="289"/>
      <c r="RQB126" s="290"/>
      <c r="RQC126" s="291"/>
      <c r="RQD126" s="289"/>
      <c r="RQE126" s="289"/>
      <c r="RQF126" s="289"/>
      <c r="RQG126" s="289"/>
      <c r="RQH126" s="289"/>
      <c r="RQI126" s="289"/>
      <c r="RQJ126" s="289"/>
      <c r="RQK126" s="289"/>
      <c r="RQL126" s="289"/>
      <c r="RQM126" s="289"/>
      <c r="RQN126" s="292"/>
      <c r="RQO126" s="293"/>
      <c r="RQP126" s="292"/>
      <c r="RQQ126" s="292"/>
      <c r="RQR126" s="292"/>
      <c r="RQS126" s="285"/>
      <c r="RQT126" s="286"/>
      <c r="RQU126" s="287"/>
      <c r="RQV126" s="286"/>
      <c r="RQW126" s="288"/>
      <c r="RQX126" s="289"/>
      <c r="RQY126" s="289"/>
      <c r="RQZ126" s="289"/>
      <c r="RRA126" s="289"/>
      <c r="RRB126" s="289"/>
      <c r="RRC126" s="289"/>
      <c r="RRD126" s="290"/>
      <c r="RRE126" s="291"/>
      <c r="RRF126" s="289"/>
      <c r="RRG126" s="289"/>
      <c r="RRH126" s="289"/>
      <c r="RRI126" s="289"/>
      <c r="RRJ126" s="289"/>
      <c r="RRK126" s="289"/>
      <c r="RRL126" s="289"/>
      <c r="RRM126" s="289"/>
      <c r="RRN126" s="289"/>
      <c r="RRO126" s="289"/>
      <c r="RRP126" s="292"/>
      <c r="RRQ126" s="293"/>
      <c r="RRR126" s="292"/>
      <c r="RRS126" s="292"/>
      <c r="RRT126" s="292"/>
      <c r="RRU126" s="285"/>
      <c r="RRV126" s="286"/>
      <c r="RRW126" s="287"/>
      <c r="RRX126" s="286"/>
      <c r="RRY126" s="288"/>
      <c r="RRZ126" s="289"/>
      <c r="RSA126" s="289"/>
      <c r="RSB126" s="289"/>
      <c r="RSC126" s="289"/>
      <c r="RSD126" s="289"/>
      <c r="RSE126" s="289"/>
      <c r="RSF126" s="290"/>
      <c r="RSG126" s="291"/>
      <c r="RSH126" s="289"/>
      <c r="RSI126" s="289"/>
      <c r="RSJ126" s="289"/>
      <c r="RSK126" s="289"/>
      <c r="RSL126" s="289"/>
      <c r="RSM126" s="289"/>
      <c r="RSN126" s="289"/>
      <c r="RSO126" s="289"/>
      <c r="RSP126" s="289"/>
      <c r="RSQ126" s="289"/>
      <c r="RSR126" s="292"/>
      <c r="RSS126" s="293"/>
      <c r="RST126" s="292"/>
      <c r="RSU126" s="292"/>
      <c r="RSV126" s="292"/>
      <c r="RSW126" s="285"/>
      <c r="RSX126" s="286"/>
      <c r="RSY126" s="287"/>
      <c r="RSZ126" s="286"/>
      <c r="RTA126" s="288"/>
      <c r="RTB126" s="289"/>
      <c r="RTC126" s="289"/>
      <c r="RTD126" s="289"/>
      <c r="RTE126" s="289"/>
      <c r="RTF126" s="289"/>
      <c r="RTG126" s="289"/>
      <c r="RTH126" s="290"/>
      <c r="RTI126" s="291"/>
      <c r="RTJ126" s="289"/>
      <c r="RTK126" s="289"/>
      <c r="RTL126" s="289"/>
      <c r="RTM126" s="289"/>
      <c r="RTN126" s="289"/>
      <c r="RTO126" s="289"/>
      <c r="RTP126" s="289"/>
      <c r="RTQ126" s="289"/>
      <c r="RTR126" s="289"/>
      <c r="RTS126" s="289"/>
      <c r="RTT126" s="292"/>
      <c r="RTU126" s="293"/>
      <c r="RTV126" s="292"/>
      <c r="RTW126" s="292"/>
      <c r="RTX126" s="292"/>
      <c r="RTY126" s="285"/>
      <c r="RTZ126" s="286"/>
      <c r="RUA126" s="287"/>
      <c r="RUB126" s="286"/>
      <c r="RUC126" s="288"/>
      <c r="RUD126" s="289"/>
      <c r="RUE126" s="289"/>
      <c r="RUF126" s="289"/>
      <c r="RUG126" s="289"/>
      <c r="RUH126" s="289"/>
      <c r="RUI126" s="289"/>
      <c r="RUJ126" s="290"/>
      <c r="RUK126" s="291"/>
      <c r="RUL126" s="289"/>
      <c r="RUM126" s="289"/>
      <c r="RUN126" s="289"/>
      <c r="RUO126" s="289"/>
      <c r="RUP126" s="289"/>
      <c r="RUQ126" s="289"/>
      <c r="RUR126" s="289"/>
      <c r="RUS126" s="289"/>
      <c r="RUT126" s="289"/>
      <c r="RUU126" s="289"/>
      <c r="RUV126" s="292"/>
      <c r="RUW126" s="293"/>
      <c r="RUX126" s="292"/>
      <c r="RUY126" s="292"/>
      <c r="RUZ126" s="292"/>
      <c r="RVA126" s="285"/>
      <c r="RVB126" s="286"/>
      <c r="RVC126" s="287"/>
      <c r="RVD126" s="286"/>
      <c r="RVE126" s="288"/>
      <c r="RVF126" s="289"/>
      <c r="RVG126" s="289"/>
      <c r="RVH126" s="289"/>
      <c r="RVI126" s="289"/>
      <c r="RVJ126" s="289"/>
      <c r="RVK126" s="289"/>
      <c r="RVL126" s="290"/>
      <c r="RVM126" s="291"/>
      <c r="RVN126" s="289"/>
      <c r="RVO126" s="289"/>
      <c r="RVP126" s="289"/>
      <c r="RVQ126" s="289"/>
      <c r="RVR126" s="289"/>
      <c r="RVS126" s="289"/>
      <c r="RVT126" s="289"/>
      <c r="RVU126" s="289"/>
      <c r="RVV126" s="289"/>
      <c r="RVW126" s="289"/>
      <c r="RVX126" s="292"/>
      <c r="RVY126" s="293"/>
      <c r="RVZ126" s="292"/>
      <c r="RWA126" s="292"/>
      <c r="RWB126" s="292"/>
      <c r="RWC126" s="285"/>
      <c r="RWD126" s="286"/>
      <c r="RWE126" s="287"/>
      <c r="RWF126" s="286"/>
      <c r="RWG126" s="288"/>
      <c r="RWH126" s="289"/>
      <c r="RWI126" s="289"/>
      <c r="RWJ126" s="289"/>
      <c r="RWK126" s="289"/>
      <c r="RWL126" s="289"/>
      <c r="RWM126" s="289"/>
      <c r="RWN126" s="290"/>
      <c r="RWO126" s="291"/>
      <c r="RWP126" s="289"/>
      <c r="RWQ126" s="289"/>
      <c r="RWR126" s="289"/>
      <c r="RWS126" s="289"/>
      <c r="RWT126" s="289"/>
      <c r="RWU126" s="289"/>
      <c r="RWV126" s="289"/>
      <c r="RWW126" s="289"/>
      <c r="RWX126" s="289"/>
      <c r="RWY126" s="289"/>
      <c r="RWZ126" s="292"/>
      <c r="RXA126" s="293"/>
      <c r="RXB126" s="292"/>
      <c r="RXC126" s="292"/>
      <c r="RXD126" s="292"/>
      <c r="RXE126" s="285"/>
      <c r="RXF126" s="286"/>
      <c r="RXG126" s="287"/>
      <c r="RXH126" s="286"/>
      <c r="RXI126" s="288"/>
      <c r="RXJ126" s="289"/>
      <c r="RXK126" s="289"/>
      <c r="RXL126" s="289"/>
      <c r="RXM126" s="289"/>
      <c r="RXN126" s="289"/>
      <c r="RXO126" s="289"/>
      <c r="RXP126" s="290"/>
      <c r="RXQ126" s="291"/>
      <c r="RXR126" s="289"/>
      <c r="RXS126" s="289"/>
      <c r="RXT126" s="289"/>
      <c r="RXU126" s="289"/>
      <c r="RXV126" s="289"/>
      <c r="RXW126" s="289"/>
      <c r="RXX126" s="289"/>
      <c r="RXY126" s="289"/>
      <c r="RXZ126" s="289"/>
      <c r="RYA126" s="289"/>
      <c r="RYB126" s="292"/>
      <c r="RYC126" s="293"/>
      <c r="RYD126" s="292"/>
      <c r="RYE126" s="292"/>
      <c r="RYF126" s="292"/>
      <c r="RYG126" s="285"/>
      <c r="RYH126" s="286"/>
      <c r="RYI126" s="287"/>
      <c r="RYJ126" s="286"/>
      <c r="RYK126" s="288"/>
      <c r="RYL126" s="289"/>
      <c r="RYM126" s="289"/>
      <c r="RYN126" s="289"/>
      <c r="RYO126" s="289"/>
      <c r="RYP126" s="289"/>
      <c r="RYQ126" s="289"/>
      <c r="RYR126" s="290"/>
      <c r="RYS126" s="291"/>
      <c r="RYT126" s="289"/>
      <c r="RYU126" s="289"/>
      <c r="RYV126" s="289"/>
      <c r="RYW126" s="289"/>
      <c r="RYX126" s="289"/>
      <c r="RYY126" s="289"/>
      <c r="RYZ126" s="289"/>
      <c r="RZA126" s="289"/>
      <c r="RZB126" s="289"/>
      <c r="RZC126" s="289"/>
      <c r="RZD126" s="292"/>
      <c r="RZE126" s="293"/>
      <c r="RZF126" s="292"/>
      <c r="RZG126" s="292"/>
      <c r="RZH126" s="292"/>
      <c r="RZI126" s="285"/>
      <c r="RZJ126" s="286"/>
      <c r="RZK126" s="287"/>
      <c r="RZL126" s="286"/>
      <c r="RZM126" s="288"/>
      <c r="RZN126" s="289"/>
      <c r="RZO126" s="289"/>
      <c r="RZP126" s="289"/>
      <c r="RZQ126" s="289"/>
      <c r="RZR126" s="289"/>
      <c r="RZS126" s="289"/>
      <c r="RZT126" s="290"/>
      <c r="RZU126" s="291"/>
      <c r="RZV126" s="289"/>
      <c r="RZW126" s="289"/>
      <c r="RZX126" s="289"/>
      <c r="RZY126" s="289"/>
      <c r="RZZ126" s="289"/>
      <c r="SAA126" s="289"/>
      <c r="SAB126" s="289"/>
      <c r="SAC126" s="289"/>
      <c r="SAD126" s="289"/>
      <c r="SAE126" s="289"/>
      <c r="SAF126" s="292"/>
      <c r="SAG126" s="293"/>
      <c r="SAH126" s="292"/>
      <c r="SAI126" s="292"/>
      <c r="SAJ126" s="292"/>
      <c r="SAK126" s="285"/>
      <c r="SAL126" s="286"/>
      <c r="SAM126" s="287"/>
      <c r="SAN126" s="286"/>
      <c r="SAO126" s="288"/>
      <c r="SAP126" s="289"/>
      <c r="SAQ126" s="289"/>
      <c r="SAR126" s="289"/>
      <c r="SAS126" s="289"/>
      <c r="SAT126" s="289"/>
      <c r="SAU126" s="289"/>
      <c r="SAV126" s="290"/>
      <c r="SAW126" s="291"/>
      <c r="SAX126" s="289"/>
      <c r="SAY126" s="289"/>
      <c r="SAZ126" s="289"/>
      <c r="SBA126" s="289"/>
      <c r="SBB126" s="289"/>
      <c r="SBC126" s="289"/>
      <c r="SBD126" s="289"/>
      <c r="SBE126" s="289"/>
      <c r="SBF126" s="289"/>
      <c r="SBG126" s="289"/>
      <c r="SBH126" s="292"/>
      <c r="SBI126" s="293"/>
      <c r="SBJ126" s="292"/>
      <c r="SBK126" s="292"/>
      <c r="SBL126" s="292"/>
      <c r="SBM126" s="285"/>
      <c r="SBN126" s="286"/>
      <c r="SBO126" s="287"/>
      <c r="SBP126" s="286"/>
      <c r="SBQ126" s="288"/>
      <c r="SBR126" s="289"/>
      <c r="SBS126" s="289"/>
      <c r="SBT126" s="289"/>
      <c r="SBU126" s="289"/>
      <c r="SBV126" s="289"/>
      <c r="SBW126" s="289"/>
      <c r="SBX126" s="290"/>
      <c r="SBY126" s="291"/>
      <c r="SBZ126" s="289"/>
      <c r="SCA126" s="289"/>
      <c r="SCB126" s="289"/>
      <c r="SCC126" s="289"/>
      <c r="SCD126" s="289"/>
      <c r="SCE126" s="289"/>
      <c r="SCF126" s="289"/>
      <c r="SCG126" s="289"/>
      <c r="SCH126" s="289"/>
      <c r="SCI126" s="289"/>
      <c r="SCJ126" s="292"/>
      <c r="SCK126" s="293"/>
      <c r="SCL126" s="292"/>
      <c r="SCM126" s="292"/>
      <c r="SCN126" s="292"/>
      <c r="SCO126" s="285"/>
      <c r="SCP126" s="286"/>
      <c r="SCQ126" s="287"/>
      <c r="SCR126" s="286"/>
      <c r="SCS126" s="288"/>
      <c r="SCT126" s="289"/>
      <c r="SCU126" s="289"/>
      <c r="SCV126" s="289"/>
      <c r="SCW126" s="289"/>
      <c r="SCX126" s="289"/>
      <c r="SCY126" s="289"/>
      <c r="SCZ126" s="290"/>
      <c r="SDA126" s="291"/>
      <c r="SDB126" s="289"/>
      <c r="SDC126" s="289"/>
      <c r="SDD126" s="289"/>
      <c r="SDE126" s="289"/>
      <c r="SDF126" s="289"/>
      <c r="SDG126" s="289"/>
      <c r="SDH126" s="289"/>
      <c r="SDI126" s="289"/>
      <c r="SDJ126" s="289"/>
      <c r="SDK126" s="289"/>
      <c r="SDL126" s="292"/>
      <c r="SDM126" s="293"/>
      <c r="SDN126" s="292"/>
      <c r="SDO126" s="292"/>
      <c r="SDP126" s="292"/>
      <c r="SDQ126" s="285"/>
      <c r="SDR126" s="286"/>
      <c r="SDS126" s="287"/>
      <c r="SDT126" s="286"/>
      <c r="SDU126" s="288"/>
      <c r="SDV126" s="289"/>
      <c r="SDW126" s="289"/>
      <c r="SDX126" s="289"/>
      <c r="SDY126" s="289"/>
      <c r="SDZ126" s="289"/>
      <c r="SEA126" s="289"/>
      <c r="SEB126" s="290"/>
      <c r="SEC126" s="291"/>
      <c r="SED126" s="289"/>
      <c r="SEE126" s="289"/>
      <c r="SEF126" s="289"/>
      <c r="SEG126" s="289"/>
      <c r="SEH126" s="289"/>
      <c r="SEI126" s="289"/>
      <c r="SEJ126" s="289"/>
      <c r="SEK126" s="289"/>
      <c r="SEL126" s="289"/>
      <c r="SEM126" s="289"/>
      <c r="SEN126" s="292"/>
      <c r="SEO126" s="293"/>
      <c r="SEP126" s="292"/>
      <c r="SEQ126" s="292"/>
      <c r="SER126" s="292"/>
      <c r="SES126" s="285"/>
      <c r="SET126" s="286"/>
      <c r="SEU126" s="287"/>
      <c r="SEV126" s="286"/>
      <c r="SEW126" s="288"/>
      <c r="SEX126" s="289"/>
      <c r="SEY126" s="289"/>
      <c r="SEZ126" s="289"/>
      <c r="SFA126" s="289"/>
      <c r="SFB126" s="289"/>
      <c r="SFC126" s="289"/>
      <c r="SFD126" s="290"/>
      <c r="SFE126" s="291"/>
      <c r="SFF126" s="289"/>
      <c r="SFG126" s="289"/>
      <c r="SFH126" s="289"/>
      <c r="SFI126" s="289"/>
      <c r="SFJ126" s="289"/>
      <c r="SFK126" s="289"/>
      <c r="SFL126" s="289"/>
      <c r="SFM126" s="289"/>
      <c r="SFN126" s="289"/>
      <c r="SFO126" s="289"/>
      <c r="SFP126" s="292"/>
      <c r="SFQ126" s="293"/>
      <c r="SFR126" s="292"/>
      <c r="SFS126" s="292"/>
      <c r="SFT126" s="292"/>
      <c r="SFU126" s="285"/>
      <c r="SFV126" s="286"/>
      <c r="SFW126" s="287"/>
      <c r="SFX126" s="286"/>
      <c r="SFY126" s="288"/>
      <c r="SFZ126" s="289"/>
      <c r="SGA126" s="289"/>
      <c r="SGB126" s="289"/>
      <c r="SGC126" s="289"/>
      <c r="SGD126" s="289"/>
      <c r="SGE126" s="289"/>
      <c r="SGF126" s="290"/>
      <c r="SGG126" s="291"/>
      <c r="SGH126" s="289"/>
      <c r="SGI126" s="289"/>
      <c r="SGJ126" s="289"/>
      <c r="SGK126" s="289"/>
      <c r="SGL126" s="289"/>
      <c r="SGM126" s="289"/>
      <c r="SGN126" s="289"/>
      <c r="SGO126" s="289"/>
      <c r="SGP126" s="289"/>
      <c r="SGQ126" s="289"/>
      <c r="SGR126" s="292"/>
      <c r="SGS126" s="293"/>
      <c r="SGT126" s="292"/>
      <c r="SGU126" s="292"/>
      <c r="SGV126" s="292"/>
      <c r="SGW126" s="285"/>
      <c r="SGX126" s="286"/>
      <c r="SGY126" s="287"/>
      <c r="SGZ126" s="286"/>
      <c r="SHA126" s="288"/>
      <c r="SHB126" s="289"/>
      <c r="SHC126" s="289"/>
      <c r="SHD126" s="289"/>
      <c r="SHE126" s="289"/>
      <c r="SHF126" s="289"/>
      <c r="SHG126" s="289"/>
      <c r="SHH126" s="290"/>
      <c r="SHI126" s="291"/>
      <c r="SHJ126" s="289"/>
      <c r="SHK126" s="289"/>
      <c r="SHL126" s="289"/>
      <c r="SHM126" s="289"/>
      <c r="SHN126" s="289"/>
      <c r="SHO126" s="289"/>
      <c r="SHP126" s="289"/>
      <c r="SHQ126" s="289"/>
      <c r="SHR126" s="289"/>
      <c r="SHS126" s="289"/>
      <c r="SHT126" s="292"/>
      <c r="SHU126" s="293"/>
      <c r="SHV126" s="292"/>
      <c r="SHW126" s="292"/>
      <c r="SHX126" s="292"/>
      <c r="SHY126" s="285"/>
      <c r="SHZ126" s="286"/>
      <c r="SIA126" s="287"/>
      <c r="SIB126" s="286"/>
      <c r="SIC126" s="288"/>
      <c r="SID126" s="289"/>
      <c r="SIE126" s="289"/>
      <c r="SIF126" s="289"/>
      <c r="SIG126" s="289"/>
      <c r="SIH126" s="289"/>
      <c r="SII126" s="289"/>
      <c r="SIJ126" s="290"/>
      <c r="SIK126" s="291"/>
      <c r="SIL126" s="289"/>
      <c r="SIM126" s="289"/>
      <c r="SIN126" s="289"/>
      <c r="SIO126" s="289"/>
      <c r="SIP126" s="289"/>
      <c r="SIQ126" s="289"/>
      <c r="SIR126" s="289"/>
      <c r="SIS126" s="289"/>
      <c r="SIT126" s="289"/>
      <c r="SIU126" s="289"/>
      <c r="SIV126" s="292"/>
      <c r="SIW126" s="293"/>
      <c r="SIX126" s="292"/>
      <c r="SIY126" s="292"/>
      <c r="SIZ126" s="292"/>
      <c r="SJA126" s="285"/>
      <c r="SJB126" s="286"/>
      <c r="SJC126" s="287"/>
      <c r="SJD126" s="286"/>
      <c r="SJE126" s="288"/>
      <c r="SJF126" s="289"/>
      <c r="SJG126" s="289"/>
      <c r="SJH126" s="289"/>
      <c r="SJI126" s="289"/>
      <c r="SJJ126" s="289"/>
      <c r="SJK126" s="289"/>
      <c r="SJL126" s="290"/>
      <c r="SJM126" s="291"/>
      <c r="SJN126" s="289"/>
      <c r="SJO126" s="289"/>
      <c r="SJP126" s="289"/>
      <c r="SJQ126" s="289"/>
      <c r="SJR126" s="289"/>
      <c r="SJS126" s="289"/>
      <c r="SJT126" s="289"/>
      <c r="SJU126" s="289"/>
      <c r="SJV126" s="289"/>
      <c r="SJW126" s="289"/>
      <c r="SJX126" s="292"/>
      <c r="SJY126" s="293"/>
      <c r="SJZ126" s="292"/>
      <c r="SKA126" s="292"/>
      <c r="SKB126" s="292"/>
      <c r="SKC126" s="285"/>
      <c r="SKD126" s="286"/>
      <c r="SKE126" s="287"/>
      <c r="SKF126" s="286"/>
      <c r="SKG126" s="288"/>
      <c r="SKH126" s="289"/>
      <c r="SKI126" s="289"/>
      <c r="SKJ126" s="289"/>
      <c r="SKK126" s="289"/>
      <c r="SKL126" s="289"/>
      <c r="SKM126" s="289"/>
      <c r="SKN126" s="290"/>
      <c r="SKO126" s="291"/>
      <c r="SKP126" s="289"/>
      <c r="SKQ126" s="289"/>
      <c r="SKR126" s="289"/>
      <c r="SKS126" s="289"/>
      <c r="SKT126" s="289"/>
      <c r="SKU126" s="289"/>
      <c r="SKV126" s="289"/>
      <c r="SKW126" s="289"/>
      <c r="SKX126" s="289"/>
      <c r="SKY126" s="289"/>
      <c r="SKZ126" s="292"/>
      <c r="SLA126" s="293"/>
      <c r="SLB126" s="292"/>
      <c r="SLC126" s="292"/>
      <c r="SLD126" s="292"/>
      <c r="SLE126" s="285"/>
      <c r="SLF126" s="286"/>
      <c r="SLG126" s="287"/>
      <c r="SLH126" s="286"/>
      <c r="SLI126" s="288"/>
      <c r="SLJ126" s="289"/>
      <c r="SLK126" s="289"/>
      <c r="SLL126" s="289"/>
      <c r="SLM126" s="289"/>
      <c r="SLN126" s="289"/>
      <c r="SLO126" s="289"/>
      <c r="SLP126" s="290"/>
      <c r="SLQ126" s="291"/>
      <c r="SLR126" s="289"/>
      <c r="SLS126" s="289"/>
      <c r="SLT126" s="289"/>
      <c r="SLU126" s="289"/>
      <c r="SLV126" s="289"/>
      <c r="SLW126" s="289"/>
      <c r="SLX126" s="289"/>
      <c r="SLY126" s="289"/>
      <c r="SLZ126" s="289"/>
      <c r="SMA126" s="289"/>
      <c r="SMB126" s="292"/>
      <c r="SMC126" s="293"/>
      <c r="SMD126" s="292"/>
      <c r="SME126" s="292"/>
      <c r="SMF126" s="292"/>
      <c r="SMG126" s="285"/>
      <c r="SMH126" s="286"/>
      <c r="SMI126" s="287"/>
      <c r="SMJ126" s="286"/>
      <c r="SMK126" s="288"/>
      <c r="SML126" s="289"/>
      <c r="SMM126" s="289"/>
      <c r="SMN126" s="289"/>
      <c r="SMO126" s="289"/>
      <c r="SMP126" s="289"/>
      <c r="SMQ126" s="289"/>
      <c r="SMR126" s="290"/>
      <c r="SMS126" s="291"/>
      <c r="SMT126" s="289"/>
      <c r="SMU126" s="289"/>
      <c r="SMV126" s="289"/>
      <c r="SMW126" s="289"/>
      <c r="SMX126" s="289"/>
      <c r="SMY126" s="289"/>
      <c r="SMZ126" s="289"/>
      <c r="SNA126" s="289"/>
      <c r="SNB126" s="289"/>
      <c r="SNC126" s="289"/>
      <c r="SND126" s="292"/>
      <c r="SNE126" s="293"/>
      <c r="SNF126" s="292"/>
      <c r="SNG126" s="292"/>
      <c r="SNH126" s="292"/>
      <c r="SNI126" s="285"/>
      <c r="SNJ126" s="286"/>
      <c r="SNK126" s="287"/>
      <c r="SNL126" s="286"/>
      <c r="SNM126" s="288"/>
      <c r="SNN126" s="289"/>
      <c r="SNO126" s="289"/>
      <c r="SNP126" s="289"/>
      <c r="SNQ126" s="289"/>
      <c r="SNR126" s="289"/>
      <c r="SNS126" s="289"/>
      <c r="SNT126" s="290"/>
      <c r="SNU126" s="291"/>
      <c r="SNV126" s="289"/>
      <c r="SNW126" s="289"/>
      <c r="SNX126" s="289"/>
      <c r="SNY126" s="289"/>
      <c r="SNZ126" s="289"/>
      <c r="SOA126" s="289"/>
      <c r="SOB126" s="289"/>
      <c r="SOC126" s="289"/>
      <c r="SOD126" s="289"/>
      <c r="SOE126" s="289"/>
      <c r="SOF126" s="292"/>
      <c r="SOG126" s="293"/>
      <c r="SOH126" s="292"/>
      <c r="SOI126" s="292"/>
      <c r="SOJ126" s="292"/>
      <c r="SOK126" s="285"/>
      <c r="SOL126" s="286"/>
      <c r="SOM126" s="287"/>
      <c r="SON126" s="286"/>
      <c r="SOO126" s="288"/>
      <c r="SOP126" s="289"/>
      <c r="SOQ126" s="289"/>
      <c r="SOR126" s="289"/>
      <c r="SOS126" s="289"/>
      <c r="SOT126" s="289"/>
      <c r="SOU126" s="289"/>
      <c r="SOV126" s="290"/>
      <c r="SOW126" s="291"/>
      <c r="SOX126" s="289"/>
      <c r="SOY126" s="289"/>
      <c r="SOZ126" s="289"/>
      <c r="SPA126" s="289"/>
      <c r="SPB126" s="289"/>
      <c r="SPC126" s="289"/>
      <c r="SPD126" s="289"/>
      <c r="SPE126" s="289"/>
      <c r="SPF126" s="289"/>
      <c r="SPG126" s="289"/>
      <c r="SPH126" s="292"/>
      <c r="SPI126" s="293"/>
      <c r="SPJ126" s="292"/>
      <c r="SPK126" s="292"/>
      <c r="SPL126" s="292"/>
      <c r="SPM126" s="285"/>
      <c r="SPN126" s="286"/>
      <c r="SPO126" s="287"/>
      <c r="SPP126" s="286"/>
      <c r="SPQ126" s="288"/>
      <c r="SPR126" s="289"/>
      <c r="SPS126" s="289"/>
      <c r="SPT126" s="289"/>
      <c r="SPU126" s="289"/>
      <c r="SPV126" s="289"/>
      <c r="SPW126" s="289"/>
      <c r="SPX126" s="290"/>
      <c r="SPY126" s="291"/>
      <c r="SPZ126" s="289"/>
      <c r="SQA126" s="289"/>
      <c r="SQB126" s="289"/>
      <c r="SQC126" s="289"/>
      <c r="SQD126" s="289"/>
      <c r="SQE126" s="289"/>
      <c r="SQF126" s="289"/>
      <c r="SQG126" s="289"/>
      <c r="SQH126" s="289"/>
      <c r="SQI126" s="289"/>
      <c r="SQJ126" s="292"/>
      <c r="SQK126" s="293"/>
      <c r="SQL126" s="292"/>
      <c r="SQM126" s="292"/>
      <c r="SQN126" s="292"/>
      <c r="SQO126" s="285"/>
      <c r="SQP126" s="286"/>
      <c r="SQQ126" s="287"/>
      <c r="SQR126" s="286"/>
      <c r="SQS126" s="288"/>
      <c r="SQT126" s="289"/>
      <c r="SQU126" s="289"/>
      <c r="SQV126" s="289"/>
      <c r="SQW126" s="289"/>
      <c r="SQX126" s="289"/>
      <c r="SQY126" s="289"/>
      <c r="SQZ126" s="290"/>
      <c r="SRA126" s="291"/>
      <c r="SRB126" s="289"/>
      <c r="SRC126" s="289"/>
      <c r="SRD126" s="289"/>
      <c r="SRE126" s="289"/>
      <c r="SRF126" s="289"/>
      <c r="SRG126" s="289"/>
      <c r="SRH126" s="289"/>
      <c r="SRI126" s="289"/>
      <c r="SRJ126" s="289"/>
      <c r="SRK126" s="289"/>
      <c r="SRL126" s="292"/>
      <c r="SRM126" s="293"/>
      <c r="SRN126" s="292"/>
      <c r="SRO126" s="292"/>
      <c r="SRP126" s="292"/>
      <c r="SRQ126" s="285"/>
      <c r="SRR126" s="286"/>
      <c r="SRS126" s="287"/>
      <c r="SRT126" s="286"/>
      <c r="SRU126" s="288"/>
      <c r="SRV126" s="289"/>
      <c r="SRW126" s="289"/>
      <c r="SRX126" s="289"/>
      <c r="SRY126" s="289"/>
      <c r="SRZ126" s="289"/>
      <c r="SSA126" s="289"/>
      <c r="SSB126" s="290"/>
      <c r="SSC126" s="291"/>
      <c r="SSD126" s="289"/>
      <c r="SSE126" s="289"/>
      <c r="SSF126" s="289"/>
      <c r="SSG126" s="289"/>
      <c r="SSH126" s="289"/>
      <c r="SSI126" s="289"/>
      <c r="SSJ126" s="289"/>
      <c r="SSK126" s="289"/>
      <c r="SSL126" s="289"/>
      <c r="SSM126" s="289"/>
      <c r="SSN126" s="292"/>
      <c r="SSO126" s="293"/>
      <c r="SSP126" s="292"/>
      <c r="SSQ126" s="292"/>
      <c r="SSR126" s="292"/>
      <c r="SSS126" s="285"/>
      <c r="SST126" s="286"/>
      <c r="SSU126" s="287"/>
      <c r="SSV126" s="286"/>
      <c r="SSW126" s="288"/>
      <c r="SSX126" s="289"/>
      <c r="SSY126" s="289"/>
      <c r="SSZ126" s="289"/>
      <c r="STA126" s="289"/>
      <c r="STB126" s="289"/>
      <c r="STC126" s="289"/>
      <c r="STD126" s="290"/>
      <c r="STE126" s="291"/>
      <c r="STF126" s="289"/>
      <c r="STG126" s="289"/>
      <c r="STH126" s="289"/>
      <c r="STI126" s="289"/>
      <c r="STJ126" s="289"/>
      <c r="STK126" s="289"/>
      <c r="STL126" s="289"/>
      <c r="STM126" s="289"/>
      <c r="STN126" s="289"/>
      <c r="STO126" s="289"/>
      <c r="STP126" s="292"/>
      <c r="STQ126" s="293"/>
      <c r="STR126" s="292"/>
      <c r="STS126" s="292"/>
      <c r="STT126" s="292"/>
      <c r="STU126" s="285"/>
      <c r="STV126" s="286"/>
      <c r="STW126" s="287"/>
      <c r="STX126" s="286"/>
      <c r="STY126" s="288"/>
      <c r="STZ126" s="289"/>
      <c r="SUA126" s="289"/>
      <c r="SUB126" s="289"/>
      <c r="SUC126" s="289"/>
      <c r="SUD126" s="289"/>
      <c r="SUE126" s="289"/>
      <c r="SUF126" s="290"/>
      <c r="SUG126" s="291"/>
      <c r="SUH126" s="289"/>
      <c r="SUI126" s="289"/>
      <c r="SUJ126" s="289"/>
      <c r="SUK126" s="289"/>
      <c r="SUL126" s="289"/>
      <c r="SUM126" s="289"/>
      <c r="SUN126" s="289"/>
      <c r="SUO126" s="289"/>
      <c r="SUP126" s="289"/>
      <c r="SUQ126" s="289"/>
      <c r="SUR126" s="292"/>
      <c r="SUS126" s="293"/>
      <c r="SUT126" s="292"/>
      <c r="SUU126" s="292"/>
      <c r="SUV126" s="292"/>
      <c r="SUW126" s="285"/>
      <c r="SUX126" s="286"/>
      <c r="SUY126" s="287"/>
      <c r="SUZ126" s="286"/>
      <c r="SVA126" s="288"/>
      <c r="SVB126" s="289"/>
      <c r="SVC126" s="289"/>
      <c r="SVD126" s="289"/>
      <c r="SVE126" s="289"/>
      <c r="SVF126" s="289"/>
      <c r="SVG126" s="289"/>
      <c r="SVH126" s="290"/>
      <c r="SVI126" s="291"/>
      <c r="SVJ126" s="289"/>
      <c r="SVK126" s="289"/>
      <c r="SVL126" s="289"/>
      <c r="SVM126" s="289"/>
      <c r="SVN126" s="289"/>
      <c r="SVO126" s="289"/>
      <c r="SVP126" s="289"/>
      <c r="SVQ126" s="289"/>
      <c r="SVR126" s="289"/>
      <c r="SVS126" s="289"/>
      <c r="SVT126" s="292"/>
      <c r="SVU126" s="293"/>
      <c r="SVV126" s="292"/>
      <c r="SVW126" s="292"/>
      <c r="SVX126" s="292"/>
      <c r="SVY126" s="285"/>
      <c r="SVZ126" s="286"/>
      <c r="SWA126" s="287"/>
      <c r="SWB126" s="286"/>
      <c r="SWC126" s="288"/>
      <c r="SWD126" s="289"/>
      <c r="SWE126" s="289"/>
      <c r="SWF126" s="289"/>
      <c r="SWG126" s="289"/>
      <c r="SWH126" s="289"/>
      <c r="SWI126" s="289"/>
      <c r="SWJ126" s="290"/>
      <c r="SWK126" s="291"/>
      <c r="SWL126" s="289"/>
      <c r="SWM126" s="289"/>
      <c r="SWN126" s="289"/>
      <c r="SWO126" s="289"/>
      <c r="SWP126" s="289"/>
      <c r="SWQ126" s="289"/>
      <c r="SWR126" s="289"/>
      <c r="SWS126" s="289"/>
      <c r="SWT126" s="289"/>
      <c r="SWU126" s="289"/>
      <c r="SWV126" s="292"/>
      <c r="SWW126" s="293"/>
      <c r="SWX126" s="292"/>
      <c r="SWY126" s="292"/>
      <c r="SWZ126" s="292"/>
      <c r="SXA126" s="285"/>
      <c r="SXB126" s="286"/>
      <c r="SXC126" s="287"/>
      <c r="SXD126" s="286"/>
      <c r="SXE126" s="288"/>
      <c r="SXF126" s="289"/>
      <c r="SXG126" s="289"/>
      <c r="SXH126" s="289"/>
      <c r="SXI126" s="289"/>
      <c r="SXJ126" s="289"/>
      <c r="SXK126" s="289"/>
      <c r="SXL126" s="290"/>
      <c r="SXM126" s="291"/>
      <c r="SXN126" s="289"/>
      <c r="SXO126" s="289"/>
      <c r="SXP126" s="289"/>
      <c r="SXQ126" s="289"/>
      <c r="SXR126" s="289"/>
      <c r="SXS126" s="289"/>
      <c r="SXT126" s="289"/>
      <c r="SXU126" s="289"/>
      <c r="SXV126" s="289"/>
      <c r="SXW126" s="289"/>
      <c r="SXX126" s="292"/>
      <c r="SXY126" s="293"/>
      <c r="SXZ126" s="292"/>
      <c r="SYA126" s="292"/>
      <c r="SYB126" s="292"/>
      <c r="SYC126" s="285"/>
      <c r="SYD126" s="286"/>
      <c r="SYE126" s="287"/>
      <c r="SYF126" s="286"/>
      <c r="SYG126" s="288"/>
      <c r="SYH126" s="289"/>
      <c r="SYI126" s="289"/>
      <c r="SYJ126" s="289"/>
      <c r="SYK126" s="289"/>
      <c r="SYL126" s="289"/>
      <c r="SYM126" s="289"/>
      <c r="SYN126" s="290"/>
      <c r="SYO126" s="291"/>
      <c r="SYP126" s="289"/>
      <c r="SYQ126" s="289"/>
      <c r="SYR126" s="289"/>
      <c r="SYS126" s="289"/>
      <c r="SYT126" s="289"/>
      <c r="SYU126" s="289"/>
      <c r="SYV126" s="289"/>
      <c r="SYW126" s="289"/>
      <c r="SYX126" s="289"/>
      <c r="SYY126" s="289"/>
      <c r="SYZ126" s="292"/>
      <c r="SZA126" s="293"/>
      <c r="SZB126" s="292"/>
      <c r="SZC126" s="292"/>
      <c r="SZD126" s="292"/>
      <c r="SZE126" s="285"/>
      <c r="SZF126" s="286"/>
      <c r="SZG126" s="287"/>
      <c r="SZH126" s="286"/>
      <c r="SZI126" s="288"/>
      <c r="SZJ126" s="289"/>
      <c r="SZK126" s="289"/>
      <c r="SZL126" s="289"/>
      <c r="SZM126" s="289"/>
      <c r="SZN126" s="289"/>
      <c r="SZO126" s="289"/>
      <c r="SZP126" s="290"/>
      <c r="SZQ126" s="291"/>
      <c r="SZR126" s="289"/>
      <c r="SZS126" s="289"/>
      <c r="SZT126" s="289"/>
      <c r="SZU126" s="289"/>
      <c r="SZV126" s="289"/>
      <c r="SZW126" s="289"/>
      <c r="SZX126" s="289"/>
      <c r="SZY126" s="289"/>
      <c r="SZZ126" s="289"/>
      <c r="TAA126" s="289"/>
      <c r="TAB126" s="292"/>
      <c r="TAC126" s="293"/>
      <c r="TAD126" s="292"/>
      <c r="TAE126" s="292"/>
      <c r="TAF126" s="292"/>
      <c r="TAG126" s="285"/>
      <c r="TAH126" s="286"/>
      <c r="TAI126" s="287"/>
      <c r="TAJ126" s="286"/>
      <c r="TAK126" s="288"/>
      <c r="TAL126" s="289"/>
      <c r="TAM126" s="289"/>
      <c r="TAN126" s="289"/>
      <c r="TAO126" s="289"/>
      <c r="TAP126" s="289"/>
      <c r="TAQ126" s="289"/>
      <c r="TAR126" s="290"/>
      <c r="TAS126" s="291"/>
      <c r="TAT126" s="289"/>
      <c r="TAU126" s="289"/>
      <c r="TAV126" s="289"/>
      <c r="TAW126" s="289"/>
      <c r="TAX126" s="289"/>
      <c r="TAY126" s="289"/>
      <c r="TAZ126" s="289"/>
      <c r="TBA126" s="289"/>
      <c r="TBB126" s="289"/>
      <c r="TBC126" s="289"/>
      <c r="TBD126" s="292"/>
      <c r="TBE126" s="293"/>
      <c r="TBF126" s="292"/>
      <c r="TBG126" s="292"/>
      <c r="TBH126" s="292"/>
      <c r="TBI126" s="285"/>
      <c r="TBJ126" s="286"/>
      <c r="TBK126" s="287"/>
      <c r="TBL126" s="286"/>
      <c r="TBM126" s="288"/>
      <c r="TBN126" s="289"/>
      <c r="TBO126" s="289"/>
      <c r="TBP126" s="289"/>
      <c r="TBQ126" s="289"/>
      <c r="TBR126" s="289"/>
      <c r="TBS126" s="289"/>
      <c r="TBT126" s="290"/>
      <c r="TBU126" s="291"/>
      <c r="TBV126" s="289"/>
      <c r="TBW126" s="289"/>
      <c r="TBX126" s="289"/>
      <c r="TBY126" s="289"/>
      <c r="TBZ126" s="289"/>
      <c r="TCA126" s="289"/>
      <c r="TCB126" s="289"/>
      <c r="TCC126" s="289"/>
      <c r="TCD126" s="289"/>
      <c r="TCE126" s="289"/>
      <c r="TCF126" s="292"/>
      <c r="TCG126" s="293"/>
      <c r="TCH126" s="292"/>
      <c r="TCI126" s="292"/>
      <c r="TCJ126" s="292"/>
      <c r="TCK126" s="285"/>
      <c r="TCL126" s="286"/>
      <c r="TCM126" s="287"/>
      <c r="TCN126" s="286"/>
      <c r="TCO126" s="288"/>
      <c r="TCP126" s="289"/>
      <c r="TCQ126" s="289"/>
      <c r="TCR126" s="289"/>
      <c r="TCS126" s="289"/>
      <c r="TCT126" s="289"/>
      <c r="TCU126" s="289"/>
      <c r="TCV126" s="290"/>
      <c r="TCW126" s="291"/>
      <c r="TCX126" s="289"/>
      <c r="TCY126" s="289"/>
      <c r="TCZ126" s="289"/>
      <c r="TDA126" s="289"/>
      <c r="TDB126" s="289"/>
      <c r="TDC126" s="289"/>
      <c r="TDD126" s="289"/>
      <c r="TDE126" s="289"/>
      <c r="TDF126" s="289"/>
      <c r="TDG126" s="289"/>
      <c r="TDH126" s="292"/>
      <c r="TDI126" s="293"/>
      <c r="TDJ126" s="292"/>
      <c r="TDK126" s="292"/>
      <c r="TDL126" s="292"/>
      <c r="TDM126" s="285"/>
      <c r="TDN126" s="286"/>
      <c r="TDO126" s="287"/>
      <c r="TDP126" s="286"/>
      <c r="TDQ126" s="288"/>
      <c r="TDR126" s="289"/>
      <c r="TDS126" s="289"/>
      <c r="TDT126" s="289"/>
      <c r="TDU126" s="289"/>
      <c r="TDV126" s="289"/>
      <c r="TDW126" s="289"/>
      <c r="TDX126" s="290"/>
      <c r="TDY126" s="291"/>
      <c r="TDZ126" s="289"/>
      <c r="TEA126" s="289"/>
      <c r="TEB126" s="289"/>
      <c r="TEC126" s="289"/>
      <c r="TED126" s="289"/>
      <c r="TEE126" s="289"/>
      <c r="TEF126" s="289"/>
      <c r="TEG126" s="289"/>
      <c r="TEH126" s="289"/>
      <c r="TEI126" s="289"/>
      <c r="TEJ126" s="292"/>
      <c r="TEK126" s="293"/>
      <c r="TEL126" s="292"/>
      <c r="TEM126" s="292"/>
      <c r="TEN126" s="292"/>
      <c r="TEO126" s="285"/>
      <c r="TEP126" s="286"/>
      <c r="TEQ126" s="287"/>
      <c r="TER126" s="286"/>
      <c r="TES126" s="288"/>
      <c r="TET126" s="289"/>
      <c r="TEU126" s="289"/>
      <c r="TEV126" s="289"/>
      <c r="TEW126" s="289"/>
      <c r="TEX126" s="289"/>
      <c r="TEY126" s="289"/>
      <c r="TEZ126" s="290"/>
      <c r="TFA126" s="291"/>
      <c r="TFB126" s="289"/>
      <c r="TFC126" s="289"/>
      <c r="TFD126" s="289"/>
      <c r="TFE126" s="289"/>
      <c r="TFF126" s="289"/>
      <c r="TFG126" s="289"/>
      <c r="TFH126" s="289"/>
      <c r="TFI126" s="289"/>
      <c r="TFJ126" s="289"/>
      <c r="TFK126" s="289"/>
      <c r="TFL126" s="292"/>
      <c r="TFM126" s="293"/>
      <c r="TFN126" s="292"/>
      <c r="TFO126" s="292"/>
      <c r="TFP126" s="292"/>
      <c r="TFQ126" s="285"/>
      <c r="TFR126" s="286"/>
      <c r="TFS126" s="287"/>
      <c r="TFT126" s="286"/>
      <c r="TFU126" s="288"/>
      <c r="TFV126" s="289"/>
      <c r="TFW126" s="289"/>
      <c r="TFX126" s="289"/>
      <c r="TFY126" s="289"/>
      <c r="TFZ126" s="289"/>
      <c r="TGA126" s="289"/>
      <c r="TGB126" s="290"/>
      <c r="TGC126" s="291"/>
      <c r="TGD126" s="289"/>
      <c r="TGE126" s="289"/>
      <c r="TGF126" s="289"/>
      <c r="TGG126" s="289"/>
      <c r="TGH126" s="289"/>
      <c r="TGI126" s="289"/>
      <c r="TGJ126" s="289"/>
      <c r="TGK126" s="289"/>
      <c r="TGL126" s="289"/>
      <c r="TGM126" s="289"/>
      <c r="TGN126" s="292"/>
      <c r="TGO126" s="293"/>
      <c r="TGP126" s="292"/>
      <c r="TGQ126" s="292"/>
      <c r="TGR126" s="292"/>
      <c r="TGS126" s="285"/>
      <c r="TGT126" s="286"/>
      <c r="TGU126" s="287"/>
      <c r="TGV126" s="286"/>
      <c r="TGW126" s="288"/>
      <c r="TGX126" s="289"/>
      <c r="TGY126" s="289"/>
      <c r="TGZ126" s="289"/>
      <c r="THA126" s="289"/>
      <c r="THB126" s="289"/>
      <c r="THC126" s="289"/>
      <c r="THD126" s="290"/>
      <c r="THE126" s="291"/>
      <c r="THF126" s="289"/>
      <c r="THG126" s="289"/>
      <c r="THH126" s="289"/>
      <c r="THI126" s="289"/>
      <c r="THJ126" s="289"/>
      <c r="THK126" s="289"/>
      <c r="THL126" s="289"/>
      <c r="THM126" s="289"/>
      <c r="THN126" s="289"/>
      <c r="THO126" s="289"/>
      <c r="THP126" s="292"/>
      <c r="THQ126" s="293"/>
      <c r="THR126" s="292"/>
      <c r="THS126" s="292"/>
      <c r="THT126" s="292"/>
      <c r="THU126" s="285"/>
      <c r="THV126" s="286"/>
      <c r="THW126" s="287"/>
      <c r="THX126" s="286"/>
      <c r="THY126" s="288"/>
      <c r="THZ126" s="289"/>
      <c r="TIA126" s="289"/>
      <c r="TIB126" s="289"/>
      <c r="TIC126" s="289"/>
      <c r="TID126" s="289"/>
      <c r="TIE126" s="289"/>
      <c r="TIF126" s="290"/>
      <c r="TIG126" s="291"/>
      <c r="TIH126" s="289"/>
      <c r="TII126" s="289"/>
      <c r="TIJ126" s="289"/>
      <c r="TIK126" s="289"/>
      <c r="TIL126" s="289"/>
      <c r="TIM126" s="289"/>
      <c r="TIN126" s="289"/>
      <c r="TIO126" s="289"/>
      <c r="TIP126" s="289"/>
      <c r="TIQ126" s="289"/>
      <c r="TIR126" s="292"/>
      <c r="TIS126" s="293"/>
      <c r="TIT126" s="292"/>
      <c r="TIU126" s="292"/>
      <c r="TIV126" s="292"/>
      <c r="TIW126" s="285"/>
      <c r="TIX126" s="286"/>
      <c r="TIY126" s="287"/>
      <c r="TIZ126" s="286"/>
      <c r="TJA126" s="288"/>
      <c r="TJB126" s="289"/>
      <c r="TJC126" s="289"/>
      <c r="TJD126" s="289"/>
      <c r="TJE126" s="289"/>
      <c r="TJF126" s="289"/>
      <c r="TJG126" s="289"/>
      <c r="TJH126" s="290"/>
      <c r="TJI126" s="291"/>
      <c r="TJJ126" s="289"/>
      <c r="TJK126" s="289"/>
      <c r="TJL126" s="289"/>
      <c r="TJM126" s="289"/>
      <c r="TJN126" s="289"/>
      <c r="TJO126" s="289"/>
      <c r="TJP126" s="289"/>
      <c r="TJQ126" s="289"/>
      <c r="TJR126" s="289"/>
      <c r="TJS126" s="289"/>
      <c r="TJT126" s="292"/>
      <c r="TJU126" s="293"/>
      <c r="TJV126" s="292"/>
      <c r="TJW126" s="292"/>
      <c r="TJX126" s="292"/>
      <c r="TJY126" s="285"/>
      <c r="TJZ126" s="286"/>
      <c r="TKA126" s="287"/>
      <c r="TKB126" s="286"/>
      <c r="TKC126" s="288"/>
      <c r="TKD126" s="289"/>
      <c r="TKE126" s="289"/>
      <c r="TKF126" s="289"/>
      <c r="TKG126" s="289"/>
      <c r="TKH126" s="289"/>
      <c r="TKI126" s="289"/>
      <c r="TKJ126" s="290"/>
      <c r="TKK126" s="291"/>
      <c r="TKL126" s="289"/>
      <c r="TKM126" s="289"/>
      <c r="TKN126" s="289"/>
      <c r="TKO126" s="289"/>
      <c r="TKP126" s="289"/>
      <c r="TKQ126" s="289"/>
      <c r="TKR126" s="289"/>
      <c r="TKS126" s="289"/>
      <c r="TKT126" s="289"/>
      <c r="TKU126" s="289"/>
      <c r="TKV126" s="292"/>
      <c r="TKW126" s="293"/>
      <c r="TKX126" s="292"/>
      <c r="TKY126" s="292"/>
      <c r="TKZ126" s="292"/>
      <c r="TLA126" s="285"/>
      <c r="TLB126" s="286"/>
      <c r="TLC126" s="287"/>
      <c r="TLD126" s="286"/>
      <c r="TLE126" s="288"/>
      <c r="TLF126" s="289"/>
      <c r="TLG126" s="289"/>
      <c r="TLH126" s="289"/>
      <c r="TLI126" s="289"/>
      <c r="TLJ126" s="289"/>
      <c r="TLK126" s="289"/>
      <c r="TLL126" s="290"/>
      <c r="TLM126" s="291"/>
      <c r="TLN126" s="289"/>
      <c r="TLO126" s="289"/>
      <c r="TLP126" s="289"/>
      <c r="TLQ126" s="289"/>
      <c r="TLR126" s="289"/>
      <c r="TLS126" s="289"/>
      <c r="TLT126" s="289"/>
      <c r="TLU126" s="289"/>
      <c r="TLV126" s="289"/>
      <c r="TLW126" s="289"/>
      <c r="TLX126" s="292"/>
      <c r="TLY126" s="293"/>
      <c r="TLZ126" s="292"/>
      <c r="TMA126" s="292"/>
      <c r="TMB126" s="292"/>
      <c r="TMC126" s="285"/>
      <c r="TMD126" s="286"/>
      <c r="TME126" s="287"/>
      <c r="TMF126" s="286"/>
      <c r="TMG126" s="288"/>
      <c r="TMH126" s="289"/>
      <c r="TMI126" s="289"/>
      <c r="TMJ126" s="289"/>
      <c r="TMK126" s="289"/>
      <c r="TML126" s="289"/>
      <c r="TMM126" s="289"/>
      <c r="TMN126" s="290"/>
      <c r="TMO126" s="291"/>
      <c r="TMP126" s="289"/>
      <c r="TMQ126" s="289"/>
      <c r="TMR126" s="289"/>
      <c r="TMS126" s="289"/>
      <c r="TMT126" s="289"/>
      <c r="TMU126" s="289"/>
      <c r="TMV126" s="289"/>
      <c r="TMW126" s="289"/>
      <c r="TMX126" s="289"/>
      <c r="TMY126" s="289"/>
      <c r="TMZ126" s="292"/>
      <c r="TNA126" s="293"/>
      <c r="TNB126" s="292"/>
      <c r="TNC126" s="292"/>
      <c r="TND126" s="292"/>
      <c r="TNE126" s="285"/>
      <c r="TNF126" s="286"/>
      <c r="TNG126" s="287"/>
      <c r="TNH126" s="286"/>
      <c r="TNI126" s="288"/>
      <c r="TNJ126" s="289"/>
      <c r="TNK126" s="289"/>
      <c r="TNL126" s="289"/>
      <c r="TNM126" s="289"/>
      <c r="TNN126" s="289"/>
      <c r="TNO126" s="289"/>
      <c r="TNP126" s="290"/>
      <c r="TNQ126" s="291"/>
      <c r="TNR126" s="289"/>
      <c r="TNS126" s="289"/>
      <c r="TNT126" s="289"/>
      <c r="TNU126" s="289"/>
      <c r="TNV126" s="289"/>
      <c r="TNW126" s="289"/>
      <c r="TNX126" s="289"/>
      <c r="TNY126" s="289"/>
      <c r="TNZ126" s="289"/>
      <c r="TOA126" s="289"/>
      <c r="TOB126" s="292"/>
      <c r="TOC126" s="293"/>
      <c r="TOD126" s="292"/>
      <c r="TOE126" s="292"/>
      <c r="TOF126" s="292"/>
      <c r="TOG126" s="285"/>
      <c r="TOH126" s="286"/>
      <c r="TOI126" s="287"/>
      <c r="TOJ126" s="286"/>
      <c r="TOK126" s="288"/>
      <c r="TOL126" s="289"/>
      <c r="TOM126" s="289"/>
      <c r="TON126" s="289"/>
      <c r="TOO126" s="289"/>
      <c r="TOP126" s="289"/>
      <c r="TOQ126" s="289"/>
      <c r="TOR126" s="290"/>
      <c r="TOS126" s="291"/>
      <c r="TOT126" s="289"/>
      <c r="TOU126" s="289"/>
      <c r="TOV126" s="289"/>
      <c r="TOW126" s="289"/>
      <c r="TOX126" s="289"/>
      <c r="TOY126" s="289"/>
      <c r="TOZ126" s="289"/>
      <c r="TPA126" s="289"/>
      <c r="TPB126" s="289"/>
      <c r="TPC126" s="289"/>
      <c r="TPD126" s="292"/>
      <c r="TPE126" s="293"/>
      <c r="TPF126" s="292"/>
      <c r="TPG126" s="292"/>
      <c r="TPH126" s="292"/>
      <c r="TPI126" s="285"/>
      <c r="TPJ126" s="286"/>
      <c r="TPK126" s="287"/>
      <c r="TPL126" s="286"/>
      <c r="TPM126" s="288"/>
      <c r="TPN126" s="289"/>
      <c r="TPO126" s="289"/>
      <c r="TPP126" s="289"/>
      <c r="TPQ126" s="289"/>
      <c r="TPR126" s="289"/>
      <c r="TPS126" s="289"/>
      <c r="TPT126" s="290"/>
      <c r="TPU126" s="291"/>
      <c r="TPV126" s="289"/>
      <c r="TPW126" s="289"/>
      <c r="TPX126" s="289"/>
      <c r="TPY126" s="289"/>
      <c r="TPZ126" s="289"/>
      <c r="TQA126" s="289"/>
      <c r="TQB126" s="289"/>
      <c r="TQC126" s="289"/>
      <c r="TQD126" s="289"/>
      <c r="TQE126" s="289"/>
      <c r="TQF126" s="292"/>
      <c r="TQG126" s="293"/>
      <c r="TQH126" s="292"/>
      <c r="TQI126" s="292"/>
      <c r="TQJ126" s="292"/>
      <c r="TQK126" s="285"/>
      <c r="TQL126" s="286"/>
      <c r="TQM126" s="287"/>
      <c r="TQN126" s="286"/>
      <c r="TQO126" s="288"/>
      <c r="TQP126" s="289"/>
      <c r="TQQ126" s="289"/>
      <c r="TQR126" s="289"/>
      <c r="TQS126" s="289"/>
      <c r="TQT126" s="289"/>
      <c r="TQU126" s="289"/>
      <c r="TQV126" s="290"/>
      <c r="TQW126" s="291"/>
      <c r="TQX126" s="289"/>
      <c r="TQY126" s="289"/>
      <c r="TQZ126" s="289"/>
      <c r="TRA126" s="289"/>
      <c r="TRB126" s="289"/>
      <c r="TRC126" s="289"/>
      <c r="TRD126" s="289"/>
      <c r="TRE126" s="289"/>
      <c r="TRF126" s="289"/>
      <c r="TRG126" s="289"/>
      <c r="TRH126" s="292"/>
      <c r="TRI126" s="293"/>
      <c r="TRJ126" s="292"/>
      <c r="TRK126" s="292"/>
      <c r="TRL126" s="292"/>
      <c r="TRM126" s="285"/>
      <c r="TRN126" s="286"/>
      <c r="TRO126" s="287"/>
      <c r="TRP126" s="286"/>
      <c r="TRQ126" s="288"/>
      <c r="TRR126" s="289"/>
      <c r="TRS126" s="289"/>
      <c r="TRT126" s="289"/>
      <c r="TRU126" s="289"/>
      <c r="TRV126" s="289"/>
      <c r="TRW126" s="289"/>
      <c r="TRX126" s="290"/>
      <c r="TRY126" s="291"/>
      <c r="TRZ126" s="289"/>
      <c r="TSA126" s="289"/>
      <c r="TSB126" s="289"/>
      <c r="TSC126" s="289"/>
      <c r="TSD126" s="289"/>
      <c r="TSE126" s="289"/>
      <c r="TSF126" s="289"/>
      <c r="TSG126" s="289"/>
      <c r="TSH126" s="289"/>
      <c r="TSI126" s="289"/>
      <c r="TSJ126" s="292"/>
      <c r="TSK126" s="293"/>
      <c r="TSL126" s="292"/>
      <c r="TSM126" s="292"/>
      <c r="TSN126" s="292"/>
      <c r="TSO126" s="285"/>
      <c r="TSP126" s="286"/>
      <c r="TSQ126" s="287"/>
      <c r="TSR126" s="286"/>
      <c r="TSS126" s="288"/>
      <c r="TST126" s="289"/>
      <c r="TSU126" s="289"/>
      <c r="TSV126" s="289"/>
      <c r="TSW126" s="289"/>
      <c r="TSX126" s="289"/>
      <c r="TSY126" s="289"/>
      <c r="TSZ126" s="290"/>
      <c r="TTA126" s="291"/>
      <c r="TTB126" s="289"/>
      <c r="TTC126" s="289"/>
      <c r="TTD126" s="289"/>
      <c r="TTE126" s="289"/>
      <c r="TTF126" s="289"/>
      <c r="TTG126" s="289"/>
      <c r="TTH126" s="289"/>
      <c r="TTI126" s="289"/>
      <c r="TTJ126" s="289"/>
      <c r="TTK126" s="289"/>
      <c r="TTL126" s="292"/>
      <c r="TTM126" s="293"/>
      <c r="TTN126" s="292"/>
      <c r="TTO126" s="292"/>
      <c r="TTP126" s="292"/>
      <c r="TTQ126" s="285"/>
      <c r="TTR126" s="286"/>
      <c r="TTS126" s="287"/>
      <c r="TTT126" s="286"/>
      <c r="TTU126" s="288"/>
      <c r="TTV126" s="289"/>
      <c r="TTW126" s="289"/>
      <c r="TTX126" s="289"/>
      <c r="TTY126" s="289"/>
      <c r="TTZ126" s="289"/>
      <c r="TUA126" s="289"/>
      <c r="TUB126" s="290"/>
      <c r="TUC126" s="291"/>
      <c r="TUD126" s="289"/>
      <c r="TUE126" s="289"/>
      <c r="TUF126" s="289"/>
      <c r="TUG126" s="289"/>
      <c r="TUH126" s="289"/>
      <c r="TUI126" s="289"/>
      <c r="TUJ126" s="289"/>
      <c r="TUK126" s="289"/>
      <c r="TUL126" s="289"/>
      <c r="TUM126" s="289"/>
      <c r="TUN126" s="292"/>
      <c r="TUO126" s="293"/>
      <c r="TUP126" s="292"/>
      <c r="TUQ126" s="292"/>
      <c r="TUR126" s="292"/>
      <c r="TUS126" s="285"/>
      <c r="TUT126" s="286"/>
      <c r="TUU126" s="287"/>
      <c r="TUV126" s="286"/>
      <c r="TUW126" s="288"/>
      <c r="TUX126" s="289"/>
      <c r="TUY126" s="289"/>
      <c r="TUZ126" s="289"/>
      <c r="TVA126" s="289"/>
      <c r="TVB126" s="289"/>
      <c r="TVC126" s="289"/>
      <c r="TVD126" s="290"/>
      <c r="TVE126" s="291"/>
      <c r="TVF126" s="289"/>
      <c r="TVG126" s="289"/>
      <c r="TVH126" s="289"/>
      <c r="TVI126" s="289"/>
      <c r="TVJ126" s="289"/>
      <c r="TVK126" s="289"/>
      <c r="TVL126" s="289"/>
      <c r="TVM126" s="289"/>
      <c r="TVN126" s="289"/>
      <c r="TVO126" s="289"/>
      <c r="TVP126" s="292"/>
      <c r="TVQ126" s="293"/>
      <c r="TVR126" s="292"/>
      <c r="TVS126" s="292"/>
      <c r="TVT126" s="292"/>
      <c r="TVU126" s="285"/>
      <c r="TVV126" s="286"/>
      <c r="TVW126" s="287"/>
      <c r="TVX126" s="286"/>
      <c r="TVY126" s="288"/>
      <c r="TVZ126" s="289"/>
      <c r="TWA126" s="289"/>
      <c r="TWB126" s="289"/>
      <c r="TWC126" s="289"/>
      <c r="TWD126" s="289"/>
      <c r="TWE126" s="289"/>
      <c r="TWF126" s="290"/>
      <c r="TWG126" s="291"/>
      <c r="TWH126" s="289"/>
      <c r="TWI126" s="289"/>
      <c r="TWJ126" s="289"/>
      <c r="TWK126" s="289"/>
      <c r="TWL126" s="289"/>
      <c r="TWM126" s="289"/>
      <c r="TWN126" s="289"/>
      <c r="TWO126" s="289"/>
      <c r="TWP126" s="289"/>
      <c r="TWQ126" s="289"/>
      <c r="TWR126" s="292"/>
      <c r="TWS126" s="293"/>
      <c r="TWT126" s="292"/>
      <c r="TWU126" s="292"/>
      <c r="TWV126" s="292"/>
      <c r="TWW126" s="285"/>
      <c r="TWX126" s="286"/>
      <c r="TWY126" s="287"/>
      <c r="TWZ126" s="286"/>
      <c r="TXA126" s="288"/>
      <c r="TXB126" s="289"/>
      <c r="TXC126" s="289"/>
      <c r="TXD126" s="289"/>
      <c r="TXE126" s="289"/>
      <c r="TXF126" s="289"/>
      <c r="TXG126" s="289"/>
      <c r="TXH126" s="290"/>
      <c r="TXI126" s="291"/>
      <c r="TXJ126" s="289"/>
      <c r="TXK126" s="289"/>
      <c r="TXL126" s="289"/>
      <c r="TXM126" s="289"/>
      <c r="TXN126" s="289"/>
      <c r="TXO126" s="289"/>
      <c r="TXP126" s="289"/>
      <c r="TXQ126" s="289"/>
      <c r="TXR126" s="289"/>
      <c r="TXS126" s="289"/>
      <c r="TXT126" s="292"/>
      <c r="TXU126" s="293"/>
      <c r="TXV126" s="292"/>
      <c r="TXW126" s="292"/>
      <c r="TXX126" s="292"/>
      <c r="TXY126" s="285"/>
      <c r="TXZ126" s="286"/>
      <c r="TYA126" s="287"/>
      <c r="TYB126" s="286"/>
      <c r="TYC126" s="288"/>
      <c r="TYD126" s="289"/>
      <c r="TYE126" s="289"/>
      <c r="TYF126" s="289"/>
      <c r="TYG126" s="289"/>
      <c r="TYH126" s="289"/>
      <c r="TYI126" s="289"/>
      <c r="TYJ126" s="290"/>
      <c r="TYK126" s="291"/>
      <c r="TYL126" s="289"/>
      <c r="TYM126" s="289"/>
      <c r="TYN126" s="289"/>
      <c r="TYO126" s="289"/>
      <c r="TYP126" s="289"/>
      <c r="TYQ126" s="289"/>
      <c r="TYR126" s="289"/>
      <c r="TYS126" s="289"/>
      <c r="TYT126" s="289"/>
      <c r="TYU126" s="289"/>
      <c r="TYV126" s="292"/>
      <c r="TYW126" s="293"/>
      <c r="TYX126" s="292"/>
      <c r="TYY126" s="292"/>
      <c r="TYZ126" s="292"/>
      <c r="TZA126" s="285"/>
      <c r="TZB126" s="286"/>
      <c r="TZC126" s="287"/>
      <c r="TZD126" s="286"/>
      <c r="TZE126" s="288"/>
      <c r="TZF126" s="289"/>
      <c r="TZG126" s="289"/>
      <c r="TZH126" s="289"/>
      <c r="TZI126" s="289"/>
      <c r="TZJ126" s="289"/>
      <c r="TZK126" s="289"/>
      <c r="TZL126" s="290"/>
      <c r="TZM126" s="291"/>
      <c r="TZN126" s="289"/>
      <c r="TZO126" s="289"/>
      <c r="TZP126" s="289"/>
      <c r="TZQ126" s="289"/>
      <c r="TZR126" s="289"/>
      <c r="TZS126" s="289"/>
      <c r="TZT126" s="289"/>
      <c r="TZU126" s="289"/>
      <c r="TZV126" s="289"/>
      <c r="TZW126" s="289"/>
      <c r="TZX126" s="292"/>
      <c r="TZY126" s="293"/>
      <c r="TZZ126" s="292"/>
      <c r="UAA126" s="292"/>
      <c r="UAB126" s="292"/>
      <c r="UAC126" s="285"/>
      <c r="UAD126" s="286"/>
      <c r="UAE126" s="287"/>
      <c r="UAF126" s="286"/>
      <c r="UAG126" s="288"/>
      <c r="UAH126" s="289"/>
      <c r="UAI126" s="289"/>
      <c r="UAJ126" s="289"/>
      <c r="UAK126" s="289"/>
      <c r="UAL126" s="289"/>
      <c r="UAM126" s="289"/>
      <c r="UAN126" s="290"/>
      <c r="UAO126" s="291"/>
      <c r="UAP126" s="289"/>
      <c r="UAQ126" s="289"/>
      <c r="UAR126" s="289"/>
      <c r="UAS126" s="289"/>
      <c r="UAT126" s="289"/>
      <c r="UAU126" s="289"/>
      <c r="UAV126" s="289"/>
      <c r="UAW126" s="289"/>
      <c r="UAX126" s="289"/>
      <c r="UAY126" s="289"/>
      <c r="UAZ126" s="292"/>
      <c r="UBA126" s="293"/>
      <c r="UBB126" s="292"/>
      <c r="UBC126" s="292"/>
      <c r="UBD126" s="292"/>
      <c r="UBE126" s="285"/>
      <c r="UBF126" s="286"/>
      <c r="UBG126" s="287"/>
      <c r="UBH126" s="286"/>
      <c r="UBI126" s="288"/>
      <c r="UBJ126" s="289"/>
      <c r="UBK126" s="289"/>
      <c r="UBL126" s="289"/>
      <c r="UBM126" s="289"/>
      <c r="UBN126" s="289"/>
      <c r="UBO126" s="289"/>
      <c r="UBP126" s="290"/>
      <c r="UBQ126" s="291"/>
      <c r="UBR126" s="289"/>
      <c r="UBS126" s="289"/>
      <c r="UBT126" s="289"/>
      <c r="UBU126" s="289"/>
      <c r="UBV126" s="289"/>
      <c r="UBW126" s="289"/>
      <c r="UBX126" s="289"/>
      <c r="UBY126" s="289"/>
      <c r="UBZ126" s="289"/>
      <c r="UCA126" s="289"/>
      <c r="UCB126" s="292"/>
      <c r="UCC126" s="293"/>
      <c r="UCD126" s="292"/>
      <c r="UCE126" s="292"/>
      <c r="UCF126" s="292"/>
      <c r="UCG126" s="285"/>
      <c r="UCH126" s="286"/>
      <c r="UCI126" s="287"/>
      <c r="UCJ126" s="286"/>
      <c r="UCK126" s="288"/>
      <c r="UCL126" s="289"/>
      <c r="UCM126" s="289"/>
      <c r="UCN126" s="289"/>
      <c r="UCO126" s="289"/>
      <c r="UCP126" s="289"/>
      <c r="UCQ126" s="289"/>
      <c r="UCR126" s="290"/>
      <c r="UCS126" s="291"/>
      <c r="UCT126" s="289"/>
      <c r="UCU126" s="289"/>
      <c r="UCV126" s="289"/>
      <c r="UCW126" s="289"/>
      <c r="UCX126" s="289"/>
      <c r="UCY126" s="289"/>
      <c r="UCZ126" s="289"/>
      <c r="UDA126" s="289"/>
      <c r="UDB126" s="289"/>
      <c r="UDC126" s="289"/>
      <c r="UDD126" s="292"/>
      <c r="UDE126" s="293"/>
      <c r="UDF126" s="292"/>
      <c r="UDG126" s="292"/>
      <c r="UDH126" s="292"/>
      <c r="UDI126" s="285"/>
      <c r="UDJ126" s="286"/>
      <c r="UDK126" s="287"/>
      <c r="UDL126" s="286"/>
      <c r="UDM126" s="288"/>
      <c r="UDN126" s="289"/>
      <c r="UDO126" s="289"/>
      <c r="UDP126" s="289"/>
      <c r="UDQ126" s="289"/>
      <c r="UDR126" s="289"/>
      <c r="UDS126" s="289"/>
      <c r="UDT126" s="290"/>
      <c r="UDU126" s="291"/>
      <c r="UDV126" s="289"/>
      <c r="UDW126" s="289"/>
      <c r="UDX126" s="289"/>
      <c r="UDY126" s="289"/>
      <c r="UDZ126" s="289"/>
      <c r="UEA126" s="289"/>
      <c r="UEB126" s="289"/>
      <c r="UEC126" s="289"/>
      <c r="UED126" s="289"/>
      <c r="UEE126" s="289"/>
      <c r="UEF126" s="292"/>
      <c r="UEG126" s="293"/>
      <c r="UEH126" s="292"/>
      <c r="UEI126" s="292"/>
      <c r="UEJ126" s="292"/>
      <c r="UEK126" s="285"/>
      <c r="UEL126" s="286"/>
      <c r="UEM126" s="287"/>
      <c r="UEN126" s="286"/>
      <c r="UEO126" s="288"/>
      <c r="UEP126" s="289"/>
      <c r="UEQ126" s="289"/>
      <c r="UER126" s="289"/>
      <c r="UES126" s="289"/>
      <c r="UET126" s="289"/>
      <c r="UEU126" s="289"/>
      <c r="UEV126" s="290"/>
      <c r="UEW126" s="291"/>
      <c r="UEX126" s="289"/>
      <c r="UEY126" s="289"/>
      <c r="UEZ126" s="289"/>
      <c r="UFA126" s="289"/>
      <c r="UFB126" s="289"/>
      <c r="UFC126" s="289"/>
      <c r="UFD126" s="289"/>
      <c r="UFE126" s="289"/>
      <c r="UFF126" s="289"/>
      <c r="UFG126" s="289"/>
      <c r="UFH126" s="292"/>
      <c r="UFI126" s="293"/>
      <c r="UFJ126" s="292"/>
      <c r="UFK126" s="292"/>
      <c r="UFL126" s="292"/>
      <c r="UFM126" s="285"/>
      <c r="UFN126" s="286"/>
      <c r="UFO126" s="287"/>
      <c r="UFP126" s="286"/>
      <c r="UFQ126" s="288"/>
      <c r="UFR126" s="289"/>
      <c r="UFS126" s="289"/>
      <c r="UFT126" s="289"/>
      <c r="UFU126" s="289"/>
      <c r="UFV126" s="289"/>
      <c r="UFW126" s="289"/>
      <c r="UFX126" s="290"/>
      <c r="UFY126" s="291"/>
      <c r="UFZ126" s="289"/>
      <c r="UGA126" s="289"/>
      <c r="UGB126" s="289"/>
      <c r="UGC126" s="289"/>
      <c r="UGD126" s="289"/>
      <c r="UGE126" s="289"/>
      <c r="UGF126" s="289"/>
      <c r="UGG126" s="289"/>
      <c r="UGH126" s="289"/>
      <c r="UGI126" s="289"/>
      <c r="UGJ126" s="292"/>
      <c r="UGK126" s="293"/>
      <c r="UGL126" s="292"/>
      <c r="UGM126" s="292"/>
      <c r="UGN126" s="292"/>
      <c r="UGO126" s="285"/>
      <c r="UGP126" s="286"/>
      <c r="UGQ126" s="287"/>
      <c r="UGR126" s="286"/>
      <c r="UGS126" s="288"/>
      <c r="UGT126" s="289"/>
      <c r="UGU126" s="289"/>
      <c r="UGV126" s="289"/>
      <c r="UGW126" s="289"/>
      <c r="UGX126" s="289"/>
      <c r="UGY126" s="289"/>
      <c r="UGZ126" s="290"/>
      <c r="UHA126" s="291"/>
      <c r="UHB126" s="289"/>
      <c r="UHC126" s="289"/>
      <c r="UHD126" s="289"/>
      <c r="UHE126" s="289"/>
      <c r="UHF126" s="289"/>
      <c r="UHG126" s="289"/>
      <c r="UHH126" s="289"/>
      <c r="UHI126" s="289"/>
      <c r="UHJ126" s="289"/>
      <c r="UHK126" s="289"/>
      <c r="UHL126" s="292"/>
      <c r="UHM126" s="293"/>
      <c r="UHN126" s="292"/>
      <c r="UHO126" s="292"/>
      <c r="UHP126" s="292"/>
      <c r="UHQ126" s="285"/>
      <c r="UHR126" s="286"/>
      <c r="UHS126" s="287"/>
      <c r="UHT126" s="286"/>
      <c r="UHU126" s="288"/>
      <c r="UHV126" s="289"/>
      <c r="UHW126" s="289"/>
      <c r="UHX126" s="289"/>
      <c r="UHY126" s="289"/>
      <c r="UHZ126" s="289"/>
      <c r="UIA126" s="289"/>
      <c r="UIB126" s="290"/>
      <c r="UIC126" s="291"/>
      <c r="UID126" s="289"/>
      <c r="UIE126" s="289"/>
      <c r="UIF126" s="289"/>
      <c r="UIG126" s="289"/>
      <c r="UIH126" s="289"/>
      <c r="UII126" s="289"/>
      <c r="UIJ126" s="289"/>
      <c r="UIK126" s="289"/>
      <c r="UIL126" s="289"/>
      <c r="UIM126" s="289"/>
      <c r="UIN126" s="292"/>
      <c r="UIO126" s="293"/>
      <c r="UIP126" s="292"/>
      <c r="UIQ126" s="292"/>
      <c r="UIR126" s="292"/>
      <c r="UIS126" s="285"/>
      <c r="UIT126" s="286"/>
      <c r="UIU126" s="287"/>
      <c r="UIV126" s="286"/>
      <c r="UIW126" s="288"/>
      <c r="UIX126" s="289"/>
      <c r="UIY126" s="289"/>
      <c r="UIZ126" s="289"/>
      <c r="UJA126" s="289"/>
      <c r="UJB126" s="289"/>
      <c r="UJC126" s="289"/>
      <c r="UJD126" s="290"/>
      <c r="UJE126" s="291"/>
      <c r="UJF126" s="289"/>
      <c r="UJG126" s="289"/>
      <c r="UJH126" s="289"/>
      <c r="UJI126" s="289"/>
      <c r="UJJ126" s="289"/>
      <c r="UJK126" s="289"/>
      <c r="UJL126" s="289"/>
      <c r="UJM126" s="289"/>
      <c r="UJN126" s="289"/>
      <c r="UJO126" s="289"/>
      <c r="UJP126" s="292"/>
      <c r="UJQ126" s="293"/>
      <c r="UJR126" s="292"/>
      <c r="UJS126" s="292"/>
      <c r="UJT126" s="292"/>
      <c r="UJU126" s="285"/>
      <c r="UJV126" s="286"/>
      <c r="UJW126" s="287"/>
      <c r="UJX126" s="286"/>
      <c r="UJY126" s="288"/>
      <c r="UJZ126" s="289"/>
      <c r="UKA126" s="289"/>
      <c r="UKB126" s="289"/>
      <c r="UKC126" s="289"/>
      <c r="UKD126" s="289"/>
      <c r="UKE126" s="289"/>
      <c r="UKF126" s="290"/>
      <c r="UKG126" s="291"/>
      <c r="UKH126" s="289"/>
      <c r="UKI126" s="289"/>
      <c r="UKJ126" s="289"/>
      <c r="UKK126" s="289"/>
      <c r="UKL126" s="289"/>
      <c r="UKM126" s="289"/>
      <c r="UKN126" s="289"/>
      <c r="UKO126" s="289"/>
      <c r="UKP126" s="289"/>
      <c r="UKQ126" s="289"/>
      <c r="UKR126" s="292"/>
      <c r="UKS126" s="293"/>
      <c r="UKT126" s="292"/>
      <c r="UKU126" s="292"/>
      <c r="UKV126" s="292"/>
      <c r="UKW126" s="285"/>
      <c r="UKX126" s="286"/>
      <c r="UKY126" s="287"/>
      <c r="UKZ126" s="286"/>
      <c r="ULA126" s="288"/>
      <c r="ULB126" s="289"/>
      <c r="ULC126" s="289"/>
      <c r="ULD126" s="289"/>
      <c r="ULE126" s="289"/>
      <c r="ULF126" s="289"/>
      <c r="ULG126" s="289"/>
      <c r="ULH126" s="290"/>
      <c r="ULI126" s="291"/>
      <c r="ULJ126" s="289"/>
      <c r="ULK126" s="289"/>
      <c r="ULL126" s="289"/>
      <c r="ULM126" s="289"/>
      <c r="ULN126" s="289"/>
      <c r="ULO126" s="289"/>
      <c r="ULP126" s="289"/>
      <c r="ULQ126" s="289"/>
      <c r="ULR126" s="289"/>
      <c r="ULS126" s="289"/>
      <c r="ULT126" s="292"/>
      <c r="ULU126" s="293"/>
      <c r="ULV126" s="292"/>
      <c r="ULW126" s="292"/>
      <c r="ULX126" s="292"/>
      <c r="ULY126" s="285"/>
      <c r="ULZ126" s="286"/>
      <c r="UMA126" s="287"/>
      <c r="UMB126" s="286"/>
      <c r="UMC126" s="288"/>
      <c r="UMD126" s="289"/>
      <c r="UME126" s="289"/>
      <c r="UMF126" s="289"/>
      <c r="UMG126" s="289"/>
      <c r="UMH126" s="289"/>
      <c r="UMI126" s="289"/>
      <c r="UMJ126" s="290"/>
      <c r="UMK126" s="291"/>
      <c r="UML126" s="289"/>
      <c r="UMM126" s="289"/>
      <c r="UMN126" s="289"/>
      <c r="UMO126" s="289"/>
      <c r="UMP126" s="289"/>
      <c r="UMQ126" s="289"/>
      <c r="UMR126" s="289"/>
      <c r="UMS126" s="289"/>
      <c r="UMT126" s="289"/>
      <c r="UMU126" s="289"/>
      <c r="UMV126" s="292"/>
      <c r="UMW126" s="293"/>
      <c r="UMX126" s="292"/>
      <c r="UMY126" s="292"/>
      <c r="UMZ126" s="292"/>
      <c r="UNA126" s="285"/>
      <c r="UNB126" s="286"/>
      <c r="UNC126" s="287"/>
      <c r="UND126" s="286"/>
      <c r="UNE126" s="288"/>
      <c r="UNF126" s="289"/>
      <c r="UNG126" s="289"/>
      <c r="UNH126" s="289"/>
      <c r="UNI126" s="289"/>
      <c r="UNJ126" s="289"/>
      <c r="UNK126" s="289"/>
      <c r="UNL126" s="290"/>
      <c r="UNM126" s="291"/>
      <c r="UNN126" s="289"/>
      <c r="UNO126" s="289"/>
      <c r="UNP126" s="289"/>
      <c r="UNQ126" s="289"/>
      <c r="UNR126" s="289"/>
      <c r="UNS126" s="289"/>
      <c r="UNT126" s="289"/>
      <c r="UNU126" s="289"/>
      <c r="UNV126" s="289"/>
      <c r="UNW126" s="289"/>
      <c r="UNX126" s="292"/>
      <c r="UNY126" s="293"/>
      <c r="UNZ126" s="292"/>
      <c r="UOA126" s="292"/>
      <c r="UOB126" s="292"/>
      <c r="UOC126" s="285"/>
      <c r="UOD126" s="286"/>
      <c r="UOE126" s="287"/>
      <c r="UOF126" s="286"/>
      <c r="UOG126" s="288"/>
      <c r="UOH126" s="289"/>
      <c r="UOI126" s="289"/>
      <c r="UOJ126" s="289"/>
      <c r="UOK126" s="289"/>
      <c r="UOL126" s="289"/>
      <c r="UOM126" s="289"/>
      <c r="UON126" s="290"/>
      <c r="UOO126" s="291"/>
      <c r="UOP126" s="289"/>
      <c r="UOQ126" s="289"/>
      <c r="UOR126" s="289"/>
      <c r="UOS126" s="289"/>
      <c r="UOT126" s="289"/>
      <c r="UOU126" s="289"/>
      <c r="UOV126" s="289"/>
      <c r="UOW126" s="289"/>
      <c r="UOX126" s="289"/>
      <c r="UOY126" s="289"/>
      <c r="UOZ126" s="292"/>
      <c r="UPA126" s="293"/>
      <c r="UPB126" s="292"/>
      <c r="UPC126" s="292"/>
      <c r="UPD126" s="292"/>
      <c r="UPE126" s="285"/>
      <c r="UPF126" s="286"/>
      <c r="UPG126" s="287"/>
      <c r="UPH126" s="286"/>
      <c r="UPI126" s="288"/>
      <c r="UPJ126" s="289"/>
      <c r="UPK126" s="289"/>
      <c r="UPL126" s="289"/>
      <c r="UPM126" s="289"/>
      <c r="UPN126" s="289"/>
      <c r="UPO126" s="289"/>
      <c r="UPP126" s="290"/>
      <c r="UPQ126" s="291"/>
      <c r="UPR126" s="289"/>
      <c r="UPS126" s="289"/>
      <c r="UPT126" s="289"/>
      <c r="UPU126" s="289"/>
      <c r="UPV126" s="289"/>
      <c r="UPW126" s="289"/>
      <c r="UPX126" s="289"/>
      <c r="UPY126" s="289"/>
      <c r="UPZ126" s="289"/>
      <c r="UQA126" s="289"/>
      <c r="UQB126" s="292"/>
      <c r="UQC126" s="293"/>
      <c r="UQD126" s="292"/>
      <c r="UQE126" s="292"/>
      <c r="UQF126" s="292"/>
      <c r="UQG126" s="285"/>
      <c r="UQH126" s="286"/>
      <c r="UQI126" s="287"/>
      <c r="UQJ126" s="286"/>
      <c r="UQK126" s="288"/>
      <c r="UQL126" s="289"/>
      <c r="UQM126" s="289"/>
      <c r="UQN126" s="289"/>
      <c r="UQO126" s="289"/>
      <c r="UQP126" s="289"/>
      <c r="UQQ126" s="289"/>
      <c r="UQR126" s="290"/>
      <c r="UQS126" s="291"/>
      <c r="UQT126" s="289"/>
      <c r="UQU126" s="289"/>
      <c r="UQV126" s="289"/>
      <c r="UQW126" s="289"/>
      <c r="UQX126" s="289"/>
      <c r="UQY126" s="289"/>
      <c r="UQZ126" s="289"/>
      <c r="URA126" s="289"/>
      <c r="URB126" s="289"/>
      <c r="URC126" s="289"/>
      <c r="URD126" s="292"/>
      <c r="URE126" s="293"/>
      <c r="URF126" s="292"/>
      <c r="URG126" s="292"/>
      <c r="URH126" s="292"/>
      <c r="URI126" s="285"/>
      <c r="URJ126" s="286"/>
      <c r="URK126" s="287"/>
      <c r="URL126" s="286"/>
      <c r="URM126" s="288"/>
      <c r="URN126" s="289"/>
      <c r="URO126" s="289"/>
      <c r="URP126" s="289"/>
      <c r="URQ126" s="289"/>
      <c r="URR126" s="289"/>
      <c r="URS126" s="289"/>
      <c r="URT126" s="290"/>
      <c r="URU126" s="291"/>
      <c r="URV126" s="289"/>
      <c r="URW126" s="289"/>
      <c r="URX126" s="289"/>
      <c r="URY126" s="289"/>
      <c r="URZ126" s="289"/>
      <c r="USA126" s="289"/>
      <c r="USB126" s="289"/>
      <c r="USC126" s="289"/>
      <c r="USD126" s="289"/>
      <c r="USE126" s="289"/>
      <c r="USF126" s="292"/>
      <c r="USG126" s="293"/>
      <c r="USH126" s="292"/>
      <c r="USI126" s="292"/>
      <c r="USJ126" s="292"/>
      <c r="USK126" s="285"/>
      <c r="USL126" s="286"/>
      <c r="USM126" s="287"/>
      <c r="USN126" s="286"/>
      <c r="USO126" s="288"/>
      <c r="USP126" s="289"/>
      <c r="USQ126" s="289"/>
      <c r="USR126" s="289"/>
      <c r="USS126" s="289"/>
      <c r="UST126" s="289"/>
      <c r="USU126" s="289"/>
      <c r="USV126" s="290"/>
      <c r="USW126" s="291"/>
      <c r="USX126" s="289"/>
      <c r="USY126" s="289"/>
      <c r="USZ126" s="289"/>
      <c r="UTA126" s="289"/>
      <c r="UTB126" s="289"/>
      <c r="UTC126" s="289"/>
      <c r="UTD126" s="289"/>
      <c r="UTE126" s="289"/>
      <c r="UTF126" s="289"/>
      <c r="UTG126" s="289"/>
      <c r="UTH126" s="292"/>
      <c r="UTI126" s="293"/>
      <c r="UTJ126" s="292"/>
      <c r="UTK126" s="292"/>
      <c r="UTL126" s="292"/>
      <c r="UTM126" s="285"/>
      <c r="UTN126" s="286"/>
      <c r="UTO126" s="287"/>
      <c r="UTP126" s="286"/>
      <c r="UTQ126" s="288"/>
      <c r="UTR126" s="289"/>
      <c r="UTS126" s="289"/>
      <c r="UTT126" s="289"/>
      <c r="UTU126" s="289"/>
      <c r="UTV126" s="289"/>
      <c r="UTW126" s="289"/>
      <c r="UTX126" s="290"/>
      <c r="UTY126" s="291"/>
      <c r="UTZ126" s="289"/>
      <c r="UUA126" s="289"/>
      <c r="UUB126" s="289"/>
      <c r="UUC126" s="289"/>
      <c r="UUD126" s="289"/>
      <c r="UUE126" s="289"/>
      <c r="UUF126" s="289"/>
      <c r="UUG126" s="289"/>
      <c r="UUH126" s="289"/>
      <c r="UUI126" s="289"/>
      <c r="UUJ126" s="292"/>
      <c r="UUK126" s="293"/>
      <c r="UUL126" s="292"/>
      <c r="UUM126" s="292"/>
      <c r="UUN126" s="292"/>
      <c r="UUO126" s="285"/>
      <c r="UUP126" s="286"/>
      <c r="UUQ126" s="287"/>
      <c r="UUR126" s="286"/>
      <c r="UUS126" s="288"/>
      <c r="UUT126" s="289"/>
      <c r="UUU126" s="289"/>
      <c r="UUV126" s="289"/>
      <c r="UUW126" s="289"/>
      <c r="UUX126" s="289"/>
      <c r="UUY126" s="289"/>
      <c r="UUZ126" s="290"/>
      <c r="UVA126" s="291"/>
      <c r="UVB126" s="289"/>
      <c r="UVC126" s="289"/>
      <c r="UVD126" s="289"/>
      <c r="UVE126" s="289"/>
      <c r="UVF126" s="289"/>
      <c r="UVG126" s="289"/>
      <c r="UVH126" s="289"/>
      <c r="UVI126" s="289"/>
      <c r="UVJ126" s="289"/>
      <c r="UVK126" s="289"/>
      <c r="UVL126" s="292"/>
      <c r="UVM126" s="293"/>
      <c r="UVN126" s="292"/>
      <c r="UVO126" s="292"/>
      <c r="UVP126" s="292"/>
      <c r="UVQ126" s="285"/>
      <c r="UVR126" s="286"/>
      <c r="UVS126" s="287"/>
      <c r="UVT126" s="286"/>
      <c r="UVU126" s="288"/>
      <c r="UVV126" s="289"/>
      <c r="UVW126" s="289"/>
      <c r="UVX126" s="289"/>
      <c r="UVY126" s="289"/>
      <c r="UVZ126" s="289"/>
      <c r="UWA126" s="289"/>
      <c r="UWB126" s="290"/>
      <c r="UWC126" s="291"/>
      <c r="UWD126" s="289"/>
      <c r="UWE126" s="289"/>
      <c r="UWF126" s="289"/>
      <c r="UWG126" s="289"/>
      <c r="UWH126" s="289"/>
      <c r="UWI126" s="289"/>
      <c r="UWJ126" s="289"/>
      <c r="UWK126" s="289"/>
      <c r="UWL126" s="289"/>
      <c r="UWM126" s="289"/>
      <c r="UWN126" s="292"/>
      <c r="UWO126" s="293"/>
      <c r="UWP126" s="292"/>
      <c r="UWQ126" s="292"/>
      <c r="UWR126" s="292"/>
      <c r="UWS126" s="285"/>
      <c r="UWT126" s="286"/>
      <c r="UWU126" s="287"/>
      <c r="UWV126" s="286"/>
      <c r="UWW126" s="288"/>
      <c r="UWX126" s="289"/>
      <c r="UWY126" s="289"/>
      <c r="UWZ126" s="289"/>
      <c r="UXA126" s="289"/>
      <c r="UXB126" s="289"/>
      <c r="UXC126" s="289"/>
      <c r="UXD126" s="290"/>
      <c r="UXE126" s="291"/>
      <c r="UXF126" s="289"/>
      <c r="UXG126" s="289"/>
      <c r="UXH126" s="289"/>
      <c r="UXI126" s="289"/>
      <c r="UXJ126" s="289"/>
      <c r="UXK126" s="289"/>
      <c r="UXL126" s="289"/>
      <c r="UXM126" s="289"/>
      <c r="UXN126" s="289"/>
      <c r="UXO126" s="289"/>
      <c r="UXP126" s="292"/>
      <c r="UXQ126" s="293"/>
      <c r="UXR126" s="292"/>
      <c r="UXS126" s="292"/>
      <c r="UXT126" s="292"/>
      <c r="UXU126" s="285"/>
      <c r="UXV126" s="286"/>
      <c r="UXW126" s="287"/>
      <c r="UXX126" s="286"/>
      <c r="UXY126" s="288"/>
      <c r="UXZ126" s="289"/>
      <c r="UYA126" s="289"/>
      <c r="UYB126" s="289"/>
      <c r="UYC126" s="289"/>
      <c r="UYD126" s="289"/>
      <c r="UYE126" s="289"/>
      <c r="UYF126" s="290"/>
      <c r="UYG126" s="291"/>
      <c r="UYH126" s="289"/>
      <c r="UYI126" s="289"/>
      <c r="UYJ126" s="289"/>
      <c r="UYK126" s="289"/>
      <c r="UYL126" s="289"/>
      <c r="UYM126" s="289"/>
      <c r="UYN126" s="289"/>
      <c r="UYO126" s="289"/>
      <c r="UYP126" s="289"/>
      <c r="UYQ126" s="289"/>
      <c r="UYR126" s="292"/>
      <c r="UYS126" s="293"/>
      <c r="UYT126" s="292"/>
      <c r="UYU126" s="292"/>
      <c r="UYV126" s="292"/>
      <c r="UYW126" s="285"/>
      <c r="UYX126" s="286"/>
      <c r="UYY126" s="287"/>
      <c r="UYZ126" s="286"/>
      <c r="UZA126" s="288"/>
      <c r="UZB126" s="289"/>
      <c r="UZC126" s="289"/>
      <c r="UZD126" s="289"/>
      <c r="UZE126" s="289"/>
      <c r="UZF126" s="289"/>
      <c r="UZG126" s="289"/>
      <c r="UZH126" s="290"/>
      <c r="UZI126" s="291"/>
      <c r="UZJ126" s="289"/>
      <c r="UZK126" s="289"/>
      <c r="UZL126" s="289"/>
      <c r="UZM126" s="289"/>
      <c r="UZN126" s="289"/>
      <c r="UZO126" s="289"/>
      <c r="UZP126" s="289"/>
      <c r="UZQ126" s="289"/>
      <c r="UZR126" s="289"/>
      <c r="UZS126" s="289"/>
      <c r="UZT126" s="292"/>
      <c r="UZU126" s="293"/>
      <c r="UZV126" s="292"/>
      <c r="UZW126" s="292"/>
      <c r="UZX126" s="292"/>
      <c r="UZY126" s="285"/>
      <c r="UZZ126" s="286"/>
      <c r="VAA126" s="287"/>
      <c r="VAB126" s="286"/>
      <c r="VAC126" s="288"/>
      <c r="VAD126" s="289"/>
      <c r="VAE126" s="289"/>
      <c r="VAF126" s="289"/>
      <c r="VAG126" s="289"/>
      <c r="VAH126" s="289"/>
      <c r="VAI126" s="289"/>
      <c r="VAJ126" s="290"/>
      <c r="VAK126" s="291"/>
      <c r="VAL126" s="289"/>
      <c r="VAM126" s="289"/>
      <c r="VAN126" s="289"/>
      <c r="VAO126" s="289"/>
      <c r="VAP126" s="289"/>
      <c r="VAQ126" s="289"/>
      <c r="VAR126" s="289"/>
      <c r="VAS126" s="289"/>
      <c r="VAT126" s="289"/>
      <c r="VAU126" s="289"/>
      <c r="VAV126" s="292"/>
      <c r="VAW126" s="293"/>
      <c r="VAX126" s="292"/>
      <c r="VAY126" s="292"/>
      <c r="VAZ126" s="292"/>
      <c r="VBA126" s="285"/>
      <c r="VBB126" s="286"/>
      <c r="VBC126" s="287"/>
      <c r="VBD126" s="286"/>
      <c r="VBE126" s="288"/>
      <c r="VBF126" s="289"/>
      <c r="VBG126" s="289"/>
      <c r="VBH126" s="289"/>
      <c r="VBI126" s="289"/>
      <c r="VBJ126" s="289"/>
      <c r="VBK126" s="289"/>
      <c r="VBL126" s="290"/>
      <c r="VBM126" s="291"/>
      <c r="VBN126" s="289"/>
      <c r="VBO126" s="289"/>
      <c r="VBP126" s="289"/>
      <c r="VBQ126" s="289"/>
      <c r="VBR126" s="289"/>
      <c r="VBS126" s="289"/>
      <c r="VBT126" s="289"/>
      <c r="VBU126" s="289"/>
      <c r="VBV126" s="289"/>
      <c r="VBW126" s="289"/>
      <c r="VBX126" s="292"/>
      <c r="VBY126" s="293"/>
      <c r="VBZ126" s="292"/>
      <c r="VCA126" s="292"/>
      <c r="VCB126" s="292"/>
      <c r="VCC126" s="285"/>
      <c r="VCD126" s="286"/>
      <c r="VCE126" s="287"/>
      <c r="VCF126" s="286"/>
      <c r="VCG126" s="288"/>
      <c r="VCH126" s="289"/>
      <c r="VCI126" s="289"/>
      <c r="VCJ126" s="289"/>
      <c r="VCK126" s="289"/>
      <c r="VCL126" s="289"/>
      <c r="VCM126" s="289"/>
      <c r="VCN126" s="290"/>
      <c r="VCO126" s="291"/>
      <c r="VCP126" s="289"/>
      <c r="VCQ126" s="289"/>
      <c r="VCR126" s="289"/>
      <c r="VCS126" s="289"/>
      <c r="VCT126" s="289"/>
      <c r="VCU126" s="289"/>
      <c r="VCV126" s="289"/>
      <c r="VCW126" s="289"/>
      <c r="VCX126" s="289"/>
      <c r="VCY126" s="289"/>
      <c r="VCZ126" s="292"/>
      <c r="VDA126" s="293"/>
      <c r="VDB126" s="292"/>
      <c r="VDC126" s="292"/>
      <c r="VDD126" s="292"/>
      <c r="VDE126" s="285"/>
      <c r="VDF126" s="286"/>
      <c r="VDG126" s="287"/>
      <c r="VDH126" s="286"/>
      <c r="VDI126" s="288"/>
      <c r="VDJ126" s="289"/>
      <c r="VDK126" s="289"/>
      <c r="VDL126" s="289"/>
      <c r="VDM126" s="289"/>
      <c r="VDN126" s="289"/>
      <c r="VDO126" s="289"/>
      <c r="VDP126" s="290"/>
      <c r="VDQ126" s="291"/>
      <c r="VDR126" s="289"/>
      <c r="VDS126" s="289"/>
      <c r="VDT126" s="289"/>
      <c r="VDU126" s="289"/>
      <c r="VDV126" s="289"/>
      <c r="VDW126" s="289"/>
      <c r="VDX126" s="289"/>
      <c r="VDY126" s="289"/>
      <c r="VDZ126" s="289"/>
      <c r="VEA126" s="289"/>
      <c r="VEB126" s="292"/>
      <c r="VEC126" s="293"/>
      <c r="VED126" s="292"/>
      <c r="VEE126" s="292"/>
      <c r="VEF126" s="292"/>
      <c r="VEG126" s="285"/>
      <c r="VEH126" s="286"/>
      <c r="VEI126" s="287"/>
      <c r="VEJ126" s="286"/>
      <c r="VEK126" s="288"/>
      <c r="VEL126" s="289"/>
      <c r="VEM126" s="289"/>
      <c r="VEN126" s="289"/>
      <c r="VEO126" s="289"/>
      <c r="VEP126" s="289"/>
      <c r="VEQ126" s="289"/>
      <c r="VER126" s="290"/>
      <c r="VES126" s="291"/>
      <c r="VET126" s="289"/>
      <c r="VEU126" s="289"/>
      <c r="VEV126" s="289"/>
      <c r="VEW126" s="289"/>
      <c r="VEX126" s="289"/>
      <c r="VEY126" s="289"/>
      <c r="VEZ126" s="289"/>
      <c r="VFA126" s="289"/>
      <c r="VFB126" s="289"/>
      <c r="VFC126" s="289"/>
      <c r="VFD126" s="292"/>
      <c r="VFE126" s="293"/>
      <c r="VFF126" s="292"/>
      <c r="VFG126" s="292"/>
      <c r="VFH126" s="292"/>
      <c r="VFI126" s="285"/>
      <c r="VFJ126" s="286"/>
      <c r="VFK126" s="287"/>
      <c r="VFL126" s="286"/>
      <c r="VFM126" s="288"/>
      <c r="VFN126" s="289"/>
      <c r="VFO126" s="289"/>
      <c r="VFP126" s="289"/>
      <c r="VFQ126" s="289"/>
      <c r="VFR126" s="289"/>
      <c r="VFS126" s="289"/>
      <c r="VFT126" s="290"/>
      <c r="VFU126" s="291"/>
      <c r="VFV126" s="289"/>
      <c r="VFW126" s="289"/>
      <c r="VFX126" s="289"/>
      <c r="VFY126" s="289"/>
      <c r="VFZ126" s="289"/>
      <c r="VGA126" s="289"/>
      <c r="VGB126" s="289"/>
      <c r="VGC126" s="289"/>
      <c r="VGD126" s="289"/>
      <c r="VGE126" s="289"/>
      <c r="VGF126" s="292"/>
      <c r="VGG126" s="293"/>
      <c r="VGH126" s="292"/>
      <c r="VGI126" s="292"/>
      <c r="VGJ126" s="292"/>
      <c r="VGK126" s="285"/>
      <c r="VGL126" s="286"/>
      <c r="VGM126" s="287"/>
      <c r="VGN126" s="286"/>
      <c r="VGO126" s="288"/>
      <c r="VGP126" s="289"/>
      <c r="VGQ126" s="289"/>
      <c r="VGR126" s="289"/>
      <c r="VGS126" s="289"/>
      <c r="VGT126" s="289"/>
      <c r="VGU126" s="289"/>
      <c r="VGV126" s="290"/>
      <c r="VGW126" s="291"/>
      <c r="VGX126" s="289"/>
      <c r="VGY126" s="289"/>
      <c r="VGZ126" s="289"/>
      <c r="VHA126" s="289"/>
      <c r="VHB126" s="289"/>
      <c r="VHC126" s="289"/>
      <c r="VHD126" s="289"/>
      <c r="VHE126" s="289"/>
      <c r="VHF126" s="289"/>
      <c r="VHG126" s="289"/>
      <c r="VHH126" s="292"/>
      <c r="VHI126" s="293"/>
      <c r="VHJ126" s="292"/>
      <c r="VHK126" s="292"/>
      <c r="VHL126" s="292"/>
      <c r="VHM126" s="285"/>
      <c r="VHN126" s="286"/>
      <c r="VHO126" s="287"/>
      <c r="VHP126" s="286"/>
      <c r="VHQ126" s="288"/>
      <c r="VHR126" s="289"/>
      <c r="VHS126" s="289"/>
      <c r="VHT126" s="289"/>
      <c r="VHU126" s="289"/>
      <c r="VHV126" s="289"/>
      <c r="VHW126" s="289"/>
      <c r="VHX126" s="290"/>
      <c r="VHY126" s="291"/>
      <c r="VHZ126" s="289"/>
      <c r="VIA126" s="289"/>
      <c r="VIB126" s="289"/>
      <c r="VIC126" s="289"/>
      <c r="VID126" s="289"/>
      <c r="VIE126" s="289"/>
      <c r="VIF126" s="289"/>
      <c r="VIG126" s="289"/>
      <c r="VIH126" s="289"/>
      <c r="VII126" s="289"/>
      <c r="VIJ126" s="292"/>
      <c r="VIK126" s="293"/>
      <c r="VIL126" s="292"/>
      <c r="VIM126" s="292"/>
      <c r="VIN126" s="292"/>
      <c r="VIO126" s="285"/>
      <c r="VIP126" s="286"/>
      <c r="VIQ126" s="287"/>
      <c r="VIR126" s="286"/>
      <c r="VIS126" s="288"/>
      <c r="VIT126" s="289"/>
      <c r="VIU126" s="289"/>
      <c r="VIV126" s="289"/>
      <c r="VIW126" s="289"/>
      <c r="VIX126" s="289"/>
      <c r="VIY126" s="289"/>
      <c r="VIZ126" s="290"/>
      <c r="VJA126" s="291"/>
      <c r="VJB126" s="289"/>
      <c r="VJC126" s="289"/>
      <c r="VJD126" s="289"/>
      <c r="VJE126" s="289"/>
      <c r="VJF126" s="289"/>
      <c r="VJG126" s="289"/>
      <c r="VJH126" s="289"/>
      <c r="VJI126" s="289"/>
      <c r="VJJ126" s="289"/>
      <c r="VJK126" s="289"/>
      <c r="VJL126" s="292"/>
      <c r="VJM126" s="293"/>
      <c r="VJN126" s="292"/>
      <c r="VJO126" s="292"/>
      <c r="VJP126" s="292"/>
      <c r="VJQ126" s="285"/>
      <c r="VJR126" s="286"/>
      <c r="VJS126" s="287"/>
      <c r="VJT126" s="286"/>
      <c r="VJU126" s="288"/>
      <c r="VJV126" s="289"/>
      <c r="VJW126" s="289"/>
      <c r="VJX126" s="289"/>
      <c r="VJY126" s="289"/>
      <c r="VJZ126" s="289"/>
      <c r="VKA126" s="289"/>
      <c r="VKB126" s="290"/>
      <c r="VKC126" s="291"/>
      <c r="VKD126" s="289"/>
      <c r="VKE126" s="289"/>
      <c r="VKF126" s="289"/>
      <c r="VKG126" s="289"/>
      <c r="VKH126" s="289"/>
      <c r="VKI126" s="289"/>
      <c r="VKJ126" s="289"/>
      <c r="VKK126" s="289"/>
      <c r="VKL126" s="289"/>
      <c r="VKM126" s="289"/>
      <c r="VKN126" s="292"/>
      <c r="VKO126" s="293"/>
      <c r="VKP126" s="292"/>
      <c r="VKQ126" s="292"/>
      <c r="VKR126" s="292"/>
      <c r="VKS126" s="285"/>
      <c r="VKT126" s="286"/>
      <c r="VKU126" s="287"/>
      <c r="VKV126" s="286"/>
      <c r="VKW126" s="288"/>
      <c r="VKX126" s="289"/>
      <c r="VKY126" s="289"/>
      <c r="VKZ126" s="289"/>
      <c r="VLA126" s="289"/>
      <c r="VLB126" s="289"/>
      <c r="VLC126" s="289"/>
      <c r="VLD126" s="290"/>
      <c r="VLE126" s="291"/>
      <c r="VLF126" s="289"/>
      <c r="VLG126" s="289"/>
      <c r="VLH126" s="289"/>
      <c r="VLI126" s="289"/>
      <c r="VLJ126" s="289"/>
      <c r="VLK126" s="289"/>
      <c r="VLL126" s="289"/>
      <c r="VLM126" s="289"/>
      <c r="VLN126" s="289"/>
      <c r="VLO126" s="289"/>
      <c r="VLP126" s="292"/>
      <c r="VLQ126" s="293"/>
      <c r="VLR126" s="292"/>
      <c r="VLS126" s="292"/>
      <c r="VLT126" s="292"/>
      <c r="VLU126" s="285"/>
      <c r="VLV126" s="286"/>
      <c r="VLW126" s="287"/>
      <c r="VLX126" s="286"/>
      <c r="VLY126" s="288"/>
      <c r="VLZ126" s="289"/>
      <c r="VMA126" s="289"/>
      <c r="VMB126" s="289"/>
      <c r="VMC126" s="289"/>
      <c r="VMD126" s="289"/>
      <c r="VME126" s="289"/>
      <c r="VMF126" s="290"/>
      <c r="VMG126" s="291"/>
      <c r="VMH126" s="289"/>
      <c r="VMI126" s="289"/>
      <c r="VMJ126" s="289"/>
      <c r="VMK126" s="289"/>
      <c r="VML126" s="289"/>
      <c r="VMM126" s="289"/>
      <c r="VMN126" s="289"/>
      <c r="VMO126" s="289"/>
      <c r="VMP126" s="289"/>
      <c r="VMQ126" s="289"/>
      <c r="VMR126" s="292"/>
      <c r="VMS126" s="293"/>
      <c r="VMT126" s="292"/>
      <c r="VMU126" s="292"/>
      <c r="VMV126" s="292"/>
      <c r="VMW126" s="285"/>
      <c r="VMX126" s="286"/>
      <c r="VMY126" s="287"/>
      <c r="VMZ126" s="286"/>
      <c r="VNA126" s="288"/>
      <c r="VNB126" s="289"/>
      <c r="VNC126" s="289"/>
      <c r="VND126" s="289"/>
      <c r="VNE126" s="289"/>
      <c r="VNF126" s="289"/>
      <c r="VNG126" s="289"/>
      <c r="VNH126" s="290"/>
      <c r="VNI126" s="291"/>
      <c r="VNJ126" s="289"/>
      <c r="VNK126" s="289"/>
      <c r="VNL126" s="289"/>
      <c r="VNM126" s="289"/>
      <c r="VNN126" s="289"/>
      <c r="VNO126" s="289"/>
      <c r="VNP126" s="289"/>
      <c r="VNQ126" s="289"/>
      <c r="VNR126" s="289"/>
      <c r="VNS126" s="289"/>
      <c r="VNT126" s="292"/>
      <c r="VNU126" s="293"/>
      <c r="VNV126" s="292"/>
      <c r="VNW126" s="292"/>
      <c r="VNX126" s="292"/>
      <c r="VNY126" s="285"/>
      <c r="VNZ126" s="286"/>
      <c r="VOA126" s="287"/>
      <c r="VOB126" s="286"/>
      <c r="VOC126" s="288"/>
      <c r="VOD126" s="289"/>
      <c r="VOE126" s="289"/>
      <c r="VOF126" s="289"/>
      <c r="VOG126" s="289"/>
      <c r="VOH126" s="289"/>
      <c r="VOI126" s="289"/>
      <c r="VOJ126" s="290"/>
      <c r="VOK126" s="291"/>
      <c r="VOL126" s="289"/>
      <c r="VOM126" s="289"/>
      <c r="VON126" s="289"/>
      <c r="VOO126" s="289"/>
      <c r="VOP126" s="289"/>
      <c r="VOQ126" s="289"/>
      <c r="VOR126" s="289"/>
      <c r="VOS126" s="289"/>
      <c r="VOT126" s="289"/>
      <c r="VOU126" s="289"/>
      <c r="VOV126" s="292"/>
      <c r="VOW126" s="293"/>
      <c r="VOX126" s="292"/>
      <c r="VOY126" s="292"/>
      <c r="VOZ126" s="292"/>
      <c r="VPA126" s="285"/>
      <c r="VPB126" s="286"/>
      <c r="VPC126" s="287"/>
      <c r="VPD126" s="286"/>
      <c r="VPE126" s="288"/>
      <c r="VPF126" s="289"/>
      <c r="VPG126" s="289"/>
      <c r="VPH126" s="289"/>
      <c r="VPI126" s="289"/>
      <c r="VPJ126" s="289"/>
      <c r="VPK126" s="289"/>
      <c r="VPL126" s="290"/>
      <c r="VPM126" s="291"/>
      <c r="VPN126" s="289"/>
      <c r="VPO126" s="289"/>
      <c r="VPP126" s="289"/>
      <c r="VPQ126" s="289"/>
      <c r="VPR126" s="289"/>
      <c r="VPS126" s="289"/>
      <c r="VPT126" s="289"/>
      <c r="VPU126" s="289"/>
      <c r="VPV126" s="289"/>
      <c r="VPW126" s="289"/>
      <c r="VPX126" s="292"/>
      <c r="VPY126" s="293"/>
      <c r="VPZ126" s="292"/>
      <c r="VQA126" s="292"/>
      <c r="VQB126" s="292"/>
      <c r="VQC126" s="285"/>
      <c r="VQD126" s="286"/>
      <c r="VQE126" s="287"/>
      <c r="VQF126" s="286"/>
      <c r="VQG126" s="288"/>
      <c r="VQH126" s="289"/>
      <c r="VQI126" s="289"/>
      <c r="VQJ126" s="289"/>
      <c r="VQK126" s="289"/>
      <c r="VQL126" s="289"/>
      <c r="VQM126" s="289"/>
      <c r="VQN126" s="290"/>
      <c r="VQO126" s="291"/>
      <c r="VQP126" s="289"/>
      <c r="VQQ126" s="289"/>
      <c r="VQR126" s="289"/>
      <c r="VQS126" s="289"/>
      <c r="VQT126" s="289"/>
      <c r="VQU126" s="289"/>
      <c r="VQV126" s="289"/>
      <c r="VQW126" s="289"/>
      <c r="VQX126" s="289"/>
      <c r="VQY126" s="289"/>
      <c r="VQZ126" s="292"/>
      <c r="VRA126" s="293"/>
      <c r="VRB126" s="292"/>
      <c r="VRC126" s="292"/>
      <c r="VRD126" s="292"/>
      <c r="VRE126" s="285"/>
      <c r="VRF126" s="286"/>
      <c r="VRG126" s="287"/>
      <c r="VRH126" s="286"/>
      <c r="VRI126" s="288"/>
      <c r="VRJ126" s="289"/>
      <c r="VRK126" s="289"/>
      <c r="VRL126" s="289"/>
      <c r="VRM126" s="289"/>
      <c r="VRN126" s="289"/>
      <c r="VRO126" s="289"/>
      <c r="VRP126" s="290"/>
      <c r="VRQ126" s="291"/>
      <c r="VRR126" s="289"/>
      <c r="VRS126" s="289"/>
      <c r="VRT126" s="289"/>
      <c r="VRU126" s="289"/>
      <c r="VRV126" s="289"/>
      <c r="VRW126" s="289"/>
      <c r="VRX126" s="289"/>
      <c r="VRY126" s="289"/>
      <c r="VRZ126" s="289"/>
      <c r="VSA126" s="289"/>
      <c r="VSB126" s="292"/>
      <c r="VSC126" s="293"/>
      <c r="VSD126" s="292"/>
      <c r="VSE126" s="292"/>
      <c r="VSF126" s="292"/>
      <c r="VSG126" s="285"/>
      <c r="VSH126" s="286"/>
      <c r="VSI126" s="287"/>
      <c r="VSJ126" s="286"/>
      <c r="VSK126" s="288"/>
      <c r="VSL126" s="289"/>
      <c r="VSM126" s="289"/>
      <c r="VSN126" s="289"/>
      <c r="VSO126" s="289"/>
      <c r="VSP126" s="289"/>
      <c r="VSQ126" s="289"/>
      <c r="VSR126" s="290"/>
      <c r="VSS126" s="291"/>
      <c r="VST126" s="289"/>
      <c r="VSU126" s="289"/>
      <c r="VSV126" s="289"/>
      <c r="VSW126" s="289"/>
      <c r="VSX126" s="289"/>
      <c r="VSY126" s="289"/>
      <c r="VSZ126" s="289"/>
      <c r="VTA126" s="289"/>
      <c r="VTB126" s="289"/>
      <c r="VTC126" s="289"/>
      <c r="VTD126" s="292"/>
      <c r="VTE126" s="293"/>
      <c r="VTF126" s="292"/>
      <c r="VTG126" s="292"/>
      <c r="VTH126" s="292"/>
      <c r="VTI126" s="285"/>
      <c r="VTJ126" s="286"/>
      <c r="VTK126" s="287"/>
      <c r="VTL126" s="286"/>
      <c r="VTM126" s="288"/>
      <c r="VTN126" s="289"/>
      <c r="VTO126" s="289"/>
      <c r="VTP126" s="289"/>
      <c r="VTQ126" s="289"/>
      <c r="VTR126" s="289"/>
      <c r="VTS126" s="289"/>
      <c r="VTT126" s="290"/>
      <c r="VTU126" s="291"/>
      <c r="VTV126" s="289"/>
      <c r="VTW126" s="289"/>
      <c r="VTX126" s="289"/>
      <c r="VTY126" s="289"/>
      <c r="VTZ126" s="289"/>
      <c r="VUA126" s="289"/>
      <c r="VUB126" s="289"/>
      <c r="VUC126" s="289"/>
      <c r="VUD126" s="289"/>
      <c r="VUE126" s="289"/>
      <c r="VUF126" s="292"/>
      <c r="VUG126" s="293"/>
      <c r="VUH126" s="292"/>
      <c r="VUI126" s="292"/>
      <c r="VUJ126" s="292"/>
      <c r="VUK126" s="285"/>
      <c r="VUL126" s="286"/>
      <c r="VUM126" s="287"/>
      <c r="VUN126" s="286"/>
      <c r="VUO126" s="288"/>
      <c r="VUP126" s="289"/>
      <c r="VUQ126" s="289"/>
      <c r="VUR126" s="289"/>
      <c r="VUS126" s="289"/>
      <c r="VUT126" s="289"/>
      <c r="VUU126" s="289"/>
      <c r="VUV126" s="290"/>
      <c r="VUW126" s="291"/>
      <c r="VUX126" s="289"/>
      <c r="VUY126" s="289"/>
      <c r="VUZ126" s="289"/>
      <c r="VVA126" s="289"/>
      <c r="VVB126" s="289"/>
      <c r="VVC126" s="289"/>
      <c r="VVD126" s="289"/>
      <c r="VVE126" s="289"/>
      <c r="VVF126" s="289"/>
      <c r="VVG126" s="289"/>
      <c r="VVH126" s="292"/>
      <c r="VVI126" s="293"/>
      <c r="VVJ126" s="292"/>
      <c r="VVK126" s="292"/>
      <c r="VVL126" s="292"/>
      <c r="VVM126" s="285"/>
      <c r="VVN126" s="286"/>
      <c r="VVO126" s="287"/>
      <c r="VVP126" s="286"/>
      <c r="VVQ126" s="288"/>
      <c r="VVR126" s="289"/>
      <c r="VVS126" s="289"/>
      <c r="VVT126" s="289"/>
      <c r="VVU126" s="289"/>
      <c r="VVV126" s="289"/>
      <c r="VVW126" s="289"/>
      <c r="VVX126" s="290"/>
      <c r="VVY126" s="291"/>
      <c r="VVZ126" s="289"/>
      <c r="VWA126" s="289"/>
      <c r="VWB126" s="289"/>
      <c r="VWC126" s="289"/>
      <c r="VWD126" s="289"/>
      <c r="VWE126" s="289"/>
      <c r="VWF126" s="289"/>
      <c r="VWG126" s="289"/>
      <c r="VWH126" s="289"/>
      <c r="VWI126" s="289"/>
      <c r="VWJ126" s="292"/>
      <c r="VWK126" s="293"/>
      <c r="VWL126" s="292"/>
      <c r="VWM126" s="292"/>
      <c r="VWN126" s="292"/>
      <c r="VWO126" s="285"/>
      <c r="VWP126" s="286"/>
      <c r="VWQ126" s="287"/>
      <c r="VWR126" s="286"/>
      <c r="VWS126" s="288"/>
      <c r="VWT126" s="289"/>
      <c r="VWU126" s="289"/>
      <c r="VWV126" s="289"/>
      <c r="VWW126" s="289"/>
      <c r="VWX126" s="289"/>
      <c r="VWY126" s="289"/>
      <c r="VWZ126" s="290"/>
      <c r="VXA126" s="291"/>
      <c r="VXB126" s="289"/>
      <c r="VXC126" s="289"/>
      <c r="VXD126" s="289"/>
      <c r="VXE126" s="289"/>
      <c r="VXF126" s="289"/>
      <c r="VXG126" s="289"/>
      <c r="VXH126" s="289"/>
      <c r="VXI126" s="289"/>
      <c r="VXJ126" s="289"/>
      <c r="VXK126" s="289"/>
      <c r="VXL126" s="292"/>
      <c r="VXM126" s="293"/>
      <c r="VXN126" s="292"/>
      <c r="VXO126" s="292"/>
      <c r="VXP126" s="292"/>
      <c r="VXQ126" s="285"/>
      <c r="VXR126" s="286"/>
      <c r="VXS126" s="287"/>
      <c r="VXT126" s="286"/>
      <c r="VXU126" s="288"/>
      <c r="VXV126" s="289"/>
      <c r="VXW126" s="289"/>
      <c r="VXX126" s="289"/>
      <c r="VXY126" s="289"/>
      <c r="VXZ126" s="289"/>
      <c r="VYA126" s="289"/>
      <c r="VYB126" s="290"/>
      <c r="VYC126" s="291"/>
      <c r="VYD126" s="289"/>
      <c r="VYE126" s="289"/>
      <c r="VYF126" s="289"/>
      <c r="VYG126" s="289"/>
      <c r="VYH126" s="289"/>
      <c r="VYI126" s="289"/>
      <c r="VYJ126" s="289"/>
      <c r="VYK126" s="289"/>
      <c r="VYL126" s="289"/>
      <c r="VYM126" s="289"/>
      <c r="VYN126" s="292"/>
      <c r="VYO126" s="293"/>
      <c r="VYP126" s="292"/>
      <c r="VYQ126" s="292"/>
      <c r="VYR126" s="292"/>
      <c r="VYS126" s="285"/>
      <c r="VYT126" s="286"/>
      <c r="VYU126" s="287"/>
      <c r="VYV126" s="286"/>
      <c r="VYW126" s="288"/>
      <c r="VYX126" s="289"/>
      <c r="VYY126" s="289"/>
      <c r="VYZ126" s="289"/>
      <c r="VZA126" s="289"/>
      <c r="VZB126" s="289"/>
      <c r="VZC126" s="289"/>
      <c r="VZD126" s="290"/>
      <c r="VZE126" s="291"/>
      <c r="VZF126" s="289"/>
      <c r="VZG126" s="289"/>
      <c r="VZH126" s="289"/>
      <c r="VZI126" s="289"/>
      <c r="VZJ126" s="289"/>
      <c r="VZK126" s="289"/>
      <c r="VZL126" s="289"/>
      <c r="VZM126" s="289"/>
      <c r="VZN126" s="289"/>
      <c r="VZO126" s="289"/>
      <c r="VZP126" s="292"/>
      <c r="VZQ126" s="293"/>
      <c r="VZR126" s="292"/>
      <c r="VZS126" s="292"/>
      <c r="VZT126" s="292"/>
      <c r="VZU126" s="285"/>
      <c r="VZV126" s="286"/>
      <c r="VZW126" s="287"/>
      <c r="VZX126" s="286"/>
      <c r="VZY126" s="288"/>
      <c r="VZZ126" s="289"/>
      <c r="WAA126" s="289"/>
      <c r="WAB126" s="289"/>
      <c r="WAC126" s="289"/>
      <c r="WAD126" s="289"/>
      <c r="WAE126" s="289"/>
      <c r="WAF126" s="290"/>
      <c r="WAG126" s="291"/>
      <c r="WAH126" s="289"/>
      <c r="WAI126" s="289"/>
      <c r="WAJ126" s="289"/>
      <c r="WAK126" s="289"/>
      <c r="WAL126" s="289"/>
      <c r="WAM126" s="289"/>
      <c r="WAN126" s="289"/>
      <c r="WAO126" s="289"/>
      <c r="WAP126" s="289"/>
      <c r="WAQ126" s="289"/>
      <c r="WAR126" s="292"/>
      <c r="WAS126" s="293"/>
      <c r="WAT126" s="292"/>
      <c r="WAU126" s="292"/>
      <c r="WAV126" s="292"/>
      <c r="WAW126" s="285"/>
      <c r="WAX126" s="286"/>
      <c r="WAY126" s="287"/>
      <c r="WAZ126" s="286"/>
      <c r="WBA126" s="288"/>
      <c r="WBB126" s="289"/>
      <c r="WBC126" s="289"/>
      <c r="WBD126" s="289"/>
      <c r="WBE126" s="289"/>
      <c r="WBF126" s="289"/>
      <c r="WBG126" s="289"/>
      <c r="WBH126" s="290"/>
      <c r="WBI126" s="291"/>
      <c r="WBJ126" s="289"/>
      <c r="WBK126" s="289"/>
      <c r="WBL126" s="289"/>
      <c r="WBM126" s="289"/>
      <c r="WBN126" s="289"/>
      <c r="WBO126" s="289"/>
      <c r="WBP126" s="289"/>
      <c r="WBQ126" s="289"/>
      <c r="WBR126" s="289"/>
      <c r="WBS126" s="289"/>
      <c r="WBT126" s="292"/>
      <c r="WBU126" s="293"/>
      <c r="WBV126" s="292"/>
      <c r="WBW126" s="292"/>
      <c r="WBX126" s="292"/>
      <c r="WBY126" s="285"/>
      <c r="WBZ126" s="286"/>
      <c r="WCA126" s="287"/>
      <c r="WCB126" s="286"/>
      <c r="WCC126" s="288"/>
      <c r="WCD126" s="289"/>
      <c r="WCE126" s="289"/>
      <c r="WCF126" s="289"/>
      <c r="WCG126" s="289"/>
      <c r="WCH126" s="289"/>
      <c r="WCI126" s="289"/>
      <c r="WCJ126" s="290"/>
      <c r="WCK126" s="291"/>
      <c r="WCL126" s="289"/>
      <c r="WCM126" s="289"/>
      <c r="WCN126" s="289"/>
      <c r="WCO126" s="289"/>
      <c r="WCP126" s="289"/>
      <c r="WCQ126" s="289"/>
      <c r="WCR126" s="289"/>
      <c r="WCS126" s="289"/>
      <c r="WCT126" s="289"/>
      <c r="WCU126" s="289"/>
      <c r="WCV126" s="292"/>
      <c r="WCW126" s="293"/>
      <c r="WCX126" s="292"/>
      <c r="WCY126" s="292"/>
      <c r="WCZ126" s="292"/>
      <c r="WDA126" s="285"/>
      <c r="WDB126" s="286"/>
      <c r="WDC126" s="287"/>
      <c r="WDD126" s="286"/>
      <c r="WDE126" s="288"/>
      <c r="WDF126" s="289"/>
      <c r="WDG126" s="289"/>
      <c r="WDH126" s="289"/>
      <c r="WDI126" s="289"/>
      <c r="WDJ126" s="289"/>
      <c r="WDK126" s="289"/>
      <c r="WDL126" s="290"/>
      <c r="WDM126" s="291"/>
      <c r="WDN126" s="289"/>
      <c r="WDO126" s="289"/>
      <c r="WDP126" s="289"/>
      <c r="WDQ126" s="289"/>
      <c r="WDR126" s="289"/>
      <c r="WDS126" s="289"/>
      <c r="WDT126" s="289"/>
      <c r="WDU126" s="289"/>
      <c r="WDV126" s="289"/>
      <c r="WDW126" s="289"/>
      <c r="WDX126" s="292"/>
      <c r="WDY126" s="293"/>
      <c r="WDZ126" s="292"/>
      <c r="WEA126" s="292"/>
      <c r="WEB126" s="292"/>
      <c r="WEC126" s="285"/>
      <c r="WED126" s="286"/>
      <c r="WEE126" s="287"/>
      <c r="WEF126" s="286"/>
      <c r="WEG126" s="288"/>
      <c r="WEH126" s="289"/>
      <c r="WEI126" s="289"/>
      <c r="WEJ126" s="289"/>
      <c r="WEK126" s="289"/>
      <c r="WEL126" s="289"/>
      <c r="WEM126" s="289"/>
      <c r="WEN126" s="290"/>
      <c r="WEO126" s="291"/>
      <c r="WEP126" s="289"/>
      <c r="WEQ126" s="289"/>
      <c r="WER126" s="289"/>
      <c r="WES126" s="289"/>
      <c r="WET126" s="289"/>
      <c r="WEU126" s="289"/>
      <c r="WEV126" s="289"/>
      <c r="WEW126" s="289"/>
      <c r="WEX126" s="289"/>
      <c r="WEY126" s="289"/>
      <c r="WEZ126" s="292"/>
      <c r="WFA126" s="293"/>
      <c r="WFB126" s="292"/>
      <c r="WFC126" s="292"/>
      <c r="WFD126" s="292"/>
      <c r="WFE126" s="285"/>
      <c r="WFF126" s="286"/>
      <c r="WFG126" s="287"/>
      <c r="WFH126" s="286"/>
      <c r="WFI126" s="288"/>
      <c r="WFJ126" s="289"/>
      <c r="WFK126" s="289"/>
      <c r="WFL126" s="289"/>
      <c r="WFM126" s="289"/>
      <c r="WFN126" s="289"/>
      <c r="WFO126" s="289"/>
      <c r="WFP126" s="290"/>
      <c r="WFQ126" s="291"/>
      <c r="WFR126" s="289"/>
      <c r="WFS126" s="289"/>
      <c r="WFT126" s="289"/>
      <c r="WFU126" s="289"/>
      <c r="WFV126" s="289"/>
      <c r="WFW126" s="289"/>
      <c r="WFX126" s="289"/>
      <c r="WFY126" s="289"/>
      <c r="WFZ126" s="289"/>
      <c r="WGA126" s="289"/>
      <c r="WGB126" s="292"/>
      <c r="WGC126" s="293"/>
      <c r="WGD126" s="292"/>
      <c r="WGE126" s="292"/>
      <c r="WGF126" s="292"/>
      <c r="WGG126" s="285"/>
      <c r="WGH126" s="286"/>
      <c r="WGI126" s="287"/>
      <c r="WGJ126" s="286"/>
      <c r="WGK126" s="288"/>
      <c r="WGL126" s="289"/>
      <c r="WGM126" s="289"/>
      <c r="WGN126" s="289"/>
      <c r="WGO126" s="289"/>
      <c r="WGP126" s="289"/>
      <c r="WGQ126" s="289"/>
      <c r="WGR126" s="290"/>
      <c r="WGS126" s="291"/>
      <c r="WGT126" s="289"/>
      <c r="WGU126" s="289"/>
      <c r="WGV126" s="289"/>
      <c r="WGW126" s="289"/>
      <c r="WGX126" s="289"/>
      <c r="WGY126" s="289"/>
      <c r="WGZ126" s="289"/>
      <c r="WHA126" s="289"/>
      <c r="WHB126" s="289"/>
      <c r="WHC126" s="289"/>
      <c r="WHD126" s="292"/>
      <c r="WHE126" s="293"/>
      <c r="WHF126" s="292"/>
      <c r="WHG126" s="292"/>
      <c r="WHH126" s="292"/>
      <c r="WHI126" s="285"/>
      <c r="WHJ126" s="286"/>
      <c r="WHK126" s="287"/>
      <c r="WHL126" s="286"/>
      <c r="WHM126" s="288"/>
      <c r="WHN126" s="289"/>
      <c r="WHO126" s="289"/>
      <c r="WHP126" s="289"/>
      <c r="WHQ126" s="289"/>
      <c r="WHR126" s="289"/>
      <c r="WHS126" s="289"/>
      <c r="WHT126" s="290"/>
      <c r="WHU126" s="291"/>
      <c r="WHV126" s="289"/>
      <c r="WHW126" s="289"/>
      <c r="WHX126" s="289"/>
      <c r="WHY126" s="289"/>
      <c r="WHZ126" s="289"/>
      <c r="WIA126" s="289"/>
      <c r="WIB126" s="289"/>
      <c r="WIC126" s="289"/>
      <c r="WID126" s="289"/>
      <c r="WIE126" s="289"/>
      <c r="WIF126" s="292"/>
      <c r="WIG126" s="293"/>
      <c r="WIH126" s="292"/>
      <c r="WII126" s="292"/>
      <c r="WIJ126" s="292"/>
      <c r="WIK126" s="285"/>
      <c r="WIL126" s="286"/>
      <c r="WIM126" s="287"/>
      <c r="WIN126" s="286"/>
      <c r="WIO126" s="288"/>
      <c r="WIP126" s="289"/>
      <c r="WIQ126" s="289"/>
      <c r="WIR126" s="289"/>
      <c r="WIS126" s="289"/>
      <c r="WIT126" s="289"/>
      <c r="WIU126" s="289"/>
      <c r="WIV126" s="290"/>
      <c r="WIW126" s="291"/>
      <c r="WIX126" s="289"/>
      <c r="WIY126" s="289"/>
      <c r="WIZ126" s="289"/>
      <c r="WJA126" s="289"/>
      <c r="WJB126" s="289"/>
      <c r="WJC126" s="289"/>
      <c r="WJD126" s="289"/>
      <c r="WJE126" s="289"/>
      <c r="WJF126" s="289"/>
      <c r="WJG126" s="289"/>
      <c r="WJH126" s="292"/>
      <c r="WJI126" s="293"/>
      <c r="WJJ126" s="292"/>
      <c r="WJK126" s="292"/>
      <c r="WJL126" s="292"/>
      <c r="WJM126" s="285"/>
      <c r="WJN126" s="286"/>
      <c r="WJO126" s="287"/>
      <c r="WJP126" s="286"/>
      <c r="WJQ126" s="288"/>
      <c r="WJR126" s="289"/>
      <c r="WJS126" s="289"/>
      <c r="WJT126" s="289"/>
      <c r="WJU126" s="289"/>
      <c r="WJV126" s="289"/>
      <c r="WJW126" s="289"/>
      <c r="WJX126" s="290"/>
      <c r="WJY126" s="291"/>
      <c r="WJZ126" s="289"/>
      <c r="WKA126" s="289"/>
      <c r="WKB126" s="289"/>
      <c r="WKC126" s="289"/>
      <c r="WKD126" s="289"/>
      <c r="WKE126" s="289"/>
      <c r="WKF126" s="289"/>
      <c r="WKG126" s="289"/>
      <c r="WKH126" s="289"/>
      <c r="WKI126" s="289"/>
      <c r="WKJ126" s="292"/>
      <c r="WKK126" s="293"/>
      <c r="WKL126" s="292"/>
      <c r="WKM126" s="292"/>
      <c r="WKN126" s="292"/>
      <c r="WKO126" s="285"/>
      <c r="WKP126" s="286"/>
      <c r="WKQ126" s="287"/>
      <c r="WKR126" s="286"/>
      <c r="WKS126" s="288"/>
      <c r="WKT126" s="289"/>
      <c r="WKU126" s="289"/>
      <c r="WKV126" s="289"/>
      <c r="WKW126" s="289"/>
      <c r="WKX126" s="289"/>
      <c r="WKY126" s="289"/>
      <c r="WKZ126" s="290"/>
      <c r="WLA126" s="291"/>
      <c r="WLB126" s="289"/>
      <c r="WLC126" s="289"/>
      <c r="WLD126" s="289"/>
      <c r="WLE126" s="289"/>
      <c r="WLF126" s="289"/>
      <c r="WLG126" s="289"/>
      <c r="WLH126" s="289"/>
      <c r="WLI126" s="289"/>
      <c r="WLJ126" s="289"/>
      <c r="WLK126" s="289"/>
      <c r="WLL126" s="292"/>
      <c r="WLM126" s="293"/>
      <c r="WLN126" s="292"/>
      <c r="WLO126" s="292"/>
      <c r="WLP126" s="292"/>
      <c r="WLQ126" s="285"/>
      <c r="WLR126" s="286"/>
      <c r="WLS126" s="287"/>
      <c r="WLT126" s="286"/>
      <c r="WLU126" s="288"/>
      <c r="WLV126" s="289"/>
      <c r="WLW126" s="289"/>
      <c r="WLX126" s="289"/>
      <c r="WLY126" s="289"/>
      <c r="WLZ126" s="289"/>
      <c r="WMA126" s="289"/>
      <c r="WMB126" s="290"/>
      <c r="WMC126" s="291"/>
      <c r="WMD126" s="289"/>
      <c r="WME126" s="289"/>
      <c r="WMF126" s="289"/>
      <c r="WMG126" s="289"/>
      <c r="WMH126" s="289"/>
      <c r="WMI126" s="289"/>
      <c r="WMJ126" s="289"/>
      <c r="WMK126" s="289"/>
      <c r="WML126" s="289"/>
      <c r="WMM126" s="289"/>
      <c r="WMN126" s="292"/>
      <c r="WMO126" s="293"/>
      <c r="WMP126" s="292"/>
      <c r="WMQ126" s="292"/>
      <c r="WMR126" s="292"/>
      <c r="WMS126" s="285"/>
      <c r="WMT126" s="286"/>
      <c r="WMU126" s="287"/>
      <c r="WMV126" s="286"/>
      <c r="WMW126" s="288"/>
      <c r="WMX126" s="289"/>
      <c r="WMY126" s="289"/>
      <c r="WMZ126" s="289"/>
      <c r="WNA126" s="289"/>
      <c r="WNB126" s="289"/>
      <c r="WNC126" s="289"/>
      <c r="WND126" s="290"/>
      <c r="WNE126" s="291"/>
      <c r="WNF126" s="289"/>
      <c r="WNG126" s="289"/>
      <c r="WNH126" s="289"/>
      <c r="WNI126" s="289"/>
      <c r="WNJ126" s="289"/>
      <c r="WNK126" s="289"/>
      <c r="WNL126" s="289"/>
      <c r="WNM126" s="289"/>
      <c r="WNN126" s="289"/>
      <c r="WNO126" s="289"/>
      <c r="WNP126" s="292"/>
      <c r="WNQ126" s="293"/>
      <c r="WNR126" s="292"/>
      <c r="WNS126" s="292"/>
      <c r="WNT126" s="292"/>
      <c r="WNU126" s="285"/>
      <c r="WNV126" s="286"/>
      <c r="WNW126" s="287"/>
      <c r="WNX126" s="286"/>
      <c r="WNY126" s="288"/>
      <c r="WNZ126" s="289"/>
      <c r="WOA126" s="289"/>
      <c r="WOB126" s="289"/>
      <c r="WOC126" s="289"/>
      <c r="WOD126" s="289"/>
      <c r="WOE126" s="289"/>
      <c r="WOF126" s="290"/>
      <c r="WOG126" s="291"/>
      <c r="WOH126" s="289"/>
      <c r="WOI126" s="289"/>
      <c r="WOJ126" s="289"/>
      <c r="WOK126" s="289"/>
      <c r="WOL126" s="289"/>
      <c r="WOM126" s="289"/>
      <c r="WON126" s="289"/>
      <c r="WOO126" s="289"/>
      <c r="WOP126" s="289"/>
      <c r="WOQ126" s="289"/>
      <c r="WOR126" s="292"/>
      <c r="WOS126" s="293"/>
      <c r="WOT126" s="292"/>
      <c r="WOU126" s="292"/>
      <c r="WOV126" s="292"/>
      <c r="WOW126" s="285"/>
      <c r="WOX126" s="286"/>
      <c r="WOY126" s="287"/>
      <c r="WOZ126" s="286"/>
      <c r="WPA126" s="288"/>
      <c r="WPB126" s="289"/>
      <c r="WPC126" s="289"/>
      <c r="WPD126" s="289"/>
      <c r="WPE126" s="289"/>
      <c r="WPF126" s="289"/>
      <c r="WPG126" s="289"/>
      <c r="WPH126" s="290"/>
      <c r="WPI126" s="291"/>
      <c r="WPJ126" s="289"/>
      <c r="WPK126" s="289"/>
      <c r="WPL126" s="289"/>
      <c r="WPM126" s="289"/>
      <c r="WPN126" s="289"/>
      <c r="WPO126" s="289"/>
      <c r="WPP126" s="289"/>
      <c r="WPQ126" s="289"/>
      <c r="WPR126" s="289"/>
      <c r="WPS126" s="289"/>
      <c r="WPT126" s="292"/>
      <c r="WPU126" s="293"/>
      <c r="WPV126" s="292"/>
      <c r="WPW126" s="292"/>
      <c r="WPX126" s="292"/>
      <c r="WPY126" s="285"/>
      <c r="WPZ126" s="286"/>
      <c r="WQA126" s="287"/>
      <c r="WQB126" s="286"/>
      <c r="WQC126" s="288"/>
      <c r="WQD126" s="289"/>
      <c r="WQE126" s="289"/>
      <c r="WQF126" s="289"/>
      <c r="WQG126" s="289"/>
      <c r="WQH126" s="289"/>
      <c r="WQI126" s="289"/>
      <c r="WQJ126" s="290"/>
      <c r="WQK126" s="291"/>
      <c r="WQL126" s="289"/>
      <c r="WQM126" s="289"/>
      <c r="WQN126" s="289"/>
      <c r="WQO126" s="289"/>
      <c r="WQP126" s="289"/>
      <c r="WQQ126" s="289"/>
      <c r="WQR126" s="289"/>
      <c r="WQS126" s="289"/>
      <c r="WQT126" s="289"/>
      <c r="WQU126" s="289"/>
      <c r="WQV126" s="292"/>
      <c r="WQW126" s="293"/>
      <c r="WQX126" s="292"/>
      <c r="WQY126" s="292"/>
      <c r="WQZ126" s="292"/>
      <c r="WRA126" s="285"/>
      <c r="WRB126" s="286"/>
      <c r="WRC126" s="287"/>
      <c r="WRD126" s="286"/>
      <c r="WRE126" s="288"/>
      <c r="WRF126" s="289"/>
      <c r="WRG126" s="289"/>
      <c r="WRH126" s="289"/>
      <c r="WRI126" s="289"/>
      <c r="WRJ126" s="289"/>
      <c r="WRK126" s="289"/>
      <c r="WRL126" s="290"/>
      <c r="WRM126" s="291"/>
      <c r="WRN126" s="289"/>
      <c r="WRO126" s="289"/>
      <c r="WRP126" s="289"/>
      <c r="WRQ126" s="289"/>
      <c r="WRR126" s="289"/>
      <c r="WRS126" s="289"/>
      <c r="WRT126" s="289"/>
      <c r="WRU126" s="289"/>
      <c r="WRV126" s="289"/>
      <c r="WRW126" s="289"/>
      <c r="WRX126" s="292"/>
      <c r="WRY126" s="293"/>
      <c r="WRZ126" s="292"/>
      <c r="WSA126" s="292"/>
      <c r="WSB126" s="292"/>
      <c r="WSC126" s="285"/>
      <c r="WSD126" s="286"/>
      <c r="WSE126" s="287"/>
      <c r="WSF126" s="286"/>
      <c r="WSG126" s="288"/>
      <c r="WSH126" s="289"/>
      <c r="WSI126" s="289"/>
      <c r="WSJ126" s="289"/>
      <c r="WSK126" s="289"/>
      <c r="WSL126" s="289"/>
      <c r="WSM126" s="289"/>
      <c r="WSN126" s="290"/>
      <c r="WSO126" s="291"/>
      <c r="WSP126" s="289"/>
      <c r="WSQ126" s="289"/>
      <c r="WSR126" s="289"/>
      <c r="WSS126" s="289"/>
      <c r="WST126" s="289"/>
      <c r="WSU126" s="289"/>
      <c r="WSV126" s="289"/>
      <c r="WSW126" s="289"/>
      <c r="WSX126" s="289"/>
      <c r="WSY126" s="289"/>
      <c r="WSZ126" s="292"/>
      <c r="WTA126" s="293"/>
      <c r="WTB126" s="292"/>
      <c r="WTC126" s="292"/>
      <c r="WTD126" s="292"/>
      <c r="WTE126" s="285"/>
      <c r="WTF126" s="286"/>
      <c r="WTG126" s="287"/>
      <c r="WTH126" s="286"/>
      <c r="WTI126" s="288"/>
      <c r="WTJ126" s="289"/>
      <c r="WTK126" s="289"/>
      <c r="WTL126" s="289"/>
      <c r="WTM126" s="289"/>
      <c r="WTN126" s="289"/>
      <c r="WTO126" s="289"/>
      <c r="WTP126" s="290"/>
      <c r="WTQ126" s="291"/>
      <c r="WTR126" s="289"/>
      <c r="WTS126" s="289"/>
      <c r="WTT126" s="289"/>
      <c r="WTU126" s="289"/>
      <c r="WTV126" s="289"/>
      <c r="WTW126" s="289"/>
      <c r="WTX126" s="289"/>
      <c r="WTY126" s="289"/>
      <c r="WTZ126" s="289"/>
      <c r="WUA126" s="289"/>
      <c r="WUB126" s="292"/>
      <c r="WUC126" s="293"/>
      <c r="WUD126" s="292"/>
      <c r="WUE126" s="292"/>
      <c r="WUF126" s="292"/>
      <c r="WUG126" s="285"/>
      <c r="WUH126" s="286"/>
      <c r="WUI126" s="287"/>
      <c r="WUJ126" s="286"/>
      <c r="WUK126" s="288"/>
      <c r="WUL126" s="289"/>
      <c r="WUM126" s="289"/>
      <c r="WUN126" s="289"/>
      <c r="WUO126" s="289"/>
      <c r="WUP126" s="289"/>
      <c r="WUQ126" s="289"/>
      <c r="WUR126" s="290"/>
      <c r="WUS126" s="291"/>
      <c r="WUT126" s="289"/>
      <c r="WUU126" s="289"/>
      <c r="WUV126" s="289"/>
      <c r="WUW126" s="289"/>
      <c r="WUX126" s="289"/>
      <c r="WUY126" s="289"/>
      <c r="WUZ126" s="289"/>
      <c r="WVA126" s="289"/>
      <c r="WVB126" s="289"/>
      <c r="WVC126" s="289"/>
      <c r="WVD126" s="292"/>
      <c r="WVE126" s="293"/>
      <c r="WVF126" s="292"/>
      <c r="WVG126" s="292"/>
      <c r="WVH126" s="292"/>
      <c r="WVI126" s="285"/>
      <c r="WVJ126" s="286"/>
      <c r="WVK126" s="287"/>
      <c r="WVL126" s="286"/>
      <c r="WVM126" s="288"/>
      <c r="WVN126" s="289"/>
      <c r="WVO126" s="289"/>
      <c r="WVP126" s="289"/>
      <c r="WVQ126" s="289"/>
      <c r="WVR126" s="289"/>
      <c r="WVS126" s="289"/>
      <c r="WVT126" s="290"/>
      <c r="WVU126" s="291"/>
      <c r="WVV126" s="289"/>
      <c r="WVW126" s="289"/>
      <c r="WVX126" s="289"/>
      <c r="WVY126" s="289"/>
      <c r="WVZ126" s="289"/>
      <c r="WWA126" s="289"/>
      <c r="WWB126" s="289"/>
      <c r="WWC126" s="289"/>
      <c r="WWD126" s="289"/>
      <c r="WWE126" s="289"/>
      <c r="WWF126" s="292"/>
      <c r="WWG126" s="293"/>
      <c r="WWH126" s="292"/>
      <c r="WWI126" s="292"/>
      <c r="WWJ126" s="292"/>
      <c r="WWK126" s="285"/>
      <c r="WWL126" s="286"/>
      <c r="WWM126" s="287"/>
      <c r="WWN126" s="286"/>
      <c r="WWO126" s="288"/>
      <c r="WWP126" s="289"/>
      <c r="WWQ126" s="289"/>
      <c r="WWR126" s="289"/>
      <c r="WWS126" s="289"/>
      <c r="WWT126" s="289"/>
      <c r="WWU126" s="289"/>
      <c r="WWV126" s="290"/>
      <c r="WWW126" s="291"/>
      <c r="WWX126" s="289"/>
      <c r="WWY126" s="289"/>
      <c r="WWZ126" s="289"/>
      <c r="WXA126" s="289"/>
      <c r="WXB126" s="289"/>
      <c r="WXC126" s="289"/>
      <c r="WXD126" s="289"/>
      <c r="WXE126" s="289"/>
      <c r="WXF126" s="289"/>
      <c r="WXG126" s="289"/>
      <c r="WXH126" s="292"/>
      <c r="WXI126" s="293"/>
      <c r="WXJ126" s="292"/>
      <c r="WXK126" s="292"/>
      <c r="WXL126" s="292"/>
      <c r="WXM126" s="285"/>
      <c r="WXN126" s="286"/>
      <c r="WXO126" s="287"/>
      <c r="WXP126" s="286"/>
      <c r="WXQ126" s="288"/>
      <c r="WXR126" s="289"/>
      <c r="WXS126" s="289"/>
      <c r="WXT126" s="289"/>
      <c r="WXU126" s="289"/>
      <c r="WXV126" s="289"/>
      <c r="WXW126" s="289"/>
      <c r="WXX126" s="290"/>
      <c r="WXY126" s="291"/>
      <c r="WXZ126" s="289"/>
      <c r="WYA126" s="289"/>
      <c r="WYB126" s="289"/>
      <c r="WYC126" s="289"/>
      <c r="WYD126" s="289"/>
      <c r="WYE126" s="289"/>
      <c r="WYF126" s="289"/>
      <c r="WYG126" s="289"/>
      <c r="WYH126" s="289"/>
      <c r="WYI126" s="289"/>
      <c r="WYJ126" s="292"/>
      <c r="WYK126" s="293"/>
      <c r="WYL126" s="292"/>
      <c r="WYM126" s="292"/>
      <c r="WYN126" s="292"/>
      <c r="WYO126" s="285"/>
      <c r="WYP126" s="286"/>
      <c r="WYQ126" s="287"/>
      <c r="WYR126" s="286"/>
      <c r="WYS126" s="288"/>
      <c r="WYT126" s="289"/>
      <c r="WYU126" s="289"/>
      <c r="WYV126" s="289"/>
      <c r="WYW126" s="289"/>
      <c r="WYX126" s="289"/>
      <c r="WYY126" s="289"/>
      <c r="WYZ126" s="290"/>
      <c r="WZA126" s="291"/>
      <c r="WZB126" s="289"/>
      <c r="WZC126" s="289"/>
      <c r="WZD126" s="289"/>
      <c r="WZE126" s="289"/>
      <c r="WZF126" s="289"/>
      <c r="WZG126" s="289"/>
      <c r="WZH126" s="289"/>
      <c r="WZI126" s="289"/>
      <c r="WZJ126" s="289"/>
      <c r="WZK126" s="289"/>
      <c r="WZL126" s="292"/>
      <c r="WZM126" s="293"/>
      <c r="WZN126" s="292"/>
      <c r="WZO126" s="292"/>
      <c r="WZP126" s="292"/>
      <c r="WZQ126" s="285"/>
      <c r="WZR126" s="286"/>
      <c r="WZS126" s="287"/>
      <c r="WZT126" s="286"/>
      <c r="WZU126" s="288"/>
      <c r="WZV126" s="289"/>
      <c r="WZW126" s="289"/>
      <c r="WZX126" s="289"/>
      <c r="WZY126" s="289"/>
      <c r="WZZ126" s="289"/>
      <c r="XAA126" s="289"/>
      <c r="XAB126" s="290"/>
      <c r="XAC126" s="291"/>
      <c r="XAD126" s="289"/>
      <c r="XAE126" s="289"/>
      <c r="XAF126" s="289"/>
      <c r="XAG126" s="289"/>
      <c r="XAH126" s="289"/>
      <c r="XAI126" s="289"/>
      <c r="XAJ126" s="289"/>
      <c r="XAK126" s="289"/>
      <c r="XAL126" s="289"/>
      <c r="XAM126" s="289"/>
      <c r="XAN126" s="292"/>
      <c r="XAO126" s="293"/>
      <c r="XAP126" s="292"/>
      <c r="XAQ126" s="292"/>
      <c r="XAR126" s="292"/>
      <c r="XAS126" s="285"/>
      <c r="XAT126" s="286"/>
      <c r="XAU126" s="287"/>
      <c r="XAV126" s="286"/>
      <c r="XAW126" s="288"/>
      <c r="XAX126" s="289"/>
      <c r="XAY126" s="289"/>
      <c r="XAZ126" s="289"/>
      <c r="XBA126" s="289"/>
      <c r="XBB126" s="289"/>
      <c r="XBC126" s="289"/>
      <c r="XBD126" s="290"/>
      <c r="XBE126" s="291"/>
      <c r="XBF126" s="289"/>
      <c r="XBG126" s="289"/>
      <c r="XBH126" s="289"/>
      <c r="XBI126" s="289"/>
      <c r="XBJ126" s="289"/>
      <c r="XBK126" s="289"/>
      <c r="XBL126" s="289"/>
      <c r="XBM126" s="289"/>
      <c r="XBN126" s="289"/>
      <c r="XBO126" s="289"/>
      <c r="XBP126" s="292"/>
      <c r="XBQ126" s="293"/>
      <c r="XBR126" s="292"/>
      <c r="XBS126" s="292"/>
      <c r="XBT126" s="292"/>
      <c r="XBU126" s="285"/>
      <c r="XBV126" s="286"/>
      <c r="XBW126" s="287"/>
      <c r="XBX126" s="286"/>
      <c r="XBY126" s="288"/>
      <c r="XBZ126" s="289"/>
      <c r="XCA126" s="289"/>
      <c r="XCB126" s="289"/>
      <c r="XCC126" s="289"/>
      <c r="XCD126" s="289"/>
      <c r="XCE126" s="289"/>
      <c r="XCF126" s="290"/>
      <c r="XCG126" s="291"/>
      <c r="XCH126" s="289"/>
      <c r="XCI126" s="289"/>
      <c r="XCJ126" s="289"/>
      <c r="XCK126" s="289"/>
      <c r="XCL126" s="289"/>
      <c r="XCM126" s="289"/>
      <c r="XCN126" s="289"/>
      <c r="XCO126" s="289"/>
      <c r="XCP126" s="289"/>
      <c r="XCQ126" s="289"/>
      <c r="XCR126" s="292"/>
      <c r="XCS126" s="293"/>
      <c r="XCT126" s="292"/>
      <c r="XCU126" s="292"/>
      <c r="XCV126" s="292"/>
      <c r="XCW126" s="285"/>
      <c r="XCX126" s="286"/>
      <c r="XCY126" s="287"/>
      <c r="XCZ126" s="286"/>
      <c r="XDA126" s="288"/>
      <c r="XDB126" s="289"/>
      <c r="XDC126" s="289"/>
      <c r="XDD126" s="289"/>
      <c r="XDE126" s="289"/>
      <c r="XDF126" s="289"/>
      <c r="XDG126" s="289"/>
      <c r="XDH126" s="290"/>
      <c r="XDI126" s="291"/>
      <c r="XDJ126" s="289"/>
      <c r="XDK126" s="289"/>
      <c r="XDL126" s="289"/>
      <c r="XDM126" s="289"/>
      <c r="XDN126" s="289"/>
      <c r="XDO126" s="289"/>
      <c r="XDP126" s="289"/>
      <c r="XDQ126" s="289"/>
      <c r="XDR126" s="289"/>
      <c r="XDS126" s="289"/>
      <c r="XDT126" s="292"/>
      <c r="XDU126" s="293"/>
      <c r="XDV126" s="292"/>
      <c r="XDW126" s="292"/>
      <c r="XDX126" s="292"/>
      <c r="XDY126" s="285"/>
      <c r="XDZ126" s="286"/>
      <c r="XEA126" s="287"/>
      <c r="XEB126" s="286"/>
      <c r="XEC126" s="288"/>
      <c r="XED126" s="289"/>
      <c r="XEE126" s="289"/>
      <c r="XEF126" s="289"/>
      <c r="XEG126" s="289"/>
      <c r="XEH126" s="289"/>
      <c r="XEI126" s="289"/>
      <c r="XEJ126" s="290"/>
      <c r="XEK126" s="291"/>
      <c r="XEL126" s="289"/>
      <c r="XEM126" s="289"/>
      <c r="XEN126" s="289"/>
      <c r="XEO126" s="289"/>
      <c r="XEP126" s="289"/>
      <c r="XEQ126" s="289"/>
      <c r="XER126" s="289"/>
      <c r="XES126" s="289"/>
      <c r="XET126" s="289"/>
      <c r="XEU126" s="289"/>
      <c r="XEV126" s="292"/>
      <c r="XEW126" s="293"/>
      <c r="XEX126" s="292"/>
      <c r="XEY126" s="292"/>
      <c r="XEZ126" s="292"/>
      <c r="XFA126" s="285"/>
      <c r="XFB126" s="286"/>
      <c r="XFC126" s="287"/>
      <c r="XFD126" s="286"/>
    </row>
    <row r="127" spans="1:16384" s="4" customFormat="1" ht="28.5" customHeight="1" thickBot="1" x14ac:dyDescent="0.3">
      <c r="A127" s="175" t="s">
        <v>246</v>
      </c>
      <c r="B127" s="217" t="s">
        <v>37</v>
      </c>
      <c r="C127" s="294">
        <v>13</v>
      </c>
      <c r="D127" s="217" t="s">
        <v>38</v>
      </c>
      <c r="E127" s="177" t="s">
        <v>247</v>
      </c>
      <c r="F127" s="178">
        <f>+F277</f>
        <v>15000000000</v>
      </c>
      <c r="G127" s="178">
        <f>+G277</f>
        <v>0</v>
      </c>
      <c r="H127" s="178">
        <f>+H277</f>
        <v>0</v>
      </c>
      <c r="I127" s="178">
        <f>+I277</f>
        <v>2925000000</v>
      </c>
      <c r="J127" s="178">
        <f>+J277</f>
        <v>2925000000</v>
      </c>
      <c r="K127" s="178">
        <f t="shared" si="77"/>
        <v>0</v>
      </c>
      <c r="L127" s="295">
        <f>+L277</f>
        <v>15000000000</v>
      </c>
      <c r="M127" s="296">
        <f t="shared" si="69"/>
        <v>1.7325095299284125E-3</v>
      </c>
      <c r="N127" s="178">
        <f t="shared" ref="N127:W127" si="124">+N277</f>
        <v>0</v>
      </c>
      <c r="O127" s="178">
        <f t="shared" si="124"/>
        <v>12075000000</v>
      </c>
      <c r="P127" s="178">
        <f t="shared" si="124"/>
        <v>2925000000</v>
      </c>
      <c r="Q127" s="178">
        <f t="shared" si="124"/>
        <v>7925089410</v>
      </c>
      <c r="R127" s="178">
        <f t="shared" si="124"/>
        <v>7074910590</v>
      </c>
      <c r="S127" s="178">
        <f t="shared" si="124"/>
        <v>4149910590</v>
      </c>
      <c r="T127" s="178">
        <f t="shared" si="124"/>
        <v>1137045020</v>
      </c>
      <c r="U127" s="178">
        <f t="shared" si="124"/>
        <v>6788044390</v>
      </c>
      <c r="V127" s="178">
        <f t="shared" si="124"/>
        <v>1137045020</v>
      </c>
      <c r="W127" s="178">
        <f t="shared" si="124"/>
        <v>0</v>
      </c>
      <c r="X127" s="297">
        <f t="shared" si="78"/>
        <v>0.52833929400000001</v>
      </c>
      <c r="Y127" s="298">
        <f t="shared" si="79"/>
        <v>7.5803001333333328E-2</v>
      </c>
      <c r="Z127" s="299">
        <f t="shared" si="80"/>
        <v>7.5803001333333328E-2</v>
      </c>
      <c r="AA127" s="299">
        <f t="shared" si="120"/>
        <v>0.14347409362539923</v>
      </c>
      <c r="AB127" s="300">
        <f t="shared" si="121"/>
        <v>1</v>
      </c>
    </row>
    <row r="128" spans="1:16384" s="4" customFormat="1" ht="28.5" customHeight="1" thickBot="1" x14ac:dyDescent="0.3">
      <c r="A128" s="21" t="s">
        <v>246</v>
      </c>
      <c r="B128" s="89" t="s">
        <v>41</v>
      </c>
      <c r="C128" s="90">
        <v>20</v>
      </c>
      <c r="D128" s="89" t="s">
        <v>38</v>
      </c>
      <c r="E128" s="23" t="s">
        <v>247</v>
      </c>
      <c r="F128" s="24">
        <f>+F246+F278</f>
        <v>147104900000</v>
      </c>
      <c r="G128" s="24">
        <f>+G246+G278</f>
        <v>0</v>
      </c>
      <c r="H128" s="24">
        <f>+H246+H278</f>
        <v>0</v>
      </c>
      <c r="I128" s="24">
        <f>+I246+I278</f>
        <v>2449172608</v>
      </c>
      <c r="J128" s="24">
        <f>+J246+J278</f>
        <v>2449172608</v>
      </c>
      <c r="K128" s="24">
        <f t="shared" si="77"/>
        <v>0</v>
      </c>
      <c r="L128" s="248">
        <f>+L246+L278</f>
        <v>147104900000</v>
      </c>
      <c r="M128" s="25">
        <f t="shared" si="69"/>
        <v>1.6990709409944408E-2</v>
      </c>
      <c r="N128" s="24">
        <f t="shared" ref="N128:W128" si="125">+N246+N278</f>
        <v>0</v>
      </c>
      <c r="O128" s="24">
        <f t="shared" si="125"/>
        <v>133808347487</v>
      </c>
      <c r="P128" s="24">
        <f t="shared" si="125"/>
        <v>13296552513</v>
      </c>
      <c r="Q128" s="24">
        <f t="shared" si="125"/>
        <v>91061430233.25</v>
      </c>
      <c r="R128" s="24">
        <f t="shared" si="125"/>
        <v>56043469766.75</v>
      </c>
      <c r="S128" s="24">
        <f t="shared" si="125"/>
        <v>42746917253.75</v>
      </c>
      <c r="T128" s="24">
        <f t="shared" si="125"/>
        <v>71956892635.789993</v>
      </c>
      <c r="U128" s="24">
        <f t="shared" si="125"/>
        <v>19104537597.460007</v>
      </c>
      <c r="V128" s="24">
        <f t="shared" si="125"/>
        <v>71936603328.789993</v>
      </c>
      <c r="W128" s="24">
        <f t="shared" si="125"/>
        <v>20289307</v>
      </c>
      <c r="X128" s="30">
        <f t="shared" si="78"/>
        <v>0.61902377305752565</v>
      </c>
      <c r="Y128" s="31">
        <f t="shared" si="79"/>
        <v>0.48915360831481475</v>
      </c>
      <c r="Z128" s="31">
        <f t="shared" si="80"/>
        <v>0.48901568424158537</v>
      </c>
      <c r="AA128" s="31">
        <f t="shared" si="120"/>
        <v>0.79020165235133533</v>
      </c>
      <c r="AB128" s="32">
        <f t="shared" si="121"/>
        <v>0.99971803525337466</v>
      </c>
    </row>
    <row r="129" spans="1:28" ht="24" customHeight="1" x14ac:dyDescent="0.25">
      <c r="A129" s="33" t="s">
        <v>248</v>
      </c>
      <c r="B129" s="92" t="s">
        <v>37</v>
      </c>
      <c r="C129" s="92">
        <v>10</v>
      </c>
      <c r="D129" s="92" t="s">
        <v>38</v>
      </c>
      <c r="E129" s="35" t="s">
        <v>249</v>
      </c>
      <c r="F129" s="93">
        <f>+F130</f>
        <v>4811194871576</v>
      </c>
      <c r="G129" s="93">
        <f>+G130</f>
        <v>0</v>
      </c>
      <c r="H129" s="93">
        <f>+H130</f>
        <v>0</v>
      </c>
      <c r="I129" s="93">
        <f>+I130</f>
        <v>0</v>
      </c>
      <c r="J129" s="93">
        <f>+J130</f>
        <v>0</v>
      </c>
      <c r="K129" s="93">
        <f t="shared" si="77"/>
        <v>0</v>
      </c>
      <c r="L129" s="257">
        <f>+L130</f>
        <v>4811194871576</v>
      </c>
      <c r="M129" s="265">
        <f t="shared" si="69"/>
        <v>0.55569606435654162</v>
      </c>
      <c r="N129" s="93">
        <f t="shared" ref="N129:W129" si="126">+N130</f>
        <v>0</v>
      </c>
      <c r="O129" s="93">
        <f t="shared" si="126"/>
        <v>3679682837180.6899</v>
      </c>
      <c r="P129" s="93">
        <f t="shared" si="126"/>
        <v>1131512034395.3101</v>
      </c>
      <c r="Q129" s="93">
        <f t="shared" si="126"/>
        <v>3678954926726.71</v>
      </c>
      <c r="R129" s="93">
        <f t="shared" si="126"/>
        <v>1132239944849.29</v>
      </c>
      <c r="S129" s="93">
        <f t="shared" si="126"/>
        <v>727910453.98000097</v>
      </c>
      <c r="T129" s="93">
        <f t="shared" si="126"/>
        <v>5801807864.0299997</v>
      </c>
      <c r="U129" s="93">
        <f t="shared" si="126"/>
        <v>3673153118862.6797</v>
      </c>
      <c r="V129" s="93">
        <f t="shared" si="126"/>
        <v>5652160893.0299997</v>
      </c>
      <c r="W129" s="93">
        <f t="shared" si="126"/>
        <v>149646971</v>
      </c>
      <c r="X129" s="38">
        <f t="shared" si="78"/>
        <v>0.76466554045889168</v>
      </c>
      <c r="Y129" s="147">
        <f t="shared" si="79"/>
        <v>1.205897499248353E-3</v>
      </c>
      <c r="Z129" s="147">
        <f t="shared" si="80"/>
        <v>1.1747935895139755E-3</v>
      </c>
      <c r="AA129" s="147">
        <f t="shared" si="120"/>
        <v>1.5770260793034677E-3</v>
      </c>
      <c r="AB129" s="38">
        <f t="shared" si="121"/>
        <v>0.97420683785001227</v>
      </c>
    </row>
    <row r="130" spans="1:28" ht="24" customHeight="1" x14ac:dyDescent="0.25">
      <c r="A130" s="39" t="s">
        <v>250</v>
      </c>
      <c r="B130" s="34" t="s">
        <v>37</v>
      </c>
      <c r="C130" s="34">
        <v>10</v>
      </c>
      <c r="D130" s="34" t="s">
        <v>38</v>
      </c>
      <c r="E130" s="40" t="s">
        <v>251</v>
      </c>
      <c r="F130" s="62">
        <f>+F131+F135+F139+F143+F147+F151+F155+F159+F163+F167+F171+F175+F179+F183+F187+F191+F195+F199+F203+F207+F211+F215+F219+F223+F227+F231</f>
        <v>4811194871576</v>
      </c>
      <c r="G130" s="62">
        <f>+G131+G135+G139+G143+G147+G151+G155+G159+G163+G167+G171+G175+G179+G183+G187+G191+G195+G199+G203+G207+G211+G215+G219+G223+G227+G231</f>
        <v>0</v>
      </c>
      <c r="H130" s="62">
        <f>+H131+H135+H139+H143+H147+H151+H155+H159+H163+H167+H171+H175+H179+H183+H187+H191+H195+H199+H203+H207+H211+H215+H219+H223+H227+H231</f>
        <v>0</v>
      </c>
      <c r="I130" s="62">
        <f>+I131+I135+I139+I143+I147+I151+I155+I159+I163+I167+I171+I175+I179+I183+I187+I191+I195+I199+I203+I207+I211+I215+I219+I223+I227+I231</f>
        <v>0</v>
      </c>
      <c r="J130" s="62">
        <f>+J131+J135+J139+J143+J147+J151+J155+J159+J163+J167+J171+J175+J179+J183+J187+J191+J195+J199+J203+J207+J211+J215+J219+J223+J227+J231</f>
        <v>0</v>
      </c>
      <c r="K130" s="62">
        <f t="shared" si="77"/>
        <v>0</v>
      </c>
      <c r="L130" s="66">
        <f>+L131+L135+L139+L143+L147+L151+L155+L159+L163+L167+L171+L175+L179+L183+L187+L191+L195+L199+L203+L207+L211+L215+L219+L223+L227+L231</f>
        <v>4811194871576</v>
      </c>
      <c r="M130" s="253">
        <f t="shared" si="69"/>
        <v>0.55569606435654162</v>
      </c>
      <c r="N130" s="62">
        <f t="shared" ref="N130:W130" si="127">+N131+N135+N139+N143+N147+N151+N155+N159+N163+N167+N171+N175+N179+N183+N187+N191+N195+N199+N203+N207+N211+N215+N219+N223+N227+N231</f>
        <v>0</v>
      </c>
      <c r="O130" s="62">
        <f t="shared" si="127"/>
        <v>3679682837180.6899</v>
      </c>
      <c r="P130" s="62">
        <f t="shared" si="127"/>
        <v>1131512034395.3101</v>
      </c>
      <c r="Q130" s="62">
        <f t="shared" si="127"/>
        <v>3678954926726.71</v>
      </c>
      <c r="R130" s="62">
        <f t="shared" si="127"/>
        <v>1132239944849.29</v>
      </c>
      <c r="S130" s="62">
        <f t="shared" si="127"/>
        <v>727910453.98000097</v>
      </c>
      <c r="T130" s="62">
        <f t="shared" si="127"/>
        <v>5801807864.0299997</v>
      </c>
      <c r="U130" s="62">
        <f t="shared" si="127"/>
        <v>3673153118862.6797</v>
      </c>
      <c r="V130" s="62">
        <f t="shared" si="127"/>
        <v>5652160893.0299997</v>
      </c>
      <c r="W130" s="62">
        <f t="shared" si="127"/>
        <v>149646971</v>
      </c>
      <c r="X130" s="38">
        <f t="shared" si="78"/>
        <v>0.76466554045889168</v>
      </c>
      <c r="Y130" s="147">
        <f t="shared" si="79"/>
        <v>1.205897499248353E-3</v>
      </c>
      <c r="Z130" s="147">
        <f t="shared" si="80"/>
        <v>1.1747935895139755E-3</v>
      </c>
      <c r="AA130" s="147">
        <f t="shared" si="120"/>
        <v>1.5770260793034677E-3</v>
      </c>
      <c r="AB130" s="38">
        <f t="shared" si="121"/>
        <v>0.97420683785001227</v>
      </c>
    </row>
    <row r="131" spans="1:28" ht="54" customHeight="1" x14ac:dyDescent="0.25">
      <c r="A131" s="39" t="s">
        <v>252</v>
      </c>
      <c r="B131" s="34" t="s">
        <v>37</v>
      </c>
      <c r="C131" s="34">
        <v>10</v>
      </c>
      <c r="D131" s="34" t="s">
        <v>38</v>
      </c>
      <c r="E131" s="40" t="s">
        <v>253</v>
      </c>
      <c r="F131" s="62">
        <f t="shared" ref="F131:J133" si="128">+F132</f>
        <v>214344555873</v>
      </c>
      <c r="G131" s="62">
        <f t="shared" si="128"/>
        <v>0</v>
      </c>
      <c r="H131" s="62">
        <f t="shared" si="128"/>
        <v>0</v>
      </c>
      <c r="I131" s="62">
        <f t="shared" si="128"/>
        <v>0</v>
      </c>
      <c r="J131" s="62">
        <f t="shared" si="128"/>
        <v>0</v>
      </c>
      <c r="K131" s="62">
        <f t="shared" si="77"/>
        <v>0</v>
      </c>
      <c r="L131" s="66">
        <f>+L132</f>
        <v>214344555873</v>
      </c>
      <c r="M131" s="253">
        <f t="shared" si="69"/>
        <v>2.4756932382549703E-2</v>
      </c>
      <c r="N131" s="62">
        <f t="shared" ref="N131:W133" si="129">+N132</f>
        <v>0</v>
      </c>
      <c r="O131" s="62">
        <f t="shared" si="129"/>
        <v>189713379685</v>
      </c>
      <c r="P131" s="62">
        <f t="shared" si="129"/>
        <v>24631176188</v>
      </c>
      <c r="Q131" s="62">
        <f t="shared" si="129"/>
        <v>189713379685</v>
      </c>
      <c r="R131" s="62">
        <f t="shared" si="129"/>
        <v>24631176188</v>
      </c>
      <c r="S131" s="62">
        <f t="shared" si="129"/>
        <v>0</v>
      </c>
      <c r="T131" s="62">
        <f t="shared" si="129"/>
        <v>0</v>
      </c>
      <c r="U131" s="62">
        <f t="shared" si="129"/>
        <v>189713379685</v>
      </c>
      <c r="V131" s="62">
        <f t="shared" si="129"/>
        <v>0</v>
      </c>
      <c r="W131" s="62">
        <f t="shared" si="129"/>
        <v>0</v>
      </c>
      <c r="X131" s="38">
        <f t="shared" si="78"/>
        <v>0.88508606580801585</v>
      </c>
      <c r="Y131" s="38">
        <f t="shared" si="79"/>
        <v>0</v>
      </c>
      <c r="Z131" s="38">
        <f t="shared" si="80"/>
        <v>0</v>
      </c>
      <c r="AA131" s="38">
        <f t="shared" si="120"/>
        <v>0</v>
      </c>
      <c r="AB131" s="38" t="s">
        <v>40</v>
      </c>
    </row>
    <row r="132" spans="1:28" ht="54" customHeight="1" x14ac:dyDescent="0.25">
      <c r="A132" s="39" t="s">
        <v>254</v>
      </c>
      <c r="B132" s="34" t="s">
        <v>37</v>
      </c>
      <c r="C132" s="34">
        <v>10</v>
      </c>
      <c r="D132" s="34" t="s">
        <v>38</v>
      </c>
      <c r="E132" s="40" t="s">
        <v>253</v>
      </c>
      <c r="F132" s="62">
        <f t="shared" si="128"/>
        <v>214344555873</v>
      </c>
      <c r="G132" s="62">
        <f t="shared" si="128"/>
        <v>0</v>
      </c>
      <c r="H132" s="62">
        <f t="shared" si="128"/>
        <v>0</v>
      </c>
      <c r="I132" s="62">
        <f t="shared" si="128"/>
        <v>0</v>
      </c>
      <c r="J132" s="62">
        <f t="shared" si="128"/>
        <v>0</v>
      </c>
      <c r="K132" s="62">
        <f t="shared" si="77"/>
        <v>0</v>
      </c>
      <c r="L132" s="66">
        <f>+L133</f>
        <v>214344555873</v>
      </c>
      <c r="M132" s="253">
        <f t="shared" si="69"/>
        <v>2.4756932382549703E-2</v>
      </c>
      <c r="N132" s="62">
        <f t="shared" si="129"/>
        <v>0</v>
      </c>
      <c r="O132" s="62">
        <f t="shared" si="129"/>
        <v>189713379685</v>
      </c>
      <c r="P132" s="62">
        <f t="shared" si="129"/>
        <v>24631176188</v>
      </c>
      <c r="Q132" s="62">
        <f t="shared" si="129"/>
        <v>189713379685</v>
      </c>
      <c r="R132" s="62">
        <f t="shared" si="129"/>
        <v>24631176188</v>
      </c>
      <c r="S132" s="62">
        <f t="shared" si="129"/>
        <v>0</v>
      </c>
      <c r="T132" s="62">
        <f t="shared" si="129"/>
        <v>0</v>
      </c>
      <c r="U132" s="62">
        <f t="shared" si="129"/>
        <v>189713379685</v>
      </c>
      <c r="V132" s="62">
        <f t="shared" si="129"/>
        <v>0</v>
      </c>
      <c r="W132" s="62">
        <f t="shared" si="129"/>
        <v>0</v>
      </c>
      <c r="X132" s="38">
        <f t="shared" si="78"/>
        <v>0.88508606580801585</v>
      </c>
      <c r="Y132" s="38">
        <f t="shared" si="79"/>
        <v>0</v>
      </c>
      <c r="Z132" s="38">
        <f t="shared" si="80"/>
        <v>0</v>
      </c>
      <c r="AA132" s="38">
        <f t="shared" si="120"/>
        <v>0</v>
      </c>
      <c r="AB132" s="38" t="s">
        <v>40</v>
      </c>
    </row>
    <row r="133" spans="1:28" ht="30" customHeight="1" x14ac:dyDescent="0.25">
      <c r="A133" s="39" t="s">
        <v>255</v>
      </c>
      <c r="B133" s="34" t="s">
        <v>37</v>
      </c>
      <c r="C133" s="34">
        <v>10</v>
      </c>
      <c r="D133" s="34" t="s">
        <v>38</v>
      </c>
      <c r="E133" s="40" t="s">
        <v>256</v>
      </c>
      <c r="F133" s="62">
        <f t="shared" si="128"/>
        <v>214344555873</v>
      </c>
      <c r="G133" s="62">
        <f t="shared" si="128"/>
        <v>0</v>
      </c>
      <c r="H133" s="62">
        <f t="shared" si="128"/>
        <v>0</v>
      </c>
      <c r="I133" s="62">
        <f t="shared" si="128"/>
        <v>0</v>
      </c>
      <c r="J133" s="62">
        <f t="shared" si="128"/>
        <v>0</v>
      </c>
      <c r="K133" s="62">
        <f t="shared" si="77"/>
        <v>0</v>
      </c>
      <c r="L133" s="66">
        <f>+L134</f>
        <v>214344555873</v>
      </c>
      <c r="M133" s="253">
        <f t="shared" si="69"/>
        <v>2.4756932382549703E-2</v>
      </c>
      <c r="N133" s="62">
        <f t="shared" si="129"/>
        <v>0</v>
      </c>
      <c r="O133" s="62">
        <f t="shared" si="129"/>
        <v>189713379685</v>
      </c>
      <c r="P133" s="62">
        <f t="shared" si="129"/>
        <v>24631176188</v>
      </c>
      <c r="Q133" s="62">
        <f t="shared" si="129"/>
        <v>189713379685</v>
      </c>
      <c r="R133" s="62">
        <f t="shared" si="129"/>
        <v>24631176188</v>
      </c>
      <c r="S133" s="62">
        <f t="shared" si="129"/>
        <v>0</v>
      </c>
      <c r="T133" s="62">
        <f t="shared" si="129"/>
        <v>0</v>
      </c>
      <c r="U133" s="62">
        <f t="shared" si="129"/>
        <v>189713379685</v>
      </c>
      <c r="V133" s="62">
        <f t="shared" si="129"/>
        <v>0</v>
      </c>
      <c r="W133" s="62">
        <f t="shared" si="129"/>
        <v>0</v>
      </c>
      <c r="X133" s="38">
        <f t="shared" si="78"/>
        <v>0.88508606580801585</v>
      </c>
      <c r="Y133" s="38">
        <f t="shared" si="79"/>
        <v>0</v>
      </c>
      <c r="Z133" s="38">
        <f t="shared" si="80"/>
        <v>0</v>
      </c>
      <c r="AA133" s="38">
        <f t="shared" si="120"/>
        <v>0</v>
      </c>
      <c r="AB133" s="38" t="s">
        <v>40</v>
      </c>
    </row>
    <row r="134" spans="1:28" ht="30" customHeight="1" x14ac:dyDescent="0.25">
      <c r="A134" s="43" t="s">
        <v>257</v>
      </c>
      <c r="B134" s="44" t="s">
        <v>37</v>
      </c>
      <c r="C134" s="44">
        <v>10</v>
      </c>
      <c r="D134" s="44" t="s">
        <v>38</v>
      </c>
      <c r="E134" s="45" t="s">
        <v>258</v>
      </c>
      <c r="F134" s="46">
        <v>214344555873</v>
      </c>
      <c r="G134" s="46">
        <v>0</v>
      </c>
      <c r="H134" s="46">
        <v>0</v>
      </c>
      <c r="I134" s="46">
        <v>0</v>
      </c>
      <c r="J134" s="46">
        <v>0</v>
      </c>
      <c r="K134" s="46">
        <f t="shared" si="77"/>
        <v>0</v>
      </c>
      <c r="L134" s="56">
        <f>+F134+K134</f>
        <v>214344555873</v>
      </c>
      <c r="M134" s="266">
        <f t="shared" si="69"/>
        <v>2.4756932382549703E-2</v>
      </c>
      <c r="N134" s="46">
        <v>0</v>
      </c>
      <c r="O134" s="46">
        <v>189713379685</v>
      </c>
      <c r="P134" s="46">
        <f>L134-O134</f>
        <v>24631176188</v>
      </c>
      <c r="Q134" s="46">
        <v>189713379685</v>
      </c>
      <c r="R134" s="46">
        <f>+L134-Q134</f>
        <v>24631176188</v>
      </c>
      <c r="S134" s="46">
        <f>O134-Q134</f>
        <v>0</v>
      </c>
      <c r="T134" s="46">
        <v>0</v>
      </c>
      <c r="U134" s="46">
        <f>+Q134-T134</f>
        <v>189713379685</v>
      </c>
      <c r="V134" s="46">
        <v>0</v>
      </c>
      <c r="W134" s="88">
        <f>+T134-V134</f>
        <v>0</v>
      </c>
      <c r="X134" s="49">
        <f t="shared" si="78"/>
        <v>0.88508606580801585</v>
      </c>
      <c r="Y134" s="49">
        <f t="shared" si="79"/>
        <v>0</v>
      </c>
      <c r="Z134" s="49">
        <f t="shared" si="80"/>
        <v>0</v>
      </c>
      <c r="AA134" s="49">
        <f t="shared" si="120"/>
        <v>0</v>
      </c>
      <c r="AB134" s="49" t="s">
        <v>40</v>
      </c>
    </row>
    <row r="135" spans="1:28" ht="49.5" customHeight="1" x14ac:dyDescent="0.25">
      <c r="A135" s="39" t="s">
        <v>259</v>
      </c>
      <c r="B135" s="34" t="s">
        <v>37</v>
      </c>
      <c r="C135" s="34">
        <v>10</v>
      </c>
      <c r="D135" s="34" t="s">
        <v>38</v>
      </c>
      <c r="E135" s="40" t="s">
        <v>260</v>
      </c>
      <c r="F135" s="62">
        <f t="shared" ref="F135:J137" si="130">+F136</f>
        <v>3195851089</v>
      </c>
      <c r="G135" s="62">
        <f t="shared" si="130"/>
        <v>0</v>
      </c>
      <c r="H135" s="62">
        <f t="shared" si="130"/>
        <v>0</v>
      </c>
      <c r="I135" s="62">
        <f t="shared" si="130"/>
        <v>0</v>
      </c>
      <c r="J135" s="62">
        <f t="shared" si="130"/>
        <v>0</v>
      </c>
      <c r="K135" s="62">
        <f t="shared" si="77"/>
        <v>0</v>
      </c>
      <c r="L135" s="66">
        <f>+L136</f>
        <v>3195851089</v>
      </c>
      <c r="M135" s="42">
        <f t="shared" si="69"/>
        <v>3.6912283119497298E-4</v>
      </c>
      <c r="N135" s="62">
        <f t="shared" ref="N135:W137" si="131">+N136</f>
        <v>0</v>
      </c>
      <c r="O135" s="62">
        <f t="shared" si="131"/>
        <v>3195851089</v>
      </c>
      <c r="P135" s="62">
        <f t="shared" si="131"/>
        <v>0</v>
      </c>
      <c r="Q135" s="62">
        <f t="shared" si="131"/>
        <v>3195851089</v>
      </c>
      <c r="R135" s="62">
        <f t="shared" si="131"/>
        <v>0</v>
      </c>
      <c r="S135" s="62">
        <f t="shared" si="131"/>
        <v>0</v>
      </c>
      <c r="T135" s="62">
        <f t="shared" si="131"/>
        <v>0</v>
      </c>
      <c r="U135" s="62">
        <f t="shared" si="131"/>
        <v>3195851089</v>
      </c>
      <c r="V135" s="62">
        <f t="shared" si="131"/>
        <v>0</v>
      </c>
      <c r="W135" s="62">
        <f t="shared" si="131"/>
        <v>0</v>
      </c>
      <c r="X135" s="38">
        <f t="shared" si="78"/>
        <v>1</v>
      </c>
      <c r="Y135" s="38">
        <f t="shared" si="79"/>
        <v>0</v>
      </c>
      <c r="Z135" s="38">
        <f t="shared" si="80"/>
        <v>0</v>
      </c>
      <c r="AA135" s="38">
        <f t="shared" si="120"/>
        <v>0</v>
      </c>
      <c r="AB135" s="38" t="s">
        <v>40</v>
      </c>
    </row>
    <row r="136" spans="1:28" ht="49.5" customHeight="1" x14ac:dyDescent="0.25">
      <c r="A136" s="39" t="s">
        <v>261</v>
      </c>
      <c r="B136" s="34" t="s">
        <v>37</v>
      </c>
      <c r="C136" s="34">
        <v>10</v>
      </c>
      <c r="D136" s="34" t="s">
        <v>38</v>
      </c>
      <c r="E136" s="95" t="s">
        <v>260</v>
      </c>
      <c r="F136" s="62">
        <f t="shared" si="130"/>
        <v>3195851089</v>
      </c>
      <c r="G136" s="62">
        <f t="shared" si="130"/>
        <v>0</v>
      </c>
      <c r="H136" s="62">
        <f t="shared" si="130"/>
        <v>0</v>
      </c>
      <c r="I136" s="62">
        <f t="shared" si="130"/>
        <v>0</v>
      </c>
      <c r="J136" s="62">
        <f t="shared" si="130"/>
        <v>0</v>
      </c>
      <c r="K136" s="62">
        <f t="shared" si="77"/>
        <v>0</v>
      </c>
      <c r="L136" s="66">
        <f>+L137</f>
        <v>3195851089</v>
      </c>
      <c r="M136" s="42">
        <f t="shared" ref="M136:M199" si="132">L136/$L$312</f>
        <v>3.6912283119497298E-4</v>
      </c>
      <c r="N136" s="62">
        <f t="shared" si="131"/>
        <v>0</v>
      </c>
      <c r="O136" s="62">
        <f t="shared" si="131"/>
        <v>3195851089</v>
      </c>
      <c r="P136" s="62">
        <f t="shared" si="131"/>
        <v>0</v>
      </c>
      <c r="Q136" s="62">
        <f t="shared" si="131"/>
        <v>3195851089</v>
      </c>
      <c r="R136" s="62">
        <f t="shared" si="131"/>
        <v>0</v>
      </c>
      <c r="S136" s="62">
        <f t="shared" si="131"/>
        <v>0</v>
      </c>
      <c r="T136" s="62">
        <f t="shared" si="131"/>
        <v>0</v>
      </c>
      <c r="U136" s="62">
        <f t="shared" si="131"/>
        <v>3195851089</v>
      </c>
      <c r="V136" s="62">
        <f t="shared" si="131"/>
        <v>0</v>
      </c>
      <c r="W136" s="62">
        <f t="shared" si="131"/>
        <v>0</v>
      </c>
      <c r="X136" s="38">
        <f t="shared" si="78"/>
        <v>1</v>
      </c>
      <c r="Y136" s="38">
        <f t="shared" si="79"/>
        <v>0</v>
      </c>
      <c r="Z136" s="38">
        <f t="shared" si="80"/>
        <v>0</v>
      </c>
      <c r="AA136" s="38">
        <f t="shared" si="120"/>
        <v>0</v>
      </c>
      <c r="AB136" s="38" t="s">
        <v>40</v>
      </c>
    </row>
    <row r="137" spans="1:28" ht="32.25" customHeight="1" x14ac:dyDescent="0.25">
      <c r="A137" s="39" t="s">
        <v>262</v>
      </c>
      <c r="B137" s="34" t="s">
        <v>37</v>
      </c>
      <c r="C137" s="34">
        <v>10</v>
      </c>
      <c r="D137" s="34" t="s">
        <v>38</v>
      </c>
      <c r="E137" s="40" t="s">
        <v>256</v>
      </c>
      <c r="F137" s="62">
        <f t="shared" si="130"/>
        <v>3195851089</v>
      </c>
      <c r="G137" s="62">
        <f t="shared" si="130"/>
        <v>0</v>
      </c>
      <c r="H137" s="62">
        <f t="shared" si="130"/>
        <v>0</v>
      </c>
      <c r="I137" s="62">
        <f t="shared" si="130"/>
        <v>0</v>
      </c>
      <c r="J137" s="62">
        <f t="shared" si="130"/>
        <v>0</v>
      </c>
      <c r="K137" s="62">
        <f t="shared" si="77"/>
        <v>0</v>
      </c>
      <c r="L137" s="66">
        <f>+L138</f>
        <v>3195851089</v>
      </c>
      <c r="M137" s="42">
        <f t="shared" si="132"/>
        <v>3.6912283119497298E-4</v>
      </c>
      <c r="N137" s="62">
        <f t="shared" si="131"/>
        <v>0</v>
      </c>
      <c r="O137" s="62">
        <f t="shared" si="131"/>
        <v>3195851089</v>
      </c>
      <c r="P137" s="62">
        <f t="shared" si="131"/>
        <v>0</v>
      </c>
      <c r="Q137" s="62">
        <f t="shared" si="131"/>
        <v>3195851089</v>
      </c>
      <c r="R137" s="62">
        <f t="shared" si="131"/>
        <v>0</v>
      </c>
      <c r="S137" s="62">
        <f t="shared" si="131"/>
        <v>0</v>
      </c>
      <c r="T137" s="62">
        <f t="shared" si="131"/>
        <v>0</v>
      </c>
      <c r="U137" s="62">
        <f t="shared" si="131"/>
        <v>3195851089</v>
      </c>
      <c r="V137" s="62">
        <f t="shared" si="131"/>
        <v>0</v>
      </c>
      <c r="W137" s="62">
        <f t="shared" si="131"/>
        <v>0</v>
      </c>
      <c r="X137" s="38">
        <f t="shared" si="78"/>
        <v>1</v>
      </c>
      <c r="Y137" s="38">
        <f t="shared" si="79"/>
        <v>0</v>
      </c>
      <c r="Z137" s="38">
        <f t="shared" si="80"/>
        <v>0</v>
      </c>
      <c r="AA137" s="38">
        <f t="shared" si="120"/>
        <v>0</v>
      </c>
      <c r="AB137" s="38" t="s">
        <v>40</v>
      </c>
    </row>
    <row r="138" spans="1:28" ht="30" customHeight="1" x14ac:dyDescent="0.25">
      <c r="A138" s="43" t="s">
        <v>263</v>
      </c>
      <c r="B138" s="44" t="s">
        <v>37</v>
      </c>
      <c r="C138" s="44">
        <v>10</v>
      </c>
      <c r="D138" s="44" t="s">
        <v>38</v>
      </c>
      <c r="E138" s="45" t="s">
        <v>258</v>
      </c>
      <c r="F138" s="46">
        <v>3195851089</v>
      </c>
      <c r="G138" s="46">
        <v>0</v>
      </c>
      <c r="H138" s="46">
        <v>0</v>
      </c>
      <c r="I138" s="46">
        <v>0</v>
      </c>
      <c r="J138" s="46">
        <v>0</v>
      </c>
      <c r="K138" s="46">
        <f t="shared" si="77"/>
        <v>0</v>
      </c>
      <c r="L138" s="56">
        <f>+F138+K138</f>
        <v>3195851089</v>
      </c>
      <c r="M138" s="51">
        <f t="shared" si="132"/>
        <v>3.6912283119497298E-4</v>
      </c>
      <c r="N138" s="46">
        <v>0</v>
      </c>
      <c r="O138" s="46">
        <v>3195851089</v>
      </c>
      <c r="P138" s="46">
        <f>L138-O138</f>
        <v>0</v>
      </c>
      <c r="Q138" s="46">
        <v>3195851089</v>
      </c>
      <c r="R138" s="46">
        <f>+L138-Q138</f>
        <v>0</v>
      </c>
      <c r="S138" s="46">
        <f>O138-Q138</f>
        <v>0</v>
      </c>
      <c r="T138" s="46">
        <v>0</v>
      </c>
      <c r="U138" s="46">
        <f>+Q138-T138</f>
        <v>3195851089</v>
      </c>
      <c r="V138" s="46">
        <v>0</v>
      </c>
      <c r="W138" s="88">
        <f>+T138-V138</f>
        <v>0</v>
      </c>
      <c r="X138" s="49">
        <f t="shared" si="78"/>
        <v>1</v>
      </c>
      <c r="Y138" s="49">
        <f t="shared" si="79"/>
        <v>0</v>
      </c>
      <c r="Z138" s="49">
        <f t="shared" si="80"/>
        <v>0</v>
      </c>
      <c r="AA138" s="49">
        <f t="shared" si="120"/>
        <v>0</v>
      </c>
      <c r="AB138" s="49" t="s">
        <v>40</v>
      </c>
    </row>
    <row r="139" spans="1:28" ht="87" customHeight="1" x14ac:dyDescent="0.25">
      <c r="A139" s="39" t="s">
        <v>264</v>
      </c>
      <c r="B139" s="34" t="s">
        <v>37</v>
      </c>
      <c r="C139" s="34">
        <v>10</v>
      </c>
      <c r="D139" s="34" t="s">
        <v>38</v>
      </c>
      <c r="E139" s="40" t="s">
        <v>265</v>
      </c>
      <c r="F139" s="62">
        <f t="shared" ref="F139:J141" si="133">+F140</f>
        <v>251619519992</v>
      </c>
      <c r="G139" s="62">
        <f t="shared" si="133"/>
        <v>0</v>
      </c>
      <c r="H139" s="62">
        <f t="shared" si="133"/>
        <v>0</v>
      </c>
      <c r="I139" s="62">
        <f t="shared" si="133"/>
        <v>0</v>
      </c>
      <c r="J139" s="62">
        <f t="shared" si="133"/>
        <v>0</v>
      </c>
      <c r="K139" s="62">
        <f t="shared" si="77"/>
        <v>0</v>
      </c>
      <c r="L139" s="66">
        <f>+L140</f>
        <v>251619519992</v>
      </c>
      <c r="M139" s="253">
        <f t="shared" si="132"/>
        <v>2.9062214420143513E-2</v>
      </c>
      <c r="N139" s="62">
        <f t="shared" ref="N139:W141" si="134">+N140</f>
        <v>0</v>
      </c>
      <c r="O139" s="62">
        <f t="shared" si="134"/>
        <v>218925372998</v>
      </c>
      <c r="P139" s="62">
        <f t="shared" si="134"/>
        <v>32694146994</v>
      </c>
      <c r="Q139" s="62">
        <f t="shared" si="134"/>
        <v>218925372998</v>
      </c>
      <c r="R139" s="62">
        <f t="shared" si="134"/>
        <v>32694146994</v>
      </c>
      <c r="S139" s="62">
        <f t="shared" si="134"/>
        <v>0</v>
      </c>
      <c r="T139" s="62">
        <f t="shared" si="134"/>
        <v>0</v>
      </c>
      <c r="U139" s="62">
        <f t="shared" si="134"/>
        <v>218925372998</v>
      </c>
      <c r="V139" s="62">
        <f t="shared" si="134"/>
        <v>0</v>
      </c>
      <c r="W139" s="62">
        <f t="shared" si="134"/>
        <v>0</v>
      </c>
      <c r="X139" s="38">
        <f t="shared" si="78"/>
        <v>0.87006514043489358</v>
      </c>
      <c r="Y139" s="38">
        <f t="shared" si="79"/>
        <v>0</v>
      </c>
      <c r="Z139" s="38">
        <f t="shared" si="80"/>
        <v>0</v>
      </c>
      <c r="AA139" s="38">
        <f t="shared" si="120"/>
        <v>0</v>
      </c>
      <c r="AB139" s="38" t="s">
        <v>40</v>
      </c>
    </row>
    <row r="140" spans="1:28" ht="84" customHeight="1" x14ac:dyDescent="0.25">
      <c r="A140" s="39" t="s">
        <v>266</v>
      </c>
      <c r="B140" s="34" t="s">
        <v>37</v>
      </c>
      <c r="C140" s="34">
        <v>10</v>
      </c>
      <c r="D140" s="34" t="s">
        <v>38</v>
      </c>
      <c r="E140" s="40" t="s">
        <v>265</v>
      </c>
      <c r="F140" s="62">
        <f t="shared" si="133"/>
        <v>251619519992</v>
      </c>
      <c r="G140" s="62">
        <f t="shared" si="133"/>
        <v>0</v>
      </c>
      <c r="H140" s="62">
        <f t="shared" si="133"/>
        <v>0</v>
      </c>
      <c r="I140" s="62">
        <f t="shared" si="133"/>
        <v>0</v>
      </c>
      <c r="J140" s="62">
        <f t="shared" si="133"/>
        <v>0</v>
      </c>
      <c r="K140" s="62">
        <f t="shared" si="77"/>
        <v>0</v>
      </c>
      <c r="L140" s="66">
        <f>+L141</f>
        <v>251619519992</v>
      </c>
      <c r="M140" s="253">
        <f t="shared" si="132"/>
        <v>2.9062214420143513E-2</v>
      </c>
      <c r="N140" s="62">
        <f t="shared" si="134"/>
        <v>0</v>
      </c>
      <c r="O140" s="62">
        <f t="shared" si="134"/>
        <v>218925372998</v>
      </c>
      <c r="P140" s="62">
        <f t="shared" si="134"/>
        <v>32694146994</v>
      </c>
      <c r="Q140" s="62">
        <f t="shared" si="134"/>
        <v>218925372998</v>
      </c>
      <c r="R140" s="62">
        <f t="shared" si="134"/>
        <v>32694146994</v>
      </c>
      <c r="S140" s="62">
        <f t="shared" si="134"/>
        <v>0</v>
      </c>
      <c r="T140" s="62">
        <f t="shared" si="134"/>
        <v>0</v>
      </c>
      <c r="U140" s="62">
        <f t="shared" si="134"/>
        <v>218925372998</v>
      </c>
      <c r="V140" s="62">
        <f t="shared" si="134"/>
        <v>0</v>
      </c>
      <c r="W140" s="62">
        <f t="shared" si="134"/>
        <v>0</v>
      </c>
      <c r="X140" s="38">
        <f t="shared" si="78"/>
        <v>0.87006514043489358</v>
      </c>
      <c r="Y140" s="38">
        <f t="shared" si="79"/>
        <v>0</v>
      </c>
      <c r="Z140" s="38">
        <f t="shared" si="80"/>
        <v>0</v>
      </c>
      <c r="AA140" s="38">
        <f t="shared" si="120"/>
        <v>0</v>
      </c>
      <c r="AB140" s="38" t="s">
        <v>40</v>
      </c>
    </row>
    <row r="141" spans="1:28" ht="32.25" customHeight="1" x14ac:dyDescent="0.25">
      <c r="A141" s="39" t="s">
        <v>267</v>
      </c>
      <c r="B141" s="34" t="s">
        <v>37</v>
      </c>
      <c r="C141" s="34">
        <v>10</v>
      </c>
      <c r="D141" s="34" t="s">
        <v>38</v>
      </c>
      <c r="E141" s="40" t="s">
        <v>268</v>
      </c>
      <c r="F141" s="62">
        <f t="shared" si="133"/>
        <v>251619519992</v>
      </c>
      <c r="G141" s="62">
        <f t="shared" si="133"/>
        <v>0</v>
      </c>
      <c r="H141" s="62">
        <f t="shared" si="133"/>
        <v>0</v>
      </c>
      <c r="I141" s="62">
        <f t="shared" si="133"/>
        <v>0</v>
      </c>
      <c r="J141" s="62">
        <f t="shared" si="133"/>
        <v>0</v>
      </c>
      <c r="K141" s="62">
        <f t="shared" ref="K141:K178" si="135">+G141-H141+I141-J141</f>
        <v>0</v>
      </c>
      <c r="L141" s="66">
        <f>+L142</f>
        <v>251619519992</v>
      </c>
      <c r="M141" s="253">
        <f t="shared" si="132"/>
        <v>2.9062214420143513E-2</v>
      </c>
      <c r="N141" s="62">
        <f t="shared" si="134"/>
        <v>0</v>
      </c>
      <c r="O141" s="62">
        <f t="shared" si="134"/>
        <v>218925372998</v>
      </c>
      <c r="P141" s="62">
        <f t="shared" si="134"/>
        <v>32694146994</v>
      </c>
      <c r="Q141" s="62">
        <f t="shared" si="134"/>
        <v>218925372998</v>
      </c>
      <c r="R141" s="62">
        <f t="shared" si="134"/>
        <v>32694146994</v>
      </c>
      <c r="S141" s="62">
        <f t="shared" si="134"/>
        <v>0</v>
      </c>
      <c r="T141" s="62">
        <f t="shared" si="134"/>
        <v>0</v>
      </c>
      <c r="U141" s="62">
        <f t="shared" si="134"/>
        <v>218925372998</v>
      </c>
      <c r="V141" s="62">
        <f t="shared" si="134"/>
        <v>0</v>
      </c>
      <c r="W141" s="62">
        <f t="shared" si="134"/>
        <v>0</v>
      </c>
      <c r="X141" s="38">
        <f t="shared" ref="X141:X204" si="136">+Q141/L141</f>
        <v>0.87006514043489358</v>
      </c>
      <c r="Y141" s="38">
        <f t="shared" ref="Y141:Y204" si="137">+T141/L141</f>
        <v>0</v>
      </c>
      <c r="Z141" s="38">
        <f t="shared" ref="Z141:Z204" si="138">+V141/L141</f>
        <v>0</v>
      </c>
      <c r="AA141" s="38">
        <f t="shared" si="120"/>
        <v>0</v>
      </c>
      <c r="AB141" s="38" t="s">
        <v>40</v>
      </c>
    </row>
    <row r="142" spans="1:28" ht="30" customHeight="1" x14ac:dyDescent="0.25">
      <c r="A142" s="43" t="s">
        <v>269</v>
      </c>
      <c r="B142" s="44" t="s">
        <v>37</v>
      </c>
      <c r="C142" s="44">
        <v>10</v>
      </c>
      <c r="D142" s="44" t="s">
        <v>38</v>
      </c>
      <c r="E142" s="45" t="s">
        <v>258</v>
      </c>
      <c r="F142" s="46">
        <v>251619519992</v>
      </c>
      <c r="G142" s="46">
        <v>0</v>
      </c>
      <c r="H142" s="46">
        <v>0</v>
      </c>
      <c r="I142" s="46">
        <v>0</v>
      </c>
      <c r="J142" s="46">
        <v>0</v>
      </c>
      <c r="K142" s="46">
        <f t="shared" si="135"/>
        <v>0</v>
      </c>
      <c r="L142" s="56">
        <f>+F142+K142</f>
        <v>251619519992</v>
      </c>
      <c r="M142" s="266">
        <f t="shared" si="132"/>
        <v>2.9062214420143513E-2</v>
      </c>
      <c r="N142" s="46">
        <v>0</v>
      </c>
      <c r="O142" s="46">
        <v>218925372998</v>
      </c>
      <c r="P142" s="46">
        <f>L142-O142</f>
        <v>32694146994</v>
      </c>
      <c r="Q142" s="46">
        <v>218925372998</v>
      </c>
      <c r="R142" s="46">
        <f>+L142-Q142</f>
        <v>32694146994</v>
      </c>
      <c r="S142" s="46">
        <f>O142-Q142</f>
        <v>0</v>
      </c>
      <c r="T142" s="46">
        <v>0</v>
      </c>
      <c r="U142" s="46">
        <f>+Q142-T142</f>
        <v>218925372998</v>
      </c>
      <c r="V142" s="46">
        <v>0</v>
      </c>
      <c r="W142" s="88">
        <f>+T142-V142</f>
        <v>0</v>
      </c>
      <c r="X142" s="49">
        <f t="shared" si="136"/>
        <v>0.87006514043489358</v>
      </c>
      <c r="Y142" s="49">
        <f t="shared" si="137"/>
        <v>0</v>
      </c>
      <c r="Z142" s="49">
        <f t="shared" si="138"/>
        <v>0</v>
      </c>
      <c r="AA142" s="49">
        <f t="shared" si="120"/>
        <v>0</v>
      </c>
      <c r="AB142" s="49" t="s">
        <v>40</v>
      </c>
    </row>
    <row r="143" spans="1:28" ht="80.25" customHeight="1" x14ac:dyDescent="0.25">
      <c r="A143" s="39" t="s">
        <v>270</v>
      </c>
      <c r="B143" s="34" t="s">
        <v>37</v>
      </c>
      <c r="C143" s="34">
        <v>10</v>
      </c>
      <c r="D143" s="34" t="s">
        <v>38</v>
      </c>
      <c r="E143" s="95" t="s">
        <v>271</v>
      </c>
      <c r="F143" s="62">
        <f t="shared" ref="F143:J145" si="139">+F144</f>
        <v>189200764831</v>
      </c>
      <c r="G143" s="62">
        <f t="shared" si="139"/>
        <v>0</v>
      </c>
      <c r="H143" s="62">
        <f t="shared" si="139"/>
        <v>0</v>
      </c>
      <c r="I143" s="62">
        <f t="shared" si="139"/>
        <v>0</v>
      </c>
      <c r="J143" s="62">
        <f t="shared" si="139"/>
        <v>0</v>
      </c>
      <c r="K143" s="62">
        <f t="shared" si="135"/>
        <v>0</v>
      </c>
      <c r="L143" s="66">
        <f>+L144</f>
        <v>189200764831</v>
      </c>
      <c r="M143" s="253">
        <f t="shared" si="132"/>
        <v>2.1852808542630126E-2</v>
      </c>
      <c r="N143" s="62">
        <f t="shared" ref="N143:W145" si="140">+N144</f>
        <v>0</v>
      </c>
      <c r="O143" s="62">
        <f t="shared" si="140"/>
        <v>167458960592</v>
      </c>
      <c r="P143" s="62">
        <f t="shared" si="140"/>
        <v>21741804239</v>
      </c>
      <c r="Q143" s="62">
        <f t="shared" si="140"/>
        <v>167458960592</v>
      </c>
      <c r="R143" s="62">
        <f t="shared" si="140"/>
        <v>21741804239</v>
      </c>
      <c r="S143" s="62">
        <f t="shared" si="140"/>
        <v>0</v>
      </c>
      <c r="T143" s="62">
        <f t="shared" si="140"/>
        <v>0</v>
      </c>
      <c r="U143" s="62">
        <f t="shared" si="140"/>
        <v>167458960592</v>
      </c>
      <c r="V143" s="62">
        <f t="shared" si="140"/>
        <v>0</v>
      </c>
      <c r="W143" s="62">
        <f t="shared" si="140"/>
        <v>0</v>
      </c>
      <c r="X143" s="38">
        <f t="shared" si="136"/>
        <v>0.88508606580728966</v>
      </c>
      <c r="Y143" s="38">
        <f t="shared" si="137"/>
        <v>0</v>
      </c>
      <c r="Z143" s="38">
        <f t="shared" si="138"/>
        <v>0</v>
      </c>
      <c r="AA143" s="38">
        <f t="shared" si="120"/>
        <v>0</v>
      </c>
      <c r="AB143" s="38" t="s">
        <v>40</v>
      </c>
    </row>
    <row r="144" spans="1:28" ht="80.25" customHeight="1" x14ac:dyDescent="0.25">
      <c r="A144" s="39" t="s">
        <v>272</v>
      </c>
      <c r="B144" s="34" t="s">
        <v>37</v>
      </c>
      <c r="C144" s="34">
        <v>10</v>
      </c>
      <c r="D144" s="34" t="s">
        <v>38</v>
      </c>
      <c r="E144" s="95" t="s">
        <v>271</v>
      </c>
      <c r="F144" s="62">
        <f t="shared" si="139"/>
        <v>189200764831</v>
      </c>
      <c r="G144" s="62">
        <f t="shared" si="139"/>
        <v>0</v>
      </c>
      <c r="H144" s="62">
        <f t="shared" si="139"/>
        <v>0</v>
      </c>
      <c r="I144" s="62">
        <f t="shared" si="139"/>
        <v>0</v>
      </c>
      <c r="J144" s="62">
        <f t="shared" si="139"/>
        <v>0</v>
      </c>
      <c r="K144" s="62">
        <f t="shared" si="135"/>
        <v>0</v>
      </c>
      <c r="L144" s="66">
        <f>+L145</f>
        <v>189200764831</v>
      </c>
      <c r="M144" s="253">
        <f t="shared" si="132"/>
        <v>2.1852808542630126E-2</v>
      </c>
      <c r="N144" s="62">
        <f t="shared" si="140"/>
        <v>0</v>
      </c>
      <c r="O144" s="62">
        <f t="shared" si="140"/>
        <v>167458960592</v>
      </c>
      <c r="P144" s="62">
        <f t="shared" si="140"/>
        <v>21741804239</v>
      </c>
      <c r="Q144" s="62">
        <f t="shared" si="140"/>
        <v>167458960592</v>
      </c>
      <c r="R144" s="62">
        <f t="shared" si="140"/>
        <v>21741804239</v>
      </c>
      <c r="S144" s="62">
        <f t="shared" si="140"/>
        <v>0</v>
      </c>
      <c r="T144" s="62">
        <f t="shared" si="140"/>
        <v>0</v>
      </c>
      <c r="U144" s="62">
        <f t="shared" si="140"/>
        <v>167458960592</v>
      </c>
      <c r="V144" s="62">
        <f t="shared" si="140"/>
        <v>0</v>
      </c>
      <c r="W144" s="62">
        <f t="shared" si="140"/>
        <v>0</v>
      </c>
      <c r="X144" s="38">
        <f t="shared" si="136"/>
        <v>0.88508606580728966</v>
      </c>
      <c r="Y144" s="38">
        <f t="shared" si="137"/>
        <v>0</v>
      </c>
      <c r="Z144" s="38">
        <f t="shared" si="138"/>
        <v>0</v>
      </c>
      <c r="AA144" s="38">
        <f t="shared" si="120"/>
        <v>0</v>
      </c>
      <c r="AB144" s="38" t="s">
        <v>40</v>
      </c>
    </row>
    <row r="145" spans="1:28" ht="28.5" customHeight="1" x14ac:dyDescent="0.25">
      <c r="A145" s="39" t="s">
        <v>273</v>
      </c>
      <c r="B145" s="34" t="s">
        <v>37</v>
      </c>
      <c r="C145" s="34">
        <v>10</v>
      </c>
      <c r="D145" s="34" t="s">
        <v>38</v>
      </c>
      <c r="E145" s="40" t="s">
        <v>268</v>
      </c>
      <c r="F145" s="62">
        <f t="shared" si="139"/>
        <v>189200764831</v>
      </c>
      <c r="G145" s="62">
        <f t="shared" si="139"/>
        <v>0</v>
      </c>
      <c r="H145" s="62">
        <f t="shared" si="139"/>
        <v>0</v>
      </c>
      <c r="I145" s="62">
        <f t="shared" si="139"/>
        <v>0</v>
      </c>
      <c r="J145" s="62">
        <f t="shared" si="139"/>
        <v>0</v>
      </c>
      <c r="K145" s="62">
        <f t="shared" si="135"/>
        <v>0</v>
      </c>
      <c r="L145" s="66">
        <f>+L146</f>
        <v>189200764831</v>
      </c>
      <c r="M145" s="253">
        <f t="shared" si="132"/>
        <v>2.1852808542630126E-2</v>
      </c>
      <c r="N145" s="62">
        <f t="shared" si="140"/>
        <v>0</v>
      </c>
      <c r="O145" s="62">
        <f t="shared" si="140"/>
        <v>167458960592</v>
      </c>
      <c r="P145" s="62">
        <f t="shared" si="140"/>
        <v>21741804239</v>
      </c>
      <c r="Q145" s="62">
        <f t="shared" si="140"/>
        <v>167458960592</v>
      </c>
      <c r="R145" s="62">
        <f t="shared" si="140"/>
        <v>21741804239</v>
      </c>
      <c r="S145" s="62">
        <f t="shared" si="140"/>
        <v>0</v>
      </c>
      <c r="T145" s="62">
        <f t="shared" si="140"/>
        <v>0</v>
      </c>
      <c r="U145" s="62">
        <f t="shared" si="140"/>
        <v>167458960592</v>
      </c>
      <c r="V145" s="62">
        <f t="shared" si="140"/>
        <v>0</v>
      </c>
      <c r="W145" s="62">
        <f t="shared" si="140"/>
        <v>0</v>
      </c>
      <c r="X145" s="38">
        <f t="shared" si="136"/>
        <v>0.88508606580728966</v>
      </c>
      <c r="Y145" s="38">
        <f t="shared" si="137"/>
        <v>0</v>
      </c>
      <c r="Z145" s="38">
        <f t="shared" si="138"/>
        <v>0</v>
      </c>
      <c r="AA145" s="38">
        <f t="shared" si="120"/>
        <v>0</v>
      </c>
      <c r="AB145" s="38" t="s">
        <v>40</v>
      </c>
    </row>
    <row r="146" spans="1:28" ht="30" customHeight="1" x14ac:dyDescent="0.25">
      <c r="A146" s="43" t="s">
        <v>274</v>
      </c>
      <c r="B146" s="44" t="s">
        <v>37</v>
      </c>
      <c r="C146" s="44">
        <v>10</v>
      </c>
      <c r="D146" s="44" t="s">
        <v>38</v>
      </c>
      <c r="E146" s="45" t="s">
        <v>258</v>
      </c>
      <c r="F146" s="46">
        <v>189200764831</v>
      </c>
      <c r="G146" s="46">
        <v>0</v>
      </c>
      <c r="H146" s="46">
        <v>0</v>
      </c>
      <c r="I146" s="46">
        <v>0</v>
      </c>
      <c r="J146" s="46">
        <v>0</v>
      </c>
      <c r="K146" s="46">
        <f t="shared" si="135"/>
        <v>0</v>
      </c>
      <c r="L146" s="56">
        <f>+F146+K146</f>
        <v>189200764831</v>
      </c>
      <c r="M146" s="266">
        <f t="shared" si="132"/>
        <v>2.1852808542630126E-2</v>
      </c>
      <c r="N146" s="46">
        <v>0</v>
      </c>
      <c r="O146" s="46">
        <v>167458960592</v>
      </c>
      <c r="P146" s="46">
        <f>L146-O146</f>
        <v>21741804239</v>
      </c>
      <c r="Q146" s="46">
        <v>167458960592</v>
      </c>
      <c r="R146" s="46">
        <f>+L146-Q146</f>
        <v>21741804239</v>
      </c>
      <c r="S146" s="46">
        <f>O146-Q146</f>
        <v>0</v>
      </c>
      <c r="T146" s="46">
        <v>0</v>
      </c>
      <c r="U146" s="46">
        <f>+Q146-T146</f>
        <v>167458960592</v>
      </c>
      <c r="V146" s="46">
        <v>0</v>
      </c>
      <c r="W146" s="88">
        <f>+T146-V146</f>
        <v>0</v>
      </c>
      <c r="X146" s="49">
        <f t="shared" si="136"/>
        <v>0.88508606580728966</v>
      </c>
      <c r="Y146" s="49">
        <f t="shared" si="137"/>
        <v>0</v>
      </c>
      <c r="Z146" s="49">
        <f t="shared" si="138"/>
        <v>0</v>
      </c>
      <c r="AA146" s="49">
        <f t="shared" si="120"/>
        <v>0</v>
      </c>
      <c r="AB146" s="49" t="s">
        <v>40</v>
      </c>
    </row>
    <row r="147" spans="1:28" ht="61.5" customHeight="1" x14ac:dyDescent="0.25">
      <c r="A147" s="39" t="s">
        <v>275</v>
      </c>
      <c r="B147" s="34" t="s">
        <v>37</v>
      </c>
      <c r="C147" s="34">
        <v>10</v>
      </c>
      <c r="D147" s="34" t="s">
        <v>38</v>
      </c>
      <c r="E147" s="40" t="s">
        <v>276</v>
      </c>
      <c r="F147" s="62">
        <f t="shared" ref="F147:J149" si="141">+F148</f>
        <v>274975644415</v>
      </c>
      <c r="G147" s="62">
        <f t="shared" si="141"/>
        <v>0</v>
      </c>
      <c r="H147" s="62">
        <f t="shared" si="141"/>
        <v>0</v>
      </c>
      <c r="I147" s="62">
        <f t="shared" si="141"/>
        <v>0</v>
      </c>
      <c r="J147" s="62">
        <f t="shared" si="141"/>
        <v>0</v>
      </c>
      <c r="K147" s="62">
        <f t="shared" si="135"/>
        <v>0</v>
      </c>
      <c r="L147" s="66">
        <f>+L148</f>
        <v>274975644415</v>
      </c>
      <c r="M147" s="253">
        <f t="shared" si="132"/>
        <v>3.1759861629812931E-2</v>
      </c>
      <c r="N147" s="62">
        <f t="shared" ref="N147:W149" si="142">+N148</f>
        <v>0</v>
      </c>
      <c r="O147" s="62">
        <f t="shared" si="142"/>
        <v>224181653018</v>
      </c>
      <c r="P147" s="62">
        <f t="shared" si="142"/>
        <v>50793991397</v>
      </c>
      <c r="Q147" s="62">
        <f t="shared" si="142"/>
        <v>224181653018</v>
      </c>
      <c r="R147" s="62">
        <f t="shared" si="142"/>
        <v>50793991397</v>
      </c>
      <c r="S147" s="62">
        <f t="shared" si="142"/>
        <v>0</v>
      </c>
      <c r="T147" s="62">
        <f t="shared" si="142"/>
        <v>0</v>
      </c>
      <c r="U147" s="62">
        <f t="shared" si="142"/>
        <v>224181653018</v>
      </c>
      <c r="V147" s="62">
        <f t="shared" si="142"/>
        <v>0</v>
      </c>
      <c r="W147" s="62">
        <f t="shared" si="142"/>
        <v>0</v>
      </c>
      <c r="X147" s="38">
        <f t="shared" si="136"/>
        <v>0.81527821671238465</v>
      </c>
      <c r="Y147" s="38">
        <f t="shared" si="137"/>
        <v>0</v>
      </c>
      <c r="Z147" s="38">
        <f t="shared" si="138"/>
        <v>0</v>
      </c>
      <c r="AA147" s="38">
        <f t="shared" si="120"/>
        <v>0</v>
      </c>
      <c r="AB147" s="38" t="s">
        <v>40</v>
      </c>
    </row>
    <row r="148" spans="1:28" ht="61.5" customHeight="1" x14ac:dyDescent="0.25">
      <c r="A148" s="39" t="s">
        <v>277</v>
      </c>
      <c r="B148" s="34" t="s">
        <v>37</v>
      </c>
      <c r="C148" s="34">
        <v>10</v>
      </c>
      <c r="D148" s="34" t="s">
        <v>38</v>
      </c>
      <c r="E148" s="95" t="s">
        <v>276</v>
      </c>
      <c r="F148" s="62">
        <f t="shared" si="141"/>
        <v>274975644415</v>
      </c>
      <c r="G148" s="62">
        <f t="shared" si="141"/>
        <v>0</v>
      </c>
      <c r="H148" s="62">
        <f t="shared" si="141"/>
        <v>0</v>
      </c>
      <c r="I148" s="62">
        <f t="shared" si="141"/>
        <v>0</v>
      </c>
      <c r="J148" s="62">
        <f t="shared" si="141"/>
        <v>0</v>
      </c>
      <c r="K148" s="62">
        <f t="shared" si="135"/>
        <v>0</v>
      </c>
      <c r="L148" s="66">
        <f>+L149</f>
        <v>274975644415</v>
      </c>
      <c r="M148" s="253">
        <f t="shared" si="132"/>
        <v>3.1759861629812931E-2</v>
      </c>
      <c r="N148" s="62">
        <f t="shared" si="142"/>
        <v>0</v>
      </c>
      <c r="O148" s="62">
        <f t="shared" si="142"/>
        <v>224181653018</v>
      </c>
      <c r="P148" s="62">
        <f t="shared" si="142"/>
        <v>50793991397</v>
      </c>
      <c r="Q148" s="62">
        <f t="shared" si="142"/>
        <v>224181653018</v>
      </c>
      <c r="R148" s="62">
        <f t="shared" si="142"/>
        <v>50793991397</v>
      </c>
      <c r="S148" s="62">
        <f t="shared" si="142"/>
        <v>0</v>
      </c>
      <c r="T148" s="62">
        <f t="shared" si="142"/>
        <v>0</v>
      </c>
      <c r="U148" s="62">
        <f t="shared" si="142"/>
        <v>224181653018</v>
      </c>
      <c r="V148" s="62">
        <f t="shared" si="142"/>
        <v>0</v>
      </c>
      <c r="W148" s="62">
        <f t="shared" si="142"/>
        <v>0</v>
      </c>
      <c r="X148" s="38">
        <f t="shared" si="136"/>
        <v>0.81527821671238465</v>
      </c>
      <c r="Y148" s="38">
        <f t="shared" si="137"/>
        <v>0</v>
      </c>
      <c r="Z148" s="38">
        <f t="shared" si="138"/>
        <v>0</v>
      </c>
      <c r="AA148" s="38">
        <f t="shared" si="120"/>
        <v>0</v>
      </c>
      <c r="AB148" s="38" t="s">
        <v>40</v>
      </c>
    </row>
    <row r="149" spans="1:28" ht="35.25" customHeight="1" x14ac:dyDescent="0.25">
      <c r="A149" s="39" t="s">
        <v>278</v>
      </c>
      <c r="B149" s="34" t="s">
        <v>37</v>
      </c>
      <c r="C149" s="34">
        <v>10</v>
      </c>
      <c r="D149" s="34" t="s">
        <v>38</v>
      </c>
      <c r="E149" s="40" t="s">
        <v>268</v>
      </c>
      <c r="F149" s="62">
        <f t="shared" si="141"/>
        <v>274975644415</v>
      </c>
      <c r="G149" s="62">
        <f t="shared" si="141"/>
        <v>0</v>
      </c>
      <c r="H149" s="62">
        <f t="shared" si="141"/>
        <v>0</v>
      </c>
      <c r="I149" s="62">
        <f t="shared" si="141"/>
        <v>0</v>
      </c>
      <c r="J149" s="62">
        <f t="shared" si="141"/>
        <v>0</v>
      </c>
      <c r="K149" s="62">
        <f t="shared" si="135"/>
        <v>0</v>
      </c>
      <c r="L149" s="66">
        <f>+L150</f>
        <v>274975644415</v>
      </c>
      <c r="M149" s="253">
        <f t="shared" si="132"/>
        <v>3.1759861629812931E-2</v>
      </c>
      <c r="N149" s="62">
        <f t="shared" si="142"/>
        <v>0</v>
      </c>
      <c r="O149" s="62">
        <f t="shared" si="142"/>
        <v>224181653018</v>
      </c>
      <c r="P149" s="62">
        <f t="shared" si="142"/>
        <v>50793991397</v>
      </c>
      <c r="Q149" s="62">
        <f t="shared" si="142"/>
        <v>224181653018</v>
      </c>
      <c r="R149" s="62">
        <f t="shared" si="142"/>
        <v>50793991397</v>
      </c>
      <c r="S149" s="62">
        <f t="shared" si="142"/>
        <v>0</v>
      </c>
      <c r="T149" s="62">
        <f t="shared" si="142"/>
        <v>0</v>
      </c>
      <c r="U149" s="62">
        <f t="shared" si="142"/>
        <v>224181653018</v>
      </c>
      <c r="V149" s="62">
        <f t="shared" si="142"/>
        <v>0</v>
      </c>
      <c r="W149" s="62">
        <f t="shared" si="142"/>
        <v>0</v>
      </c>
      <c r="X149" s="38">
        <f t="shared" si="136"/>
        <v>0.81527821671238465</v>
      </c>
      <c r="Y149" s="38">
        <f t="shared" si="137"/>
        <v>0</v>
      </c>
      <c r="Z149" s="38">
        <f t="shared" si="138"/>
        <v>0</v>
      </c>
      <c r="AA149" s="38">
        <f t="shared" si="120"/>
        <v>0</v>
      </c>
      <c r="AB149" s="38" t="s">
        <v>40</v>
      </c>
    </row>
    <row r="150" spans="1:28" ht="30" customHeight="1" x14ac:dyDescent="0.25">
      <c r="A150" s="43" t="s">
        <v>279</v>
      </c>
      <c r="B150" s="44" t="s">
        <v>37</v>
      </c>
      <c r="C150" s="44">
        <v>10</v>
      </c>
      <c r="D150" s="44" t="s">
        <v>38</v>
      </c>
      <c r="E150" s="45" t="s">
        <v>258</v>
      </c>
      <c r="F150" s="46">
        <v>274975644415</v>
      </c>
      <c r="G150" s="46">
        <v>0</v>
      </c>
      <c r="H150" s="46">
        <v>0</v>
      </c>
      <c r="I150" s="46">
        <v>0</v>
      </c>
      <c r="J150" s="46">
        <v>0</v>
      </c>
      <c r="K150" s="46">
        <f t="shared" si="135"/>
        <v>0</v>
      </c>
      <c r="L150" s="56">
        <f>+F150+K150</f>
        <v>274975644415</v>
      </c>
      <c r="M150" s="266">
        <f t="shared" si="132"/>
        <v>3.1759861629812931E-2</v>
      </c>
      <c r="N150" s="46">
        <v>0</v>
      </c>
      <c r="O150" s="46">
        <v>224181653018</v>
      </c>
      <c r="P150" s="46">
        <f>L150-O150</f>
        <v>50793991397</v>
      </c>
      <c r="Q150" s="46">
        <v>224181653018</v>
      </c>
      <c r="R150" s="46">
        <f>+L150-Q150</f>
        <v>50793991397</v>
      </c>
      <c r="S150" s="46">
        <f>O150-Q150</f>
        <v>0</v>
      </c>
      <c r="T150" s="46">
        <v>0</v>
      </c>
      <c r="U150" s="46">
        <f>+Q150-T150</f>
        <v>224181653018</v>
      </c>
      <c r="V150" s="46">
        <v>0</v>
      </c>
      <c r="W150" s="88">
        <f>+T150-V150</f>
        <v>0</v>
      </c>
      <c r="X150" s="49">
        <f t="shared" si="136"/>
        <v>0.81527821671238465</v>
      </c>
      <c r="Y150" s="49">
        <f t="shared" si="137"/>
        <v>0</v>
      </c>
      <c r="Z150" s="49">
        <f t="shared" si="138"/>
        <v>0</v>
      </c>
      <c r="AA150" s="49">
        <f t="shared" si="120"/>
        <v>0</v>
      </c>
      <c r="AB150" s="49" t="s">
        <v>40</v>
      </c>
    </row>
    <row r="151" spans="1:28" ht="81.75" customHeight="1" x14ac:dyDescent="0.25">
      <c r="A151" s="39" t="s">
        <v>280</v>
      </c>
      <c r="B151" s="34" t="s">
        <v>37</v>
      </c>
      <c r="C151" s="34">
        <v>10</v>
      </c>
      <c r="D151" s="34" t="s">
        <v>38</v>
      </c>
      <c r="E151" s="40" t="s">
        <v>281</v>
      </c>
      <c r="F151" s="62">
        <f t="shared" ref="F151:J153" si="143">+F152</f>
        <v>266893075907</v>
      </c>
      <c r="G151" s="62">
        <f t="shared" si="143"/>
        <v>0</v>
      </c>
      <c r="H151" s="62">
        <f t="shared" si="143"/>
        <v>0</v>
      </c>
      <c r="I151" s="62">
        <f t="shared" si="143"/>
        <v>0</v>
      </c>
      <c r="J151" s="62">
        <f t="shared" si="143"/>
        <v>0</v>
      </c>
      <c r="K151" s="62">
        <f t="shared" si="135"/>
        <v>0</v>
      </c>
      <c r="L151" s="66">
        <f>+L152</f>
        <v>266893075907</v>
      </c>
      <c r="M151" s="253">
        <f t="shared" si="132"/>
        <v>3.082631983205231E-2</v>
      </c>
      <c r="N151" s="62">
        <f t="shared" ref="N151:W153" si="144">+N152</f>
        <v>0</v>
      </c>
      <c r="O151" s="62">
        <f t="shared" si="144"/>
        <v>195519818885</v>
      </c>
      <c r="P151" s="62">
        <f t="shared" si="144"/>
        <v>71373257022</v>
      </c>
      <c r="Q151" s="62">
        <f t="shared" si="144"/>
        <v>195519818885</v>
      </c>
      <c r="R151" s="62">
        <f t="shared" si="144"/>
        <v>71373257022</v>
      </c>
      <c r="S151" s="62">
        <f t="shared" si="144"/>
        <v>0</v>
      </c>
      <c r="T151" s="62">
        <f t="shared" si="144"/>
        <v>0</v>
      </c>
      <c r="U151" s="62">
        <f t="shared" si="144"/>
        <v>195519818885</v>
      </c>
      <c r="V151" s="62">
        <f t="shared" si="144"/>
        <v>0</v>
      </c>
      <c r="W151" s="62">
        <f t="shared" si="144"/>
        <v>0</v>
      </c>
      <c r="X151" s="38">
        <f t="shared" si="136"/>
        <v>0.73257733727468333</v>
      </c>
      <c r="Y151" s="38">
        <f t="shared" si="137"/>
        <v>0</v>
      </c>
      <c r="Z151" s="38">
        <f t="shared" si="138"/>
        <v>0</v>
      </c>
      <c r="AA151" s="38">
        <f t="shared" si="120"/>
        <v>0</v>
      </c>
      <c r="AB151" s="38" t="s">
        <v>40</v>
      </c>
    </row>
    <row r="152" spans="1:28" ht="78.75" customHeight="1" x14ac:dyDescent="0.25">
      <c r="A152" s="39" t="s">
        <v>282</v>
      </c>
      <c r="B152" s="34" t="s">
        <v>37</v>
      </c>
      <c r="C152" s="34">
        <v>10</v>
      </c>
      <c r="D152" s="34" t="s">
        <v>38</v>
      </c>
      <c r="E152" s="40" t="s">
        <v>281</v>
      </c>
      <c r="F152" s="62">
        <f t="shared" si="143"/>
        <v>266893075907</v>
      </c>
      <c r="G152" s="62">
        <f t="shared" si="143"/>
        <v>0</v>
      </c>
      <c r="H152" s="62">
        <f t="shared" si="143"/>
        <v>0</v>
      </c>
      <c r="I152" s="62">
        <f t="shared" si="143"/>
        <v>0</v>
      </c>
      <c r="J152" s="62">
        <f t="shared" si="143"/>
        <v>0</v>
      </c>
      <c r="K152" s="62">
        <f t="shared" si="135"/>
        <v>0</v>
      </c>
      <c r="L152" s="66">
        <f>+L153</f>
        <v>266893075907</v>
      </c>
      <c r="M152" s="253">
        <f t="shared" si="132"/>
        <v>3.082631983205231E-2</v>
      </c>
      <c r="N152" s="62">
        <f t="shared" si="144"/>
        <v>0</v>
      </c>
      <c r="O152" s="62">
        <f t="shared" si="144"/>
        <v>195519818885</v>
      </c>
      <c r="P152" s="62">
        <f t="shared" si="144"/>
        <v>71373257022</v>
      </c>
      <c r="Q152" s="62">
        <f t="shared" si="144"/>
        <v>195519818885</v>
      </c>
      <c r="R152" s="62">
        <f t="shared" si="144"/>
        <v>71373257022</v>
      </c>
      <c r="S152" s="62">
        <f t="shared" si="144"/>
        <v>0</v>
      </c>
      <c r="T152" s="62">
        <f t="shared" si="144"/>
        <v>0</v>
      </c>
      <c r="U152" s="62">
        <f t="shared" si="144"/>
        <v>195519818885</v>
      </c>
      <c r="V152" s="62">
        <f t="shared" si="144"/>
        <v>0</v>
      </c>
      <c r="W152" s="62">
        <f t="shared" si="144"/>
        <v>0</v>
      </c>
      <c r="X152" s="38">
        <f t="shared" si="136"/>
        <v>0.73257733727468333</v>
      </c>
      <c r="Y152" s="38">
        <f t="shared" si="137"/>
        <v>0</v>
      </c>
      <c r="Z152" s="38">
        <f t="shared" si="138"/>
        <v>0</v>
      </c>
      <c r="AA152" s="38">
        <f t="shared" si="120"/>
        <v>0</v>
      </c>
      <c r="AB152" s="38" t="s">
        <v>40</v>
      </c>
    </row>
    <row r="153" spans="1:28" ht="40.5" customHeight="1" x14ac:dyDescent="0.25">
      <c r="A153" s="39" t="s">
        <v>283</v>
      </c>
      <c r="B153" s="34" t="s">
        <v>37</v>
      </c>
      <c r="C153" s="34">
        <v>10</v>
      </c>
      <c r="D153" s="34" t="s">
        <v>38</v>
      </c>
      <c r="E153" s="40" t="s">
        <v>268</v>
      </c>
      <c r="F153" s="62">
        <f t="shared" si="143"/>
        <v>266893075907</v>
      </c>
      <c r="G153" s="62">
        <f t="shared" si="143"/>
        <v>0</v>
      </c>
      <c r="H153" s="62">
        <f t="shared" si="143"/>
        <v>0</v>
      </c>
      <c r="I153" s="62">
        <f t="shared" si="143"/>
        <v>0</v>
      </c>
      <c r="J153" s="62">
        <f t="shared" si="143"/>
        <v>0</v>
      </c>
      <c r="K153" s="62">
        <f t="shared" si="135"/>
        <v>0</v>
      </c>
      <c r="L153" s="66">
        <f>+L154</f>
        <v>266893075907</v>
      </c>
      <c r="M153" s="253">
        <f t="shared" si="132"/>
        <v>3.082631983205231E-2</v>
      </c>
      <c r="N153" s="62">
        <f t="shared" si="144"/>
        <v>0</v>
      </c>
      <c r="O153" s="62">
        <f t="shared" si="144"/>
        <v>195519818885</v>
      </c>
      <c r="P153" s="62">
        <f t="shared" si="144"/>
        <v>71373257022</v>
      </c>
      <c r="Q153" s="62">
        <f t="shared" si="144"/>
        <v>195519818885</v>
      </c>
      <c r="R153" s="62">
        <f t="shared" si="144"/>
        <v>71373257022</v>
      </c>
      <c r="S153" s="62">
        <f t="shared" si="144"/>
        <v>0</v>
      </c>
      <c r="T153" s="62">
        <f t="shared" si="144"/>
        <v>0</v>
      </c>
      <c r="U153" s="62">
        <f t="shared" si="144"/>
        <v>195519818885</v>
      </c>
      <c r="V153" s="62">
        <f t="shared" si="144"/>
        <v>0</v>
      </c>
      <c r="W153" s="62">
        <f t="shared" si="144"/>
        <v>0</v>
      </c>
      <c r="X153" s="38">
        <f t="shared" si="136"/>
        <v>0.73257733727468333</v>
      </c>
      <c r="Y153" s="38">
        <f t="shared" si="137"/>
        <v>0</v>
      </c>
      <c r="Z153" s="38">
        <f t="shared" si="138"/>
        <v>0</v>
      </c>
      <c r="AA153" s="38">
        <f t="shared" si="120"/>
        <v>0</v>
      </c>
      <c r="AB153" s="38" t="s">
        <v>40</v>
      </c>
    </row>
    <row r="154" spans="1:28" ht="30" customHeight="1" x14ac:dyDescent="0.25">
      <c r="A154" s="43" t="s">
        <v>284</v>
      </c>
      <c r="B154" s="44" t="s">
        <v>37</v>
      </c>
      <c r="C154" s="44">
        <v>10</v>
      </c>
      <c r="D154" s="44" t="s">
        <v>38</v>
      </c>
      <c r="E154" s="45" t="s">
        <v>258</v>
      </c>
      <c r="F154" s="46">
        <v>266893075907</v>
      </c>
      <c r="G154" s="46">
        <v>0</v>
      </c>
      <c r="H154" s="46">
        <v>0</v>
      </c>
      <c r="I154" s="46">
        <v>0</v>
      </c>
      <c r="J154" s="46">
        <v>0</v>
      </c>
      <c r="K154" s="46">
        <f t="shared" si="135"/>
        <v>0</v>
      </c>
      <c r="L154" s="56">
        <f>+F154+K154</f>
        <v>266893075907</v>
      </c>
      <c r="M154" s="266">
        <f t="shared" si="132"/>
        <v>3.082631983205231E-2</v>
      </c>
      <c r="N154" s="46">
        <v>0</v>
      </c>
      <c r="O154" s="46">
        <v>195519818885</v>
      </c>
      <c r="P154" s="46">
        <f>L154-O154</f>
        <v>71373257022</v>
      </c>
      <c r="Q154" s="46">
        <v>195519818885</v>
      </c>
      <c r="R154" s="46">
        <f>+L154-Q154</f>
        <v>71373257022</v>
      </c>
      <c r="S154" s="46">
        <f>O154-Q154</f>
        <v>0</v>
      </c>
      <c r="T154" s="46">
        <v>0</v>
      </c>
      <c r="U154" s="46">
        <f>+Q154-T154</f>
        <v>195519818885</v>
      </c>
      <c r="V154" s="46">
        <v>0</v>
      </c>
      <c r="W154" s="48">
        <f>+T154-V154</f>
        <v>0</v>
      </c>
      <c r="X154" s="49">
        <f t="shared" si="136"/>
        <v>0.73257733727468333</v>
      </c>
      <c r="Y154" s="49">
        <f t="shared" si="137"/>
        <v>0</v>
      </c>
      <c r="Z154" s="49">
        <f t="shared" si="138"/>
        <v>0</v>
      </c>
      <c r="AA154" s="49">
        <f t="shared" si="120"/>
        <v>0</v>
      </c>
      <c r="AB154" s="49" t="s">
        <v>40</v>
      </c>
    </row>
    <row r="155" spans="1:28" ht="72.75" customHeight="1" x14ac:dyDescent="0.25">
      <c r="A155" s="39" t="s">
        <v>285</v>
      </c>
      <c r="B155" s="34" t="s">
        <v>37</v>
      </c>
      <c r="C155" s="34">
        <v>10</v>
      </c>
      <c r="D155" s="34" t="s">
        <v>38</v>
      </c>
      <c r="E155" s="40" t="s">
        <v>286</v>
      </c>
      <c r="F155" s="62">
        <f t="shared" ref="F155:J157" si="145">+F156</f>
        <v>192137774875</v>
      </c>
      <c r="G155" s="62">
        <f t="shared" si="145"/>
        <v>0</v>
      </c>
      <c r="H155" s="62">
        <f t="shared" si="145"/>
        <v>0</v>
      </c>
      <c r="I155" s="62">
        <f t="shared" si="145"/>
        <v>0</v>
      </c>
      <c r="J155" s="62">
        <f t="shared" si="145"/>
        <v>0</v>
      </c>
      <c r="K155" s="62">
        <f t="shared" si="135"/>
        <v>0</v>
      </c>
      <c r="L155" s="66">
        <f>+L156</f>
        <v>192137774875</v>
      </c>
      <c r="M155" s="253">
        <f t="shared" si="132"/>
        <v>2.2192035068678492E-2</v>
      </c>
      <c r="N155" s="62">
        <f t="shared" ref="N155:W157" si="146">+N156</f>
        <v>0</v>
      </c>
      <c r="O155" s="62">
        <f t="shared" si="146"/>
        <v>121374341606</v>
      </c>
      <c r="P155" s="62">
        <f t="shared" si="146"/>
        <v>70763433269</v>
      </c>
      <c r="Q155" s="62">
        <f t="shared" si="146"/>
        <v>121374341606</v>
      </c>
      <c r="R155" s="62">
        <f t="shared" si="146"/>
        <v>70763433269</v>
      </c>
      <c r="S155" s="62">
        <f t="shared" si="146"/>
        <v>0</v>
      </c>
      <c r="T155" s="62">
        <f t="shared" si="146"/>
        <v>0</v>
      </c>
      <c r="U155" s="62">
        <f t="shared" si="146"/>
        <v>121374341606</v>
      </c>
      <c r="V155" s="62">
        <f t="shared" si="146"/>
        <v>0</v>
      </c>
      <c r="W155" s="62">
        <f t="shared" si="146"/>
        <v>0</v>
      </c>
      <c r="X155" s="38">
        <f t="shared" si="136"/>
        <v>0.63170473211196021</v>
      </c>
      <c r="Y155" s="38">
        <f t="shared" si="137"/>
        <v>0</v>
      </c>
      <c r="Z155" s="38">
        <f t="shared" si="138"/>
        <v>0</v>
      </c>
      <c r="AA155" s="38">
        <f t="shared" si="120"/>
        <v>0</v>
      </c>
      <c r="AB155" s="38" t="s">
        <v>40</v>
      </c>
    </row>
    <row r="156" spans="1:28" ht="72.75" customHeight="1" x14ac:dyDescent="0.25">
      <c r="A156" s="39" t="s">
        <v>287</v>
      </c>
      <c r="B156" s="34" t="s">
        <v>37</v>
      </c>
      <c r="C156" s="34">
        <v>10</v>
      </c>
      <c r="D156" s="34" t="s">
        <v>38</v>
      </c>
      <c r="E156" s="95" t="s">
        <v>286</v>
      </c>
      <c r="F156" s="62">
        <f t="shared" si="145"/>
        <v>192137774875</v>
      </c>
      <c r="G156" s="62">
        <f t="shared" si="145"/>
        <v>0</v>
      </c>
      <c r="H156" s="62">
        <f t="shared" si="145"/>
        <v>0</v>
      </c>
      <c r="I156" s="62">
        <f t="shared" si="145"/>
        <v>0</v>
      </c>
      <c r="J156" s="62">
        <f t="shared" si="145"/>
        <v>0</v>
      </c>
      <c r="K156" s="62">
        <f t="shared" si="135"/>
        <v>0</v>
      </c>
      <c r="L156" s="66">
        <f>+L157</f>
        <v>192137774875</v>
      </c>
      <c r="M156" s="253">
        <f t="shared" si="132"/>
        <v>2.2192035068678492E-2</v>
      </c>
      <c r="N156" s="62">
        <f t="shared" si="146"/>
        <v>0</v>
      </c>
      <c r="O156" s="62">
        <f t="shared" si="146"/>
        <v>121374341606</v>
      </c>
      <c r="P156" s="62">
        <f t="shared" si="146"/>
        <v>70763433269</v>
      </c>
      <c r="Q156" s="62">
        <f t="shared" si="146"/>
        <v>121374341606</v>
      </c>
      <c r="R156" s="62">
        <f t="shared" si="146"/>
        <v>70763433269</v>
      </c>
      <c r="S156" s="62">
        <f t="shared" si="146"/>
        <v>0</v>
      </c>
      <c r="T156" s="62">
        <f t="shared" si="146"/>
        <v>0</v>
      </c>
      <c r="U156" s="62">
        <f t="shared" si="146"/>
        <v>121374341606</v>
      </c>
      <c r="V156" s="62">
        <f t="shared" si="146"/>
        <v>0</v>
      </c>
      <c r="W156" s="62">
        <f t="shared" si="146"/>
        <v>0</v>
      </c>
      <c r="X156" s="38">
        <f t="shared" si="136"/>
        <v>0.63170473211196021</v>
      </c>
      <c r="Y156" s="38">
        <f t="shared" si="137"/>
        <v>0</v>
      </c>
      <c r="Z156" s="38">
        <f t="shared" si="138"/>
        <v>0</v>
      </c>
      <c r="AA156" s="38">
        <f t="shared" si="120"/>
        <v>0</v>
      </c>
      <c r="AB156" s="38" t="s">
        <v>40</v>
      </c>
    </row>
    <row r="157" spans="1:28" ht="32.25" customHeight="1" x14ac:dyDescent="0.25">
      <c r="A157" s="39" t="s">
        <v>288</v>
      </c>
      <c r="B157" s="34" t="s">
        <v>37</v>
      </c>
      <c r="C157" s="34">
        <v>10</v>
      </c>
      <c r="D157" s="34" t="s">
        <v>38</v>
      </c>
      <c r="E157" s="40" t="s">
        <v>268</v>
      </c>
      <c r="F157" s="62">
        <f t="shared" si="145"/>
        <v>192137774875</v>
      </c>
      <c r="G157" s="62">
        <f t="shared" si="145"/>
        <v>0</v>
      </c>
      <c r="H157" s="62">
        <f t="shared" si="145"/>
        <v>0</v>
      </c>
      <c r="I157" s="62">
        <f t="shared" si="145"/>
        <v>0</v>
      </c>
      <c r="J157" s="62">
        <f t="shared" si="145"/>
        <v>0</v>
      </c>
      <c r="K157" s="62">
        <f t="shared" si="135"/>
        <v>0</v>
      </c>
      <c r="L157" s="66">
        <f>+L158</f>
        <v>192137774875</v>
      </c>
      <c r="M157" s="253">
        <f t="shared" si="132"/>
        <v>2.2192035068678492E-2</v>
      </c>
      <c r="N157" s="62">
        <f t="shared" si="146"/>
        <v>0</v>
      </c>
      <c r="O157" s="62">
        <f t="shared" si="146"/>
        <v>121374341606</v>
      </c>
      <c r="P157" s="62">
        <f t="shared" si="146"/>
        <v>70763433269</v>
      </c>
      <c r="Q157" s="62">
        <f t="shared" si="146"/>
        <v>121374341606</v>
      </c>
      <c r="R157" s="62">
        <f t="shared" si="146"/>
        <v>70763433269</v>
      </c>
      <c r="S157" s="62">
        <f t="shared" si="146"/>
        <v>0</v>
      </c>
      <c r="T157" s="62">
        <f t="shared" si="146"/>
        <v>0</v>
      </c>
      <c r="U157" s="62">
        <f t="shared" si="146"/>
        <v>121374341606</v>
      </c>
      <c r="V157" s="62">
        <f t="shared" si="146"/>
        <v>0</v>
      </c>
      <c r="W157" s="62">
        <f t="shared" si="146"/>
        <v>0</v>
      </c>
      <c r="X157" s="38">
        <f t="shared" si="136"/>
        <v>0.63170473211196021</v>
      </c>
      <c r="Y157" s="38">
        <f t="shared" si="137"/>
        <v>0</v>
      </c>
      <c r="Z157" s="38">
        <f t="shared" si="138"/>
        <v>0</v>
      </c>
      <c r="AA157" s="38">
        <f t="shared" si="120"/>
        <v>0</v>
      </c>
      <c r="AB157" s="38" t="s">
        <v>40</v>
      </c>
    </row>
    <row r="158" spans="1:28" ht="30" customHeight="1" x14ac:dyDescent="0.25">
      <c r="A158" s="43" t="s">
        <v>289</v>
      </c>
      <c r="B158" s="44" t="s">
        <v>37</v>
      </c>
      <c r="C158" s="44">
        <v>10</v>
      </c>
      <c r="D158" s="44" t="s">
        <v>38</v>
      </c>
      <c r="E158" s="45" t="s">
        <v>258</v>
      </c>
      <c r="F158" s="46">
        <v>192137774875</v>
      </c>
      <c r="G158" s="46">
        <v>0</v>
      </c>
      <c r="H158" s="46">
        <v>0</v>
      </c>
      <c r="I158" s="46">
        <v>0</v>
      </c>
      <c r="J158" s="46">
        <v>0</v>
      </c>
      <c r="K158" s="46">
        <f t="shared" si="135"/>
        <v>0</v>
      </c>
      <c r="L158" s="56">
        <f>+F158+K158</f>
        <v>192137774875</v>
      </c>
      <c r="M158" s="266">
        <f t="shared" si="132"/>
        <v>2.2192035068678492E-2</v>
      </c>
      <c r="N158" s="46">
        <v>0</v>
      </c>
      <c r="O158" s="46">
        <v>121374341606</v>
      </c>
      <c r="P158" s="46">
        <f>L158-O158</f>
        <v>70763433269</v>
      </c>
      <c r="Q158" s="46">
        <v>121374341606</v>
      </c>
      <c r="R158" s="46">
        <f>+L158-Q158</f>
        <v>70763433269</v>
      </c>
      <c r="S158" s="46">
        <f>O158-Q158</f>
        <v>0</v>
      </c>
      <c r="T158" s="46">
        <v>0</v>
      </c>
      <c r="U158" s="46">
        <f>+Q158-T158</f>
        <v>121374341606</v>
      </c>
      <c r="V158" s="46">
        <v>0</v>
      </c>
      <c r="W158" s="48">
        <f>+T158-V158</f>
        <v>0</v>
      </c>
      <c r="X158" s="49">
        <f t="shared" si="136"/>
        <v>0.63170473211196021</v>
      </c>
      <c r="Y158" s="49">
        <f t="shared" si="137"/>
        <v>0</v>
      </c>
      <c r="Z158" s="49">
        <f t="shared" si="138"/>
        <v>0</v>
      </c>
      <c r="AA158" s="49">
        <f t="shared" si="120"/>
        <v>0</v>
      </c>
      <c r="AB158" s="49" t="s">
        <v>40</v>
      </c>
    </row>
    <row r="159" spans="1:28" ht="87" customHeight="1" x14ac:dyDescent="0.25">
      <c r="A159" s="39" t="s">
        <v>290</v>
      </c>
      <c r="B159" s="34" t="s">
        <v>37</v>
      </c>
      <c r="C159" s="34">
        <v>10</v>
      </c>
      <c r="D159" s="34" t="s">
        <v>38</v>
      </c>
      <c r="E159" s="40" t="s">
        <v>291</v>
      </c>
      <c r="F159" s="62">
        <f t="shared" ref="F159:J161" si="147">+F160</f>
        <v>207433599602</v>
      </c>
      <c r="G159" s="62">
        <f t="shared" si="147"/>
        <v>0</v>
      </c>
      <c r="H159" s="62">
        <f t="shared" si="147"/>
        <v>0</v>
      </c>
      <c r="I159" s="62">
        <f t="shared" si="147"/>
        <v>0</v>
      </c>
      <c r="J159" s="62">
        <f t="shared" si="147"/>
        <v>0</v>
      </c>
      <c r="K159" s="62">
        <f t="shared" si="135"/>
        <v>0</v>
      </c>
      <c r="L159" s="66">
        <f>+L160</f>
        <v>207433599602</v>
      </c>
      <c r="M159" s="253">
        <f t="shared" si="132"/>
        <v>2.3958712542521302E-2</v>
      </c>
      <c r="N159" s="62">
        <f t="shared" ref="N159:W161" si="148">+N160</f>
        <v>0</v>
      </c>
      <c r="O159" s="62">
        <f t="shared" si="148"/>
        <v>129511913718</v>
      </c>
      <c r="P159" s="62">
        <f t="shared" si="148"/>
        <v>77921685884</v>
      </c>
      <c r="Q159" s="62">
        <f t="shared" si="148"/>
        <v>129511913718</v>
      </c>
      <c r="R159" s="62">
        <f t="shared" si="148"/>
        <v>77921685884</v>
      </c>
      <c r="S159" s="62">
        <f t="shared" si="148"/>
        <v>0</v>
      </c>
      <c r="T159" s="62">
        <f t="shared" si="148"/>
        <v>0</v>
      </c>
      <c r="U159" s="62">
        <f t="shared" si="148"/>
        <v>129511913718</v>
      </c>
      <c r="V159" s="62">
        <f t="shared" si="148"/>
        <v>0</v>
      </c>
      <c r="W159" s="62">
        <f t="shared" si="148"/>
        <v>0</v>
      </c>
      <c r="X159" s="38">
        <f t="shared" si="136"/>
        <v>0.62435359539868529</v>
      </c>
      <c r="Y159" s="38">
        <f t="shared" si="137"/>
        <v>0</v>
      </c>
      <c r="Z159" s="38">
        <f t="shared" si="138"/>
        <v>0</v>
      </c>
      <c r="AA159" s="38">
        <f t="shared" si="120"/>
        <v>0</v>
      </c>
      <c r="AB159" s="38" t="s">
        <v>40</v>
      </c>
    </row>
    <row r="160" spans="1:28" ht="85.5" customHeight="1" x14ac:dyDescent="0.25">
      <c r="A160" s="39" t="s">
        <v>292</v>
      </c>
      <c r="B160" s="34" t="s">
        <v>37</v>
      </c>
      <c r="C160" s="34">
        <v>10</v>
      </c>
      <c r="D160" s="34" t="s">
        <v>38</v>
      </c>
      <c r="E160" s="95" t="s">
        <v>291</v>
      </c>
      <c r="F160" s="62">
        <f t="shared" si="147"/>
        <v>207433599602</v>
      </c>
      <c r="G160" s="62">
        <f t="shared" si="147"/>
        <v>0</v>
      </c>
      <c r="H160" s="62">
        <f t="shared" si="147"/>
        <v>0</v>
      </c>
      <c r="I160" s="62">
        <f t="shared" si="147"/>
        <v>0</v>
      </c>
      <c r="J160" s="62">
        <f t="shared" si="147"/>
        <v>0</v>
      </c>
      <c r="K160" s="62">
        <f t="shared" si="135"/>
        <v>0</v>
      </c>
      <c r="L160" s="66">
        <f>+L161</f>
        <v>207433599602</v>
      </c>
      <c r="M160" s="253">
        <f t="shared" si="132"/>
        <v>2.3958712542521302E-2</v>
      </c>
      <c r="N160" s="62">
        <f t="shared" si="148"/>
        <v>0</v>
      </c>
      <c r="O160" s="62">
        <f t="shared" si="148"/>
        <v>129511913718</v>
      </c>
      <c r="P160" s="62">
        <f t="shared" si="148"/>
        <v>77921685884</v>
      </c>
      <c r="Q160" s="62">
        <f t="shared" si="148"/>
        <v>129511913718</v>
      </c>
      <c r="R160" s="62">
        <f t="shared" si="148"/>
        <v>77921685884</v>
      </c>
      <c r="S160" s="62">
        <f t="shared" si="148"/>
        <v>0</v>
      </c>
      <c r="T160" s="62">
        <f t="shared" si="148"/>
        <v>0</v>
      </c>
      <c r="U160" s="62">
        <f t="shared" si="148"/>
        <v>129511913718</v>
      </c>
      <c r="V160" s="62">
        <f t="shared" si="148"/>
        <v>0</v>
      </c>
      <c r="W160" s="62">
        <f t="shared" si="148"/>
        <v>0</v>
      </c>
      <c r="X160" s="38">
        <f t="shared" si="136"/>
        <v>0.62435359539868529</v>
      </c>
      <c r="Y160" s="38">
        <f t="shared" si="137"/>
        <v>0</v>
      </c>
      <c r="Z160" s="38">
        <f t="shared" si="138"/>
        <v>0</v>
      </c>
      <c r="AA160" s="38">
        <f t="shared" si="120"/>
        <v>0</v>
      </c>
      <c r="AB160" s="38" t="s">
        <v>40</v>
      </c>
    </row>
    <row r="161" spans="1:28" ht="31.5" customHeight="1" x14ac:dyDescent="0.25">
      <c r="A161" s="39" t="s">
        <v>293</v>
      </c>
      <c r="B161" s="34" t="s">
        <v>37</v>
      </c>
      <c r="C161" s="34">
        <v>10</v>
      </c>
      <c r="D161" s="34" t="s">
        <v>38</v>
      </c>
      <c r="E161" s="40" t="s">
        <v>268</v>
      </c>
      <c r="F161" s="62">
        <f t="shared" si="147"/>
        <v>207433599602</v>
      </c>
      <c r="G161" s="62">
        <f t="shared" si="147"/>
        <v>0</v>
      </c>
      <c r="H161" s="62">
        <f t="shared" si="147"/>
        <v>0</v>
      </c>
      <c r="I161" s="62">
        <f t="shared" si="147"/>
        <v>0</v>
      </c>
      <c r="J161" s="62">
        <f t="shared" si="147"/>
        <v>0</v>
      </c>
      <c r="K161" s="62">
        <f t="shared" si="135"/>
        <v>0</v>
      </c>
      <c r="L161" s="66">
        <f>+L162</f>
        <v>207433599602</v>
      </c>
      <c r="M161" s="253">
        <f t="shared" si="132"/>
        <v>2.3958712542521302E-2</v>
      </c>
      <c r="N161" s="62">
        <f t="shared" si="148"/>
        <v>0</v>
      </c>
      <c r="O161" s="62">
        <f t="shared" si="148"/>
        <v>129511913718</v>
      </c>
      <c r="P161" s="62">
        <f t="shared" si="148"/>
        <v>77921685884</v>
      </c>
      <c r="Q161" s="62">
        <f t="shared" si="148"/>
        <v>129511913718</v>
      </c>
      <c r="R161" s="62">
        <f t="shared" si="148"/>
        <v>77921685884</v>
      </c>
      <c r="S161" s="62">
        <f t="shared" si="148"/>
        <v>0</v>
      </c>
      <c r="T161" s="62">
        <f t="shared" si="148"/>
        <v>0</v>
      </c>
      <c r="U161" s="62">
        <f t="shared" si="148"/>
        <v>129511913718</v>
      </c>
      <c r="V161" s="62">
        <f t="shared" si="148"/>
        <v>0</v>
      </c>
      <c r="W161" s="62">
        <f t="shared" si="148"/>
        <v>0</v>
      </c>
      <c r="X161" s="38">
        <f t="shared" si="136"/>
        <v>0.62435359539868529</v>
      </c>
      <c r="Y161" s="38">
        <f t="shared" si="137"/>
        <v>0</v>
      </c>
      <c r="Z161" s="38">
        <f t="shared" si="138"/>
        <v>0</v>
      </c>
      <c r="AA161" s="38">
        <f t="shared" si="120"/>
        <v>0</v>
      </c>
      <c r="AB161" s="38" t="s">
        <v>40</v>
      </c>
    </row>
    <row r="162" spans="1:28" ht="30" customHeight="1" x14ac:dyDescent="0.25">
      <c r="A162" s="43" t="s">
        <v>294</v>
      </c>
      <c r="B162" s="44" t="s">
        <v>37</v>
      </c>
      <c r="C162" s="44">
        <v>10</v>
      </c>
      <c r="D162" s="44" t="s">
        <v>38</v>
      </c>
      <c r="E162" s="45" t="s">
        <v>258</v>
      </c>
      <c r="F162" s="46">
        <v>207433599602</v>
      </c>
      <c r="G162" s="46">
        <v>0</v>
      </c>
      <c r="H162" s="46">
        <v>0</v>
      </c>
      <c r="I162" s="46">
        <v>0</v>
      </c>
      <c r="J162" s="46">
        <v>0</v>
      </c>
      <c r="K162" s="46">
        <f t="shared" si="135"/>
        <v>0</v>
      </c>
      <c r="L162" s="56">
        <f>+F162+K162</f>
        <v>207433599602</v>
      </c>
      <c r="M162" s="266">
        <f t="shared" si="132"/>
        <v>2.3958712542521302E-2</v>
      </c>
      <c r="N162" s="46">
        <v>0</v>
      </c>
      <c r="O162" s="46">
        <v>129511913718</v>
      </c>
      <c r="P162" s="46">
        <f>L162-O162</f>
        <v>77921685884</v>
      </c>
      <c r="Q162" s="46">
        <v>129511913718</v>
      </c>
      <c r="R162" s="46">
        <f>+L162-Q162</f>
        <v>77921685884</v>
      </c>
      <c r="S162" s="46">
        <f>O162-Q162</f>
        <v>0</v>
      </c>
      <c r="T162" s="46">
        <v>0</v>
      </c>
      <c r="U162" s="46">
        <f>+Q162-T162</f>
        <v>129511913718</v>
      </c>
      <c r="V162" s="46">
        <v>0</v>
      </c>
      <c r="W162" s="48">
        <f>+T162-V162</f>
        <v>0</v>
      </c>
      <c r="X162" s="49">
        <f t="shared" si="136"/>
        <v>0.62435359539868529</v>
      </c>
      <c r="Y162" s="49">
        <f t="shared" si="137"/>
        <v>0</v>
      </c>
      <c r="Z162" s="49">
        <f t="shared" si="138"/>
        <v>0</v>
      </c>
      <c r="AA162" s="49">
        <f t="shared" si="120"/>
        <v>0</v>
      </c>
      <c r="AB162" s="49" t="s">
        <v>40</v>
      </c>
    </row>
    <row r="163" spans="1:28" ht="65.25" customHeight="1" x14ac:dyDescent="0.25">
      <c r="A163" s="39" t="s">
        <v>295</v>
      </c>
      <c r="B163" s="34" t="s">
        <v>37</v>
      </c>
      <c r="C163" s="34">
        <v>10</v>
      </c>
      <c r="D163" s="34" t="s">
        <v>38</v>
      </c>
      <c r="E163" s="40" t="s">
        <v>296</v>
      </c>
      <c r="F163" s="62">
        <f t="shared" ref="F163:J165" si="149">+F164</f>
        <v>231731619930</v>
      </c>
      <c r="G163" s="62">
        <f t="shared" si="149"/>
        <v>0</v>
      </c>
      <c r="H163" s="62">
        <f t="shared" si="149"/>
        <v>0</v>
      </c>
      <c r="I163" s="62">
        <f t="shared" si="149"/>
        <v>0</v>
      </c>
      <c r="J163" s="62">
        <f t="shared" si="149"/>
        <v>0</v>
      </c>
      <c r="K163" s="62">
        <f t="shared" si="135"/>
        <v>0</v>
      </c>
      <c r="L163" s="66">
        <f>+L164</f>
        <v>231731619930</v>
      </c>
      <c r="M163" s="253">
        <f t="shared" si="132"/>
        <v>2.6765149327631587E-2</v>
      </c>
      <c r="N163" s="62">
        <f t="shared" ref="N163:W165" si="150">+N164</f>
        <v>0</v>
      </c>
      <c r="O163" s="62">
        <f t="shared" si="150"/>
        <v>142803800035</v>
      </c>
      <c r="P163" s="62">
        <f t="shared" si="150"/>
        <v>88927819895</v>
      </c>
      <c r="Q163" s="62">
        <f t="shared" si="150"/>
        <v>142803800035</v>
      </c>
      <c r="R163" s="62">
        <f t="shared" si="150"/>
        <v>88927819895</v>
      </c>
      <c r="S163" s="62">
        <f t="shared" si="150"/>
        <v>0</v>
      </c>
      <c r="T163" s="62">
        <f t="shared" si="150"/>
        <v>0</v>
      </c>
      <c r="U163" s="62">
        <f t="shared" si="150"/>
        <v>142803800035</v>
      </c>
      <c r="V163" s="62">
        <f t="shared" si="150"/>
        <v>0</v>
      </c>
      <c r="W163" s="62">
        <f t="shared" si="150"/>
        <v>0</v>
      </c>
      <c r="X163" s="38">
        <f t="shared" si="136"/>
        <v>0.61624650135418402</v>
      </c>
      <c r="Y163" s="38">
        <f t="shared" si="137"/>
        <v>0</v>
      </c>
      <c r="Z163" s="38">
        <f t="shared" si="138"/>
        <v>0</v>
      </c>
      <c r="AA163" s="38">
        <f t="shared" si="120"/>
        <v>0</v>
      </c>
      <c r="AB163" s="38" t="s">
        <v>40</v>
      </c>
    </row>
    <row r="164" spans="1:28" ht="63.75" customHeight="1" x14ac:dyDescent="0.25">
      <c r="A164" s="39" t="s">
        <v>297</v>
      </c>
      <c r="B164" s="34" t="s">
        <v>37</v>
      </c>
      <c r="C164" s="34">
        <v>10</v>
      </c>
      <c r="D164" s="34" t="s">
        <v>38</v>
      </c>
      <c r="E164" s="95" t="s">
        <v>296</v>
      </c>
      <c r="F164" s="62">
        <f t="shared" si="149"/>
        <v>231731619930</v>
      </c>
      <c r="G164" s="62">
        <f t="shared" si="149"/>
        <v>0</v>
      </c>
      <c r="H164" s="62">
        <f t="shared" si="149"/>
        <v>0</v>
      </c>
      <c r="I164" s="62">
        <f t="shared" si="149"/>
        <v>0</v>
      </c>
      <c r="J164" s="62">
        <f t="shared" si="149"/>
        <v>0</v>
      </c>
      <c r="K164" s="62">
        <f t="shared" si="135"/>
        <v>0</v>
      </c>
      <c r="L164" s="66">
        <f>+L165</f>
        <v>231731619930</v>
      </c>
      <c r="M164" s="253">
        <f t="shared" si="132"/>
        <v>2.6765149327631587E-2</v>
      </c>
      <c r="N164" s="62">
        <f t="shared" si="150"/>
        <v>0</v>
      </c>
      <c r="O164" s="62">
        <f t="shared" si="150"/>
        <v>142803800035</v>
      </c>
      <c r="P164" s="62">
        <f t="shared" si="150"/>
        <v>88927819895</v>
      </c>
      <c r="Q164" s="62">
        <f t="shared" si="150"/>
        <v>142803800035</v>
      </c>
      <c r="R164" s="62">
        <f t="shared" si="150"/>
        <v>88927819895</v>
      </c>
      <c r="S164" s="62">
        <f t="shared" si="150"/>
        <v>0</v>
      </c>
      <c r="T164" s="62">
        <f t="shared" si="150"/>
        <v>0</v>
      </c>
      <c r="U164" s="62">
        <f t="shared" si="150"/>
        <v>142803800035</v>
      </c>
      <c r="V164" s="62">
        <f t="shared" si="150"/>
        <v>0</v>
      </c>
      <c r="W164" s="62">
        <f t="shared" si="150"/>
        <v>0</v>
      </c>
      <c r="X164" s="38">
        <f t="shared" si="136"/>
        <v>0.61624650135418402</v>
      </c>
      <c r="Y164" s="38">
        <f t="shared" si="137"/>
        <v>0</v>
      </c>
      <c r="Z164" s="38">
        <f t="shared" si="138"/>
        <v>0</v>
      </c>
      <c r="AA164" s="38">
        <f t="shared" si="120"/>
        <v>0</v>
      </c>
      <c r="AB164" s="38" t="s">
        <v>40</v>
      </c>
    </row>
    <row r="165" spans="1:28" ht="38.25" customHeight="1" x14ac:dyDescent="0.25">
      <c r="A165" s="39" t="s">
        <v>298</v>
      </c>
      <c r="B165" s="34" t="s">
        <v>37</v>
      </c>
      <c r="C165" s="34">
        <v>10</v>
      </c>
      <c r="D165" s="34" t="s">
        <v>38</v>
      </c>
      <c r="E165" s="40" t="s">
        <v>268</v>
      </c>
      <c r="F165" s="62">
        <f t="shared" si="149"/>
        <v>231731619930</v>
      </c>
      <c r="G165" s="62">
        <f t="shared" si="149"/>
        <v>0</v>
      </c>
      <c r="H165" s="62">
        <f t="shared" si="149"/>
        <v>0</v>
      </c>
      <c r="I165" s="62">
        <f t="shared" si="149"/>
        <v>0</v>
      </c>
      <c r="J165" s="62">
        <f t="shared" si="149"/>
        <v>0</v>
      </c>
      <c r="K165" s="62">
        <f t="shared" si="135"/>
        <v>0</v>
      </c>
      <c r="L165" s="66">
        <f>+L166</f>
        <v>231731619930</v>
      </c>
      <c r="M165" s="253">
        <f t="shared" si="132"/>
        <v>2.6765149327631587E-2</v>
      </c>
      <c r="N165" s="62">
        <f t="shared" si="150"/>
        <v>0</v>
      </c>
      <c r="O165" s="62">
        <f t="shared" si="150"/>
        <v>142803800035</v>
      </c>
      <c r="P165" s="62">
        <f t="shared" si="150"/>
        <v>88927819895</v>
      </c>
      <c r="Q165" s="62">
        <f t="shared" si="150"/>
        <v>142803800035</v>
      </c>
      <c r="R165" s="62">
        <f t="shared" si="150"/>
        <v>88927819895</v>
      </c>
      <c r="S165" s="62">
        <f t="shared" si="150"/>
        <v>0</v>
      </c>
      <c r="T165" s="62">
        <f t="shared" si="150"/>
        <v>0</v>
      </c>
      <c r="U165" s="62">
        <f t="shared" si="150"/>
        <v>142803800035</v>
      </c>
      <c r="V165" s="62">
        <f t="shared" si="150"/>
        <v>0</v>
      </c>
      <c r="W165" s="62">
        <f t="shared" si="150"/>
        <v>0</v>
      </c>
      <c r="X165" s="38">
        <f t="shared" si="136"/>
        <v>0.61624650135418402</v>
      </c>
      <c r="Y165" s="38">
        <f t="shared" si="137"/>
        <v>0</v>
      </c>
      <c r="Z165" s="38">
        <f t="shared" si="138"/>
        <v>0</v>
      </c>
      <c r="AA165" s="38">
        <f t="shared" si="120"/>
        <v>0</v>
      </c>
      <c r="AB165" s="38" t="s">
        <v>40</v>
      </c>
    </row>
    <row r="166" spans="1:28" ht="30" customHeight="1" x14ac:dyDescent="0.25">
      <c r="A166" s="43" t="s">
        <v>299</v>
      </c>
      <c r="B166" s="44" t="s">
        <v>37</v>
      </c>
      <c r="C166" s="44">
        <v>10</v>
      </c>
      <c r="D166" s="44" t="s">
        <v>38</v>
      </c>
      <c r="E166" s="45" t="s">
        <v>258</v>
      </c>
      <c r="F166" s="46">
        <v>231731619930</v>
      </c>
      <c r="G166" s="46">
        <v>0</v>
      </c>
      <c r="H166" s="46">
        <v>0</v>
      </c>
      <c r="I166" s="46">
        <v>0</v>
      </c>
      <c r="J166" s="46">
        <v>0</v>
      </c>
      <c r="K166" s="46">
        <f t="shared" si="135"/>
        <v>0</v>
      </c>
      <c r="L166" s="56">
        <f>+F166+K166</f>
        <v>231731619930</v>
      </c>
      <c r="M166" s="266">
        <f t="shared" si="132"/>
        <v>2.6765149327631587E-2</v>
      </c>
      <c r="N166" s="46">
        <v>0</v>
      </c>
      <c r="O166" s="46">
        <v>142803800035</v>
      </c>
      <c r="P166" s="46">
        <f>L166-O166</f>
        <v>88927819895</v>
      </c>
      <c r="Q166" s="46">
        <v>142803800035</v>
      </c>
      <c r="R166" s="46">
        <f>+L166-Q166</f>
        <v>88927819895</v>
      </c>
      <c r="S166" s="46">
        <f>O166-Q166</f>
        <v>0</v>
      </c>
      <c r="T166" s="46">
        <v>0</v>
      </c>
      <c r="U166" s="46">
        <f>+Q166-T166</f>
        <v>142803800035</v>
      </c>
      <c r="V166" s="46">
        <v>0</v>
      </c>
      <c r="W166" s="48">
        <f>+T166-V166</f>
        <v>0</v>
      </c>
      <c r="X166" s="49">
        <f t="shared" si="136"/>
        <v>0.61624650135418402</v>
      </c>
      <c r="Y166" s="49">
        <f t="shared" si="137"/>
        <v>0</v>
      </c>
      <c r="Z166" s="49">
        <f t="shared" si="138"/>
        <v>0</v>
      </c>
      <c r="AA166" s="49">
        <f t="shared" si="120"/>
        <v>0</v>
      </c>
      <c r="AB166" s="49" t="s">
        <v>40</v>
      </c>
    </row>
    <row r="167" spans="1:28" ht="49.5" customHeight="1" x14ac:dyDescent="0.25">
      <c r="A167" s="96" t="s">
        <v>300</v>
      </c>
      <c r="B167" s="34" t="s">
        <v>37</v>
      </c>
      <c r="C167" s="34">
        <v>10</v>
      </c>
      <c r="D167" s="34" t="s">
        <v>38</v>
      </c>
      <c r="E167" s="40" t="s">
        <v>301</v>
      </c>
      <c r="F167" s="62">
        <f t="shared" ref="F167:J168" si="151">+F168</f>
        <v>12761000000</v>
      </c>
      <c r="G167" s="62">
        <f t="shared" si="151"/>
        <v>0</v>
      </c>
      <c r="H167" s="62">
        <f t="shared" si="151"/>
        <v>0</v>
      </c>
      <c r="I167" s="62">
        <f t="shared" si="151"/>
        <v>0</v>
      </c>
      <c r="J167" s="62">
        <f t="shared" si="151"/>
        <v>0</v>
      </c>
      <c r="K167" s="62">
        <f t="shared" si="135"/>
        <v>0</v>
      </c>
      <c r="L167" s="66">
        <f>+L168</f>
        <v>12761000000</v>
      </c>
      <c r="M167" s="42">
        <f t="shared" si="132"/>
        <v>1.4739036074277647E-3</v>
      </c>
      <c r="N167" s="62">
        <f t="shared" ref="N167:W168" si="152">+N168</f>
        <v>0</v>
      </c>
      <c r="O167" s="62">
        <f t="shared" si="152"/>
        <v>11294317091</v>
      </c>
      <c r="P167" s="62">
        <f t="shared" si="152"/>
        <v>1466682909</v>
      </c>
      <c r="Q167" s="62">
        <f t="shared" si="152"/>
        <v>10579701839.879999</v>
      </c>
      <c r="R167" s="62">
        <f t="shared" si="152"/>
        <v>2181298160.1200008</v>
      </c>
      <c r="S167" s="62">
        <f t="shared" si="152"/>
        <v>714615251.12000084</v>
      </c>
      <c r="T167" s="62">
        <f t="shared" si="152"/>
        <v>4410542514.1999998</v>
      </c>
      <c r="U167" s="62">
        <f t="shared" si="152"/>
        <v>6169159325.6799994</v>
      </c>
      <c r="V167" s="62">
        <f t="shared" si="152"/>
        <v>4260895543.1999998</v>
      </c>
      <c r="W167" s="62">
        <f t="shared" si="152"/>
        <v>149646971</v>
      </c>
      <c r="X167" s="38">
        <f t="shared" si="136"/>
        <v>0.82906526446830175</v>
      </c>
      <c r="Y167" s="38">
        <f t="shared" si="137"/>
        <v>0.34562671532011596</v>
      </c>
      <c r="Z167" s="38">
        <f t="shared" si="138"/>
        <v>0.33389981531227958</v>
      </c>
      <c r="AA167" s="38">
        <f t="shared" si="120"/>
        <v>0.41688722243329557</v>
      </c>
      <c r="AB167" s="38">
        <f>+V167/T167</f>
        <v>0.96607062044675851</v>
      </c>
    </row>
    <row r="168" spans="1:28" ht="49.5" customHeight="1" x14ac:dyDescent="0.25">
      <c r="A168" s="39" t="s">
        <v>302</v>
      </c>
      <c r="B168" s="34" t="s">
        <v>37</v>
      </c>
      <c r="C168" s="34">
        <v>10</v>
      </c>
      <c r="D168" s="34" t="s">
        <v>38</v>
      </c>
      <c r="E168" s="40" t="s">
        <v>301</v>
      </c>
      <c r="F168" s="62">
        <f t="shared" si="151"/>
        <v>12761000000</v>
      </c>
      <c r="G168" s="62">
        <f t="shared" si="151"/>
        <v>0</v>
      </c>
      <c r="H168" s="62">
        <f t="shared" si="151"/>
        <v>0</v>
      </c>
      <c r="I168" s="62">
        <f t="shared" si="151"/>
        <v>0</v>
      </c>
      <c r="J168" s="62">
        <f t="shared" si="151"/>
        <v>0</v>
      </c>
      <c r="K168" s="62">
        <f t="shared" si="135"/>
        <v>0</v>
      </c>
      <c r="L168" s="66">
        <f>+L169</f>
        <v>12761000000</v>
      </c>
      <c r="M168" s="42">
        <f t="shared" si="132"/>
        <v>1.4739036074277647E-3</v>
      </c>
      <c r="N168" s="62">
        <f t="shared" si="152"/>
        <v>0</v>
      </c>
      <c r="O168" s="62">
        <f t="shared" si="152"/>
        <v>11294317091</v>
      </c>
      <c r="P168" s="62">
        <f t="shared" si="152"/>
        <v>1466682909</v>
      </c>
      <c r="Q168" s="62">
        <f t="shared" si="152"/>
        <v>10579701839.879999</v>
      </c>
      <c r="R168" s="62">
        <f t="shared" si="152"/>
        <v>2181298160.1200008</v>
      </c>
      <c r="S168" s="62">
        <f t="shared" si="152"/>
        <v>714615251.12000084</v>
      </c>
      <c r="T168" s="62">
        <f t="shared" si="152"/>
        <v>4410542514.1999998</v>
      </c>
      <c r="U168" s="62">
        <f t="shared" si="152"/>
        <v>6169159325.6799994</v>
      </c>
      <c r="V168" s="62">
        <f t="shared" si="152"/>
        <v>4260895543.1999998</v>
      </c>
      <c r="W168" s="62">
        <f t="shared" si="152"/>
        <v>149646971</v>
      </c>
      <c r="X168" s="38">
        <f t="shared" si="136"/>
        <v>0.82906526446830175</v>
      </c>
      <c r="Y168" s="38">
        <f t="shared" si="137"/>
        <v>0.34562671532011596</v>
      </c>
      <c r="Z168" s="38">
        <f t="shared" si="138"/>
        <v>0.33389981531227958</v>
      </c>
      <c r="AA168" s="38">
        <f t="shared" si="120"/>
        <v>0.41688722243329557</v>
      </c>
      <c r="AB168" s="38">
        <f>+V168/T168</f>
        <v>0.96607062044675851</v>
      </c>
    </row>
    <row r="169" spans="1:28" ht="49.5" customHeight="1" x14ac:dyDescent="0.25">
      <c r="A169" s="39" t="s">
        <v>303</v>
      </c>
      <c r="B169" s="34" t="s">
        <v>37</v>
      </c>
      <c r="C169" s="34">
        <v>10</v>
      </c>
      <c r="D169" s="34" t="s">
        <v>38</v>
      </c>
      <c r="E169" s="40" t="s">
        <v>304</v>
      </c>
      <c r="F169" s="62">
        <f>SUM(F170:F170)</f>
        <v>12761000000</v>
      </c>
      <c r="G169" s="62">
        <f>SUM(G170:G170)</f>
        <v>0</v>
      </c>
      <c r="H169" s="62">
        <f>SUM(H170:H170)</f>
        <v>0</v>
      </c>
      <c r="I169" s="62">
        <f>SUM(I170:I170)</f>
        <v>0</v>
      </c>
      <c r="J169" s="62">
        <f>SUM(J170:J170)</f>
        <v>0</v>
      </c>
      <c r="K169" s="62">
        <f t="shared" si="135"/>
        <v>0</v>
      </c>
      <c r="L169" s="66">
        <f>SUM(L170:L170)</f>
        <v>12761000000</v>
      </c>
      <c r="M169" s="42">
        <f t="shared" si="132"/>
        <v>1.4739036074277647E-3</v>
      </c>
      <c r="N169" s="62">
        <f t="shared" ref="N169:W169" si="153">SUM(N170:N170)</f>
        <v>0</v>
      </c>
      <c r="O169" s="62">
        <f t="shared" si="153"/>
        <v>11294317091</v>
      </c>
      <c r="P169" s="62">
        <f t="shared" si="153"/>
        <v>1466682909</v>
      </c>
      <c r="Q169" s="62">
        <f t="shared" si="153"/>
        <v>10579701839.879999</v>
      </c>
      <c r="R169" s="62">
        <f t="shared" si="153"/>
        <v>2181298160.1200008</v>
      </c>
      <c r="S169" s="62">
        <f t="shared" si="153"/>
        <v>714615251.12000084</v>
      </c>
      <c r="T169" s="62">
        <f t="shared" si="153"/>
        <v>4410542514.1999998</v>
      </c>
      <c r="U169" s="62">
        <f t="shared" si="153"/>
        <v>6169159325.6799994</v>
      </c>
      <c r="V169" s="62">
        <f t="shared" si="153"/>
        <v>4260895543.1999998</v>
      </c>
      <c r="W169" s="62">
        <f t="shared" si="153"/>
        <v>149646971</v>
      </c>
      <c r="X169" s="38">
        <f t="shared" si="136"/>
        <v>0.82906526446830175</v>
      </c>
      <c r="Y169" s="38">
        <f t="shared" si="137"/>
        <v>0.34562671532011596</v>
      </c>
      <c r="Z169" s="38">
        <f t="shared" si="138"/>
        <v>0.33389981531227958</v>
      </c>
      <c r="AA169" s="38">
        <f t="shared" si="120"/>
        <v>0.41688722243329557</v>
      </c>
      <c r="AB169" s="38">
        <f>+V169/T169</f>
        <v>0.96607062044675851</v>
      </c>
    </row>
    <row r="170" spans="1:28" ht="30" customHeight="1" x14ac:dyDescent="0.25">
      <c r="A170" s="43" t="s">
        <v>305</v>
      </c>
      <c r="B170" s="44" t="s">
        <v>37</v>
      </c>
      <c r="C170" s="44">
        <v>10</v>
      </c>
      <c r="D170" s="44" t="s">
        <v>38</v>
      </c>
      <c r="E170" s="45" t="s">
        <v>258</v>
      </c>
      <c r="F170" s="46">
        <v>12761000000</v>
      </c>
      <c r="G170" s="46">
        <v>0</v>
      </c>
      <c r="H170" s="46">
        <v>0</v>
      </c>
      <c r="I170" s="46">
        <v>0</v>
      </c>
      <c r="J170" s="46">
        <v>0</v>
      </c>
      <c r="K170" s="46">
        <f t="shared" si="135"/>
        <v>0</v>
      </c>
      <c r="L170" s="56">
        <f>+F170+K170</f>
        <v>12761000000</v>
      </c>
      <c r="M170" s="51">
        <f t="shared" si="132"/>
        <v>1.4739036074277647E-3</v>
      </c>
      <c r="N170" s="46">
        <v>0</v>
      </c>
      <c r="O170" s="56">
        <v>11294317091</v>
      </c>
      <c r="P170" s="46">
        <f>L170-O170</f>
        <v>1466682909</v>
      </c>
      <c r="Q170" s="56">
        <v>10579701839.879999</v>
      </c>
      <c r="R170" s="46">
        <f>+L170-Q170</f>
        <v>2181298160.1200008</v>
      </c>
      <c r="S170" s="46">
        <f>O170-Q170</f>
        <v>714615251.12000084</v>
      </c>
      <c r="T170" s="46">
        <v>4410542514.1999998</v>
      </c>
      <c r="U170" s="46">
        <f>+Q170-T170</f>
        <v>6169159325.6799994</v>
      </c>
      <c r="V170" s="46">
        <v>4260895543.1999998</v>
      </c>
      <c r="W170" s="48">
        <f>+T170-V170</f>
        <v>149646971</v>
      </c>
      <c r="X170" s="49">
        <f t="shared" si="136"/>
        <v>0.82906526446830175</v>
      </c>
      <c r="Y170" s="49">
        <f t="shared" si="137"/>
        <v>0.34562671532011596</v>
      </c>
      <c r="Z170" s="49">
        <f t="shared" si="138"/>
        <v>0.33389981531227958</v>
      </c>
      <c r="AA170" s="49">
        <f t="shared" si="120"/>
        <v>0.41688722243329557</v>
      </c>
      <c r="AB170" s="49">
        <f>+V170/T170</f>
        <v>0.96607062044675851</v>
      </c>
    </row>
    <row r="171" spans="1:28" ht="69.75" customHeight="1" x14ac:dyDescent="0.25">
      <c r="A171" s="39" t="s">
        <v>306</v>
      </c>
      <c r="B171" s="34" t="s">
        <v>37</v>
      </c>
      <c r="C171" s="34">
        <v>10</v>
      </c>
      <c r="D171" s="34" t="s">
        <v>38</v>
      </c>
      <c r="E171" s="40" t="s">
        <v>307</v>
      </c>
      <c r="F171" s="62">
        <f t="shared" ref="F171:J173" si="154">+F172</f>
        <v>246157631169</v>
      </c>
      <c r="G171" s="62">
        <f t="shared" si="154"/>
        <v>0</v>
      </c>
      <c r="H171" s="62">
        <f t="shared" si="154"/>
        <v>0</v>
      </c>
      <c r="I171" s="62">
        <f t="shared" si="154"/>
        <v>0</v>
      </c>
      <c r="J171" s="62">
        <f t="shared" si="154"/>
        <v>0</v>
      </c>
      <c r="K171" s="62">
        <f t="shared" si="135"/>
        <v>0</v>
      </c>
      <c r="L171" s="66">
        <f>+L172</f>
        <v>246157631169</v>
      </c>
      <c r="M171" s="253">
        <f t="shared" si="132"/>
        <v>2.8431362790993047E-2</v>
      </c>
      <c r="N171" s="62">
        <f t="shared" ref="N171:W173" si="155">+N172</f>
        <v>0</v>
      </c>
      <c r="O171" s="62">
        <f t="shared" si="155"/>
        <v>181243825733</v>
      </c>
      <c r="P171" s="62">
        <f t="shared" si="155"/>
        <v>64913805436</v>
      </c>
      <c r="Q171" s="62">
        <f t="shared" si="155"/>
        <v>181243825733</v>
      </c>
      <c r="R171" s="62">
        <f t="shared" si="155"/>
        <v>64913805436</v>
      </c>
      <c r="S171" s="62">
        <f t="shared" si="155"/>
        <v>0</v>
      </c>
      <c r="T171" s="62">
        <f t="shared" si="155"/>
        <v>0</v>
      </c>
      <c r="U171" s="62">
        <f t="shared" si="155"/>
        <v>181243825733</v>
      </c>
      <c r="V171" s="62">
        <f t="shared" si="155"/>
        <v>0</v>
      </c>
      <c r="W171" s="62">
        <f t="shared" si="155"/>
        <v>0</v>
      </c>
      <c r="X171" s="38">
        <f t="shared" si="136"/>
        <v>0.73629172035932822</v>
      </c>
      <c r="Y171" s="38">
        <f t="shared" si="137"/>
        <v>0</v>
      </c>
      <c r="Z171" s="38">
        <f t="shared" si="138"/>
        <v>0</v>
      </c>
      <c r="AA171" s="38">
        <f t="shared" si="120"/>
        <v>0</v>
      </c>
      <c r="AB171" s="38" t="s">
        <v>40</v>
      </c>
    </row>
    <row r="172" spans="1:28" ht="70.5" customHeight="1" x14ac:dyDescent="0.25">
      <c r="A172" s="39" t="s">
        <v>308</v>
      </c>
      <c r="B172" s="34" t="s">
        <v>37</v>
      </c>
      <c r="C172" s="34">
        <v>10</v>
      </c>
      <c r="D172" s="34" t="s">
        <v>38</v>
      </c>
      <c r="E172" s="95" t="s">
        <v>307</v>
      </c>
      <c r="F172" s="62">
        <f t="shared" si="154"/>
        <v>246157631169</v>
      </c>
      <c r="G172" s="62">
        <f t="shared" si="154"/>
        <v>0</v>
      </c>
      <c r="H172" s="62">
        <f t="shared" si="154"/>
        <v>0</v>
      </c>
      <c r="I172" s="62">
        <f t="shared" si="154"/>
        <v>0</v>
      </c>
      <c r="J172" s="62">
        <f t="shared" si="154"/>
        <v>0</v>
      </c>
      <c r="K172" s="62">
        <f t="shared" si="135"/>
        <v>0</v>
      </c>
      <c r="L172" s="66">
        <f>+L173</f>
        <v>246157631169</v>
      </c>
      <c r="M172" s="253">
        <f t="shared" si="132"/>
        <v>2.8431362790993047E-2</v>
      </c>
      <c r="N172" s="62">
        <f t="shared" si="155"/>
        <v>0</v>
      </c>
      <c r="O172" s="62">
        <f t="shared" si="155"/>
        <v>181243825733</v>
      </c>
      <c r="P172" s="62">
        <f t="shared" si="155"/>
        <v>64913805436</v>
      </c>
      <c r="Q172" s="62">
        <f t="shared" si="155"/>
        <v>181243825733</v>
      </c>
      <c r="R172" s="62">
        <f t="shared" si="155"/>
        <v>64913805436</v>
      </c>
      <c r="S172" s="62">
        <f t="shared" si="155"/>
        <v>0</v>
      </c>
      <c r="T172" s="62">
        <f t="shared" si="155"/>
        <v>0</v>
      </c>
      <c r="U172" s="62">
        <f t="shared" si="155"/>
        <v>181243825733</v>
      </c>
      <c r="V172" s="62">
        <f t="shared" si="155"/>
        <v>0</v>
      </c>
      <c r="W172" s="62">
        <f t="shared" si="155"/>
        <v>0</v>
      </c>
      <c r="X172" s="38">
        <f t="shared" si="136"/>
        <v>0.73629172035932822</v>
      </c>
      <c r="Y172" s="38">
        <f t="shared" si="137"/>
        <v>0</v>
      </c>
      <c r="Z172" s="38">
        <f t="shared" si="138"/>
        <v>0</v>
      </c>
      <c r="AA172" s="38">
        <f t="shared" si="120"/>
        <v>0</v>
      </c>
      <c r="AB172" s="38" t="s">
        <v>40</v>
      </c>
    </row>
    <row r="173" spans="1:28" ht="29.25" customHeight="1" x14ac:dyDescent="0.25">
      <c r="A173" s="39" t="s">
        <v>309</v>
      </c>
      <c r="B173" s="34" t="s">
        <v>37</v>
      </c>
      <c r="C173" s="34">
        <v>10</v>
      </c>
      <c r="D173" s="34" t="s">
        <v>38</v>
      </c>
      <c r="E173" s="40" t="s">
        <v>268</v>
      </c>
      <c r="F173" s="62">
        <f t="shared" si="154"/>
        <v>246157631169</v>
      </c>
      <c r="G173" s="62">
        <f t="shared" si="154"/>
        <v>0</v>
      </c>
      <c r="H173" s="62">
        <f t="shared" si="154"/>
        <v>0</v>
      </c>
      <c r="I173" s="62">
        <f t="shared" si="154"/>
        <v>0</v>
      </c>
      <c r="J173" s="62">
        <f t="shared" si="154"/>
        <v>0</v>
      </c>
      <c r="K173" s="62">
        <f t="shared" si="135"/>
        <v>0</v>
      </c>
      <c r="L173" s="66">
        <f>+L174</f>
        <v>246157631169</v>
      </c>
      <c r="M173" s="253">
        <f t="shared" si="132"/>
        <v>2.8431362790993047E-2</v>
      </c>
      <c r="N173" s="62">
        <f t="shared" si="155"/>
        <v>0</v>
      </c>
      <c r="O173" s="62">
        <f t="shared" si="155"/>
        <v>181243825733</v>
      </c>
      <c r="P173" s="62">
        <f t="shared" si="155"/>
        <v>64913805436</v>
      </c>
      <c r="Q173" s="62">
        <f t="shared" si="155"/>
        <v>181243825733</v>
      </c>
      <c r="R173" s="62">
        <f t="shared" si="155"/>
        <v>64913805436</v>
      </c>
      <c r="S173" s="62">
        <f t="shared" si="155"/>
        <v>0</v>
      </c>
      <c r="T173" s="62">
        <f t="shared" si="155"/>
        <v>0</v>
      </c>
      <c r="U173" s="62">
        <f t="shared" si="155"/>
        <v>181243825733</v>
      </c>
      <c r="V173" s="62">
        <f t="shared" si="155"/>
        <v>0</v>
      </c>
      <c r="W173" s="62">
        <f t="shared" si="155"/>
        <v>0</v>
      </c>
      <c r="X173" s="38">
        <f t="shared" si="136"/>
        <v>0.73629172035932822</v>
      </c>
      <c r="Y173" s="38">
        <f t="shared" si="137"/>
        <v>0</v>
      </c>
      <c r="Z173" s="38">
        <f t="shared" si="138"/>
        <v>0</v>
      </c>
      <c r="AA173" s="38">
        <f t="shared" si="120"/>
        <v>0</v>
      </c>
      <c r="AB173" s="38" t="s">
        <v>40</v>
      </c>
    </row>
    <row r="174" spans="1:28" ht="30" customHeight="1" x14ac:dyDescent="0.25">
      <c r="A174" s="43" t="s">
        <v>310</v>
      </c>
      <c r="B174" s="44" t="s">
        <v>37</v>
      </c>
      <c r="C174" s="44">
        <v>10</v>
      </c>
      <c r="D174" s="44" t="s">
        <v>38</v>
      </c>
      <c r="E174" s="45" t="s">
        <v>258</v>
      </c>
      <c r="F174" s="46">
        <v>246157631169</v>
      </c>
      <c r="G174" s="46">
        <v>0</v>
      </c>
      <c r="H174" s="46">
        <v>0</v>
      </c>
      <c r="I174" s="46">
        <v>0</v>
      </c>
      <c r="J174" s="46">
        <v>0</v>
      </c>
      <c r="K174" s="46">
        <f t="shared" si="135"/>
        <v>0</v>
      </c>
      <c r="L174" s="56">
        <f>+F174+K174</f>
        <v>246157631169</v>
      </c>
      <c r="M174" s="253">
        <f t="shared" si="132"/>
        <v>2.8431362790993047E-2</v>
      </c>
      <c r="N174" s="46">
        <v>0</v>
      </c>
      <c r="O174" s="46">
        <v>181243825733</v>
      </c>
      <c r="P174" s="46">
        <f>L174-O174</f>
        <v>64913805436</v>
      </c>
      <c r="Q174" s="46">
        <v>181243825733</v>
      </c>
      <c r="R174" s="46">
        <f>+L174-Q174</f>
        <v>64913805436</v>
      </c>
      <c r="S174" s="46">
        <f>O174-Q174</f>
        <v>0</v>
      </c>
      <c r="T174" s="46">
        <v>0</v>
      </c>
      <c r="U174" s="46">
        <f>+Q174-T174</f>
        <v>181243825733</v>
      </c>
      <c r="V174" s="46">
        <v>0</v>
      </c>
      <c r="W174" s="48">
        <f>+T174-V174</f>
        <v>0</v>
      </c>
      <c r="X174" s="49">
        <f t="shared" si="136"/>
        <v>0.73629172035932822</v>
      </c>
      <c r="Y174" s="49">
        <f t="shared" si="137"/>
        <v>0</v>
      </c>
      <c r="Z174" s="49">
        <f t="shared" si="138"/>
        <v>0</v>
      </c>
      <c r="AA174" s="49">
        <f t="shared" si="120"/>
        <v>0</v>
      </c>
      <c r="AB174" s="49" t="s">
        <v>40</v>
      </c>
    </row>
    <row r="175" spans="1:28" ht="49.5" customHeight="1" x14ac:dyDescent="0.25">
      <c r="A175" s="39" t="s">
        <v>311</v>
      </c>
      <c r="B175" s="34" t="s">
        <v>37</v>
      </c>
      <c r="C175" s="34">
        <v>10</v>
      </c>
      <c r="D175" s="34" t="s">
        <v>38</v>
      </c>
      <c r="E175" s="40" t="s">
        <v>312</v>
      </c>
      <c r="F175" s="62">
        <f t="shared" ref="F175:J177" si="156">+F176</f>
        <v>283126047866</v>
      </c>
      <c r="G175" s="62">
        <f t="shared" si="156"/>
        <v>0</v>
      </c>
      <c r="H175" s="62">
        <f t="shared" si="156"/>
        <v>0</v>
      </c>
      <c r="I175" s="62">
        <f t="shared" si="156"/>
        <v>0</v>
      </c>
      <c r="J175" s="62">
        <f t="shared" si="156"/>
        <v>0</v>
      </c>
      <c r="K175" s="62">
        <f t="shared" si="135"/>
        <v>0</v>
      </c>
      <c r="L175" s="66">
        <f>+L176</f>
        <v>283126047866</v>
      </c>
      <c r="M175" s="253">
        <f t="shared" si="132"/>
        <v>3.2701238406587521E-2</v>
      </c>
      <c r="N175" s="62">
        <f t="shared" ref="N175:W177" si="157">+N176</f>
        <v>0</v>
      </c>
      <c r="O175" s="62">
        <f t="shared" si="157"/>
        <v>217578018008</v>
      </c>
      <c r="P175" s="62">
        <f t="shared" si="157"/>
        <v>65548029858</v>
      </c>
      <c r="Q175" s="62">
        <f t="shared" si="157"/>
        <v>217578018008</v>
      </c>
      <c r="R175" s="62">
        <f t="shared" si="157"/>
        <v>65548029858</v>
      </c>
      <c r="S175" s="62">
        <f t="shared" si="157"/>
        <v>0</v>
      </c>
      <c r="T175" s="62">
        <f t="shared" si="157"/>
        <v>0</v>
      </c>
      <c r="U175" s="62">
        <f t="shared" si="157"/>
        <v>217578018008</v>
      </c>
      <c r="V175" s="62">
        <f t="shared" si="157"/>
        <v>0</v>
      </c>
      <c r="W175" s="62">
        <f t="shared" si="157"/>
        <v>0</v>
      </c>
      <c r="X175" s="38">
        <f t="shared" si="136"/>
        <v>0.76848463660601418</v>
      </c>
      <c r="Y175" s="38">
        <f t="shared" si="137"/>
        <v>0</v>
      </c>
      <c r="Z175" s="38">
        <f t="shared" si="138"/>
        <v>0</v>
      </c>
      <c r="AA175" s="38">
        <f t="shared" si="120"/>
        <v>0</v>
      </c>
      <c r="AB175" s="38" t="s">
        <v>40</v>
      </c>
    </row>
    <row r="176" spans="1:28" ht="49.5" customHeight="1" x14ac:dyDescent="0.25">
      <c r="A176" s="39" t="s">
        <v>313</v>
      </c>
      <c r="B176" s="34" t="s">
        <v>37</v>
      </c>
      <c r="C176" s="34">
        <v>10</v>
      </c>
      <c r="D176" s="34" t="s">
        <v>38</v>
      </c>
      <c r="E176" s="40" t="s">
        <v>312</v>
      </c>
      <c r="F176" s="62">
        <f t="shared" si="156"/>
        <v>283126047866</v>
      </c>
      <c r="G176" s="62">
        <f t="shared" si="156"/>
        <v>0</v>
      </c>
      <c r="H176" s="62">
        <f t="shared" si="156"/>
        <v>0</v>
      </c>
      <c r="I176" s="62">
        <f t="shared" si="156"/>
        <v>0</v>
      </c>
      <c r="J176" s="62">
        <f t="shared" si="156"/>
        <v>0</v>
      </c>
      <c r="K176" s="62">
        <f t="shared" si="135"/>
        <v>0</v>
      </c>
      <c r="L176" s="66">
        <f>+L177</f>
        <v>283126047866</v>
      </c>
      <c r="M176" s="253">
        <f t="shared" si="132"/>
        <v>3.2701238406587521E-2</v>
      </c>
      <c r="N176" s="62">
        <f t="shared" si="157"/>
        <v>0</v>
      </c>
      <c r="O176" s="62">
        <f t="shared" si="157"/>
        <v>217578018008</v>
      </c>
      <c r="P176" s="62">
        <f t="shared" si="157"/>
        <v>65548029858</v>
      </c>
      <c r="Q176" s="62">
        <f t="shared" si="157"/>
        <v>217578018008</v>
      </c>
      <c r="R176" s="62">
        <f t="shared" si="157"/>
        <v>65548029858</v>
      </c>
      <c r="S176" s="62">
        <f t="shared" si="157"/>
        <v>0</v>
      </c>
      <c r="T176" s="62">
        <f t="shared" si="157"/>
        <v>0</v>
      </c>
      <c r="U176" s="62">
        <f t="shared" si="157"/>
        <v>217578018008</v>
      </c>
      <c r="V176" s="62">
        <f t="shared" si="157"/>
        <v>0</v>
      </c>
      <c r="W176" s="62">
        <f t="shared" si="157"/>
        <v>0</v>
      </c>
      <c r="X176" s="38">
        <f t="shared" si="136"/>
        <v>0.76848463660601418</v>
      </c>
      <c r="Y176" s="38">
        <f t="shared" si="137"/>
        <v>0</v>
      </c>
      <c r="Z176" s="38">
        <f t="shared" si="138"/>
        <v>0</v>
      </c>
      <c r="AA176" s="38">
        <f t="shared" si="120"/>
        <v>0</v>
      </c>
      <c r="AB176" s="38" t="s">
        <v>40</v>
      </c>
    </row>
    <row r="177" spans="1:28" ht="32.25" customHeight="1" x14ac:dyDescent="0.25">
      <c r="A177" s="39" t="s">
        <v>314</v>
      </c>
      <c r="B177" s="34" t="s">
        <v>37</v>
      </c>
      <c r="C177" s="34">
        <v>10</v>
      </c>
      <c r="D177" s="34" t="s">
        <v>38</v>
      </c>
      <c r="E177" s="40" t="s">
        <v>268</v>
      </c>
      <c r="F177" s="62">
        <f t="shared" si="156"/>
        <v>283126047866</v>
      </c>
      <c r="G177" s="62">
        <f t="shared" si="156"/>
        <v>0</v>
      </c>
      <c r="H177" s="62">
        <f t="shared" si="156"/>
        <v>0</v>
      </c>
      <c r="I177" s="62">
        <f t="shared" si="156"/>
        <v>0</v>
      </c>
      <c r="J177" s="62">
        <f t="shared" si="156"/>
        <v>0</v>
      </c>
      <c r="K177" s="62">
        <f t="shared" si="135"/>
        <v>0</v>
      </c>
      <c r="L177" s="66">
        <f>+L178</f>
        <v>283126047866</v>
      </c>
      <c r="M177" s="253">
        <f t="shared" si="132"/>
        <v>3.2701238406587521E-2</v>
      </c>
      <c r="N177" s="62">
        <f t="shared" si="157"/>
        <v>0</v>
      </c>
      <c r="O177" s="62">
        <f t="shared" si="157"/>
        <v>217578018008</v>
      </c>
      <c r="P177" s="62">
        <f t="shared" si="157"/>
        <v>65548029858</v>
      </c>
      <c r="Q177" s="62">
        <f t="shared" si="157"/>
        <v>217578018008</v>
      </c>
      <c r="R177" s="62">
        <f t="shared" si="157"/>
        <v>65548029858</v>
      </c>
      <c r="S177" s="62">
        <f t="shared" si="157"/>
        <v>0</v>
      </c>
      <c r="T177" s="62">
        <f t="shared" si="157"/>
        <v>0</v>
      </c>
      <c r="U177" s="62">
        <f t="shared" si="157"/>
        <v>217578018008</v>
      </c>
      <c r="V177" s="62">
        <f t="shared" si="157"/>
        <v>0</v>
      </c>
      <c r="W177" s="62">
        <f t="shared" si="157"/>
        <v>0</v>
      </c>
      <c r="X177" s="38">
        <f t="shared" si="136"/>
        <v>0.76848463660601418</v>
      </c>
      <c r="Y177" s="38">
        <f t="shared" si="137"/>
        <v>0</v>
      </c>
      <c r="Z177" s="38">
        <f t="shared" si="138"/>
        <v>0</v>
      </c>
      <c r="AA177" s="38">
        <f t="shared" si="120"/>
        <v>0</v>
      </c>
      <c r="AB177" s="38" t="s">
        <v>40</v>
      </c>
    </row>
    <row r="178" spans="1:28" ht="30" customHeight="1" x14ac:dyDescent="0.25">
      <c r="A178" s="43" t="s">
        <v>315</v>
      </c>
      <c r="B178" s="44" t="s">
        <v>37</v>
      </c>
      <c r="C178" s="44">
        <v>10</v>
      </c>
      <c r="D178" s="44" t="s">
        <v>38</v>
      </c>
      <c r="E178" s="45" t="s">
        <v>258</v>
      </c>
      <c r="F178" s="46">
        <v>283126047866</v>
      </c>
      <c r="G178" s="46">
        <v>0</v>
      </c>
      <c r="H178" s="46">
        <v>0</v>
      </c>
      <c r="I178" s="46">
        <v>0</v>
      </c>
      <c r="J178" s="46">
        <v>0</v>
      </c>
      <c r="K178" s="46">
        <f t="shared" si="135"/>
        <v>0</v>
      </c>
      <c r="L178" s="56">
        <f>+F178+K178</f>
        <v>283126047866</v>
      </c>
      <c r="M178" s="266">
        <f t="shared" si="132"/>
        <v>3.2701238406587521E-2</v>
      </c>
      <c r="N178" s="46">
        <v>0</v>
      </c>
      <c r="O178" s="46">
        <v>217578018008</v>
      </c>
      <c r="P178" s="46">
        <f>L178-O178</f>
        <v>65548029858</v>
      </c>
      <c r="Q178" s="46">
        <v>217578018008</v>
      </c>
      <c r="R178" s="46">
        <f>+L178-Q178</f>
        <v>65548029858</v>
      </c>
      <c r="S178" s="46">
        <f>O178-Q178</f>
        <v>0</v>
      </c>
      <c r="T178" s="46">
        <v>0</v>
      </c>
      <c r="U178" s="46">
        <f>+Q178-T178</f>
        <v>217578018008</v>
      </c>
      <c r="V178" s="46">
        <v>0</v>
      </c>
      <c r="W178" s="48">
        <f>+T178-V178</f>
        <v>0</v>
      </c>
      <c r="X178" s="49">
        <f t="shared" si="136"/>
        <v>0.76848463660601418</v>
      </c>
      <c r="Y178" s="49">
        <f t="shared" si="137"/>
        <v>0</v>
      </c>
      <c r="Z178" s="49">
        <f t="shared" si="138"/>
        <v>0</v>
      </c>
      <c r="AA178" s="49">
        <f t="shared" si="120"/>
        <v>0</v>
      </c>
      <c r="AB178" s="49" t="s">
        <v>40</v>
      </c>
    </row>
    <row r="179" spans="1:28" ht="66.75" customHeight="1" x14ac:dyDescent="0.25">
      <c r="A179" s="39" t="s">
        <v>316</v>
      </c>
      <c r="B179" s="34" t="s">
        <v>37</v>
      </c>
      <c r="C179" s="34">
        <v>10</v>
      </c>
      <c r="D179" s="34" t="s">
        <v>38</v>
      </c>
      <c r="E179" s="40" t="s">
        <v>317</v>
      </c>
      <c r="F179" s="62">
        <f t="shared" ref="F179:L181" si="158">+F180</f>
        <v>143699497948</v>
      </c>
      <c r="G179" s="62">
        <f t="shared" si="158"/>
        <v>0</v>
      </c>
      <c r="H179" s="62">
        <f t="shared" si="158"/>
        <v>0</v>
      </c>
      <c r="I179" s="62">
        <f t="shared" si="158"/>
        <v>0</v>
      </c>
      <c r="J179" s="62">
        <f t="shared" si="158"/>
        <v>0</v>
      </c>
      <c r="K179" s="62">
        <f t="shared" si="158"/>
        <v>0</v>
      </c>
      <c r="L179" s="66">
        <f t="shared" si="158"/>
        <v>143699497948</v>
      </c>
      <c r="M179" s="253">
        <f t="shared" si="132"/>
        <v>1.6597383309389223E-2</v>
      </c>
      <c r="N179" s="62">
        <f t="shared" ref="N179:W181" si="159">+N180</f>
        <v>0</v>
      </c>
      <c r="O179" s="62">
        <f t="shared" si="159"/>
        <v>127207862717</v>
      </c>
      <c r="P179" s="62">
        <f t="shared" si="159"/>
        <v>16491635231</v>
      </c>
      <c r="Q179" s="62">
        <f t="shared" si="159"/>
        <v>127207862717</v>
      </c>
      <c r="R179" s="62">
        <f t="shared" si="159"/>
        <v>16491635231</v>
      </c>
      <c r="S179" s="62">
        <f t="shared" si="159"/>
        <v>0</v>
      </c>
      <c r="T179" s="62">
        <f t="shared" si="159"/>
        <v>0</v>
      </c>
      <c r="U179" s="62">
        <f t="shared" si="159"/>
        <v>127207862717</v>
      </c>
      <c r="V179" s="62">
        <f t="shared" si="159"/>
        <v>0</v>
      </c>
      <c r="W179" s="62">
        <f t="shared" si="159"/>
        <v>0</v>
      </c>
      <c r="X179" s="38">
        <f t="shared" si="136"/>
        <v>0.88523526201206515</v>
      </c>
      <c r="Y179" s="38">
        <f t="shared" si="137"/>
        <v>0</v>
      </c>
      <c r="Z179" s="38">
        <f t="shared" si="138"/>
        <v>0</v>
      </c>
      <c r="AA179" s="38">
        <f t="shared" si="120"/>
        <v>0</v>
      </c>
      <c r="AB179" s="38" t="s">
        <v>40</v>
      </c>
    </row>
    <row r="180" spans="1:28" ht="66.75" customHeight="1" x14ac:dyDescent="0.25">
      <c r="A180" s="39" t="s">
        <v>318</v>
      </c>
      <c r="B180" s="34" t="s">
        <v>37</v>
      </c>
      <c r="C180" s="34">
        <v>10</v>
      </c>
      <c r="D180" s="34" t="s">
        <v>38</v>
      </c>
      <c r="E180" s="95" t="s">
        <v>317</v>
      </c>
      <c r="F180" s="62">
        <f t="shared" si="158"/>
        <v>143699497948</v>
      </c>
      <c r="G180" s="62">
        <f t="shared" si="158"/>
        <v>0</v>
      </c>
      <c r="H180" s="62">
        <f t="shared" si="158"/>
        <v>0</v>
      </c>
      <c r="I180" s="62">
        <f t="shared" si="158"/>
        <v>0</v>
      </c>
      <c r="J180" s="62">
        <f t="shared" si="158"/>
        <v>0</v>
      </c>
      <c r="K180" s="62">
        <f t="shared" si="158"/>
        <v>0</v>
      </c>
      <c r="L180" s="66">
        <f t="shared" si="158"/>
        <v>143699497948</v>
      </c>
      <c r="M180" s="253">
        <f t="shared" si="132"/>
        <v>1.6597383309389223E-2</v>
      </c>
      <c r="N180" s="62">
        <f t="shared" si="159"/>
        <v>0</v>
      </c>
      <c r="O180" s="62">
        <f t="shared" si="159"/>
        <v>127207862717</v>
      </c>
      <c r="P180" s="62">
        <f t="shared" si="159"/>
        <v>16491635231</v>
      </c>
      <c r="Q180" s="62">
        <f t="shared" si="159"/>
        <v>127207862717</v>
      </c>
      <c r="R180" s="62">
        <f t="shared" si="159"/>
        <v>16491635231</v>
      </c>
      <c r="S180" s="62">
        <f t="shared" si="159"/>
        <v>0</v>
      </c>
      <c r="T180" s="62">
        <f t="shared" si="159"/>
        <v>0</v>
      </c>
      <c r="U180" s="62">
        <f t="shared" si="159"/>
        <v>127207862717</v>
      </c>
      <c r="V180" s="62">
        <f t="shared" si="159"/>
        <v>0</v>
      </c>
      <c r="W180" s="62">
        <f t="shared" si="159"/>
        <v>0</v>
      </c>
      <c r="X180" s="38">
        <f t="shared" si="136"/>
        <v>0.88523526201206515</v>
      </c>
      <c r="Y180" s="38">
        <f t="shared" si="137"/>
        <v>0</v>
      </c>
      <c r="Z180" s="38">
        <f t="shared" si="138"/>
        <v>0</v>
      </c>
      <c r="AA180" s="38">
        <f t="shared" si="120"/>
        <v>0</v>
      </c>
      <c r="AB180" s="38" t="s">
        <v>40</v>
      </c>
    </row>
    <row r="181" spans="1:28" ht="38.25" customHeight="1" x14ac:dyDescent="0.25">
      <c r="A181" s="39" t="s">
        <v>319</v>
      </c>
      <c r="B181" s="34" t="s">
        <v>37</v>
      </c>
      <c r="C181" s="34">
        <v>10</v>
      </c>
      <c r="D181" s="34" t="s">
        <v>38</v>
      </c>
      <c r="E181" s="40" t="s">
        <v>268</v>
      </c>
      <c r="F181" s="62">
        <f t="shared" si="158"/>
        <v>143699497948</v>
      </c>
      <c r="G181" s="62">
        <f t="shared" si="158"/>
        <v>0</v>
      </c>
      <c r="H181" s="62">
        <f t="shared" si="158"/>
        <v>0</v>
      </c>
      <c r="I181" s="62">
        <f t="shared" si="158"/>
        <v>0</v>
      </c>
      <c r="J181" s="62">
        <f t="shared" si="158"/>
        <v>0</v>
      </c>
      <c r="K181" s="62">
        <f t="shared" si="158"/>
        <v>0</v>
      </c>
      <c r="L181" s="66">
        <f t="shared" si="158"/>
        <v>143699497948</v>
      </c>
      <c r="M181" s="253">
        <f t="shared" si="132"/>
        <v>1.6597383309389223E-2</v>
      </c>
      <c r="N181" s="62">
        <f t="shared" si="159"/>
        <v>0</v>
      </c>
      <c r="O181" s="62">
        <f t="shared" si="159"/>
        <v>127207862717</v>
      </c>
      <c r="P181" s="62">
        <f t="shared" si="159"/>
        <v>16491635231</v>
      </c>
      <c r="Q181" s="62">
        <f t="shared" si="159"/>
        <v>127207862717</v>
      </c>
      <c r="R181" s="62">
        <f t="shared" si="159"/>
        <v>16491635231</v>
      </c>
      <c r="S181" s="62">
        <f t="shared" si="159"/>
        <v>0</v>
      </c>
      <c r="T181" s="62">
        <f t="shared" si="159"/>
        <v>0</v>
      </c>
      <c r="U181" s="62">
        <f t="shared" si="159"/>
        <v>127207862717</v>
      </c>
      <c r="V181" s="62">
        <f t="shared" si="159"/>
        <v>0</v>
      </c>
      <c r="W181" s="62">
        <f t="shared" si="159"/>
        <v>0</v>
      </c>
      <c r="X181" s="38">
        <f t="shared" si="136"/>
        <v>0.88523526201206515</v>
      </c>
      <c r="Y181" s="38">
        <f t="shared" si="137"/>
        <v>0</v>
      </c>
      <c r="Z181" s="38">
        <f t="shared" si="138"/>
        <v>0</v>
      </c>
      <c r="AA181" s="38">
        <f t="shared" si="120"/>
        <v>0</v>
      </c>
      <c r="AB181" s="38" t="s">
        <v>40</v>
      </c>
    </row>
    <row r="182" spans="1:28" ht="30" customHeight="1" x14ac:dyDescent="0.25">
      <c r="A182" s="43" t="s">
        <v>320</v>
      </c>
      <c r="B182" s="44" t="s">
        <v>37</v>
      </c>
      <c r="C182" s="44">
        <v>10</v>
      </c>
      <c r="D182" s="44" t="s">
        <v>38</v>
      </c>
      <c r="E182" s="45" t="s">
        <v>258</v>
      </c>
      <c r="F182" s="46">
        <v>143699497948</v>
      </c>
      <c r="G182" s="46">
        <v>0</v>
      </c>
      <c r="H182" s="46">
        <v>0</v>
      </c>
      <c r="I182" s="46">
        <v>0</v>
      </c>
      <c r="J182" s="46">
        <v>0</v>
      </c>
      <c r="K182" s="46">
        <f t="shared" ref="K182:K212" si="160">+G182-H182+I182-J182</f>
        <v>0</v>
      </c>
      <c r="L182" s="56">
        <f>+F182+K182</f>
        <v>143699497948</v>
      </c>
      <c r="M182" s="266">
        <f t="shared" si="132"/>
        <v>1.6597383309389223E-2</v>
      </c>
      <c r="N182" s="46">
        <v>0</v>
      </c>
      <c r="O182" s="46">
        <v>127207862717</v>
      </c>
      <c r="P182" s="46">
        <f>L182-O182</f>
        <v>16491635231</v>
      </c>
      <c r="Q182" s="46">
        <v>127207862717</v>
      </c>
      <c r="R182" s="46">
        <f>+L182-Q182</f>
        <v>16491635231</v>
      </c>
      <c r="S182" s="46">
        <f>O182-Q182</f>
        <v>0</v>
      </c>
      <c r="T182" s="46">
        <v>0</v>
      </c>
      <c r="U182" s="46">
        <f>+Q182-T182</f>
        <v>127207862717</v>
      </c>
      <c r="V182" s="46">
        <v>0</v>
      </c>
      <c r="W182" s="48">
        <f>+T182-V182</f>
        <v>0</v>
      </c>
      <c r="X182" s="49">
        <f t="shared" si="136"/>
        <v>0.88523526201206515</v>
      </c>
      <c r="Y182" s="49">
        <f t="shared" si="137"/>
        <v>0</v>
      </c>
      <c r="Z182" s="49">
        <f t="shared" si="138"/>
        <v>0</v>
      </c>
      <c r="AA182" s="49">
        <f t="shared" si="120"/>
        <v>0</v>
      </c>
      <c r="AB182" s="49" t="s">
        <v>40</v>
      </c>
    </row>
    <row r="183" spans="1:28" ht="67.5" customHeight="1" x14ac:dyDescent="0.25">
      <c r="A183" s="39" t="s">
        <v>321</v>
      </c>
      <c r="B183" s="34" t="s">
        <v>37</v>
      </c>
      <c r="C183" s="34">
        <v>10</v>
      </c>
      <c r="D183" s="34" t="s">
        <v>38</v>
      </c>
      <c r="E183" s="40" t="s">
        <v>322</v>
      </c>
      <c r="F183" s="62">
        <f t="shared" ref="F183:J185" si="161">+F184</f>
        <v>59469726833</v>
      </c>
      <c r="G183" s="62">
        <f t="shared" si="161"/>
        <v>0</v>
      </c>
      <c r="H183" s="62">
        <f t="shared" si="161"/>
        <v>0</v>
      </c>
      <c r="I183" s="62">
        <f t="shared" si="161"/>
        <v>0</v>
      </c>
      <c r="J183" s="62">
        <f t="shared" si="161"/>
        <v>0</v>
      </c>
      <c r="K183" s="62">
        <f t="shared" si="160"/>
        <v>0</v>
      </c>
      <c r="L183" s="66">
        <f>+L184</f>
        <v>59469726833</v>
      </c>
      <c r="M183" s="42">
        <f t="shared" si="132"/>
        <v>6.8687912320274614E-3</v>
      </c>
      <c r="N183" s="62">
        <f t="shared" ref="N183:W185" si="162">+N184</f>
        <v>0</v>
      </c>
      <c r="O183" s="62">
        <f t="shared" si="162"/>
        <v>48079893039</v>
      </c>
      <c r="P183" s="62">
        <f t="shared" si="162"/>
        <v>11389833794</v>
      </c>
      <c r="Q183" s="62">
        <f t="shared" si="162"/>
        <v>48079893039</v>
      </c>
      <c r="R183" s="62">
        <f t="shared" si="162"/>
        <v>11389833794</v>
      </c>
      <c r="S183" s="62">
        <f t="shared" si="162"/>
        <v>0</v>
      </c>
      <c r="T183" s="62">
        <f t="shared" si="162"/>
        <v>0</v>
      </c>
      <c r="U183" s="62">
        <f t="shared" si="162"/>
        <v>48079893039</v>
      </c>
      <c r="V183" s="62">
        <f t="shared" si="162"/>
        <v>0</v>
      </c>
      <c r="W183" s="62">
        <f t="shared" si="162"/>
        <v>0</v>
      </c>
      <c r="X183" s="38">
        <f t="shared" si="136"/>
        <v>0.80847677632714909</v>
      </c>
      <c r="Y183" s="38">
        <f t="shared" si="137"/>
        <v>0</v>
      </c>
      <c r="Z183" s="38">
        <f t="shared" si="138"/>
        <v>0</v>
      </c>
      <c r="AA183" s="38">
        <f t="shared" si="120"/>
        <v>0</v>
      </c>
      <c r="AB183" s="38" t="s">
        <v>40</v>
      </c>
    </row>
    <row r="184" spans="1:28" ht="67.5" customHeight="1" x14ac:dyDescent="0.25">
      <c r="A184" s="39" t="s">
        <v>323</v>
      </c>
      <c r="B184" s="34" t="s">
        <v>37</v>
      </c>
      <c r="C184" s="34">
        <v>10</v>
      </c>
      <c r="D184" s="34" t="s">
        <v>38</v>
      </c>
      <c r="E184" s="95" t="s">
        <v>322</v>
      </c>
      <c r="F184" s="62">
        <f t="shared" si="161"/>
        <v>59469726833</v>
      </c>
      <c r="G184" s="62">
        <f t="shared" si="161"/>
        <v>0</v>
      </c>
      <c r="H184" s="62">
        <f t="shared" si="161"/>
        <v>0</v>
      </c>
      <c r="I184" s="62">
        <f t="shared" si="161"/>
        <v>0</v>
      </c>
      <c r="J184" s="62">
        <f t="shared" si="161"/>
        <v>0</v>
      </c>
      <c r="K184" s="62">
        <f t="shared" si="160"/>
        <v>0</v>
      </c>
      <c r="L184" s="66">
        <f>+L185</f>
        <v>59469726833</v>
      </c>
      <c r="M184" s="42">
        <f t="shared" si="132"/>
        <v>6.8687912320274614E-3</v>
      </c>
      <c r="N184" s="62">
        <f t="shared" si="162"/>
        <v>0</v>
      </c>
      <c r="O184" s="62">
        <f t="shared" si="162"/>
        <v>48079893039</v>
      </c>
      <c r="P184" s="62">
        <f t="shared" si="162"/>
        <v>11389833794</v>
      </c>
      <c r="Q184" s="62">
        <f t="shared" si="162"/>
        <v>48079893039</v>
      </c>
      <c r="R184" s="62">
        <f t="shared" si="162"/>
        <v>11389833794</v>
      </c>
      <c r="S184" s="62">
        <f t="shared" si="162"/>
        <v>0</v>
      </c>
      <c r="T184" s="62">
        <f t="shared" si="162"/>
        <v>0</v>
      </c>
      <c r="U184" s="62">
        <f t="shared" si="162"/>
        <v>48079893039</v>
      </c>
      <c r="V184" s="62">
        <f t="shared" si="162"/>
        <v>0</v>
      </c>
      <c r="W184" s="62">
        <f t="shared" si="162"/>
        <v>0</v>
      </c>
      <c r="X184" s="38">
        <f t="shared" si="136"/>
        <v>0.80847677632714909</v>
      </c>
      <c r="Y184" s="38">
        <f t="shared" si="137"/>
        <v>0</v>
      </c>
      <c r="Z184" s="38">
        <f t="shared" si="138"/>
        <v>0</v>
      </c>
      <c r="AA184" s="38">
        <f t="shared" si="120"/>
        <v>0</v>
      </c>
      <c r="AB184" s="38" t="s">
        <v>40</v>
      </c>
    </row>
    <row r="185" spans="1:28" ht="32.25" customHeight="1" x14ac:dyDescent="0.25">
      <c r="A185" s="39" t="s">
        <v>324</v>
      </c>
      <c r="B185" s="34" t="s">
        <v>37</v>
      </c>
      <c r="C185" s="34">
        <v>10</v>
      </c>
      <c r="D185" s="34" t="s">
        <v>38</v>
      </c>
      <c r="E185" s="40" t="s">
        <v>268</v>
      </c>
      <c r="F185" s="62">
        <f t="shared" si="161"/>
        <v>59469726833</v>
      </c>
      <c r="G185" s="62">
        <f t="shared" si="161"/>
        <v>0</v>
      </c>
      <c r="H185" s="62">
        <f t="shared" si="161"/>
        <v>0</v>
      </c>
      <c r="I185" s="62">
        <f t="shared" si="161"/>
        <v>0</v>
      </c>
      <c r="J185" s="62">
        <f t="shared" si="161"/>
        <v>0</v>
      </c>
      <c r="K185" s="62">
        <f t="shared" si="160"/>
        <v>0</v>
      </c>
      <c r="L185" s="66">
        <f>+L186</f>
        <v>59469726833</v>
      </c>
      <c r="M185" s="42">
        <f t="shared" si="132"/>
        <v>6.8687912320274614E-3</v>
      </c>
      <c r="N185" s="62">
        <f t="shared" si="162"/>
        <v>0</v>
      </c>
      <c r="O185" s="62">
        <f t="shared" si="162"/>
        <v>48079893039</v>
      </c>
      <c r="P185" s="62">
        <f t="shared" si="162"/>
        <v>11389833794</v>
      </c>
      <c r="Q185" s="62">
        <f t="shared" si="162"/>
        <v>48079893039</v>
      </c>
      <c r="R185" s="62">
        <f t="shared" si="162"/>
        <v>11389833794</v>
      </c>
      <c r="S185" s="62">
        <f t="shared" si="162"/>
        <v>0</v>
      </c>
      <c r="T185" s="62">
        <f t="shared" si="162"/>
        <v>0</v>
      </c>
      <c r="U185" s="62">
        <f t="shared" si="162"/>
        <v>48079893039</v>
      </c>
      <c r="V185" s="62">
        <f t="shared" si="162"/>
        <v>0</v>
      </c>
      <c r="W185" s="62">
        <f t="shared" si="162"/>
        <v>0</v>
      </c>
      <c r="X185" s="38">
        <f t="shared" si="136"/>
        <v>0.80847677632714909</v>
      </c>
      <c r="Y185" s="38">
        <f t="shared" si="137"/>
        <v>0</v>
      </c>
      <c r="Z185" s="38">
        <f t="shared" si="138"/>
        <v>0</v>
      </c>
      <c r="AA185" s="38">
        <f t="shared" si="120"/>
        <v>0</v>
      </c>
      <c r="AB185" s="38" t="s">
        <v>40</v>
      </c>
    </row>
    <row r="186" spans="1:28" ht="30" customHeight="1" x14ac:dyDescent="0.25">
      <c r="A186" s="43" t="s">
        <v>325</v>
      </c>
      <c r="B186" s="44" t="s">
        <v>37</v>
      </c>
      <c r="C186" s="44">
        <v>10</v>
      </c>
      <c r="D186" s="44" t="s">
        <v>38</v>
      </c>
      <c r="E186" s="45" t="s">
        <v>258</v>
      </c>
      <c r="F186" s="46">
        <v>59469726833</v>
      </c>
      <c r="G186" s="46">
        <v>0</v>
      </c>
      <c r="H186" s="46">
        <v>0</v>
      </c>
      <c r="I186" s="46">
        <v>0</v>
      </c>
      <c r="J186" s="46">
        <v>0</v>
      </c>
      <c r="K186" s="46">
        <f t="shared" si="160"/>
        <v>0</v>
      </c>
      <c r="L186" s="56">
        <f>+F186+K186</f>
        <v>59469726833</v>
      </c>
      <c r="M186" s="51">
        <f t="shared" si="132"/>
        <v>6.8687912320274614E-3</v>
      </c>
      <c r="N186" s="46">
        <v>0</v>
      </c>
      <c r="O186" s="46">
        <v>48079893039</v>
      </c>
      <c r="P186" s="46">
        <f>L186-O186</f>
        <v>11389833794</v>
      </c>
      <c r="Q186" s="46">
        <v>48079893039</v>
      </c>
      <c r="R186" s="46">
        <f>+L186-Q186</f>
        <v>11389833794</v>
      </c>
      <c r="S186" s="46">
        <f>O186-Q186</f>
        <v>0</v>
      </c>
      <c r="T186" s="46">
        <v>0</v>
      </c>
      <c r="U186" s="46">
        <f>+Q186-T186</f>
        <v>48079893039</v>
      </c>
      <c r="V186" s="46">
        <v>0</v>
      </c>
      <c r="W186" s="48">
        <f>+T186-V186</f>
        <v>0</v>
      </c>
      <c r="X186" s="49">
        <f t="shared" si="136"/>
        <v>0.80847677632714909</v>
      </c>
      <c r="Y186" s="49">
        <f t="shared" si="137"/>
        <v>0</v>
      </c>
      <c r="Z186" s="49">
        <f t="shared" si="138"/>
        <v>0</v>
      </c>
      <c r="AA186" s="49">
        <f t="shared" si="120"/>
        <v>0</v>
      </c>
      <c r="AB186" s="49" t="s">
        <v>40</v>
      </c>
    </row>
    <row r="187" spans="1:28" ht="95.25" customHeight="1" x14ac:dyDescent="0.25">
      <c r="A187" s="39" t="s">
        <v>326</v>
      </c>
      <c r="B187" s="34" t="s">
        <v>37</v>
      </c>
      <c r="C187" s="34">
        <v>10</v>
      </c>
      <c r="D187" s="34" t="s">
        <v>38</v>
      </c>
      <c r="E187" s="40" t="s">
        <v>327</v>
      </c>
      <c r="F187" s="62">
        <f t="shared" ref="F187:J189" si="163">+F188</f>
        <v>185783723137</v>
      </c>
      <c r="G187" s="62">
        <f t="shared" si="163"/>
        <v>0</v>
      </c>
      <c r="H187" s="62">
        <f t="shared" si="163"/>
        <v>0</v>
      </c>
      <c r="I187" s="62">
        <f t="shared" si="163"/>
        <v>0</v>
      </c>
      <c r="J187" s="62">
        <f t="shared" si="163"/>
        <v>0</v>
      </c>
      <c r="K187" s="62">
        <f t="shared" si="160"/>
        <v>0</v>
      </c>
      <c r="L187" s="66">
        <f>+L188</f>
        <v>185783723137</v>
      </c>
      <c r="M187" s="253">
        <f t="shared" si="132"/>
        <v>2.1458138056028947E-2</v>
      </c>
      <c r="N187" s="62">
        <f t="shared" ref="N187:W189" si="164">+N188</f>
        <v>0</v>
      </c>
      <c r="O187" s="62">
        <f t="shared" si="164"/>
        <v>141736621594</v>
      </c>
      <c r="P187" s="62">
        <f t="shared" si="164"/>
        <v>44047101543</v>
      </c>
      <c r="Q187" s="62">
        <f t="shared" si="164"/>
        <v>141736621594</v>
      </c>
      <c r="R187" s="62">
        <f t="shared" si="164"/>
        <v>44047101543</v>
      </c>
      <c r="S187" s="62">
        <f t="shared" si="164"/>
        <v>0</v>
      </c>
      <c r="T187" s="62">
        <f t="shared" si="164"/>
        <v>0</v>
      </c>
      <c r="U187" s="62">
        <f t="shared" si="164"/>
        <v>141736621594</v>
      </c>
      <c r="V187" s="62">
        <f t="shared" si="164"/>
        <v>0</v>
      </c>
      <c r="W187" s="62">
        <f t="shared" si="164"/>
        <v>0</v>
      </c>
      <c r="X187" s="38">
        <f t="shared" si="136"/>
        <v>0.76291194514107707</v>
      </c>
      <c r="Y187" s="38">
        <f t="shared" si="137"/>
        <v>0</v>
      </c>
      <c r="Z187" s="38">
        <f t="shared" si="138"/>
        <v>0</v>
      </c>
      <c r="AA187" s="38">
        <f t="shared" si="120"/>
        <v>0</v>
      </c>
      <c r="AB187" s="38" t="s">
        <v>40</v>
      </c>
    </row>
    <row r="188" spans="1:28" ht="95.25" customHeight="1" x14ac:dyDescent="0.25">
      <c r="A188" s="39" t="s">
        <v>328</v>
      </c>
      <c r="B188" s="34" t="s">
        <v>37</v>
      </c>
      <c r="C188" s="34">
        <v>10</v>
      </c>
      <c r="D188" s="34" t="s">
        <v>38</v>
      </c>
      <c r="E188" s="95" t="s">
        <v>327</v>
      </c>
      <c r="F188" s="62">
        <f t="shared" si="163"/>
        <v>185783723137</v>
      </c>
      <c r="G188" s="62">
        <f t="shared" si="163"/>
        <v>0</v>
      </c>
      <c r="H188" s="62">
        <f t="shared" si="163"/>
        <v>0</v>
      </c>
      <c r="I188" s="62">
        <f t="shared" si="163"/>
        <v>0</v>
      </c>
      <c r="J188" s="62">
        <f t="shared" si="163"/>
        <v>0</v>
      </c>
      <c r="K188" s="62">
        <f t="shared" si="160"/>
        <v>0</v>
      </c>
      <c r="L188" s="66">
        <f>+L189</f>
        <v>185783723137</v>
      </c>
      <c r="M188" s="253">
        <f t="shared" si="132"/>
        <v>2.1458138056028947E-2</v>
      </c>
      <c r="N188" s="62">
        <f t="shared" si="164"/>
        <v>0</v>
      </c>
      <c r="O188" s="62">
        <f t="shared" si="164"/>
        <v>141736621594</v>
      </c>
      <c r="P188" s="62">
        <f t="shared" si="164"/>
        <v>44047101543</v>
      </c>
      <c r="Q188" s="62">
        <f t="shared" si="164"/>
        <v>141736621594</v>
      </c>
      <c r="R188" s="62">
        <f t="shared" si="164"/>
        <v>44047101543</v>
      </c>
      <c r="S188" s="62">
        <f t="shared" si="164"/>
        <v>0</v>
      </c>
      <c r="T188" s="62">
        <f t="shared" si="164"/>
        <v>0</v>
      </c>
      <c r="U188" s="62">
        <f t="shared" si="164"/>
        <v>141736621594</v>
      </c>
      <c r="V188" s="62">
        <f t="shared" si="164"/>
        <v>0</v>
      </c>
      <c r="W188" s="62">
        <f t="shared" si="164"/>
        <v>0</v>
      </c>
      <c r="X188" s="38">
        <f t="shared" si="136"/>
        <v>0.76291194514107707</v>
      </c>
      <c r="Y188" s="38">
        <f t="shared" si="137"/>
        <v>0</v>
      </c>
      <c r="Z188" s="38">
        <f t="shared" si="138"/>
        <v>0</v>
      </c>
      <c r="AA188" s="38">
        <f t="shared" ref="AA188:AA254" si="165">+T188/Q188</f>
        <v>0</v>
      </c>
      <c r="AB188" s="38" t="s">
        <v>40</v>
      </c>
    </row>
    <row r="189" spans="1:28" ht="33" customHeight="1" x14ac:dyDescent="0.25">
      <c r="A189" s="39" t="s">
        <v>329</v>
      </c>
      <c r="B189" s="34" t="s">
        <v>37</v>
      </c>
      <c r="C189" s="34">
        <v>10</v>
      </c>
      <c r="D189" s="34" t="s">
        <v>38</v>
      </c>
      <c r="E189" s="40" t="s">
        <v>268</v>
      </c>
      <c r="F189" s="62">
        <f t="shared" si="163"/>
        <v>185783723137</v>
      </c>
      <c r="G189" s="62">
        <f t="shared" si="163"/>
        <v>0</v>
      </c>
      <c r="H189" s="62">
        <f t="shared" si="163"/>
        <v>0</v>
      </c>
      <c r="I189" s="62">
        <f t="shared" si="163"/>
        <v>0</v>
      </c>
      <c r="J189" s="62">
        <f t="shared" si="163"/>
        <v>0</v>
      </c>
      <c r="K189" s="62">
        <f t="shared" si="160"/>
        <v>0</v>
      </c>
      <c r="L189" s="66">
        <f>+L190</f>
        <v>185783723137</v>
      </c>
      <c r="M189" s="253">
        <f t="shared" si="132"/>
        <v>2.1458138056028947E-2</v>
      </c>
      <c r="N189" s="62">
        <f t="shared" si="164"/>
        <v>0</v>
      </c>
      <c r="O189" s="62">
        <f t="shared" si="164"/>
        <v>141736621594</v>
      </c>
      <c r="P189" s="62">
        <f t="shared" si="164"/>
        <v>44047101543</v>
      </c>
      <c r="Q189" s="62">
        <f t="shared" si="164"/>
        <v>141736621594</v>
      </c>
      <c r="R189" s="62">
        <f t="shared" si="164"/>
        <v>44047101543</v>
      </c>
      <c r="S189" s="62">
        <f t="shared" si="164"/>
        <v>0</v>
      </c>
      <c r="T189" s="62">
        <f t="shared" si="164"/>
        <v>0</v>
      </c>
      <c r="U189" s="62">
        <f t="shared" si="164"/>
        <v>141736621594</v>
      </c>
      <c r="V189" s="62">
        <f t="shared" si="164"/>
        <v>0</v>
      </c>
      <c r="W189" s="62">
        <f t="shared" si="164"/>
        <v>0</v>
      </c>
      <c r="X189" s="38">
        <f t="shared" si="136"/>
        <v>0.76291194514107707</v>
      </c>
      <c r="Y189" s="38">
        <f t="shared" si="137"/>
        <v>0</v>
      </c>
      <c r="Z189" s="38">
        <f t="shared" si="138"/>
        <v>0</v>
      </c>
      <c r="AA189" s="38">
        <f t="shared" si="165"/>
        <v>0</v>
      </c>
      <c r="AB189" s="38" t="s">
        <v>40</v>
      </c>
    </row>
    <row r="190" spans="1:28" ht="30" customHeight="1" x14ac:dyDescent="0.25">
      <c r="A190" s="43" t="s">
        <v>330</v>
      </c>
      <c r="B190" s="44" t="s">
        <v>37</v>
      </c>
      <c r="C190" s="44">
        <v>10</v>
      </c>
      <c r="D190" s="44" t="s">
        <v>38</v>
      </c>
      <c r="E190" s="45" t="s">
        <v>258</v>
      </c>
      <c r="F190" s="46">
        <v>185783723137</v>
      </c>
      <c r="G190" s="46">
        <v>0</v>
      </c>
      <c r="H190" s="46">
        <v>0</v>
      </c>
      <c r="I190" s="46">
        <v>0</v>
      </c>
      <c r="J190" s="46">
        <v>0</v>
      </c>
      <c r="K190" s="46">
        <f t="shared" si="160"/>
        <v>0</v>
      </c>
      <c r="L190" s="56">
        <f>+F190+K190</f>
        <v>185783723137</v>
      </c>
      <c r="M190" s="266">
        <f t="shared" si="132"/>
        <v>2.1458138056028947E-2</v>
      </c>
      <c r="N190" s="46">
        <v>0</v>
      </c>
      <c r="O190" s="46">
        <v>141736621594</v>
      </c>
      <c r="P190" s="46">
        <f>L190-O190</f>
        <v>44047101543</v>
      </c>
      <c r="Q190" s="46">
        <v>141736621594</v>
      </c>
      <c r="R190" s="46">
        <f>+L190-Q190</f>
        <v>44047101543</v>
      </c>
      <c r="S190" s="46">
        <f>O190-Q190</f>
        <v>0</v>
      </c>
      <c r="T190" s="46">
        <v>0</v>
      </c>
      <c r="U190" s="46">
        <f>+Q190-T190</f>
        <v>141736621594</v>
      </c>
      <c r="V190" s="46">
        <v>0</v>
      </c>
      <c r="W190" s="48">
        <f>+T190-V190</f>
        <v>0</v>
      </c>
      <c r="X190" s="49">
        <f t="shared" si="136"/>
        <v>0.76291194514107707</v>
      </c>
      <c r="Y190" s="49">
        <f t="shared" si="137"/>
        <v>0</v>
      </c>
      <c r="Z190" s="49">
        <f t="shared" si="138"/>
        <v>0</v>
      </c>
      <c r="AA190" s="49">
        <f t="shared" si="165"/>
        <v>0</v>
      </c>
      <c r="AB190" s="49" t="s">
        <v>40</v>
      </c>
    </row>
    <row r="191" spans="1:28" ht="53.25" customHeight="1" x14ac:dyDescent="0.25">
      <c r="A191" s="39" t="s">
        <v>331</v>
      </c>
      <c r="B191" s="34" t="s">
        <v>37</v>
      </c>
      <c r="C191" s="34">
        <v>10</v>
      </c>
      <c r="D191" s="34" t="s">
        <v>38</v>
      </c>
      <c r="E191" s="40" t="s">
        <v>332</v>
      </c>
      <c r="F191" s="62">
        <f t="shared" ref="F191:J193" si="166">+F192</f>
        <v>157227907719</v>
      </c>
      <c r="G191" s="62">
        <f t="shared" si="166"/>
        <v>0</v>
      </c>
      <c r="H191" s="62">
        <f t="shared" si="166"/>
        <v>0</v>
      </c>
      <c r="I191" s="62">
        <f t="shared" si="166"/>
        <v>0</v>
      </c>
      <c r="J191" s="62">
        <f t="shared" si="166"/>
        <v>0</v>
      </c>
      <c r="K191" s="62">
        <f t="shared" si="160"/>
        <v>0</v>
      </c>
      <c r="L191" s="66">
        <f>+L192</f>
        <v>157227907719</v>
      </c>
      <c r="M191" s="253">
        <f t="shared" si="132"/>
        <v>1.8159923232924834E-2</v>
      </c>
      <c r="N191" s="62">
        <f t="shared" ref="N191:W193" si="167">+N192</f>
        <v>0</v>
      </c>
      <c r="O191" s="62">
        <f t="shared" si="167"/>
        <v>100468422969</v>
      </c>
      <c r="P191" s="62">
        <f t="shared" si="167"/>
        <v>56759484750</v>
      </c>
      <c r="Q191" s="62">
        <f t="shared" si="167"/>
        <v>100468422969</v>
      </c>
      <c r="R191" s="62">
        <f t="shared" si="167"/>
        <v>56759484750</v>
      </c>
      <c r="S191" s="62">
        <f t="shared" si="167"/>
        <v>0</v>
      </c>
      <c r="T191" s="62">
        <f t="shared" si="167"/>
        <v>0</v>
      </c>
      <c r="U191" s="62">
        <f t="shared" si="167"/>
        <v>100468422969</v>
      </c>
      <c r="V191" s="62">
        <f t="shared" si="167"/>
        <v>0</v>
      </c>
      <c r="W191" s="62">
        <f t="shared" si="167"/>
        <v>0</v>
      </c>
      <c r="X191" s="38">
        <f t="shared" si="136"/>
        <v>0.63899866395575666</v>
      </c>
      <c r="Y191" s="38">
        <f t="shared" si="137"/>
        <v>0</v>
      </c>
      <c r="Z191" s="38">
        <f t="shared" si="138"/>
        <v>0</v>
      </c>
      <c r="AA191" s="38">
        <f t="shared" si="165"/>
        <v>0</v>
      </c>
      <c r="AB191" s="38" t="s">
        <v>40</v>
      </c>
    </row>
    <row r="192" spans="1:28" ht="53.25" customHeight="1" x14ac:dyDescent="0.25">
      <c r="A192" s="39" t="s">
        <v>333</v>
      </c>
      <c r="B192" s="34" t="s">
        <v>37</v>
      </c>
      <c r="C192" s="34">
        <v>10</v>
      </c>
      <c r="D192" s="34" t="s">
        <v>38</v>
      </c>
      <c r="E192" s="95" t="s">
        <v>332</v>
      </c>
      <c r="F192" s="62">
        <f t="shared" si="166"/>
        <v>157227907719</v>
      </c>
      <c r="G192" s="62">
        <f t="shared" si="166"/>
        <v>0</v>
      </c>
      <c r="H192" s="62">
        <f t="shared" si="166"/>
        <v>0</v>
      </c>
      <c r="I192" s="62">
        <f t="shared" si="166"/>
        <v>0</v>
      </c>
      <c r="J192" s="62">
        <f t="shared" si="166"/>
        <v>0</v>
      </c>
      <c r="K192" s="62">
        <f t="shared" si="160"/>
        <v>0</v>
      </c>
      <c r="L192" s="66">
        <f>+L193</f>
        <v>157227907719</v>
      </c>
      <c r="M192" s="253">
        <f t="shared" si="132"/>
        <v>1.8159923232924834E-2</v>
      </c>
      <c r="N192" s="62">
        <f t="shared" si="167"/>
        <v>0</v>
      </c>
      <c r="O192" s="62">
        <f t="shared" si="167"/>
        <v>100468422969</v>
      </c>
      <c r="P192" s="62">
        <f t="shared" si="167"/>
        <v>56759484750</v>
      </c>
      <c r="Q192" s="62">
        <f t="shared" si="167"/>
        <v>100468422969</v>
      </c>
      <c r="R192" s="62">
        <f t="shared" si="167"/>
        <v>56759484750</v>
      </c>
      <c r="S192" s="62">
        <f t="shared" si="167"/>
        <v>0</v>
      </c>
      <c r="T192" s="62">
        <f t="shared" si="167"/>
        <v>0</v>
      </c>
      <c r="U192" s="62">
        <f t="shared" si="167"/>
        <v>100468422969</v>
      </c>
      <c r="V192" s="62">
        <f t="shared" si="167"/>
        <v>0</v>
      </c>
      <c r="W192" s="62">
        <f t="shared" si="167"/>
        <v>0</v>
      </c>
      <c r="X192" s="38">
        <f t="shared" si="136"/>
        <v>0.63899866395575666</v>
      </c>
      <c r="Y192" s="38">
        <f t="shared" si="137"/>
        <v>0</v>
      </c>
      <c r="Z192" s="38">
        <f t="shared" si="138"/>
        <v>0</v>
      </c>
      <c r="AA192" s="38">
        <f t="shared" si="165"/>
        <v>0</v>
      </c>
      <c r="AB192" s="38" t="s">
        <v>40</v>
      </c>
    </row>
    <row r="193" spans="1:28" ht="38.25" customHeight="1" x14ac:dyDescent="0.25">
      <c r="A193" s="39" t="s">
        <v>334</v>
      </c>
      <c r="B193" s="34" t="s">
        <v>37</v>
      </c>
      <c r="C193" s="34">
        <v>10</v>
      </c>
      <c r="D193" s="34" t="s">
        <v>38</v>
      </c>
      <c r="E193" s="40" t="s">
        <v>268</v>
      </c>
      <c r="F193" s="62">
        <f t="shared" si="166"/>
        <v>157227907719</v>
      </c>
      <c r="G193" s="62">
        <f t="shared" si="166"/>
        <v>0</v>
      </c>
      <c r="H193" s="62">
        <f t="shared" si="166"/>
        <v>0</v>
      </c>
      <c r="I193" s="62">
        <f t="shared" si="166"/>
        <v>0</v>
      </c>
      <c r="J193" s="62">
        <f t="shared" si="166"/>
        <v>0</v>
      </c>
      <c r="K193" s="62">
        <f t="shared" si="160"/>
        <v>0</v>
      </c>
      <c r="L193" s="66">
        <f>+L194</f>
        <v>157227907719</v>
      </c>
      <c r="M193" s="253">
        <f t="shared" si="132"/>
        <v>1.8159923232924834E-2</v>
      </c>
      <c r="N193" s="62">
        <f t="shared" si="167"/>
        <v>0</v>
      </c>
      <c r="O193" s="62">
        <f t="shared" si="167"/>
        <v>100468422969</v>
      </c>
      <c r="P193" s="62">
        <f t="shared" si="167"/>
        <v>56759484750</v>
      </c>
      <c r="Q193" s="62">
        <f t="shared" si="167"/>
        <v>100468422969</v>
      </c>
      <c r="R193" s="62">
        <f t="shared" si="167"/>
        <v>56759484750</v>
      </c>
      <c r="S193" s="62">
        <f t="shared" si="167"/>
        <v>0</v>
      </c>
      <c r="T193" s="62">
        <f t="shared" si="167"/>
        <v>0</v>
      </c>
      <c r="U193" s="62">
        <f t="shared" si="167"/>
        <v>100468422969</v>
      </c>
      <c r="V193" s="62">
        <f t="shared" si="167"/>
        <v>0</v>
      </c>
      <c r="W193" s="62">
        <f t="shared" si="167"/>
        <v>0</v>
      </c>
      <c r="X193" s="38">
        <f t="shared" si="136"/>
        <v>0.63899866395575666</v>
      </c>
      <c r="Y193" s="38">
        <f t="shared" si="137"/>
        <v>0</v>
      </c>
      <c r="Z193" s="38">
        <f t="shared" si="138"/>
        <v>0</v>
      </c>
      <c r="AA193" s="38">
        <f t="shared" si="165"/>
        <v>0</v>
      </c>
      <c r="AB193" s="38" t="s">
        <v>40</v>
      </c>
    </row>
    <row r="194" spans="1:28" ht="38.25" customHeight="1" x14ac:dyDescent="0.25">
      <c r="A194" s="43" t="s">
        <v>335</v>
      </c>
      <c r="B194" s="99" t="s">
        <v>37</v>
      </c>
      <c r="C194" s="44">
        <v>10</v>
      </c>
      <c r="D194" s="44" t="s">
        <v>38</v>
      </c>
      <c r="E194" s="45" t="s">
        <v>258</v>
      </c>
      <c r="F194" s="46">
        <v>157227907719</v>
      </c>
      <c r="G194" s="46">
        <v>0</v>
      </c>
      <c r="H194" s="46">
        <v>0</v>
      </c>
      <c r="I194" s="46">
        <v>0</v>
      </c>
      <c r="J194" s="46">
        <v>0</v>
      </c>
      <c r="K194" s="46">
        <f t="shared" si="160"/>
        <v>0</v>
      </c>
      <c r="L194" s="56">
        <f>+F194+K194</f>
        <v>157227907719</v>
      </c>
      <c r="M194" s="266">
        <f t="shared" si="132"/>
        <v>1.8159923232924834E-2</v>
      </c>
      <c r="N194" s="46">
        <v>0</v>
      </c>
      <c r="O194" s="46">
        <v>100468422969</v>
      </c>
      <c r="P194" s="46">
        <f>L194-O194</f>
        <v>56759484750</v>
      </c>
      <c r="Q194" s="46">
        <v>100468422969</v>
      </c>
      <c r="R194" s="46">
        <f>+L194-Q194</f>
        <v>56759484750</v>
      </c>
      <c r="S194" s="46">
        <f>O194-Q194</f>
        <v>0</v>
      </c>
      <c r="T194" s="46">
        <v>0</v>
      </c>
      <c r="U194" s="46">
        <f>+Q194-T194</f>
        <v>100468422969</v>
      </c>
      <c r="V194" s="46">
        <v>0</v>
      </c>
      <c r="W194" s="48">
        <f>+T194-V194</f>
        <v>0</v>
      </c>
      <c r="X194" s="49">
        <f t="shared" si="136"/>
        <v>0.63899866395575666</v>
      </c>
      <c r="Y194" s="49">
        <f t="shared" si="137"/>
        <v>0</v>
      </c>
      <c r="Z194" s="49">
        <f t="shared" si="138"/>
        <v>0</v>
      </c>
      <c r="AA194" s="49">
        <f t="shared" si="165"/>
        <v>0</v>
      </c>
      <c r="AB194" s="49" t="s">
        <v>40</v>
      </c>
    </row>
    <row r="195" spans="1:28" ht="69" customHeight="1" x14ac:dyDescent="0.25">
      <c r="A195" s="39" t="s">
        <v>336</v>
      </c>
      <c r="B195" s="34" t="s">
        <v>37</v>
      </c>
      <c r="C195" s="34">
        <v>10</v>
      </c>
      <c r="D195" s="34" t="s">
        <v>38</v>
      </c>
      <c r="E195" s="40" t="s">
        <v>337</v>
      </c>
      <c r="F195" s="62">
        <f t="shared" ref="F195:J197" si="168">+F196</f>
        <v>242320270178</v>
      </c>
      <c r="G195" s="62">
        <f t="shared" si="168"/>
        <v>0</v>
      </c>
      <c r="H195" s="62">
        <f t="shared" si="168"/>
        <v>0</v>
      </c>
      <c r="I195" s="62">
        <f t="shared" si="168"/>
        <v>0</v>
      </c>
      <c r="J195" s="62">
        <f t="shared" si="168"/>
        <v>0</v>
      </c>
      <c r="K195" s="62">
        <f t="shared" si="160"/>
        <v>0</v>
      </c>
      <c r="L195" s="66">
        <f>+L196</f>
        <v>242320270178</v>
      </c>
      <c r="M195" s="253">
        <f t="shared" si="132"/>
        <v>2.7988145158547511E-2</v>
      </c>
      <c r="N195" s="62">
        <f t="shared" ref="N195:W197" si="169">+N196</f>
        <v>0</v>
      </c>
      <c r="O195" s="62">
        <f t="shared" si="169"/>
        <v>145080481919</v>
      </c>
      <c r="P195" s="62">
        <f t="shared" si="169"/>
        <v>97239788259</v>
      </c>
      <c r="Q195" s="62">
        <f t="shared" si="169"/>
        <v>145080481919</v>
      </c>
      <c r="R195" s="62">
        <f t="shared" si="169"/>
        <v>97239788259</v>
      </c>
      <c r="S195" s="62">
        <f t="shared" si="169"/>
        <v>0</v>
      </c>
      <c r="T195" s="62">
        <f t="shared" si="169"/>
        <v>0</v>
      </c>
      <c r="U195" s="62">
        <f t="shared" si="169"/>
        <v>145080481919</v>
      </c>
      <c r="V195" s="62">
        <f t="shared" si="169"/>
        <v>0</v>
      </c>
      <c r="W195" s="62">
        <f t="shared" si="169"/>
        <v>0</v>
      </c>
      <c r="X195" s="38">
        <f t="shared" si="136"/>
        <v>0.59871376757886974</v>
      </c>
      <c r="Y195" s="38">
        <f t="shared" si="137"/>
        <v>0</v>
      </c>
      <c r="Z195" s="38">
        <f t="shared" si="138"/>
        <v>0</v>
      </c>
      <c r="AA195" s="38">
        <f t="shared" si="165"/>
        <v>0</v>
      </c>
      <c r="AB195" s="38" t="s">
        <v>40</v>
      </c>
    </row>
    <row r="196" spans="1:28" ht="69" customHeight="1" x14ac:dyDescent="0.25">
      <c r="A196" s="39" t="s">
        <v>338</v>
      </c>
      <c r="B196" s="34" t="s">
        <v>37</v>
      </c>
      <c r="C196" s="34">
        <v>10</v>
      </c>
      <c r="D196" s="34" t="s">
        <v>38</v>
      </c>
      <c r="E196" s="95" t="s">
        <v>337</v>
      </c>
      <c r="F196" s="62">
        <f t="shared" si="168"/>
        <v>242320270178</v>
      </c>
      <c r="G196" s="62">
        <f t="shared" si="168"/>
        <v>0</v>
      </c>
      <c r="H196" s="62">
        <f t="shared" si="168"/>
        <v>0</v>
      </c>
      <c r="I196" s="62">
        <f t="shared" si="168"/>
        <v>0</v>
      </c>
      <c r="J196" s="62">
        <f t="shared" si="168"/>
        <v>0</v>
      </c>
      <c r="K196" s="62">
        <f t="shared" si="160"/>
        <v>0</v>
      </c>
      <c r="L196" s="66">
        <f>+L197</f>
        <v>242320270178</v>
      </c>
      <c r="M196" s="253">
        <f t="shared" si="132"/>
        <v>2.7988145158547511E-2</v>
      </c>
      <c r="N196" s="62">
        <f t="shared" si="169"/>
        <v>0</v>
      </c>
      <c r="O196" s="62">
        <f t="shared" si="169"/>
        <v>145080481919</v>
      </c>
      <c r="P196" s="62">
        <f t="shared" si="169"/>
        <v>97239788259</v>
      </c>
      <c r="Q196" s="62">
        <f t="shared" si="169"/>
        <v>145080481919</v>
      </c>
      <c r="R196" s="62">
        <f t="shared" si="169"/>
        <v>97239788259</v>
      </c>
      <c r="S196" s="62">
        <f t="shared" si="169"/>
        <v>0</v>
      </c>
      <c r="T196" s="62">
        <f t="shared" si="169"/>
        <v>0</v>
      </c>
      <c r="U196" s="62">
        <f t="shared" si="169"/>
        <v>145080481919</v>
      </c>
      <c r="V196" s="62">
        <f t="shared" si="169"/>
        <v>0</v>
      </c>
      <c r="W196" s="62">
        <f t="shared" si="169"/>
        <v>0</v>
      </c>
      <c r="X196" s="38">
        <f t="shared" si="136"/>
        <v>0.59871376757886974</v>
      </c>
      <c r="Y196" s="38">
        <f t="shared" si="137"/>
        <v>0</v>
      </c>
      <c r="Z196" s="38">
        <f t="shared" si="138"/>
        <v>0</v>
      </c>
      <c r="AA196" s="38">
        <f t="shared" si="165"/>
        <v>0</v>
      </c>
      <c r="AB196" s="38" t="s">
        <v>40</v>
      </c>
    </row>
    <row r="197" spans="1:28" ht="29.25" customHeight="1" x14ac:dyDescent="0.25">
      <c r="A197" s="39" t="s">
        <v>339</v>
      </c>
      <c r="B197" s="34" t="s">
        <v>37</v>
      </c>
      <c r="C197" s="34">
        <v>10</v>
      </c>
      <c r="D197" s="34" t="s">
        <v>38</v>
      </c>
      <c r="E197" s="40" t="s">
        <v>268</v>
      </c>
      <c r="F197" s="62">
        <f t="shared" si="168"/>
        <v>242320270178</v>
      </c>
      <c r="G197" s="62">
        <f t="shared" si="168"/>
        <v>0</v>
      </c>
      <c r="H197" s="62">
        <f t="shared" si="168"/>
        <v>0</v>
      </c>
      <c r="I197" s="62">
        <f t="shared" si="168"/>
        <v>0</v>
      </c>
      <c r="J197" s="62">
        <f t="shared" si="168"/>
        <v>0</v>
      </c>
      <c r="K197" s="62">
        <f t="shared" si="160"/>
        <v>0</v>
      </c>
      <c r="L197" s="66">
        <f>+L198</f>
        <v>242320270178</v>
      </c>
      <c r="M197" s="253">
        <f t="shared" si="132"/>
        <v>2.7988145158547511E-2</v>
      </c>
      <c r="N197" s="62">
        <f t="shared" si="169"/>
        <v>0</v>
      </c>
      <c r="O197" s="62">
        <f t="shared" si="169"/>
        <v>145080481919</v>
      </c>
      <c r="P197" s="62">
        <f t="shared" si="169"/>
        <v>97239788259</v>
      </c>
      <c r="Q197" s="62">
        <f t="shared" si="169"/>
        <v>145080481919</v>
      </c>
      <c r="R197" s="62">
        <f t="shared" si="169"/>
        <v>97239788259</v>
      </c>
      <c r="S197" s="62">
        <f t="shared" si="169"/>
        <v>0</v>
      </c>
      <c r="T197" s="62">
        <f t="shared" si="169"/>
        <v>0</v>
      </c>
      <c r="U197" s="62">
        <f t="shared" si="169"/>
        <v>145080481919</v>
      </c>
      <c r="V197" s="62">
        <f t="shared" si="169"/>
        <v>0</v>
      </c>
      <c r="W197" s="62">
        <f t="shared" si="169"/>
        <v>0</v>
      </c>
      <c r="X197" s="38">
        <f t="shared" si="136"/>
        <v>0.59871376757886974</v>
      </c>
      <c r="Y197" s="38">
        <f t="shared" si="137"/>
        <v>0</v>
      </c>
      <c r="Z197" s="38">
        <f t="shared" si="138"/>
        <v>0</v>
      </c>
      <c r="AA197" s="38">
        <f t="shared" si="165"/>
        <v>0</v>
      </c>
      <c r="AB197" s="38" t="s">
        <v>40</v>
      </c>
    </row>
    <row r="198" spans="1:28" ht="30" customHeight="1" x14ac:dyDescent="0.25">
      <c r="A198" s="43" t="s">
        <v>340</v>
      </c>
      <c r="B198" s="44" t="s">
        <v>37</v>
      </c>
      <c r="C198" s="44">
        <v>10</v>
      </c>
      <c r="D198" s="44" t="s">
        <v>38</v>
      </c>
      <c r="E198" s="45" t="s">
        <v>258</v>
      </c>
      <c r="F198" s="46">
        <v>242320270178</v>
      </c>
      <c r="G198" s="46">
        <v>0</v>
      </c>
      <c r="H198" s="46">
        <v>0</v>
      </c>
      <c r="I198" s="46">
        <v>0</v>
      </c>
      <c r="J198" s="46">
        <v>0</v>
      </c>
      <c r="K198" s="46">
        <f t="shared" si="160"/>
        <v>0</v>
      </c>
      <c r="L198" s="56">
        <f>+F198+K198</f>
        <v>242320270178</v>
      </c>
      <c r="M198" s="266">
        <f t="shared" si="132"/>
        <v>2.7988145158547511E-2</v>
      </c>
      <c r="N198" s="46">
        <v>0</v>
      </c>
      <c r="O198" s="46">
        <v>145080481919</v>
      </c>
      <c r="P198" s="46">
        <f>L198-O198</f>
        <v>97239788259</v>
      </c>
      <c r="Q198" s="46">
        <v>145080481919</v>
      </c>
      <c r="R198" s="46">
        <f>+L198-Q198</f>
        <v>97239788259</v>
      </c>
      <c r="S198" s="46">
        <f>O198-Q198</f>
        <v>0</v>
      </c>
      <c r="T198" s="46">
        <v>0</v>
      </c>
      <c r="U198" s="46">
        <f>+Q198-T198</f>
        <v>145080481919</v>
      </c>
      <c r="V198" s="46">
        <v>0</v>
      </c>
      <c r="W198" s="48">
        <f>+T198-V198</f>
        <v>0</v>
      </c>
      <c r="X198" s="49">
        <f t="shared" si="136"/>
        <v>0.59871376757886974</v>
      </c>
      <c r="Y198" s="49">
        <f t="shared" si="137"/>
        <v>0</v>
      </c>
      <c r="Z198" s="49">
        <f t="shared" si="138"/>
        <v>0</v>
      </c>
      <c r="AA198" s="49">
        <f t="shared" si="165"/>
        <v>0</v>
      </c>
      <c r="AB198" s="49" t="s">
        <v>40</v>
      </c>
    </row>
    <row r="199" spans="1:28" ht="64.5" customHeight="1" x14ac:dyDescent="0.25">
      <c r="A199" s="39" t="s">
        <v>341</v>
      </c>
      <c r="B199" s="34" t="s">
        <v>37</v>
      </c>
      <c r="C199" s="34">
        <v>10</v>
      </c>
      <c r="D199" s="34" t="s">
        <v>38</v>
      </c>
      <c r="E199" s="40" t="s">
        <v>342</v>
      </c>
      <c r="F199" s="62">
        <f t="shared" ref="F199:J201" si="170">+F200</f>
        <v>291500728983</v>
      </c>
      <c r="G199" s="62">
        <f t="shared" si="170"/>
        <v>0</v>
      </c>
      <c r="H199" s="62">
        <f t="shared" si="170"/>
        <v>0</v>
      </c>
      <c r="I199" s="62">
        <f t="shared" si="170"/>
        <v>0</v>
      </c>
      <c r="J199" s="62">
        <f t="shared" si="170"/>
        <v>0</v>
      </c>
      <c r="K199" s="62">
        <f t="shared" si="160"/>
        <v>0</v>
      </c>
      <c r="L199" s="66">
        <f>+L200</f>
        <v>291500728983</v>
      </c>
      <c r="M199" s="253">
        <f t="shared" si="132"/>
        <v>3.3668519396275125E-2</v>
      </c>
      <c r="N199" s="62">
        <f t="shared" ref="N199:W201" si="171">+N200</f>
        <v>0</v>
      </c>
      <c r="O199" s="62">
        <f t="shared" si="171"/>
        <v>210227634054</v>
      </c>
      <c r="P199" s="62">
        <f t="shared" si="171"/>
        <v>81273094929</v>
      </c>
      <c r="Q199" s="62">
        <f t="shared" si="171"/>
        <v>210227634054</v>
      </c>
      <c r="R199" s="62">
        <f t="shared" si="171"/>
        <v>81273094929</v>
      </c>
      <c r="S199" s="62">
        <f t="shared" si="171"/>
        <v>0</v>
      </c>
      <c r="T199" s="62">
        <f t="shared" si="171"/>
        <v>0</v>
      </c>
      <c r="U199" s="62">
        <f t="shared" si="171"/>
        <v>210227634054</v>
      </c>
      <c r="V199" s="62">
        <f t="shared" si="171"/>
        <v>0</v>
      </c>
      <c r="W199" s="62">
        <f t="shared" si="171"/>
        <v>0</v>
      </c>
      <c r="X199" s="38">
        <f t="shared" si="136"/>
        <v>0.72119076610014321</v>
      </c>
      <c r="Y199" s="38">
        <f t="shared" si="137"/>
        <v>0</v>
      </c>
      <c r="Z199" s="38">
        <f t="shared" si="138"/>
        <v>0</v>
      </c>
      <c r="AA199" s="38">
        <f t="shared" si="165"/>
        <v>0</v>
      </c>
      <c r="AB199" s="38" t="s">
        <v>40</v>
      </c>
    </row>
    <row r="200" spans="1:28" ht="64.5" customHeight="1" x14ac:dyDescent="0.25">
      <c r="A200" s="39" t="s">
        <v>343</v>
      </c>
      <c r="B200" s="34" t="s">
        <v>37</v>
      </c>
      <c r="C200" s="34">
        <v>10</v>
      </c>
      <c r="D200" s="34" t="s">
        <v>38</v>
      </c>
      <c r="E200" s="95" t="s">
        <v>342</v>
      </c>
      <c r="F200" s="62">
        <f t="shared" si="170"/>
        <v>291500728983</v>
      </c>
      <c r="G200" s="62">
        <f t="shared" si="170"/>
        <v>0</v>
      </c>
      <c r="H200" s="62">
        <f t="shared" si="170"/>
        <v>0</v>
      </c>
      <c r="I200" s="62">
        <f t="shared" si="170"/>
        <v>0</v>
      </c>
      <c r="J200" s="62">
        <f t="shared" si="170"/>
        <v>0</v>
      </c>
      <c r="K200" s="62">
        <f t="shared" si="160"/>
        <v>0</v>
      </c>
      <c r="L200" s="66">
        <f>+L201</f>
        <v>291500728983</v>
      </c>
      <c r="M200" s="253">
        <f t="shared" ref="M200:M263" si="172">L200/$L$312</f>
        <v>3.3668519396275125E-2</v>
      </c>
      <c r="N200" s="62">
        <f t="shared" si="171"/>
        <v>0</v>
      </c>
      <c r="O200" s="62">
        <f t="shared" si="171"/>
        <v>210227634054</v>
      </c>
      <c r="P200" s="62">
        <f t="shared" si="171"/>
        <v>81273094929</v>
      </c>
      <c r="Q200" s="62">
        <f t="shared" si="171"/>
        <v>210227634054</v>
      </c>
      <c r="R200" s="62">
        <f t="shared" si="171"/>
        <v>81273094929</v>
      </c>
      <c r="S200" s="62">
        <f t="shared" si="171"/>
        <v>0</v>
      </c>
      <c r="T200" s="62">
        <f t="shared" si="171"/>
        <v>0</v>
      </c>
      <c r="U200" s="62">
        <f t="shared" si="171"/>
        <v>210227634054</v>
      </c>
      <c r="V200" s="62">
        <f t="shared" si="171"/>
        <v>0</v>
      </c>
      <c r="W200" s="62">
        <f t="shared" si="171"/>
        <v>0</v>
      </c>
      <c r="X200" s="38">
        <f t="shared" si="136"/>
        <v>0.72119076610014321</v>
      </c>
      <c r="Y200" s="38">
        <f t="shared" si="137"/>
        <v>0</v>
      </c>
      <c r="Z200" s="38">
        <f t="shared" si="138"/>
        <v>0</v>
      </c>
      <c r="AA200" s="38">
        <f t="shared" si="165"/>
        <v>0</v>
      </c>
      <c r="AB200" s="38" t="s">
        <v>40</v>
      </c>
    </row>
    <row r="201" spans="1:28" ht="32.25" customHeight="1" x14ac:dyDescent="0.25">
      <c r="A201" s="39" t="s">
        <v>344</v>
      </c>
      <c r="B201" s="34" t="s">
        <v>37</v>
      </c>
      <c r="C201" s="34">
        <v>10</v>
      </c>
      <c r="D201" s="34" t="s">
        <v>38</v>
      </c>
      <c r="E201" s="40" t="s">
        <v>268</v>
      </c>
      <c r="F201" s="62">
        <f t="shared" si="170"/>
        <v>291500728983</v>
      </c>
      <c r="G201" s="62">
        <f t="shared" si="170"/>
        <v>0</v>
      </c>
      <c r="H201" s="62">
        <f t="shared" si="170"/>
        <v>0</v>
      </c>
      <c r="I201" s="62">
        <f t="shared" si="170"/>
        <v>0</v>
      </c>
      <c r="J201" s="62">
        <f t="shared" si="170"/>
        <v>0</v>
      </c>
      <c r="K201" s="62">
        <f t="shared" si="160"/>
        <v>0</v>
      </c>
      <c r="L201" s="66">
        <f>+L202</f>
        <v>291500728983</v>
      </c>
      <c r="M201" s="253">
        <f t="shared" si="172"/>
        <v>3.3668519396275125E-2</v>
      </c>
      <c r="N201" s="62">
        <f t="shared" si="171"/>
        <v>0</v>
      </c>
      <c r="O201" s="62">
        <f t="shared" si="171"/>
        <v>210227634054</v>
      </c>
      <c r="P201" s="62">
        <f t="shared" si="171"/>
        <v>81273094929</v>
      </c>
      <c r="Q201" s="62">
        <f t="shared" si="171"/>
        <v>210227634054</v>
      </c>
      <c r="R201" s="62">
        <f t="shared" si="171"/>
        <v>81273094929</v>
      </c>
      <c r="S201" s="62">
        <f t="shared" si="171"/>
        <v>0</v>
      </c>
      <c r="T201" s="62">
        <f t="shared" si="171"/>
        <v>0</v>
      </c>
      <c r="U201" s="62">
        <f t="shared" si="171"/>
        <v>210227634054</v>
      </c>
      <c r="V201" s="62">
        <f t="shared" si="171"/>
        <v>0</v>
      </c>
      <c r="W201" s="62">
        <f t="shared" si="171"/>
        <v>0</v>
      </c>
      <c r="X201" s="38">
        <f t="shared" si="136"/>
        <v>0.72119076610014321</v>
      </c>
      <c r="Y201" s="38">
        <f t="shared" si="137"/>
        <v>0</v>
      </c>
      <c r="Z201" s="38">
        <f t="shared" si="138"/>
        <v>0</v>
      </c>
      <c r="AA201" s="38">
        <f t="shared" si="165"/>
        <v>0</v>
      </c>
      <c r="AB201" s="38" t="s">
        <v>40</v>
      </c>
    </row>
    <row r="202" spans="1:28" ht="30" customHeight="1" x14ac:dyDescent="0.25">
      <c r="A202" s="43" t="s">
        <v>345</v>
      </c>
      <c r="B202" s="44" t="s">
        <v>37</v>
      </c>
      <c r="C202" s="44">
        <v>10</v>
      </c>
      <c r="D202" s="44" t="s">
        <v>38</v>
      </c>
      <c r="E202" s="45" t="s">
        <v>258</v>
      </c>
      <c r="F202" s="46">
        <v>291500728983</v>
      </c>
      <c r="G202" s="46">
        <v>0</v>
      </c>
      <c r="H202" s="46">
        <v>0</v>
      </c>
      <c r="I202" s="46">
        <v>0</v>
      </c>
      <c r="J202" s="46">
        <v>0</v>
      </c>
      <c r="K202" s="46">
        <f t="shared" si="160"/>
        <v>0</v>
      </c>
      <c r="L202" s="56">
        <f>+F202+K202</f>
        <v>291500728983</v>
      </c>
      <c r="M202" s="266">
        <f t="shared" si="172"/>
        <v>3.3668519396275125E-2</v>
      </c>
      <c r="N202" s="46">
        <v>0</v>
      </c>
      <c r="O202" s="46">
        <v>210227634054</v>
      </c>
      <c r="P202" s="46">
        <f>L202-O202</f>
        <v>81273094929</v>
      </c>
      <c r="Q202" s="46">
        <v>210227634054</v>
      </c>
      <c r="R202" s="46">
        <f>+L202-Q202</f>
        <v>81273094929</v>
      </c>
      <c r="S202" s="46">
        <f>O202-Q202</f>
        <v>0</v>
      </c>
      <c r="T202" s="46">
        <v>0</v>
      </c>
      <c r="U202" s="46">
        <f>+Q202-T202</f>
        <v>210227634054</v>
      </c>
      <c r="V202" s="46">
        <v>0</v>
      </c>
      <c r="W202" s="48">
        <f>+T202-V202</f>
        <v>0</v>
      </c>
      <c r="X202" s="49">
        <f t="shared" si="136"/>
        <v>0.72119076610014321</v>
      </c>
      <c r="Y202" s="49">
        <f t="shared" si="137"/>
        <v>0</v>
      </c>
      <c r="Z202" s="49">
        <f t="shared" si="138"/>
        <v>0</v>
      </c>
      <c r="AA202" s="49">
        <f t="shared" si="165"/>
        <v>0</v>
      </c>
      <c r="AB202" s="49" t="s">
        <v>40</v>
      </c>
    </row>
    <row r="203" spans="1:28" ht="70.5" customHeight="1" x14ac:dyDescent="0.25">
      <c r="A203" s="39" t="s">
        <v>346</v>
      </c>
      <c r="B203" s="34" t="s">
        <v>37</v>
      </c>
      <c r="C203" s="34">
        <v>10</v>
      </c>
      <c r="D203" s="34" t="s">
        <v>38</v>
      </c>
      <c r="E203" s="40" t="s">
        <v>347</v>
      </c>
      <c r="F203" s="62">
        <f t="shared" ref="F203:J205" si="173">+F204</f>
        <v>152661368237</v>
      </c>
      <c r="G203" s="62">
        <f t="shared" si="173"/>
        <v>0</v>
      </c>
      <c r="H203" s="62">
        <f t="shared" si="173"/>
        <v>0</v>
      </c>
      <c r="I203" s="62">
        <f t="shared" si="173"/>
        <v>0</v>
      </c>
      <c r="J203" s="62">
        <f t="shared" si="173"/>
        <v>0</v>
      </c>
      <c r="K203" s="62">
        <f t="shared" si="160"/>
        <v>0</v>
      </c>
      <c r="L203" s="66">
        <f>+L204</f>
        <v>152661368237</v>
      </c>
      <c r="M203" s="253">
        <f t="shared" si="172"/>
        <v>1.7632485021500877E-2</v>
      </c>
      <c r="N203" s="62">
        <f t="shared" ref="N203:W205" si="174">+N204</f>
        <v>0</v>
      </c>
      <c r="O203" s="62">
        <f t="shared" si="174"/>
        <v>89528985124</v>
      </c>
      <c r="P203" s="62">
        <f t="shared" si="174"/>
        <v>63132383113</v>
      </c>
      <c r="Q203" s="62">
        <f t="shared" si="174"/>
        <v>89528985124</v>
      </c>
      <c r="R203" s="62">
        <f t="shared" si="174"/>
        <v>63132383113</v>
      </c>
      <c r="S203" s="62">
        <f t="shared" si="174"/>
        <v>0</v>
      </c>
      <c r="T203" s="62">
        <f t="shared" si="174"/>
        <v>0</v>
      </c>
      <c r="U203" s="62">
        <f t="shared" si="174"/>
        <v>89528985124</v>
      </c>
      <c r="V203" s="62">
        <f t="shared" si="174"/>
        <v>0</v>
      </c>
      <c r="W203" s="62">
        <f t="shared" si="174"/>
        <v>0</v>
      </c>
      <c r="X203" s="38">
        <f t="shared" si="136"/>
        <v>0.5864547537986835</v>
      </c>
      <c r="Y203" s="38">
        <f t="shared" si="137"/>
        <v>0</v>
      </c>
      <c r="Z203" s="38">
        <f t="shared" si="138"/>
        <v>0</v>
      </c>
      <c r="AA203" s="38">
        <f t="shared" si="165"/>
        <v>0</v>
      </c>
      <c r="AB203" s="38" t="s">
        <v>40</v>
      </c>
    </row>
    <row r="204" spans="1:28" ht="70.5" customHeight="1" x14ac:dyDescent="0.25">
      <c r="A204" s="39" t="s">
        <v>348</v>
      </c>
      <c r="B204" s="34" t="s">
        <v>37</v>
      </c>
      <c r="C204" s="34">
        <v>10</v>
      </c>
      <c r="D204" s="34" t="s">
        <v>38</v>
      </c>
      <c r="E204" s="95" t="s">
        <v>347</v>
      </c>
      <c r="F204" s="62">
        <f t="shared" si="173"/>
        <v>152661368237</v>
      </c>
      <c r="G204" s="62">
        <f t="shared" si="173"/>
        <v>0</v>
      </c>
      <c r="H204" s="62">
        <f t="shared" si="173"/>
        <v>0</v>
      </c>
      <c r="I204" s="62">
        <f t="shared" si="173"/>
        <v>0</v>
      </c>
      <c r="J204" s="62">
        <f t="shared" si="173"/>
        <v>0</v>
      </c>
      <c r="K204" s="62">
        <f t="shared" si="160"/>
        <v>0</v>
      </c>
      <c r="L204" s="66">
        <f>+L205</f>
        <v>152661368237</v>
      </c>
      <c r="M204" s="253">
        <f t="shared" si="172"/>
        <v>1.7632485021500877E-2</v>
      </c>
      <c r="N204" s="62">
        <f t="shared" si="174"/>
        <v>0</v>
      </c>
      <c r="O204" s="62">
        <f t="shared" si="174"/>
        <v>89528985124</v>
      </c>
      <c r="P204" s="62">
        <f t="shared" si="174"/>
        <v>63132383113</v>
      </c>
      <c r="Q204" s="62">
        <f t="shared" si="174"/>
        <v>89528985124</v>
      </c>
      <c r="R204" s="62">
        <f t="shared" si="174"/>
        <v>63132383113</v>
      </c>
      <c r="S204" s="62">
        <f t="shared" si="174"/>
        <v>0</v>
      </c>
      <c r="T204" s="62">
        <f t="shared" si="174"/>
        <v>0</v>
      </c>
      <c r="U204" s="62">
        <f t="shared" si="174"/>
        <v>89528985124</v>
      </c>
      <c r="V204" s="62">
        <f t="shared" si="174"/>
        <v>0</v>
      </c>
      <c r="W204" s="62">
        <f t="shared" si="174"/>
        <v>0</v>
      </c>
      <c r="X204" s="38">
        <f t="shared" si="136"/>
        <v>0.5864547537986835</v>
      </c>
      <c r="Y204" s="38">
        <f t="shared" si="137"/>
        <v>0</v>
      </c>
      <c r="Z204" s="38">
        <f t="shared" si="138"/>
        <v>0</v>
      </c>
      <c r="AA204" s="38">
        <f t="shared" si="165"/>
        <v>0</v>
      </c>
      <c r="AB204" s="38" t="s">
        <v>40</v>
      </c>
    </row>
    <row r="205" spans="1:28" ht="32.25" customHeight="1" x14ac:dyDescent="0.25">
      <c r="A205" s="39" t="s">
        <v>349</v>
      </c>
      <c r="B205" s="34" t="s">
        <v>37</v>
      </c>
      <c r="C205" s="34">
        <v>10</v>
      </c>
      <c r="D205" s="34" t="s">
        <v>38</v>
      </c>
      <c r="E205" s="40" t="s">
        <v>268</v>
      </c>
      <c r="F205" s="62">
        <f t="shared" si="173"/>
        <v>152661368237</v>
      </c>
      <c r="G205" s="62">
        <f t="shared" si="173"/>
        <v>0</v>
      </c>
      <c r="H205" s="62">
        <f t="shared" si="173"/>
        <v>0</v>
      </c>
      <c r="I205" s="62">
        <f t="shared" si="173"/>
        <v>0</v>
      </c>
      <c r="J205" s="62">
        <f t="shared" si="173"/>
        <v>0</v>
      </c>
      <c r="K205" s="62">
        <f t="shared" si="160"/>
        <v>0</v>
      </c>
      <c r="L205" s="66">
        <f>+L206</f>
        <v>152661368237</v>
      </c>
      <c r="M205" s="253">
        <f t="shared" si="172"/>
        <v>1.7632485021500877E-2</v>
      </c>
      <c r="N205" s="62">
        <f t="shared" si="174"/>
        <v>0</v>
      </c>
      <c r="O205" s="62">
        <f t="shared" si="174"/>
        <v>89528985124</v>
      </c>
      <c r="P205" s="62">
        <f t="shared" si="174"/>
        <v>63132383113</v>
      </c>
      <c r="Q205" s="62">
        <f t="shared" si="174"/>
        <v>89528985124</v>
      </c>
      <c r="R205" s="62">
        <f t="shared" si="174"/>
        <v>63132383113</v>
      </c>
      <c r="S205" s="62">
        <f t="shared" si="174"/>
        <v>0</v>
      </c>
      <c r="T205" s="62">
        <f t="shared" si="174"/>
        <v>0</v>
      </c>
      <c r="U205" s="62">
        <f t="shared" si="174"/>
        <v>89528985124</v>
      </c>
      <c r="V205" s="62">
        <f t="shared" si="174"/>
        <v>0</v>
      </c>
      <c r="W205" s="62">
        <f t="shared" si="174"/>
        <v>0</v>
      </c>
      <c r="X205" s="38">
        <f t="shared" ref="X205:X271" si="175">+Q205/L205</f>
        <v>0.5864547537986835</v>
      </c>
      <c r="Y205" s="38">
        <f t="shared" ref="Y205:Y271" si="176">+T205/L205</f>
        <v>0</v>
      </c>
      <c r="Z205" s="38">
        <f t="shared" ref="Z205:Z271" si="177">+V205/L205</f>
        <v>0</v>
      </c>
      <c r="AA205" s="38">
        <f t="shared" si="165"/>
        <v>0</v>
      </c>
      <c r="AB205" s="38" t="s">
        <v>40</v>
      </c>
    </row>
    <row r="206" spans="1:28" ht="30" customHeight="1" x14ac:dyDescent="0.25">
      <c r="A206" s="43" t="s">
        <v>350</v>
      </c>
      <c r="B206" s="44" t="s">
        <v>37</v>
      </c>
      <c r="C206" s="44">
        <v>10</v>
      </c>
      <c r="D206" s="44" t="s">
        <v>38</v>
      </c>
      <c r="E206" s="45" t="s">
        <v>258</v>
      </c>
      <c r="F206" s="46">
        <v>152661368237</v>
      </c>
      <c r="G206" s="46">
        <v>0</v>
      </c>
      <c r="H206" s="46">
        <v>0</v>
      </c>
      <c r="I206" s="46">
        <v>0</v>
      </c>
      <c r="J206" s="46">
        <v>0</v>
      </c>
      <c r="K206" s="46">
        <f t="shared" si="160"/>
        <v>0</v>
      </c>
      <c r="L206" s="56">
        <f>+F206+K206</f>
        <v>152661368237</v>
      </c>
      <c r="M206" s="266">
        <f t="shared" si="172"/>
        <v>1.7632485021500877E-2</v>
      </c>
      <c r="N206" s="46">
        <v>0</v>
      </c>
      <c r="O206" s="46">
        <v>89528985124</v>
      </c>
      <c r="P206" s="46">
        <f>L206-O206</f>
        <v>63132383113</v>
      </c>
      <c r="Q206" s="46">
        <v>89528985124</v>
      </c>
      <c r="R206" s="46">
        <f>+L206-Q206</f>
        <v>63132383113</v>
      </c>
      <c r="S206" s="46">
        <f>O206-Q206</f>
        <v>0</v>
      </c>
      <c r="T206" s="46">
        <v>0</v>
      </c>
      <c r="U206" s="46">
        <f>+Q206-T206</f>
        <v>89528985124</v>
      </c>
      <c r="V206" s="46">
        <v>0</v>
      </c>
      <c r="W206" s="48">
        <f>+T206-V206</f>
        <v>0</v>
      </c>
      <c r="X206" s="49">
        <f t="shared" si="175"/>
        <v>0.5864547537986835</v>
      </c>
      <c r="Y206" s="49">
        <f t="shared" si="176"/>
        <v>0</v>
      </c>
      <c r="Z206" s="49">
        <f t="shared" si="177"/>
        <v>0</v>
      </c>
      <c r="AA206" s="49">
        <f t="shared" si="165"/>
        <v>0</v>
      </c>
      <c r="AB206" s="49" t="s">
        <v>40</v>
      </c>
    </row>
    <row r="207" spans="1:28" ht="70.5" customHeight="1" x14ac:dyDescent="0.25">
      <c r="A207" s="39" t="s">
        <v>351</v>
      </c>
      <c r="B207" s="34" t="s">
        <v>37</v>
      </c>
      <c r="C207" s="34">
        <v>10</v>
      </c>
      <c r="D207" s="34" t="s">
        <v>38</v>
      </c>
      <c r="E207" s="40" t="s">
        <v>352</v>
      </c>
      <c r="F207" s="62">
        <f t="shared" ref="F207:J209" si="178">+F208</f>
        <v>358538368230</v>
      </c>
      <c r="G207" s="62">
        <f t="shared" si="178"/>
        <v>0</v>
      </c>
      <c r="H207" s="62">
        <f t="shared" si="178"/>
        <v>0</v>
      </c>
      <c r="I207" s="62">
        <f t="shared" si="178"/>
        <v>0</v>
      </c>
      <c r="J207" s="62">
        <f t="shared" si="178"/>
        <v>0</v>
      </c>
      <c r="K207" s="62">
        <f t="shared" si="160"/>
        <v>0</v>
      </c>
      <c r="L207" s="66">
        <f>+L208</f>
        <v>358538368230</v>
      </c>
      <c r="M207" s="253">
        <f t="shared" si="172"/>
        <v>4.1411409320230491E-2</v>
      </c>
      <c r="N207" s="62">
        <f t="shared" ref="N207:W209" si="179">+N208</f>
        <v>0</v>
      </c>
      <c r="O207" s="62">
        <f t="shared" si="179"/>
        <v>267289408386</v>
      </c>
      <c r="P207" s="62">
        <f t="shared" si="179"/>
        <v>91248959844</v>
      </c>
      <c r="Q207" s="62">
        <f t="shared" si="179"/>
        <v>267289408386</v>
      </c>
      <c r="R207" s="62">
        <f t="shared" si="179"/>
        <v>91248959844</v>
      </c>
      <c r="S207" s="62">
        <f t="shared" si="179"/>
        <v>0</v>
      </c>
      <c r="T207" s="62">
        <f t="shared" si="179"/>
        <v>0</v>
      </c>
      <c r="U207" s="62">
        <f t="shared" si="179"/>
        <v>267289408386</v>
      </c>
      <c r="V207" s="62">
        <f t="shared" si="179"/>
        <v>0</v>
      </c>
      <c r="W207" s="62">
        <f t="shared" si="179"/>
        <v>0</v>
      </c>
      <c r="X207" s="38">
        <f t="shared" si="175"/>
        <v>0.74549736393772958</v>
      </c>
      <c r="Y207" s="38">
        <f t="shared" si="176"/>
        <v>0</v>
      </c>
      <c r="Z207" s="38">
        <f t="shared" si="177"/>
        <v>0</v>
      </c>
      <c r="AA207" s="38">
        <f t="shared" si="165"/>
        <v>0</v>
      </c>
      <c r="AB207" s="38" t="s">
        <v>40</v>
      </c>
    </row>
    <row r="208" spans="1:28" ht="70.5" customHeight="1" x14ac:dyDescent="0.25">
      <c r="A208" s="39" t="s">
        <v>353</v>
      </c>
      <c r="B208" s="34" t="s">
        <v>37</v>
      </c>
      <c r="C208" s="34">
        <v>10</v>
      </c>
      <c r="D208" s="34" t="s">
        <v>38</v>
      </c>
      <c r="E208" s="95" t="s">
        <v>352</v>
      </c>
      <c r="F208" s="62">
        <f t="shared" si="178"/>
        <v>358538368230</v>
      </c>
      <c r="G208" s="62">
        <f t="shared" si="178"/>
        <v>0</v>
      </c>
      <c r="H208" s="62">
        <f t="shared" si="178"/>
        <v>0</v>
      </c>
      <c r="I208" s="62">
        <f t="shared" si="178"/>
        <v>0</v>
      </c>
      <c r="J208" s="62">
        <f t="shared" si="178"/>
        <v>0</v>
      </c>
      <c r="K208" s="62">
        <f t="shared" si="160"/>
        <v>0</v>
      </c>
      <c r="L208" s="66">
        <f>+L209</f>
        <v>358538368230</v>
      </c>
      <c r="M208" s="253">
        <f t="shared" si="172"/>
        <v>4.1411409320230491E-2</v>
      </c>
      <c r="N208" s="62">
        <f t="shared" si="179"/>
        <v>0</v>
      </c>
      <c r="O208" s="62">
        <f t="shared" si="179"/>
        <v>267289408386</v>
      </c>
      <c r="P208" s="62">
        <f t="shared" si="179"/>
        <v>91248959844</v>
      </c>
      <c r="Q208" s="62">
        <f t="shared" si="179"/>
        <v>267289408386</v>
      </c>
      <c r="R208" s="62">
        <f t="shared" si="179"/>
        <v>91248959844</v>
      </c>
      <c r="S208" s="62">
        <f t="shared" si="179"/>
        <v>0</v>
      </c>
      <c r="T208" s="62">
        <f t="shared" si="179"/>
        <v>0</v>
      </c>
      <c r="U208" s="62">
        <f t="shared" si="179"/>
        <v>267289408386</v>
      </c>
      <c r="V208" s="62">
        <f t="shared" si="179"/>
        <v>0</v>
      </c>
      <c r="W208" s="62">
        <f t="shared" si="179"/>
        <v>0</v>
      </c>
      <c r="X208" s="38">
        <f t="shared" si="175"/>
        <v>0.74549736393772958</v>
      </c>
      <c r="Y208" s="38">
        <f t="shared" si="176"/>
        <v>0</v>
      </c>
      <c r="Z208" s="38">
        <f t="shared" si="177"/>
        <v>0</v>
      </c>
      <c r="AA208" s="38">
        <f t="shared" si="165"/>
        <v>0</v>
      </c>
      <c r="AB208" s="38" t="s">
        <v>40</v>
      </c>
    </row>
    <row r="209" spans="1:28" ht="34.5" customHeight="1" x14ac:dyDescent="0.25">
      <c r="A209" s="39" t="s">
        <v>354</v>
      </c>
      <c r="B209" s="34" t="s">
        <v>37</v>
      </c>
      <c r="C209" s="34">
        <v>10</v>
      </c>
      <c r="D209" s="34" t="s">
        <v>38</v>
      </c>
      <c r="E209" s="40" t="s">
        <v>268</v>
      </c>
      <c r="F209" s="62">
        <f t="shared" si="178"/>
        <v>358538368230</v>
      </c>
      <c r="G209" s="62">
        <f t="shared" si="178"/>
        <v>0</v>
      </c>
      <c r="H209" s="62">
        <f t="shared" si="178"/>
        <v>0</v>
      </c>
      <c r="I209" s="62">
        <f t="shared" si="178"/>
        <v>0</v>
      </c>
      <c r="J209" s="62">
        <f t="shared" si="178"/>
        <v>0</v>
      </c>
      <c r="K209" s="62">
        <f t="shared" si="160"/>
        <v>0</v>
      </c>
      <c r="L209" s="66">
        <f>+L210</f>
        <v>358538368230</v>
      </c>
      <c r="M209" s="253">
        <f t="shared" si="172"/>
        <v>4.1411409320230491E-2</v>
      </c>
      <c r="N209" s="62">
        <f t="shared" si="179"/>
        <v>0</v>
      </c>
      <c r="O209" s="62">
        <f t="shared" si="179"/>
        <v>267289408386</v>
      </c>
      <c r="P209" s="62">
        <f t="shared" si="179"/>
        <v>91248959844</v>
      </c>
      <c r="Q209" s="62">
        <f t="shared" si="179"/>
        <v>267289408386</v>
      </c>
      <c r="R209" s="62">
        <f t="shared" si="179"/>
        <v>91248959844</v>
      </c>
      <c r="S209" s="62">
        <f t="shared" si="179"/>
        <v>0</v>
      </c>
      <c r="T209" s="62">
        <f t="shared" si="179"/>
        <v>0</v>
      </c>
      <c r="U209" s="62">
        <f t="shared" si="179"/>
        <v>267289408386</v>
      </c>
      <c r="V209" s="62">
        <f t="shared" si="179"/>
        <v>0</v>
      </c>
      <c r="W209" s="62">
        <f t="shared" si="179"/>
        <v>0</v>
      </c>
      <c r="X209" s="38">
        <f t="shared" si="175"/>
        <v>0.74549736393772958</v>
      </c>
      <c r="Y209" s="38">
        <f t="shared" si="176"/>
        <v>0</v>
      </c>
      <c r="Z209" s="38">
        <f t="shared" si="177"/>
        <v>0</v>
      </c>
      <c r="AA209" s="38">
        <f t="shared" si="165"/>
        <v>0</v>
      </c>
      <c r="AB209" s="38" t="s">
        <v>40</v>
      </c>
    </row>
    <row r="210" spans="1:28" ht="30" customHeight="1" x14ac:dyDescent="0.25">
      <c r="A210" s="43" t="s">
        <v>355</v>
      </c>
      <c r="B210" s="44" t="s">
        <v>37</v>
      </c>
      <c r="C210" s="44">
        <v>10</v>
      </c>
      <c r="D210" s="44" t="s">
        <v>38</v>
      </c>
      <c r="E210" s="45" t="s">
        <v>258</v>
      </c>
      <c r="F210" s="46">
        <v>358538368230</v>
      </c>
      <c r="G210" s="46">
        <v>0</v>
      </c>
      <c r="H210" s="46">
        <v>0</v>
      </c>
      <c r="I210" s="46">
        <v>0</v>
      </c>
      <c r="J210" s="46">
        <v>0</v>
      </c>
      <c r="K210" s="46">
        <f t="shared" si="160"/>
        <v>0</v>
      </c>
      <c r="L210" s="56">
        <f>+F210+K210</f>
        <v>358538368230</v>
      </c>
      <c r="M210" s="266">
        <f t="shared" si="172"/>
        <v>4.1411409320230491E-2</v>
      </c>
      <c r="N210" s="46">
        <v>0</v>
      </c>
      <c r="O210" s="46">
        <v>267289408386</v>
      </c>
      <c r="P210" s="46">
        <f>L210-O210</f>
        <v>91248959844</v>
      </c>
      <c r="Q210" s="46">
        <v>267289408386</v>
      </c>
      <c r="R210" s="46">
        <f>+L210-Q210</f>
        <v>91248959844</v>
      </c>
      <c r="S210" s="46">
        <f>O210-Q210</f>
        <v>0</v>
      </c>
      <c r="T210" s="46">
        <v>0</v>
      </c>
      <c r="U210" s="46">
        <f>+Q210-T210</f>
        <v>267289408386</v>
      </c>
      <c r="V210" s="46">
        <v>0</v>
      </c>
      <c r="W210" s="48">
        <f>+T210-V210</f>
        <v>0</v>
      </c>
      <c r="X210" s="49">
        <f t="shared" si="175"/>
        <v>0.74549736393772958</v>
      </c>
      <c r="Y210" s="49">
        <f t="shared" si="176"/>
        <v>0</v>
      </c>
      <c r="Z210" s="49">
        <f t="shared" si="177"/>
        <v>0</v>
      </c>
      <c r="AA210" s="49">
        <f t="shared" si="165"/>
        <v>0</v>
      </c>
      <c r="AB210" s="49" t="s">
        <v>40</v>
      </c>
    </row>
    <row r="211" spans="1:28" ht="65.25" customHeight="1" x14ac:dyDescent="0.25">
      <c r="A211" s="39" t="s">
        <v>356</v>
      </c>
      <c r="B211" s="34" t="s">
        <v>37</v>
      </c>
      <c r="C211" s="34">
        <v>10</v>
      </c>
      <c r="D211" s="34" t="s">
        <v>38</v>
      </c>
      <c r="E211" s="40" t="s">
        <v>357</v>
      </c>
      <c r="F211" s="62">
        <f t="shared" ref="F211:J213" si="180">+F212</f>
        <v>115560588109</v>
      </c>
      <c r="G211" s="62">
        <f t="shared" si="180"/>
        <v>0</v>
      </c>
      <c r="H211" s="62">
        <f t="shared" si="180"/>
        <v>0</v>
      </c>
      <c r="I211" s="62">
        <f t="shared" si="180"/>
        <v>0</v>
      </c>
      <c r="J211" s="62">
        <f t="shared" si="180"/>
        <v>0</v>
      </c>
      <c r="K211" s="62">
        <f t="shared" si="160"/>
        <v>0</v>
      </c>
      <c r="L211" s="66">
        <f>+L212</f>
        <v>115560588109</v>
      </c>
      <c r="M211" s="253">
        <f t="shared" si="172"/>
        <v>1.3347321345531632E-2</v>
      </c>
      <c r="N211" s="62">
        <f t="shared" ref="N211:W213" si="181">+N212</f>
        <v>0</v>
      </c>
      <c r="O211" s="62">
        <f t="shared" si="181"/>
        <v>90602694750</v>
      </c>
      <c r="P211" s="62">
        <f t="shared" si="181"/>
        <v>24957893359</v>
      </c>
      <c r="Q211" s="62">
        <f t="shared" si="181"/>
        <v>90602694750</v>
      </c>
      <c r="R211" s="62">
        <f t="shared" si="181"/>
        <v>24957893359</v>
      </c>
      <c r="S211" s="62">
        <f t="shared" si="181"/>
        <v>0</v>
      </c>
      <c r="T211" s="62">
        <f t="shared" si="181"/>
        <v>0</v>
      </c>
      <c r="U211" s="62">
        <f t="shared" si="181"/>
        <v>90602694750</v>
      </c>
      <c r="V211" s="62">
        <f t="shared" si="181"/>
        <v>0</v>
      </c>
      <c r="W211" s="62">
        <f t="shared" si="181"/>
        <v>0</v>
      </c>
      <c r="X211" s="38">
        <f t="shared" si="175"/>
        <v>0.78402763634727257</v>
      </c>
      <c r="Y211" s="38">
        <f t="shared" si="176"/>
        <v>0</v>
      </c>
      <c r="Z211" s="38">
        <f t="shared" si="177"/>
        <v>0</v>
      </c>
      <c r="AA211" s="38">
        <f t="shared" si="165"/>
        <v>0</v>
      </c>
      <c r="AB211" s="38" t="s">
        <v>40</v>
      </c>
    </row>
    <row r="212" spans="1:28" ht="65.25" customHeight="1" x14ac:dyDescent="0.25">
      <c r="A212" s="39" t="s">
        <v>358</v>
      </c>
      <c r="B212" s="34" t="s">
        <v>37</v>
      </c>
      <c r="C212" s="34">
        <v>10</v>
      </c>
      <c r="D212" s="34" t="s">
        <v>38</v>
      </c>
      <c r="E212" s="95" t="s">
        <v>357</v>
      </c>
      <c r="F212" s="62">
        <f t="shared" si="180"/>
        <v>115560588109</v>
      </c>
      <c r="G212" s="62">
        <f t="shared" si="180"/>
        <v>0</v>
      </c>
      <c r="H212" s="62">
        <f t="shared" si="180"/>
        <v>0</v>
      </c>
      <c r="I212" s="62">
        <f t="shared" si="180"/>
        <v>0</v>
      </c>
      <c r="J212" s="62">
        <f t="shared" si="180"/>
        <v>0</v>
      </c>
      <c r="K212" s="62">
        <f t="shared" si="160"/>
        <v>0</v>
      </c>
      <c r="L212" s="66">
        <f>+L213</f>
        <v>115560588109</v>
      </c>
      <c r="M212" s="253">
        <f t="shared" si="172"/>
        <v>1.3347321345531632E-2</v>
      </c>
      <c r="N212" s="62">
        <f t="shared" si="181"/>
        <v>0</v>
      </c>
      <c r="O212" s="62">
        <f t="shared" si="181"/>
        <v>90602694750</v>
      </c>
      <c r="P212" s="62">
        <f t="shared" si="181"/>
        <v>24957893359</v>
      </c>
      <c r="Q212" s="62">
        <f t="shared" si="181"/>
        <v>90602694750</v>
      </c>
      <c r="R212" s="62">
        <f t="shared" si="181"/>
        <v>24957893359</v>
      </c>
      <c r="S212" s="62">
        <f t="shared" si="181"/>
        <v>0</v>
      </c>
      <c r="T212" s="62">
        <f t="shared" si="181"/>
        <v>0</v>
      </c>
      <c r="U212" s="62">
        <f t="shared" si="181"/>
        <v>90602694750</v>
      </c>
      <c r="V212" s="62">
        <f t="shared" si="181"/>
        <v>0</v>
      </c>
      <c r="W212" s="62">
        <f t="shared" si="181"/>
        <v>0</v>
      </c>
      <c r="X212" s="38">
        <f t="shared" si="175"/>
        <v>0.78402763634727257</v>
      </c>
      <c r="Y212" s="38">
        <f t="shared" si="176"/>
        <v>0</v>
      </c>
      <c r="Z212" s="38">
        <f t="shared" si="177"/>
        <v>0</v>
      </c>
      <c r="AA212" s="38">
        <f t="shared" si="165"/>
        <v>0</v>
      </c>
      <c r="AB212" s="38" t="s">
        <v>40</v>
      </c>
    </row>
    <row r="213" spans="1:28" ht="38.25" customHeight="1" x14ac:dyDescent="0.25">
      <c r="A213" s="39" t="s">
        <v>359</v>
      </c>
      <c r="B213" s="34" t="s">
        <v>37</v>
      </c>
      <c r="C213" s="34">
        <v>10</v>
      </c>
      <c r="D213" s="34" t="s">
        <v>38</v>
      </c>
      <c r="E213" s="40" t="s">
        <v>268</v>
      </c>
      <c r="F213" s="62">
        <f t="shared" si="180"/>
        <v>115560588109</v>
      </c>
      <c r="G213" s="62">
        <f t="shared" si="180"/>
        <v>0</v>
      </c>
      <c r="H213" s="62">
        <f t="shared" si="180"/>
        <v>0</v>
      </c>
      <c r="I213" s="62">
        <f t="shared" si="180"/>
        <v>0</v>
      </c>
      <c r="J213" s="62">
        <f t="shared" si="180"/>
        <v>0</v>
      </c>
      <c r="K213" s="62">
        <f>+K214</f>
        <v>0</v>
      </c>
      <c r="L213" s="66">
        <f>+L214</f>
        <v>115560588109</v>
      </c>
      <c r="M213" s="253">
        <f t="shared" si="172"/>
        <v>1.3347321345531632E-2</v>
      </c>
      <c r="N213" s="62">
        <f t="shared" si="181"/>
        <v>0</v>
      </c>
      <c r="O213" s="62">
        <f t="shared" si="181"/>
        <v>90602694750</v>
      </c>
      <c r="P213" s="62">
        <f t="shared" si="181"/>
        <v>24957893359</v>
      </c>
      <c r="Q213" s="62">
        <f t="shared" si="181"/>
        <v>90602694750</v>
      </c>
      <c r="R213" s="62">
        <f t="shared" si="181"/>
        <v>24957893359</v>
      </c>
      <c r="S213" s="62">
        <f t="shared" si="181"/>
        <v>0</v>
      </c>
      <c r="T213" s="62">
        <f t="shared" si="181"/>
        <v>0</v>
      </c>
      <c r="U213" s="62">
        <f t="shared" si="181"/>
        <v>90602694750</v>
      </c>
      <c r="V213" s="62">
        <f t="shared" si="181"/>
        <v>0</v>
      </c>
      <c r="W213" s="62">
        <f t="shared" si="181"/>
        <v>0</v>
      </c>
      <c r="X213" s="38">
        <f t="shared" si="175"/>
        <v>0.78402763634727257</v>
      </c>
      <c r="Y213" s="38">
        <f t="shared" si="176"/>
        <v>0</v>
      </c>
      <c r="Z213" s="38">
        <f t="shared" si="177"/>
        <v>0</v>
      </c>
      <c r="AA213" s="38">
        <f t="shared" si="165"/>
        <v>0</v>
      </c>
      <c r="AB213" s="38" t="s">
        <v>40</v>
      </c>
    </row>
    <row r="214" spans="1:28" ht="30" customHeight="1" x14ac:dyDescent="0.25">
      <c r="A214" s="43" t="s">
        <v>360</v>
      </c>
      <c r="B214" s="44" t="s">
        <v>37</v>
      </c>
      <c r="C214" s="44">
        <v>10</v>
      </c>
      <c r="D214" s="44" t="s">
        <v>38</v>
      </c>
      <c r="E214" s="45" t="s">
        <v>258</v>
      </c>
      <c r="F214" s="46">
        <v>115560588109</v>
      </c>
      <c r="G214" s="46">
        <v>0</v>
      </c>
      <c r="H214" s="46">
        <v>0</v>
      </c>
      <c r="I214" s="46">
        <v>0</v>
      </c>
      <c r="J214" s="46">
        <v>0</v>
      </c>
      <c r="K214" s="46">
        <f t="shared" ref="K214:K222" si="182">+G214-H214+I214-J214</f>
        <v>0</v>
      </c>
      <c r="L214" s="56">
        <f>+F214+K214</f>
        <v>115560588109</v>
      </c>
      <c r="M214" s="266">
        <f t="shared" si="172"/>
        <v>1.3347321345531632E-2</v>
      </c>
      <c r="N214" s="46">
        <v>0</v>
      </c>
      <c r="O214" s="46">
        <v>90602694750</v>
      </c>
      <c r="P214" s="46">
        <f>L214-O214</f>
        <v>24957893359</v>
      </c>
      <c r="Q214" s="46">
        <v>90602694750</v>
      </c>
      <c r="R214" s="46">
        <f>+L214-Q214</f>
        <v>24957893359</v>
      </c>
      <c r="S214" s="46">
        <f>O214-Q214</f>
        <v>0</v>
      </c>
      <c r="T214" s="46">
        <v>0</v>
      </c>
      <c r="U214" s="46">
        <f>+Q214-T214</f>
        <v>90602694750</v>
      </c>
      <c r="V214" s="46">
        <v>0</v>
      </c>
      <c r="W214" s="48">
        <f>+T214-V214</f>
        <v>0</v>
      </c>
      <c r="X214" s="49">
        <f t="shared" si="175"/>
        <v>0.78402763634727257</v>
      </c>
      <c r="Y214" s="49">
        <f t="shared" si="176"/>
        <v>0</v>
      </c>
      <c r="Z214" s="49">
        <f t="shared" si="177"/>
        <v>0</v>
      </c>
      <c r="AA214" s="49">
        <f t="shared" si="165"/>
        <v>0</v>
      </c>
      <c r="AB214" s="49" t="s">
        <v>40</v>
      </c>
    </row>
    <row r="215" spans="1:28" ht="64.5" customHeight="1" x14ac:dyDescent="0.25">
      <c r="A215" s="39" t="s">
        <v>361</v>
      </c>
      <c r="B215" s="34" t="s">
        <v>37</v>
      </c>
      <c r="C215" s="34">
        <v>10</v>
      </c>
      <c r="D215" s="34" t="s">
        <v>38</v>
      </c>
      <c r="E215" s="40" t="s">
        <v>362</v>
      </c>
      <c r="F215" s="62">
        <f t="shared" ref="F215:J217" si="183">+F216</f>
        <v>354209260659</v>
      </c>
      <c r="G215" s="62">
        <f t="shared" si="183"/>
        <v>0</v>
      </c>
      <c r="H215" s="62">
        <f t="shared" si="183"/>
        <v>0</v>
      </c>
      <c r="I215" s="62">
        <f t="shared" si="183"/>
        <v>0</v>
      </c>
      <c r="J215" s="62">
        <f t="shared" si="183"/>
        <v>0</v>
      </c>
      <c r="K215" s="62">
        <f t="shared" si="182"/>
        <v>0</v>
      </c>
      <c r="L215" s="66">
        <f>+L216</f>
        <v>354209260659</v>
      </c>
      <c r="M215" s="253">
        <f t="shared" si="172"/>
        <v>4.0911394645374306E-2</v>
      </c>
      <c r="N215" s="62">
        <f t="shared" ref="N215:W217" si="184">+N216</f>
        <v>0</v>
      </c>
      <c r="O215" s="62">
        <f t="shared" si="184"/>
        <v>286640298555</v>
      </c>
      <c r="P215" s="62">
        <f t="shared" si="184"/>
        <v>67568962104</v>
      </c>
      <c r="Q215" s="62">
        <f t="shared" si="184"/>
        <v>286640298555</v>
      </c>
      <c r="R215" s="62">
        <f t="shared" si="184"/>
        <v>67568962104</v>
      </c>
      <c r="S215" s="62">
        <f t="shared" si="184"/>
        <v>0</v>
      </c>
      <c r="T215" s="62">
        <f t="shared" si="184"/>
        <v>0</v>
      </c>
      <c r="U215" s="62">
        <f t="shared" si="184"/>
        <v>286640298555</v>
      </c>
      <c r="V215" s="62">
        <f t="shared" si="184"/>
        <v>0</v>
      </c>
      <c r="W215" s="62">
        <f t="shared" si="184"/>
        <v>0</v>
      </c>
      <c r="X215" s="38">
        <f t="shared" si="175"/>
        <v>0.80923999000396218</v>
      </c>
      <c r="Y215" s="38">
        <f t="shared" si="176"/>
        <v>0</v>
      </c>
      <c r="Z215" s="38">
        <f t="shared" si="177"/>
        <v>0</v>
      </c>
      <c r="AA215" s="38">
        <f t="shared" si="165"/>
        <v>0</v>
      </c>
      <c r="AB215" s="38" t="s">
        <v>40</v>
      </c>
    </row>
    <row r="216" spans="1:28" ht="64.5" customHeight="1" x14ac:dyDescent="0.25">
      <c r="A216" s="39" t="s">
        <v>363</v>
      </c>
      <c r="B216" s="34" t="s">
        <v>37</v>
      </c>
      <c r="C216" s="34">
        <v>10</v>
      </c>
      <c r="D216" s="34" t="s">
        <v>38</v>
      </c>
      <c r="E216" s="40" t="s">
        <v>362</v>
      </c>
      <c r="F216" s="62">
        <f t="shared" si="183"/>
        <v>354209260659</v>
      </c>
      <c r="G216" s="62">
        <f t="shared" si="183"/>
        <v>0</v>
      </c>
      <c r="H216" s="62">
        <f t="shared" si="183"/>
        <v>0</v>
      </c>
      <c r="I216" s="62">
        <f t="shared" si="183"/>
        <v>0</v>
      </c>
      <c r="J216" s="62">
        <f t="shared" si="183"/>
        <v>0</v>
      </c>
      <c r="K216" s="62">
        <f t="shared" si="182"/>
        <v>0</v>
      </c>
      <c r="L216" s="66">
        <f>+L217</f>
        <v>354209260659</v>
      </c>
      <c r="M216" s="253">
        <f t="shared" si="172"/>
        <v>4.0911394645374306E-2</v>
      </c>
      <c r="N216" s="62">
        <f t="shared" si="184"/>
        <v>0</v>
      </c>
      <c r="O216" s="62">
        <f t="shared" si="184"/>
        <v>286640298555</v>
      </c>
      <c r="P216" s="62">
        <f t="shared" si="184"/>
        <v>67568962104</v>
      </c>
      <c r="Q216" s="62">
        <f t="shared" si="184"/>
        <v>286640298555</v>
      </c>
      <c r="R216" s="62">
        <f t="shared" si="184"/>
        <v>67568962104</v>
      </c>
      <c r="S216" s="62">
        <f t="shared" si="184"/>
        <v>0</v>
      </c>
      <c r="T216" s="62">
        <f t="shared" si="184"/>
        <v>0</v>
      </c>
      <c r="U216" s="62">
        <f t="shared" si="184"/>
        <v>286640298555</v>
      </c>
      <c r="V216" s="62">
        <f t="shared" si="184"/>
        <v>0</v>
      </c>
      <c r="W216" s="62">
        <f t="shared" si="184"/>
        <v>0</v>
      </c>
      <c r="X216" s="38">
        <f t="shared" si="175"/>
        <v>0.80923999000396218</v>
      </c>
      <c r="Y216" s="38">
        <f t="shared" si="176"/>
        <v>0</v>
      </c>
      <c r="Z216" s="38">
        <f t="shared" si="177"/>
        <v>0</v>
      </c>
      <c r="AA216" s="38">
        <f t="shared" si="165"/>
        <v>0</v>
      </c>
      <c r="AB216" s="38" t="s">
        <v>40</v>
      </c>
    </row>
    <row r="217" spans="1:28" ht="38.25" customHeight="1" x14ac:dyDescent="0.25">
      <c r="A217" s="39" t="s">
        <v>364</v>
      </c>
      <c r="B217" s="34" t="s">
        <v>37</v>
      </c>
      <c r="C217" s="34">
        <v>10</v>
      </c>
      <c r="D217" s="34" t="s">
        <v>38</v>
      </c>
      <c r="E217" s="40" t="s">
        <v>268</v>
      </c>
      <c r="F217" s="62">
        <f t="shared" si="183"/>
        <v>354209260659</v>
      </c>
      <c r="G217" s="62">
        <f t="shared" si="183"/>
        <v>0</v>
      </c>
      <c r="H217" s="62">
        <f t="shared" si="183"/>
        <v>0</v>
      </c>
      <c r="I217" s="62">
        <f t="shared" si="183"/>
        <v>0</v>
      </c>
      <c r="J217" s="62">
        <f t="shared" si="183"/>
        <v>0</v>
      </c>
      <c r="K217" s="62">
        <f t="shared" si="182"/>
        <v>0</v>
      </c>
      <c r="L217" s="66">
        <f>+L218</f>
        <v>354209260659</v>
      </c>
      <c r="M217" s="253">
        <f t="shared" si="172"/>
        <v>4.0911394645374306E-2</v>
      </c>
      <c r="N217" s="62">
        <f t="shared" si="184"/>
        <v>0</v>
      </c>
      <c r="O217" s="62">
        <f t="shared" si="184"/>
        <v>286640298555</v>
      </c>
      <c r="P217" s="62">
        <f t="shared" si="184"/>
        <v>67568962104</v>
      </c>
      <c r="Q217" s="62">
        <f t="shared" si="184"/>
        <v>286640298555</v>
      </c>
      <c r="R217" s="62">
        <f t="shared" si="184"/>
        <v>67568962104</v>
      </c>
      <c r="S217" s="62">
        <f t="shared" si="184"/>
        <v>0</v>
      </c>
      <c r="T217" s="62">
        <f t="shared" si="184"/>
        <v>0</v>
      </c>
      <c r="U217" s="62">
        <f t="shared" si="184"/>
        <v>286640298555</v>
      </c>
      <c r="V217" s="62">
        <f t="shared" si="184"/>
        <v>0</v>
      </c>
      <c r="W217" s="62">
        <f t="shared" si="184"/>
        <v>0</v>
      </c>
      <c r="X217" s="38">
        <f t="shared" si="175"/>
        <v>0.80923999000396218</v>
      </c>
      <c r="Y217" s="38">
        <f t="shared" si="176"/>
        <v>0</v>
      </c>
      <c r="Z217" s="38">
        <f t="shared" si="177"/>
        <v>0</v>
      </c>
      <c r="AA217" s="38">
        <f t="shared" si="165"/>
        <v>0</v>
      </c>
      <c r="AB217" s="38" t="s">
        <v>40</v>
      </c>
    </row>
    <row r="218" spans="1:28" ht="30" customHeight="1" x14ac:dyDescent="0.25">
      <c r="A218" s="43" t="s">
        <v>365</v>
      </c>
      <c r="B218" s="44" t="s">
        <v>37</v>
      </c>
      <c r="C218" s="44">
        <v>10</v>
      </c>
      <c r="D218" s="44" t="s">
        <v>38</v>
      </c>
      <c r="E218" s="45" t="s">
        <v>258</v>
      </c>
      <c r="F218" s="46">
        <v>354209260659</v>
      </c>
      <c r="G218" s="46">
        <v>0</v>
      </c>
      <c r="H218" s="46">
        <v>0</v>
      </c>
      <c r="I218" s="46">
        <v>0</v>
      </c>
      <c r="J218" s="46">
        <v>0</v>
      </c>
      <c r="K218" s="46">
        <f t="shared" si="182"/>
        <v>0</v>
      </c>
      <c r="L218" s="56">
        <f>+F218+K218</f>
        <v>354209260659</v>
      </c>
      <c r="M218" s="266">
        <f t="shared" si="172"/>
        <v>4.0911394645374306E-2</v>
      </c>
      <c r="N218" s="46">
        <v>0</v>
      </c>
      <c r="O218" s="46">
        <v>286640298555</v>
      </c>
      <c r="P218" s="46">
        <f>L218-O218</f>
        <v>67568962104</v>
      </c>
      <c r="Q218" s="46">
        <v>286640298555</v>
      </c>
      <c r="R218" s="46">
        <f>+L218-Q218</f>
        <v>67568962104</v>
      </c>
      <c r="S218" s="46">
        <f>O218-Q218</f>
        <v>0</v>
      </c>
      <c r="T218" s="46">
        <v>0</v>
      </c>
      <c r="U218" s="46">
        <f>+Q218-T218</f>
        <v>286640298555</v>
      </c>
      <c r="V218" s="46">
        <v>0</v>
      </c>
      <c r="W218" s="48">
        <f>+T218-V218</f>
        <v>0</v>
      </c>
      <c r="X218" s="49">
        <f t="shared" si="175"/>
        <v>0.80923999000396218</v>
      </c>
      <c r="Y218" s="49">
        <f t="shared" si="176"/>
        <v>0</v>
      </c>
      <c r="Z218" s="49">
        <f t="shared" si="177"/>
        <v>0</v>
      </c>
      <c r="AA218" s="49">
        <f t="shared" si="165"/>
        <v>0</v>
      </c>
      <c r="AB218" s="49" t="s">
        <v>40</v>
      </c>
    </row>
    <row r="219" spans="1:28" ht="71.25" customHeight="1" x14ac:dyDescent="0.25">
      <c r="A219" s="39" t="s">
        <v>366</v>
      </c>
      <c r="B219" s="34" t="s">
        <v>37</v>
      </c>
      <c r="C219" s="34">
        <v>10</v>
      </c>
      <c r="D219" s="34" t="s">
        <v>38</v>
      </c>
      <c r="E219" s="40" t="s">
        <v>367</v>
      </c>
      <c r="F219" s="62">
        <f t="shared" ref="F219:J221" si="185">+F220</f>
        <v>53006481523</v>
      </c>
      <c r="G219" s="62">
        <f t="shared" si="185"/>
        <v>0</v>
      </c>
      <c r="H219" s="62">
        <f t="shared" si="185"/>
        <v>0</v>
      </c>
      <c r="I219" s="62">
        <f t="shared" si="185"/>
        <v>0</v>
      </c>
      <c r="J219" s="62">
        <f t="shared" si="185"/>
        <v>0</v>
      </c>
      <c r="K219" s="62">
        <f t="shared" si="182"/>
        <v>0</v>
      </c>
      <c r="L219" s="66">
        <f>+L220</f>
        <v>53006481523</v>
      </c>
      <c r="M219" s="42">
        <f t="shared" si="172"/>
        <v>6.1222822924381203E-3</v>
      </c>
      <c r="N219" s="62">
        <f t="shared" ref="N219:W221" si="186">+N220</f>
        <v>0</v>
      </c>
      <c r="O219" s="62">
        <f t="shared" si="186"/>
        <v>46618509423</v>
      </c>
      <c r="P219" s="62">
        <f t="shared" si="186"/>
        <v>6387972100</v>
      </c>
      <c r="Q219" s="62">
        <f t="shared" si="186"/>
        <v>46618509423</v>
      </c>
      <c r="R219" s="62">
        <f t="shared" si="186"/>
        <v>6387972100</v>
      </c>
      <c r="S219" s="62">
        <f t="shared" si="186"/>
        <v>0</v>
      </c>
      <c r="T219" s="62">
        <f t="shared" si="186"/>
        <v>0</v>
      </c>
      <c r="U219" s="62">
        <f t="shared" si="186"/>
        <v>46618509423</v>
      </c>
      <c r="V219" s="62">
        <f t="shared" si="186"/>
        <v>0</v>
      </c>
      <c r="W219" s="62">
        <f t="shared" si="186"/>
        <v>0</v>
      </c>
      <c r="X219" s="38">
        <f t="shared" si="175"/>
        <v>0.87948696241556423</v>
      </c>
      <c r="Y219" s="38">
        <f t="shared" si="176"/>
        <v>0</v>
      </c>
      <c r="Z219" s="38">
        <f t="shared" si="177"/>
        <v>0</v>
      </c>
      <c r="AA219" s="38">
        <f t="shared" si="165"/>
        <v>0</v>
      </c>
      <c r="AB219" s="38" t="s">
        <v>40</v>
      </c>
    </row>
    <row r="220" spans="1:28" ht="71.25" customHeight="1" x14ac:dyDescent="0.25">
      <c r="A220" s="39" t="s">
        <v>368</v>
      </c>
      <c r="B220" s="34" t="s">
        <v>37</v>
      </c>
      <c r="C220" s="34">
        <v>10</v>
      </c>
      <c r="D220" s="34" t="s">
        <v>38</v>
      </c>
      <c r="E220" s="95" t="s">
        <v>367</v>
      </c>
      <c r="F220" s="62">
        <f t="shared" si="185"/>
        <v>53006481523</v>
      </c>
      <c r="G220" s="62">
        <f t="shared" si="185"/>
        <v>0</v>
      </c>
      <c r="H220" s="62">
        <f t="shared" si="185"/>
        <v>0</v>
      </c>
      <c r="I220" s="62">
        <f t="shared" si="185"/>
        <v>0</v>
      </c>
      <c r="J220" s="62">
        <f t="shared" si="185"/>
        <v>0</v>
      </c>
      <c r="K220" s="62">
        <f t="shared" si="182"/>
        <v>0</v>
      </c>
      <c r="L220" s="66">
        <f>+L221</f>
        <v>53006481523</v>
      </c>
      <c r="M220" s="42">
        <f t="shared" si="172"/>
        <v>6.1222822924381203E-3</v>
      </c>
      <c r="N220" s="62">
        <f t="shared" si="186"/>
        <v>0</v>
      </c>
      <c r="O220" s="62">
        <f t="shared" si="186"/>
        <v>46618509423</v>
      </c>
      <c r="P220" s="62">
        <f t="shared" si="186"/>
        <v>6387972100</v>
      </c>
      <c r="Q220" s="62">
        <f t="shared" si="186"/>
        <v>46618509423</v>
      </c>
      <c r="R220" s="62">
        <f t="shared" si="186"/>
        <v>6387972100</v>
      </c>
      <c r="S220" s="62">
        <f t="shared" si="186"/>
        <v>0</v>
      </c>
      <c r="T220" s="62">
        <f t="shared" si="186"/>
        <v>0</v>
      </c>
      <c r="U220" s="62">
        <f t="shared" si="186"/>
        <v>46618509423</v>
      </c>
      <c r="V220" s="62">
        <f t="shared" si="186"/>
        <v>0</v>
      </c>
      <c r="W220" s="62">
        <f t="shared" si="186"/>
        <v>0</v>
      </c>
      <c r="X220" s="38">
        <f t="shared" si="175"/>
        <v>0.87948696241556423</v>
      </c>
      <c r="Y220" s="38">
        <f t="shared" si="176"/>
        <v>0</v>
      </c>
      <c r="Z220" s="38">
        <f t="shared" si="177"/>
        <v>0</v>
      </c>
      <c r="AA220" s="38">
        <f t="shared" si="165"/>
        <v>0</v>
      </c>
      <c r="AB220" s="38" t="s">
        <v>40</v>
      </c>
    </row>
    <row r="221" spans="1:28" ht="30.75" customHeight="1" x14ac:dyDescent="0.25">
      <c r="A221" s="39" t="s">
        <v>369</v>
      </c>
      <c r="B221" s="34" t="s">
        <v>37</v>
      </c>
      <c r="C221" s="34">
        <v>10</v>
      </c>
      <c r="D221" s="34" t="s">
        <v>38</v>
      </c>
      <c r="E221" s="40" t="s">
        <v>268</v>
      </c>
      <c r="F221" s="62">
        <f t="shared" si="185"/>
        <v>53006481523</v>
      </c>
      <c r="G221" s="62">
        <f t="shared" si="185"/>
        <v>0</v>
      </c>
      <c r="H221" s="62">
        <f t="shared" si="185"/>
        <v>0</v>
      </c>
      <c r="I221" s="62">
        <f t="shared" si="185"/>
        <v>0</v>
      </c>
      <c r="J221" s="62">
        <f t="shared" si="185"/>
        <v>0</v>
      </c>
      <c r="K221" s="62">
        <f t="shared" si="182"/>
        <v>0</v>
      </c>
      <c r="L221" s="66">
        <f>+L222</f>
        <v>53006481523</v>
      </c>
      <c r="M221" s="42">
        <f t="shared" si="172"/>
        <v>6.1222822924381203E-3</v>
      </c>
      <c r="N221" s="62">
        <f t="shared" si="186"/>
        <v>0</v>
      </c>
      <c r="O221" s="62">
        <f t="shared" si="186"/>
        <v>46618509423</v>
      </c>
      <c r="P221" s="62">
        <f t="shared" si="186"/>
        <v>6387972100</v>
      </c>
      <c r="Q221" s="62">
        <f t="shared" si="186"/>
        <v>46618509423</v>
      </c>
      <c r="R221" s="62">
        <f t="shared" si="186"/>
        <v>6387972100</v>
      </c>
      <c r="S221" s="62">
        <f t="shared" si="186"/>
        <v>0</v>
      </c>
      <c r="T221" s="62">
        <f t="shared" si="186"/>
        <v>0</v>
      </c>
      <c r="U221" s="62">
        <f t="shared" si="186"/>
        <v>46618509423</v>
      </c>
      <c r="V221" s="62">
        <f t="shared" si="186"/>
        <v>0</v>
      </c>
      <c r="W221" s="62">
        <f t="shared" si="186"/>
        <v>0</v>
      </c>
      <c r="X221" s="38">
        <f t="shared" si="175"/>
        <v>0.87948696241556423</v>
      </c>
      <c r="Y221" s="38">
        <f t="shared" si="176"/>
        <v>0</v>
      </c>
      <c r="Z221" s="38">
        <f t="shared" si="177"/>
        <v>0</v>
      </c>
      <c r="AA221" s="38">
        <f t="shared" si="165"/>
        <v>0</v>
      </c>
      <c r="AB221" s="38" t="s">
        <v>40</v>
      </c>
    </row>
    <row r="222" spans="1:28" ht="30" customHeight="1" x14ac:dyDescent="0.25">
      <c r="A222" s="43" t="s">
        <v>370</v>
      </c>
      <c r="B222" s="44" t="s">
        <v>37</v>
      </c>
      <c r="C222" s="44">
        <v>10</v>
      </c>
      <c r="D222" s="44" t="s">
        <v>38</v>
      </c>
      <c r="E222" s="45" t="s">
        <v>258</v>
      </c>
      <c r="F222" s="46">
        <v>53006481523</v>
      </c>
      <c r="G222" s="46">
        <v>0</v>
      </c>
      <c r="H222" s="46">
        <v>0</v>
      </c>
      <c r="I222" s="46">
        <v>0</v>
      </c>
      <c r="J222" s="46">
        <v>0</v>
      </c>
      <c r="K222" s="46">
        <f t="shared" si="182"/>
        <v>0</v>
      </c>
      <c r="L222" s="56">
        <f>+F222+K222</f>
        <v>53006481523</v>
      </c>
      <c r="M222" s="51">
        <f t="shared" si="172"/>
        <v>6.1222822924381203E-3</v>
      </c>
      <c r="N222" s="46">
        <v>0</v>
      </c>
      <c r="O222" s="46">
        <v>46618509423</v>
      </c>
      <c r="P222" s="46">
        <f>L222-O222</f>
        <v>6387972100</v>
      </c>
      <c r="Q222" s="46">
        <v>46618509423</v>
      </c>
      <c r="R222" s="46">
        <f>+L222-Q222</f>
        <v>6387972100</v>
      </c>
      <c r="S222" s="46">
        <f>O222-Q222</f>
        <v>0</v>
      </c>
      <c r="T222" s="46">
        <v>0</v>
      </c>
      <c r="U222" s="46">
        <f>+Q222-T222</f>
        <v>46618509423</v>
      </c>
      <c r="V222" s="46">
        <v>0</v>
      </c>
      <c r="W222" s="48">
        <f>+T222-V222</f>
        <v>0</v>
      </c>
      <c r="X222" s="49">
        <f t="shared" si="175"/>
        <v>0.87948696241556423</v>
      </c>
      <c r="Y222" s="49">
        <f t="shared" si="176"/>
        <v>0</v>
      </c>
      <c r="Z222" s="49">
        <f t="shared" si="177"/>
        <v>0</v>
      </c>
      <c r="AA222" s="49">
        <f t="shared" si="165"/>
        <v>0</v>
      </c>
      <c r="AB222" s="49" t="s">
        <v>40</v>
      </c>
    </row>
    <row r="223" spans="1:28" s="4" customFormat="1" ht="73.5" customHeight="1" x14ac:dyDescent="0.25">
      <c r="A223" s="96" t="s">
        <v>371</v>
      </c>
      <c r="B223" s="100" t="s">
        <v>37</v>
      </c>
      <c r="C223" s="34">
        <v>10</v>
      </c>
      <c r="D223" s="34" t="s">
        <v>38</v>
      </c>
      <c r="E223" s="95" t="s">
        <v>372</v>
      </c>
      <c r="F223" s="60">
        <f t="shared" ref="F223:L225" si="187">+F224</f>
        <v>2450000000</v>
      </c>
      <c r="G223" s="60">
        <f t="shared" si="187"/>
        <v>0</v>
      </c>
      <c r="H223" s="60">
        <f t="shared" si="187"/>
        <v>0</v>
      </c>
      <c r="I223" s="60">
        <f t="shared" si="187"/>
        <v>0</v>
      </c>
      <c r="J223" s="60">
        <f t="shared" si="187"/>
        <v>0</v>
      </c>
      <c r="K223" s="60">
        <f t="shared" si="187"/>
        <v>0</v>
      </c>
      <c r="L223" s="66">
        <f t="shared" si="187"/>
        <v>2450000000</v>
      </c>
      <c r="M223" s="42">
        <f t="shared" si="172"/>
        <v>2.8297655655497403E-4</v>
      </c>
      <c r="N223" s="60">
        <f t="shared" ref="N223:W225" si="188">+N224</f>
        <v>0</v>
      </c>
      <c r="O223" s="60">
        <f t="shared" si="188"/>
        <v>2210907721.6900001</v>
      </c>
      <c r="P223" s="60">
        <f t="shared" si="188"/>
        <v>239092278.30999994</v>
      </c>
      <c r="Q223" s="60">
        <f t="shared" si="188"/>
        <v>2197612518.8299999</v>
      </c>
      <c r="R223" s="60">
        <f t="shared" si="188"/>
        <v>252387481.17000008</v>
      </c>
      <c r="S223" s="60">
        <f t="shared" si="188"/>
        <v>13295202.860000134</v>
      </c>
      <c r="T223" s="60">
        <f t="shared" si="188"/>
        <v>1391265349.8299999</v>
      </c>
      <c r="U223" s="60">
        <f t="shared" si="188"/>
        <v>806347169</v>
      </c>
      <c r="V223" s="60">
        <f t="shared" si="188"/>
        <v>1391265349.8299999</v>
      </c>
      <c r="W223" s="60">
        <f t="shared" si="188"/>
        <v>0</v>
      </c>
      <c r="X223" s="38">
        <f t="shared" si="175"/>
        <v>0.89698470156326526</v>
      </c>
      <c r="Y223" s="147">
        <f t="shared" si="176"/>
        <v>0.56786340809387748</v>
      </c>
      <c r="Z223" s="38">
        <f t="shared" si="177"/>
        <v>0.56786340809387748</v>
      </c>
      <c r="AA223" s="38">
        <f t="shared" si="165"/>
        <v>0.63308037149820384</v>
      </c>
      <c r="AB223" s="65">
        <f>+V223/T223</f>
        <v>1</v>
      </c>
    </row>
    <row r="224" spans="1:28" s="4" customFormat="1" ht="57" customHeight="1" x14ac:dyDescent="0.25">
      <c r="A224" s="96" t="s">
        <v>373</v>
      </c>
      <c r="B224" s="100" t="s">
        <v>37</v>
      </c>
      <c r="C224" s="34">
        <v>10</v>
      </c>
      <c r="D224" s="34" t="s">
        <v>38</v>
      </c>
      <c r="E224" s="95" t="s">
        <v>372</v>
      </c>
      <c r="F224" s="60">
        <f t="shared" si="187"/>
        <v>2450000000</v>
      </c>
      <c r="G224" s="60">
        <f t="shared" si="187"/>
        <v>0</v>
      </c>
      <c r="H224" s="60">
        <f t="shared" si="187"/>
        <v>0</v>
      </c>
      <c r="I224" s="60">
        <f t="shared" si="187"/>
        <v>0</v>
      </c>
      <c r="J224" s="60">
        <f t="shared" si="187"/>
        <v>0</v>
      </c>
      <c r="K224" s="60">
        <f t="shared" si="187"/>
        <v>0</v>
      </c>
      <c r="L224" s="66">
        <f t="shared" si="187"/>
        <v>2450000000</v>
      </c>
      <c r="M224" s="42">
        <f t="shared" si="172"/>
        <v>2.8297655655497403E-4</v>
      </c>
      <c r="N224" s="60">
        <f t="shared" si="188"/>
        <v>0</v>
      </c>
      <c r="O224" s="60">
        <f t="shared" si="188"/>
        <v>2210907721.6900001</v>
      </c>
      <c r="P224" s="60">
        <f t="shared" si="188"/>
        <v>239092278.30999994</v>
      </c>
      <c r="Q224" s="60">
        <f t="shared" si="188"/>
        <v>2197612518.8299999</v>
      </c>
      <c r="R224" s="60">
        <f t="shared" si="188"/>
        <v>252387481.17000008</v>
      </c>
      <c r="S224" s="60">
        <f t="shared" si="188"/>
        <v>13295202.860000134</v>
      </c>
      <c r="T224" s="60">
        <f t="shared" si="188"/>
        <v>1391265349.8299999</v>
      </c>
      <c r="U224" s="60">
        <f t="shared" si="188"/>
        <v>806347169</v>
      </c>
      <c r="V224" s="60">
        <f t="shared" si="188"/>
        <v>1391265349.8299999</v>
      </c>
      <c r="W224" s="60">
        <f t="shared" si="188"/>
        <v>0</v>
      </c>
      <c r="X224" s="38">
        <f t="shared" si="175"/>
        <v>0.89698470156326526</v>
      </c>
      <c r="Y224" s="147">
        <f t="shared" si="176"/>
        <v>0.56786340809387748</v>
      </c>
      <c r="Z224" s="38">
        <f t="shared" si="177"/>
        <v>0.56786340809387748</v>
      </c>
      <c r="AA224" s="38">
        <f t="shared" si="165"/>
        <v>0.63308037149820384</v>
      </c>
      <c r="AB224" s="38">
        <f>+V224/T224</f>
        <v>1</v>
      </c>
    </row>
    <row r="225" spans="1:28" ht="45" customHeight="1" x14ac:dyDescent="0.25">
      <c r="A225" s="96" t="s">
        <v>374</v>
      </c>
      <c r="B225" s="100" t="s">
        <v>37</v>
      </c>
      <c r="C225" s="34">
        <v>10</v>
      </c>
      <c r="D225" s="34" t="s">
        <v>38</v>
      </c>
      <c r="E225" s="95" t="s">
        <v>268</v>
      </c>
      <c r="F225" s="60">
        <f t="shared" si="187"/>
        <v>2450000000</v>
      </c>
      <c r="G225" s="60">
        <f t="shared" si="187"/>
        <v>0</v>
      </c>
      <c r="H225" s="60">
        <f t="shared" si="187"/>
        <v>0</v>
      </c>
      <c r="I225" s="60">
        <f t="shared" si="187"/>
        <v>0</v>
      </c>
      <c r="J225" s="60">
        <f t="shared" si="187"/>
        <v>0</v>
      </c>
      <c r="K225" s="60">
        <f t="shared" si="187"/>
        <v>0</v>
      </c>
      <c r="L225" s="66">
        <f t="shared" si="187"/>
        <v>2450000000</v>
      </c>
      <c r="M225" s="42">
        <f t="shared" si="172"/>
        <v>2.8297655655497403E-4</v>
      </c>
      <c r="N225" s="60">
        <f t="shared" si="188"/>
        <v>0</v>
      </c>
      <c r="O225" s="60">
        <f t="shared" si="188"/>
        <v>2210907721.6900001</v>
      </c>
      <c r="P225" s="60">
        <f t="shared" si="188"/>
        <v>239092278.30999994</v>
      </c>
      <c r="Q225" s="60">
        <f t="shared" si="188"/>
        <v>2197612518.8299999</v>
      </c>
      <c r="R225" s="60">
        <f t="shared" si="188"/>
        <v>252387481.17000008</v>
      </c>
      <c r="S225" s="60">
        <f t="shared" si="188"/>
        <v>13295202.860000134</v>
      </c>
      <c r="T225" s="60">
        <f t="shared" si="188"/>
        <v>1391265349.8299999</v>
      </c>
      <c r="U225" s="60">
        <f t="shared" si="188"/>
        <v>806347169</v>
      </c>
      <c r="V225" s="60">
        <f t="shared" si="188"/>
        <v>1391265349.8299999</v>
      </c>
      <c r="W225" s="60">
        <f t="shared" si="188"/>
        <v>0</v>
      </c>
      <c r="X225" s="38">
        <f t="shared" si="175"/>
        <v>0.89698470156326526</v>
      </c>
      <c r="Y225" s="147">
        <f t="shared" si="176"/>
        <v>0.56786340809387748</v>
      </c>
      <c r="Z225" s="147">
        <f t="shared" si="177"/>
        <v>0.56786340809387748</v>
      </c>
      <c r="AA225" s="147">
        <f t="shared" si="165"/>
        <v>0.63308037149820384</v>
      </c>
      <c r="AB225" s="38">
        <f>+V225/T225</f>
        <v>1</v>
      </c>
    </row>
    <row r="226" spans="1:28" ht="41.25" customHeight="1" x14ac:dyDescent="0.25">
      <c r="A226" s="102" t="s">
        <v>375</v>
      </c>
      <c r="B226" s="103" t="s">
        <v>37</v>
      </c>
      <c r="C226" s="44">
        <v>10</v>
      </c>
      <c r="D226" s="44" t="s">
        <v>38</v>
      </c>
      <c r="E226" s="45" t="s">
        <v>258</v>
      </c>
      <c r="F226" s="46">
        <v>2450000000</v>
      </c>
      <c r="G226" s="59">
        <v>0</v>
      </c>
      <c r="H226" s="59">
        <v>0</v>
      </c>
      <c r="I226" s="59">
        <v>0</v>
      </c>
      <c r="J226" s="59">
        <v>0</v>
      </c>
      <c r="K226" s="59">
        <f t="shared" ref="K226:K289" si="189">+G226-H226+I226-J226</f>
        <v>0</v>
      </c>
      <c r="L226" s="56">
        <f>+F226+K226</f>
        <v>2450000000</v>
      </c>
      <c r="M226" s="51">
        <f t="shared" si="172"/>
        <v>2.8297655655497403E-4</v>
      </c>
      <c r="N226" s="46">
        <v>0</v>
      </c>
      <c r="O226" s="46">
        <v>2210907721.6900001</v>
      </c>
      <c r="P226" s="59">
        <f>L226-O226</f>
        <v>239092278.30999994</v>
      </c>
      <c r="Q226" s="46">
        <v>2197612518.8299999</v>
      </c>
      <c r="R226" s="59">
        <f>+L226-Q226</f>
        <v>252387481.17000008</v>
      </c>
      <c r="S226" s="46">
        <f>O226-Q226</f>
        <v>13295202.860000134</v>
      </c>
      <c r="T226" s="59">
        <v>1391265349.8299999</v>
      </c>
      <c r="U226" s="46">
        <f>+Q226-T226</f>
        <v>806347169</v>
      </c>
      <c r="V226" s="59">
        <v>1391265349.8299999</v>
      </c>
      <c r="W226" s="48">
        <f>+T226-V226</f>
        <v>0</v>
      </c>
      <c r="X226" s="49">
        <f t="shared" si="175"/>
        <v>0.89698470156326526</v>
      </c>
      <c r="Y226" s="55">
        <f t="shared" si="176"/>
        <v>0.56786340809387748</v>
      </c>
      <c r="Z226" s="55">
        <f t="shared" si="177"/>
        <v>0.56786340809387748</v>
      </c>
      <c r="AA226" s="55">
        <f t="shared" si="165"/>
        <v>0.63308037149820384</v>
      </c>
      <c r="AB226" s="49">
        <f>+V226/T226</f>
        <v>1</v>
      </c>
    </row>
    <row r="227" spans="1:28" s="4" customFormat="1" ht="81" customHeight="1" x14ac:dyDescent="0.25">
      <c r="A227" s="96" t="s">
        <v>376</v>
      </c>
      <c r="B227" s="100" t="s">
        <v>37</v>
      </c>
      <c r="C227" s="34">
        <v>10</v>
      </c>
      <c r="D227" s="34" t="s">
        <v>38</v>
      </c>
      <c r="E227" s="95" t="s">
        <v>377</v>
      </c>
      <c r="F227" s="60">
        <f t="shared" ref="F227:J229" si="190">+F228</f>
        <v>187318076171</v>
      </c>
      <c r="G227" s="60">
        <f t="shared" si="190"/>
        <v>0</v>
      </c>
      <c r="H227" s="60">
        <f t="shared" si="190"/>
        <v>0</v>
      </c>
      <c r="I227" s="60">
        <f t="shared" si="190"/>
        <v>0</v>
      </c>
      <c r="J227" s="60">
        <f t="shared" si="190"/>
        <v>0</v>
      </c>
      <c r="K227" s="60">
        <f t="shared" si="189"/>
        <v>0</v>
      </c>
      <c r="L227" s="66">
        <f>+L228</f>
        <v>187318076171</v>
      </c>
      <c r="M227" s="253">
        <f t="shared" si="172"/>
        <v>2.163535680627425E-2</v>
      </c>
      <c r="N227" s="60">
        <f t="shared" ref="N227:W229" si="191">+N228</f>
        <v>0</v>
      </c>
      <c r="O227" s="60">
        <f t="shared" si="191"/>
        <v>187318076171</v>
      </c>
      <c r="P227" s="60">
        <f t="shared" si="191"/>
        <v>0</v>
      </c>
      <c r="Q227" s="60">
        <f t="shared" si="191"/>
        <v>187318076171</v>
      </c>
      <c r="R227" s="60">
        <f t="shared" si="191"/>
        <v>0</v>
      </c>
      <c r="S227" s="60">
        <f t="shared" si="191"/>
        <v>0</v>
      </c>
      <c r="T227" s="60">
        <f t="shared" si="191"/>
        <v>0</v>
      </c>
      <c r="U227" s="60">
        <f t="shared" si="191"/>
        <v>187318076171</v>
      </c>
      <c r="V227" s="60">
        <f t="shared" si="191"/>
        <v>0</v>
      </c>
      <c r="W227" s="60">
        <f t="shared" si="191"/>
        <v>0</v>
      </c>
      <c r="X227" s="38">
        <f t="shared" si="175"/>
        <v>1</v>
      </c>
      <c r="Y227" s="38">
        <f t="shared" si="176"/>
        <v>0</v>
      </c>
      <c r="Z227" s="38">
        <f t="shared" si="177"/>
        <v>0</v>
      </c>
      <c r="AA227" s="38">
        <f t="shared" si="165"/>
        <v>0</v>
      </c>
      <c r="AB227" s="38" t="s">
        <v>40</v>
      </c>
    </row>
    <row r="228" spans="1:28" s="4" customFormat="1" ht="75" customHeight="1" x14ac:dyDescent="0.25">
      <c r="A228" s="96" t="s">
        <v>378</v>
      </c>
      <c r="B228" s="100" t="s">
        <v>37</v>
      </c>
      <c r="C228" s="34">
        <v>10</v>
      </c>
      <c r="D228" s="34" t="s">
        <v>38</v>
      </c>
      <c r="E228" s="95" t="s">
        <v>377</v>
      </c>
      <c r="F228" s="60">
        <f t="shared" si="190"/>
        <v>187318076171</v>
      </c>
      <c r="G228" s="60">
        <f t="shared" si="190"/>
        <v>0</v>
      </c>
      <c r="H228" s="60">
        <f t="shared" si="190"/>
        <v>0</v>
      </c>
      <c r="I228" s="60">
        <f t="shared" si="190"/>
        <v>0</v>
      </c>
      <c r="J228" s="60">
        <f t="shared" si="190"/>
        <v>0</v>
      </c>
      <c r="K228" s="60">
        <f t="shared" si="189"/>
        <v>0</v>
      </c>
      <c r="L228" s="66">
        <f>+L229</f>
        <v>187318076171</v>
      </c>
      <c r="M228" s="253">
        <f t="shared" si="172"/>
        <v>2.163535680627425E-2</v>
      </c>
      <c r="N228" s="60">
        <f t="shared" si="191"/>
        <v>0</v>
      </c>
      <c r="O228" s="60">
        <f t="shared" si="191"/>
        <v>187318076171</v>
      </c>
      <c r="P228" s="60">
        <f t="shared" si="191"/>
        <v>0</v>
      </c>
      <c r="Q228" s="60">
        <f t="shared" si="191"/>
        <v>187318076171</v>
      </c>
      <c r="R228" s="60">
        <f t="shared" si="191"/>
        <v>0</v>
      </c>
      <c r="S228" s="60">
        <f t="shared" si="191"/>
        <v>0</v>
      </c>
      <c r="T228" s="60">
        <f t="shared" si="191"/>
        <v>0</v>
      </c>
      <c r="U228" s="60">
        <f t="shared" si="191"/>
        <v>187318076171</v>
      </c>
      <c r="V228" s="60">
        <f t="shared" si="191"/>
        <v>0</v>
      </c>
      <c r="W228" s="60">
        <f t="shared" si="191"/>
        <v>0</v>
      </c>
      <c r="X228" s="38">
        <f t="shared" si="175"/>
        <v>1</v>
      </c>
      <c r="Y228" s="38">
        <f t="shared" si="176"/>
        <v>0</v>
      </c>
      <c r="Z228" s="38">
        <f t="shared" si="177"/>
        <v>0</v>
      </c>
      <c r="AA228" s="38">
        <f t="shared" si="165"/>
        <v>0</v>
      </c>
      <c r="AB228" s="38" t="s">
        <v>40</v>
      </c>
    </row>
    <row r="229" spans="1:28" ht="45" customHeight="1" x14ac:dyDescent="0.25">
      <c r="A229" s="96" t="s">
        <v>379</v>
      </c>
      <c r="B229" s="100" t="s">
        <v>37</v>
      </c>
      <c r="C229" s="34">
        <v>10</v>
      </c>
      <c r="D229" s="34" t="s">
        <v>38</v>
      </c>
      <c r="E229" s="95" t="s">
        <v>268</v>
      </c>
      <c r="F229" s="60">
        <f t="shared" si="190"/>
        <v>187318076171</v>
      </c>
      <c r="G229" s="60">
        <f t="shared" si="190"/>
        <v>0</v>
      </c>
      <c r="H229" s="60">
        <f t="shared" si="190"/>
        <v>0</v>
      </c>
      <c r="I229" s="60">
        <f t="shared" si="190"/>
        <v>0</v>
      </c>
      <c r="J229" s="60">
        <f t="shared" si="190"/>
        <v>0</v>
      </c>
      <c r="K229" s="60">
        <f t="shared" si="189"/>
        <v>0</v>
      </c>
      <c r="L229" s="66">
        <f>+L230</f>
        <v>187318076171</v>
      </c>
      <c r="M229" s="253">
        <f t="shared" si="172"/>
        <v>2.163535680627425E-2</v>
      </c>
      <c r="N229" s="60">
        <f t="shared" si="191"/>
        <v>0</v>
      </c>
      <c r="O229" s="60">
        <f t="shared" si="191"/>
        <v>187318076171</v>
      </c>
      <c r="P229" s="60">
        <f t="shared" si="191"/>
        <v>0</v>
      </c>
      <c r="Q229" s="60">
        <f t="shared" si="191"/>
        <v>187318076171</v>
      </c>
      <c r="R229" s="60">
        <f t="shared" si="191"/>
        <v>0</v>
      </c>
      <c r="S229" s="60">
        <f t="shared" si="191"/>
        <v>0</v>
      </c>
      <c r="T229" s="60">
        <f t="shared" si="191"/>
        <v>0</v>
      </c>
      <c r="U229" s="60">
        <f t="shared" si="191"/>
        <v>187318076171</v>
      </c>
      <c r="V229" s="60">
        <f t="shared" si="191"/>
        <v>0</v>
      </c>
      <c r="W229" s="60">
        <f t="shared" si="191"/>
        <v>0</v>
      </c>
      <c r="X229" s="38">
        <f t="shared" si="175"/>
        <v>1</v>
      </c>
      <c r="Y229" s="38">
        <f t="shared" si="176"/>
        <v>0</v>
      </c>
      <c r="Z229" s="38">
        <f t="shared" si="177"/>
        <v>0</v>
      </c>
      <c r="AA229" s="38">
        <f t="shared" si="165"/>
        <v>0</v>
      </c>
      <c r="AB229" s="65" t="s">
        <v>40</v>
      </c>
    </row>
    <row r="230" spans="1:28" ht="41.25" customHeight="1" x14ac:dyDescent="0.25">
      <c r="A230" s="102" t="s">
        <v>380</v>
      </c>
      <c r="B230" s="103" t="s">
        <v>37</v>
      </c>
      <c r="C230" s="44">
        <v>10</v>
      </c>
      <c r="D230" s="44" t="s">
        <v>38</v>
      </c>
      <c r="E230" s="45" t="s">
        <v>258</v>
      </c>
      <c r="F230" s="46">
        <v>187318076171</v>
      </c>
      <c r="G230" s="59">
        <v>0</v>
      </c>
      <c r="H230" s="59">
        <v>0</v>
      </c>
      <c r="I230" s="59">
        <v>0</v>
      </c>
      <c r="J230" s="59">
        <v>0</v>
      </c>
      <c r="K230" s="59">
        <f t="shared" si="189"/>
        <v>0</v>
      </c>
      <c r="L230" s="56">
        <f>+F230+K230</f>
        <v>187318076171</v>
      </c>
      <c r="M230" s="266">
        <f t="shared" si="172"/>
        <v>2.163535680627425E-2</v>
      </c>
      <c r="N230" s="46">
        <v>0</v>
      </c>
      <c r="O230" s="46">
        <v>187318076171</v>
      </c>
      <c r="P230" s="59">
        <f>L230-O230</f>
        <v>0</v>
      </c>
      <c r="Q230" s="46">
        <v>187318076171</v>
      </c>
      <c r="R230" s="59">
        <f>+L230-Q230</f>
        <v>0</v>
      </c>
      <c r="S230" s="46">
        <f>O230-Q230</f>
        <v>0</v>
      </c>
      <c r="T230" s="59">
        <v>0</v>
      </c>
      <c r="U230" s="46">
        <f>+Q230-T230</f>
        <v>187318076171</v>
      </c>
      <c r="V230" s="59">
        <v>0</v>
      </c>
      <c r="W230" s="48">
        <f>+T230-V230</f>
        <v>0</v>
      </c>
      <c r="X230" s="49">
        <f t="shared" si="175"/>
        <v>1</v>
      </c>
      <c r="Y230" s="49">
        <f t="shared" si="176"/>
        <v>0</v>
      </c>
      <c r="Z230" s="49">
        <f t="shared" si="177"/>
        <v>0</v>
      </c>
      <c r="AA230" s="49">
        <f t="shared" si="165"/>
        <v>0</v>
      </c>
      <c r="AB230" s="54" t="s">
        <v>40</v>
      </c>
    </row>
    <row r="231" spans="1:28" s="4" customFormat="1" ht="81" customHeight="1" x14ac:dyDescent="0.25">
      <c r="A231" s="96" t="s">
        <v>381</v>
      </c>
      <c r="B231" s="100" t="s">
        <v>37</v>
      </c>
      <c r="C231" s="34">
        <v>10</v>
      </c>
      <c r="D231" s="34" t="s">
        <v>38</v>
      </c>
      <c r="E231" s="95" t="s">
        <v>382</v>
      </c>
      <c r="F231" s="60">
        <f t="shared" ref="F231:J233" si="192">+F232</f>
        <v>133871788300</v>
      </c>
      <c r="G231" s="60">
        <f t="shared" si="192"/>
        <v>0</v>
      </c>
      <c r="H231" s="60">
        <f t="shared" si="192"/>
        <v>0</v>
      </c>
      <c r="I231" s="60">
        <f t="shared" si="192"/>
        <v>0</v>
      </c>
      <c r="J231" s="60">
        <f t="shared" si="192"/>
        <v>0</v>
      </c>
      <c r="K231" s="60">
        <f t="shared" si="189"/>
        <v>0</v>
      </c>
      <c r="L231" s="66">
        <f>+L232</f>
        <v>133871788300</v>
      </c>
      <c r="M231" s="253">
        <f t="shared" si="172"/>
        <v>1.5462276601220596E-2</v>
      </c>
      <c r="N231" s="60">
        <f t="shared" ref="N231:W233" si="193">+N232</f>
        <v>0</v>
      </c>
      <c r="O231" s="60">
        <f t="shared" si="193"/>
        <v>133871788300</v>
      </c>
      <c r="P231" s="60">
        <f t="shared" si="193"/>
        <v>0</v>
      </c>
      <c r="Q231" s="60">
        <f t="shared" si="193"/>
        <v>133871788300</v>
      </c>
      <c r="R231" s="60">
        <f t="shared" si="193"/>
        <v>0</v>
      </c>
      <c r="S231" s="60">
        <f t="shared" si="193"/>
        <v>0</v>
      </c>
      <c r="T231" s="60">
        <f t="shared" si="193"/>
        <v>0</v>
      </c>
      <c r="U231" s="60">
        <f t="shared" si="193"/>
        <v>133871788300</v>
      </c>
      <c r="V231" s="60">
        <f t="shared" si="193"/>
        <v>0</v>
      </c>
      <c r="W231" s="60">
        <f t="shared" si="193"/>
        <v>0</v>
      </c>
      <c r="X231" s="38">
        <f t="shared" si="175"/>
        <v>1</v>
      </c>
      <c r="Y231" s="38">
        <f t="shared" si="176"/>
        <v>0</v>
      </c>
      <c r="Z231" s="38">
        <f t="shared" si="177"/>
        <v>0</v>
      </c>
      <c r="AA231" s="38">
        <f t="shared" si="165"/>
        <v>0</v>
      </c>
      <c r="AB231" s="65" t="s">
        <v>40</v>
      </c>
    </row>
    <row r="232" spans="1:28" s="4" customFormat="1" ht="75" customHeight="1" x14ac:dyDescent="0.25">
      <c r="A232" s="96" t="s">
        <v>383</v>
      </c>
      <c r="B232" s="100" t="s">
        <v>37</v>
      </c>
      <c r="C232" s="34">
        <v>10</v>
      </c>
      <c r="D232" s="34" t="s">
        <v>38</v>
      </c>
      <c r="E232" s="95" t="s">
        <v>382</v>
      </c>
      <c r="F232" s="60">
        <f t="shared" si="192"/>
        <v>133871788300</v>
      </c>
      <c r="G232" s="60">
        <f t="shared" si="192"/>
        <v>0</v>
      </c>
      <c r="H232" s="60">
        <f t="shared" si="192"/>
        <v>0</v>
      </c>
      <c r="I232" s="60">
        <f t="shared" si="192"/>
        <v>0</v>
      </c>
      <c r="J232" s="60">
        <f t="shared" si="192"/>
        <v>0</v>
      </c>
      <c r="K232" s="60">
        <f t="shared" si="189"/>
        <v>0</v>
      </c>
      <c r="L232" s="66">
        <f>+L233</f>
        <v>133871788300</v>
      </c>
      <c r="M232" s="253">
        <f t="shared" si="172"/>
        <v>1.5462276601220596E-2</v>
      </c>
      <c r="N232" s="60">
        <f t="shared" si="193"/>
        <v>0</v>
      </c>
      <c r="O232" s="60">
        <f t="shared" si="193"/>
        <v>133871788300</v>
      </c>
      <c r="P232" s="60">
        <f t="shared" si="193"/>
        <v>0</v>
      </c>
      <c r="Q232" s="60">
        <f t="shared" si="193"/>
        <v>133871788300</v>
      </c>
      <c r="R232" s="60">
        <f t="shared" si="193"/>
        <v>0</v>
      </c>
      <c r="S232" s="60">
        <f t="shared" si="193"/>
        <v>0</v>
      </c>
      <c r="T232" s="60">
        <f t="shared" si="193"/>
        <v>0</v>
      </c>
      <c r="U232" s="60">
        <f t="shared" si="193"/>
        <v>133871788300</v>
      </c>
      <c r="V232" s="60">
        <f t="shared" si="193"/>
        <v>0</v>
      </c>
      <c r="W232" s="60">
        <f t="shared" si="193"/>
        <v>0</v>
      </c>
      <c r="X232" s="38">
        <f t="shared" si="175"/>
        <v>1</v>
      </c>
      <c r="Y232" s="38">
        <f t="shared" si="176"/>
        <v>0</v>
      </c>
      <c r="Z232" s="38">
        <f t="shared" si="177"/>
        <v>0</v>
      </c>
      <c r="AA232" s="38">
        <f t="shared" si="165"/>
        <v>0</v>
      </c>
      <c r="AB232" s="65" t="s">
        <v>40</v>
      </c>
    </row>
    <row r="233" spans="1:28" ht="45" customHeight="1" x14ac:dyDescent="0.25">
      <c r="A233" s="96" t="s">
        <v>384</v>
      </c>
      <c r="B233" s="100" t="s">
        <v>37</v>
      </c>
      <c r="C233" s="34">
        <v>10</v>
      </c>
      <c r="D233" s="34" t="s">
        <v>38</v>
      </c>
      <c r="E233" s="95" t="s">
        <v>268</v>
      </c>
      <c r="F233" s="60">
        <f t="shared" si="192"/>
        <v>133871788300</v>
      </c>
      <c r="G233" s="60">
        <f t="shared" si="192"/>
        <v>0</v>
      </c>
      <c r="H233" s="60">
        <f t="shared" si="192"/>
        <v>0</v>
      </c>
      <c r="I233" s="60">
        <f t="shared" si="192"/>
        <v>0</v>
      </c>
      <c r="J233" s="60">
        <f t="shared" si="192"/>
        <v>0</v>
      </c>
      <c r="K233" s="60">
        <f t="shared" si="189"/>
        <v>0</v>
      </c>
      <c r="L233" s="66">
        <f>+L234</f>
        <v>133871788300</v>
      </c>
      <c r="M233" s="253">
        <f t="shared" si="172"/>
        <v>1.5462276601220596E-2</v>
      </c>
      <c r="N233" s="60">
        <f t="shared" si="193"/>
        <v>0</v>
      </c>
      <c r="O233" s="60">
        <f t="shared" si="193"/>
        <v>133871788300</v>
      </c>
      <c r="P233" s="60">
        <f t="shared" si="193"/>
        <v>0</v>
      </c>
      <c r="Q233" s="60">
        <f t="shared" si="193"/>
        <v>133871788300</v>
      </c>
      <c r="R233" s="60">
        <f t="shared" si="193"/>
        <v>0</v>
      </c>
      <c r="S233" s="60">
        <f t="shared" si="193"/>
        <v>0</v>
      </c>
      <c r="T233" s="60">
        <f t="shared" si="193"/>
        <v>0</v>
      </c>
      <c r="U233" s="60">
        <f t="shared" si="193"/>
        <v>133871788300</v>
      </c>
      <c r="V233" s="60">
        <f t="shared" si="193"/>
        <v>0</v>
      </c>
      <c r="W233" s="60">
        <f t="shared" si="193"/>
        <v>0</v>
      </c>
      <c r="X233" s="38">
        <f t="shared" si="175"/>
        <v>1</v>
      </c>
      <c r="Y233" s="38">
        <f t="shared" si="176"/>
        <v>0</v>
      </c>
      <c r="Z233" s="38">
        <f t="shared" si="177"/>
        <v>0</v>
      </c>
      <c r="AA233" s="38">
        <f t="shared" si="165"/>
        <v>0</v>
      </c>
      <c r="AB233" s="65" t="s">
        <v>40</v>
      </c>
    </row>
    <row r="234" spans="1:28" ht="41.25" customHeight="1" x14ac:dyDescent="0.25">
      <c r="A234" s="102" t="s">
        <v>385</v>
      </c>
      <c r="B234" s="103" t="s">
        <v>37</v>
      </c>
      <c r="C234" s="44">
        <v>10</v>
      </c>
      <c r="D234" s="44" t="s">
        <v>38</v>
      </c>
      <c r="E234" s="45" t="s">
        <v>258</v>
      </c>
      <c r="F234" s="46">
        <v>133871788300</v>
      </c>
      <c r="G234" s="59">
        <v>0</v>
      </c>
      <c r="H234" s="59">
        <v>0</v>
      </c>
      <c r="I234" s="59">
        <v>0</v>
      </c>
      <c r="J234" s="59">
        <v>0</v>
      </c>
      <c r="K234" s="59">
        <f t="shared" si="189"/>
        <v>0</v>
      </c>
      <c r="L234" s="56">
        <f>+F234+K234</f>
        <v>133871788300</v>
      </c>
      <c r="M234" s="266">
        <f t="shared" si="172"/>
        <v>1.5462276601220596E-2</v>
      </c>
      <c r="N234" s="46">
        <v>0</v>
      </c>
      <c r="O234" s="46">
        <v>133871788300</v>
      </c>
      <c r="P234" s="59">
        <f>L234-O234</f>
        <v>0</v>
      </c>
      <c r="Q234" s="46">
        <v>133871788300</v>
      </c>
      <c r="R234" s="59">
        <f>+L234-Q234</f>
        <v>0</v>
      </c>
      <c r="S234" s="46">
        <f>O234-Q234</f>
        <v>0</v>
      </c>
      <c r="T234" s="59">
        <v>0</v>
      </c>
      <c r="U234" s="46">
        <f>+Q234-T234</f>
        <v>133871788300</v>
      </c>
      <c r="V234" s="59">
        <v>0</v>
      </c>
      <c r="W234" s="48">
        <f>+T234-V234</f>
        <v>0</v>
      </c>
      <c r="X234" s="49">
        <f t="shared" si="175"/>
        <v>1</v>
      </c>
      <c r="Y234" s="49">
        <f t="shared" si="176"/>
        <v>0</v>
      </c>
      <c r="Z234" s="49">
        <f t="shared" si="177"/>
        <v>0</v>
      </c>
      <c r="AA234" s="49">
        <f t="shared" si="165"/>
        <v>0</v>
      </c>
      <c r="AB234" s="54" t="s">
        <v>40</v>
      </c>
    </row>
    <row r="235" spans="1:28" ht="35.25" customHeight="1" x14ac:dyDescent="0.25">
      <c r="A235" s="39" t="s">
        <v>386</v>
      </c>
      <c r="B235" s="34" t="s">
        <v>37</v>
      </c>
      <c r="C235" s="34">
        <v>10</v>
      </c>
      <c r="D235" s="34" t="s">
        <v>38</v>
      </c>
      <c r="E235" s="95" t="s">
        <v>387</v>
      </c>
      <c r="F235" s="62">
        <f>+F236</f>
        <v>5210000000</v>
      </c>
      <c r="G235" s="62">
        <f>+G236</f>
        <v>0</v>
      </c>
      <c r="H235" s="62">
        <f>+H236</f>
        <v>0</v>
      </c>
      <c r="I235" s="62">
        <f>+I236</f>
        <v>0</v>
      </c>
      <c r="J235" s="62">
        <f>+J236</f>
        <v>0</v>
      </c>
      <c r="K235" s="62">
        <f t="shared" si="189"/>
        <v>0</v>
      </c>
      <c r="L235" s="66">
        <f>+L236</f>
        <v>5210000000</v>
      </c>
      <c r="M235" s="42">
        <f t="shared" si="172"/>
        <v>6.0175831006180195E-4</v>
      </c>
      <c r="N235" s="62">
        <f t="shared" ref="N235:W235" si="194">+N236</f>
        <v>0</v>
      </c>
      <c r="O235" s="62">
        <f t="shared" si="194"/>
        <v>4943450713</v>
      </c>
      <c r="P235" s="62">
        <f t="shared" si="194"/>
        <v>266549287</v>
      </c>
      <c r="Q235" s="62">
        <f t="shared" si="194"/>
        <v>3665136801.73</v>
      </c>
      <c r="R235" s="62">
        <f t="shared" si="194"/>
        <v>1544863198.27</v>
      </c>
      <c r="S235" s="62">
        <f t="shared" si="194"/>
        <v>1278313911.27</v>
      </c>
      <c r="T235" s="62">
        <f t="shared" si="194"/>
        <v>795544721.27999997</v>
      </c>
      <c r="U235" s="62">
        <f t="shared" si="194"/>
        <v>2869592080.4499998</v>
      </c>
      <c r="V235" s="62">
        <f t="shared" si="194"/>
        <v>789759488.27999997</v>
      </c>
      <c r="W235" s="62">
        <f t="shared" si="194"/>
        <v>5785233</v>
      </c>
      <c r="X235" s="38">
        <f t="shared" si="175"/>
        <v>0.70348115196353167</v>
      </c>
      <c r="Y235" s="38">
        <f t="shared" si="176"/>
        <v>0.15269572385412666</v>
      </c>
      <c r="Z235" s="38">
        <f t="shared" si="177"/>
        <v>0.15158531444913628</v>
      </c>
      <c r="AA235" s="38">
        <f t="shared" si="165"/>
        <v>0.21705730626602829</v>
      </c>
      <c r="AB235" s="38">
        <f t="shared" ref="AB235:AB240" si="195">+V235/T235</f>
        <v>0.99272796004391584</v>
      </c>
    </row>
    <row r="236" spans="1:28" ht="33" customHeight="1" x14ac:dyDescent="0.25">
      <c r="A236" s="39" t="s">
        <v>388</v>
      </c>
      <c r="B236" s="34" t="s">
        <v>37</v>
      </c>
      <c r="C236" s="34">
        <v>10</v>
      </c>
      <c r="D236" s="34" t="s">
        <v>38</v>
      </c>
      <c r="E236" s="40" t="s">
        <v>251</v>
      </c>
      <c r="F236" s="62">
        <f>+F237+F241</f>
        <v>5210000000</v>
      </c>
      <c r="G236" s="62">
        <f>+G237+G241</f>
        <v>0</v>
      </c>
      <c r="H236" s="62">
        <f>+H237+H241</f>
        <v>0</v>
      </c>
      <c r="I236" s="62">
        <f>+I237+I241</f>
        <v>0</v>
      </c>
      <c r="J236" s="62">
        <f>+J237+J241</f>
        <v>0</v>
      </c>
      <c r="K236" s="62">
        <f t="shared" si="189"/>
        <v>0</v>
      </c>
      <c r="L236" s="66">
        <f>+L237+L241</f>
        <v>5210000000</v>
      </c>
      <c r="M236" s="42">
        <f t="shared" si="172"/>
        <v>6.0175831006180195E-4</v>
      </c>
      <c r="N236" s="62">
        <f t="shared" ref="N236:W236" si="196">+N237+N241</f>
        <v>0</v>
      </c>
      <c r="O236" s="62">
        <f t="shared" si="196"/>
        <v>4943450713</v>
      </c>
      <c r="P236" s="62">
        <f t="shared" si="196"/>
        <v>266549287</v>
      </c>
      <c r="Q236" s="62">
        <f t="shared" si="196"/>
        <v>3665136801.73</v>
      </c>
      <c r="R236" s="62">
        <f t="shared" si="196"/>
        <v>1544863198.27</v>
      </c>
      <c r="S236" s="62">
        <f t="shared" si="196"/>
        <v>1278313911.27</v>
      </c>
      <c r="T236" s="62">
        <f t="shared" si="196"/>
        <v>795544721.27999997</v>
      </c>
      <c r="U236" s="62">
        <f t="shared" si="196"/>
        <v>2869592080.4499998</v>
      </c>
      <c r="V236" s="62">
        <f t="shared" si="196"/>
        <v>789759488.27999997</v>
      </c>
      <c r="W236" s="62">
        <f t="shared" si="196"/>
        <v>5785233</v>
      </c>
      <c r="X236" s="38">
        <f t="shared" si="175"/>
        <v>0.70348115196353167</v>
      </c>
      <c r="Y236" s="38">
        <f t="shared" si="176"/>
        <v>0.15269572385412666</v>
      </c>
      <c r="Z236" s="38">
        <f t="shared" si="177"/>
        <v>0.15158531444913628</v>
      </c>
      <c r="AA236" s="38">
        <f t="shared" si="165"/>
        <v>0.21705730626602829</v>
      </c>
      <c r="AB236" s="38">
        <f t="shared" si="195"/>
        <v>0.99272796004391584</v>
      </c>
    </row>
    <row r="237" spans="1:28" ht="51.75" customHeight="1" x14ac:dyDescent="0.25">
      <c r="A237" s="39" t="s">
        <v>389</v>
      </c>
      <c r="B237" s="34" t="s">
        <v>37</v>
      </c>
      <c r="C237" s="34">
        <v>10</v>
      </c>
      <c r="D237" s="34" t="s">
        <v>38</v>
      </c>
      <c r="E237" s="40" t="s">
        <v>390</v>
      </c>
      <c r="F237" s="62">
        <f t="shared" ref="F237:J239" si="197">+F238</f>
        <v>2210000000</v>
      </c>
      <c r="G237" s="62">
        <f t="shared" si="197"/>
        <v>0</v>
      </c>
      <c r="H237" s="62">
        <f t="shared" si="197"/>
        <v>0</v>
      </c>
      <c r="I237" s="62">
        <f t="shared" si="197"/>
        <v>0</v>
      </c>
      <c r="J237" s="62">
        <f t="shared" si="197"/>
        <v>0</v>
      </c>
      <c r="K237" s="62">
        <f t="shared" si="189"/>
        <v>0</v>
      </c>
      <c r="L237" s="66">
        <f>+L238</f>
        <v>2210000000</v>
      </c>
      <c r="M237" s="42">
        <f t="shared" si="172"/>
        <v>2.5525640407611944E-4</v>
      </c>
      <c r="N237" s="62">
        <f t="shared" ref="N237:W239" si="198">+N238</f>
        <v>0</v>
      </c>
      <c r="O237" s="62">
        <f t="shared" si="198"/>
        <v>1943450713</v>
      </c>
      <c r="P237" s="62">
        <f t="shared" si="198"/>
        <v>266549287</v>
      </c>
      <c r="Q237" s="62">
        <f t="shared" si="198"/>
        <v>1853964486.73</v>
      </c>
      <c r="R237" s="62">
        <f t="shared" si="198"/>
        <v>356035513.26999998</v>
      </c>
      <c r="S237" s="62">
        <f t="shared" si="198"/>
        <v>89486226.269999981</v>
      </c>
      <c r="T237" s="62">
        <f t="shared" si="198"/>
        <v>795544721.27999997</v>
      </c>
      <c r="U237" s="62">
        <f t="shared" si="198"/>
        <v>1058419765.45</v>
      </c>
      <c r="V237" s="62">
        <f t="shared" si="198"/>
        <v>789759488.27999997</v>
      </c>
      <c r="W237" s="62">
        <f t="shared" si="198"/>
        <v>5785233</v>
      </c>
      <c r="X237" s="38">
        <f t="shared" si="175"/>
        <v>0.8388979577963801</v>
      </c>
      <c r="Y237" s="38">
        <f t="shared" si="176"/>
        <v>0.35997498700452485</v>
      </c>
      <c r="Z237" s="38">
        <f t="shared" si="177"/>
        <v>0.35735723451583712</v>
      </c>
      <c r="AA237" s="38">
        <f t="shared" si="165"/>
        <v>0.42910461714569953</v>
      </c>
      <c r="AB237" s="38">
        <f t="shared" si="195"/>
        <v>0.99272796004391584</v>
      </c>
    </row>
    <row r="238" spans="1:28" ht="51.75" customHeight="1" x14ac:dyDescent="0.25">
      <c r="A238" s="39" t="s">
        <v>391</v>
      </c>
      <c r="B238" s="34" t="s">
        <v>37</v>
      </c>
      <c r="C238" s="34">
        <v>10</v>
      </c>
      <c r="D238" s="34" t="s">
        <v>38</v>
      </c>
      <c r="E238" s="40" t="s">
        <v>390</v>
      </c>
      <c r="F238" s="62">
        <f t="shared" si="197"/>
        <v>2210000000</v>
      </c>
      <c r="G238" s="62">
        <f t="shared" si="197"/>
        <v>0</v>
      </c>
      <c r="H238" s="62">
        <f t="shared" si="197"/>
        <v>0</v>
      </c>
      <c r="I238" s="62">
        <f t="shared" si="197"/>
        <v>0</v>
      </c>
      <c r="J238" s="62">
        <f t="shared" si="197"/>
        <v>0</v>
      </c>
      <c r="K238" s="62">
        <f t="shared" si="189"/>
        <v>0</v>
      </c>
      <c r="L238" s="66">
        <f>+L239</f>
        <v>2210000000</v>
      </c>
      <c r="M238" s="42">
        <f t="shared" si="172"/>
        <v>2.5525640407611944E-4</v>
      </c>
      <c r="N238" s="62">
        <f t="shared" si="198"/>
        <v>0</v>
      </c>
      <c r="O238" s="62">
        <f t="shared" si="198"/>
        <v>1943450713</v>
      </c>
      <c r="P238" s="62">
        <f t="shared" si="198"/>
        <v>266549287</v>
      </c>
      <c r="Q238" s="62">
        <f t="shared" si="198"/>
        <v>1853964486.73</v>
      </c>
      <c r="R238" s="62">
        <f t="shared" si="198"/>
        <v>356035513.26999998</v>
      </c>
      <c r="S238" s="62">
        <f t="shared" si="198"/>
        <v>89486226.269999981</v>
      </c>
      <c r="T238" s="62">
        <f t="shared" si="198"/>
        <v>795544721.27999997</v>
      </c>
      <c r="U238" s="62">
        <f t="shared" si="198"/>
        <v>1058419765.45</v>
      </c>
      <c r="V238" s="62">
        <f t="shared" si="198"/>
        <v>789759488.27999997</v>
      </c>
      <c r="W238" s="62">
        <f t="shared" si="198"/>
        <v>5785233</v>
      </c>
      <c r="X238" s="38">
        <f t="shared" si="175"/>
        <v>0.8388979577963801</v>
      </c>
      <c r="Y238" s="38">
        <f t="shared" si="176"/>
        <v>0.35997498700452485</v>
      </c>
      <c r="Z238" s="38">
        <f t="shared" si="177"/>
        <v>0.35735723451583712</v>
      </c>
      <c r="AA238" s="38">
        <f t="shared" si="165"/>
        <v>0.42910461714569953</v>
      </c>
      <c r="AB238" s="38">
        <f t="shared" si="195"/>
        <v>0.99272796004391584</v>
      </c>
    </row>
    <row r="239" spans="1:28" ht="29.25" customHeight="1" x14ac:dyDescent="0.25">
      <c r="A239" s="39" t="s">
        <v>392</v>
      </c>
      <c r="B239" s="34" t="s">
        <v>37</v>
      </c>
      <c r="C239" s="34">
        <v>10</v>
      </c>
      <c r="D239" s="34" t="s">
        <v>38</v>
      </c>
      <c r="E239" s="95" t="s">
        <v>393</v>
      </c>
      <c r="F239" s="62">
        <f t="shared" si="197"/>
        <v>2210000000</v>
      </c>
      <c r="G239" s="62">
        <f t="shared" si="197"/>
        <v>0</v>
      </c>
      <c r="H239" s="62">
        <f t="shared" si="197"/>
        <v>0</v>
      </c>
      <c r="I239" s="62">
        <f t="shared" si="197"/>
        <v>0</v>
      </c>
      <c r="J239" s="62">
        <f t="shared" si="197"/>
        <v>0</v>
      </c>
      <c r="K239" s="62">
        <f t="shared" si="189"/>
        <v>0</v>
      </c>
      <c r="L239" s="66">
        <f>+L240</f>
        <v>2210000000</v>
      </c>
      <c r="M239" s="42">
        <f t="shared" si="172"/>
        <v>2.5525640407611944E-4</v>
      </c>
      <c r="N239" s="62">
        <f t="shared" si="198"/>
        <v>0</v>
      </c>
      <c r="O239" s="62">
        <f t="shared" si="198"/>
        <v>1943450713</v>
      </c>
      <c r="P239" s="62">
        <f t="shared" si="198"/>
        <v>266549287</v>
      </c>
      <c r="Q239" s="62">
        <f t="shared" si="198"/>
        <v>1853964486.73</v>
      </c>
      <c r="R239" s="62">
        <f t="shared" si="198"/>
        <v>356035513.26999998</v>
      </c>
      <c r="S239" s="62">
        <f t="shared" si="198"/>
        <v>89486226.269999981</v>
      </c>
      <c r="T239" s="62">
        <f t="shared" si="198"/>
        <v>795544721.27999997</v>
      </c>
      <c r="U239" s="62">
        <f t="shared" si="198"/>
        <v>1058419765.45</v>
      </c>
      <c r="V239" s="62">
        <f t="shared" si="198"/>
        <v>789759488.27999997</v>
      </c>
      <c r="W239" s="62">
        <f t="shared" si="198"/>
        <v>5785233</v>
      </c>
      <c r="X239" s="38">
        <f t="shared" si="175"/>
        <v>0.8388979577963801</v>
      </c>
      <c r="Y239" s="38">
        <f t="shared" si="176"/>
        <v>0.35997498700452485</v>
      </c>
      <c r="Z239" s="38">
        <f t="shared" si="177"/>
        <v>0.35735723451583712</v>
      </c>
      <c r="AA239" s="38">
        <f t="shared" si="165"/>
        <v>0.42910461714569953</v>
      </c>
      <c r="AB239" s="38">
        <f t="shared" si="195"/>
        <v>0.99272796004391584</v>
      </c>
    </row>
    <row r="240" spans="1:28" ht="30" customHeight="1" x14ac:dyDescent="0.25">
      <c r="A240" s="43" t="s">
        <v>394</v>
      </c>
      <c r="B240" s="44" t="s">
        <v>37</v>
      </c>
      <c r="C240" s="44">
        <v>10</v>
      </c>
      <c r="D240" s="44" t="s">
        <v>38</v>
      </c>
      <c r="E240" s="45" t="s">
        <v>258</v>
      </c>
      <c r="F240" s="46">
        <v>2210000000</v>
      </c>
      <c r="G240" s="46">
        <v>0</v>
      </c>
      <c r="H240" s="46">
        <v>0</v>
      </c>
      <c r="I240" s="46">
        <v>0</v>
      </c>
      <c r="J240" s="46">
        <v>0</v>
      </c>
      <c r="K240" s="46">
        <f t="shared" si="189"/>
        <v>0</v>
      </c>
      <c r="L240" s="56">
        <f>+F240+K240</f>
        <v>2210000000</v>
      </c>
      <c r="M240" s="51">
        <f t="shared" si="172"/>
        <v>2.5525640407611944E-4</v>
      </c>
      <c r="N240" s="46">
        <v>0</v>
      </c>
      <c r="O240" s="46">
        <v>1943450713</v>
      </c>
      <c r="P240" s="46">
        <f>L240-O240</f>
        <v>266549287</v>
      </c>
      <c r="Q240" s="46">
        <v>1853964486.73</v>
      </c>
      <c r="R240" s="46">
        <f>+L240-Q240</f>
        <v>356035513.26999998</v>
      </c>
      <c r="S240" s="46">
        <f>O240-Q240</f>
        <v>89486226.269999981</v>
      </c>
      <c r="T240" s="46">
        <v>795544721.27999997</v>
      </c>
      <c r="U240" s="46">
        <f>+Q240-T240</f>
        <v>1058419765.45</v>
      </c>
      <c r="V240" s="46">
        <v>789759488.27999997</v>
      </c>
      <c r="W240" s="48">
        <f>+T240-V240</f>
        <v>5785233</v>
      </c>
      <c r="X240" s="49">
        <f t="shared" si="175"/>
        <v>0.8388979577963801</v>
      </c>
      <c r="Y240" s="49">
        <f t="shared" si="176"/>
        <v>0.35997498700452485</v>
      </c>
      <c r="Z240" s="49">
        <f t="shared" si="177"/>
        <v>0.35735723451583712</v>
      </c>
      <c r="AA240" s="49">
        <f t="shared" si="165"/>
        <v>0.42910461714569953</v>
      </c>
      <c r="AB240" s="49">
        <f t="shared" si="195"/>
        <v>0.99272796004391584</v>
      </c>
    </row>
    <row r="241" spans="1:28" ht="51.75" customHeight="1" x14ac:dyDescent="0.25">
      <c r="A241" s="39" t="s">
        <v>395</v>
      </c>
      <c r="B241" s="34" t="s">
        <v>37</v>
      </c>
      <c r="C241" s="34">
        <v>10</v>
      </c>
      <c r="D241" s="34" t="s">
        <v>38</v>
      </c>
      <c r="E241" s="40" t="s">
        <v>396</v>
      </c>
      <c r="F241" s="62">
        <f t="shared" ref="F241:J243" si="199">+F242</f>
        <v>3000000000</v>
      </c>
      <c r="G241" s="62">
        <f t="shared" si="199"/>
        <v>0</v>
      </c>
      <c r="H241" s="62">
        <f t="shared" si="199"/>
        <v>0</v>
      </c>
      <c r="I241" s="62">
        <f t="shared" si="199"/>
        <v>0</v>
      </c>
      <c r="J241" s="62">
        <f t="shared" si="199"/>
        <v>0</v>
      </c>
      <c r="K241" s="62">
        <f t="shared" si="189"/>
        <v>0</v>
      </c>
      <c r="L241" s="66">
        <f>+L242</f>
        <v>3000000000</v>
      </c>
      <c r="M241" s="42">
        <f t="shared" si="172"/>
        <v>3.4650190598568245E-4</v>
      </c>
      <c r="N241" s="62">
        <f t="shared" ref="N241:W243" si="200">+N242</f>
        <v>0</v>
      </c>
      <c r="O241" s="62">
        <f t="shared" si="200"/>
        <v>3000000000</v>
      </c>
      <c r="P241" s="62">
        <f t="shared" si="200"/>
        <v>0</v>
      </c>
      <c r="Q241" s="62">
        <f t="shared" si="200"/>
        <v>1811172315</v>
      </c>
      <c r="R241" s="62">
        <f t="shared" si="200"/>
        <v>1188827685</v>
      </c>
      <c r="S241" s="62">
        <f t="shared" si="200"/>
        <v>1188827685</v>
      </c>
      <c r="T241" s="62">
        <f t="shared" si="200"/>
        <v>0</v>
      </c>
      <c r="U241" s="62">
        <f t="shared" si="200"/>
        <v>1811172315</v>
      </c>
      <c r="V241" s="62">
        <f t="shared" si="200"/>
        <v>0</v>
      </c>
      <c r="W241" s="62">
        <f t="shared" si="200"/>
        <v>0</v>
      </c>
      <c r="X241" s="38">
        <f t="shared" si="175"/>
        <v>0.60372410499999996</v>
      </c>
      <c r="Y241" s="38">
        <f t="shared" si="176"/>
        <v>0</v>
      </c>
      <c r="Z241" s="38">
        <f t="shared" si="177"/>
        <v>0</v>
      </c>
      <c r="AA241" s="38">
        <f t="shared" si="165"/>
        <v>0</v>
      </c>
      <c r="AB241" s="38" t="s">
        <v>40</v>
      </c>
    </row>
    <row r="242" spans="1:28" ht="51.75" customHeight="1" x14ac:dyDescent="0.25">
      <c r="A242" s="39" t="s">
        <v>397</v>
      </c>
      <c r="B242" s="34" t="s">
        <v>37</v>
      </c>
      <c r="C242" s="34">
        <v>10</v>
      </c>
      <c r="D242" s="34" t="s">
        <v>38</v>
      </c>
      <c r="E242" s="40" t="s">
        <v>398</v>
      </c>
      <c r="F242" s="62">
        <f t="shared" si="199"/>
        <v>3000000000</v>
      </c>
      <c r="G242" s="62">
        <f t="shared" si="199"/>
        <v>0</v>
      </c>
      <c r="H242" s="62">
        <f t="shared" si="199"/>
        <v>0</v>
      </c>
      <c r="I242" s="62">
        <f t="shared" si="199"/>
        <v>0</v>
      </c>
      <c r="J242" s="62">
        <f t="shared" si="199"/>
        <v>0</v>
      </c>
      <c r="K242" s="62">
        <f t="shared" si="189"/>
        <v>0</v>
      </c>
      <c r="L242" s="66">
        <f>+L243</f>
        <v>3000000000</v>
      </c>
      <c r="M242" s="42">
        <f t="shared" si="172"/>
        <v>3.4650190598568245E-4</v>
      </c>
      <c r="N242" s="62">
        <f t="shared" si="200"/>
        <v>0</v>
      </c>
      <c r="O242" s="62">
        <f t="shared" si="200"/>
        <v>3000000000</v>
      </c>
      <c r="P242" s="62">
        <f t="shared" si="200"/>
        <v>0</v>
      </c>
      <c r="Q242" s="62">
        <f t="shared" si="200"/>
        <v>1811172315</v>
      </c>
      <c r="R242" s="62">
        <f t="shared" si="200"/>
        <v>1188827685</v>
      </c>
      <c r="S242" s="62">
        <f t="shared" si="200"/>
        <v>1188827685</v>
      </c>
      <c r="T242" s="62">
        <f t="shared" si="200"/>
        <v>0</v>
      </c>
      <c r="U242" s="62">
        <f t="shared" si="200"/>
        <v>1811172315</v>
      </c>
      <c r="V242" s="62">
        <f t="shared" si="200"/>
        <v>0</v>
      </c>
      <c r="W242" s="62">
        <f t="shared" si="200"/>
        <v>0</v>
      </c>
      <c r="X242" s="38">
        <f t="shared" si="175"/>
        <v>0.60372410499999996</v>
      </c>
      <c r="Y242" s="38">
        <f t="shared" si="176"/>
        <v>0</v>
      </c>
      <c r="Z242" s="38">
        <f t="shared" si="177"/>
        <v>0</v>
      </c>
      <c r="AA242" s="38">
        <f t="shared" si="165"/>
        <v>0</v>
      </c>
      <c r="AB242" s="38" t="s">
        <v>40</v>
      </c>
    </row>
    <row r="243" spans="1:28" ht="29.25" customHeight="1" x14ac:dyDescent="0.25">
      <c r="A243" s="39" t="s">
        <v>399</v>
      </c>
      <c r="B243" s="34" t="s">
        <v>37</v>
      </c>
      <c r="C243" s="34">
        <v>10</v>
      </c>
      <c r="D243" s="34" t="s">
        <v>38</v>
      </c>
      <c r="E243" s="95" t="s">
        <v>393</v>
      </c>
      <c r="F243" s="62">
        <f t="shared" si="199"/>
        <v>3000000000</v>
      </c>
      <c r="G243" s="62">
        <f t="shared" si="199"/>
        <v>0</v>
      </c>
      <c r="H243" s="62">
        <f t="shared" si="199"/>
        <v>0</v>
      </c>
      <c r="I243" s="62">
        <f t="shared" si="199"/>
        <v>0</v>
      </c>
      <c r="J243" s="62">
        <f t="shared" si="199"/>
        <v>0</v>
      </c>
      <c r="K243" s="62">
        <f t="shared" si="189"/>
        <v>0</v>
      </c>
      <c r="L243" s="66">
        <f>+L244</f>
        <v>3000000000</v>
      </c>
      <c r="M243" s="42">
        <f t="shared" si="172"/>
        <v>3.4650190598568245E-4</v>
      </c>
      <c r="N243" s="62">
        <f t="shared" si="200"/>
        <v>0</v>
      </c>
      <c r="O243" s="62">
        <f t="shared" si="200"/>
        <v>3000000000</v>
      </c>
      <c r="P243" s="62">
        <f t="shared" si="200"/>
        <v>0</v>
      </c>
      <c r="Q243" s="62">
        <f t="shared" si="200"/>
        <v>1811172315</v>
      </c>
      <c r="R243" s="62">
        <f t="shared" si="200"/>
        <v>1188827685</v>
      </c>
      <c r="S243" s="62">
        <f t="shared" si="200"/>
        <v>1188827685</v>
      </c>
      <c r="T243" s="62">
        <f t="shared" si="200"/>
        <v>0</v>
      </c>
      <c r="U243" s="62">
        <f t="shared" si="200"/>
        <v>1811172315</v>
      </c>
      <c r="V243" s="62">
        <f t="shared" si="200"/>
        <v>0</v>
      </c>
      <c r="W243" s="62">
        <f t="shared" si="200"/>
        <v>0</v>
      </c>
      <c r="X243" s="38">
        <f t="shared" si="175"/>
        <v>0.60372410499999996</v>
      </c>
      <c r="Y243" s="38">
        <f t="shared" si="176"/>
        <v>0</v>
      </c>
      <c r="Z243" s="38">
        <f t="shared" si="177"/>
        <v>0</v>
      </c>
      <c r="AA243" s="38">
        <f t="shared" si="165"/>
        <v>0</v>
      </c>
      <c r="AB243" s="38" t="s">
        <v>40</v>
      </c>
    </row>
    <row r="244" spans="1:28" ht="30" customHeight="1" x14ac:dyDescent="0.25">
      <c r="A244" s="43" t="s">
        <v>400</v>
      </c>
      <c r="B244" s="44" t="s">
        <v>37</v>
      </c>
      <c r="C244" s="44">
        <v>10</v>
      </c>
      <c r="D244" s="44" t="s">
        <v>38</v>
      </c>
      <c r="E244" s="45" t="s">
        <v>258</v>
      </c>
      <c r="F244" s="46">
        <v>3000000000</v>
      </c>
      <c r="G244" s="46">
        <v>0</v>
      </c>
      <c r="H244" s="46">
        <v>0</v>
      </c>
      <c r="I244" s="46">
        <v>0</v>
      </c>
      <c r="J244" s="46">
        <v>0</v>
      </c>
      <c r="K244" s="46">
        <f t="shared" si="189"/>
        <v>0</v>
      </c>
      <c r="L244" s="56">
        <f>+F244+K244</f>
        <v>3000000000</v>
      </c>
      <c r="M244" s="51">
        <f t="shared" si="172"/>
        <v>3.4650190598568245E-4</v>
      </c>
      <c r="N244" s="46">
        <v>0</v>
      </c>
      <c r="O244" s="46">
        <v>3000000000</v>
      </c>
      <c r="P244" s="46">
        <f>L244-O244</f>
        <v>0</v>
      </c>
      <c r="Q244" s="46">
        <v>1811172315</v>
      </c>
      <c r="R244" s="46">
        <f>+L244-Q244</f>
        <v>1188827685</v>
      </c>
      <c r="S244" s="46">
        <f>O244-Q244</f>
        <v>1188827685</v>
      </c>
      <c r="T244" s="46">
        <v>0</v>
      </c>
      <c r="U244" s="46">
        <f>+Q244-T244</f>
        <v>1811172315</v>
      </c>
      <c r="V244" s="46">
        <v>0</v>
      </c>
      <c r="W244" s="48">
        <f>+T244-V244</f>
        <v>0</v>
      </c>
      <c r="X244" s="49">
        <f t="shared" si="175"/>
        <v>0.60372410499999996</v>
      </c>
      <c r="Y244" s="49">
        <f t="shared" si="176"/>
        <v>0</v>
      </c>
      <c r="Z244" s="49">
        <f t="shared" si="177"/>
        <v>0</v>
      </c>
      <c r="AA244" s="49">
        <f t="shared" si="165"/>
        <v>0</v>
      </c>
      <c r="AB244" s="49" t="s">
        <v>40</v>
      </c>
    </row>
    <row r="245" spans="1:28" ht="30" customHeight="1" x14ac:dyDescent="0.25">
      <c r="A245" s="39" t="s">
        <v>401</v>
      </c>
      <c r="B245" s="34" t="s">
        <v>37</v>
      </c>
      <c r="C245" s="34">
        <v>10</v>
      </c>
      <c r="D245" s="34" t="s">
        <v>38</v>
      </c>
      <c r="E245" s="40" t="s">
        <v>402</v>
      </c>
      <c r="F245" s="62">
        <f t="shared" ref="F245:J247" si="201">+F247</f>
        <v>0</v>
      </c>
      <c r="G245" s="62">
        <f t="shared" si="201"/>
        <v>220000000000</v>
      </c>
      <c r="H245" s="46">
        <f t="shared" si="201"/>
        <v>0</v>
      </c>
      <c r="I245" s="62">
        <f t="shared" si="201"/>
        <v>0</v>
      </c>
      <c r="J245" s="46">
        <f t="shared" si="201"/>
        <v>0</v>
      </c>
      <c r="K245" s="62">
        <f>+G245-H245+I245-J245</f>
        <v>220000000000</v>
      </c>
      <c r="L245" s="66">
        <f>+L247</f>
        <v>220000000000</v>
      </c>
      <c r="M245" s="253">
        <f t="shared" si="172"/>
        <v>2.5410139772283381E-2</v>
      </c>
      <c r="N245" s="66">
        <f>+N247</f>
        <v>0</v>
      </c>
      <c r="O245" s="66">
        <f>+O247</f>
        <v>0</v>
      </c>
      <c r="P245" s="62">
        <f>L245-O245</f>
        <v>220000000000</v>
      </c>
      <c r="Q245" s="62">
        <f t="shared" ref="Q245:V245" si="202">+Q247</f>
        <v>0</v>
      </c>
      <c r="R245" s="62">
        <f t="shared" si="202"/>
        <v>220000000000</v>
      </c>
      <c r="S245" s="46">
        <f t="shared" si="202"/>
        <v>0</v>
      </c>
      <c r="T245" s="62">
        <f t="shared" si="202"/>
        <v>0</v>
      </c>
      <c r="U245" s="62">
        <f t="shared" si="202"/>
        <v>0</v>
      </c>
      <c r="V245" s="62">
        <f t="shared" si="202"/>
        <v>0</v>
      </c>
      <c r="W245" s="48">
        <f>+W249</f>
        <v>0</v>
      </c>
      <c r="X245" s="38">
        <f t="shared" si="175"/>
        <v>0</v>
      </c>
      <c r="Y245" s="244">
        <f t="shared" si="176"/>
        <v>0</v>
      </c>
      <c r="Z245" s="147">
        <f t="shared" si="177"/>
        <v>0</v>
      </c>
      <c r="AA245" s="38" t="s">
        <v>40</v>
      </c>
      <c r="AB245" s="147" t="s">
        <v>40</v>
      </c>
    </row>
    <row r="246" spans="1:28" ht="29.25" customHeight="1" x14ac:dyDescent="0.25">
      <c r="A246" s="39" t="s">
        <v>401</v>
      </c>
      <c r="B246" s="34" t="s">
        <v>41</v>
      </c>
      <c r="C246" s="34">
        <v>20</v>
      </c>
      <c r="D246" s="34" t="s">
        <v>38</v>
      </c>
      <c r="E246" s="40" t="s">
        <v>402</v>
      </c>
      <c r="F246" s="62">
        <f t="shared" si="201"/>
        <v>125768894272</v>
      </c>
      <c r="G246" s="62">
        <f t="shared" si="201"/>
        <v>0</v>
      </c>
      <c r="H246" s="62">
        <f t="shared" si="201"/>
        <v>0</v>
      </c>
      <c r="I246" s="62">
        <f t="shared" si="201"/>
        <v>374626492</v>
      </c>
      <c r="J246" s="62">
        <f t="shared" si="201"/>
        <v>374626492</v>
      </c>
      <c r="K246" s="62">
        <f>+G246-H246+I246-J246</f>
        <v>0</v>
      </c>
      <c r="L246" s="66">
        <f>+L248</f>
        <v>125768894272</v>
      </c>
      <c r="M246" s="253">
        <f t="shared" si="172"/>
        <v>1.4526387192986595E-2</v>
      </c>
      <c r="N246" s="62">
        <f t="shared" ref="N246:W247" si="203">+N248</f>
        <v>0</v>
      </c>
      <c r="O246" s="62">
        <f t="shared" si="203"/>
        <v>113469781398</v>
      </c>
      <c r="P246" s="62">
        <f t="shared" si="203"/>
        <v>12299112874</v>
      </c>
      <c r="Q246" s="62">
        <f t="shared" si="203"/>
        <v>81122986690.5</v>
      </c>
      <c r="R246" s="62">
        <f t="shared" si="203"/>
        <v>44645907581.5</v>
      </c>
      <c r="S246" s="62">
        <f t="shared" si="203"/>
        <v>32346794707.5</v>
      </c>
      <c r="T246" s="62">
        <f t="shared" si="203"/>
        <v>69634735939.039993</v>
      </c>
      <c r="U246" s="62">
        <f t="shared" si="203"/>
        <v>11488250751.460005</v>
      </c>
      <c r="V246" s="62">
        <f t="shared" si="203"/>
        <v>69623109470.039993</v>
      </c>
      <c r="W246" s="62">
        <f t="shared" si="203"/>
        <v>11626469</v>
      </c>
      <c r="X246" s="38">
        <f t="shared" si="175"/>
        <v>0.64501629882390132</v>
      </c>
      <c r="Y246" s="244">
        <f t="shared" si="176"/>
        <v>0.55367216466450886</v>
      </c>
      <c r="Z246" s="147">
        <f t="shared" si="177"/>
        <v>0.55357972154439328</v>
      </c>
      <c r="AA246" s="38">
        <f t="shared" si="165"/>
        <v>0.85838476589514734</v>
      </c>
      <c r="AB246" s="147">
        <f t="shared" ref="AB246:AB293" si="204">+V246/T246</f>
        <v>0.99983303635975329</v>
      </c>
    </row>
    <row r="247" spans="1:28" ht="29.25" customHeight="1" x14ac:dyDescent="0.25">
      <c r="A247" s="39" t="s">
        <v>403</v>
      </c>
      <c r="B247" s="34" t="s">
        <v>37</v>
      </c>
      <c r="C247" s="34">
        <v>10</v>
      </c>
      <c r="D247" s="34" t="s">
        <v>38</v>
      </c>
      <c r="E247" s="40" t="s">
        <v>251</v>
      </c>
      <c r="F247" s="62">
        <f t="shared" si="201"/>
        <v>0</v>
      </c>
      <c r="G247" s="62">
        <f t="shared" si="201"/>
        <v>220000000000</v>
      </c>
      <c r="H247" s="62">
        <f t="shared" si="201"/>
        <v>0</v>
      </c>
      <c r="I247" s="62">
        <f t="shared" si="201"/>
        <v>0</v>
      </c>
      <c r="J247" s="62">
        <f t="shared" si="201"/>
        <v>0</v>
      </c>
      <c r="K247" s="62">
        <f>+G247-H247+I247-J247</f>
        <v>220000000000</v>
      </c>
      <c r="L247" s="66">
        <f>+L249</f>
        <v>220000000000</v>
      </c>
      <c r="M247" s="253">
        <f t="shared" si="172"/>
        <v>2.5410139772283381E-2</v>
      </c>
      <c r="N247" s="66">
        <f t="shared" si="203"/>
        <v>0</v>
      </c>
      <c r="O247" s="66">
        <f t="shared" si="203"/>
        <v>0</v>
      </c>
      <c r="P247" s="62">
        <f t="shared" si="203"/>
        <v>220000000000</v>
      </c>
      <c r="Q247" s="62">
        <f t="shared" si="203"/>
        <v>0</v>
      </c>
      <c r="R247" s="62">
        <f t="shared" si="203"/>
        <v>220000000000</v>
      </c>
      <c r="S247" s="62">
        <f t="shared" si="203"/>
        <v>0</v>
      </c>
      <c r="T247" s="62">
        <f t="shared" si="203"/>
        <v>0</v>
      </c>
      <c r="U247" s="62">
        <f t="shared" si="203"/>
        <v>0</v>
      </c>
      <c r="V247" s="62">
        <f t="shared" si="203"/>
        <v>0</v>
      </c>
      <c r="W247" s="62">
        <f t="shared" si="203"/>
        <v>0</v>
      </c>
      <c r="X247" s="38">
        <f t="shared" si="175"/>
        <v>0</v>
      </c>
      <c r="Y247" s="244">
        <f t="shared" si="176"/>
        <v>0</v>
      </c>
      <c r="Z247" s="147">
        <f t="shared" si="177"/>
        <v>0</v>
      </c>
      <c r="AA247" s="38" t="s">
        <v>40</v>
      </c>
      <c r="AB247" s="147" t="s">
        <v>40</v>
      </c>
    </row>
    <row r="248" spans="1:28" ht="29.25" customHeight="1" x14ac:dyDescent="0.25">
      <c r="A248" s="39" t="s">
        <v>403</v>
      </c>
      <c r="B248" s="34" t="s">
        <v>41</v>
      </c>
      <c r="C248" s="34">
        <v>20</v>
      </c>
      <c r="D248" s="34" t="s">
        <v>38</v>
      </c>
      <c r="E248" s="40" t="s">
        <v>251</v>
      </c>
      <c r="F248" s="62">
        <f>+F250+F256</f>
        <v>125768894272</v>
      </c>
      <c r="G248" s="62">
        <f>+G250+G256</f>
        <v>0</v>
      </c>
      <c r="H248" s="62">
        <f>+H250+H256</f>
        <v>0</v>
      </c>
      <c r="I248" s="62">
        <f>+I250+I256</f>
        <v>374626492</v>
      </c>
      <c r="J248" s="62">
        <f>+J250+J256</f>
        <v>374626492</v>
      </c>
      <c r="K248" s="62">
        <f>+G248-H248+I248-J248</f>
        <v>0</v>
      </c>
      <c r="L248" s="66">
        <f>+L250+L256</f>
        <v>125768894272</v>
      </c>
      <c r="M248" s="253">
        <f t="shared" si="172"/>
        <v>1.4526387192986595E-2</v>
      </c>
      <c r="N248" s="62">
        <f t="shared" ref="N248:W248" si="205">+N250+N256</f>
        <v>0</v>
      </c>
      <c r="O248" s="62">
        <f t="shared" si="205"/>
        <v>113469781398</v>
      </c>
      <c r="P248" s="62">
        <f t="shared" si="205"/>
        <v>12299112874</v>
      </c>
      <c r="Q248" s="62">
        <f t="shared" si="205"/>
        <v>81122986690.5</v>
      </c>
      <c r="R248" s="62">
        <f t="shared" si="205"/>
        <v>44645907581.5</v>
      </c>
      <c r="S248" s="62">
        <f t="shared" si="205"/>
        <v>32346794707.5</v>
      </c>
      <c r="T248" s="62">
        <f t="shared" si="205"/>
        <v>69634735939.039993</v>
      </c>
      <c r="U248" s="62">
        <f t="shared" si="205"/>
        <v>11488250751.460005</v>
      </c>
      <c r="V248" s="62">
        <f t="shared" si="205"/>
        <v>69623109470.039993</v>
      </c>
      <c r="W248" s="62">
        <f t="shared" si="205"/>
        <v>11626469</v>
      </c>
      <c r="X248" s="38">
        <f t="shared" si="175"/>
        <v>0.64501629882390132</v>
      </c>
      <c r="Y248" s="244">
        <f t="shared" si="176"/>
        <v>0.55367216466450886</v>
      </c>
      <c r="Z248" s="147">
        <f t="shared" si="177"/>
        <v>0.55357972154439328</v>
      </c>
      <c r="AA248" s="38">
        <f t="shared" si="165"/>
        <v>0.85838476589514734</v>
      </c>
      <c r="AB248" s="147">
        <f t="shared" si="204"/>
        <v>0.99983303635975329</v>
      </c>
    </row>
    <row r="249" spans="1:28" ht="60" customHeight="1" x14ac:dyDescent="0.25">
      <c r="A249" s="39" t="s">
        <v>404</v>
      </c>
      <c r="B249" s="34" t="s">
        <v>37</v>
      </c>
      <c r="C249" s="34">
        <v>10</v>
      </c>
      <c r="D249" s="34" t="s">
        <v>38</v>
      </c>
      <c r="E249" s="95" t="s">
        <v>405</v>
      </c>
      <c r="F249" s="62">
        <v>0</v>
      </c>
      <c r="G249" s="62">
        <v>220000000000</v>
      </c>
      <c r="H249" s="62">
        <v>0</v>
      </c>
      <c r="I249" s="62">
        <v>0</v>
      </c>
      <c r="J249" s="62">
        <v>0</v>
      </c>
      <c r="K249" s="62">
        <f>+G249-H249+I249-J249</f>
        <v>220000000000</v>
      </c>
      <c r="L249" s="66">
        <v>220000000000</v>
      </c>
      <c r="M249" s="253">
        <f t="shared" si="172"/>
        <v>2.5410139772283381E-2</v>
      </c>
      <c r="N249" s="66">
        <v>0</v>
      </c>
      <c r="O249" s="62">
        <v>0</v>
      </c>
      <c r="P249" s="62">
        <f>L249-O249</f>
        <v>220000000000</v>
      </c>
      <c r="Q249" s="62">
        <v>0</v>
      </c>
      <c r="R249" s="62">
        <f>+L249-Q249</f>
        <v>220000000000</v>
      </c>
      <c r="S249" s="62">
        <f>O249-Q249</f>
        <v>0</v>
      </c>
      <c r="T249" s="62">
        <v>0</v>
      </c>
      <c r="U249" s="46">
        <f>+Q249-T249</f>
        <v>0</v>
      </c>
      <c r="V249" s="62">
        <v>0</v>
      </c>
      <c r="W249" s="62">
        <f>+T249-V249</f>
        <v>0</v>
      </c>
      <c r="X249" s="38">
        <f t="shared" si="175"/>
        <v>0</v>
      </c>
      <c r="Y249" s="244">
        <f t="shared" si="176"/>
        <v>0</v>
      </c>
      <c r="Z249" s="147">
        <f t="shared" si="177"/>
        <v>0</v>
      </c>
      <c r="AA249" s="38" t="s">
        <v>40</v>
      </c>
      <c r="AB249" s="147" t="s">
        <v>40</v>
      </c>
    </row>
    <row r="250" spans="1:28" ht="49.5" customHeight="1" x14ac:dyDescent="0.25">
      <c r="A250" s="39" t="s">
        <v>404</v>
      </c>
      <c r="B250" s="34" t="s">
        <v>41</v>
      </c>
      <c r="C250" s="34">
        <v>20</v>
      </c>
      <c r="D250" s="34" t="s">
        <v>38</v>
      </c>
      <c r="E250" s="95" t="s">
        <v>405</v>
      </c>
      <c r="F250" s="62">
        <f>+F251</f>
        <v>124596460713</v>
      </c>
      <c r="G250" s="62">
        <f>+G251</f>
        <v>0</v>
      </c>
      <c r="H250" s="62">
        <f>+H251</f>
        <v>0</v>
      </c>
      <c r="I250" s="62">
        <f>+I251</f>
        <v>374626492</v>
      </c>
      <c r="J250" s="62">
        <f>+J251</f>
        <v>374626492</v>
      </c>
      <c r="K250" s="62">
        <f t="shared" si="189"/>
        <v>0</v>
      </c>
      <c r="L250" s="66">
        <f>+L251</f>
        <v>124596460713</v>
      </c>
      <c r="M250" s="253">
        <f t="shared" si="172"/>
        <v>1.4390970372041569E-2</v>
      </c>
      <c r="N250" s="62">
        <f t="shared" ref="N250:W250" si="206">+N251</f>
        <v>0</v>
      </c>
      <c r="O250" s="62">
        <f t="shared" si="206"/>
        <v>112433083883</v>
      </c>
      <c r="P250" s="62">
        <f t="shared" si="206"/>
        <v>12163376830</v>
      </c>
      <c r="Q250" s="62">
        <f t="shared" si="206"/>
        <v>80155817136.830002</v>
      </c>
      <c r="R250" s="62">
        <f t="shared" si="206"/>
        <v>44440643576.169998</v>
      </c>
      <c r="S250" s="62">
        <f t="shared" si="206"/>
        <v>32277266746.169998</v>
      </c>
      <c r="T250" s="62">
        <f t="shared" si="206"/>
        <v>69187729738.23999</v>
      </c>
      <c r="U250" s="62">
        <f t="shared" si="206"/>
        <v>10968087398.590004</v>
      </c>
      <c r="V250" s="62">
        <f t="shared" si="206"/>
        <v>69187729738.23999</v>
      </c>
      <c r="W250" s="62">
        <f t="shared" si="206"/>
        <v>0</v>
      </c>
      <c r="X250" s="38">
        <f t="shared" si="175"/>
        <v>0.6433233871824322</v>
      </c>
      <c r="Y250" s="38">
        <f t="shared" si="176"/>
        <v>0.55529450308873152</v>
      </c>
      <c r="Z250" s="147">
        <f t="shared" si="177"/>
        <v>0.55529450308873152</v>
      </c>
      <c r="AA250" s="38">
        <f t="shared" si="165"/>
        <v>0.86316542216933634</v>
      </c>
      <c r="AB250" s="38">
        <f t="shared" si="204"/>
        <v>1</v>
      </c>
    </row>
    <row r="251" spans="1:28" ht="49.5" customHeight="1" x14ac:dyDescent="0.25">
      <c r="A251" s="39" t="s">
        <v>406</v>
      </c>
      <c r="B251" s="34" t="s">
        <v>41</v>
      </c>
      <c r="C251" s="34">
        <v>20</v>
      </c>
      <c r="D251" s="34" t="s">
        <v>38</v>
      </c>
      <c r="E251" s="40" t="s">
        <v>405</v>
      </c>
      <c r="F251" s="62">
        <f>+F252+F254</f>
        <v>124596460713</v>
      </c>
      <c r="G251" s="62">
        <f>+G252+G254</f>
        <v>0</v>
      </c>
      <c r="H251" s="62">
        <f>+H252+H254</f>
        <v>0</v>
      </c>
      <c r="I251" s="62">
        <f>+I252+I254</f>
        <v>374626492</v>
      </c>
      <c r="J251" s="62">
        <f>+J252+J254</f>
        <v>374626492</v>
      </c>
      <c r="K251" s="62">
        <f t="shared" si="189"/>
        <v>0</v>
      </c>
      <c r="L251" s="66">
        <f>+L252+L254</f>
        <v>124596460713</v>
      </c>
      <c r="M251" s="253">
        <f t="shared" si="172"/>
        <v>1.4390970372041569E-2</v>
      </c>
      <c r="N251" s="62">
        <f t="shared" ref="N251:W251" si="207">+N252+N254</f>
        <v>0</v>
      </c>
      <c r="O251" s="62">
        <f t="shared" si="207"/>
        <v>112433083883</v>
      </c>
      <c r="P251" s="62">
        <f t="shared" si="207"/>
        <v>12163376830</v>
      </c>
      <c r="Q251" s="62">
        <f t="shared" si="207"/>
        <v>80155817136.830002</v>
      </c>
      <c r="R251" s="62">
        <f t="shared" si="207"/>
        <v>44440643576.169998</v>
      </c>
      <c r="S251" s="62">
        <f t="shared" si="207"/>
        <v>32277266746.169998</v>
      </c>
      <c r="T251" s="62">
        <f t="shared" si="207"/>
        <v>69187729738.23999</v>
      </c>
      <c r="U251" s="62">
        <f t="shared" si="207"/>
        <v>10968087398.590004</v>
      </c>
      <c r="V251" s="62">
        <f t="shared" si="207"/>
        <v>69187729738.23999</v>
      </c>
      <c r="W251" s="62">
        <f t="shared" si="207"/>
        <v>0</v>
      </c>
      <c r="X251" s="38">
        <f t="shared" si="175"/>
        <v>0.6433233871824322</v>
      </c>
      <c r="Y251" s="38">
        <f t="shared" si="176"/>
        <v>0.55529450308873152</v>
      </c>
      <c r="Z251" s="147">
        <f t="shared" si="177"/>
        <v>0.55529450308873152</v>
      </c>
      <c r="AA251" s="38">
        <f t="shared" si="165"/>
        <v>0.86316542216933634</v>
      </c>
      <c r="AB251" s="38">
        <f t="shared" si="204"/>
        <v>1</v>
      </c>
    </row>
    <row r="252" spans="1:28" ht="36.75" customHeight="1" x14ac:dyDescent="0.25">
      <c r="A252" s="39" t="s">
        <v>407</v>
      </c>
      <c r="B252" s="34" t="s">
        <v>41</v>
      </c>
      <c r="C252" s="34">
        <v>20</v>
      </c>
      <c r="D252" s="34" t="s">
        <v>38</v>
      </c>
      <c r="E252" s="40" t="s">
        <v>408</v>
      </c>
      <c r="F252" s="62">
        <f>+F253</f>
        <v>108096582879</v>
      </c>
      <c r="G252" s="62">
        <f>+G253</f>
        <v>0</v>
      </c>
      <c r="H252" s="62">
        <f>+H253</f>
        <v>0</v>
      </c>
      <c r="I252" s="62">
        <f>+I253</f>
        <v>374626492</v>
      </c>
      <c r="J252" s="62">
        <f>+J253</f>
        <v>0</v>
      </c>
      <c r="K252" s="62">
        <f t="shared" si="189"/>
        <v>374626492</v>
      </c>
      <c r="L252" s="66">
        <f>+L253</f>
        <v>108471209371</v>
      </c>
      <c r="M252" s="253">
        <f t="shared" si="172"/>
        <v>1.252849359720784E-2</v>
      </c>
      <c r="N252" s="62">
        <f t="shared" ref="N252:W252" si="208">+N253</f>
        <v>0</v>
      </c>
      <c r="O252" s="62">
        <f t="shared" si="208"/>
        <v>108173366704</v>
      </c>
      <c r="P252" s="62">
        <f t="shared" si="208"/>
        <v>297842667</v>
      </c>
      <c r="Q252" s="62">
        <f t="shared" si="208"/>
        <v>77976836202.830002</v>
      </c>
      <c r="R252" s="62">
        <f t="shared" si="208"/>
        <v>30494373168.169998</v>
      </c>
      <c r="S252" s="62">
        <f t="shared" si="208"/>
        <v>30196530501.169998</v>
      </c>
      <c r="T252" s="62">
        <f t="shared" si="208"/>
        <v>68060670634.239998</v>
      </c>
      <c r="U252" s="62">
        <f t="shared" si="208"/>
        <v>9916165568.590004</v>
      </c>
      <c r="V252" s="62">
        <f t="shared" si="208"/>
        <v>68060670634.239998</v>
      </c>
      <c r="W252" s="62">
        <f t="shared" si="208"/>
        <v>0</v>
      </c>
      <c r="X252" s="38">
        <f t="shared" si="175"/>
        <v>0.71887127151066199</v>
      </c>
      <c r="Y252" s="38">
        <f t="shared" si="176"/>
        <v>0.62745378270334062</v>
      </c>
      <c r="Z252" s="147">
        <f t="shared" si="177"/>
        <v>0.62745378270334062</v>
      </c>
      <c r="AA252" s="38">
        <f t="shared" si="165"/>
        <v>0.87283190686530931</v>
      </c>
      <c r="AB252" s="38">
        <f t="shared" si="204"/>
        <v>1</v>
      </c>
    </row>
    <row r="253" spans="1:28" ht="30" customHeight="1" x14ac:dyDescent="0.25">
      <c r="A253" s="43" t="s">
        <v>409</v>
      </c>
      <c r="B253" s="44" t="s">
        <v>41</v>
      </c>
      <c r="C253" s="44">
        <v>20</v>
      </c>
      <c r="D253" s="44" t="s">
        <v>38</v>
      </c>
      <c r="E253" s="45" t="s">
        <v>258</v>
      </c>
      <c r="F253" s="46">
        <v>108096582879</v>
      </c>
      <c r="G253" s="46">
        <v>0</v>
      </c>
      <c r="H253" s="46">
        <v>0</v>
      </c>
      <c r="I253" s="46">
        <v>374626492</v>
      </c>
      <c r="J253" s="46">
        <v>0</v>
      </c>
      <c r="K253" s="46">
        <f t="shared" si="189"/>
        <v>374626492</v>
      </c>
      <c r="L253" s="56">
        <f>+F253+K253</f>
        <v>108471209371</v>
      </c>
      <c r="M253" s="266">
        <f t="shared" si="172"/>
        <v>1.252849359720784E-2</v>
      </c>
      <c r="N253" s="46">
        <v>0</v>
      </c>
      <c r="O253" s="46">
        <v>108173366704</v>
      </c>
      <c r="P253" s="46">
        <f>L253-O253</f>
        <v>297842667</v>
      </c>
      <c r="Q253" s="46">
        <v>77976836202.830002</v>
      </c>
      <c r="R253" s="46">
        <f>+L253-Q253</f>
        <v>30494373168.169998</v>
      </c>
      <c r="S253" s="46">
        <f>O253-Q253</f>
        <v>30196530501.169998</v>
      </c>
      <c r="T253" s="46">
        <v>68060670634.239998</v>
      </c>
      <c r="U253" s="46">
        <f>+Q253-T253</f>
        <v>9916165568.590004</v>
      </c>
      <c r="V253" s="46">
        <v>68060670634.239998</v>
      </c>
      <c r="W253" s="48">
        <f>+T253-V253</f>
        <v>0</v>
      </c>
      <c r="X253" s="49">
        <f t="shared" si="175"/>
        <v>0.71887127151066199</v>
      </c>
      <c r="Y253" s="49">
        <f t="shared" si="176"/>
        <v>0.62745378270334062</v>
      </c>
      <c r="Z253" s="49">
        <f t="shared" si="177"/>
        <v>0.62745378270334062</v>
      </c>
      <c r="AA253" s="49">
        <f t="shared" si="165"/>
        <v>0.87283190686530931</v>
      </c>
      <c r="AB253" s="49">
        <v>1</v>
      </c>
    </row>
    <row r="254" spans="1:28" ht="36.75" customHeight="1" x14ac:dyDescent="0.25">
      <c r="A254" s="39" t="s">
        <v>410</v>
      </c>
      <c r="B254" s="34" t="s">
        <v>41</v>
      </c>
      <c r="C254" s="34">
        <v>20</v>
      </c>
      <c r="D254" s="34" t="s">
        <v>38</v>
      </c>
      <c r="E254" s="40" t="s">
        <v>411</v>
      </c>
      <c r="F254" s="62">
        <f>+F255</f>
        <v>16499877834</v>
      </c>
      <c r="G254" s="62">
        <f>+G255</f>
        <v>0</v>
      </c>
      <c r="H254" s="62">
        <f>+H255</f>
        <v>0</v>
      </c>
      <c r="I254" s="62">
        <f>+I255</f>
        <v>0</v>
      </c>
      <c r="J254" s="62">
        <f>+J255</f>
        <v>374626492</v>
      </c>
      <c r="K254" s="62">
        <f t="shared" si="189"/>
        <v>-374626492</v>
      </c>
      <c r="L254" s="66">
        <f>+L255</f>
        <v>16125251342</v>
      </c>
      <c r="M254" s="42">
        <f t="shared" si="172"/>
        <v>1.8624767748337281E-3</v>
      </c>
      <c r="N254" s="62">
        <f t="shared" ref="N254:W254" si="209">+N255</f>
        <v>0</v>
      </c>
      <c r="O254" s="62">
        <f t="shared" si="209"/>
        <v>4259717179</v>
      </c>
      <c r="P254" s="62">
        <f t="shared" si="209"/>
        <v>11865534163</v>
      </c>
      <c r="Q254" s="62">
        <f t="shared" si="209"/>
        <v>2178980934</v>
      </c>
      <c r="R254" s="62">
        <f t="shared" si="209"/>
        <v>13946270408</v>
      </c>
      <c r="S254" s="62">
        <f t="shared" si="209"/>
        <v>2080736245</v>
      </c>
      <c r="T254" s="62">
        <f t="shared" si="209"/>
        <v>1127059104</v>
      </c>
      <c r="U254" s="62">
        <f t="shared" si="209"/>
        <v>1051921830</v>
      </c>
      <c r="V254" s="62">
        <f t="shared" si="209"/>
        <v>1127059104</v>
      </c>
      <c r="W254" s="62">
        <f t="shared" si="209"/>
        <v>0</v>
      </c>
      <c r="X254" s="38">
        <f t="shared" si="175"/>
        <v>0.13512849429668133</v>
      </c>
      <c r="Y254" s="38">
        <f t="shared" si="176"/>
        <v>6.989404878697611E-2</v>
      </c>
      <c r="Z254" s="38">
        <f t="shared" si="177"/>
        <v>6.989404878697611E-2</v>
      </c>
      <c r="AA254" s="38">
        <f t="shared" si="165"/>
        <v>0.51724137940529591</v>
      </c>
      <c r="AB254" s="38">
        <f t="shared" si="204"/>
        <v>1</v>
      </c>
    </row>
    <row r="255" spans="1:28" ht="30" customHeight="1" x14ac:dyDescent="0.25">
      <c r="A255" s="43" t="s">
        <v>412</v>
      </c>
      <c r="B255" s="44" t="s">
        <v>41</v>
      </c>
      <c r="C255" s="44">
        <v>20</v>
      </c>
      <c r="D255" s="44" t="s">
        <v>38</v>
      </c>
      <c r="E255" s="45" t="s">
        <v>258</v>
      </c>
      <c r="F255" s="46">
        <v>16499877834</v>
      </c>
      <c r="G255" s="46">
        <v>0</v>
      </c>
      <c r="H255" s="46">
        <v>0</v>
      </c>
      <c r="I255" s="46">
        <v>0</v>
      </c>
      <c r="J255" s="46">
        <v>374626492</v>
      </c>
      <c r="K255" s="46">
        <f t="shared" si="189"/>
        <v>-374626492</v>
      </c>
      <c r="L255" s="56">
        <f>+F255+K255</f>
        <v>16125251342</v>
      </c>
      <c r="M255" s="42">
        <f t="shared" si="172"/>
        <v>1.8624767748337281E-3</v>
      </c>
      <c r="N255" s="46">
        <v>0</v>
      </c>
      <c r="O255" s="46">
        <v>4259717179</v>
      </c>
      <c r="P255" s="46">
        <f>L255-O255</f>
        <v>11865534163</v>
      </c>
      <c r="Q255" s="46">
        <v>2178980934</v>
      </c>
      <c r="R255" s="46">
        <f>+L255-Q255</f>
        <v>13946270408</v>
      </c>
      <c r="S255" s="46">
        <f>O255-Q255</f>
        <v>2080736245</v>
      </c>
      <c r="T255" s="46">
        <v>1127059104</v>
      </c>
      <c r="U255" s="46">
        <f>+Q255-T255</f>
        <v>1051921830</v>
      </c>
      <c r="V255" s="46">
        <v>1127059104</v>
      </c>
      <c r="W255" s="48">
        <f>+T255-V255</f>
        <v>0</v>
      </c>
      <c r="X255" s="49">
        <f t="shared" si="175"/>
        <v>0.13512849429668133</v>
      </c>
      <c r="Y255" s="49">
        <f t="shared" si="176"/>
        <v>6.989404878697611E-2</v>
      </c>
      <c r="Z255" s="49">
        <f t="shared" si="177"/>
        <v>6.989404878697611E-2</v>
      </c>
      <c r="AA255" s="49">
        <f t="shared" ref="AA255:AA295" si="210">+T255/Q255</f>
        <v>0.51724137940529591</v>
      </c>
      <c r="AB255" s="49">
        <f t="shared" si="204"/>
        <v>1</v>
      </c>
    </row>
    <row r="256" spans="1:28" ht="39" customHeight="1" x14ac:dyDescent="0.25">
      <c r="A256" s="39" t="s">
        <v>413</v>
      </c>
      <c r="B256" s="34" t="s">
        <v>41</v>
      </c>
      <c r="C256" s="34">
        <v>20</v>
      </c>
      <c r="D256" s="34" t="s">
        <v>38</v>
      </c>
      <c r="E256" s="40" t="s">
        <v>414</v>
      </c>
      <c r="F256" s="62">
        <f t="shared" ref="F256:J258" si="211">+F257</f>
        <v>1172433559</v>
      </c>
      <c r="G256" s="62">
        <f t="shared" si="211"/>
        <v>0</v>
      </c>
      <c r="H256" s="62">
        <f t="shared" si="211"/>
        <v>0</v>
      </c>
      <c r="I256" s="62">
        <f t="shared" si="211"/>
        <v>0</v>
      </c>
      <c r="J256" s="62">
        <f t="shared" si="211"/>
        <v>0</v>
      </c>
      <c r="K256" s="62">
        <f t="shared" si="189"/>
        <v>0</v>
      </c>
      <c r="L256" s="66">
        <f>+L257</f>
        <v>1172433559</v>
      </c>
      <c r="M256" s="42">
        <f t="shared" si="172"/>
        <v>1.3541682094502571E-4</v>
      </c>
      <c r="N256" s="62">
        <f t="shared" ref="N256:W258" si="212">+N257</f>
        <v>0</v>
      </c>
      <c r="O256" s="62">
        <f t="shared" si="212"/>
        <v>1036697515</v>
      </c>
      <c r="P256" s="62">
        <f t="shared" si="212"/>
        <v>135736044</v>
      </c>
      <c r="Q256" s="62">
        <f t="shared" si="212"/>
        <v>967169553.66999996</v>
      </c>
      <c r="R256" s="62">
        <f t="shared" si="212"/>
        <v>205264005.33000004</v>
      </c>
      <c r="S256" s="62">
        <f t="shared" si="212"/>
        <v>69527961.330000043</v>
      </c>
      <c r="T256" s="62">
        <f t="shared" si="212"/>
        <v>447006200.80000001</v>
      </c>
      <c r="U256" s="62">
        <f t="shared" si="212"/>
        <v>520163352.86999995</v>
      </c>
      <c r="V256" s="62">
        <f t="shared" si="212"/>
        <v>435379731.80000001</v>
      </c>
      <c r="W256" s="62">
        <f t="shared" si="212"/>
        <v>11626469</v>
      </c>
      <c r="X256" s="38">
        <f t="shared" si="175"/>
        <v>0.82492482942481171</v>
      </c>
      <c r="Y256" s="38">
        <f t="shared" si="176"/>
        <v>0.38126356702145542</v>
      </c>
      <c r="Z256" s="38">
        <f t="shared" si="177"/>
        <v>0.37134704005858299</v>
      </c>
      <c r="AA256" s="38">
        <f t="shared" si="210"/>
        <v>0.46217976889760465</v>
      </c>
      <c r="AB256" s="38">
        <f t="shared" si="204"/>
        <v>0.97399036304375131</v>
      </c>
    </row>
    <row r="257" spans="1:28" ht="39" customHeight="1" x14ac:dyDescent="0.25">
      <c r="A257" s="39" t="s">
        <v>415</v>
      </c>
      <c r="B257" s="34" t="s">
        <v>41</v>
      </c>
      <c r="C257" s="34">
        <v>20</v>
      </c>
      <c r="D257" s="34" t="s">
        <v>38</v>
      </c>
      <c r="E257" s="40" t="s">
        <v>414</v>
      </c>
      <c r="F257" s="62">
        <f t="shared" si="211"/>
        <v>1172433559</v>
      </c>
      <c r="G257" s="62">
        <f t="shared" si="211"/>
        <v>0</v>
      </c>
      <c r="H257" s="62">
        <f t="shared" si="211"/>
        <v>0</v>
      </c>
      <c r="I257" s="62">
        <f t="shared" si="211"/>
        <v>0</v>
      </c>
      <c r="J257" s="62">
        <f t="shared" si="211"/>
        <v>0</v>
      </c>
      <c r="K257" s="62">
        <f t="shared" si="189"/>
        <v>0</v>
      </c>
      <c r="L257" s="66">
        <f>+L258</f>
        <v>1172433559</v>
      </c>
      <c r="M257" s="42">
        <f t="shared" si="172"/>
        <v>1.3541682094502571E-4</v>
      </c>
      <c r="N257" s="62">
        <f t="shared" si="212"/>
        <v>0</v>
      </c>
      <c r="O257" s="62">
        <f t="shared" si="212"/>
        <v>1036697515</v>
      </c>
      <c r="P257" s="62">
        <f t="shared" si="212"/>
        <v>135736044</v>
      </c>
      <c r="Q257" s="62">
        <f t="shared" si="212"/>
        <v>967169553.66999996</v>
      </c>
      <c r="R257" s="62">
        <f t="shared" si="212"/>
        <v>205264005.33000004</v>
      </c>
      <c r="S257" s="62">
        <f t="shared" si="212"/>
        <v>69527961.330000043</v>
      </c>
      <c r="T257" s="62">
        <f t="shared" si="212"/>
        <v>447006200.80000001</v>
      </c>
      <c r="U257" s="62">
        <f t="shared" si="212"/>
        <v>520163352.86999995</v>
      </c>
      <c r="V257" s="62">
        <f t="shared" si="212"/>
        <v>435379731.80000001</v>
      </c>
      <c r="W257" s="62">
        <f t="shared" si="212"/>
        <v>11626469</v>
      </c>
      <c r="X257" s="38">
        <f t="shared" si="175"/>
        <v>0.82492482942481171</v>
      </c>
      <c r="Y257" s="38">
        <f t="shared" si="176"/>
        <v>0.38126356702145542</v>
      </c>
      <c r="Z257" s="38">
        <f t="shared" si="177"/>
        <v>0.37134704005858299</v>
      </c>
      <c r="AA257" s="38">
        <f t="shared" si="210"/>
        <v>0.46217976889760465</v>
      </c>
      <c r="AB257" s="38">
        <f t="shared" si="204"/>
        <v>0.97399036304375131</v>
      </c>
    </row>
    <row r="258" spans="1:28" ht="39" customHeight="1" x14ac:dyDescent="0.25">
      <c r="A258" s="39" t="s">
        <v>416</v>
      </c>
      <c r="B258" s="34" t="s">
        <v>41</v>
      </c>
      <c r="C258" s="34">
        <v>20</v>
      </c>
      <c r="D258" s="34" t="s">
        <v>38</v>
      </c>
      <c r="E258" s="40" t="s">
        <v>393</v>
      </c>
      <c r="F258" s="41">
        <f t="shared" si="211"/>
        <v>1172433559</v>
      </c>
      <c r="G258" s="41">
        <f t="shared" si="211"/>
        <v>0</v>
      </c>
      <c r="H258" s="41">
        <f t="shared" si="211"/>
        <v>0</v>
      </c>
      <c r="I258" s="41">
        <f t="shared" si="211"/>
        <v>0</v>
      </c>
      <c r="J258" s="41">
        <f t="shared" si="211"/>
        <v>0</v>
      </c>
      <c r="K258" s="41">
        <f t="shared" si="189"/>
        <v>0</v>
      </c>
      <c r="L258" s="250">
        <f>+L259</f>
        <v>1172433559</v>
      </c>
      <c r="M258" s="42">
        <f t="shared" si="172"/>
        <v>1.3541682094502571E-4</v>
      </c>
      <c r="N258" s="41">
        <f t="shared" si="212"/>
        <v>0</v>
      </c>
      <c r="O258" s="41">
        <f t="shared" si="212"/>
        <v>1036697515</v>
      </c>
      <c r="P258" s="41">
        <f t="shared" si="212"/>
        <v>135736044</v>
      </c>
      <c r="Q258" s="41">
        <f t="shared" si="212"/>
        <v>967169553.66999996</v>
      </c>
      <c r="R258" s="41">
        <f t="shared" si="212"/>
        <v>205264005.33000004</v>
      </c>
      <c r="S258" s="41">
        <f t="shared" si="212"/>
        <v>69527961.330000043</v>
      </c>
      <c r="T258" s="41">
        <f t="shared" si="212"/>
        <v>447006200.80000001</v>
      </c>
      <c r="U258" s="41">
        <f t="shared" si="212"/>
        <v>520163352.86999995</v>
      </c>
      <c r="V258" s="41">
        <f t="shared" si="212"/>
        <v>435379731.80000001</v>
      </c>
      <c r="W258" s="41">
        <f t="shared" si="212"/>
        <v>11626469</v>
      </c>
      <c r="X258" s="38">
        <f t="shared" si="175"/>
        <v>0.82492482942481171</v>
      </c>
      <c r="Y258" s="38">
        <f t="shared" si="176"/>
        <v>0.38126356702145542</v>
      </c>
      <c r="Z258" s="38">
        <f t="shared" si="177"/>
        <v>0.37134704005858299</v>
      </c>
      <c r="AA258" s="38">
        <f t="shared" si="210"/>
        <v>0.46217976889760465</v>
      </c>
      <c r="AB258" s="38">
        <f t="shared" si="204"/>
        <v>0.97399036304375131</v>
      </c>
    </row>
    <row r="259" spans="1:28" ht="30" customHeight="1" x14ac:dyDescent="0.25">
      <c r="A259" s="43" t="s">
        <v>417</v>
      </c>
      <c r="B259" s="44" t="s">
        <v>41</v>
      </c>
      <c r="C259" s="44">
        <v>20</v>
      </c>
      <c r="D259" s="44" t="s">
        <v>38</v>
      </c>
      <c r="E259" s="45" t="s">
        <v>258</v>
      </c>
      <c r="F259" s="46">
        <v>1172433559</v>
      </c>
      <c r="G259" s="46">
        <v>0</v>
      </c>
      <c r="H259" s="46">
        <v>0</v>
      </c>
      <c r="I259" s="46">
        <v>0</v>
      </c>
      <c r="J259" s="46">
        <v>0</v>
      </c>
      <c r="K259" s="46">
        <f t="shared" si="189"/>
        <v>0</v>
      </c>
      <c r="L259" s="56">
        <f>+F259+K259</f>
        <v>1172433559</v>
      </c>
      <c r="M259" s="51">
        <f t="shared" si="172"/>
        <v>1.3541682094502571E-4</v>
      </c>
      <c r="N259" s="46">
        <v>0</v>
      </c>
      <c r="O259" s="46">
        <v>1036697515</v>
      </c>
      <c r="P259" s="46">
        <f>L259-O259</f>
        <v>135736044</v>
      </c>
      <c r="Q259" s="46">
        <v>967169553.66999996</v>
      </c>
      <c r="R259" s="46">
        <f>+L259-Q259</f>
        <v>205264005.33000004</v>
      </c>
      <c r="S259" s="46">
        <f>O259-Q259</f>
        <v>69527961.330000043</v>
      </c>
      <c r="T259" s="46">
        <v>447006200.80000001</v>
      </c>
      <c r="U259" s="46">
        <f>+Q259-T259</f>
        <v>520163352.86999995</v>
      </c>
      <c r="V259" s="46">
        <v>435379731.80000001</v>
      </c>
      <c r="W259" s="48">
        <f>+T259-V259</f>
        <v>11626469</v>
      </c>
      <c r="X259" s="49">
        <f t="shared" si="175"/>
        <v>0.82492482942481171</v>
      </c>
      <c r="Y259" s="49">
        <f t="shared" si="176"/>
        <v>0.38126356702145542</v>
      </c>
      <c r="Z259" s="49">
        <f t="shared" si="177"/>
        <v>0.37134704005858299</v>
      </c>
      <c r="AA259" s="49">
        <f t="shared" si="210"/>
        <v>0.46217976889760465</v>
      </c>
      <c r="AB259" s="49">
        <f t="shared" si="204"/>
        <v>0.97399036304375131</v>
      </c>
    </row>
    <row r="260" spans="1:28" ht="34.5" customHeight="1" x14ac:dyDescent="0.25">
      <c r="A260" s="39" t="s">
        <v>418</v>
      </c>
      <c r="B260" s="34" t="s">
        <v>37</v>
      </c>
      <c r="C260" s="34">
        <v>10</v>
      </c>
      <c r="D260" s="34" t="s">
        <v>38</v>
      </c>
      <c r="E260" s="40" t="s">
        <v>419</v>
      </c>
      <c r="F260" s="60">
        <f>+F261</f>
        <v>3746000000</v>
      </c>
      <c r="G260" s="60">
        <f>+G261</f>
        <v>0</v>
      </c>
      <c r="H260" s="60">
        <f>+H261</f>
        <v>0</v>
      </c>
      <c r="I260" s="60">
        <f>+I261</f>
        <v>0</v>
      </c>
      <c r="J260" s="60">
        <f>+J261</f>
        <v>0</v>
      </c>
      <c r="K260" s="60">
        <f t="shared" si="189"/>
        <v>0</v>
      </c>
      <c r="L260" s="66">
        <f>+L261</f>
        <v>3746000000</v>
      </c>
      <c r="M260" s="42">
        <f t="shared" si="172"/>
        <v>4.3266537994078884E-4</v>
      </c>
      <c r="N260" s="60">
        <f t="shared" ref="N260:W260" si="213">+N261</f>
        <v>0</v>
      </c>
      <c r="O260" s="60">
        <f t="shared" si="213"/>
        <v>3434690815</v>
      </c>
      <c r="P260" s="60">
        <f t="shared" si="213"/>
        <v>311309185</v>
      </c>
      <c r="Q260" s="60">
        <f t="shared" si="213"/>
        <v>2738939664.3899999</v>
      </c>
      <c r="R260" s="60">
        <f t="shared" si="213"/>
        <v>1007060335.6100001</v>
      </c>
      <c r="S260" s="60">
        <f t="shared" si="213"/>
        <v>695751150.61000013</v>
      </c>
      <c r="T260" s="60">
        <f t="shared" si="213"/>
        <v>1223885944.9200001</v>
      </c>
      <c r="U260" s="60">
        <f t="shared" si="213"/>
        <v>1515053719.4699998</v>
      </c>
      <c r="V260" s="60">
        <f t="shared" si="213"/>
        <v>1207785495.9200001</v>
      </c>
      <c r="W260" s="60">
        <f t="shared" si="213"/>
        <v>16100449</v>
      </c>
      <c r="X260" s="38">
        <f t="shared" si="175"/>
        <v>0.73116381857714896</v>
      </c>
      <c r="Y260" s="38">
        <f t="shared" si="176"/>
        <v>0.32671808460224239</v>
      </c>
      <c r="Z260" s="38">
        <f t="shared" si="177"/>
        <v>0.32242004696209292</v>
      </c>
      <c r="AA260" s="38">
        <f t="shared" si="210"/>
        <v>0.44684662493015398</v>
      </c>
      <c r="AB260" s="38">
        <f t="shared" si="204"/>
        <v>0.9868448125686643</v>
      </c>
    </row>
    <row r="261" spans="1:28" ht="34.5" customHeight="1" x14ac:dyDescent="0.25">
      <c r="A261" s="39" t="s">
        <v>420</v>
      </c>
      <c r="B261" s="34" t="s">
        <v>37</v>
      </c>
      <c r="C261" s="34">
        <v>10</v>
      </c>
      <c r="D261" s="34" t="s">
        <v>38</v>
      </c>
      <c r="E261" s="95" t="s">
        <v>251</v>
      </c>
      <c r="F261" s="60">
        <f>+F262+F266</f>
        <v>3746000000</v>
      </c>
      <c r="G261" s="60">
        <f>+G262+G266</f>
        <v>0</v>
      </c>
      <c r="H261" s="60">
        <f>+H262+H266</f>
        <v>0</v>
      </c>
      <c r="I261" s="60">
        <f>+I262+I266</f>
        <v>0</v>
      </c>
      <c r="J261" s="60">
        <f>+J262+J266</f>
        <v>0</v>
      </c>
      <c r="K261" s="60">
        <f t="shared" si="189"/>
        <v>0</v>
      </c>
      <c r="L261" s="66">
        <f>+L262+L266</f>
        <v>3746000000</v>
      </c>
      <c r="M261" s="42">
        <f t="shared" si="172"/>
        <v>4.3266537994078884E-4</v>
      </c>
      <c r="N261" s="60">
        <f t="shared" ref="N261:W261" si="214">+N262+N266</f>
        <v>0</v>
      </c>
      <c r="O261" s="60">
        <f t="shared" si="214"/>
        <v>3434690815</v>
      </c>
      <c r="P261" s="60">
        <f t="shared" si="214"/>
        <v>311309185</v>
      </c>
      <c r="Q261" s="60">
        <f t="shared" si="214"/>
        <v>2738939664.3899999</v>
      </c>
      <c r="R261" s="60">
        <f t="shared" si="214"/>
        <v>1007060335.6100001</v>
      </c>
      <c r="S261" s="60">
        <f t="shared" si="214"/>
        <v>695751150.61000013</v>
      </c>
      <c r="T261" s="60">
        <f t="shared" si="214"/>
        <v>1223885944.9200001</v>
      </c>
      <c r="U261" s="60">
        <f t="shared" si="214"/>
        <v>1515053719.4699998</v>
      </c>
      <c r="V261" s="60">
        <f t="shared" si="214"/>
        <v>1207785495.9200001</v>
      </c>
      <c r="W261" s="60">
        <f t="shared" si="214"/>
        <v>16100449</v>
      </c>
      <c r="X261" s="38">
        <f t="shared" si="175"/>
        <v>0.73116381857714896</v>
      </c>
      <c r="Y261" s="38">
        <f t="shared" si="176"/>
        <v>0.32671808460224239</v>
      </c>
      <c r="Z261" s="38">
        <f t="shared" si="177"/>
        <v>0.32242004696209292</v>
      </c>
      <c r="AA261" s="38">
        <f t="shared" si="210"/>
        <v>0.44684662493015398</v>
      </c>
      <c r="AB261" s="38">
        <f t="shared" si="204"/>
        <v>0.9868448125686643</v>
      </c>
    </row>
    <row r="262" spans="1:28" ht="34.5" customHeight="1" x14ac:dyDescent="0.25">
      <c r="A262" s="39" t="s">
        <v>421</v>
      </c>
      <c r="B262" s="34" t="s">
        <v>37</v>
      </c>
      <c r="C262" s="34">
        <v>10</v>
      </c>
      <c r="D262" s="34" t="s">
        <v>38</v>
      </c>
      <c r="E262" s="40" t="s">
        <v>422</v>
      </c>
      <c r="F262" s="60">
        <f>F263</f>
        <v>700000000</v>
      </c>
      <c r="G262" s="60">
        <f>G263</f>
        <v>0</v>
      </c>
      <c r="H262" s="60">
        <f>H263</f>
        <v>0</v>
      </c>
      <c r="I262" s="60">
        <f>I263</f>
        <v>0</v>
      </c>
      <c r="J262" s="60">
        <f>J263</f>
        <v>0</v>
      </c>
      <c r="K262" s="60">
        <f t="shared" si="189"/>
        <v>0</v>
      </c>
      <c r="L262" s="66">
        <f>L263</f>
        <v>700000000</v>
      </c>
      <c r="M262" s="42">
        <f t="shared" si="172"/>
        <v>8.0850444729992579E-5</v>
      </c>
      <c r="N262" s="60">
        <f t="shared" ref="N262:W262" si="215">N263</f>
        <v>0</v>
      </c>
      <c r="O262" s="60">
        <f t="shared" si="215"/>
        <v>645008800</v>
      </c>
      <c r="P262" s="60">
        <f t="shared" si="215"/>
        <v>54991200</v>
      </c>
      <c r="Q262" s="60">
        <f t="shared" si="215"/>
        <v>4918.0200000000004</v>
      </c>
      <c r="R262" s="60">
        <f t="shared" si="215"/>
        <v>699995081.98000002</v>
      </c>
      <c r="S262" s="60">
        <f t="shared" si="215"/>
        <v>645003881.98000002</v>
      </c>
      <c r="T262" s="60">
        <f t="shared" si="215"/>
        <v>4918.0200000000004</v>
      </c>
      <c r="U262" s="60">
        <f t="shared" si="215"/>
        <v>0</v>
      </c>
      <c r="V262" s="60">
        <f t="shared" si="215"/>
        <v>4918.0200000000004</v>
      </c>
      <c r="W262" s="60">
        <f t="shared" si="215"/>
        <v>0</v>
      </c>
      <c r="X262" s="97">
        <f t="shared" si="175"/>
        <v>7.0257428571428575E-6</v>
      </c>
      <c r="Y262" s="97">
        <f t="shared" si="176"/>
        <v>7.0257428571428575E-6</v>
      </c>
      <c r="Z262" s="97">
        <f t="shared" si="177"/>
        <v>7.0257428571428575E-6</v>
      </c>
      <c r="AA262" s="38">
        <f t="shared" si="210"/>
        <v>1</v>
      </c>
      <c r="AB262" s="38">
        <f t="shared" si="204"/>
        <v>1</v>
      </c>
    </row>
    <row r="263" spans="1:28" ht="43.5" customHeight="1" x14ac:dyDescent="0.25">
      <c r="A263" s="39" t="s">
        <v>423</v>
      </c>
      <c r="B263" s="34" t="s">
        <v>37</v>
      </c>
      <c r="C263" s="34">
        <v>10</v>
      </c>
      <c r="D263" s="34" t="s">
        <v>38</v>
      </c>
      <c r="E263" s="40" t="s">
        <v>422</v>
      </c>
      <c r="F263" s="60">
        <f t="shared" ref="F263:J264" si="216">+F264</f>
        <v>700000000</v>
      </c>
      <c r="G263" s="60">
        <f t="shared" si="216"/>
        <v>0</v>
      </c>
      <c r="H263" s="60">
        <f t="shared" si="216"/>
        <v>0</v>
      </c>
      <c r="I263" s="60">
        <f t="shared" si="216"/>
        <v>0</v>
      </c>
      <c r="J263" s="60">
        <f t="shared" si="216"/>
        <v>0</v>
      </c>
      <c r="K263" s="60">
        <f t="shared" si="189"/>
        <v>0</v>
      </c>
      <c r="L263" s="66">
        <f>+L264</f>
        <v>700000000</v>
      </c>
      <c r="M263" s="42">
        <f t="shared" si="172"/>
        <v>8.0850444729992579E-5</v>
      </c>
      <c r="N263" s="60">
        <f t="shared" ref="N263:W264" si="217">+N264</f>
        <v>0</v>
      </c>
      <c r="O263" s="60">
        <f t="shared" si="217"/>
        <v>645008800</v>
      </c>
      <c r="P263" s="60">
        <f t="shared" si="217"/>
        <v>54991200</v>
      </c>
      <c r="Q263" s="60">
        <f t="shared" si="217"/>
        <v>4918.0200000000004</v>
      </c>
      <c r="R263" s="60">
        <f t="shared" si="217"/>
        <v>699995081.98000002</v>
      </c>
      <c r="S263" s="60">
        <f t="shared" si="217"/>
        <v>645003881.98000002</v>
      </c>
      <c r="T263" s="60">
        <f t="shared" si="217"/>
        <v>4918.0200000000004</v>
      </c>
      <c r="U263" s="60">
        <f t="shared" si="217"/>
        <v>0</v>
      </c>
      <c r="V263" s="60">
        <f t="shared" si="217"/>
        <v>4918.0200000000004</v>
      </c>
      <c r="W263" s="60">
        <f t="shared" si="217"/>
        <v>0</v>
      </c>
      <c r="X263" s="97">
        <f t="shared" si="175"/>
        <v>7.0257428571428575E-6</v>
      </c>
      <c r="Y263" s="97">
        <f t="shared" si="176"/>
        <v>7.0257428571428575E-6</v>
      </c>
      <c r="Z263" s="97">
        <f t="shared" si="177"/>
        <v>7.0257428571428575E-6</v>
      </c>
      <c r="AA263" s="38">
        <f t="shared" si="210"/>
        <v>1</v>
      </c>
      <c r="AB263" s="38">
        <f t="shared" si="204"/>
        <v>1</v>
      </c>
    </row>
    <row r="264" spans="1:28" ht="33.75" customHeight="1" x14ac:dyDescent="0.25">
      <c r="A264" s="39" t="s">
        <v>424</v>
      </c>
      <c r="B264" s="34" t="s">
        <v>37</v>
      </c>
      <c r="C264" s="34">
        <v>10</v>
      </c>
      <c r="D264" s="34" t="s">
        <v>38</v>
      </c>
      <c r="E264" s="40" t="s">
        <v>425</v>
      </c>
      <c r="F264" s="60">
        <f t="shared" si="216"/>
        <v>700000000</v>
      </c>
      <c r="G264" s="60">
        <f t="shared" si="216"/>
        <v>0</v>
      </c>
      <c r="H264" s="60">
        <f t="shared" si="216"/>
        <v>0</v>
      </c>
      <c r="I264" s="60">
        <f t="shared" si="216"/>
        <v>0</v>
      </c>
      <c r="J264" s="60">
        <f t="shared" si="216"/>
        <v>0</v>
      </c>
      <c r="K264" s="60">
        <f t="shared" si="189"/>
        <v>0</v>
      </c>
      <c r="L264" s="66">
        <f>+L265</f>
        <v>700000000</v>
      </c>
      <c r="M264" s="42">
        <f t="shared" ref="M264:M312" si="218">L264/$L$312</f>
        <v>8.0850444729992579E-5</v>
      </c>
      <c r="N264" s="60">
        <f t="shared" si="217"/>
        <v>0</v>
      </c>
      <c r="O264" s="60">
        <f t="shared" si="217"/>
        <v>645008800</v>
      </c>
      <c r="P264" s="60">
        <f t="shared" si="217"/>
        <v>54991200</v>
      </c>
      <c r="Q264" s="60">
        <f t="shared" si="217"/>
        <v>4918.0200000000004</v>
      </c>
      <c r="R264" s="60">
        <f t="shared" si="217"/>
        <v>699995081.98000002</v>
      </c>
      <c r="S264" s="60">
        <f t="shared" si="217"/>
        <v>645003881.98000002</v>
      </c>
      <c r="T264" s="60">
        <f t="shared" si="217"/>
        <v>4918.0200000000004</v>
      </c>
      <c r="U264" s="60">
        <f t="shared" si="217"/>
        <v>0</v>
      </c>
      <c r="V264" s="60">
        <f t="shared" si="217"/>
        <v>4918.0200000000004</v>
      </c>
      <c r="W264" s="60">
        <f t="shared" si="217"/>
        <v>0</v>
      </c>
      <c r="X264" s="97">
        <f t="shared" si="175"/>
        <v>7.0257428571428575E-6</v>
      </c>
      <c r="Y264" s="97">
        <f t="shared" si="176"/>
        <v>7.0257428571428575E-6</v>
      </c>
      <c r="Z264" s="97">
        <f t="shared" si="177"/>
        <v>7.0257428571428575E-6</v>
      </c>
      <c r="AA264" s="38">
        <f t="shared" si="210"/>
        <v>1</v>
      </c>
      <c r="AB264" s="38">
        <f t="shared" si="204"/>
        <v>1</v>
      </c>
    </row>
    <row r="265" spans="1:28" ht="41.25" customHeight="1" x14ac:dyDescent="0.25">
      <c r="A265" s="43" t="s">
        <v>426</v>
      </c>
      <c r="B265" s="44" t="s">
        <v>37</v>
      </c>
      <c r="C265" s="44">
        <v>10</v>
      </c>
      <c r="D265" s="44" t="s">
        <v>38</v>
      </c>
      <c r="E265" s="45" t="s">
        <v>258</v>
      </c>
      <c r="F265" s="46">
        <v>700000000</v>
      </c>
      <c r="G265" s="46">
        <v>0</v>
      </c>
      <c r="H265" s="46">
        <v>0</v>
      </c>
      <c r="I265" s="46">
        <v>0</v>
      </c>
      <c r="J265" s="46">
        <v>0</v>
      </c>
      <c r="K265" s="46">
        <f t="shared" si="189"/>
        <v>0</v>
      </c>
      <c r="L265" s="56">
        <f>+F265+K265</f>
        <v>700000000</v>
      </c>
      <c r="M265" s="51">
        <f t="shared" si="218"/>
        <v>8.0850444729992579E-5</v>
      </c>
      <c r="N265" s="46">
        <v>0</v>
      </c>
      <c r="O265" s="46">
        <v>645008800</v>
      </c>
      <c r="P265" s="46">
        <f>L265-O265</f>
        <v>54991200</v>
      </c>
      <c r="Q265" s="46">
        <v>4918.0200000000004</v>
      </c>
      <c r="R265" s="46">
        <f>+L265-Q265</f>
        <v>699995081.98000002</v>
      </c>
      <c r="S265" s="46">
        <f>O265-Q265</f>
        <v>645003881.98000002</v>
      </c>
      <c r="T265" s="46">
        <v>4918.0200000000004</v>
      </c>
      <c r="U265" s="46">
        <f>+Q265-T265</f>
        <v>0</v>
      </c>
      <c r="V265" s="46">
        <v>4918.0200000000004</v>
      </c>
      <c r="W265" s="48">
        <f>+T265-V265</f>
        <v>0</v>
      </c>
      <c r="X265" s="72">
        <f t="shared" si="175"/>
        <v>7.0257428571428575E-6</v>
      </c>
      <c r="Y265" s="72">
        <f t="shared" si="176"/>
        <v>7.0257428571428575E-6</v>
      </c>
      <c r="Z265" s="72">
        <f t="shared" si="177"/>
        <v>7.0257428571428575E-6</v>
      </c>
      <c r="AA265" s="49">
        <f t="shared" si="210"/>
        <v>1</v>
      </c>
      <c r="AB265" s="49">
        <f t="shared" si="204"/>
        <v>1</v>
      </c>
    </row>
    <row r="266" spans="1:28" ht="49.5" customHeight="1" x14ac:dyDescent="0.25">
      <c r="A266" s="39" t="s">
        <v>427</v>
      </c>
      <c r="B266" s="34" t="s">
        <v>37</v>
      </c>
      <c r="C266" s="34">
        <v>10</v>
      </c>
      <c r="D266" s="34" t="s">
        <v>38</v>
      </c>
      <c r="E266" s="40" t="s">
        <v>428</v>
      </c>
      <c r="F266" s="62">
        <f t="shared" ref="F266:J268" si="219">+F267</f>
        <v>3046000000</v>
      </c>
      <c r="G266" s="62">
        <f t="shared" si="219"/>
        <v>0</v>
      </c>
      <c r="H266" s="62">
        <f t="shared" si="219"/>
        <v>0</v>
      </c>
      <c r="I266" s="62">
        <f t="shared" si="219"/>
        <v>0</v>
      </c>
      <c r="J266" s="62">
        <f t="shared" si="219"/>
        <v>0</v>
      </c>
      <c r="K266" s="62">
        <f t="shared" si="189"/>
        <v>0</v>
      </c>
      <c r="L266" s="66">
        <f>+L267</f>
        <v>3046000000</v>
      </c>
      <c r="M266" s="42">
        <f t="shared" si="218"/>
        <v>3.5181493521079627E-4</v>
      </c>
      <c r="N266" s="62">
        <f t="shared" ref="N266:W268" si="220">+N267</f>
        <v>0</v>
      </c>
      <c r="O266" s="62">
        <f t="shared" si="220"/>
        <v>2789682015</v>
      </c>
      <c r="P266" s="62">
        <f t="shared" si="220"/>
        <v>256317985</v>
      </c>
      <c r="Q266" s="62">
        <f t="shared" si="220"/>
        <v>2738934746.3699999</v>
      </c>
      <c r="R266" s="62">
        <f t="shared" si="220"/>
        <v>307065253.63000011</v>
      </c>
      <c r="S266" s="62">
        <f t="shared" si="220"/>
        <v>50747268.630000114</v>
      </c>
      <c r="T266" s="62">
        <f t="shared" si="220"/>
        <v>1223881026.9000001</v>
      </c>
      <c r="U266" s="62">
        <f t="shared" si="220"/>
        <v>1515053719.4699998</v>
      </c>
      <c r="V266" s="62">
        <f t="shared" si="220"/>
        <v>1207780577.9000001</v>
      </c>
      <c r="W266" s="62">
        <f t="shared" si="220"/>
        <v>16100449</v>
      </c>
      <c r="X266" s="38">
        <f t="shared" si="175"/>
        <v>0.8991906586900853</v>
      </c>
      <c r="Y266" s="38">
        <f t="shared" si="176"/>
        <v>0.40179941789231782</v>
      </c>
      <c r="Z266" s="38">
        <f t="shared" si="177"/>
        <v>0.39651365000000005</v>
      </c>
      <c r="AA266" s="38">
        <f t="shared" si="210"/>
        <v>0.44684563169022185</v>
      </c>
      <c r="AB266" s="38">
        <f t="shared" si="204"/>
        <v>0.98684475970611196</v>
      </c>
    </row>
    <row r="267" spans="1:28" ht="49.5" customHeight="1" x14ac:dyDescent="0.25">
      <c r="A267" s="39" t="s">
        <v>429</v>
      </c>
      <c r="B267" s="34" t="s">
        <v>37</v>
      </c>
      <c r="C267" s="34">
        <v>10</v>
      </c>
      <c r="D267" s="34" t="s">
        <v>38</v>
      </c>
      <c r="E267" s="40" t="s">
        <v>428</v>
      </c>
      <c r="F267" s="62">
        <f t="shared" si="219"/>
        <v>3046000000</v>
      </c>
      <c r="G267" s="62">
        <f t="shared" si="219"/>
        <v>0</v>
      </c>
      <c r="H267" s="62">
        <f t="shared" si="219"/>
        <v>0</v>
      </c>
      <c r="I267" s="62">
        <f t="shared" si="219"/>
        <v>0</v>
      </c>
      <c r="J267" s="62">
        <f t="shared" si="219"/>
        <v>0</v>
      </c>
      <c r="K267" s="62">
        <f t="shared" si="189"/>
        <v>0</v>
      </c>
      <c r="L267" s="66">
        <f>+L268</f>
        <v>3046000000</v>
      </c>
      <c r="M267" s="42">
        <f t="shared" si="218"/>
        <v>3.5181493521079627E-4</v>
      </c>
      <c r="N267" s="62">
        <f t="shared" si="220"/>
        <v>0</v>
      </c>
      <c r="O267" s="62">
        <f t="shared" si="220"/>
        <v>2789682015</v>
      </c>
      <c r="P267" s="62">
        <f t="shared" si="220"/>
        <v>256317985</v>
      </c>
      <c r="Q267" s="62">
        <f t="shared" si="220"/>
        <v>2738934746.3699999</v>
      </c>
      <c r="R267" s="62">
        <f t="shared" si="220"/>
        <v>307065253.63000011</v>
      </c>
      <c r="S267" s="62">
        <f t="shared" si="220"/>
        <v>50747268.630000114</v>
      </c>
      <c r="T267" s="62">
        <f t="shared" si="220"/>
        <v>1223881026.9000001</v>
      </c>
      <c r="U267" s="62">
        <f t="shared" si="220"/>
        <v>1515053719.4699998</v>
      </c>
      <c r="V267" s="62">
        <f t="shared" si="220"/>
        <v>1207780577.9000001</v>
      </c>
      <c r="W267" s="62">
        <f t="shared" si="220"/>
        <v>16100449</v>
      </c>
      <c r="X267" s="38">
        <f t="shared" si="175"/>
        <v>0.8991906586900853</v>
      </c>
      <c r="Y267" s="38">
        <f t="shared" si="176"/>
        <v>0.40179941789231782</v>
      </c>
      <c r="Z267" s="38">
        <f t="shared" si="177"/>
        <v>0.39651365000000005</v>
      </c>
      <c r="AA267" s="38">
        <f t="shared" si="210"/>
        <v>0.44684563169022185</v>
      </c>
      <c r="AB267" s="38">
        <f t="shared" si="204"/>
        <v>0.98684475970611196</v>
      </c>
    </row>
    <row r="268" spans="1:28" ht="34.5" customHeight="1" x14ac:dyDescent="0.25">
      <c r="A268" s="39" t="s">
        <v>430</v>
      </c>
      <c r="B268" s="34" t="s">
        <v>37</v>
      </c>
      <c r="C268" s="34">
        <v>10</v>
      </c>
      <c r="D268" s="34" t="s">
        <v>38</v>
      </c>
      <c r="E268" s="40" t="s">
        <v>393</v>
      </c>
      <c r="F268" s="62">
        <f t="shared" si="219"/>
        <v>3046000000</v>
      </c>
      <c r="G268" s="62">
        <f t="shared" si="219"/>
        <v>0</v>
      </c>
      <c r="H268" s="62">
        <f t="shared" si="219"/>
        <v>0</v>
      </c>
      <c r="I268" s="62">
        <f t="shared" si="219"/>
        <v>0</v>
      </c>
      <c r="J268" s="62">
        <f t="shared" si="219"/>
        <v>0</v>
      </c>
      <c r="K268" s="62">
        <f t="shared" si="189"/>
        <v>0</v>
      </c>
      <c r="L268" s="66">
        <f>+L269</f>
        <v>3046000000</v>
      </c>
      <c r="M268" s="42">
        <f t="shared" si="218"/>
        <v>3.5181493521079627E-4</v>
      </c>
      <c r="N268" s="62">
        <f t="shared" si="220"/>
        <v>0</v>
      </c>
      <c r="O268" s="62">
        <f t="shared" si="220"/>
        <v>2789682015</v>
      </c>
      <c r="P268" s="62">
        <f t="shared" si="220"/>
        <v>256317985</v>
      </c>
      <c r="Q268" s="62">
        <f t="shared" si="220"/>
        <v>2738934746.3699999</v>
      </c>
      <c r="R268" s="62">
        <f t="shared" si="220"/>
        <v>307065253.63000011</v>
      </c>
      <c r="S268" s="62">
        <f t="shared" si="220"/>
        <v>50747268.630000114</v>
      </c>
      <c r="T268" s="62">
        <f t="shared" si="220"/>
        <v>1223881026.9000001</v>
      </c>
      <c r="U268" s="62">
        <f t="shared" si="220"/>
        <v>1515053719.4699998</v>
      </c>
      <c r="V268" s="62">
        <f t="shared" si="220"/>
        <v>1207780577.9000001</v>
      </c>
      <c r="W268" s="62">
        <f t="shared" si="220"/>
        <v>16100449</v>
      </c>
      <c r="X268" s="38">
        <f t="shared" si="175"/>
        <v>0.8991906586900853</v>
      </c>
      <c r="Y268" s="38">
        <f t="shared" si="176"/>
        <v>0.40179941789231782</v>
      </c>
      <c r="Z268" s="38">
        <f t="shared" si="177"/>
        <v>0.39651365000000005</v>
      </c>
      <c r="AA268" s="38">
        <f t="shared" si="210"/>
        <v>0.44684563169022185</v>
      </c>
      <c r="AB268" s="38">
        <f t="shared" si="204"/>
        <v>0.98684475970611196</v>
      </c>
    </row>
    <row r="269" spans="1:28" ht="30" customHeight="1" x14ac:dyDescent="0.25">
      <c r="A269" s="43" t="s">
        <v>431</v>
      </c>
      <c r="B269" s="44" t="s">
        <v>37</v>
      </c>
      <c r="C269" s="44">
        <v>10</v>
      </c>
      <c r="D269" s="44" t="s">
        <v>38</v>
      </c>
      <c r="E269" s="45" t="s">
        <v>258</v>
      </c>
      <c r="F269" s="46">
        <v>3046000000</v>
      </c>
      <c r="G269" s="46">
        <v>0</v>
      </c>
      <c r="H269" s="46">
        <v>0</v>
      </c>
      <c r="I269" s="46">
        <v>0</v>
      </c>
      <c r="J269" s="46">
        <v>0</v>
      </c>
      <c r="K269" s="46">
        <f t="shared" si="189"/>
        <v>0</v>
      </c>
      <c r="L269" s="56">
        <f>+F269+K269</f>
        <v>3046000000</v>
      </c>
      <c r="M269" s="51">
        <f t="shared" si="218"/>
        <v>3.5181493521079627E-4</v>
      </c>
      <c r="N269" s="46">
        <v>0</v>
      </c>
      <c r="O269" s="46">
        <v>2789682015</v>
      </c>
      <c r="P269" s="46">
        <f>L269-O269</f>
        <v>256317985</v>
      </c>
      <c r="Q269" s="46">
        <v>2738934746.3699999</v>
      </c>
      <c r="R269" s="46">
        <f>+L269-Q269</f>
        <v>307065253.63000011</v>
      </c>
      <c r="S269" s="46">
        <f>O269-Q269</f>
        <v>50747268.630000114</v>
      </c>
      <c r="T269" s="46">
        <v>1223881026.9000001</v>
      </c>
      <c r="U269" s="46">
        <f>+Q269-T269</f>
        <v>1515053719.4699998</v>
      </c>
      <c r="V269" s="46">
        <v>1207780577.9000001</v>
      </c>
      <c r="W269" s="48">
        <f>+T269-V269</f>
        <v>16100449</v>
      </c>
      <c r="X269" s="49">
        <f t="shared" si="175"/>
        <v>0.8991906586900853</v>
      </c>
      <c r="Y269" s="49">
        <f t="shared" si="176"/>
        <v>0.40179941789231782</v>
      </c>
      <c r="Z269" s="49">
        <f t="shared" si="177"/>
        <v>0.39651365000000005</v>
      </c>
      <c r="AA269" s="49">
        <f t="shared" si="210"/>
        <v>0.44684563169022185</v>
      </c>
      <c r="AB269" s="49">
        <f t="shared" si="204"/>
        <v>0.98684475970611196</v>
      </c>
    </row>
    <row r="270" spans="1:28" ht="34.5" customHeight="1" x14ac:dyDescent="0.25">
      <c r="A270" s="39" t="s">
        <v>432</v>
      </c>
      <c r="B270" s="34" t="s">
        <v>37</v>
      </c>
      <c r="C270" s="34">
        <v>10</v>
      </c>
      <c r="D270" s="34" t="s">
        <v>38</v>
      </c>
      <c r="E270" s="40" t="s">
        <v>433</v>
      </c>
      <c r="F270" s="60">
        <f t="shared" ref="F270:J274" si="221">+F271</f>
        <v>49596199265</v>
      </c>
      <c r="G270" s="60">
        <f t="shared" si="221"/>
        <v>0</v>
      </c>
      <c r="H270" s="60">
        <f t="shared" si="221"/>
        <v>0</v>
      </c>
      <c r="I270" s="60">
        <f t="shared" si="221"/>
        <v>0</v>
      </c>
      <c r="J270" s="60">
        <f t="shared" si="221"/>
        <v>0</v>
      </c>
      <c r="K270" s="60">
        <f t="shared" si="189"/>
        <v>0</v>
      </c>
      <c r="L270" s="66">
        <f>+L271</f>
        <v>49596199265</v>
      </c>
      <c r="M270" s="42">
        <f t="shared" si="218"/>
        <v>5.7283925249894015E-3</v>
      </c>
      <c r="N270" s="60">
        <f t="shared" ref="N270:W274" si="222">+N271</f>
        <v>0</v>
      </c>
      <c r="O270" s="60">
        <f t="shared" si="222"/>
        <v>49596199265</v>
      </c>
      <c r="P270" s="60">
        <f t="shared" si="222"/>
        <v>0</v>
      </c>
      <c r="Q270" s="60">
        <f t="shared" si="222"/>
        <v>49596199265</v>
      </c>
      <c r="R270" s="60">
        <f t="shared" si="222"/>
        <v>0</v>
      </c>
      <c r="S270" s="60">
        <f t="shared" si="222"/>
        <v>0</v>
      </c>
      <c r="T270" s="60">
        <f t="shared" si="222"/>
        <v>38463205748.410004</v>
      </c>
      <c r="U270" s="60">
        <f t="shared" si="222"/>
        <v>11132993516.589996</v>
      </c>
      <c r="V270" s="60">
        <f t="shared" si="222"/>
        <v>38463205748.410004</v>
      </c>
      <c r="W270" s="60">
        <f t="shared" si="222"/>
        <v>0</v>
      </c>
      <c r="X270" s="38">
        <f t="shared" si="175"/>
        <v>1</v>
      </c>
      <c r="Y270" s="38">
        <f t="shared" si="176"/>
        <v>0.77552728471984866</v>
      </c>
      <c r="Z270" s="38">
        <f t="shared" si="177"/>
        <v>0.77552728471984866</v>
      </c>
      <c r="AA270" s="38">
        <f t="shared" si="210"/>
        <v>0.77552728471984866</v>
      </c>
      <c r="AB270" s="38">
        <f t="shared" si="204"/>
        <v>1</v>
      </c>
    </row>
    <row r="271" spans="1:28" ht="34.5" customHeight="1" x14ac:dyDescent="0.25">
      <c r="A271" s="39" t="s">
        <v>434</v>
      </c>
      <c r="B271" s="34" t="s">
        <v>37</v>
      </c>
      <c r="C271" s="34">
        <v>10</v>
      </c>
      <c r="D271" s="34" t="s">
        <v>38</v>
      </c>
      <c r="E271" s="95" t="s">
        <v>251</v>
      </c>
      <c r="F271" s="60">
        <f t="shared" si="221"/>
        <v>49596199265</v>
      </c>
      <c r="G271" s="60">
        <f t="shared" si="221"/>
        <v>0</v>
      </c>
      <c r="H271" s="60">
        <f t="shared" si="221"/>
        <v>0</v>
      </c>
      <c r="I271" s="60">
        <f t="shared" si="221"/>
        <v>0</v>
      </c>
      <c r="J271" s="60">
        <f t="shared" si="221"/>
        <v>0</v>
      </c>
      <c r="K271" s="60">
        <f t="shared" si="189"/>
        <v>0</v>
      </c>
      <c r="L271" s="66">
        <f>+L272</f>
        <v>49596199265</v>
      </c>
      <c r="M271" s="42">
        <f t="shared" si="218"/>
        <v>5.7283925249894015E-3</v>
      </c>
      <c r="N271" s="60">
        <f t="shared" si="222"/>
        <v>0</v>
      </c>
      <c r="O271" s="60">
        <f t="shared" si="222"/>
        <v>49596199265</v>
      </c>
      <c r="P271" s="60">
        <f t="shared" si="222"/>
        <v>0</v>
      </c>
      <c r="Q271" s="60">
        <f t="shared" si="222"/>
        <v>49596199265</v>
      </c>
      <c r="R271" s="60">
        <f t="shared" si="222"/>
        <v>0</v>
      </c>
      <c r="S271" s="60">
        <f t="shared" si="222"/>
        <v>0</v>
      </c>
      <c r="T271" s="60">
        <f t="shared" si="222"/>
        <v>38463205748.410004</v>
      </c>
      <c r="U271" s="60">
        <f t="shared" si="222"/>
        <v>11132993516.589996</v>
      </c>
      <c r="V271" s="60">
        <f t="shared" si="222"/>
        <v>38463205748.410004</v>
      </c>
      <c r="W271" s="60">
        <f t="shared" si="222"/>
        <v>0</v>
      </c>
      <c r="X271" s="38">
        <f t="shared" si="175"/>
        <v>1</v>
      </c>
      <c r="Y271" s="38">
        <f t="shared" si="176"/>
        <v>0.77552728471984866</v>
      </c>
      <c r="Z271" s="38">
        <f t="shared" si="177"/>
        <v>0.77552728471984866</v>
      </c>
      <c r="AA271" s="38">
        <f t="shared" si="210"/>
        <v>0.77552728471984866</v>
      </c>
      <c r="AB271" s="38">
        <f t="shared" si="204"/>
        <v>1</v>
      </c>
    </row>
    <row r="272" spans="1:28" ht="34.5" customHeight="1" x14ac:dyDescent="0.25">
      <c r="A272" s="39" t="s">
        <v>435</v>
      </c>
      <c r="B272" s="34" t="s">
        <v>37</v>
      </c>
      <c r="C272" s="34">
        <v>10</v>
      </c>
      <c r="D272" s="34" t="s">
        <v>38</v>
      </c>
      <c r="E272" s="40" t="s">
        <v>436</v>
      </c>
      <c r="F272" s="60">
        <f t="shared" si="221"/>
        <v>49596199265</v>
      </c>
      <c r="G272" s="60">
        <f t="shared" si="221"/>
        <v>0</v>
      </c>
      <c r="H272" s="60">
        <f t="shared" si="221"/>
        <v>0</v>
      </c>
      <c r="I272" s="60">
        <f t="shared" si="221"/>
        <v>0</v>
      </c>
      <c r="J272" s="60">
        <f t="shared" si="221"/>
        <v>0</v>
      </c>
      <c r="K272" s="60">
        <f t="shared" si="189"/>
        <v>0</v>
      </c>
      <c r="L272" s="66">
        <f>+L273</f>
        <v>49596199265</v>
      </c>
      <c r="M272" s="42">
        <f t="shared" si="218"/>
        <v>5.7283925249894015E-3</v>
      </c>
      <c r="N272" s="60">
        <f t="shared" si="222"/>
        <v>0</v>
      </c>
      <c r="O272" s="60">
        <f t="shared" si="222"/>
        <v>49596199265</v>
      </c>
      <c r="P272" s="60">
        <f t="shared" si="222"/>
        <v>0</v>
      </c>
      <c r="Q272" s="60">
        <f t="shared" si="222"/>
        <v>49596199265</v>
      </c>
      <c r="R272" s="60">
        <f t="shared" si="222"/>
        <v>0</v>
      </c>
      <c r="S272" s="60">
        <f t="shared" si="222"/>
        <v>0</v>
      </c>
      <c r="T272" s="60">
        <f t="shared" si="222"/>
        <v>38463205748.410004</v>
      </c>
      <c r="U272" s="60">
        <f t="shared" si="222"/>
        <v>11132993516.589996</v>
      </c>
      <c r="V272" s="60">
        <f t="shared" si="222"/>
        <v>38463205748.410004</v>
      </c>
      <c r="W272" s="60">
        <f t="shared" si="222"/>
        <v>0</v>
      </c>
      <c r="X272" s="38">
        <f t="shared" ref="X272:X312" si="223">+Q272/L272</f>
        <v>1</v>
      </c>
      <c r="Y272" s="38">
        <f t="shared" ref="Y272:Y312" si="224">+T272/L272</f>
        <v>0.77552728471984866</v>
      </c>
      <c r="Z272" s="38">
        <f t="shared" ref="Z272:Z312" si="225">+V272/L272</f>
        <v>0.77552728471984866</v>
      </c>
      <c r="AA272" s="38">
        <f t="shared" si="210"/>
        <v>0.77552728471984866</v>
      </c>
      <c r="AB272" s="38">
        <f t="shared" si="204"/>
        <v>1</v>
      </c>
    </row>
    <row r="273" spans="1:28" ht="43.5" customHeight="1" x14ac:dyDescent="0.25">
      <c r="A273" s="39" t="s">
        <v>437</v>
      </c>
      <c r="B273" s="34" t="s">
        <v>37</v>
      </c>
      <c r="C273" s="34">
        <v>10</v>
      </c>
      <c r="D273" s="34" t="s">
        <v>38</v>
      </c>
      <c r="E273" s="40" t="s">
        <v>436</v>
      </c>
      <c r="F273" s="60">
        <f t="shared" si="221"/>
        <v>49596199265</v>
      </c>
      <c r="G273" s="60">
        <f t="shared" si="221"/>
        <v>0</v>
      </c>
      <c r="H273" s="60">
        <f t="shared" si="221"/>
        <v>0</v>
      </c>
      <c r="I273" s="60">
        <f t="shared" si="221"/>
        <v>0</v>
      </c>
      <c r="J273" s="60">
        <f t="shared" si="221"/>
        <v>0</v>
      </c>
      <c r="K273" s="60">
        <f t="shared" si="189"/>
        <v>0</v>
      </c>
      <c r="L273" s="66">
        <f>+L274</f>
        <v>49596199265</v>
      </c>
      <c r="M273" s="42">
        <f t="shared" si="218"/>
        <v>5.7283925249894015E-3</v>
      </c>
      <c r="N273" s="60">
        <f t="shared" si="222"/>
        <v>0</v>
      </c>
      <c r="O273" s="60">
        <f t="shared" si="222"/>
        <v>49596199265</v>
      </c>
      <c r="P273" s="60">
        <f t="shared" si="222"/>
        <v>0</v>
      </c>
      <c r="Q273" s="60">
        <f t="shared" si="222"/>
        <v>49596199265</v>
      </c>
      <c r="R273" s="60">
        <f t="shared" si="222"/>
        <v>0</v>
      </c>
      <c r="S273" s="60">
        <f t="shared" si="222"/>
        <v>0</v>
      </c>
      <c r="T273" s="60">
        <f t="shared" si="222"/>
        <v>38463205748.410004</v>
      </c>
      <c r="U273" s="60">
        <f t="shared" si="222"/>
        <v>11132993516.589996</v>
      </c>
      <c r="V273" s="60">
        <f t="shared" si="222"/>
        <v>38463205748.410004</v>
      </c>
      <c r="W273" s="60">
        <f t="shared" si="222"/>
        <v>0</v>
      </c>
      <c r="X273" s="38">
        <f t="shared" si="223"/>
        <v>1</v>
      </c>
      <c r="Y273" s="38">
        <f t="shared" si="224"/>
        <v>0.77552728471984866</v>
      </c>
      <c r="Z273" s="38">
        <f t="shared" si="225"/>
        <v>0.77552728471984866</v>
      </c>
      <c r="AA273" s="38">
        <f t="shared" si="210"/>
        <v>0.77552728471984866</v>
      </c>
      <c r="AB273" s="38">
        <f t="shared" si="204"/>
        <v>1</v>
      </c>
    </row>
    <row r="274" spans="1:28" ht="33.75" customHeight="1" x14ac:dyDescent="0.25">
      <c r="A274" s="39" t="s">
        <v>438</v>
      </c>
      <c r="B274" s="34" t="s">
        <v>37</v>
      </c>
      <c r="C274" s="34">
        <v>10</v>
      </c>
      <c r="D274" s="34" t="s">
        <v>38</v>
      </c>
      <c r="E274" s="40" t="s">
        <v>439</v>
      </c>
      <c r="F274" s="60">
        <f t="shared" si="221"/>
        <v>49596199265</v>
      </c>
      <c r="G274" s="60">
        <f t="shared" si="221"/>
        <v>0</v>
      </c>
      <c r="H274" s="60">
        <f t="shared" si="221"/>
        <v>0</v>
      </c>
      <c r="I274" s="60">
        <f t="shared" si="221"/>
        <v>0</v>
      </c>
      <c r="J274" s="60">
        <f t="shared" si="221"/>
        <v>0</v>
      </c>
      <c r="K274" s="60">
        <f t="shared" si="189"/>
        <v>0</v>
      </c>
      <c r="L274" s="66">
        <f>+L275</f>
        <v>49596199265</v>
      </c>
      <c r="M274" s="42">
        <f t="shared" si="218"/>
        <v>5.7283925249894015E-3</v>
      </c>
      <c r="N274" s="60">
        <f t="shared" si="222"/>
        <v>0</v>
      </c>
      <c r="O274" s="60">
        <f t="shared" si="222"/>
        <v>49596199265</v>
      </c>
      <c r="P274" s="60">
        <f t="shared" si="222"/>
        <v>0</v>
      </c>
      <c r="Q274" s="60">
        <f t="shared" si="222"/>
        <v>49596199265</v>
      </c>
      <c r="R274" s="60">
        <f t="shared" si="222"/>
        <v>0</v>
      </c>
      <c r="S274" s="60">
        <f t="shared" si="222"/>
        <v>0</v>
      </c>
      <c r="T274" s="60">
        <f t="shared" si="222"/>
        <v>38463205748.410004</v>
      </c>
      <c r="U274" s="60">
        <f t="shared" si="222"/>
        <v>11132993516.589996</v>
      </c>
      <c r="V274" s="60">
        <f t="shared" si="222"/>
        <v>38463205748.410004</v>
      </c>
      <c r="W274" s="60">
        <f t="shared" si="222"/>
        <v>0</v>
      </c>
      <c r="X274" s="38">
        <f t="shared" si="223"/>
        <v>1</v>
      </c>
      <c r="Y274" s="38">
        <f t="shared" si="224"/>
        <v>0.77552728471984866</v>
      </c>
      <c r="Z274" s="38">
        <f t="shared" si="225"/>
        <v>0.77552728471984866</v>
      </c>
      <c r="AA274" s="38">
        <f t="shared" si="210"/>
        <v>0.77552728471984866</v>
      </c>
      <c r="AB274" s="38">
        <f t="shared" si="204"/>
        <v>1</v>
      </c>
    </row>
    <row r="275" spans="1:28" ht="41.25" customHeight="1" x14ac:dyDescent="0.25">
      <c r="A275" s="43" t="s">
        <v>440</v>
      </c>
      <c r="B275" s="44" t="s">
        <v>37</v>
      </c>
      <c r="C275" s="44">
        <v>10</v>
      </c>
      <c r="D275" s="44" t="s">
        <v>38</v>
      </c>
      <c r="E275" s="45" t="s">
        <v>258</v>
      </c>
      <c r="F275" s="46">
        <v>49596199265</v>
      </c>
      <c r="G275" s="46">
        <v>0</v>
      </c>
      <c r="H275" s="46">
        <v>0</v>
      </c>
      <c r="I275" s="46">
        <v>0</v>
      </c>
      <c r="J275" s="46">
        <v>0</v>
      </c>
      <c r="K275" s="46">
        <f t="shared" si="189"/>
        <v>0</v>
      </c>
      <c r="L275" s="56">
        <f>+F275+K275</f>
        <v>49596199265</v>
      </c>
      <c r="M275" s="51">
        <f t="shared" si="218"/>
        <v>5.7283925249894015E-3</v>
      </c>
      <c r="N275" s="46">
        <v>0</v>
      </c>
      <c r="O275" s="46">
        <v>49596199265</v>
      </c>
      <c r="P275" s="46">
        <f>L275-O275</f>
        <v>0</v>
      </c>
      <c r="Q275" s="46">
        <v>49596199265</v>
      </c>
      <c r="R275" s="46">
        <f>+L275-Q275</f>
        <v>0</v>
      </c>
      <c r="S275" s="46">
        <f>O275-Q275</f>
        <v>0</v>
      </c>
      <c r="T275" s="46">
        <v>38463205748.410004</v>
      </c>
      <c r="U275" s="46">
        <f>+Q275-T275</f>
        <v>11132993516.589996</v>
      </c>
      <c r="V275" s="46">
        <v>38463205748.410004</v>
      </c>
      <c r="W275" s="48">
        <f>+T275-V275</f>
        <v>0</v>
      </c>
      <c r="X275" s="49">
        <f t="shared" si="223"/>
        <v>1</v>
      </c>
      <c r="Y275" s="49">
        <f t="shared" si="224"/>
        <v>0.77552728471984866</v>
      </c>
      <c r="Z275" s="49">
        <f t="shared" si="225"/>
        <v>0.77552728471984866</v>
      </c>
      <c r="AA275" s="49">
        <f t="shared" si="210"/>
        <v>0.77552728471984866</v>
      </c>
      <c r="AB275" s="49">
        <f t="shared" si="204"/>
        <v>1</v>
      </c>
    </row>
    <row r="276" spans="1:28" ht="34.5" customHeight="1" x14ac:dyDescent="0.25">
      <c r="A276" s="105" t="s">
        <v>441</v>
      </c>
      <c r="B276" s="100" t="s">
        <v>37</v>
      </c>
      <c r="C276" s="34">
        <v>10</v>
      </c>
      <c r="D276" s="34" t="s">
        <v>38</v>
      </c>
      <c r="E276" s="95" t="s">
        <v>442</v>
      </c>
      <c r="F276" s="66">
        <f t="shared" ref="F276:J278" si="226">+F279</f>
        <v>26169238642</v>
      </c>
      <c r="G276" s="66">
        <f t="shared" si="226"/>
        <v>46000000000</v>
      </c>
      <c r="H276" s="66">
        <f t="shared" si="226"/>
        <v>0</v>
      </c>
      <c r="I276" s="66">
        <f t="shared" si="226"/>
        <v>0</v>
      </c>
      <c r="J276" s="66">
        <f t="shared" si="226"/>
        <v>0</v>
      </c>
      <c r="K276" s="66">
        <f t="shared" si="189"/>
        <v>46000000000</v>
      </c>
      <c r="L276" s="66">
        <f>+L279</f>
        <v>72169238642</v>
      </c>
      <c r="M276" s="42">
        <f t="shared" si="218"/>
        <v>8.3355929143295229E-3</v>
      </c>
      <c r="N276" s="66">
        <f t="shared" ref="N276:W278" si="227">+N279</f>
        <v>0</v>
      </c>
      <c r="O276" s="66">
        <f t="shared" si="227"/>
        <v>22684744171.879997</v>
      </c>
      <c r="P276" s="66">
        <f>+P279</f>
        <v>3484494470.1199999</v>
      </c>
      <c r="Q276" s="66">
        <f t="shared" si="227"/>
        <v>21068610669.689999</v>
      </c>
      <c r="R276" s="66">
        <f t="shared" si="227"/>
        <v>5100627972.3100014</v>
      </c>
      <c r="S276" s="66">
        <f t="shared" si="227"/>
        <v>1616133502.1900008</v>
      </c>
      <c r="T276" s="66">
        <f t="shared" si="227"/>
        <v>8298809634.6100006</v>
      </c>
      <c r="U276" s="66">
        <f t="shared" si="227"/>
        <v>12769801035.08</v>
      </c>
      <c r="V276" s="66">
        <f t="shared" si="227"/>
        <v>8210966680.6100006</v>
      </c>
      <c r="W276" s="66">
        <f t="shared" si="227"/>
        <v>87842954</v>
      </c>
      <c r="X276" s="38">
        <f t="shared" si="223"/>
        <v>0.29193339248321787</v>
      </c>
      <c r="Y276" s="38">
        <f t="shared" si="224"/>
        <v>0.11499095446713471</v>
      </c>
      <c r="Z276" s="38">
        <f t="shared" si="225"/>
        <v>0.11377377446561425</v>
      </c>
      <c r="AA276" s="38">
        <f t="shared" si="210"/>
        <v>0.39389448904426067</v>
      </c>
      <c r="AB276" s="38">
        <f t="shared" si="204"/>
        <v>0.98941499349091555</v>
      </c>
    </row>
    <row r="277" spans="1:28" ht="34.5" customHeight="1" x14ac:dyDescent="0.25">
      <c r="A277" s="105" t="s">
        <v>441</v>
      </c>
      <c r="B277" s="100" t="s">
        <v>37</v>
      </c>
      <c r="C277" s="34">
        <v>13</v>
      </c>
      <c r="D277" s="34" t="s">
        <v>38</v>
      </c>
      <c r="E277" s="95" t="s">
        <v>442</v>
      </c>
      <c r="F277" s="66">
        <f t="shared" si="226"/>
        <v>15000000000</v>
      </c>
      <c r="G277" s="66">
        <f t="shared" si="226"/>
        <v>0</v>
      </c>
      <c r="H277" s="66">
        <f t="shared" si="226"/>
        <v>0</v>
      </c>
      <c r="I277" s="66">
        <f t="shared" si="226"/>
        <v>2925000000</v>
      </c>
      <c r="J277" s="66">
        <f t="shared" si="226"/>
        <v>2925000000</v>
      </c>
      <c r="K277" s="66">
        <f t="shared" si="189"/>
        <v>0</v>
      </c>
      <c r="L277" s="66">
        <f>+L280</f>
        <v>15000000000</v>
      </c>
      <c r="M277" s="42">
        <f t="shared" si="218"/>
        <v>1.7325095299284125E-3</v>
      </c>
      <c r="N277" s="66">
        <f t="shared" si="227"/>
        <v>0</v>
      </c>
      <c r="O277" s="66">
        <f t="shared" si="227"/>
        <v>12075000000</v>
      </c>
      <c r="P277" s="66">
        <f t="shared" si="227"/>
        <v>2925000000</v>
      </c>
      <c r="Q277" s="66">
        <f t="shared" si="227"/>
        <v>7925089410</v>
      </c>
      <c r="R277" s="66">
        <f t="shared" si="227"/>
        <v>7074910590</v>
      </c>
      <c r="S277" s="66">
        <f t="shared" si="227"/>
        <v>4149910590</v>
      </c>
      <c r="T277" s="66">
        <f t="shared" si="227"/>
        <v>1137045020</v>
      </c>
      <c r="U277" s="66">
        <f t="shared" si="227"/>
        <v>6788044390</v>
      </c>
      <c r="V277" s="66">
        <f t="shared" si="227"/>
        <v>1137045020</v>
      </c>
      <c r="W277" s="66">
        <f t="shared" si="227"/>
        <v>0</v>
      </c>
      <c r="X277" s="38">
        <f t="shared" si="223"/>
        <v>0.52833929400000001</v>
      </c>
      <c r="Y277" s="38">
        <f t="shared" si="224"/>
        <v>7.5803001333333328E-2</v>
      </c>
      <c r="Z277" s="38">
        <f t="shared" si="225"/>
        <v>7.5803001333333328E-2</v>
      </c>
      <c r="AA277" s="38">
        <f t="shared" si="210"/>
        <v>0.14347409362539923</v>
      </c>
      <c r="AB277" s="38">
        <f t="shared" si="204"/>
        <v>1</v>
      </c>
    </row>
    <row r="278" spans="1:28" ht="34.5" customHeight="1" x14ac:dyDescent="0.25">
      <c r="A278" s="105" t="s">
        <v>441</v>
      </c>
      <c r="B278" s="100" t="s">
        <v>41</v>
      </c>
      <c r="C278" s="34">
        <v>20</v>
      </c>
      <c r="D278" s="34" t="s">
        <v>38</v>
      </c>
      <c r="E278" s="95" t="s">
        <v>442</v>
      </c>
      <c r="F278" s="60">
        <f t="shared" si="226"/>
        <v>21336005728</v>
      </c>
      <c r="G278" s="60">
        <f t="shared" si="226"/>
        <v>0</v>
      </c>
      <c r="H278" s="60">
        <f t="shared" si="226"/>
        <v>0</v>
      </c>
      <c r="I278" s="60">
        <f t="shared" si="226"/>
        <v>2074546116</v>
      </c>
      <c r="J278" s="60">
        <f t="shared" si="226"/>
        <v>2074546116</v>
      </c>
      <c r="K278" s="66">
        <f t="shared" si="189"/>
        <v>0</v>
      </c>
      <c r="L278" s="66">
        <f>+L281</f>
        <v>21336005728</v>
      </c>
      <c r="M278" s="42">
        <f t="shared" si="218"/>
        <v>2.464322216957813E-3</v>
      </c>
      <c r="N278" s="60">
        <f t="shared" si="227"/>
        <v>0</v>
      </c>
      <c r="O278" s="60">
        <f t="shared" si="227"/>
        <v>20338566089</v>
      </c>
      <c r="P278" s="60">
        <f t="shared" si="227"/>
        <v>997439639</v>
      </c>
      <c r="Q278" s="60">
        <f t="shared" si="227"/>
        <v>9938443542.75</v>
      </c>
      <c r="R278" s="60">
        <f t="shared" si="227"/>
        <v>11397562185.25</v>
      </c>
      <c r="S278" s="60">
        <f t="shared" si="227"/>
        <v>10400122546.25</v>
      </c>
      <c r="T278" s="60">
        <f t="shared" si="227"/>
        <v>2322156696.75</v>
      </c>
      <c r="U278" s="60">
        <f t="shared" si="227"/>
        <v>7616286846</v>
      </c>
      <c r="V278" s="60">
        <f t="shared" si="227"/>
        <v>2313493858.75</v>
      </c>
      <c r="W278" s="60">
        <f t="shared" si="227"/>
        <v>8662838</v>
      </c>
      <c r="X278" s="38">
        <f t="shared" si="223"/>
        <v>0.46580619022366621</v>
      </c>
      <c r="Y278" s="38">
        <f t="shared" si="224"/>
        <v>0.10883746125464107</v>
      </c>
      <c r="Z278" s="38">
        <f t="shared" si="225"/>
        <v>0.10843144158486608</v>
      </c>
      <c r="AA278" s="38">
        <f t="shared" si="210"/>
        <v>0.23365396067918415</v>
      </c>
      <c r="AB278" s="38">
        <f t="shared" si="204"/>
        <v>0.9962694860290332</v>
      </c>
    </row>
    <row r="279" spans="1:28" ht="34.5" customHeight="1" x14ac:dyDescent="0.25">
      <c r="A279" s="105" t="s">
        <v>443</v>
      </c>
      <c r="B279" s="100" t="s">
        <v>37</v>
      </c>
      <c r="C279" s="34">
        <v>10</v>
      </c>
      <c r="D279" s="34" t="s">
        <v>38</v>
      </c>
      <c r="E279" s="95" t="s">
        <v>251</v>
      </c>
      <c r="F279" s="66">
        <f>+F282+F286+F304+F308</f>
        <v>26169238642</v>
      </c>
      <c r="G279" s="66">
        <f>+G282+G286+G304+G308</f>
        <v>46000000000</v>
      </c>
      <c r="H279" s="66">
        <f>+H282+H286+H304+H308</f>
        <v>0</v>
      </c>
      <c r="I279" s="66">
        <f>+I282+I286+I304+I308</f>
        <v>0</v>
      </c>
      <c r="J279" s="66">
        <f>+J282+J286+J304+J308</f>
        <v>0</v>
      </c>
      <c r="K279" s="66">
        <f t="shared" si="189"/>
        <v>46000000000</v>
      </c>
      <c r="L279" s="66">
        <f>+L282+L286+L304+L308</f>
        <v>72169238642</v>
      </c>
      <c r="M279" s="42">
        <f t="shared" si="218"/>
        <v>8.3355929143295229E-3</v>
      </c>
      <c r="N279" s="66">
        <f t="shared" ref="N279:W279" si="228">+N282+N286+N304+N308</f>
        <v>0</v>
      </c>
      <c r="O279" s="66">
        <f t="shared" si="228"/>
        <v>22684744171.879997</v>
      </c>
      <c r="P279" s="66">
        <f t="shared" si="228"/>
        <v>3484494470.1199999</v>
      </c>
      <c r="Q279" s="66">
        <f t="shared" si="228"/>
        <v>21068610669.689999</v>
      </c>
      <c r="R279" s="66">
        <f t="shared" si="228"/>
        <v>5100627972.3100014</v>
      </c>
      <c r="S279" s="66">
        <f t="shared" si="228"/>
        <v>1616133502.1900008</v>
      </c>
      <c r="T279" s="66">
        <f t="shared" si="228"/>
        <v>8298809634.6100006</v>
      </c>
      <c r="U279" s="66">
        <f t="shared" si="228"/>
        <v>12769801035.08</v>
      </c>
      <c r="V279" s="66">
        <f t="shared" si="228"/>
        <v>8210966680.6100006</v>
      </c>
      <c r="W279" s="66">
        <f t="shared" si="228"/>
        <v>87842954</v>
      </c>
      <c r="X279" s="38">
        <f t="shared" si="223"/>
        <v>0.29193339248321787</v>
      </c>
      <c r="Y279" s="38">
        <f t="shared" si="224"/>
        <v>0.11499095446713471</v>
      </c>
      <c r="Z279" s="38">
        <f t="shared" si="225"/>
        <v>0.11377377446561425</v>
      </c>
      <c r="AA279" s="38">
        <f t="shared" si="210"/>
        <v>0.39389448904426067</v>
      </c>
      <c r="AB279" s="38">
        <f t="shared" si="204"/>
        <v>0.98941499349091555</v>
      </c>
    </row>
    <row r="280" spans="1:28" ht="34.5" customHeight="1" x14ac:dyDescent="0.25">
      <c r="A280" s="105" t="s">
        <v>443</v>
      </c>
      <c r="B280" s="100" t="s">
        <v>37</v>
      </c>
      <c r="C280" s="34">
        <v>13</v>
      </c>
      <c r="D280" s="34" t="s">
        <v>38</v>
      </c>
      <c r="E280" s="95" t="s">
        <v>251</v>
      </c>
      <c r="F280" s="66">
        <f t="shared" ref="F280:J281" si="229">+F287</f>
        <v>15000000000</v>
      </c>
      <c r="G280" s="66">
        <f t="shared" si="229"/>
        <v>0</v>
      </c>
      <c r="H280" s="66">
        <f t="shared" si="229"/>
        <v>0</v>
      </c>
      <c r="I280" s="66">
        <f t="shared" si="229"/>
        <v>2925000000</v>
      </c>
      <c r="J280" s="66">
        <f t="shared" si="229"/>
        <v>2925000000</v>
      </c>
      <c r="K280" s="66">
        <f t="shared" si="189"/>
        <v>0</v>
      </c>
      <c r="L280" s="66">
        <f>+L287</f>
        <v>15000000000</v>
      </c>
      <c r="M280" s="42">
        <f t="shared" si="218"/>
        <v>1.7325095299284125E-3</v>
      </c>
      <c r="N280" s="66">
        <f t="shared" ref="N280:W281" si="230">+N287</f>
        <v>0</v>
      </c>
      <c r="O280" s="66">
        <f t="shared" si="230"/>
        <v>12075000000</v>
      </c>
      <c r="P280" s="66">
        <f t="shared" si="230"/>
        <v>2925000000</v>
      </c>
      <c r="Q280" s="66">
        <f t="shared" si="230"/>
        <v>7925089410</v>
      </c>
      <c r="R280" s="66">
        <f t="shared" si="230"/>
        <v>7074910590</v>
      </c>
      <c r="S280" s="66">
        <f t="shared" si="230"/>
        <v>4149910590</v>
      </c>
      <c r="T280" s="66">
        <f t="shared" si="230"/>
        <v>1137045020</v>
      </c>
      <c r="U280" s="66">
        <f t="shared" si="230"/>
        <v>6788044390</v>
      </c>
      <c r="V280" s="66">
        <f t="shared" si="230"/>
        <v>1137045020</v>
      </c>
      <c r="W280" s="66">
        <f t="shared" si="230"/>
        <v>0</v>
      </c>
      <c r="X280" s="38">
        <f t="shared" si="223"/>
        <v>0.52833929400000001</v>
      </c>
      <c r="Y280" s="38">
        <f t="shared" si="224"/>
        <v>7.5803001333333328E-2</v>
      </c>
      <c r="Z280" s="38">
        <f t="shared" si="225"/>
        <v>7.5803001333333328E-2</v>
      </c>
      <c r="AA280" s="38">
        <f t="shared" si="210"/>
        <v>0.14347409362539923</v>
      </c>
      <c r="AB280" s="38">
        <f t="shared" si="204"/>
        <v>1</v>
      </c>
    </row>
    <row r="281" spans="1:28" ht="34.5" customHeight="1" x14ac:dyDescent="0.25">
      <c r="A281" s="105" t="s">
        <v>443</v>
      </c>
      <c r="B281" s="100" t="s">
        <v>41</v>
      </c>
      <c r="C281" s="34">
        <v>20</v>
      </c>
      <c r="D281" s="34" t="s">
        <v>38</v>
      </c>
      <c r="E281" s="95" t="s">
        <v>251</v>
      </c>
      <c r="F281" s="66">
        <f t="shared" si="229"/>
        <v>21336005728</v>
      </c>
      <c r="G281" s="66">
        <f t="shared" si="229"/>
        <v>0</v>
      </c>
      <c r="H281" s="66">
        <f t="shared" si="229"/>
        <v>0</v>
      </c>
      <c r="I281" s="66">
        <f t="shared" si="229"/>
        <v>2074546116</v>
      </c>
      <c r="J281" s="66">
        <f t="shared" si="229"/>
        <v>2074546116</v>
      </c>
      <c r="K281" s="66">
        <f t="shared" si="189"/>
        <v>0</v>
      </c>
      <c r="L281" s="66">
        <f>+L288</f>
        <v>21336005728</v>
      </c>
      <c r="M281" s="42">
        <f t="shared" si="218"/>
        <v>2.464322216957813E-3</v>
      </c>
      <c r="N281" s="66">
        <f t="shared" si="230"/>
        <v>0</v>
      </c>
      <c r="O281" s="66">
        <f t="shared" si="230"/>
        <v>20338566089</v>
      </c>
      <c r="P281" s="66">
        <f t="shared" si="230"/>
        <v>997439639</v>
      </c>
      <c r="Q281" s="66">
        <f t="shared" si="230"/>
        <v>9938443542.75</v>
      </c>
      <c r="R281" s="66">
        <f t="shared" si="230"/>
        <v>11397562185.25</v>
      </c>
      <c r="S281" s="66">
        <f t="shared" si="230"/>
        <v>10400122546.25</v>
      </c>
      <c r="T281" s="66">
        <f t="shared" si="230"/>
        <v>2322156696.75</v>
      </c>
      <c r="U281" s="66">
        <f t="shared" si="230"/>
        <v>7616286846</v>
      </c>
      <c r="V281" s="66">
        <f t="shared" si="230"/>
        <v>2313493858.75</v>
      </c>
      <c r="W281" s="66">
        <f t="shared" si="230"/>
        <v>8662838</v>
      </c>
      <c r="X281" s="38">
        <f t="shared" si="223"/>
        <v>0.46580619022366621</v>
      </c>
      <c r="Y281" s="38">
        <f t="shared" si="224"/>
        <v>0.10883746125464107</v>
      </c>
      <c r="Z281" s="38">
        <f t="shared" si="225"/>
        <v>0.10843144158486608</v>
      </c>
      <c r="AA281" s="38">
        <f t="shared" si="210"/>
        <v>0.23365396067918415</v>
      </c>
      <c r="AB281" s="38">
        <f t="shared" si="204"/>
        <v>0.9962694860290332</v>
      </c>
    </row>
    <row r="282" spans="1:28" ht="66" customHeight="1" x14ac:dyDescent="0.25">
      <c r="A282" s="96" t="s">
        <v>444</v>
      </c>
      <c r="B282" s="100" t="s">
        <v>37</v>
      </c>
      <c r="C282" s="34">
        <v>10</v>
      </c>
      <c r="D282" s="34" t="s">
        <v>38</v>
      </c>
      <c r="E282" s="95" t="s">
        <v>445</v>
      </c>
      <c r="F282" s="66">
        <f t="shared" ref="F282:J284" si="231">+F283</f>
        <v>50000000</v>
      </c>
      <c r="G282" s="66">
        <f t="shared" si="231"/>
        <v>0</v>
      </c>
      <c r="H282" s="66">
        <f t="shared" si="231"/>
        <v>0</v>
      </c>
      <c r="I282" s="66">
        <f t="shared" si="231"/>
        <v>0</v>
      </c>
      <c r="J282" s="66">
        <f t="shared" si="231"/>
        <v>0</v>
      </c>
      <c r="K282" s="66">
        <f t="shared" si="189"/>
        <v>0</v>
      </c>
      <c r="L282" s="66">
        <f>+L283</f>
        <v>50000000</v>
      </c>
      <c r="M282" s="61">
        <f t="shared" si="218"/>
        <v>5.7750317664280413E-6</v>
      </c>
      <c r="N282" s="66">
        <f t="shared" ref="N282:W284" si="232">+N283</f>
        <v>0</v>
      </c>
      <c r="O282" s="66">
        <f t="shared" si="232"/>
        <v>47359986</v>
      </c>
      <c r="P282" s="66">
        <f t="shared" si="232"/>
        <v>2640014</v>
      </c>
      <c r="Q282" s="66">
        <f t="shared" si="232"/>
        <v>29020050.140000001</v>
      </c>
      <c r="R282" s="66">
        <f t="shared" si="232"/>
        <v>20979949.859999999</v>
      </c>
      <c r="S282" s="66">
        <f t="shared" si="232"/>
        <v>18339935.859999999</v>
      </c>
      <c r="T282" s="66">
        <f t="shared" si="232"/>
        <v>8971321.1400000006</v>
      </c>
      <c r="U282" s="66">
        <f t="shared" si="232"/>
        <v>20048729</v>
      </c>
      <c r="V282" s="66">
        <f t="shared" si="232"/>
        <v>7591470.1399999997</v>
      </c>
      <c r="W282" s="66">
        <f t="shared" si="232"/>
        <v>1379851.0000000009</v>
      </c>
      <c r="X282" s="38">
        <f t="shared" si="223"/>
        <v>0.58040100280000007</v>
      </c>
      <c r="Y282" s="38">
        <f t="shared" si="224"/>
        <v>0.17942642280000001</v>
      </c>
      <c r="Z282" s="38">
        <f t="shared" si="225"/>
        <v>0.15182940279999999</v>
      </c>
      <c r="AA282" s="38">
        <f t="shared" si="210"/>
        <v>0.30914216538979422</v>
      </c>
      <c r="AB282" s="38">
        <f t="shared" si="204"/>
        <v>0.84619311041628809</v>
      </c>
    </row>
    <row r="283" spans="1:28" ht="49.5" customHeight="1" x14ac:dyDescent="0.25">
      <c r="A283" s="96" t="s">
        <v>446</v>
      </c>
      <c r="B283" s="100" t="s">
        <v>37</v>
      </c>
      <c r="C283" s="34">
        <v>10</v>
      </c>
      <c r="D283" s="34" t="s">
        <v>38</v>
      </c>
      <c r="E283" s="95" t="s">
        <v>445</v>
      </c>
      <c r="F283" s="66">
        <f t="shared" si="231"/>
        <v>50000000</v>
      </c>
      <c r="G283" s="66">
        <f t="shared" si="231"/>
        <v>0</v>
      </c>
      <c r="H283" s="66">
        <f t="shared" si="231"/>
        <v>0</v>
      </c>
      <c r="I283" s="66">
        <f t="shared" si="231"/>
        <v>0</v>
      </c>
      <c r="J283" s="66">
        <f t="shared" si="231"/>
        <v>0</v>
      </c>
      <c r="K283" s="66">
        <f t="shared" si="189"/>
        <v>0</v>
      </c>
      <c r="L283" s="66">
        <f>+L284</f>
        <v>50000000</v>
      </c>
      <c r="M283" s="61">
        <f t="shared" si="218"/>
        <v>5.7750317664280413E-6</v>
      </c>
      <c r="N283" s="66">
        <f t="shared" si="232"/>
        <v>0</v>
      </c>
      <c r="O283" s="66">
        <f t="shared" si="232"/>
        <v>47359986</v>
      </c>
      <c r="P283" s="66">
        <f t="shared" si="232"/>
        <v>2640014</v>
      </c>
      <c r="Q283" s="66">
        <f t="shared" si="232"/>
        <v>29020050.140000001</v>
      </c>
      <c r="R283" s="66">
        <f t="shared" si="232"/>
        <v>20979949.859999999</v>
      </c>
      <c r="S283" s="66">
        <f t="shared" si="232"/>
        <v>18339935.859999999</v>
      </c>
      <c r="T283" s="66">
        <f t="shared" si="232"/>
        <v>8971321.1400000006</v>
      </c>
      <c r="U283" s="66">
        <f t="shared" si="232"/>
        <v>20048729</v>
      </c>
      <c r="V283" s="66">
        <f t="shared" si="232"/>
        <v>7591470.1399999997</v>
      </c>
      <c r="W283" s="66">
        <f t="shared" si="232"/>
        <v>1379851.0000000009</v>
      </c>
      <c r="X283" s="38">
        <f t="shared" si="223"/>
        <v>0.58040100280000007</v>
      </c>
      <c r="Y283" s="38">
        <f t="shared" si="224"/>
        <v>0.17942642280000001</v>
      </c>
      <c r="Z283" s="38">
        <f t="shared" si="225"/>
        <v>0.15182940279999999</v>
      </c>
      <c r="AA283" s="38">
        <f t="shared" si="210"/>
        <v>0.30914216538979422</v>
      </c>
      <c r="AB283" s="38">
        <f t="shared" si="204"/>
        <v>0.84619311041628809</v>
      </c>
    </row>
    <row r="284" spans="1:28" ht="35.25" customHeight="1" x14ac:dyDescent="0.25">
      <c r="A284" s="96" t="s">
        <v>447</v>
      </c>
      <c r="B284" s="100" t="s">
        <v>37</v>
      </c>
      <c r="C284" s="34">
        <v>10</v>
      </c>
      <c r="D284" s="34" t="s">
        <v>38</v>
      </c>
      <c r="E284" s="95" t="s">
        <v>448</v>
      </c>
      <c r="F284" s="66">
        <f t="shared" si="231"/>
        <v>50000000</v>
      </c>
      <c r="G284" s="66">
        <f t="shared" si="231"/>
        <v>0</v>
      </c>
      <c r="H284" s="66">
        <f t="shared" si="231"/>
        <v>0</v>
      </c>
      <c r="I284" s="66">
        <f t="shared" si="231"/>
        <v>0</v>
      </c>
      <c r="J284" s="66">
        <f t="shared" si="231"/>
        <v>0</v>
      </c>
      <c r="K284" s="66">
        <f t="shared" si="189"/>
        <v>0</v>
      </c>
      <c r="L284" s="66">
        <f>+L285</f>
        <v>50000000</v>
      </c>
      <c r="M284" s="61">
        <f t="shared" si="218"/>
        <v>5.7750317664280413E-6</v>
      </c>
      <c r="N284" s="66">
        <f t="shared" si="232"/>
        <v>0</v>
      </c>
      <c r="O284" s="66">
        <f t="shared" si="232"/>
        <v>47359986</v>
      </c>
      <c r="P284" s="66">
        <f t="shared" si="232"/>
        <v>2640014</v>
      </c>
      <c r="Q284" s="66">
        <f t="shared" si="232"/>
        <v>29020050.140000001</v>
      </c>
      <c r="R284" s="66">
        <f t="shared" si="232"/>
        <v>20979949.859999999</v>
      </c>
      <c r="S284" s="66">
        <f t="shared" si="232"/>
        <v>18339935.859999999</v>
      </c>
      <c r="T284" s="66">
        <f t="shared" si="232"/>
        <v>8971321.1400000006</v>
      </c>
      <c r="U284" s="66">
        <f t="shared" si="232"/>
        <v>20048729</v>
      </c>
      <c r="V284" s="66">
        <f t="shared" si="232"/>
        <v>7591470.1399999997</v>
      </c>
      <c r="W284" s="66">
        <f t="shared" si="232"/>
        <v>1379851.0000000009</v>
      </c>
      <c r="X284" s="38">
        <f t="shared" si="223"/>
        <v>0.58040100280000007</v>
      </c>
      <c r="Y284" s="38">
        <f t="shared" si="224"/>
        <v>0.17942642280000001</v>
      </c>
      <c r="Z284" s="38">
        <f t="shared" si="225"/>
        <v>0.15182940279999999</v>
      </c>
      <c r="AA284" s="38">
        <f t="shared" si="210"/>
        <v>0.30914216538979422</v>
      </c>
      <c r="AB284" s="38">
        <f t="shared" si="204"/>
        <v>0.84619311041628809</v>
      </c>
    </row>
    <row r="285" spans="1:28" ht="48" customHeight="1" x14ac:dyDescent="0.25">
      <c r="A285" s="43" t="s">
        <v>449</v>
      </c>
      <c r="B285" s="103" t="s">
        <v>37</v>
      </c>
      <c r="C285" s="44">
        <v>10</v>
      </c>
      <c r="D285" s="44" t="s">
        <v>38</v>
      </c>
      <c r="E285" s="45" t="s">
        <v>258</v>
      </c>
      <c r="F285" s="46">
        <v>50000000</v>
      </c>
      <c r="G285" s="46">
        <v>0</v>
      </c>
      <c r="H285" s="46">
        <v>0</v>
      </c>
      <c r="I285" s="46">
        <v>0</v>
      </c>
      <c r="J285" s="46">
        <v>0</v>
      </c>
      <c r="K285" s="46">
        <f t="shared" si="189"/>
        <v>0</v>
      </c>
      <c r="L285" s="56">
        <f>+F285+K285</f>
        <v>50000000</v>
      </c>
      <c r="M285" s="53">
        <f t="shared" si="218"/>
        <v>5.7750317664280413E-6</v>
      </c>
      <c r="N285" s="46">
        <v>0</v>
      </c>
      <c r="O285" s="46">
        <v>47359986</v>
      </c>
      <c r="P285" s="46">
        <f>L285-O285</f>
        <v>2640014</v>
      </c>
      <c r="Q285" s="46">
        <v>29020050.140000001</v>
      </c>
      <c r="R285" s="46">
        <f>+L285-Q285</f>
        <v>20979949.859999999</v>
      </c>
      <c r="S285" s="46">
        <f>O285-Q285</f>
        <v>18339935.859999999</v>
      </c>
      <c r="T285" s="46">
        <v>8971321.1400000006</v>
      </c>
      <c r="U285" s="46">
        <f>+Q285-T285</f>
        <v>20048729</v>
      </c>
      <c r="V285" s="46">
        <v>7591470.1399999997</v>
      </c>
      <c r="W285" s="48">
        <f>+T285-V285</f>
        <v>1379851.0000000009</v>
      </c>
      <c r="X285" s="49">
        <f t="shared" si="223"/>
        <v>0.58040100280000007</v>
      </c>
      <c r="Y285" s="49">
        <f t="shared" si="224"/>
        <v>0.17942642280000001</v>
      </c>
      <c r="Z285" s="49">
        <f t="shared" si="225"/>
        <v>0.15182940279999999</v>
      </c>
      <c r="AA285" s="49">
        <f t="shared" si="210"/>
        <v>0.30914216538979422</v>
      </c>
      <c r="AB285" s="258">
        <f t="shared" si="204"/>
        <v>0.84619311041628809</v>
      </c>
    </row>
    <row r="286" spans="1:28" ht="64.5" customHeight="1" x14ac:dyDescent="0.25">
      <c r="A286" s="96" t="s">
        <v>450</v>
      </c>
      <c r="B286" s="107" t="s">
        <v>37</v>
      </c>
      <c r="C286" s="34">
        <v>10</v>
      </c>
      <c r="D286" s="34" t="s">
        <v>38</v>
      </c>
      <c r="E286" s="95" t="s">
        <v>451</v>
      </c>
      <c r="F286" s="60">
        <f>+F289</f>
        <v>19000238642</v>
      </c>
      <c r="G286" s="60">
        <v>46000000000</v>
      </c>
      <c r="H286" s="60">
        <f t="shared" ref="H286:J288" si="233">+H289</f>
        <v>0</v>
      </c>
      <c r="I286" s="60">
        <f t="shared" si="233"/>
        <v>0</v>
      </c>
      <c r="J286" s="60">
        <f t="shared" si="233"/>
        <v>0</v>
      </c>
      <c r="K286" s="66">
        <f t="shared" si="189"/>
        <v>46000000000</v>
      </c>
      <c r="L286" s="66">
        <f>+L289+46000000000</f>
        <v>65000238642</v>
      </c>
      <c r="M286" s="42">
        <f t="shared" si="218"/>
        <v>7.5075688596590697E-3</v>
      </c>
      <c r="N286" s="60">
        <f t="shared" ref="N286:W288" si="234">+N289</f>
        <v>0</v>
      </c>
      <c r="O286" s="60">
        <f t="shared" si="234"/>
        <v>16997814529</v>
      </c>
      <c r="P286" s="60">
        <f t="shared" si="234"/>
        <v>2002424113</v>
      </c>
      <c r="Q286" s="60">
        <f t="shared" si="234"/>
        <v>15628407394.959999</v>
      </c>
      <c r="R286" s="60">
        <f t="shared" si="234"/>
        <v>3371831247.0400009</v>
      </c>
      <c r="S286" s="60">
        <f t="shared" si="234"/>
        <v>1369407134.0400009</v>
      </c>
      <c r="T286" s="60">
        <f t="shared" si="234"/>
        <v>5136573565.8299999</v>
      </c>
      <c r="U286" s="60">
        <f t="shared" si="234"/>
        <v>10491833829.129999</v>
      </c>
      <c r="V286" s="60">
        <f t="shared" si="234"/>
        <v>5062433434.8299999</v>
      </c>
      <c r="W286" s="60">
        <f t="shared" si="234"/>
        <v>74140131</v>
      </c>
      <c r="X286" s="38">
        <f t="shared" si="223"/>
        <v>0.24043615410454325</v>
      </c>
      <c r="Y286" s="38">
        <f t="shared" si="224"/>
        <v>7.9023918575446508E-2</v>
      </c>
      <c r="Z286" s="38">
        <f t="shared" si="225"/>
        <v>7.7883305363111402E-2</v>
      </c>
      <c r="AA286" s="38">
        <f t="shared" si="210"/>
        <v>0.32866903427962163</v>
      </c>
      <c r="AB286" s="38">
        <f t="shared" si="204"/>
        <v>0.98556622813830563</v>
      </c>
    </row>
    <row r="287" spans="1:28" ht="64.5" customHeight="1" x14ac:dyDescent="0.25">
      <c r="A287" s="96" t="s">
        <v>450</v>
      </c>
      <c r="B287" s="100" t="s">
        <v>37</v>
      </c>
      <c r="C287" s="34">
        <v>13</v>
      </c>
      <c r="D287" s="34" t="s">
        <v>38</v>
      </c>
      <c r="E287" s="95" t="s">
        <v>451</v>
      </c>
      <c r="F287" s="60">
        <f>+F290</f>
        <v>15000000000</v>
      </c>
      <c r="G287" s="60">
        <f>+G290</f>
        <v>0</v>
      </c>
      <c r="H287" s="60">
        <f t="shared" si="233"/>
        <v>0</v>
      </c>
      <c r="I287" s="60">
        <f t="shared" si="233"/>
        <v>2925000000</v>
      </c>
      <c r="J287" s="60">
        <f t="shared" si="233"/>
        <v>2925000000</v>
      </c>
      <c r="K287" s="66">
        <f t="shared" si="189"/>
        <v>0</v>
      </c>
      <c r="L287" s="66">
        <f>+L290</f>
        <v>15000000000</v>
      </c>
      <c r="M287" s="42">
        <f t="shared" si="218"/>
        <v>1.7325095299284125E-3</v>
      </c>
      <c r="N287" s="60">
        <f t="shared" si="234"/>
        <v>0</v>
      </c>
      <c r="O287" s="60">
        <f t="shared" si="234"/>
        <v>12075000000</v>
      </c>
      <c r="P287" s="60">
        <f t="shared" si="234"/>
        <v>2925000000</v>
      </c>
      <c r="Q287" s="60">
        <f t="shared" si="234"/>
        <v>7925089410</v>
      </c>
      <c r="R287" s="60">
        <f t="shared" si="234"/>
        <v>7074910590</v>
      </c>
      <c r="S287" s="60">
        <f t="shared" si="234"/>
        <v>4149910590</v>
      </c>
      <c r="T287" s="60">
        <f t="shared" si="234"/>
        <v>1137045020</v>
      </c>
      <c r="U287" s="60">
        <f t="shared" si="234"/>
        <v>6788044390</v>
      </c>
      <c r="V287" s="60">
        <f t="shared" si="234"/>
        <v>1137045020</v>
      </c>
      <c r="W287" s="60">
        <f t="shared" si="234"/>
        <v>0</v>
      </c>
      <c r="X287" s="38">
        <f t="shared" si="223"/>
        <v>0.52833929400000001</v>
      </c>
      <c r="Y287" s="38">
        <f t="shared" si="224"/>
        <v>7.5803001333333328E-2</v>
      </c>
      <c r="Z287" s="38">
        <f t="shared" si="225"/>
        <v>7.5803001333333328E-2</v>
      </c>
      <c r="AA287" s="38">
        <f t="shared" si="210"/>
        <v>0.14347409362539923</v>
      </c>
      <c r="AB287" s="38">
        <f t="shared" si="204"/>
        <v>1</v>
      </c>
    </row>
    <row r="288" spans="1:28" ht="64.5" customHeight="1" x14ac:dyDescent="0.25">
      <c r="A288" s="96" t="s">
        <v>450</v>
      </c>
      <c r="B288" s="100" t="s">
        <v>41</v>
      </c>
      <c r="C288" s="34">
        <v>20</v>
      </c>
      <c r="D288" s="34" t="s">
        <v>38</v>
      </c>
      <c r="E288" s="95" t="s">
        <v>451</v>
      </c>
      <c r="F288" s="60">
        <f>+F291</f>
        <v>21336005728</v>
      </c>
      <c r="G288" s="60">
        <f>+G291</f>
        <v>0</v>
      </c>
      <c r="H288" s="60">
        <f t="shared" si="233"/>
        <v>0</v>
      </c>
      <c r="I288" s="60">
        <f t="shared" si="233"/>
        <v>2074546116</v>
      </c>
      <c r="J288" s="60">
        <f t="shared" si="233"/>
        <v>2074546116</v>
      </c>
      <c r="K288" s="66">
        <f t="shared" si="189"/>
        <v>0</v>
      </c>
      <c r="L288" s="66">
        <f>+L291</f>
        <v>21336005728</v>
      </c>
      <c r="M288" s="42">
        <f t="shared" si="218"/>
        <v>2.464322216957813E-3</v>
      </c>
      <c r="N288" s="60">
        <f t="shared" si="234"/>
        <v>0</v>
      </c>
      <c r="O288" s="60">
        <f t="shared" si="234"/>
        <v>20338566089</v>
      </c>
      <c r="P288" s="60">
        <f t="shared" si="234"/>
        <v>997439639</v>
      </c>
      <c r="Q288" s="60">
        <f t="shared" si="234"/>
        <v>9938443542.75</v>
      </c>
      <c r="R288" s="60">
        <f t="shared" si="234"/>
        <v>11397562185.25</v>
      </c>
      <c r="S288" s="60">
        <f t="shared" si="234"/>
        <v>10400122546.25</v>
      </c>
      <c r="T288" s="60">
        <f t="shared" si="234"/>
        <v>2322156696.75</v>
      </c>
      <c r="U288" s="60">
        <f t="shared" si="234"/>
        <v>7616286846</v>
      </c>
      <c r="V288" s="60">
        <f t="shared" si="234"/>
        <v>2313493858.75</v>
      </c>
      <c r="W288" s="60">
        <f t="shared" si="234"/>
        <v>8662838</v>
      </c>
      <c r="X288" s="38">
        <f t="shared" si="223"/>
        <v>0.46580619022366621</v>
      </c>
      <c r="Y288" s="38">
        <f t="shared" si="224"/>
        <v>0.10883746125464107</v>
      </c>
      <c r="Z288" s="38">
        <f t="shared" si="225"/>
        <v>0.10843144158486608</v>
      </c>
      <c r="AA288" s="38">
        <f t="shared" si="210"/>
        <v>0.23365396067918415</v>
      </c>
      <c r="AB288" s="38">
        <f t="shared" si="204"/>
        <v>0.9962694860290332</v>
      </c>
    </row>
    <row r="289" spans="1:28" ht="49.5" customHeight="1" x14ac:dyDescent="0.25">
      <c r="A289" s="96" t="s">
        <v>452</v>
      </c>
      <c r="B289" s="107" t="s">
        <v>37</v>
      </c>
      <c r="C289" s="34">
        <v>10</v>
      </c>
      <c r="D289" s="34" t="s">
        <v>38</v>
      </c>
      <c r="E289" s="95" t="s">
        <v>451</v>
      </c>
      <c r="F289" s="66">
        <f>+F292+F294</f>
        <v>19000238642</v>
      </c>
      <c r="G289" s="66">
        <f>+G292+G294</f>
        <v>0</v>
      </c>
      <c r="H289" s="66">
        <f>+H292+H294</f>
        <v>0</v>
      </c>
      <c r="I289" s="66">
        <f>+I292+I294</f>
        <v>0</v>
      </c>
      <c r="J289" s="66">
        <f>+J292+J294</f>
        <v>0</v>
      </c>
      <c r="K289" s="66">
        <f t="shared" si="189"/>
        <v>0</v>
      </c>
      <c r="L289" s="66">
        <f>+L292+L294</f>
        <v>19000238642</v>
      </c>
      <c r="M289" s="42">
        <f t="shared" si="218"/>
        <v>2.1945396345452719E-3</v>
      </c>
      <c r="N289" s="66">
        <f t="shared" ref="N289:W289" si="235">+N292+N294</f>
        <v>0</v>
      </c>
      <c r="O289" s="66">
        <f t="shared" si="235"/>
        <v>16997814529</v>
      </c>
      <c r="P289" s="66">
        <f t="shared" si="235"/>
        <v>2002424113</v>
      </c>
      <c r="Q289" s="66">
        <f t="shared" si="235"/>
        <v>15628407394.959999</v>
      </c>
      <c r="R289" s="66">
        <f t="shared" si="235"/>
        <v>3371831247.0400009</v>
      </c>
      <c r="S289" s="66">
        <f t="shared" si="235"/>
        <v>1369407134.0400009</v>
      </c>
      <c r="T289" s="66">
        <f t="shared" si="235"/>
        <v>5136573565.8299999</v>
      </c>
      <c r="U289" s="66">
        <f t="shared" si="235"/>
        <v>10491833829.129999</v>
      </c>
      <c r="V289" s="66">
        <f t="shared" si="235"/>
        <v>5062433434.8299999</v>
      </c>
      <c r="W289" s="66">
        <f t="shared" si="235"/>
        <v>74140131</v>
      </c>
      <c r="X289" s="38">
        <f t="shared" si="223"/>
        <v>0.82253742647281425</v>
      </c>
      <c r="Y289" s="38">
        <f t="shared" si="224"/>
        <v>0.27034258161766511</v>
      </c>
      <c r="Z289" s="38">
        <f t="shared" si="225"/>
        <v>0.26644051847009426</v>
      </c>
      <c r="AA289" s="38">
        <f t="shared" si="210"/>
        <v>0.32866903427962163</v>
      </c>
      <c r="AB289" s="38">
        <f t="shared" si="204"/>
        <v>0.98556622813830563</v>
      </c>
    </row>
    <row r="290" spans="1:28" ht="49.5" customHeight="1" x14ac:dyDescent="0.25">
      <c r="A290" s="96" t="s">
        <v>452</v>
      </c>
      <c r="B290" s="100" t="s">
        <v>37</v>
      </c>
      <c r="C290" s="34">
        <v>13</v>
      </c>
      <c r="D290" s="34" t="s">
        <v>38</v>
      </c>
      <c r="E290" s="95" t="s">
        <v>451</v>
      </c>
      <c r="F290" s="66">
        <f>+F296+F298</f>
        <v>15000000000</v>
      </c>
      <c r="G290" s="66">
        <f>+G296+G298</f>
        <v>0</v>
      </c>
      <c r="H290" s="66">
        <f>+H296+H298</f>
        <v>0</v>
      </c>
      <c r="I290" s="66">
        <f>+I296+I298</f>
        <v>2925000000</v>
      </c>
      <c r="J290" s="66">
        <f>+J296+J298</f>
        <v>2925000000</v>
      </c>
      <c r="K290" s="66">
        <f t="shared" ref="K290:K312" si="236">+G290-H290+I290-J290</f>
        <v>0</v>
      </c>
      <c r="L290" s="66">
        <f>+L296+L298</f>
        <v>15000000000</v>
      </c>
      <c r="M290" s="42">
        <f t="shared" si="218"/>
        <v>1.7325095299284125E-3</v>
      </c>
      <c r="N290" s="66">
        <f>+N298</f>
        <v>0</v>
      </c>
      <c r="O290" s="66">
        <f t="shared" ref="O290:W290" si="237">+O296+O298</f>
        <v>12075000000</v>
      </c>
      <c r="P290" s="66">
        <f t="shared" si="237"/>
        <v>2925000000</v>
      </c>
      <c r="Q290" s="66">
        <f t="shared" si="237"/>
        <v>7925089410</v>
      </c>
      <c r="R290" s="66">
        <f t="shared" si="237"/>
        <v>7074910590</v>
      </c>
      <c r="S290" s="66">
        <f t="shared" si="237"/>
        <v>4149910590</v>
      </c>
      <c r="T290" s="66">
        <f t="shared" si="237"/>
        <v>1137045020</v>
      </c>
      <c r="U290" s="66">
        <f t="shared" si="237"/>
        <v>6788044390</v>
      </c>
      <c r="V290" s="66">
        <f t="shared" si="237"/>
        <v>1137045020</v>
      </c>
      <c r="W290" s="66">
        <f t="shared" si="237"/>
        <v>0</v>
      </c>
      <c r="X290" s="38">
        <f t="shared" si="223"/>
        <v>0.52833929400000001</v>
      </c>
      <c r="Y290" s="38">
        <f t="shared" si="224"/>
        <v>7.5803001333333328E-2</v>
      </c>
      <c r="Z290" s="38">
        <f t="shared" si="225"/>
        <v>7.5803001333333328E-2</v>
      </c>
      <c r="AA290" s="38">
        <f t="shared" si="210"/>
        <v>0.14347409362539923</v>
      </c>
      <c r="AB290" s="38">
        <f t="shared" si="204"/>
        <v>1</v>
      </c>
    </row>
    <row r="291" spans="1:28" ht="49.5" customHeight="1" x14ac:dyDescent="0.25">
      <c r="A291" s="96" t="s">
        <v>452</v>
      </c>
      <c r="B291" s="100" t="s">
        <v>41</v>
      </c>
      <c r="C291" s="34">
        <v>20</v>
      </c>
      <c r="D291" s="34" t="s">
        <v>38</v>
      </c>
      <c r="E291" s="95" t="s">
        <v>451</v>
      </c>
      <c r="F291" s="66">
        <f>+F300+F302</f>
        <v>21336005728</v>
      </c>
      <c r="G291" s="66">
        <f>+G300+G302</f>
        <v>0</v>
      </c>
      <c r="H291" s="66">
        <f>+H300+H302</f>
        <v>0</v>
      </c>
      <c r="I291" s="66">
        <f>+I300+I302</f>
        <v>2074546116</v>
      </c>
      <c r="J291" s="66">
        <f>+J300+J302</f>
        <v>2074546116</v>
      </c>
      <c r="K291" s="66">
        <f t="shared" si="236"/>
        <v>0</v>
      </c>
      <c r="L291" s="66">
        <f>+L300+L302</f>
        <v>21336005728</v>
      </c>
      <c r="M291" s="42">
        <f t="shared" si="218"/>
        <v>2.464322216957813E-3</v>
      </c>
      <c r="N291" s="66">
        <f t="shared" ref="N291:W291" si="238">+N300+N302</f>
        <v>0</v>
      </c>
      <c r="O291" s="66">
        <f t="shared" si="238"/>
        <v>20338566089</v>
      </c>
      <c r="P291" s="66">
        <f t="shared" si="238"/>
        <v>997439639</v>
      </c>
      <c r="Q291" s="66">
        <f t="shared" si="238"/>
        <v>9938443542.75</v>
      </c>
      <c r="R291" s="66">
        <f t="shared" si="238"/>
        <v>11397562185.25</v>
      </c>
      <c r="S291" s="66">
        <f t="shared" si="238"/>
        <v>10400122546.25</v>
      </c>
      <c r="T291" s="66">
        <f t="shared" si="238"/>
        <v>2322156696.75</v>
      </c>
      <c r="U291" s="66">
        <f t="shared" si="238"/>
        <v>7616286846</v>
      </c>
      <c r="V291" s="66">
        <f t="shared" si="238"/>
        <v>2313493858.75</v>
      </c>
      <c r="W291" s="66">
        <f t="shared" si="238"/>
        <v>8662838</v>
      </c>
      <c r="X291" s="38">
        <f t="shared" si="223"/>
        <v>0.46580619022366621</v>
      </c>
      <c r="Y291" s="38">
        <f t="shared" si="224"/>
        <v>0.10883746125464107</v>
      </c>
      <c r="Z291" s="38">
        <f t="shared" si="225"/>
        <v>0.10843144158486608</v>
      </c>
      <c r="AA291" s="38">
        <f t="shared" si="210"/>
        <v>0.23365396067918415</v>
      </c>
      <c r="AB291" s="38">
        <f t="shared" si="204"/>
        <v>0.9962694860290332</v>
      </c>
    </row>
    <row r="292" spans="1:28" ht="34.5" customHeight="1" x14ac:dyDescent="0.25">
      <c r="A292" s="96" t="s">
        <v>453</v>
      </c>
      <c r="B292" s="107" t="s">
        <v>37</v>
      </c>
      <c r="C292" s="34">
        <v>10</v>
      </c>
      <c r="D292" s="34" t="s">
        <v>38</v>
      </c>
      <c r="E292" s="40" t="s">
        <v>393</v>
      </c>
      <c r="F292" s="66">
        <f>+F293</f>
        <v>18384779632</v>
      </c>
      <c r="G292" s="66">
        <f>+G293</f>
        <v>0</v>
      </c>
      <c r="H292" s="66">
        <f>+H293</f>
        <v>0</v>
      </c>
      <c r="I292" s="66">
        <f>+I293</f>
        <v>0</v>
      </c>
      <c r="J292" s="66">
        <f>+J293</f>
        <v>0</v>
      </c>
      <c r="K292" s="66">
        <f t="shared" si="236"/>
        <v>0</v>
      </c>
      <c r="L292" s="66">
        <f>+L293</f>
        <v>18384779632</v>
      </c>
      <c r="M292" s="42">
        <f t="shared" si="218"/>
        <v>2.1234537278715846E-3</v>
      </c>
      <c r="N292" s="66">
        <f t="shared" ref="N292:W292" si="239">+N293</f>
        <v>0</v>
      </c>
      <c r="O292" s="66">
        <f t="shared" si="239"/>
        <v>16382355519</v>
      </c>
      <c r="P292" s="66">
        <f t="shared" si="239"/>
        <v>2002424113</v>
      </c>
      <c r="Q292" s="66">
        <f t="shared" si="239"/>
        <v>15608537794.959999</v>
      </c>
      <c r="R292" s="66">
        <f t="shared" si="239"/>
        <v>2776241837.0400009</v>
      </c>
      <c r="S292" s="66">
        <f t="shared" si="239"/>
        <v>773817724.04000092</v>
      </c>
      <c r="T292" s="66">
        <f t="shared" si="239"/>
        <v>5136573565.8299999</v>
      </c>
      <c r="U292" s="66">
        <f t="shared" si="239"/>
        <v>10471964229.129999</v>
      </c>
      <c r="V292" s="66">
        <f t="shared" si="239"/>
        <v>5062433434.8299999</v>
      </c>
      <c r="W292" s="66">
        <f t="shared" si="239"/>
        <v>74140131</v>
      </c>
      <c r="X292" s="38">
        <f t="shared" si="223"/>
        <v>0.84899237888020385</v>
      </c>
      <c r="Y292" s="38">
        <f t="shared" si="224"/>
        <v>0.27939271879492278</v>
      </c>
      <c r="Z292" s="38">
        <f t="shared" si="225"/>
        <v>0.27536002803201837</v>
      </c>
      <c r="AA292" s="38">
        <f t="shared" si="210"/>
        <v>0.32908742851547573</v>
      </c>
      <c r="AB292" s="38">
        <f t="shared" si="204"/>
        <v>0.98556622813830563</v>
      </c>
    </row>
    <row r="293" spans="1:28" ht="32.25" customHeight="1" x14ac:dyDescent="0.25">
      <c r="A293" s="102" t="s">
        <v>456</v>
      </c>
      <c r="B293" s="99" t="s">
        <v>37</v>
      </c>
      <c r="C293" s="44">
        <v>10</v>
      </c>
      <c r="D293" s="44" t="s">
        <v>38</v>
      </c>
      <c r="E293" s="108" t="s">
        <v>258</v>
      </c>
      <c r="F293" s="46">
        <v>18384779632</v>
      </c>
      <c r="G293" s="46">
        <v>0</v>
      </c>
      <c r="H293" s="46">
        <v>0</v>
      </c>
      <c r="I293" s="46">
        <v>0</v>
      </c>
      <c r="J293" s="46">
        <v>0</v>
      </c>
      <c r="K293" s="46">
        <f t="shared" si="236"/>
        <v>0</v>
      </c>
      <c r="L293" s="56">
        <f>+F293+K293</f>
        <v>18384779632</v>
      </c>
      <c r="M293" s="51">
        <f t="shared" si="218"/>
        <v>2.1234537278715846E-3</v>
      </c>
      <c r="N293" s="46">
        <v>0</v>
      </c>
      <c r="O293" s="46">
        <v>16382355519</v>
      </c>
      <c r="P293" s="46">
        <f>L293-O293</f>
        <v>2002424113</v>
      </c>
      <c r="Q293" s="46">
        <v>15608537794.959999</v>
      </c>
      <c r="R293" s="46">
        <f>+L293-Q293</f>
        <v>2776241837.0400009</v>
      </c>
      <c r="S293" s="46">
        <f>O293-Q293</f>
        <v>773817724.04000092</v>
      </c>
      <c r="T293" s="46">
        <v>5136573565.8299999</v>
      </c>
      <c r="U293" s="46">
        <f>+Q293-T293</f>
        <v>10471964229.129999</v>
      </c>
      <c r="V293" s="46">
        <v>5062433434.8299999</v>
      </c>
      <c r="W293" s="48">
        <f>+T293-V293</f>
        <v>74140131</v>
      </c>
      <c r="X293" s="49">
        <f t="shared" si="223"/>
        <v>0.84899237888020385</v>
      </c>
      <c r="Y293" s="49">
        <f t="shared" si="224"/>
        <v>0.27939271879492278</v>
      </c>
      <c r="Z293" s="49">
        <f t="shared" si="225"/>
        <v>0.27536002803201837</v>
      </c>
      <c r="AA293" s="49">
        <f t="shared" si="210"/>
        <v>0.32908742851547573</v>
      </c>
      <c r="AB293" s="49">
        <f t="shared" si="204"/>
        <v>0.98556622813830563</v>
      </c>
    </row>
    <row r="294" spans="1:28" ht="30.75" customHeight="1" x14ac:dyDescent="0.25">
      <c r="A294" s="96" t="s">
        <v>454</v>
      </c>
      <c r="B294" s="107" t="s">
        <v>37</v>
      </c>
      <c r="C294" s="34">
        <v>10</v>
      </c>
      <c r="D294" s="34" t="s">
        <v>38</v>
      </c>
      <c r="E294" s="40" t="s">
        <v>455</v>
      </c>
      <c r="F294" s="62">
        <f>+F295</f>
        <v>615459010</v>
      </c>
      <c r="G294" s="62">
        <f>+G295</f>
        <v>0</v>
      </c>
      <c r="H294" s="62">
        <f>+H295</f>
        <v>0</v>
      </c>
      <c r="I294" s="62">
        <f>+I295</f>
        <v>0</v>
      </c>
      <c r="J294" s="62">
        <f>+J295</f>
        <v>0</v>
      </c>
      <c r="K294" s="62">
        <f t="shared" si="236"/>
        <v>0</v>
      </c>
      <c r="L294" s="66">
        <f>+L295</f>
        <v>615459010</v>
      </c>
      <c r="M294" s="42">
        <f t="shared" si="218"/>
        <v>7.1085906673687071E-5</v>
      </c>
      <c r="N294" s="62">
        <f t="shared" ref="N294:W294" si="240">+N295</f>
        <v>0</v>
      </c>
      <c r="O294" s="62">
        <f t="shared" si="240"/>
        <v>615459010</v>
      </c>
      <c r="P294" s="62">
        <f t="shared" si="240"/>
        <v>0</v>
      </c>
      <c r="Q294" s="62">
        <f t="shared" si="240"/>
        <v>19869600</v>
      </c>
      <c r="R294" s="62">
        <f t="shared" si="240"/>
        <v>595589410</v>
      </c>
      <c r="S294" s="62">
        <f t="shared" si="240"/>
        <v>595589410</v>
      </c>
      <c r="T294" s="62">
        <f t="shared" si="240"/>
        <v>0</v>
      </c>
      <c r="U294" s="62">
        <f t="shared" si="240"/>
        <v>19869600</v>
      </c>
      <c r="V294" s="62">
        <f t="shared" si="240"/>
        <v>0</v>
      </c>
      <c r="W294" s="62">
        <f t="shared" si="240"/>
        <v>0</v>
      </c>
      <c r="X294" s="38">
        <f t="shared" si="223"/>
        <v>3.2284197123054546E-2</v>
      </c>
      <c r="Y294" s="38">
        <f t="shared" si="224"/>
        <v>0</v>
      </c>
      <c r="Z294" s="38">
        <f t="shared" si="225"/>
        <v>0</v>
      </c>
      <c r="AA294" s="38">
        <f t="shared" si="210"/>
        <v>0</v>
      </c>
      <c r="AB294" s="38" t="s">
        <v>40</v>
      </c>
    </row>
    <row r="295" spans="1:28" ht="48" customHeight="1" x14ac:dyDescent="0.25">
      <c r="A295" s="102" t="s">
        <v>457</v>
      </c>
      <c r="B295" s="103" t="s">
        <v>37</v>
      </c>
      <c r="C295" s="44">
        <v>10</v>
      </c>
      <c r="D295" s="44" t="s">
        <v>38</v>
      </c>
      <c r="E295" s="108" t="s">
        <v>258</v>
      </c>
      <c r="F295" s="46">
        <v>615459010</v>
      </c>
      <c r="G295" s="46">
        <v>0</v>
      </c>
      <c r="H295" s="46">
        <v>0</v>
      </c>
      <c r="I295" s="46">
        <v>0</v>
      </c>
      <c r="J295" s="46">
        <v>0</v>
      </c>
      <c r="K295" s="46">
        <f t="shared" si="236"/>
        <v>0</v>
      </c>
      <c r="L295" s="56">
        <f>+F295+K295</f>
        <v>615459010</v>
      </c>
      <c r="M295" s="51">
        <f t="shared" si="218"/>
        <v>7.1085906673687071E-5</v>
      </c>
      <c r="N295" s="112">
        <v>0</v>
      </c>
      <c r="O295" s="46">
        <v>615459010</v>
      </c>
      <c r="P295" s="46">
        <f>L295-O295</f>
        <v>0</v>
      </c>
      <c r="Q295" s="46">
        <v>19869600</v>
      </c>
      <c r="R295" s="46">
        <f>+L295-Q295</f>
        <v>595589410</v>
      </c>
      <c r="S295" s="46">
        <f>O295-Q295</f>
        <v>595589410</v>
      </c>
      <c r="T295" s="46">
        <v>0</v>
      </c>
      <c r="U295" s="46">
        <f>+Q295-T295</f>
        <v>19869600</v>
      </c>
      <c r="V295" s="46">
        <v>0</v>
      </c>
      <c r="W295" s="48">
        <f>+T295-V295</f>
        <v>0</v>
      </c>
      <c r="X295" s="49">
        <f t="shared" si="223"/>
        <v>3.2284197123054546E-2</v>
      </c>
      <c r="Y295" s="49">
        <f t="shared" si="224"/>
        <v>0</v>
      </c>
      <c r="Z295" s="49">
        <f t="shared" si="225"/>
        <v>0</v>
      </c>
      <c r="AA295" s="49">
        <f t="shared" si="210"/>
        <v>0</v>
      </c>
      <c r="AB295" s="49" t="s">
        <v>40</v>
      </c>
    </row>
    <row r="296" spans="1:28" ht="34.5" customHeight="1" x14ac:dyDescent="0.25">
      <c r="A296" s="96" t="s">
        <v>453</v>
      </c>
      <c r="B296" s="107" t="s">
        <v>37</v>
      </c>
      <c r="C296" s="34">
        <v>13</v>
      </c>
      <c r="D296" s="34" t="s">
        <v>38</v>
      </c>
      <c r="E296" s="40" t="s">
        <v>393</v>
      </c>
      <c r="F296" s="66">
        <f>+F297</f>
        <v>0</v>
      </c>
      <c r="G296" s="66">
        <f>+G297</f>
        <v>0</v>
      </c>
      <c r="H296" s="66">
        <f>+H297</f>
        <v>0</v>
      </c>
      <c r="I296" s="66">
        <f>+I297</f>
        <v>2925000000</v>
      </c>
      <c r="J296" s="66">
        <f>+J297</f>
        <v>0</v>
      </c>
      <c r="K296" s="66">
        <f t="shared" si="236"/>
        <v>2925000000</v>
      </c>
      <c r="L296" s="66">
        <f>+L297</f>
        <v>2925000000</v>
      </c>
      <c r="M296" s="42">
        <f t="shared" si="218"/>
        <v>3.3783935833604041E-4</v>
      </c>
      <c r="N296" s="66">
        <f t="shared" ref="N296:W296" si="241">+N297</f>
        <v>0</v>
      </c>
      <c r="O296" s="66">
        <f t="shared" si="241"/>
        <v>0</v>
      </c>
      <c r="P296" s="66">
        <f t="shared" si="241"/>
        <v>2925000000</v>
      </c>
      <c r="Q296" s="66">
        <f t="shared" si="241"/>
        <v>0</v>
      </c>
      <c r="R296" s="66">
        <f t="shared" si="241"/>
        <v>2925000000</v>
      </c>
      <c r="S296" s="66">
        <f t="shared" si="241"/>
        <v>0</v>
      </c>
      <c r="T296" s="66">
        <f t="shared" si="241"/>
        <v>0</v>
      </c>
      <c r="U296" s="66">
        <f t="shared" si="241"/>
        <v>0</v>
      </c>
      <c r="V296" s="66">
        <f t="shared" si="241"/>
        <v>0</v>
      </c>
      <c r="W296" s="66">
        <f t="shared" si="241"/>
        <v>0</v>
      </c>
      <c r="X296" s="38">
        <f t="shared" si="223"/>
        <v>0</v>
      </c>
      <c r="Y296" s="38">
        <f t="shared" si="224"/>
        <v>0</v>
      </c>
      <c r="Z296" s="38">
        <f t="shared" si="225"/>
        <v>0</v>
      </c>
      <c r="AA296" s="38" t="s">
        <v>40</v>
      </c>
      <c r="AB296" s="38" t="s">
        <v>40</v>
      </c>
    </row>
    <row r="297" spans="1:28" ht="48" customHeight="1" x14ac:dyDescent="0.25">
      <c r="A297" s="102" t="s">
        <v>456</v>
      </c>
      <c r="B297" s="103" t="s">
        <v>37</v>
      </c>
      <c r="C297" s="44">
        <v>13</v>
      </c>
      <c r="D297" s="44" t="s">
        <v>38</v>
      </c>
      <c r="E297" s="108" t="s">
        <v>258</v>
      </c>
      <c r="F297" s="46">
        <v>0</v>
      </c>
      <c r="G297" s="46">
        <v>0</v>
      </c>
      <c r="H297" s="46">
        <v>0</v>
      </c>
      <c r="I297" s="46">
        <v>2925000000</v>
      </c>
      <c r="J297" s="46">
        <v>0</v>
      </c>
      <c r="K297" s="46">
        <f t="shared" si="236"/>
        <v>2925000000</v>
      </c>
      <c r="L297" s="56">
        <f>+F297+K297</f>
        <v>2925000000</v>
      </c>
      <c r="M297" s="51">
        <f t="shared" si="218"/>
        <v>3.3783935833604041E-4</v>
      </c>
      <c r="N297" s="112">
        <v>0</v>
      </c>
      <c r="O297" s="46">
        <v>0</v>
      </c>
      <c r="P297" s="46">
        <f>L297-O297</f>
        <v>2925000000</v>
      </c>
      <c r="Q297" s="46">
        <v>0</v>
      </c>
      <c r="R297" s="46">
        <f>+L297-Q297</f>
        <v>2925000000</v>
      </c>
      <c r="S297" s="46">
        <f>O297-Q297</f>
        <v>0</v>
      </c>
      <c r="T297" s="46">
        <v>0</v>
      </c>
      <c r="U297" s="46">
        <f>+Q297-T297</f>
        <v>0</v>
      </c>
      <c r="V297" s="46">
        <v>0</v>
      </c>
      <c r="W297" s="48">
        <f>+T297-V297</f>
        <v>0</v>
      </c>
      <c r="X297" s="49">
        <f t="shared" si="223"/>
        <v>0</v>
      </c>
      <c r="Y297" s="49">
        <f t="shared" si="224"/>
        <v>0</v>
      </c>
      <c r="Z297" s="49">
        <f t="shared" si="225"/>
        <v>0</v>
      </c>
      <c r="AA297" s="49" t="s">
        <v>40</v>
      </c>
      <c r="AB297" s="49" t="s">
        <v>40</v>
      </c>
    </row>
    <row r="298" spans="1:28" ht="30.75" customHeight="1" x14ac:dyDescent="0.25">
      <c r="A298" s="96" t="s">
        <v>454</v>
      </c>
      <c r="B298" s="107" t="s">
        <v>37</v>
      </c>
      <c r="C298" s="34">
        <v>13</v>
      </c>
      <c r="D298" s="34" t="s">
        <v>38</v>
      </c>
      <c r="E298" s="40" t="s">
        <v>455</v>
      </c>
      <c r="F298" s="62">
        <f>+F299</f>
        <v>15000000000</v>
      </c>
      <c r="G298" s="62">
        <f>+G299</f>
        <v>0</v>
      </c>
      <c r="H298" s="62">
        <f>+H299</f>
        <v>0</v>
      </c>
      <c r="I298" s="62">
        <f>+I299</f>
        <v>0</v>
      </c>
      <c r="J298" s="62">
        <f>+J299</f>
        <v>2925000000</v>
      </c>
      <c r="K298" s="62">
        <f t="shared" si="236"/>
        <v>-2925000000</v>
      </c>
      <c r="L298" s="66">
        <f>+L299</f>
        <v>12075000000</v>
      </c>
      <c r="M298" s="42">
        <f t="shared" si="218"/>
        <v>1.394670171592372E-3</v>
      </c>
      <c r="N298" s="62">
        <f>+N299+N297</f>
        <v>0</v>
      </c>
      <c r="O298" s="62">
        <f t="shared" ref="O298:W298" si="242">+O299</f>
        <v>12075000000</v>
      </c>
      <c r="P298" s="62">
        <f t="shared" si="242"/>
        <v>0</v>
      </c>
      <c r="Q298" s="62">
        <f t="shared" si="242"/>
        <v>7925089410</v>
      </c>
      <c r="R298" s="62">
        <f t="shared" si="242"/>
        <v>4149910590</v>
      </c>
      <c r="S298" s="62">
        <f t="shared" si="242"/>
        <v>4149910590</v>
      </c>
      <c r="T298" s="62">
        <f t="shared" si="242"/>
        <v>1137045020</v>
      </c>
      <c r="U298" s="62">
        <f t="shared" si="242"/>
        <v>6788044390</v>
      </c>
      <c r="V298" s="62">
        <f t="shared" si="242"/>
        <v>1137045020</v>
      </c>
      <c r="W298" s="62">
        <f t="shared" si="242"/>
        <v>0</v>
      </c>
      <c r="X298" s="38">
        <f t="shared" si="223"/>
        <v>0.65632210434782612</v>
      </c>
      <c r="Y298" s="38">
        <f t="shared" si="224"/>
        <v>9.4165219047619042E-2</v>
      </c>
      <c r="Z298" s="38">
        <f t="shared" si="225"/>
        <v>9.4165219047619042E-2</v>
      </c>
      <c r="AA298" s="38">
        <f>+T298/Q298</f>
        <v>0.14347409362539923</v>
      </c>
      <c r="AB298" s="38">
        <f t="shared" ref="AB298:AB312" si="243">+V298/T298</f>
        <v>1</v>
      </c>
    </row>
    <row r="299" spans="1:28" ht="48" customHeight="1" x14ac:dyDescent="0.25">
      <c r="A299" s="102" t="s">
        <v>457</v>
      </c>
      <c r="B299" s="103" t="s">
        <v>37</v>
      </c>
      <c r="C299" s="44">
        <v>13</v>
      </c>
      <c r="D299" s="44" t="s">
        <v>38</v>
      </c>
      <c r="E299" s="108" t="s">
        <v>258</v>
      </c>
      <c r="F299" s="46">
        <v>15000000000</v>
      </c>
      <c r="G299" s="46">
        <v>0</v>
      </c>
      <c r="H299" s="46">
        <v>0</v>
      </c>
      <c r="I299" s="46">
        <v>0</v>
      </c>
      <c r="J299" s="46">
        <v>2925000000</v>
      </c>
      <c r="K299" s="46">
        <f t="shared" si="236"/>
        <v>-2925000000</v>
      </c>
      <c r="L299" s="56">
        <f>+F299+K299</f>
        <v>12075000000</v>
      </c>
      <c r="M299" s="51">
        <f t="shared" si="218"/>
        <v>1.394670171592372E-3</v>
      </c>
      <c r="N299" s="112">
        <v>0</v>
      </c>
      <c r="O299" s="46">
        <v>12075000000</v>
      </c>
      <c r="P299" s="46">
        <f>L299-O299</f>
        <v>0</v>
      </c>
      <c r="Q299" s="46">
        <v>7925089410</v>
      </c>
      <c r="R299" s="46">
        <f>+L299-Q299</f>
        <v>4149910590</v>
      </c>
      <c r="S299" s="46">
        <f>O299-Q299</f>
        <v>4149910590</v>
      </c>
      <c r="T299" s="46">
        <v>1137045020</v>
      </c>
      <c r="U299" s="46">
        <f>+Q299-T299</f>
        <v>6788044390</v>
      </c>
      <c r="V299" s="46">
        <v>1137045020</v>
      </c>
      <c r="W299" s="48">
        <f>+T299-V299</f>
        <v>0</v>
      </c>
      <c r="X299" s="49">
        <f t="shared" si="223"/>
        <v>0.65632210434782612</v>
      </c>
      <c r="Y299" s="49">
        <f t="shared" si="224"/>
        <v>9.4165219047619042E-2</v>
      </c>
      <c r="Z299" s="49">
        <f t="shared" si="225"/>
        <v>9.4165219047619042E-2</v>
      </c>
      <c r="AA299" s="49">
        <f>+T299/Q299</f>
        <v>0.14347409362539923</v>
      </c>
      <c r="AB299" s="49">
        <f t="shared" si="243"/>
        <v>1</v>
      </c>
    </row>
    <row r="300" spans="1:28" ht="34.5" customHeight="1" x14ac:dyDescent="0.25">
      <c r="A300" s="96" t="s">
        <v>453</v>
      </c>
      <c r="B300" s="107" t="s">
        <v>41</v>
      </c>
      <c r="C300" s="34">
        <v>20</v>
      </c>
      <c r="D300" s="34" t="s">
        <v>38</v>
      </c>
      <c r="E300" s="40" t="s">
        <v>393</v>
      </c>
      <c r="F300" s="66">
        <f>+F301</f>
        <v>5269459612</v>
      </c>
      <c r="G300" s="66">
        <f>+G301</f>
        <v>0</v>
      </c>
      <c r="H300" s="66">
        <f>+H301</f>
        <v>0</v>
      </c>
      <c r="I300" s="66">
        <f>+I301</f>
        <v>2074546116</v>
      </c>
      <c r="J300" s="66">
        <f>+J301</f>
        <v>0</v>
      </c>
      <c r="K300" s="66">
        <f t="shared" si="236"/>
        <v>2074546116</v>
      </c>
      <c r="L300" s="66">
        <f>+L301</f>
        <v>7344005728</v>
      </c>
      <c r="M300" s="42">
        <f t="shared" si="218"/>
        <v>8.4823732744058989E-4</v>
      </c>
      <c r="N300" s="66">
        <f t="shared" ref="N300:W300" si="244">+N301</f>
        <v>0</v>
      </c>
      <c r="O300" s="66">
        <f t="shared" si="244"/>
        <v>6346566089</v>
      </c>
      <c r="P300" s="66">
        <f t="shared" si="244"/>
        <v>997439639</v>
      </c>
      <c r="Q300" s="66">
        <f t="shared" si="244"/>
        <v>6074436028</v>
      </c>
      <c r="R300" s="66">
        <f t="shared" si="244"/>
        <v>1269569700</v>
      </c>
      <c r="S300" s="66">
        <f t="shared" si="244"/>
        <v>272130061</v>
      </c>
      <c r="T300" s="66">
        <f t="shared" si="244"/>
        <v>1530098217</v>
      </c>
      <c r="U300" s="66">
        <f t="shared" si="244"/>
        <v>4544337811</v>
      </c>
      <c r="V300" s="66">
        <f t="shared" si="244"/>
        <v>1521435379</v>
      </c>
      <c r="W300" s="66">
        <f t="shared" si="244"/>
        <v>8662838</v>
      </c>
      <c r="X300" s="38">
        <f t="shared" si="223"/>
        <v>0.82712844365581084</v>
      </c>
      <c r="Y300" s="38">
        <f t="shared" si="224"/>
        <v>0.20834654460661661</v>
      </c>
      <c r="Z300" s="38">
        <f t="shared" si="225"/>
        <v>0.20716696518894653</v>
      </c>
      <c r="AA300" s="38">
        <f>+T300/Q300</f>
        <v>0.25189140357179507</v>
      </c>
      <c r="AB300" s="38">
        <f t="shared" si="243"/>
        <v>0.99433837782192513</v>
      </c>
    </row>
    <row r="301" spans="1:28" ht="48" customHeight="1" x14ac:dyDescent="0.25">
      <c r="A301" s="102" t="s">
        <v>456</v>
      </c>
      <c r="B301" s="103" t="s">
        <v>41</v>
      </c>
      <c r="C301" s="44">
        <v>20</v>
      </c>
      <c r="D301" s="44" t="s">
        <v>38</v>
      </c>
      <c r="E301" s="108" t="s">
        <v>258</v>
      </c>
      <c r="F301" s="46">
        <v>5269459612</v>
      </c>
      <c r="G301" s="46">
        <v>0</v>
      </c>
      <c r="H301" s="46">
        <v>0</v>
      </c>
      <c r="I301" s="46">
        <v>2074546116</v>
      </c>
      <c r="J301" s="46">
        <v>0</v>
      </c>
      <c r="K301" s="46">
        <f t="shared" si="236"/>
        <v>2074546116</v>
      </c>
      <c r="L301" s="56">
        <f>+F301+K301</f>
        <v>7344005728</v>
      </c>
      <c r="M301" s="51">
        <f t="shared" si="218"/>
        <v>8.4823732744058989E-4</v>
      </c>
      <c r="N301" s="112">
        <v>0</v>
      </c>
      <c r="O301" s="46">
        <v>6346566089</v>
      </c>
      <c r="P301" s="46">
        <f>L301-O301</f>
        <v>997439639</v>
      </c>
      <c r="Q301" s="46">
        <v>6074436028</v>
      </c>
      <c r="R301" s="46">
        <f>+L301-Q301</f>
        <v>1269569700</v>
      </c>
      <c r="S301" s="46">
        <f>O301-Q301</f>
        <v>272130061</v>
      </c>
      <c r="T301" s="46">
        <v>1530098217</v>
      </c>
      <c r="U301" s="46">
        <f>+Q301-T301</f>
        <v>4544337811</v>
      </c>
      <c r="V301" s="46">
        <v>1521435379</v>
      </c>
      <c r="W301" s="48">
        <f>+T301-V301</f>
        <v>8662838</v>
      </c>
      <c r="X301" s="49">
        <f t="shared" si="223"/>
        <v>0.82712844365581084</v>
      </c>
      <c r="Y301" s="49">
        <f t="shared" si="224"/>
        <v>0.20834654460661661</v>
      </c>
      <c r="Z301" s="49">
        <f t="shared" si="225"/>
        <v>0.20716696518894653</v>
      </c>
      <c r="AA301" s="49">
        <f>+T301/Q301</f>
        <v>0.25189140357179507</v>
      </c>
      <c r="AB301" s="49">
        <f t="shared" si="243"/>
        <v>0.99433837782192513</v>
      </c>
    </row>
    <row r="302" spans="1:28" ht="30.75" customHeight="1" x14ac:dyDescent="0.25">
      <c r="A302" s="96" t="s">
        <v>454</v>
      </c>
      <c r="B302" s="100" t="s">
        <v>41</v>
      </c>
      <c r="C302" s="34">
        <v>20</v>
      </c>
      <c r="D302" s="34" t="s">
        <v>38</v>
      </c>
      <c r="E302" s="40" t="s">
        <v>455</v>
      </c>
      <c r="F302" s="62">
        <f>+F303</f>
        <v>16066546116</v>
      </c>
      <c r="G302" s="62">
        <f>+G303</f>
        <v>0</v>
      </c>
      <c r="H302" s="62">
        <f>+H303</f>
        <v>0</v>
      </c>
      <c r="I302" s="62">
        <f>+I303</f>
        <v>0</v>
      </c>
      <c r="J302" s="62">
        <f>+J303</f>
        <v>2074546116</v>
      </c>
      <c r="K302" s="62">
        <f t="shared" si="236"/>
        <v>-2074546116</v>
      </c>
      <c r="L302" s="66">
        <f>+L303</f>
        <v>13992000000</v>
      </c>
      <c r="M302" s="42">
        <f t="shared" si="218"/>
        <v>1.6160848895172232E-3</v>
      </c>
      <c r="N302" s="62">
        <f t="shared" ref="N302:W302" si="245">+N303</f>
        <v>0</v>
      </c>
      <c r="O302" s="62">
        <f t="shared" si="245"/>
        <v>13992000000</v>
      </c>
      <c r="P302" s="62">
        <f t="shared" si="245"/>
        <v>0</v>
      </c>
      <c r="Q302" s="62">
        <f t="shared" si="245"/>
        <v>3864007514.75</v>
      </c>
      <c r="R302" s="62">
        <f t="shared" si="245"/>
        <v>10127992485.25</v>
      </c>
      <c r="S302" s="62">
        <f t="shared" si="245"/>
        <v>10127992485.25</v>
      </c>
      <c r="T302" s="62">
        <f t="shared" si="245"/>
        <v>792058479.75</v>
      </c>
      <c r="U302" s="62">
        <f t="shared" si="245"/>
        <v>3071949035</v>
      </c>
      <c r="V302" s="62">
        <f t="shared" si="245"/>
        <v>792058479.75</v>
      </c>
      <c r="W302" s="62">
        <f t="shared" si="245"/>
        <v>0</v>
      </c>
      <c r="X302" s="38">
        <f t="shared" si="223"/>
        <v>0.27615834153444824</v>
      </c>
      <c r="Y302" s="38">
        <f t="shared" si="224"/>
        <v>5.6607953098198972E-2</v>
      </c>
      <c r="Z302" s="38">
        <f t="shared" si="225"/>
        <v>5.6607953098198972E-2</v>
      </c>
      <c r="AA302" s="38">
        <f>+T302/Q302</f>
        <v>0.20498367995571715</v>
      </c>
      <c r="AB302" s="38">
        <f t="shared" si="243"/>
        <v>1</v>
      </c>
    </row>
    <row r="303" spans="1:28" ht="48" customHeight="1" x14ac:dyDescent="0.25">
      <c r="A303" s="102" t="s">
        <v>457</v>
      </c>
      <c r="B303" s="103" t="s">
        <v>41</v>
      </c>
      <c r="C303" s="44">
        <v>20</v>
      </c>
      <c r="D303" s="44" t="s">
        <v>38</v>
      </c>
      <c r="E303" s="108" t="s">
        <v>258</v>
      </c>
      <c r="F303" s="46">
        <v>16066546116</v>
      </c>
      <c r="G303" s="46">
        <v>0</v>
      </c>
      <c r="H303" s="46">
        <v>0</v>
      </c>
      <c r="I303" s="46">
        <v>0</v>
      </c>
      <c r="J303" s="46">
        <v>2074546116</v>
      </c>
      <c r="K303" s="46">
        <f t="shared" si="236"/>
        <v>-2074546116</v>
      </c>
      <c r="L303" s="56">
        <f t="shared" ref="L303" si="246">+F303+K303</f>
        <v>13992000000</v>
      </c>
      <c r="M303" s="51">
        <f t="shared" si="218"/>
        <v>1.6160848895172232E-3</v>
      </c>
      <c r="N303" s="112">
        <v>0</v>
      </c>
      <c r="O303" s="46">
        <v>13992000000</v>
      </c>
      <c r="P303" s="46">
        <f t="shared" ref="P303" si="247">L303-O303</f>
        <v>0</v>
      </c>
      <c r="Q303" s="46">
        <v>3864007514.75</v>
      </c>
      <c r="R303" s="46">
        <f t="shared" ref="R303" si="248">+L303-Q303</f>
        <v>10127992485.25</v>
      </c>
      <c r="S303" s="46">
        <f t="shared" ref="S303" si="249">O303-Q303</f>
        <v>10127992485.25</v>
      </c>
      <c r="T303" s="46">
        <v>792058479.75</v>
      </c>
      <c r="U303" s="46">
        <f t="shared" ref="U303" si="250">+Q303-T303</f>
        <v>3071949035</v>
      </c>
      <c r="V303" s="46">
        <v>792058479.75</v>
      </c>
      <c r="W303" s="48">
        <f t="shared" ref="W303" si="251">+T303-V303</f>
        <v>0</v>
      </c>
      <c r="X303" s="49">
        <f t="shared" si="223"/>
        <v>0.27615834153444824</v>
      </c>
      <c r="Y303" s="49">
        <f t="shared" si="224"/>
        <v>5.6607953098198972E-2</v>
      </c>
      <c r="Z303" s="49">
        <f t="shared" si="225"/>
        <v>5.6607953098198972E-2</v>
      </c>
      <c r="AA303" s="49">
        <f t="shared" ref="AA303:AA312" si="252">+T303/Q303</f>
        <v>0.20498367995571715</v>
      </c>
      <c r="AB303" s="49">
        <f t="shared" si="243"/>
        <v>1</v>
      </c>
    </row>
    <row r="304" spans="1:28" ht="66" customHeight="1" x14ac:dyDescent="0.25">
      <c r="A304" s="96" t="s">
        <v>458</v>
      </c>
      <c r="B304" s="100" t="s">
        <v>37</v>
      </c>
      <c r="C304" s="34">
        <v>10</v>
      </c>
      <c r="D304" s="34" t="s">
        <v>38</v>
      </c>
      <c r="E304" s="95" t="s">
        <v>459</v>
      </c>
      <c r="F304" s="66">
        <f t="shared" ref="F304:J306" si="253">+F305</f>
        <v>6215000000</v>
      </c>
      <c r="G304" s="66">
        <f t="shared" si="253"/>
        <v>0</v>
      </c>
      <c r="H304" s="66">
        <f t="shared" si="253"/>
        <v>0</v>
      </c>
      <c r="I304" s="66">
        <f t="shared" si="253"/>
        <v>0</v>
      </c>
      <c r="J304" s="66">
        <f t="shared" si="253"/>
        <v>0</v>
      </c>
      <c r="K304" s="66">
        <f t="shared" si="236"/>
        <v>0</v>
      </c>
      <c r="L304" s="66">
        <f>+L305</f>
        <v>6215000000</v>
      </c>
      <c r="M304" s="42">
        <f t="shared" si="218"/>
        <v>7.178364485670055E-4</v>
      </c>
      <c r="N304" s="66">
        <f t="shared" ref="N304:W306" si="254">+N305</f>
        <v>0</v>
      </c>
      <c r="O304" s="66">
        <f t="shared" si="254"/>
        <v>4939375560.8500004</v>
      </c>
      <c r="P304" s="66">
        <f t="shared" si="254"/>
        <v>1275624439.1499996</v>
      </c>
      <c r="Q304" s="66">
        <f t="shared" si="254"/>
        <v>4779596400.8500004</v>
      </c>
      <c r="R304" s="66">
        <f t="shared" si="254"/>
        <v>1435403599.1499996</v>
      </c>
      <c r="S304" s="66">
        <f t="shared" si="254"/>
        <v>159779160</v>
      </c>
      <c r="T304" s="66">
        <f t="shared" si="254"/>
        <v>2877817407.9000001</v>
      </c>
      <c r="U304" s="66">
        <f t="shared" si="254"/>
        <v>1901778992.9500003</v>
      </c>
      <c r="V304" s="66">
        <f t="shared" si="254"/>
        <v>2877817407.9000001</v>
      </c>
      <c r="W304" s="66">
        <f t="shared" si="254"/>
        <v>0</v>
      </c>
      <c r="X304" s="38">
        <f t="shared" si="223"/>
        <v>0.76904205967015293</v>
      </c>
      <c r="Y304" s="38">
        <f t="shared" si="224"/>
        <v>0.46304383071600969</v>
      </c>
      <c r="Z304" s="38">
        <f t="shared" si="225"/>
        <v>0.46304383071600969</v>
      </c>
      <c r="AA304" s="38">
        <f t="shared" si="252"/>
        <v>0.6021046897156862</v>
      </c>
      <c r="AB304" s="38">
        <f t="shared" si="243"/>
        <v>1</v>
      </c>
    </row>
    <row r="305" spans="1:28" ht="60.75" customHeight="1" x14ac:dyDescent="0.25">
      <c r="A305" s="96" t="s">
        <v>460</v>
      </c>
      <c r="B305" s="100" t="s">
        <v>37</v>
      </c>
      <c r="C305" s="34">
        <v>10</v>
      </c>
      <c r="D305" s="34" t="s">
        <v>38</v>
      </c>
      <c r="E305" s="95" t="s">
        <v>459</v>
      </c>
      <c r="F305" s="66">
        <f t="shared" si="253"/>
        <v>6215000000</v>
      </c>
      <c r="G305" s="66">
        <f t="shared" si="253"/>
        <v>0</v>
      </c>
      <c r="H305" s="66">
        <f t="shared" si="253"/>
        <v>0</v>
      </c>
      <c r="I305" s="66">
        <f t="shared" si="253"/>
        <v>0</v>
      </c>
      <c r="J305" s="66">
        <f t="shared" si="253"/>
        <v>0</v>
      </c>
      <c r="K305" s="66">
        <f t="shared" si="236"/>
        <v>0</v>
      </c>
      <c r="L305" s="66">
        <f>+L306</f>
        <v>6215000000</v>
      </c>
      <c r="M305" s="42">
        <f t="shared" si="218"/>
        <v>7.178364485670055E-4</v>
      </c>
      <c r="N305" s="66">
        <f t="shared" si="254"/>
        <v>0</v>
      </c>
      <c r="O305" s="66">
        <f t="shared" si="254"/>
        <v>4939375560.8500004</v>
      </c>
      <c r="P305" s="66">
        <f t="shared" si="254"/>
        <v>1275624439.1499996</v>
      </c>
      <c r="Q305" s="66">
        <f t="shared" si="254"/>
        <v>4779596400.8500004</v>
      </c>
      <c r="R305" s="66">
        <f t="shared" si="254"/>
        <v>1435403599.1499996</v>
      </c>
      <c r="S305" s="66">
        <f t="shared" si="254"/>
        <v>159779160</v>
      </c>
      <c r="T305" s="66">
        <f t="shared" si="254"/>
        <v>2877817407.9000001</v>
      </c>
      <c r="U305" s="66">
        <f t="shared" si="254"/>
        <v>1901778992.9500003</v>
      </c>
      <c r="V305" s="66">
        <f t="shared" si="254"/>
        <v>2877817407.9000001</v>
      </c>
      <c r="W305" s="66">
        <f t="shared" si="254"/>
        <v>0</v>
      </c>
      <c r="X305" s="38">
        <f t="shared" si="223"/>
        <v>0.76904205967015293</v>
      </c>
      <c r="Y305" s="38">
        <f t="shared" si="224"/>
        <v>0.46304383071600969</v>
      </c>
      <c r="Z305" s="38">
        <f t="shared" si="225"/>
        <v>0.46304383071600969</v>
      </c>
      <c r="AA305" s="38">
        <f t="shared" si="252"/>
        <v>0.6021046897156862</v>
      </c>
      <c r="AB305" s="38">
        <f t="shared" si="243"/>
        <v>1</v>
      </c>
    </row>
    <row r="306" spans="1:28" ht="35.25" customHeight="1" x14ac:dyDescent="0.25">
      <c r="A306" s="96" t="s">
        <v>461</v>
      </c>
      <c r="B306" s="100" t="s">
        <v>37</v>
      </c>
      <c r="C306" s="34">
        <v>10</v>
      </c>
      <c r="D306" s="34" t="s">
        <v>38</v>
      </c>
      <c r="E306" s="95" t="s">
        <v>462</v>
      </c>
      <c r="F306" s="66">
        <f t="shared" si="253"/>
        <v>6215000000</v>
      </c>
      <c r="G306" s="66">
        <f t="shared" si="253"/>
        <v>0</v>
      </c>
      <c r="H306" s="66">
        <f t="shared" si="253"/>
        <v>0</v>
      </c>
      <c r="I306" s="66">
        <f t="shared" si="253"/>
        <v>0</v>
      </c>
      <c r="J306" s="66">
        <f t="shared" si="253"/>
        <v>0</v>
      </c>
      <c r="K306" s="66">
        <f t="shared" si="236"/>
        <v>0</v>
      </c>
      <c r="L306" s="66">
        <f>+L307</f>
        <v>6215000000</v>
      </c>
      <c r="M306" s="42">
        <f t="shared" si="218"/>
        <v>7.178364485670055E-4</v>
      </c>
      <c r="N306" s="66">
        <f t="shared" si="254"/>
        <v>0</v>
      </c>
      <c r="O306" s="66">
        <f t="shared" si="254"/>
        <v>4939375560.8500004</v>
      </c>
      <c r="P306" s="66">
        <f t="shared" si="254"/>
        <v>1275624439.1499996</v>
      </c>
      <c r="Q306" s="66">
        <f t="shared" si="254"/>
        <v>4779596400.8500004</v>
      </c>
      <c r="R306" s="66">
        <f t="shared" si="254"/>
        <v>1435403599.1499996</v>
      </c>
      <c r="S306" s="66">
        <f t="shared" si="254"/>
        <v>159779160</v>
      </c>
      <c r="T306" s="66">
        <f t="shared" si="254"/>
        <v>2877817407.9000001</v>
      </c>
      <c r="U306" s="66">
        <f t="shared" si="254"/>
        <v>1901778992.9500003</v>
      </c>
      <c r="V306" s="66">
        <f t="shared" si="254"/>
        <v>2877817407.9000001</v>
      </c>
      <c r="W306" s="66">
        <f t="shared" si="254"/>
        <v>0</v>
      </c>
      <c r="X306" s="38">
        <f t="shared" si="223"/>
        <v>0.76904205967015293</v>
      </c>
      <c r="Y306" s="38">
        <f t="shared" si="224"/>
        <v>0.46304383071600969</v>
      </c>
      <c r="Z306" s="38">
        <f t="shared" si="225"/>
        <v>0.46304383071600969</v>
      </c>
      <c r="AA306" s="38">
        <f t="shared" si="252"/>
        <v>0.6021046897156862</v>
      </c>
      <c r="AB306" s="38">
        <f t="shared" si="243"/>
        <v>1</v>
      </c>
    </row>
    <row r="307" spans="1:28" ht="48.75" customHeight="1" x14ac:dyDescent="0.25">
      <c r="A307" s="43" t="s">
        <v>463</v>
      </c>
      <c r="B307" s="103" t="s">
        <v>37</v>
      </c>
      <c r="C307" s="44">
        <v>10</v>
      </c>
      <c r="D307" s="44" t="s">
        <v>38</v>
      </c>
      <c r="E307" s="108" t="s">
        <v>258</v>
      </c>
      <c r="F307" s="46">
        <v>6215000000</v>
      </c>
      <c r="G307" s="46">
        <v>0</v>
      </c>
      <c r="H307" s="46">
        <v>0</v>
      </c>
      <c r="I307" s="46">
        <v>0</v>
      </c>
      <c r="J307" s="46">
        <v>0</v>
      </c>
      <c r="K307" s="46">
        <f t="shared" si="236"/>
        <v>0</v>
      </c>
      <c r="L307" s="56">
        <f>+F307+K307</f>
        <v>6215000000</v>
      </c>
      <c r="M307" s="51">
        <f t="shared" si="218"/>
        <v>7.178364485670055E-4</v>
      </c>
      <c r="N307" s="46">
        <v>0</v>
      </c>
      <c r="O307" s="46">
        <v>4939375560.8500004</v>
      </c>
      <c r="P307" s="46">
        <f>L307-O307</f>
        <v>1275624439.1499996</v>
      </c>
      <c r="Q307" s="46">
        <v>4779596400.8500004</v>
      </c>
      <c r="R307" s="46">
        <f>+L307-Q307</f>
        <v>1435403599.1499996</v>
      </c>
      <c r="S307" s="46">
        <f>O307-Q307</f>
        <v>159779160</v>
      </c>
      <c r="T307" s="46">
        <v>2877817407.9000001</v>
      </c>
      <c r="U307" s="46">
        <f>+Q307-T307</f>
        <v>1901778992.9500003</v>
      </c>
      <c r="V307" s="46">
        <v>2877817407.9000001</v>
      </c>
      <c r="W307" s="48">
        <f>+T307-V307</f>
        <v>0</v>
      </c>
      <c r="X307" s="49">
        <f t="shared" si="223"/>
        <v>0.76904205967015293</v>
      </c>
      <c r="Y307" s="49">
        <f t="shared" si="224"/>
        <v>0.46304383071600969</v>
      </c>
      <c r="Z307" s="49">
        <f t="shared" si="225"/>
        <v>0.46304383071600969</v>
      </c>
      <c r="AA307" s="49">
        <f t="shared" si="252"/>
        <v>0.6021046897156862</v>
      </c>
      <c r="AB307" s="49">
        <f t="shared" si="243"/>
        <v>1</v>
      </c>
    </row>
    <row r="308" spans="1:28" ht="72" customHeight="1" x14ac:dyDescent="0.25">
      <c r="A308" s="96" t="s">
        <v>464</v>
      </c>
      <c r="B308" s="100" t="s">
        <v>37</v>
      </c>
      <c r="C308" s="34">
        <v>10</v>
      </c>
      <c r="D308" s="34" t="s">
        <v>38</v>
      </c>
      <c r="E308" s="95" t="s">
        <v>465</v>
      </c>
      <c r="F308" s="66">
        <f t="shared" ref="F308:J310" si="255">+F309</f>
        <v>904000000</v>
      </c>
      <c r="G308" s="66">
        <f t="shared" si="255"/>
        <v>0</v>
      </c>
      <c r="H308" s="66">
        <f t="shared" si="255"/>
        <v>0</v>
      </c>
      <c r="I308" s="66">
        <f t="shared" si="255"/>
        <v>0</v>
      </c>
      <c r="J308" s="66">
        <f t="shared" si="255"/>
        <v>0</v>
      </c>
      <c r="K308" s="66">
        <f t="shared" si="236"/>
        <v>0</v>
      </c>
      <c r="L308" s="66">
        <f>+L309</f>
        <v>904000000</v>
      </c>
      <c r="M308" s="42">
        <f t="shared" si="218"/>
        <v>1.0441257433701899E-4</v>
      </c>
      <c r="N308" s="66">
        <f t="shared" ref="N308:W310" si="256">+N309</f>
        <v>0</v>
      </c>
      <c r="O308" s="66">
        <f t="shared" si="256"/>
        <v>700194096.02999997</v>
      </c>
      <c r="P308" s="66">
        <f t="shared" si="256"/>
        <v>203805903.97000003</v>
      </c>
      <c r="Q308" s="66">
        <f t="shared" si="256"/>
        <v>631586823.74000001</v>
      </c>
      <c r="R308" s="66">
        <f t="shared" si="256"/>
        <v>272413176.25999999</v>
      </c>
      <c r="S308" s="66">
        <f t="shared" si="256"/>
        <v>68607272.289999962</v>
      </c>
      <c r="T308" s="66">
        <f t="shared" si="256"/>
        <v>275447339.74000001</v>
      </c>
      <c r="U308" s="66">
        <f t="shared" si="256"/>
        <v>356139484</v>
      </c>
      <c r="V308" s="66">
        <f t="shared" si="256"/>
        <v>263124367.74000001</v>
      </c>
      <c r="W308" s="66">
        <f t="shared" si="256"/>
        <v>12322972</v>
      </c>
      <c r="X308" s="38">
        <f t="shared" si="223"/>
        <v>0.69865799086283187</v>
      </c>
      <c r="Y308" s="38">
        <f t="shared" si="224"/>
        <v>0.30469838466814159</v>
      </c>
      <c r="Z308" s="38">
        <f t="shared" si="225"/>
        <v>0.29106677847345136</v>
      </c>
      <c r="AA308" s="38">
        <f t="shared" si="252"/>
        <v>0.43611951577601482</v>
      </c>
      <c r="AB308" s="38">
        <f t="shared" si="243"/>
        <v>0.95526196763551285</v>
      </c>
    </row>
    <row r="309" spans="1:28" ht="49.5" customHeight="1" x14ac:dyDescent="0.25">
      <c r="A309" s="96" t="s">
        <v>466</v>
      </c>
      <c r="B309" s="100" t="s">
        <v>37</v>
      </c>
      <c r="C309" s="34">
        <v>10</v>
      </c>
      <c r="D309" s="34" t="s">
        <v>38</v>
      </c>
      <c r="E309" s="95" t="s">
        <v>465</v>
      </c>
      <c r="F309" s="66">
        <f t="shared" si="255"/>
        <v>904000000</v>
      </c>
      <c r="G309" s="66">
        <f t="shared" si="255"/>
        <v>0</v>
      </c>
      <c r="H309" s="66">
        <f t="shared" si="255"/>
        <v>0</v>
      </c>
      <c r="I309" s="66">
        <f t="shared" si="255"/>
        <v>0</v>
      </c>
      <c r="J309" s="66">
        <f t="shared" si="255"/>
        <v>0</v>
      </c>
      <c r="K309" s="66">
        <f t="shared" si="236"/>
        <v>0</v>
      </c>
      <c r="L309" s="66">
        <f>+L310</f>
        <v>904000000</v>
      </c>
      <c r="M309" s="42">
        <f t="shared" si="218"/>
        <v>1.0441257433701899E-4</v>
      </c>
      <c r="N309" s="66">
        <f t="shared" si="256"/>
        <v>0</v>
      </c>
      <c r="O309" s="66">
        <f t="shared" si="256"/>
        <v>700194096.02999997</v>
      </c>
      <c r="P309" s="66">
        <f t="shared" si="256"/>
        <v>203805903.97000003</v>
      </c>
      <c r="Q309" s="66">
        <f t="shared" si="256"/>
        <v>631586823.74000001</v>
      </c>
      <c r="R309" s="66">
        <f t="shared" si="256"/>
        <v>272413176.25999999</v>
      </c>
      <c r="S309" s="66">
        <f t="shared" si="256"/>
        <v>68607272.289999962</v>
      </c>
      <c r="T309" s="66">
        <f t="shared" si="256"/>
        <v>275447339.74000001</v>
      </c>
      <c r="U309" s="66">
        <f t="shared" si="256"/>
        <v>356139484</v>
      </c>
      <c r="V309" s="66">
        <f t="shared" si="256"/>
        <v>263124367.74000001</v>
      </c>
      <c r="W309" s="66">
        <f t="shared" si="256"/>
        <v>12322972</v>
      </c>
      <c r="X309" s="38">
        <f t="shared" si="223"/>
        <v>0.69865799086283187</v>
      </c>
      <c r="Y309" s="38">
        <f t="shared" si="224"/>
        <v>0.30469838466814159</v>
      </c>
      <c r="Z309" s="38">
        <f t="shared" si="225"/>
        <v>0.29106677847345136</v>
      </c>
      <c r="AA309" s="38">
        <f t="shared" si="252"/>
        <v>0.43611951577601482</v>
      </c>
      <c r="AB309" s="38">
        <f t="shared" si="243"/>
        <v>0.95526196763551285</v>
      </c>
    </row>
    <row r="310" spans="1:28" ht="35.25" customHeight="1" x14ac:dyDescent="0.25">
      <c r="A310" s="96" t="s">
        <v>467</v>
      </c>
      <c r="B310" s="100" t="s">
        <v>37</v>
      </c>
      <c r="C310" s="34">
        <v>10</v>
      </c>
      <c r="D310" s="34" t="s">
        <v>38</v>
      </c>
      <c r="E310" s="95" t="s">
        <v>468</v>
      </c>
      <c r="F310" s="66">
        <f t="shared" si="255"/>
        <v>904000000</v>
      </c>
      <c r="G310" s="66">
        <f t="shared" si="255"/>
        <v>0</v>
      </c>
      <c r="H310" s="66">
        <f t="shared" si="255"/>
        <v>0</v>
      </c>
      <c r="I310" s="66">
        <f t="shared" si="255"/>
        <v>0</v>
      </c>
      <c r="J310" s="66">
        <f t="shared" si="255"/>
        <v>0</v>
      </c>
      <c r="K310" s="66">
        <f t="shared" si="236"/>
        <v>0</v>
      </c>
      <c r="L310" s="66">
        <f>+L311</f>
        <v>904000000</v>
      </c>
      <c r="M310" s="42">
        <f t="shared" si="218"/>
        <v>1.0441257433701899E-4</v>
      </c>
      <c r="N310" s="66">
        <f t="shared" si="256"/>
        <v>0</v>
      </c>
      <c r="O310" s="66">
        <f t="shared" si="256"/>
        <v>700194096.02999997</v>
      </c>
      <c r="P310" s="66">
        <f t="shared" si="256"/>
        <v>203805903.97000003</v>
      </c>
      <c r="Q310" s="66">
        <f t="shared" si="256"/>
        <v>631586823.74000001</v>
      </c>
      <c r="R310" s="66">
        <f t="shared" si="256"/>
        <v>272413176.25999999</v>
      </c>
      <c r="S310" s="66">
        <f t="shared" si="256"/>
        <v>68607272.289999962</v>
      </c>
      <c r="T310" s="66">
        <f t="shared" si="256"/>
        <v>275447339.74000001</v>
      </c>
      <c r="U310" s="66">
        <f t="shared" si="256"/>
        <v>356139484</v>
      </c>
      <c r="V310" s="66">
        <f t="shared" si="256"/>
        <v>263124367.74000001</v>
      </c>
      <c r="W310" s="66">
        <f t="shared" si="256"/>
        <v>12322972</v>
      </c>
      <c r="X310" s="38">
        <f t="shared" si="223"/>
        <v>0.69865799086283187</v>
      </c>
      <c r="Y310" s="38">
        <f t="shared" si="224"/>
        <v>0.30469838466814159</v>
      </c>
      <c r="Z310" s="38">
        <f t="shared" si="225"/>
        <v>0.29106677847345136</v>
      </c>
      <c r="AA310" s="38">
        <f t="shared" si="252"/>
        <v>0.43611951577601482</v>
      </c>
      <c r="AB310" s="38">
        <f t="shared" si="243"/>
        <v>0.95526196763551285</v>
      </c>
    </row>
    <row r="311" spans="1:28" ht="42.75" customHeight="1" x14ac:dyDescent="0.25">
      <c r="A311" s="43" t="s">
        <v>469</v>
      </c>
      <c r="B311" s="103" t="s">
        <v>37</v>
      </c>
      <c r="C311" s="44">
        <v>10</v>
      </c>
      <c r="D311" s="44" t="s">
        <v>38</v>
      </c>
      <c r="E311" s="108" t="s">
        <v>258</v>
      </c>
      <c r="F311" s="56">
        <v>904000000</v>
      </c>
      <c r="G311" s="46">
        <v>0</v>
      </c>
      <c r="H311" s="46">
        <v>0</v>
      </c>
      <c r="I311" s="46">
        <v>0</v>
      </c>
      <c r="J311" s="46">
        <v>0</v>
      </c>
      <c r="K311" s="46">
        <f t="shared" si="236"/>
        <v>0</v>
      </c>
      <c r="L311" s="56">
        <f>+F311+K311</f>
        <v>904000000</v>
      </c>
      <c r="M311" s="51">
        <f t="shared" si="218"/>
        <v>1.0441257433701899E-4</v>
      </c>
      <c r="N311" s="46">
        <v>0</v>
      </c>
      <c r="O311" s="46">
        <v>700194096.02999997</v>
      </c>
      <c r="P311" s="46">
        <f>L311-O311</f>
        <v>203805903.97000003</v>
      </c>
      <c r="Q311" s="46">
        <v>631586823.74000001</v>
      </c>
      <c r="R311" s="46">
        <f>+L311-Q311</f>
        <v>272413176.25999999</v>
      </c>
      <c r="S311" s="46">
        <f>O311-Q311</f>
        <v>68607272.289999962</v>
      </c>
      <c r="T311" s="46">
        <v>275447339.74000001</v>
      </c>
      <c r="U311" s="46">
        <f>+Q311-T311</f>
        <v>356139484</v>
      </c>
      <c r="V311" s="46">
        <v>263124367.74000001</v>
      </c>
      <c r="W311" s="48">
        <f>+T311-V311</f>
        <v>12322972</v>
      </c>
      <c r="X311" s="49">
        <f t="shared" si="223"/>
        <v>0.69865799086283187</v>
      </c>
      <c r="Y311" s="49">
        <f t="shared" si="224"/>
        <v>0.30469838466814159</v>
      </c>
      <c r="Z311" s="49">
        <f t="shared" si="225"/>
        <v>0.29106677847345136</v>
      </c>
      <c r="AA311" s="49">
        <f t="shared" si="252"/>
        <v>0.43611951577601482</v>
      </c>
      <c r="AB311" s="49">
        <f t="shared" si="243"/>
        <v>0.95526196763551285</v>
      </c>
    </row>
    <row r="312" spans="1:28" s="118" customFormat="1" ht="33" customHeight="1" thickBot="1" x14ac:dyDescent="0.3">
      <c r="A312" s="301" t="s">
        <v>470</v>
      </c>
      <c r="B312" s="302"/>
      <c r="C312" s="302"/>
      <c r="D312" s="302"/>
      <c r="E312" s="302"/>
      <c r="F312" s="114">
        <f>+F7+F8+F114+F116+F126+F127+F128</f>
        <v>7891961033334</v>
      </c>
      <c r="G312" s="114">
        <f>+G7+G8+G114+G116+G126+G127+G128+G115</f>
        <v>766000000000</v>
      </c>
      <c r="H312" s="114">
        <f>+H7+H8+H114+H116+H126+H127+H128+H115</f>
        <v>0</v>
      </c>
      <c r="I312" s="114">
        <f>+I7+I8+I114+I116+I126+I127+I128+I115</f>
        <v>6516681748</v>
      </c>
      <c r="J312" s="114">
        <f>+J7+J8+J114+J116+J126+J127+J128+J115</f>
        <v>6516681748</v>
      </c>
      <c r="K312" s="114">
        <f t="shared" si="236"/>
        <v>766000000000</v>
      </c>
      <c r="L312" s="114">
        <f>+L7+L8+L114+L116+L126+L127+L128+L115</f>
        <v>8657961033334</v>
      </c>
      <c r="M312" s="115">
        <f t="shared" si="218"/>
        <v>1</v>
      </c>
      <c r="N312" s="114">
        <f>+N7+N8+N114+N116+N126+N127+N128</f>
        <v>10913069000</v>
      </c>
      <c r="O312" s="114">
        <f>+O7+O8+O114+O116+O126+O127+O128+O115</f>
        <v>6051391529390.4199</v>
      </c>
      <c r="P312" s="114">
        <f>+P7+P8+P114+P116+P126+P127+P128+P115</f>
        <v>2606569503943.5801</v>
      </c>
      <c r="Q312" s="114">
        <f>+Q7+Q8+Q114+Q116+Q126+Q127+Q128+Q115</f>
        <v>5974027837745.9004</v>
      </c>
      <c r="R312" s="114">
        <f t="shared" ref="R312:W312" si="257">+R7+R8+R114+R116+R126+R127+R128</f>
        <v>2137933195588.1001</v>
      </c>
      <c r="S312" s="114">
        <f t="shared" si="257"/>
        <v>77363691644.520004</v>
      </c>
      <c r="T312" s="114">
        <f t="shared" si="257"/>
        <v>2239060375381.7998</v>
      </c>
      <c r="U312" s="114">
        <f t="shared" si="257"/>
        <v>3734967462364.1001</v>
      </c>
      <c r="V312" s="114">
        <f t="shared" si="257"/>
        <v>2237260370460.1099</v>
      </c>
      <c r="W312" s="114">
        <f t="shared" si="257"/>
        <v>1800004921.6900001</v>
      </c>
      <c r="X312" s="116">
        <f t="shared" si="223"/>
        <v>0.69000401073015993</v>
      </c>
      <c r="Y312" s="116">
        <f t="shared" si="224"/>
        <v>0.25861289589560377</v>
      </c>
      <c r="Z312" s="116">
        <f t="shared" si="225"/>
        <v>0.25840499418355406</v>
      </c>
      <c r="AA312" s="116">
        <f t="shared" si="252"/>
        <v>0.37479911982242026</v>
      </c>
      <c r="AB312" s="117">
        <f t="shared" si="243"/>
        <v>0.99919608915352132</v>
      </c>
    </row>
    <row r="313" spans="1:28" s="120" customFormat="1" ht="15" customHeight="1" thickBot="1" x14ac:dyDescent="0.3">
      <c r="A313" s="119" t="s">
        <v>471</v>
      </c>
      <c r="E313" s="121"/>
      <c r="F313" s="122"/>
      <c r="G313" s="122"/>
      <c r="H313" s="122"/>
      <c r="I313" s="122"/>
      <c r="J313" s="122"/>
      <c r="K313" s="122"/>
      <c r="L313" s="259"/>
      <c r="M313" s="123"/>
      <c r="N313" s="122"/>
      <c r="O313" s="122"/>
      <c r="P313" s="122"/>
      <c r="Q313" s="122"/>
      <c r="R313" s="122"/>
      <c r="S313" s="122"/>
      <c r="T313" s="122"/>
      <c r="U313" s="122"/>
      <c r="V313" s="122" t="s">
        <v>546</v>
      </c>
      <c r="W313" s="122"/>
      <c r="X313" s="124"/>
      <c r="Y313" s="124"/>
      <c r="Z313" s="124"/>
      <c r="AA313" s="124"/>
      <c r="AB313" s="124"/>
    </row>
    <row r="314" spans="1:28" s="118" customFormat="1" ht="242.25" customHeight="1" thickBot="1" x14ac:dyDescent="0.3">
      <c r="A314" s="303" t="s">
        <v>563</v>
      </c>
      <c r="B314" s="304"/>
      <c r="C314" s="304"/>
      <c r="D314" s="304"/>
      <c r="E314" s="304"/>
      <c r="F314" s="304"/>
      <c r="G314" s="304"/>
      <c r="H314" s="304"/>
      <c r="I314" s="304"/>
      <c r="J314" s="304"/>
      <c r="K314" s="304"/>
      <c r="L314" s="304"/>
      <c r="M314" s="304"/>
      <c r="N314" s="305"/>
      <c r="O314" s="125"/>
      <c r="P314" s="125"/>
      <c r="Q314" s="125"/>
      <c r="R314" s="125"/>
      <c r="S314" s="125"/>
      <c r="T314" s="125"/>
      <c r="U314" s="125"/>
      <c r="V314" s="125"/>
      <c r="W314" s="125"/>
      <c r="X314" s="126"/>
      <c r="Y314" s="126"/>
      <c r="Z314" s="126"/>
      <c r="AA314" s="126"/>
      <c r="AB314" s="126"/>
    </row>
    <row r="315" spans="1:28" s="120" customFormat="1" ht="15.75" customHeight="1" x14ac:dyDescent="0.25">
      <c r="A315" s="127" t="s">
        <v>558</v>
      </c>
      <c r="E315" s="121"/>
      <c r="F315" s="121"/>
      <c r="G315" s="121"/>
      <c r="H315" s="121"/>
      <c r="I315" s="121"/>
      <c r="J315" s="121"/>
      <c r="K315" s="121"/>
      <c r="L315" s="260"/>
      <c r="M315" s="128"/>
      <c r="N315" s="129"/>
      <c r="O315" s="128"/>
      <c r="P315" s="128"/>
      <c r="Q315" s="128"/>
      <c r="R315" s="128"/>
      <c r="S315" s="128"/>
      <c r="T315" s="128"/>
      <c r="U315" s="128"/>
      <c r="V315" s="128"/>
      <c r="W315" s="128"/>
      <c r="X315" s="130"/>
      <c r="Y315" s="130"/>
      <c r="Z315" s="130"/>
      <c r="AA315" s="130"/>
      <c r="AB315" s="130"/>
    </row>
    <row r="316" spans="1:28" s="130" customFormat="1" x14ac:dyDescent="0.25">
      <c r="A316" s="127" t="s">
        <v>474</v>
      </c>
      <c r="B316" s="5"/>
      <c r="C316" s="3"/>
      <c r="D316" s="3"/>
      <c r="E316" s="8"/>
      <c r="F316" s="8"/>
      <c r="G316" s="8"/>
      <c r="H316" s="8"/>
      <c r="I316" s="8"/>
      <c r="J316" s="8"/>
      <c r="K316" s="8"/>
      <c r="L316" s="261"/>
      <c r="M316" s="9"/>
      <c r="N316" s="10"/>
      <c r="O316" s="9"/>
      <c r="P316" s="9"/>
      <c r="Q316" s="9"/>
      <c r="R316" s="9"/>
      <c r="S316" s="9"/>
      <c r="T316" s="9"/>
      <c r="U316" s="9"/>
      <c r="V316" s="9"/>
      <c r="W316" s="9"/>
    </row>
    <row r="317" spans="1:28" x14ac:dyDescent="0.25">
      <c r="L317" s="282"/>
    </row>
    <row r="318" spans="1:28" s="130" customFormat="1" x14ac:dyDescent="0.25">
      <c r="A318" s="3"/>
      <c r="B318" s="5"/>
      <c r="C318" s="3"/>
      <c r="D318" s="3"/>
      <c r="E318" s="8"/>
      <c r="F318" s="7"/>
      <c r="G318" s="8"/>
      <c r="H318" s="8"/>
      <c r="I318" s="8"/>
      <c r="J318" s="8"/>
      <c r="K318" s="8"/>
      <c r="L318" s="261"/>
      <c r="M318" s="16"/>
      <c r="N318" s="131"/>
      <c r="O318" s="16"/>
      <c r="P318" s="16"/>
      <c r="Q318" s="16"/>
      <c r="R318" s="16"/>
      <c r="S318" s="16"/>
      <c r="T318" s="16"/>
      <c r="U318" s="16"/>
      <c r="V318" s="16"/>
      <c r="W318" s="16"/>
    </row>
    <row r="319" spans="1:28" s="130" customFormat="1" x14ac:dyDescent="0.25">
      <c r="A319" s="3"/>
      <c r="B319" s="5"/>
      <c r="C319" s="3"/>
      <c r="D319" s="3"/>
      <c r="E319" s="8"/>
      <c r="F319" s="7"/>
      <c r="G319" s="8"/>
      <c r="H319" s="8"/>
      <c r="I319" s="8"/>
      <c r="J319" s="8"/>
      <c r="K319" s="8"/>
      <c r="L319" s="261"/>
      <c r="M319" s="16"/>
      <c r="N319" s="131"/>
      <c r="O319" s="16"/>
      <c r="P319" s="16"/>
      <c r="Q319" s="16"/>
      <c r="R319" s="16"/>
      <c r="S319" s="16"/>
      <c r="T319" s="16"/>
      <c r="U319" s="16"/>
      <c r="V319" s="16"/>
      <c r="W319" s="16"/>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312:E312"/>
    <mergeCell ref="A314:N314"/>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09F93-79C1-4C6D-BE45-A75CD9690BAA}">
  <sheetPr>
    <tabColor theme="0"/>
  </sheetPr>
  <dimension ref="A1:XDV322"/>
  <sheetViews>
    <sheetView zoomScale="75" zoomScaleNormal="75" workbookViewId="0">
      <pane xSplit="4" ySplit="6" topLeftCell="J7" activePane="bottomRight" state="frozen"/>
      <selection activeCell="F317" sqref="F317"/>
      <selection pane="topRight" activeCell="F317" sqref="F317"/>
      <selection pane="bottomLeft" activeCell="F317" sqref="F317"/>
      <selection pane="bottomRight" activeCell="A3" sqref="A3:AB3"/>
    </sheetView>
  </sheetViews>
  <sheetFormatPr baseColWidth="10" defaultRowHeight="15.75" x14ac:dyDescent="0.25"/>
  <cols>
    <col min="1" max="1" width="37.5703125" style="3" customWidth="1"/>
    <col min="2" max="2" width="16.140625" style="5" customWidth="1"/>
    <col min="3" max="3" width="11" style="3" customWidth="1"/>
    <col min="4" max="4" width="10.5703125" style="3" customWidth="1"/>
    <col min="5" max="5" width="49.28515625" style="8" customWidth="1"/>
    <col min="6" max="6" width="30.85546875" style="8" customWidth="1"/>
    <col min="7" max="7" width="26.42578125" style="8" customWidth="1"/>
    <col min="8" max="8" width="17.28515625" style="8" customWidth="1"/>
    <col min="9" max="9" width="27.85546875" style="8" customWidth="1"/>
    <col min="10" max="10" width="27" style="8" customWidth="1"/>
    <col min="11" max="11" width="30" style="8" customWidth="1"/>
    <col min="12" max="12" width="37.28515625" style="261" customWidth="1"/>
    <col min="13" max="13" width="17" style="16" customWidth="1"/>
    <col min="14" max="14" width="26.140625" style="131" customWidth="1"/>
    <col min="15" max="15" width="31.28515625" style="16" customWidth="1"/>
    <col min="16" max="16" width="30.7109375" style="16" customWidth="1"/>
    <col min="17" max="17" width="34.140625" style="16" customWidth="1"/>
    <col min="18" max="19" width="28.140625" style="16" customWidth="1"/>
    <col min="20" max="20" width="29.42578125" style="16" customWidth="1"/>
    <col min="21" max="21" width="30.140625" style="16" customWidth="1"/>
    <col min="22" max="22" width="29.42578125" style="16" customWidth="1"/>
    <col min="23" max="23" width="26" style="16" customWidth="1"/>
    <col min="24" max="24" width="25.28515625" style="130" customWidth="1"/>
    <col min="25" max="25" width="21.42578125" style="130" customWidth="1"/>
    <col min="26" max="26" width="17.5703125" style="130" customWidth="1"/>
    <col min="27" max="27" width="18.28515625" style="130" customWidth="1"/>
    <col min="28" max="28" width="19" style="130" customWidth="1"/>
    <col min="29" max="16384" width="11.42578125" style="3"/>
  </cols>
  <sheetData>
    <row r="1" spans="1:28" s="1" customFormat="1" ht="23.25" x14ac:dyDescent="0.25">
      <c r="A1" s="312" t="s">
        <v>0</v>
      </c>
      <c r="B1" s="312"/>
      <c r="C1" s="312"/>
      <c r="D1" s="312"/>
      <c r="E1" s="312"/>
      <c r="F1" s="312"/>
      <c r="G1" s="312"/>
      <c r="H1" s="312"/>
      <c r="I1" s="312"/>
      <c r="J1" s="312"/>
      <c r="K1" s="312"/>
      <c r="L1" s="312"/>
      <c r="M1" s="312"/>
      <c r="N1" s="312"/>
      <c r="O1" s="312"/>
      <c r="P1" s="312"/>
      <c r="Q1" s="312"/>
      <c r="R1" s="312"/>
      <c r="S1" s="312"/>
      <c r="T1" s="312"/>
      <c r="U1" s="312"/>
      <c r="V1" s="312"/>
      <c r="W1" s="312"/>
      <c r="X1" s="312"/>
      <c r="Y1" s="312"/>
      <c r="Z1" s="312"/>
      <c r="AA1" s="312"/>
      <c r="AB1" s="312"/>
    </row>
    <row r="2" spans="1:28" s="1" customFormat="1" ht="24.95" customHeight="1" x14ac:dyDescent="0.25">
      <c r="A2" s="313" t="s">
        <v>1</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row>
    <row r="3" spans="1:28" ht="24.95" customHeight="1" x14ac:dyDescent="0.25">
      <c r="A3" s="314" t="s">
        <v>564</v>
      </c>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row>
    <row r="4" spans="1:28" ht="15.75" customHeight="1" thickBot="1" x14ac:dyDescent="0.3">
      <c r="A4" s="4"/>
      <c r="C4" s="50"/>
      <c r="E4" s="6"/>
      <c r="F4" s="7"/>
      <c r="I4" s="7"/>
      <c r="J4" s="7"/>
      <c r="K4" s="7"/>
      <c r="L4" s="247"/>
      <c r="M4" s="9"/>
      <c r="N4" s="10"/>
      <c r="O4" s="11"/>
      <c r="P4" s="11"/>
      <c r="Q4" s="4" t="s">
        <v>3</v>
      </c>
      <c r="R4" s="12"/>
      <c r="S4" s="13" t="s">
        <v>4</v>
      </c>
      <c r="T4" s="14" t="s">
        <v>5</v>
      </c>
      <c r="U4" s="15"/>
      <c r="W4" s="14"/>
      <c r="X4" s="17"/>
      <c r="Y4" s="17"/>
      <c r="Z4" s="17"/>
      <c r="AA4" s="17"/>
      <c r="AB4" s="17"/>
    </row>
    <row r="5" spans="1:28" ht="29.25" customHeight="1" x14ac:dyDescent="0.25">
      <c r="A5" s="331" t="s">
        <v>6</v>
      </c>
      <c r="B5" s="333" t="s">
        <v>7</v>
      </c>
      <c r="C5" s="333" t="s">
        <v>8</v>
      </c>
      <c r="D5" s="333" t="s">
        <v>9</v>
      </c>
      <c r="E5" s="333" t="s">
        <v>10</v>
      </c>
      <c r="F5" s="333" t="s">
        <v>11</v>
      </c>
      <c r="G5" s="333" t="s">
        <v>12</v>
      </c>
      <c r="H5" s="333"/>
      <c r="I5" s="333"/>
      <c r="J5" s="333"/>
      <c r="K5" s="327"/>
      <c r="L5" s="323" t="s">
        <v>13</v>
      </c>
      <c r="M5" s="323" t="s">
        <v>14</v>
      </c>
      <c r="N5" s="323" t="s">
        <v>15</v>
      </c>
      <c r="O5" s="321" t="s">
        <v>16</v>
      </c>
      <c r="P5" s="321" t="s">
        <v>17</v>
      </c>
      <c r="Q5" s="321" t="s">
        <v>18</v>
      </c>
      <c r="R5" s="321" t="s">
        <v>19</v>
      </c>
      <c r="S5" s="321" t="s">
        <v>20</v>
      </c>
      <c r="T5" s="321" t="s">
        <v>21</v>
      </c>
      <c r="U5" s="321" t="s">
        <v>22</v>
      </c>
      <c r="V5" s="321" t="s">
        <v>23</v>
      </c>
      <c r="W5" s="321" t="s">
        <v>24</v>
      </c>
      <c r="X5" s="329" t="s">
        <v>25</v>
      </c>
      <c r="Y5" s="329"/>
      <c r="Z5" s="329"/>
      <c r="AA5" s="329"/>
      <c r="AB5" s="330"/>
    </row>
    <row r="6" spans="1:28" ht="84.75" customHeight="1" thickBot="1" x14ac:dyDescent="0.3">
      <c r="A6" s="332"/>
      <c r="B6" s="334"/>
      <c r="C6" s="334"/>
      <c r="D6" s="334"/>
      <c r="E6" s="334"/>
      <c r="F6" s="334"/>
      <c r="G6" s="281" t="s">
        <v>26</v>
      </c>
      <c r="H6" s="281" t="s">
        <v>27</v>
      </c>
      <c r="I6" s="281" t="s">
        <v>28</v>
      </c>
      <c r="J6" s="281" t="s">
        <v>29</v>
      </c>
      <c r="K6" s="246" t="s">
        <v>30</v>
      </c>
      <c r="L6" s="324"/>
      <c r="M6" s="324"/>
      <c r="N6" s="324"/>
      <c r="O6" s="322"/>
      <c r="P6" s="322"/>
      <c r="Q6" s="322"/>
      <c r="R6" s="322"/>
      <c r="S6" s="322"/>
      <c r="T6" s="322"/>
      <c r="U6" s="322"/>
      <c r="V6" s="322"/>
      <c r="W6" s="322"/>
      <c r="X6" s="139" t="s">
        <v>31</v>
      </c>
      <c r="Y6" s="139" t="s">
        <v>32</v>
      </c>
      <c r="Z6" s="139" t="s">
        <v>33</v>
      </c>
      <c r="AA6" s="139" t="s">
        <v>34</v>
      </c>
      <c r="AB6" s="140" t="s">
        <v>35</v>
      </c>
    </row>
    <row r="7" spans="1:28" s="4" customFormat="1" ht="28.5" customHeight="1" thickBot="1" x14ac:dyDescent="0.3">
      <c r="A7" s="21" t="s">
        <v>36</v>
      </c>
      <c r="B7" s="22" t="s">
        <v>37</v>
      </c>
      <c r="C7" s="22">
        <v>10</v>
      </c>
      <c r="D7" s="22" t="s">
        <v>38</v>
      </c>
      <c r="E7" s="23" t="s">
        <v>39</v>
      </c>
      <c r="F7" s="24">
        <f>+F109</f>
        <v>10073090054</v>
      </c>
      <c r="G7" s="24">
        <f>+G109</f>
        <v>0</v>
      </c>
      <c r="H7" s="24">
        <f>+H109</f>
        <v>0</v>
      </c>
      <c r="I7" s="24">
        <f>+I109</f>
        <v>0</v>
      </c>
      <c r="J7" s="24">
        <f>+J109</f>
        <v>0</v>
      </c>
      <c r="K7" s="24">
        <f t="shared" ref="K7:K75" si="0">+G7-H7+I7-J7</f>
        <v>0</v>
      </c>
      <c r="L7" s="248">
        <f>+F7+K7</f>
        <v>10073090054</v>
      </c>
      <c r="M7" s="25">
        <f t="shared" ref="M7:M14" si="1">L7/$L$315</f>
        <v>1.163448300958807E-3</v>
      </c>
      <c r="N7" s="24">
        <f t="shared" ref="N7:W7" si="2">+N109</f>
        <v>0</v>
      </c>
      <c r="O7" s="24">
        <f t="shared" si="2"/>
        <v>35920372.799999997</v>
      </c>
      <c r="P7" s="24">
        <f t="shared" si="2"/>
        <v>10037169681.200001</v>
      </c>
      <c r="Q7" s="24">
        <f t="shared" si="2"/>
        <v>35918696.899999999</v>
      </c>
      <c r="R7" s="24">
        <f t="shared" si="2"/>
        <v>10037171357.099998</v>
      </c>
      <c r="S7" s="24">
        <f t="shared" si="2"/>
        <v>1675.8999999999996</v>
      </c>
      <c r="T7" s="24">
        <f t="shared" si="2"/>
        <v>35918696.899999999</v>
      </c>
      <c r="U7" s="24">
        <f t="shared" si="2"/>
        <v>0</v>
      </c>
      <c r="V7" s="24">
        <f t="shared" si="2"/>
        <v>35918696.899999999</v>
      </c>
      <c r="W7" s="24">
        <f t="shared" si="2"/>
        <v>0</v>
      </c>
      <c r="X7" s="30">
        <f t="shared" ref="X7:X75" si="3">+Q7/L7</f>
        <v>3.5658071860220062E-3</v>
      </c>
      <c r="Y7" s="31">
        <f t="shared" ref="Y7:Y75" si="4">+T7/L7</f>
        <v>3.5658071860220062E-3</v>
      </c>
      <c r="Z7" s="31">
        <f t="shared" ref="Z7:Z75" si="5">+V7/L7</f>
        <v>3.5658071860220062E-3</v>
      </c>
      <c r="AA7" s="31">
        <f t="shared" ref="AA7:AA36" si="6">+T7/Q7</f>
        <v>1</v>
      </c>
      <c r="AB7" s="32">
        <f t="shared" ref="AB7:AB36" si="7">+V7/T7</f>
        <v>1</v>
      </c>
    </row>
    <row r="8" spans="1:28" s="4" customFormat="1" ht="28.5" customHeight="1" thickBot="1" x14ac:dyDescent="0.3">
      <c r="A8" s="21" t="s">
        <v>36</v>
      </c>
      <c r="B8" s="22" t="s">
        <v>41</v>
      </c>
      <c r="C8" s="22">
        <v>20</v>
      </c>
      <c r="D8" s="22" t="s">
        <v>38</v>
      </c>
      <c r="E8" s="23" t="s">
        <v>39</v>
      </c>
      <c r="F8" s="24">
        <f>+F9+F38+F100+F113</f>
        <v>103864906976</v>
      </c>
      <c r="G8" s="24">
        <f>+G9+G38+G100+G113</f>
        <v>0</v>
      </c>
      <c r="H8" s="24">
        <f>+H9+H38+H100+H113</f>
        <v>0</v>
      </c>
      <c r="I8" s="24">
        <f>+I9+I38+I100+I113</f>
        <v>1213540318</v>
      </c>
      <c r="J8" s="24">
        <f>+J9+J38+J100+J113</f>
        <v>1213540318</v>
      </c>
      <c r="K8" s="24">
        <f t="shared" si="0"/>
        <v>0</v>
      </c>
      <c r="L8" s="248">
        <f>+F8+K8</f>
        <v>103864906976</v>
      </c>
      <c r="M8" s="25">
        <f t="shared" si="1"/>
        <v>1.1996462744069869E-2</v>
      </c>
      <c r="N8" s="24">
        <f t="shared" ref="N8:W8" si="8">+N9+N38+N100+N113</f>
        <v>10913069000</v>
      </c>
      <c r="O8" s="24">
        <f t="shared" si="8"/>
        <v>76444232548.830002</v>
      </c>
      <c r="P8" s="24">
        <f t="shared" si="8"/>
        <v>27420674427.169998</v>
      </c>
      <c r="Q8" s="24">
        <f t="shared" si="8"/>
        <v>54964151049.900002</v>
      </c>
      <c r="R8" s="24">
        <f t="shared" si="8"/>
        <v>48900755926.100006</v>
      </c>
      <c r="S8" s="24">
        <f t="shared" si="8"/>
        <v>21480081498.93</v>
      </c>
      <c r="T8" s="24">
        <f t="shared" si="8"/>
        <v>48510390992.610001</v>
      </c>
      <c r="U8" s="24">
        <f t="shared" si="8"/>
        <v>6453760057.29</v>
      </c>
      <c r="V8" s="24">
        <f t="shared" si="8"/>
        <v>47135800208.180008</v>
      </c>
      <c r="W8" s="24">
        <f t="shared" si="8"/>
        <v>1374590784.4299998</v>
      </c>
      <c r="X8" s="30">
        <f t="shared" si="3"/>
        <v>0.52918885358074341</v>
      </c>
      <c r="Y8" s="31">
        <f t="shared" si="4"/>
        <v>0.46705275540100627</v>
      </c>
      <c r="Z8" s="31">
        <f t="shared" si="5"/>
        <v>0.45381834519980507</v>
      </c>
      <c r="AA8" s="31">
        <f t="shared" si="6"/>
        <v>0.88258237534805439</v>
      </c>
      <c r="AB8" s="32">
        <f t="shared" si="7"/>
        <v>0.97166399288269201</v>
      </c>
    </row>
    <row r="9" spans="1:28" ht="27" customHeight="1" x14ac:dyDescent="0.25">
      <c r="A9" s="33" t="s">
        <v>42</v>
      </c>
      <c r="B9" s="34" t="s">
        <v>41</v>
      </c>
      <c r="C9" s="34">
        <v>20</v>
      </c>
      <c r="D9" s="34" t="s">
        <v>38</v>
      </c>
      <c r="E9" s="35" t="s">
        <v>43</v>
      </c>
      <c r="F9" s="36">
        <f>+F10</f>
        <v>61887034000</v>
      </c>
      <c r="G9" s="36">
        <f>+G10</f>
        <v>0</v>
      </c>
      <c r="H9" s="36">
        <f>+H10</f>
        <v>0</v>
      </c>
      <c r="I9" s="36">
        <f>+I10</f>
        <v>619834130</v>
      </c>
      <c r="J9" s="36">
        <f>+J10</f>
        <v>619834130</v>
      </c>
      <c r="K9" s="36">
        <f t="shared" si="0"/>
        <v>0</v>
      </c>
      <c r="L9" s="249">
        <f>+L10</f>
        <v>61887034000</v>
      </c>
      <c r="M9" s="37">
        <f t="shared" si="1"/>
        <v>7.147991745600245E-3</v>
      </c>
      <c r="N9" s="36">
        <f t="shared" ref="N9:W9" si="9">+N10</f>
        <v>4848293000</v>
      </c>
      <c r="O9" s="36">
        <f t="shared" si="9"/>
        <v>57038741000</v>
      </c>
      <c r="P9" s="36">
        <f t="shared" si="9"/>
        <v>4848293000</v>
      </c>
      <c r="Q9" s="36">
        <f t="shared" si="9"/>
        <v>38160998960.760002</v>
      </c>
      <c r="R9" s="36">
        <f t="shared" si="9"/>
        <v>23726035039.240002</v>
      </c>
      <c r="S9" s="36">
        <f t="shared" si="9"/>
        <v>18877742039.240002</v>
      </c>
      <c r="T9" s="36">
        <f t="shared" si="9"/>
        <v>38160998960.760002</v>
      </c>
      <c r="U9" s="36">
        <f t="shared" si="9"/>
        <v>0</v>
      </c>
      <c r="V9" s="36">
        <f t="shared" si="9"/>
        <v>37014812311.760002</v>
      </c>
      <c r="W9" s="36">
        <f t="shared" si="9"/>
        <v>1146186648.9999998</v>
      </c>
      <c r="X9" s="38">
        <f t="shared" si="3"/>
        <v>0.61662349112998371</v>
      </c>
      <c r="Y9" s="38">
        <f t="shared" si="4"/>
        <v>0.61662349112998371</v>
      </c>
      <c r="Z9" s="38">
        <f t="shared" si="5"/>
        <v>0.59810286451536843</v>
      </c>
      <c r="AA9" s="38">
        <f t="shared" si="6"/>
        <v>1</v>
      </c>
      <c r="AB9" s="38">
        <f t="shared" si="7"/>
        <v>0.96996444851512942</v>
      </c>
    </row>
    <row r="10" spans="1:28" ht="35.25" customHeight="1" x14ac:dyDescent="0.25">
      <c r="A10" s="39" t="s">
        <v>44</v>
      </c>
      <c r="B10" s="34" t="s">
        <v>41</v>
      </c>
      <c r="C10" s="34">
        <v>20</v>
      </c>
      <c r="D10" s="34" t="s">
        <v>38</v>
      </c>
      <c r="E10" s="40" t="s">
        <v>45</v>
      </c>
      <c r="F10" s="41">
        <f>+F11+F22+F30+F37</f>
        <v>61887034000</v>
      </c>
      <c r="G10" s="41">
        <f>+G11+G22+G30+G37</f>
        <v>0</v>
      </c>
      <c r="H10" s="41">
        <f>+H11+H22+H30+H37</f>
        <v>0</v>
      </c>
      <c r="I10" s="41">
        <f>+I11+I22+I30+I37</f>
        <v>619834130</v>
      </c>
      <c r="J10" s="41">
        <f>+J11+J22+J30+J37</f>
        <v>619834130</v>
      </c>
      <c r="K10" s="41">
        <f t="shared" si="0"/>
        <v>0</v>
      </c>
      <c r="L10" s="250">
        <f>+L11+L22+L30+L37</f>
        <v>61887034000</v>
      </c>
      <c r="M10" s="42">
        <f t="shared" si="1"/>
        <v>7.147991745600245E-3</v>
      </c>
      <c r="N10" s="41">
        <f t="shared" ref="N10:W10" si="10">+N11+N22+N30+N37</f>
        <v>4848293000</v>
      </c>
      <c r="O10" s="41">
        <f t="shared" si="10"/>
        <v>57038741000</v>
      </c>
      <c r="P10" s="41">
        <f t="shared" si="10"/>
        <v>4848293000</v>
      </c>
      <c r="Q10" s="41">
        <f t="shared" si="10"/>
        <v>38160998960.760002</v>
      </c>
      <c r="R10" s="41">
        <f t="shared" si="10"/>
        <v>23726035039.240002</v>
      </c>
      <c r="S10" s="41">
        <f t="shared" si="10"/>
        <v>18877742039.240002</v>
      </c>
      <c r="T10" s="41">
        <f t="shared" si="10"/>
        <v>38160998960.760002</v>
      </c>
      <c r="U10" s="41">
        <f t="shared" si="10"/>
        <v>0</v>
      </c>
      <c r="V10" s="41">
        <f t="shared" si="10"/>
        <v>37014812311.760002</v>
      </c>
      <c r="W10" s="41">
        <f t="shared" si="10"/>
        <v>1146186648.9999998</v>
      </c>
      <c r="X10" s="38">
        <f t="shared" si="3"/>
        <v>0.61662349112998371</v>
      </c>
      <c r="Y10" s="38">
        <f t="shared" si="4"/>
        <v>0.61662349112998371</v>
      </c>
      <c r="Z10" s="38">
        <f t="shared" si="5"/>
        <v>0.59810286451536843</v>
      </c>
      <c r="AA10" s="38">
        <f t="shared" si="6"/>
        <v>1</v>
      </c>
      <c r="AB10" s="38">
        <f t="shared" si="7"/>
        <v>0.96996444851512942</v>
      </c>
    </row>
    <row r="11" spans="1:28" ht="27" customHeight="1" x14ac:dyDescent="0.25">
      <c r="A11" s="39" t="s">
        <v>46</v>
      </c>
      <c r="B11" s="34" t="s">
        <v>41</v>
      </c>
      <c r="C11" s="34">
        <v>20</v>
      </c>
      <c r="D11" s="34" t="s">
        <v>38</v>
      </c>
      <c r="E11" s="40" t="s">
        <v>47</v>
      </c>
      <c r="F11" s="41">
        <f>+F12</f>
        <v>39105875000</v>
      </c>
      <c r="G11" s="41">
        <f>+G12</f>
        <v>0</v>
      </c>
      <c r="H11" s="41">
        <f>+H12</f>
        <v>0</v>
      </c>
      <c r="I11" s="41">
        <f>+I12</f>
        <v>200000000</v>
      </c>
      <c r="J11" s="41">
        <f>+J12</f>
        <v>200000000</v>
      </c>
      <c r="K11" s="41">
        <f t="shared" si="0"/>
        <v>0</v>
      </c>
      <c r="L11" s="250">
        <f>+L12</f>
        <v>39105875000</v>
      </c>
      <c r="M11" s="42">
        <f t="shared" si="1"/>
        <v>4.5167534075792838E-3</v>
      </c>
      <c r="N11" s="41">
        <f t="shared" ref="N11:W11" si="11">+N12</f>
        <v>0</v>
      </c>
      <c r="O11" s="41">
        <f t="shared" si="11"/>
        <v>39105875000</v>
      </c>
      <c r="P11" s="41">
        <f t="shared" si="11"/>
        <v>0</v>
      </c>
      <c r="Q11" s="41">
        <f t="shared" si="11"/>
        <v>25209294493.889999</v>
      </c>
      <c r="R11" s="41">
        <f t="shared" si="11"/>
        <v>13896580506.110001</v>
      </c>
      <c r="S11" s="41">
        <f t="shared" si="11"/>
        <v>13896580506.110001</v>
      </c>
      <c r="T11" s="41">
        <f t="shared" si="11"/>
        <v>25209294493.889999</v>
      </c>
      <c r="U11" s="41">
        <f t="shared" si="11"/>
        <v>0</v>
      </c>
      <c r="V11" s="41">
        <f t="shared" si="11"/>
        <v>25209294493.889999</v>
      </c>
      <c r="W11" s="41">
        <f t="shared" si="11"/>
        <v>0</v>
      </c>
      <c r="X11" s="38">
        <f t="shared" si="3"/>
        <v>0.64464212842418178</v>
      </c>
      <c r="Y11" s="38">
        <f t="shared" si="4"/>
        <v>0.64464212842418178</v>
      </c>
      <c r="Z11" s="38">
        <f t="shared" si="5"/>
        <v>0.64464212842418178</v>
      </c>
      <c r="AA11" s="38">
        <f t="shared" si="6"/>
        <v>1</v>
      </c>
      <c r="AB11" s="38">
        <f t="shared" si="7"/>
        <v>1</v>
      </c>
    </row>
    <row r="12" spans="1:28" ht="27" customHeight="1" x14ac:dyDescent="0.25">
      <c r="A12" s="39" t="s">
        <v>48</v>
      </c>
      <c r="B12" s="34" t="s">
        <v>41</v>
      </c>
      <c r="C12" s="34">
        <v>20</v>
      </c>
      <c r="D12" s="34" t="s">
        <v>38</v>
      </c>
      <c r="E12" s="40" t="s">
        <v>49</v>
      </c>
      <c r="F12" s="41">
        <f>SUM(F13:F21)</f>
        <v>39105875000</v>
      </c>
      <c r="G12" s="41">
        <f>SUM(G13:G21)</f>
        <v>0</v>
      </c>
      <c r="H12" s="41">
        <f>SUM(H13:H21)</f>
        <v>0</v>
      </c>
      <c r="I12" s="41">
        <f>SUM(I13:I21)</f>
        <v>200000000</v>
      </c>
      <c r="J12" s="41">
        <f>SUM(J13:J21)</f>
        <v>200000000</v>
      </c>
      <c r="K12" s="41">
        <f t="shared" si="0"/>
        <v>0</v>
      </c>
      <c r="L12" s="250">
        <f>SUM(L13:L21)</f>
        <v>39105875000</v>
      </c>
      <c r="M12" s="42">
        <f t="shared" si="1"/>
        <v>4.5167534075792838E-3</v>
      </c>
      <c r="N12" s="41">
        <f t="shared" ref="N12:W12" si="12">SUM(N13:N21)</f>
        <v>0</v>
      </c>
      <c r="O12" s="41">
        <f t="shared" si="12"/>
        <v>39105875000</v>
      </c>
      <c r="P12" s="41">
        <f>SUM(P13:P21)</f>
        <v>0</v>
      </c>
      <c r="Q12" s="41">
        <f t="shared" si="12"/>
        <v>25209294493.889999</v>
      </c>
      <c r="R12" s="41">
        <f t="shared" si="12"/>
        <v>13896580506.110001</v>
      </c>
      <c r="S12" s="41">
        <f t="shared" si="12"/>
        <v>13896580506.110001</v>
      </c>
      <c r="T12" s="41">
        <f t="shared" si="12"/>
        <v>25209294493.889999</v>
      </c>
      <c r="U12" s="41">
        <f t="shared" si="12"/>
        <v>0</v>
      </c>
      <c r="V12" s="41">
        <f t="shared" si="12"/>
        <v>25209294493.889999</v>
      </c>
      <c r="W12" s="41">
        <f t="shared" si="12"/>
        <v>0</v>
      </c>
      <c r="X12" s="38">
        <f t="shared" si="3"/>
        <v>0.64464212842418178</v>
      </c>
      <c r="Y12" s="38">
        <f t="shared" si="4"/>
        <v>0.64464212842418178</v>
      </c>
      <c r="Z12" s="38">
        <f t="shared" si="5"/>
        <v>0.64464212842418178</v>
      </c>
      <c r="AA12" s="38">
        <f t="shared" si="6"/>
        <v>1</v>
      </c>
      <c r="AB12" s="38">
        <f t="shared" si="7"/>
        <v>1</v>
      </c>
    </row>
    <row r="13" spans="1:28" ht="27" customHeight="1" x14ac:dyDescent="0.25">
      <c r="A13" s="43" t="s">
        <v>50</v>
      </c>
      <c r="B13" s="44" t="s">
        <v>41</v>
      </c>
      <c r="C13" s="44">
        <v>20</v>
      </c>
      <c r="D13" s="44" t="s">
        <v>38</v>
      </c>
      <c r="E13" s="45" t="s">
        <v>51</v>
      </c>
      <c r="F13" s="46">
        <v>27743250237</v>
      </c>
      <c r="G13" s="46">
        <v>0</v>
      </c>
      <c r="H13" s="46">
        <v>0</v>
      </c>
      <c r="I13" s="46">
        <v>0</v>
      </c>
      <c r="J13" s="46">
        <v>0</v>
      </c>
      <c r="K13" s="46">
        <f t="shared" si="0"/>
        <v>0</v>
      </c>
      <c r="L13" s="251">
        <f t="shared" ref="L13:L21" si="13">+F13+K13</f>
        <v>27743250237</v>
      </c>
      <c r="M13" s="42">
        <f t="shared" si="1"/>
        <v>3.2043630284527458E-3</v>
      </c>
      <c r="N13" s="46">
        <v>0</v>
      </c>
      <c r="O13" s="46">
        <v>27743250237</v>
      </c>
      <c r="P13" s="46">
        <f t="shared" ref="P13:P21" si="14">L13-O13</f>
        <v>0</v>
      </c>
      <c r="Q13" s="46">
        <v>20584576852.16</v>
      </c>
      <c r="R13" s="46">
        <f t="shared" ref="R13:R21" si="15">+L13-Q13</f>
        <v>7158673384.8400002</v>
      </c>
      <c r="S13" s="46">
        <f t="shared" ref="S13:S21" si="16">O13-Q13</f>
        <v>7158673384.8400002</v>
      </c>
      <c r="T13" s="46">
        <v>20584576852.16</v>
      </c>
      <c r="U13" s="46">
        <f t="shared" ref="U13:U21" si="17">+Q13-T13</f>
        <v>0</v>
      </c>
      <c r="V13" s="46">
        <v>20584576852.16</v>
      </c>
      <c r="W13" s="48">
        <f t="shared" ref="W13:W21" si="18">+T13-V13</f>
        <v>0</v>
      </c>
      <c r="X13" s="49">
        <f t="shared" si="3"/>
        <v>0.74196702535981962</v>
      </c>
      <c r="Y13" s="49">
        <f t="shared" si="4"/>
        <v>0.74196702535981962</v>
      </c>
      <c r="Z13" s="49">
        <f t="shared" si="5"/>
        <v>0.74196702535981962</v>
      </c>
      <c r="AA13" s="49">
        <f t="shared" si="6"/>
        <v>1</v>
      </c>
      <c r="AB13" s="49">
        <f t="shared" si="7"/>
        <v>1</v>
      </c>
    </row>
    <row r="14" spans="1:28" ht="27" customHeight="1" x14ac:dyDescent="0.25">
      <c r="A14" s="43" t="s">
        <v>52</v>
      </c>
      <c r="B14" s="44" t="s">
        <v>41</v>
      </c>
      <c r="C14" s="44">
        <v>20</v>
      </c>
      <c r="D14" s="44" t="s">
        <v>38</v>
      </c>
      <c r="E14" s="45" t="s">
        <v>53</v>
      </c>
      <c r="F14" s="46">
        <v>2408972010</v>
      </c>
      <c r="G14" s="46">
        <v>0</v>
      </c>
      <c r="H14" s="46">
        <v>0</v>
      </c>
      <c r="I14" s="46">
        <v>200000000</v>
      </c>
      <c r="J14" s="46">
        <v>0</v>
      </c>
      <c r="K14" s="46">
        <f t="shared" si="0"/>
        <v>200000000</v>
      </c>
      <c r="L14" s="251">
        <f t="shared" si="13"/>
        <v>2608972010</v>
      </c>
      <c r="M14" s="51">
        <f t="shared" si="1"/>
        <v>3.0133792470943234E-4</v>
      </c>
      <c r="N14" s="46">
        <v>0</v>
      </c>
      <c r="O14" s="46">
        <v>2608972010</v>
      </c>
      <c r="P14" s="46">
        <f t="shared" si="14"/>
        <v>0</v>
      </c>
      <c r="Q14" s="46">
        <v>1675236938</v>
      </c>
      <c r="R14" s="46">
        <f t="shared" si="15"/>
        <v>933735072</v>
      </c>
      <c r="S14" s="46">
        <f t="shared" si="16"/>
        <v>933735072</v>
      </c>
      <c r="T14" s="46">
        <v>1675236938</v>
      </c>
      <c r="U14" s="46">
        <f t="shared" si="17"/>
        <v>0</v>
      </c>
      <c r="V14" s="46">
        <v>1675236938</v>
      </c>
      <c r="W14" s="48">
        <f t="shared" si="18"/>
        <v>0</v>
      </c>
      <c r="X14" s="49">
        <f t="shared" si="3"/>
        <v>0.64210613666184946</v>
      </c>
      <c r="Y14" s="49">
        <f t="shared" si="4"/>
        <v>0.64210613666184946</v>
      </c>
      <c r="Z14" s="49">
        <f t="shared" si="5"/>
        <v>0.64210613666184946</v>
      </c>
      <c r="AA14" s="49">
        <f t="shared" si="6"/>
        <v>1</v>
      </c>
      <c r="AB14" s="49">
        <f t="shared" si="7"/>
        <v>1</v>
      </c>
    </row>
    <row r="15" spans="1:28" ht="27" customHeight="1" x14ac:dyDescent="0.25">
      <c r="A15" s="43" t="s">
        <v>54</v>
      </c>
      <c r="B15" s="44" t="s">
        <v>41</v>
      </c>
      <c r="C15" s="44">
        <v>20</v>
      </c>
      <c r="D15" s="44" t="s">
        <v>38</v>
      </c>
      <c r="E15" s="45" t="s">
        <v>55</v>
      </c>
      <c r="F15" s="46">
        <v>2985660</v>
      </c>
      <c r="G15" s="46">
        <v>0</v>
      </c>
      <c r="H15" s="46">
        <v>0</v>
      </c>
      <c r="I15" s="46">
        <v>0</v>
      </c>
      <c r="J15" s="46">
        <v>0</v>
      </c>
      <c r="K15" s="46">
        <f t="shared" si="0"/>
        <v>0</v>
      </c>
      <c r="L15" s="251">
        <f t="shared" si="13"/>
        <v>2985660</v>
      </c>
      <c r="M15" s="68">
        <f>+L15/L315</f>
        <v>3.4484562687507094E-7</v>
      </c>
      <c r="N15" s="46">
        <v>0</v>
      </c>
      <c r="O15" s="46">
        <v>2985660</v>
      </c>
      <c r="P15" s="46">
        <f t="shared" si="14"/>
        <v>0</v>
      </c>
      <c r="Q15" s="46">
        <v>1878944</v>
      </c>
      <c r="R15" s="46">
        <f t="shared" si="15"/>
        <v>1106716</v>
      </c>
      <c r="S15" s="46">
        <f t="shared" si="16"/>
        <v>1106716</v>
      </c>
      <c r="T15" s="46">
        <v>1878944</v>
      </c>
      <c r="U15" s="46">
        <f t="shared" si="17"/>
        <v>0</v>
      </c>
      <c r="V15" s="46">
        <v>1878944</v>
      </c>
      <c r="W15" s="48">
        <f t="shared" si="18"/>
        <v>0</v>
      </c>
      <c r="X15" s="49">
        <f t="shared" si="3"/>
        <v>0.62932282979307763</v>
      </c>
      <c r="Y15" s="49">
        <f t="shared" si="4"/>
        <v>0.62932282979307763</v>
      </c>
      <c r="Z15" s="49">
        <f t="shared" si="5"/>
        <v>0.62932282979307763</v>
      </c>
      <c r="AA15" s="49">
        <f t="shared" si="6"/>
        <v>1</v>
      </c>
      <c r="AB15" s="49">
        <f t="shared" si="7"/>
        <v>1</v>
      </c>
    </row>
    <row r="16" spans="1:28" ht="27" customHeight="1" x14ac:dyDescent="0.25">
      <c r="A16" s="43" t="s">
        <v>56</v>
      </c>
      <c r="B16" s="44" t="s">
        <v>41</v>
      </c>
      <c r="C16" s="44">
        <v>20</v>
      </c>
      <c r="D16" s="44" t="s">
        <v>38</v>
      </c>
      <c r="E16" s="45" t="s">
        <v>57</v>
      </c>
      <c r="F16" s="46">
        <v>5040000</v>
      </c>
      <c r="G16" s="46">
        <v>0</v>
      </c>
      <c r="H16" s="46">
        <v>0</v>
      </c>
      <c r="I16" s="46">
        <v>0</v>
      </c>
      <c r="J16" s="46">
        <v>0</v>
      </c>
      <c r="K16" s="46">
        <f t="shared" si="0"/>
        <v>0</v>
      </c>
      <c r="L16" s="251">
        <f t="shared" si="13"/>
        <v>5040000</v>
      </c>
      <c r="M16" s="52">
        <f>+L16/L315</f>
        <v>5.8212320205594652E-7</v>
      </c>
      <c r="N16" s="46">
        <v>0</v>
      </c>
      <c r="O16" s="46">
        <v>5040000</v>
      </c>
      <c r="P16" s="46">
        <f t="shared" si="14"/>
        <v>0</v>
      </c>
      <c r="Q16" s="46">
        <v>3168322</v>
      </c>
      <c r="R16" s="46">
        <f t="shared" si="15"/>
        <v>1871678</v>
      </c>
      <c r="S16" s="46">
        <f t="shared" si="16"/>
        <v>1871678</v>
      </c>
      <c r="T16" s="46">
        <v>3168322</v>
      </c>
      <c r="U16" s="46">
        <f t="shared" si="17"/>
        <v>0</v>
      </c>
      <c r="V16" s="46">
        <v>3168322</v>
      </c>
      <c r="W16" s="48">
        <f t="shared" si="18"/>
        <v>0</v>
      </c>
      <c r="X16" s="49">
        <f t="shared" si="3"/>
        <v>0.62863531746031742</v>
      </c>
      <c r="Y16" s="49">
        <f t="shared" si="4"/>
        <v>0.62863531746031742</v>
      </c>
      <c r="Z16" s="49">
        <f t="shared" si="5"/>
        <v>0.62863531746031742</v>
      </c>
      <c r="AA16" s="49">
        <f t="shared" si="6"/>
        <v>1</v>
      </c>
      <c r="AB16" s="49">
        <f t="shared" si="7"/>
        <v>1</v>
      </c>
    </row>
    <row r="17" spans="1:28" ht="27" customHeight="1" x14ac:dyDescent="0.25">
      <c r="A17" s="43" t="s">
        <v>58</v>
      </c>
      <c r="B17" s="44" t="s">
        <v>41</v>
      </c>
      <c r="C17" s="44">
        <v>20</v>
      </c>
      <c r="D17" s="44" t="s">
        <v>38</v>
      </c>
      <c r="E17" s="45" t="s">
        <v>59</v>
      </c>
      <c r="F17" s="46">
        <v>1713900234</v>
      </c>
      <c r="G17" s="46">
        <v>0</v>
      </c>
      <c r="H17" s="46">
        <v>0</v>
      </c>
      <c r="I17" s="46">
        <v>0</v>
      </c>
      <c r="J17" s="46">
        <v>200000000</v>
      </c>
      <c r="K17" s="46">
        <f t="shared" si="0"/>
        <v>-200000000</v>
      </c>
      <c r="L17" s="251">
        <f t="shared" si="13"/>
        <v>1513900234</v>
      </c>
      <c r="M17" s="51">
        <f t="shared" ref="M17:M54" si="19">L17/$L$315</f>
        <v>1.748564388510569E-4</v>
      </c>
      <c r="N17" s="46">
        <v>0</v>
      </c>
      <c r="O17" s="46">
        <v>1513900234</v>
      </c>
      <c r="P17" s="46">
        <f t="shared" si="14"/>
        <v>0</v>
      </c>
      <c r="Q17" s="46">
        <v>1316860250.0899999</v>
      </c>
      <c r="R17" s="46">
        <f t="shared" si="15"/>
        <v>197039983.91000009</v>
      </c>
      <c r="S17" s="46">
        <f t="shared" si="16"/>
        <v>197039983.91000009</v>
      </c>
      <c r="T17" s="46">
        <v>1316860250.0899999</v>
      </c>
      <c r="U17" s="46">
        <f t="shared" si="17"/>
        <v>0</v>
      </c>
      <c r="V17" s="46">
        <v>1316860250.0899999</v>
      </c>
      <c r="W17" s="48">
        <f t="shared" si="18"/>
        <v>0</v>
      </c>
      <c r="X17" s="49">
        <f t="shared" si="3"/>
        <v>0.86984612361847347</v>
      </c>
      <c r="Y17" s="49">
        <f t="shared" si="4"/>
        <v>0.86984612361847347</v>
      </c>
      <c r="Z17" s="49">
        <f t="shared" si="5"/>
        <v>0.86984612361847347</v>
      </c>
      <c r="AA17" s="49">
        <f t="shared" si="6"/>
        <v>1</v>
      </c>
      <c r="AB17" s="49">
        <f t="shared" si="7"/>
        <v>1</v>
      </c>
    </row>
    <row r="18" spans="1:28" ht="27" customHeight="1" x14ac:dyDescent="0.25">
      <c r="A18" s="43" t="s">
        <v>60</v>
      </c>
      <c r="B18" s="44" t="s">
        <v>41</v>
      </c>
      <c r="C18" s="44">
        <v>20</v>
      </c>
      <c r="D18" s="44" t="s">
        <v>38</v>
      </c>
      <c r="E18" s="45" t="s">
        <v>61</v>
      </c>
      <c r="F18" s="46">
        <v>1149297511</v>
      </c>
      <c r="G18" s="46">
        <v>0</v>
      </c>
      <c r="H18" s="46">
        <v>0</v>
      </c>
      <c r="I18" s="46">
        <v>0</v>
      </c>
      <c r="J18" s="46">
        <v>0</v>
      </c>
      <c r="K18" s="46">
        <f t="shared" si="0"/>
        <v>0</v>
      </c>
      <c r="L18" s="251">
        <f t="shared" si="13"/>
        <v>1149297511</v>
      </c>
      <c r="M18" s="51">
        <f t="shared" si="19"/>
        <v>1.3274459270203363E-4</v>
      </c>
      <c r="N18" s="46">
        <v>0</v>
      </c>
      <c r="O18" s="46">
        <v>1149297511</v>
      </c>
      <c r="P18" s="46">
        <f t="shared" si="14"/>
        <v>0</v>
      </c>
      <c r="Q18" s="46">
        <v>344323988</v>
      </c>
      <c r="R18" s="46">
        <f t="shared" si="15"/>
        <v>804973523</v>
      </c>
      <c r="S18" s="46">
        <f t="shared" si="16"/>
        <v>804973523</v>
      </c>
      <c r="T18" s="46">
        <v>344323988</v>
      </c>
      <c r="U18" s="46">
        <f t="shared" si="17"/>
        <v>0</v>
      </c>
      <c r="V18" s="46">
        <v>344323988</v>
      </c>
      <c r="W18" s="48">
        <f t="shared" si="18"/>
        <v>0</v>
      </c>
      <c r="X18" s="49">
        <f t="shared" si="3"/>
        <v>0.29959517418636433</v>
      </c>
      <c r="Y18" s="49">
        <f t="shared" si="4"/>
        <v>0.29959517418636433</v>
      </c>
      <c r="Z18" s="49">
        <f t="shared" si="5"/>
        <v>0.29959517418636433</v>
      </c>
      <c r="AA18" s="49">
        <f t="shared" si="6"/>
        <v>1</v>
      </c>
      <c r="AB18" s="49">
        <f t="shared" si="7"/>
        <v>1</v>
      </c>
    </row>
    <row r="19" spans="1:28" ht="33.75" customHeight="1" x14ac:dyDescent="0.25">
      <c r="A19" s="43" t="s">
        <v>62</v>
      </c>
      <c r="B19" s="44" t="s">
        <v>41</v>
      </c>
      <c r="C19" s="44">
        <v>20</v>
      </c>
      <c r="D19" s="44" t="s">
        <v>38</v>
      </c>
      <c r="E19" s="45" t="s">
        <v>63</v>
      </c>
      <c r="F19" s="46">
        <v>153712847</v>
      </c>
      <c r="G19" s="46">
        <v>0</v>
      </c>
      <c r="H19" s="46">
        <v>0</v>
      </c>
      <c r="I19" s="46">
        <v>0</v>
      </c>
      <c r="J19" s="46">
        <v>0</v>
      </c>
      <c r="K19" s="46">
        <f t="shared" si="0"/>
        <v>0</v>
      </c>
      <c r="L19" s="251">
        <f t="shared" si="13"/>
        <v>153712847</v>
      </c>
      <c r="M19" s="53">
        <f t="shared" si="19"/>
        <v>1.7753931486661866E-5</v>
      </c>
      <c r="N19" s="46">
        <v>0</v>
      </c>
      <c r="O19" s="46">
        <v>153712847</v>
      </c>
      <c r="P19" s="46">
        <f t="shared" si="14"/>
        <v>0</v>
      </c>
      <c r="Q19" s="46">
        <v>67344315</v>
      </c>
      <c r="R19" s="46">
        <f t="shared" si="15"/>
        <v>86368532</v>
      </c>
      <c r="S19" s="46">
        <f t="shared" si="16"/>
        <v>86368532</v>
      </c>
      <c r="T19" s="46">
        <v>67344315</v>
      </c>
      <c r="U19" s="46">
        <f t="shared" si="17"/>
        <v>0</v>
      </c>
      <c r="V19" s="46">
        <v>67344315</v>
      </c>
      <c r="W19" s="48">
        <f t="shared" si="18"/>
        <v>0</v>
      </c>
      <c r="X19" s="49">
        <f t="shared" si="3"/>
        <v>0.43811767405492136</v>
      </c>
      <c r="Y19" s="49">
        <f t="shared" si="4"/>
        <v>0.43811767405492136</v>
      </c>
      <c r="Z19" s="49">
        <f t="shared" si="5"/>
        <v>0.43811767405492136</v>
      </c>
      <c r="AA19" s="49">
        <f t="shared" si="6"/>
        <v>1</v>
      </c>
      <c r="AB19" s="49">
        <f t="shared" si="7"/>
        <v>1</v>
      </c>
    </row>
    <row r="20" spans="1:28" ht="27" customHeight="1" x14ac:dyDescent="0.25">
      <c r="A20" s="43" t="s">
        <v>64</v>
      </c>
      <c r="B20" s="44" t="s">
        <v>41</v>
      </c>
      <c r="C20" s="44">
        <v>20</v>
      </c>
      <c r="D20" s="44" t="s">
        <v>38</v>
      </c>
      <c r="E20" s="45" t="s">
        <v>65</v>
      </c>
      <c r="F20" s="46">
        <v>3392853271</v>
      </c>
      <c r="G20" s="46">
        <v>0</v>
      </c>
      <c r="H20" s="46">
        <v>0</v>
      </c>
      <c r="I20" s="46">
        <v>0</v>
      </c>
      <c r="J20" s="46">
        <v>0</v>
      </c>
      <c r="K20" s="46">
        <f t="shared" si="0"/>
        <v>0</v>
      </c>
      <c r="L20" s="251">
        <f t="shared" si="13"/>
        <v>3392853271</v>
      </c>
      <c r="M20" s="51">
        <f t="shared" si="19"/>
        <v>3.9187670837708576E-4</v>
      </c>
      <c r="N20" s="46">
        <v>0</v>
      </c>
      <c r="O20" s="46">
        <v>3392853271</v>
      </c>
      <c r="P20" s="46">
        <f t="shared" si="14"/>
        <v>0</v>
      </c>
      <c r="Q20" s="46">
        <v>154833581</v>
      </c>
      <c r="R20" s="46">
        <f t="shared" si="15"/>
        <v>3238019690</v>
      </c>
      <c r="S20" s="46">
        <f t="shared" si="16"/>
        <v>3238019690</v>
      </c>
      <c r="T20" s="46">
        <v>154833581</v>
      </c>
      <c r="U20" s="46">
        <f t="shared" si="17"/>
        <v>0</v>
      </c>
      <c r="V20" s="46">
        <v>154833581</v>
      </c>
      <c r="W20" s="48">
        <f t="shared" si="18"/>
        <v>0</v>
      </c>
      <c r="X20" s="55">
        <f t="shared" si="3"/>
        <v>4.5635212793733573E-2</v>
      </c>
      <c r="Y20" s="55">
        <f t="shared" si="4"/>
        <v>4.5635212793733573E-2</v>
      </c>
      <c r="Z20" s="55">
        <f t="shared" si="5"/>
        <v>4.5635212793733573E-2</v>
      </c>
      <c r="AA20" s="49">
        <f t="shared" si="6"/>
        <v>1</v>
      </c>
      <c r="AB20" s="49">
        <f t="shared" si="7"/>
        <v>1</v>
      </c>
    </row>
    <row r="21" spans="1:28" ht="27" customHeight="1" x14ac:dyDescent="0.25">
      <c r="A21" s="43" t="s">
        <v>66</v>
      </c>
      <c r="B21" s="44" t="s">
        <v>41</v>
      </c>
      <c r="C21" s="44">
        <v>20</v>
      </c>
      <c r="D21" s="44" t="s">
        <v>38</v>
      </c>
      <c r="E21" s="45" t="s">
        <v>67</v>
      </c>
      <c r="F21" s="46">
        <v>2535863230</v>
      </c>
      <c r="G21" s="46">
        <v>0</v>
      </c>
      <c r="H21" s="46">
        <v>0</v>
      </c>
      <c r="I21" s="46">
        <v>0</v>
      </c>
      <c r="J21" s="46">
        <v>0</v>
      </c>
      <c r="K21" s="46">
        <f t="shared" si="0"/>
        <v>0</v>
      </c>
      <c r="L21" s="251">
        <f t="shared" si="13"/>
        <v>2535863230</v>
      </c>
      <c r="M21" s="51">
        <f t="shared" si="19"/>
        <v>2.9289381417133638E-4</v>
      </c>
      <c r="N21" s="46">
        <v>0</v>
      </c>
      <c r="O21" s="46">
        <v>2535863230</v>
      </c>
      <c r="P21" s="46">
        <f t="shared" si="14"/>
        <v>0</v>
      </c>
      <c r="Q21" s="46">
        <v>1061071303.64</v>
      </c>
      <c r="R21" s="46">
        <f t="shared" si="15"/>
        <v>1474791926.3600001</v>
      </c>
      <c r="S21" s="46">
        <f t="shared" si="16"/>
        <v>1474791926.3600001</v>
      </c>
      <c r="T21" s="46">
        <v>1061071303.64</v>
      </c>
      <c r="U21" s="46">
        <f t="shared" si="17"/>
        <v>0</v>
      </c>
      <c r="V21" s="46">
        <v>1061071303.64</v>
      </c>
      <c r="W21" s="48">
        <f t="shared" si="18"/>
        <v>0</v>
      </c>
      <c r="X21" s="49">
        <f t="shared" si="3"/>
        <v>0.41842607719817759</v>
      </c>
      <c r="Y21" s="49">
        <f t="shared" si="4"/>
        <v>0.41842607719817759</v>
      </c>
      <c r="Z21" s="49">
        <f t="shared" si="5"/>
        <v>0.41842607719817759</v>
      </c>
      <c r="AA21" s="49">
        <f t="shared" si="6"/>
        <v>1</v>
      </c>
      <c r="AB21" s="49">
        <f t="shared" si="7"/>
        <v>1</v>
      </c>
    </row>
    <row r="22" spans="1:28" ht="22.5" customHeight="1" x14ac:dyDescent="0.25">
      <c r="A22" s="39" t="s">
        <v>68</v>
      </c>
      <c r="B22" s="34" t="s">
        <v>41</v>
      </c>
      <c r="C22" s="34">
        <v>20</v>
      </c>
      <c r="D22" s="34" t="s">
        <v>38</v>
      </c>
      <c r="E22" s="40" t="s">
        <v>69</v>
      </c>
      <c r="F22" s="41">
        <f>SUM(F23:F29)</f>
        <v>13647535000</v>
      </c>
      <c r="G22" s="41">
        <f>SUM(G23:G29)</f>
        <v>0</v>
      </c>
      <c r="H22" s="41">
        <f>SUM(H23:H29)</f>
        <v>0</v>
      </c>
      <c r="I22" s="41">
        <f>SUM(I23:I29)</f>
        <v>0</v>
      </c>
      <c r="J22" s="41">
        <f>SUM(J23:J29)</f>
        <v>0</v>
      </c>
      <c r="K22" s="41">
        <f t="shared" si="0"/>
        <v>0</v>
      </c>
      <c r="L22" s="250">
        <f>SUM(L23:L29)</f>
        <v>13647535000</v>
      </c>
      <c r="M22" s="42">
        <f t="shared" si="19"/>
        <v>1.5762989631687703E-3</v>
      </c>
      <c r="N22" s="41">
        <f t="shared" ref="N22:W22" si="20">SUM(N23:N29)</f>
        <v>0</v>
      </c>
      <c r="O22" s="41">
        <f t="shared" si="20"/>
        <v>13647535000</v>
      </c>
      <c r="P22" s="41">
        <f t="shared" si="20"/>
        <v>0</v>
      </c>
      <c r="Q22" s="41">
        <f t="shared" si="20"/>
        <v>9536988988.8700008</v>
      </c>
      <c r="R22" s="41">
        <f t="shared" si="20"/>
        <v>4110546011.1300001</v>
      </c>
      <c r="S22" s="41">
        <f t="shared" si="20"/>
        <v>4110546011.1300001</v>
      </c>
      <c r="T22" s="41">
        <f t="shared" si="20"/>
        <v>9536988988.8700008</v>
      </c>
      <c r="U22" s="41">
        <f t="shared" si="20"/>
        <v>0</v>
      </c>
      <c r="V22" s="41">
        <f t="shared" si="20"/>
        <v>8390802339.8700008</v>
      </c>
      <c r="W22" s="41">
        <f t="shared" si="20"/>
        <v>1146186648.9999998</v>
      </c>
      <c r="X22" s="38">
        <f t="shared" si="3"/>
        <v>0.69880670676939105</v>
      </c>
      <c r="Y22" s="38">
        <f t="shared" si="4"/>
        <v>0.69880670676939105</v>
      </c>
      <c r="Z22" s="38">
        <f t="shared" si="5"/>
        <v>0.61482182239283512</v>
      </c>
      <c r="AA22" s="38">
        <f t="shared" si="6"/>
        <v>1</v>
      </c>
      <c r="AB22" s="38">
        <f t="shared" si="7"/>
        <v>0.87981671675015671</v>
      </c>
    </row>
    <row r="23" spans="1:28" ht="33.75" customHeight="1" x14ac:dyDescent="0.25">
      <c r="A23" s="43" t="s">
        <v>70</v>
      </c>
      <c r="B23" s="44" t="s">
        <v>41</v>
      </c>
      <c r="C23" s="44">
        <v>20</v>
      </c>
      <c r="D23" s="44" t="s">
        <v>38</v>
      </c>
      <c r="E23" s="45" t="s">
        <v>71</v>
      </c>
      <c r="F23" s="46">
        <v>3978735557</v>
      </c>
      <c r="G23" s="46">
        <v>0</v>
      </c>
      <c r="H23" s="46">
        <v>0</v>
      </c>
      <c r="I23" s="46">
        <v>0</v>
      </c>
      <c r="J23" s="46">
        <v>0</v>
      </c>
      <c r="K23" s="46">
        <f t="shared" si="0"/>
        <v>0</v>
      </c>
      <c r="L23" s="251">
        <f t="shared" ref="L23:L29" si="21">+F23+K23</f>
        <v>3978735557</v>
      </c>
      <c r="M23" s="51">
        <f t="shared" si="19"/>
        <v>4.5954648463783536E-4</v>
      </c>
      <c r="N23" s="46">
        <v>0</v>
      </c>
      <c r="O23" s="46">
        <v>3978735557</v>
      </c>
      <c r="P23" s="46">
        <f t="shared" ref="P23:P29" si="22">L23-O23</f>
        <v>0</v>
      </c>
      <c r="Q23" s="46">
        <v>2814725558.96</v>
      </c>
      <c r="R23" s="46">
        <f t="shared" ref="R23:R29" si="23">+L23-Q23</f>
        <v>1164009998.04</v>
      </c>
      <c r="S23" s="46">
        <f t="shared" ref="S23:S29" si="24">O23-Q23</f>
        <v>1164009998.04</v>
      </c>
      <c r="T23" s="46">
        <v>2814725558.96</v>
      </c>
      <c r="U23" s="46">
        <f t="shared" ref="U23:U29" si="25">+Q23-T23</f>
        <v>0</v>
      </c>
      <c r="V23" s="46">
        <v>2467981783.96</v>
      </c>
      <c r="W23" s="48">
        <f t="shared" ref="W23:W29" si="26">+T23-V23</f>
        <v>346743775</v>
      </c>
      <c r="X23" s="49">
        <f t="shared" si="3"/>
        <v>0.70744223098916548</v>
      </c>
      <c r="Y23" s="49">
        <f t="shared" si="4"/>
        <v>0.70744223098916548</v>
      </c>
      <c r="Z23" s="49">
        <f t="shared" si="5"/>
        <v>0.62029299223416567</v>
      </c>
      <c r="AA23" s="49">
        <f t="shared" si="6"/>
        <v>1</v>
      </c>
      <c r="AB23" s="49">
        <f t="shared" si="7"/>
        <v>0.87681080526795063</v>
      </c>
    </row>
    <row r="24" spans="1:28" ht="29.25" customHeight="1" x14ac:dyDescent="0.25">
      <c r="A24" s="43" t="s">
        <v>72</v>
      </c>
      <c r="B24" s="44" t="s">
        <v>41</v>
      </c>
      <c r="C24" s="44">
        <v>20</v>
      </c>
      <c r="D24" s="44" t="s">
        <v>38</v>
      </c>
      <c r="E24" s="45" t="s">
        <v>73</v>
      </c>
      <c r="F24" s="46">
        <v>2822000568</v>
      </c>
      <c r="G24" s="46">
        <v>0</v>
      </c>
      <c r="H24" s="46">
        <v>0</v>
      </c>
      <c r="I24" s="46">
        <v>0</v>
      </c>
      <c r="J24" s="46">
        <v>0</v>
      </c>
      <c r="K24" s="46">
        <f t="shared" si="0"/>
        <v>0</v>
      </c>
      <c r="L24" s="251">
        <f t="shared" si="21"/>
        <v>2822000568</v>
      </c>
      <c r="M24" s="51">
        <f t="shared" si="19"/>
        <v>3.2594285850155952E-4</v>
      </c>
      <c r="N24" s="46">
        <v>0</v>
      </c>
      <c r="O24" s="46">
        <v>2822000568</v>
      </c>
      <c r="P24" s="46">
        <f t="shared" si="22"/>
        <v>0</v>
      </c>
      <c r="Q24" s="46">
        <v>2003425131.79</v>
      </c>
      <c r="R24" s="46">
        <f t="shared" si="23"/>
        <v>818575436.21000004</v>
      </c>
      <c r="S24" s="46">
        <f t="shared" si="24"/>
        <v>818575436.21000004</v>
      </c>
      <c r="T24" s="46">
        <v>2003425131.79</v>
      </c>
      <c r="U24" s="46">
        <f t="shared" si="25"/>
        <v>0</v>
      </c>
      <c r="V24" s="46">
        <v>1758972767.79</v>
      </c>
      <c r="W24" s="48">
        <f t="shared" si="26"/>
        <v>244452364</v>
      </c>
      <c r="X24" s="49">
        <f t="shared" si="3"/>
        <v>0.70993080387997998</v>
      </c>
      <c r="Y24" s="49">
        <f t="shared" si="4"/>
        <v>0.70993080387997998</v>
      </c>
      <c r="Z24" s="49">
        <f t="shared" si="5"/>
        <v>0.62330702117349823</v>
      </c>
      <c r="AA24" s="49">
        <f t="shared" si="6"/>
        <v>1</v>
      </c>
      <c r="AB24" s="49">
        <f t="shared" si="7"/>
        <v>0.87798278052866929</v>
      </c>
    </row>
    <row r="25" spans="1:28" ht="27.75" customHeight="1" x14ac:dyDescent="0.25">
      <c r="A25" s="43" t="s">
        <v>74</v>
      </c>
      <c r="B25" s="44" t="s">
        <v>41</v>
      </c>
      <c r="C25" s="44">
        <v>20</v>
      </c>
      <c r="D25" s="44" t="s">
        <v>38</v>
      </c>
      <c r="E25" s="45" t="s">
        <v>75</v>
      </c>
      <c r="F25" s="46">
        <v>3569683789</v>
      </c>
      <c r="G25" s="46">
        <v>0</v>
      </c>
      <c r="H25" s="46">
        <v>0</v>
      </c>
      <c r="I25" s="46">
        <v>0</v>
      </c>
      <c r="J25" s="46">
        <v>0</v>
      </c>
      <c r="K25" s="46">
        <f t="shared" si="0"/>
        <v>0</v>
      </c>
      <c r="L25" s="251">
        <f t="shared" si="21"/>
        <v>3569683789</v>
      </c>
      <c r="M25" s="51">
        <f t="shared" si="19"/>
        <v>4.1230074555156427E-4</v>
      </c>
      <c r="N25" s="46">
        <v>0</v>
      </c>
      <c r="O25" s="46">
        <v>3569683789</v>
      </c>
      <c r="P25" s="46">
        <f t="shared" si="22"/>
        <v>0</v>
      </c>
      <c r="Q25" s="46">
        <v>2262020072.6799998</v>
      </c>
      <c r="R25" s="46">
        <f t="shared" si="23"/>
        <v>1307663716.3200002</v>
      </c>
      <c r="S25" s="46">
        <f t="shared" si="24"/>
        <v>1307663716.3200002</v>
      </c>
      <c r="T25" s="46">
        <v>2262020072.6799998</v>
      </c>
      <c r="U25" s="46">
        <f t="shared" si="25"/>
        <v>0</v>
      </c>
      <c r="V25" s="46">
        <v>1997759262.6800001</v>
      </c>
      <c r="W25" s="48">
        <f t="shared" si="26"/>
        <v>264260809.99999976</v>
      </c>
      <c r="X25" s="49">
        <f t="shared" si="3"/>
        <v>0.63367519544740269</v>
      </c>
      <c r="Y25" s="49">
        <f t="shared" si="4"/>
        <v>0.63367519544740269</v>
      </c>
      <c r="Z25" s="49">
        <f t="shared" si="5"/>
        <v>0.55964600249358387</v>
      </c>
      <c r="AA25" s="49">
        <f t="shared" si="6"/>
        <v>1</v>
      </c>
      <c r="AB25" s="49">
        <f t="shared" si="7"/>
        <v>0.88317486073989238</v>
      </c>
    </row>
    <row r="26" spans="1:28" ht="30" customHeight="1" x14ac:dyDescent="0.25">
      <c r="A26" s="43" t="s">
        <v>76</v>
      </c>
      <c r="B26" s="44" t="s">
        <v>41</v>
      </c>
      <c r="C26" s="44">
        <v>20</v>
      </c>
      <c r="D26" s="44" t="s">
        <v>38</v>
      </c>
      <c r="E26" s="45" t="s">
        <v>77</v>
      </c>
      <c r="F26" s="46">
        <v>1382522206</v>
      </c>
      <c r="G26" s="46">
        <v>0</v>
      </c>
      <c r="H26" s="46">
        <v>0</v>
      </c>
      <c r="I26" s="46">
        <v>0</v>
      </c>
      <c r="J26" s="46">
        <v>0</v>
      </c>
      <c r="K26" s="46">
        <f t="shared" si="0"/>
        <v>0</v>
      </c>
      <c r="L26" s="251">
        <f t="shared" si="21"/>
        <v>1382522206</v>
      </c>
      <c r="M26" s="51">
        <f t="shared" si="19"/>
        <v>1.5968219314884346E-4</v>
      </c>
      <c r="N26" s="46">
        <v>0</v>
      </c>
      <c r="O26" s="46">
        <v>1382522206</v>
      </c>
      <c r="P26" s="46">
        <f t="shared" si="22"/>
        <v>0</v>
      </c>
      <c r="Q26" s="46">
        <v>1034096578.4400001</v>
      </c>
      <c r="R26" s="46">
        <f t="shared" si="23"/>
        <v>348425627.55999994</v>
      </c>
      <c r="S26" s="46">
        <f t="shared" si="24"/>
        <v>348425627.55999994</v>
      </c>
      <c r="T26" s="46">
        <v>1034096578.4400001</v>
      </c>
      <c r="U26" s="46">
        <f t="shared" si="25"/>
        <v>0</v>
      </c>
      <c r="V26" s="46">
        <v>911975378.44000006</v>
      </c>
      <c r="W26" s="48">
        <f t="shared" si="26"/>
        <v>122121200</v>
      </c>
      <c r="X26" s="49">
        <f t="shared" si="3"/>
        <v>0.74797827763787839</v>
      </c>
      <c r="Y26" s="49">
        <f t="shared" si="4"/>
        <v>0.74797827763787839</v>
      </c>
      <c r="Z26" s="49">
        <f t="shared" si="5"/>
        <v>0.65964609789421358</v>
      </c>
      <c r="AA26" s="49">
        <f t="shared" si="6"/>
        <v>1</v>
      </c>
      <c r="AB26" s="49">
        <f t="shared" si="7"/>
        <v>0.8819054210736994</v>
      </c>
    </row>
    <row r="27" spans="1:28" ht="36.75" customHeight="1" x14ac:dyDescent="0.25">
      <c r="A27" s="43" t="s">
        <v>78</v>
      </c>
      <c r="B27" s="44" t="s">
        <v>41</v>
      </c>
      <c r="C27" s="44">
        <v>20</v>
      </c>
      <c r="D27" s="44" t="s">
        <v>38</v>
      </c>
      <c r="E27" s="45" t="s">
        <v>79</v>
      </c>
      <c r="F27" s="46">
        <v>166286663</v>
      </c>
      <c r="G27" s="46">
        <v>0</v>
      </c>
      <c r="H27" s="46">
        <v>0</v>
      </c>
      <c r="I27" s="46">
        <v>0</v>
      </c>
      <c r="J27" s="46">
        <v>0</v>
      </c>
      <c r="K27" s="46">
        <f t="shared" si="0"/>
        <v>0</v>
      </c>
      <c r="L27" s="251">
        <f t="shared" si="21"/>
        <v>166286663</v>
      </c>
      <c r="M27" s="53">
        <f t="shared" si="19"/>
        <v>1.9206215223166287E-5</v>
      </c>
      <c r="N27" s="46">
        <v>0</v>
      </c>
      <c r="O27" s="46">
        <v>166286663</v>
      </c>
      <c r="P27" s="46">
        <f t="shared" si="22"/>
        <v>0</v>
      </c>
      <c r="Q27" s="46">
        <v>130035233.26000001</v>
      </c>
      <c r="R27" s="46">
        <f t="shared" si="23"/>
        <v>36251429.739999995</v>
      </c>
      <c r="S27" s="46">
        <f t="shared" si="24"/>
        <v>36251429.739999995</v>
      </c>
      <c r="T27" s="46">
        <v>130035233.26000001</v>
      </c>
      <c r="U27" s="46">
        <f t="shared" si="25"/>
        <v>0</v>
      </c>
      <c r="V27" s="46">
        <v>114097033.26000001</v>
      </c>
      <c r="W27" s="48">
        <f t="shared" si="26"/>
        <v>15938200</v>
      </c>
      <c r="X27" s="49">
        <f t="shared" si="3"/>
        <v>0.781994363913599</v>
      </c>
      <c r="Y27" s="49">
        <f t="shared" si="4"/>
        <v>0.781994363913599</v>
      </c>
      <c r="Z27" s="49">
        <f t="shared" si="5"/>
        <v>0.68614662896927581</v>
      </c>
      <c r="AA27" s="49">
        <f t="shared" si="6"/>
        <v>1</v>
      </c>
      <c r="AB27" s="49">
        <f t="shared" si="7"/>
        <v>0.877431680626648</v>
      </c>
    </row>
    <row r="28" spans="1:28" ht="28.5" customHeight="1" x14ac:dyDescent="0.25">
      <c r="A28" s="43" t="s">
        <v>80</v>
      </c>
      <c r="B28" s="44" t="s">
        <v>41</v>
      </c>
      <c r="C28" s="44">
        <v>20</v>
      </c>
      <c r="D28" s="44" t="s">
        <v>38</v>
      </c>
      <c r="E28" s="45" t="s">
        <v>81</v>
      </c>
      <c r="F28" s="46">
        <v>1036936225</v>
      </c>
      <c r="G28" s="46">
        <v>0</v>
      </c>
      <c r="H28" s="46">
        <v>0</v>
      </c>
      <c r="I28" s="46">
        <v>0</v>
      </c>
      <c r="J28" s="46">
        <v>0</v>
      </c>
      <c r="K28" s="46">
        <f t="shared" si="0"/>
        <v>0</v>
      </c>
      <c r="L28" s="251">
        <f t="shared" si="21"/>
        <v>1036936225</v>
      </c>
      <c r="M28" s="51">
        <f t="shared" si="19"/>
        <v>1.1976679278269949E-4</v>
      </c>
      <c r="N28" s="46">
        <v>0</v>
      </c>
      <c r="O28" s="46">
        <v>1036936225</v>
      </c>
      <c r="P28" s="46">
        <f t="shared" si="22"/>
        <v>0</v>
      </c>
      <c r="Q28" s="46">
        <v>775590983.52999997</v>
      </c>
      <c r="R28" s="46">
        <f t="shared" si="23"/>
        <v>261345241.47000003</v>
      </c>
      <c r="S28" s="46">
        <f t="shared" si="24"/>
        <v>261345241.47000003</v>
      </c>
      <c r="T28" s="46">
        <v>775590983.52999997</v>
      </c>
      <c r="U28" s="46">
        <f t="shared" si="25"/>
        <v>0</v>
      </c>
      <c r="V28" s="46">
        <v>683992083.52999997</v>
      </c>
      <c r="W28" s="48">
        <f t="shared" si="26"/>
        <v>91598900</v>
      </c>
      <c r="X28" s="49">
        <f t="shared" si="3"/>
        <v>0.74796401633089826</v>
      </c>
      <c r="Y28" s="49">
        <f t="shared" si="4"/>
        <v>0.74796401633089826</v>
      </c>
      <c r="Z28" s="49">
        <f t="shared" si="5"/>
        <v>0.65962791832255641</v>
      </c>
      <c r="AA28" s="49">
        <f t="shared" si="6"/>
        <v>1</v>
      </c>
      <c r="AB28" s="49">
        <f t="shared" si="7"/>
        <v>0.88189793081000023</v>
      </c>
    </row>
    <row r="29" spans="1:28" ht="39.75" customHeight="1" x14ac:dyDescent="0.25">
      <c r="A29" s="43" t="s">
        <v>82</v>
      </c>
      <c r="B29" s="44" t="s">
        <v>41</v>
      </c>
      <c r="C29" s="44">
        <v>20</v>
      </c>
      <c r="D29" s="44" t="s">
        <v>38</v>
      </c>
      <c r="E29" s="45" t="s">
        <v>83</v>
      </c>
      <c r="F29" s="46">
        <v>691369992</v>
      </c>
      <c r="G29" s="46">
        <v>0</v>
      </c>
      <c r="H29" s="46">
        <v>0</v>
      </c>
      <c r="I29" s="46">
        <v>0</v>
      </c>
      <c r="J29" s="46">
        <v>0</v>
      </c>
      <c r="K29" s="46">
        <f t="shared" si="0"/>
        <v>0</v>
      </c>
      <c r="L29" s="251">
        <f t="shared" si="21"/>
        <v>691369992</v>
      </c>
      <c r="M29" s="51">
        <f t="shared" si="19"/>
        <v>7.9853673323102022E-5</v>
      </c>
      <c r="N29" s="46">
        <v>0</v>
      </c>
      <c r="O29" s="46">
        <v>691369992</v>
      </c>
      <c r="P29" s="46">
        <f t="shared" si="22"/>
        <v>0</v>
      </c>
      <c r="Q29" s="46">
        <v>517095430.20999998</v>
      </c>
      <c r="R29" s="46">
        <f t="shared" si="23"/>
        <v>174274561.79000002</v>
      </c>
      <c r="S29" s="46">
        <f t="shared" si="24"/>
        <v>174274561.79000002</v>
      </c>
      <c r="T29" s="46">
        <v>517095430.20999998</v>
      </c>
      <c r="U29" s="46">
        <f t="shared" si="25"/>
        <v>0</v>
      </c>
      <c r="V29" s="46">
        <v>456024030.20999998</v>
      </c>
      <c r="W29" s="48">
        <f t="shared" si="26"/>
        <v>61071400</v>
      </c>
      <c r="X29" s="49">
        <f t="shared" si="3"/>
        <v>0.74792865787267204</v>
      </c>
      <c r="Y29" s="49">
        <f t="shared" si="4"/>
        <v>0.74792865787267204</v>
      </c>
      <c r="Z29" s="49">
        <f t="shared" si="5"/>
        <v>0.65959476906252534</v>
      </c>
      <c r="AA29" s="49">
        <f t="shared" si="6"/>
        <v>1</v>
      </c>
      <c r="AB29" s="49">
        <f t="shared" si="7"/>
        <v>0.8818953012692492</v>
      </c>
    </row>
    <row r="30" spans="1:28" ht="41.25" customHeight="1" x14ac:dyDescent="0.25">
      <c r="A30" s="39" t="s">
        <v>84</v>
      </c>
      <c r="B30" s="34" t="s">
        <v>41</v>
      </c>
      <c r="C30" s="34">
        <v>20</v>
      </c>
      <c r="D30" s="34" t="s">
        <v>38</v>
      </c>
      <c r="E30" s="40" t="s">
        <v>85</v>
      </c>
      <c r="F30" s="41">
        <f>+F31+F35+F36</f>
        <v>4285331000</v>
      </c>
      <c r="G30" s="41">
        <f>+G31+G35+G36</f>
        <v>0</v>
      </c>
      <c r="H30" s="41">
        <f>+H31+H35+H36</f>
        <v>0</v>
      </c>
      <c r="I30" s="41">
        <f>+I31+I35+I36</f>
        <v>419834130</v>
      </c>
      <c r="J30" s="41">
        <f>+J31+J35+J36</f>
        <v>419834130</v>
      </c>
      <c r="K30" s="41">
        <f t="shared" si="0"/>
        <v>0</v>
      </c>
      <c r="L30" s="250">
        <f>+L31+L35+L36</f>
        <v>4285331000</v>
      </c>
      <c r="M30" s="42">
        <f t="shared" si="19"/>
        <v>4.949584530931769E-4</v>
      </c>
      <c r="N30" s="41">
        <f t="shared" ref="N30:W30" si="27">+N31+N35+N36</f>
        <v>0</v>
      </c>
      <c r="O30" s="41">
        <f t="shared" si="27"/>
        <v>4285331000</v>
      </c>
      <c r="P30" s="41">
        <f t="shared" si="27"/>
        <v>0</v>
      </c>
      <c r="Q30" s="41">
        <f t="shared" si="27"/>
        <v>3414715478</v>
      </c>
      <c r="R30" s="41">
        <f t="shared" si="27"/>
        <v>870615522</v>
      </c>
      <c r="S30" s="41">
        <f t="shared" si="27"/>
        <v>870615522</v>
      </c>
      <c r="T30" s="41">
        <f t="shared" si="27"/>
        <v>3414715478</v>
      </c>
      <c r="U30" s="41">
        <f t="shared" si="27"/>
        <v>0</v>
      </c>
      <c r="V30" s="41">
        <f t="shared" si="27"/>
        <v>3414715478</v>
      </c>
      <c r="W30" s="41">
        <f t="shared" si="27"/>
        <v>0</v>
      </c>
      <c r="X30" s="38">
        <f t="shared" si="3"/>
        <v>0.79683820876380373</v>
      </c>
      <c r="Y30" s="38">
        <f t="shared" si="4"/>
        <v>0.79683820876380373</v>
      </c>
      <c r="Z30" s="38">
        <f t="shared" si="5"/>
        <v>0.79683820876380373</v>
      </c>
      <c r="AA30" s="38">
        <f t="shared" si="6"/>
        <v>1</v>
      </c>
      <c r="AB30" s="38">
        <f t="shared" si="7"/>
        <v>1</v>
      </c>
    </row>
    <row r="31" spans="1:28" s="4" customFormat="1" ht="39" customHeight="1" x14ac:dyDescent="0.25">
      <c r="A31" s="39" t="s">
        <v>86</v>
      </c>
      <c r="B31" s="34" t="s">
        <v>41</v>
      </c>
      <c r="C31" s="34">
        <v>20</v>
      </c>
      <c r="D31" s="34" t="s">
        <v>38</v>
      </c>
      <c r="E31" s="40" t="s">
        <v>87</v>
      </c>
      <c r="F31" s="41">
        <f>+F32+F33+F34</f>
        <v>2328193098</v>
      </c>
      <c r="G31" s="41">
        <f>+G32+G33+G34</f>
        <v>0</v>
      </c>
      <c r="H31" s="41">
        <f>+H32+H33+H34</f>
        <v>0</v>
      </c>
      <c r="I31" s="41">
        <f>+I32+I33+I34</f>
        <v>192726402</v>
      </c>
      <c r="J31" s="41">
        <f>+J32+J33+J34</f>
        <v>336753060</v>
      </c>
      <c r="K31" s="41">
        <f t="shared" si="0"/>
        <v>-144026658</v>
      </c>
      <c r="L31" s="250">
        <f>+L32+L33+L34</f>
        <v>2184166440</v>
      </c>
      <c r="M31" s="42">
        <f t="shared" si="19"/>
        <v>2.5227261148332095E-4</v>
      </c>
      <c r="N31" s="41">
        <f t="shared" ref="N31:W31" si="28">+N32+N33+N34</f>
        <v>0</v>
      </c>
      <c r="O31" s="41">
        <f t="shared" si="28"/>
        <v>2184166440</v>
      </c>
      <c r="P31" s="41">
        <f t="shared" si="28"/>
        <v>0</v>
      </c>
      <c r="Q31" s="41">
        <f t="shared" si="28"/>
        <v>1706649501</v>
      </c>
      <c r="R31" s="41">
        <f t="shared" si="28"/>
        <v>477516939</v>
      </c>
      <c r="S31" s="41">
        <f t="shared" si="28"/>
        <v>477516939</v>
      </c>
      <c r="T31" s="41">
        <f t="shared" si="28"/>
        <v>1706649501</v>
      </c>
      <c r="U31" s="41">
        <f t="shared" si="28"/>
        <v>0</v>
      </c>
      <c r="V31" s="41">
        <f t="shared" si="28"/>
        <v>1706649501</v>
      </c>
      <c r="W31" s="41">
        <f t="shared" si="28"/>
        <v>0</v>
      </c>
      <c r="X31" s="38">
        <f t="shared" si="3"/>
        <v>0.78137337418296748</v>
      </c>
      <c r="Y31" s="38">
        <f t="shared" si="4"/>
        <v>0.78137337418296748</v>
      </c>
      <c r="Z31" s="38">
        <f t="shared" si="5"/>
        <v>0.78137337418296748</v>
      </c>
      <c r="AA31" s="38">
        <f t="shared" si="6"/>
        <v>1</v>
      </c>
      <c r="AB31" s="38">
        <f t="shared" si="7"/>
        <v>1</v>
      </c>
    </row>
    <row r="32" spans="1:28" ht="30.75" customHeight="1" x14ac:dyDescent="0.25">
      <c r="A32" s="43" t="s">
        <v>88</v>
      </c>
      <c r="B32" s="44" t="s">
        <v>41</v>
      </c>
      <c r="C32" s="44">
        <v>20</v>
      </c>
      <c r="D32" s="44" t="s">
        <v>38</v>
      </c>
      <c r="E32" s="45" t="s">
        <v>89</v>
      </c>
      <c r="F32" s="46">
        <v>655614150</v>
      </c>
      <c r="G32" s="46">
        <v>0</v>
      </c>
      <c r="H32" s="46">
        <v>0</v>
      </c>
      <c r="I32" s="46">
        <v>132726402</v>
      </c>
      <c r="J32" s="46">
        <v>0</v>
      </c>
      <c r="K32" s="46">
        <f t="shared" si="0"/>
        <v>132726402</v>
      </c>
      <c r="L32" s="251">
        <f t="shared" ref="L32:L37" si="29">+F32+K32</f>
        <v>788340552</v>
      </c>
      <c r="M32" s="51">
        <f t="shared" si="19"/>
        <v>9.1053834611268345E-5</v>
      </c>
      <c r="N32" s="46">
        <v>0</v>
      </c>
      <c r="O32" s="46">
        <v>788340552</v>
      </c>
      <c r="P32" s="46">
        <f t="shared" ref="P32:P37" si="30">L32-O32</f>
        <v>0</v>
      </c>
      <c r="Q32" s="46">
        <v>473002594</v>
      </c>
      <c r="R32" s="56">
        <f t="shared" ref="R32:R37" si="31">+L32-Q32</f>
        <v>315337958</v>
      </c>
      <c r="S32" s="46">
        <f t="shared" ref="S32:S37" si="32">O32-Q32</f>
        <v>315337958</v>
      </c>
      <c r="T32" s="46">
        <v>473002594</v>
      </c>
      <c r="U32" s="46">
        <f t="shared" ref="U32:U37" si="33">+Q32-T32</f>
        <v>0</v>
      </c>
      <c r="V32" s="46">
        <v>473002594</v>
      </c>
      <c r="W32" s="48">
        <f t="shared" ref="W32:W37" si="34">+T32-V32</f>
        <v>0</v>
      </c>
      <c r="X32" s="57">
        <f t="shared" si="3"/>
        <v>0.59999779638381456</v>
      </c>
      <c r="Y32" s="54">
        <f t="shared" si="4"/>
        <v>0.59999779638381456</v>
      </c>
      <c r="Z32" s="54">
        <f t="shared" si="5"/>
        <v>0.59999779638381456</v>
      </c>
      <c r="AA32" s="49">
        <f t="shared" si="6"/>
        <v>1</v>
      </c>
      <c r="AB32" s="49">
        <f t="shared" si="7"/>
        <v>1</v>
      </c>
    </row>
    <row r="33" spans="1:28" ht="30.75" customHeight="1" x14ac:dyDescent="0.25">
      <c r="A33" s="43" t="s">
        <v>90</v>
      </c>
      <c r="B33" s="44" t="s">
        <v>41</v>
      </c>
      <c r="C33" s="44">
        <v>20</v>
      </c>
      <c r="D33" s="44" t="s">
        <v>38</v>
      </c>
      <c r="E33" s="45" t="s">
        <v>91</v>
      </c>
      <c r="F33" s="46">
        <v>1499029826</v>
      </c>
      <c r="G33" s="46">
        <v>0</v>
      </c>
      <c r="H33" s="46">
        <v>0</v>
      </c>
      <c r="I33" s="46">
        <v>60000000</v>
      </c>
      <c r="J33" s="46">
        <v>336753060</v>
      </c>
      <c r="K33" s="46">
        <f t="shared" si="0"/>
        <v>-276753060</v>
      </c>
      <c r="L33" s="251">
        <f t="shared" si="29"/>
        <v>1222276766</v>
      </c>
      <c r="M33" s="51">
        <f t="shared" si="19"/>
        <v>1.4117374302033867E-4</v>
      </c>
      <c r="N33" s="46">
        <v>0</v>
      </c>
      <c r="O33" s="46">
        <v>1222276766</v>
      </c>
      <c r="P33" s="46">
        <f t="shared" si="30"/>
        <v>0</v>
      </c>
      <c r="Q33" s="46">
        <v>1113008252</v>
      </c>
      <c r="R33" s="56">
        <f t="shared" si="31"/>
        <v>109268514</v>
      </c>
      <c r="S33" s="46">
        <f t="shared" si="32"/>
        <v>109268514</v>
      </c>
      <c r="T33" s="46">
        <v>1113008252</v>
      </c>
      <c r="U33" s="46">
        <f t="shared" si="33"/>
        <v>0</v>
      </c>
      <c r="V33" s="46">
        <v>1113008252</v>
      </c>
      <c r="W33" s="48">
        <f t="shared" si="34"/>
        <v>0</v>
      </c>
      <c r="X33" s="58">
        <f t="shared" si="3"/>
        <v>0.91060247806428485</v>
      </c>
      <c r="Y33" s="49">
        <f t="shared" si="4"/>
        <v>0.91060247806428485</v>
      </c>
      <c r="Z33" s="49">
        <f t="shared" si="5"/>
        <v>0.91060247806428485</v>
      </c>
      <c r="AA33" s="49">
        <f t="shared" si="6"/>
        <v>1</v>
      </c>
      <c r="AB33" s="49">
        <f t="shared" si="7"/>
        <v>1</v>
      </c>
    </row>
    <row r="34" spans="1:28" ht="30.75" customHeight="1" x14ac:dyDescent="0.25">
      <c r="A34" s="43" t="s">
        <v>92</v>
      </c>
      <c r="B34" s="44" t="s">
        <v>41</v>
      </c>
      <c r="C34" s="44">
        <v>20</v>
      </c>
      <c r="D34" s="44" t="s">
        <v>38</v>
      </c>
      <c r="E34" s="45" t="s">
        <v>93</v>
      </c>
      <c r="F34" s="46">
        <v>173549122</v>
      </c>
      <c r="G34" s="46">
        <v>0</v>
      </c>
      <c r="H34" s="46">
        <v>0</v>
      </c>
      <c r="I34" s="46">
        <v>0</v>
      </c>
      <c r="J34" s="46">
        <v>0</v>
      </c>
      <c r="K34" s="46">
        <f t="shared" si="0"/>
        <v>0</v>
      </c>
      <c r="L34" s="251">
        <f t="shared" si="29"/>
        <v>173549122</v>
      </c>
      <c r="M34" s="53">
        <f t="shared" si="19"/>
        <v>2.0045033851713915E-5</v>
      </c>
      <c r="N34" s="46">
        <v>0</v>
      </c>
      <c r="O34" s="46">
        <v>173549122</v>
      </c>
      <c r="P34" s="46">
        <f t="shared" si="30"/>
        <v>0</v>
      </c>
      <c r="Q34" s="46">
        <v>120638655</v>
      </c>
      <c r="R34" s="46">
        <f t="shared" si="31"/>
        <v>52910467</v>
      </c>
      <c r="S34" s="46">
        <f t="shared" si="32"/>
        <v>52910467</v>
      </c>
      <c r="T34" s="46">
        <v>120638655</v>
      </c>
      <c r="U34" s="46">
        <f t="shared" si="33"/>
        <v>0</v>
      </c>
      <c r="V34" s="46">
        <v>120638655</v>
      </c>
      <c r="W34" s="48">
        <f t="shared" si="34"/>
        <v>0</v>
      </c>
      <c r="X34" s="58">
        <f t="shared" si="3"/>
        <v>0.69512685290335263</v>
      </c>
      <c r="Y34" s="49">
        <f t="shared" si="4"/>
        <v>0.69512685290335263</v>
      </c>
      <c r="Z34" s="49">
        <f t="shared" si="5"/>
        <v>0.69512685290335263</v>
      </c>
      <c r="AA34" s="49">
        <f t="shared" si="6"/>
        <v>1</v>
      </c>
      <c r="AB34" s="49">
        <f t="shared" si="7"/>
        <v>1</v>
      </c>
    </row>
    <row r="35" spans="1:28" ht="30.75" customHeight="1" x14ac:dyDescent="0.25">
      <c r="A35" s="43" t="s">
        <v>94</v>
      </c>
      <c r="B35" s="44" t="s">
        <v>41</v>
      </c>
      <c r="C35" s="44">
        <v>20</v>
      </c>
      <c r="D35" s="44" t="s">
        <v>38</v>
      </c>
      <c r="E35" s="45" t="s">
        <v>95</v>
      </c>
      <c r="F35" s="59">
        <v>1809954480</v>
      </c>
      <c r="G35" s="46">
        <v>0</v>
      </c>
      <c r="H35" s="46">
        <v>0</v>
      </c>
      <c r="I35" s="46">
        <v>227107728</v>
      </c>
      <c r="J35" s="46">
        <v>0</v>
      </c>
      <c r="K35" s="46">
        <f t="shared" si="0"/>
        <v>227107728</v>
      </c>
      <c r="L35" s="251">
        <f t="shared" si="29"/>
        <v>2037062208</v>
      </c>
      <c r="M35" s="51">
        <f t="shared" si="19"/>
        <v>2.3528197922780092E-4</v>
      </c>
      <c r="N35" s="46">
        <v>0</v>
      </c>
      <c r="O35" s="46">
        <v>2037062208</v>
      </c>
      <c r="P35" s="46">
        <f t="shared" si="30"/>
        <v>0</v>
      </c>
      <c r="Q35" s="46">
        <v>1656551846</v>
      </c>
      <c r="R35" s="46">
        <f t="shared" si="31"/>
        <v>380510362</v>
      </c>
      <c r="S35" s="46">
        <f t="shared" si="32"/>
        <v>380510362</v>
      </c>
      <c r="T35" s="46">
        <v>1656551846</v>
      </c>
      <c r="U35" s="46">
        <f t="shared" si="33"/>
        <v>0</v>
      </c>
      <c r="V35" s="46">
        <v>1656551846</v>
      </c>
      <c r="W35" s="48">
        <f t="shared" si="34"/>
        <v>0</v>
      </c>
      <c r="X35" s="58">
        <f t="shared" si="3"/>
        <v>0.81320631225416162</v>
      </c>
      <c r="Y35" s="49">
        <f t="shared" si="4"/>
        <v>0.81320631225416162</v>
      </c>
      <c r="Z35" s="49">
        <f t="shared" si="5"/>
        <v>0.81320631225416162</v>
      </c>
      <c r="AA35" s="49">
        <f t="shared" si="6"/>
        <v>1</v>
      </c>
      <c r="AB35" s="49">
        <f t="shared" si="7"/>
        <v>1</v>
      </c>
    </row>
    <row r="36" spans="1:28" ht="30.75" customHeight="1" x14ac:dyDescent="0.25">
      <c r="A36" s="43" t="s">
        <v>96</v>
      </c>
      <c r="B36" s="44" t="s">
        <v>41</v>
      </c>
      <c r="C36" s="44">
        <v>20</v>
      </c>
      <c r="D36" s="44" t="s">
        <v>38</v>
      </c>
      <c r="E36" s="45" t="s">
        <v>97</v>
      </c>
      <c r="F36" s="59">
        <v>147183422</v>
      </c>
      <c r="G36" s="46">
        <v>0</v>
      </c>
      <c r="H36" s="46">
        <v>0</v>
      </c>
      <c r="I36" s="46">
        <v>0</v>
      </c>
      <c r="J36" s="46">
        <f>23081070+60000000</f>
        <v>83081070</v>
      </c>
      <c r="K36" s="46">
        <f t="shared" si="0"/>
        <v>-83081070</v>
      </c>
      <c r="L36" s="251">
        <f t="shared" si="29"/>
        <v>64102352</v>
      </c>
      <c r="M36" s="53">
        <f t="shared" si="19"/>
        <v>7.4038623820550416E-6</v>
      </c>
      <c r="N36" s="46">
        <v>0</v>
      </c>
      <c r="O36" s="46">
        <v>64102352</v>
      </c>
      <c r="P36" s="46">
        <f t="shared" si="30"/>
        <v>0</v>
      </c>
      <c r="Q36" s="46">
        <v>51514131</v>
      </c>
      <c r="R36" s="46">
        <f t="shared" si="31"/>
        <v>12588221</v>
      </c>
      <c r="S36" s="46">
        <f t="shared" si="32"/>
        <v>12588221</v>
      </c>
      <c r="T36" s="46">
        <v>51514131</v>
      </c>
      <c r="U36" s="46">
        <f t="shared" si="33"/>
        <v>0</v>
      </c>
      <c r="V36" s="46">
        <v>51514131</v>
      </c>
      <c r="W36" s="48">
        <f t="shared" si="34"/>
        <v>0</v>
      </c>
      <c r="X36" s="58">
        <f t="shared" si="3"/>
        <v>0.80362310262812198</v>
      </c>
      <c r="Y36" s="49">
        <f t="shared" si="4"/>
        <v>0.80362310262812198</v>
      </c>
      <c r="Z36" s="49">
        <f t="shared" si="5"/>
        <v>0.80362310262812198</v>
      </c>
      <c r="AA36" s="49">
        <f t="shared" si="6"/>
        <v>1</v>
      </c>
      <c r="AB36" s="49">
        <f t="shared" si="7"/>
        <v>1</v>
      </c>
    </row>
    <row r="37" spans="1:28" s="4" customFormat="1" ht="38.25" customHeight="1" x14ac:dyDescent="0.25">
      <c r="A37" s="39" t="s">
        <v>98</v>
      </c>
      <c r="B37" s="34" t="s">
        <v>41</v>
      </c>
      <c r="C37" s="34">
        <v>20</v>
      </c>
      <c r="D37" s="34" t="s">
        <v>38</v>
      </c>
      <c r="E37" s="40" t="s">
        <v>99</v>
      </c>
      <c r="F37" s="60">
        <v>4848293000</v>
      </c>
      <c r="G37" s="60">
        <v>0</v>
      </c>
      <c r="H37" s="60">
        <v>0</v>
      </c>
      <c r="I37" s="60">
        <v>0</v>
      </c>
      <c r="J37" s="60">
        <v>0</v>
      </c>
      <c r="K37" s="41">
        <f t="shared" si="0"/>
        <v>0</v>
      </c>
      <c r="L37" s="250">
        <f t="shared" si="29"/>
        <v>4848293000</v>
      </c>
      <c r="M37" s="42">
        <f t="shared" si="19"/>
        <v>5.5998092175901413E-4</v>
      </c>
      <c r="N37" s="60">
        <v>4848293000</v>
      </c>
      <c r="O37" s="60">
        <v>0</v>
      </c>
      <c r="P37" s="62">
        <f t="shared" si="30"/>
        <v>4848293000</v>
      </c>
      <c r="Q37" s="60">
        <v>0</v>
      </c>
      <c r="R37" s="62">
        <f t="shared" si="31"/>
        <v>4848293000</v>
      </c>
      <c r="S37" s="62">
        <f t="shared" si="32"/>
        <v>0</v>
      </c>
      <c r="T37" s="60">
        <v>0</v>
      </c>
      <c r="U37" s="62">
        <f t="shared" si="33"/>
        <v>0</v>
      </c>
      <c r="V37" s="60">
        <v>0</v>
      </c>
      <c r="W37" s="63">
        <f t="shared" si="34"/>
        <v>0</v>
      </c>
      <c r="X37" s="38">
        <f t="shared" si="3"/>
        <v>0</v>
      </c>
      <c r="Y37" s="38">
        <f t="shared" si="4"/>
        <v>0</v>
      </c>
      <c r="Z37" s="38">
        <f t="shared" si="5"/>
        <v>0</v>
      </c>
      <c r="AA37" s="38" t="s">
        <v>40</v>
      </c>
      <c r="AB37" s="38" t="s">
        <v>40</v>
      </c>
    </row>
    <row r="38" spans="1:28" ht="27.75" customHeight="1" x14ac:dyDescent="0.25">
      <c r="A38" s="39" t="s">
        <v>100</v>
      </c>
      <c r="B38" s="34" t="s">
        <v>41</v>
      </c>
      <c r="C38" s="34">
        <v>20</v>
      </c>
      <c r="D38" s="34" t="s">
        <v>38</v>
      </c>
      <c r="E38" s="40" t="s">
        <v>101</v>
      </c>
      <c r="F38" s="62">
        <f>+F39+F49</f>
        <v>20506538976</v>
      </c>
      <c r="G38" s="62">
        <f>+G39+G49</f>
        <v>0</v>
      </c>
      <c r="H38" s="62">
        <f>+H39+H49</f>
        <v>0</v>
      </c>
      <c r="I38" s="62">
        <f>+I39+I49</f>
        <v>593706188</v>
      </c>
      <c r="J38" s="62">
        <f>+J39+J49</f>
        <v>593706188</v>
      </c>
      <c r="K38" s="62">
        <f t="shared" si="0"/>
        <v>0</v>
      </c>
      <c r="L38" s="66">
        <f>+L39+L49</f>
        <v>20506538976</v>
      </c>
      <c r="M38" s="42">
        <f t="shared" si="19"/>
        <v>2.368518280117895E-3</v>
      </c>
      <c r="N38" s="62">
        <f t="shared" ref="N38:W38" si="35">+N39+N49</f>
        <v>0</v>
      </c>
      <c r="O38" s="62">
        <f t="shared" si="35"/>
        <v>19201404548.829998</v>
      </c>
      <c r="P38" s="62">
        <f t="shared" si="35"/>
        <v>1305134427.1700001</v>
      </c>
      <c r="Q38" s="62">
        <f t="shared" si="35"/>
        <v>16791586849.139999</v>
      </c>
      <c r="R38" s="62">
        <f t="shared" si="35"/>
        <v>3714952126.8600001</v>
      </c>
      <c r="S38" s="62">
        <f t="shared" si="35"/>
        <v>2409817699.6900001</v>
      </c>
      <c r="T38" s="62">
        <f t="shared" si="35"/>
        <v>10337826791.849998</v>
      </c>
      <c r="U38" s="62">
        <f t="shared" si="35"/>
        <v>6453760057.29</v>
      </c>
      <c r="V38" s="62">
        <f t="shared" si="35"/>
        <v>10109422656.420002</v>
      </c>
      <c r="W38" s="62">
        <f t="shared" si="35"/>
        <v>228404135.43000001</v>
      </c>
      <c r="X38" s="38">
        <f t="shared" si="3"/>
        <v>0.818840608295343</v>
      </c>
      <c r="Y38" s="38">
        <f t="shared" si="4"/>
        <v>0.50412343126009518</v>
      </c>
      <c r="Z38" s="38">
        <f t="shared" si="5"/>
        <v>0.49298531889031344</v>
      </c>
      <c r="AA38" s="38">
        <f t="shared" ref="AA38:AA46" si="36">+T38/Q38</f>
        <v>0.61565514234763719</v>
      </c>
      <c r="AB38" s="38">
        <f>+V38/T38</f>
        <v>0.97790598159275965</v>
      </c>
    </row>
    <row r="39" spans="1:28" ht="27.75" customHeight="1" x14ac:dyDescent="0.25">
      <c r="A39" s="39" t="s">
        <v>102</v>
      </c>
      <c r="B39" s="34" t="s">
        <v>41</v>
      </c>
      <c r="C39" s="34">
        <v>20</v>
      </c>
      <c r="D39" s="34" t="s">
        <v>38</v>
      </c>
      <c r="E39" s="40" t="s">
        <v>103</v>
      </c>
      <c r="F39" s="66">
        <f>+F40</f>
        <v>267000000</v>
      </c>
      <c r="G39" s="66">
        <f>+G40</f>
        <v>0</v>
      </c>
      <c r="H39" s="66">
        <f>+H40</f>
        <v>0</v>
      </c>
      <c r="I39" s="66">
        <f>+I40</f>
        <v>62162659</v>
      </c>
      <c r="J39" s="66">
        <f>+J40</f>
        <v>12365509</v>
      </c>
      <c r="K39" s="66">
        <f t="shared" si="0"/>
        <v>49797150</v>
      </c>
      <c r="L39" s="66">
        <f>+L40</f>
        <v>316797150</v>
      </c>
      <c r="M39" s="61">
        <f t="shared" si="19"/>
        <v>3.6590272095277381E-5</v>
      </c>
      <c r="N39" s="66">
        <f t="shared" ref="N39:W39" si="37">+N40</f>
        <v>0</v>
      </c>
      <c r="O39" s="66">
        <f t="shared" si="37"/>
        <v>137183112.62</v>
      </c>
      <c r="P39" s="66">
        <f t="shared" si="37"/>
        <v>179614037.38</v>
      </c>
      <c r="Q39" s="66">
        <f t="shared" si="37"/>
        <v>117936177.34999999</v>
      </c>
      <c r="R39" s="66">
        <f t="shared" si="37"/>
        <v>198860972.65000001</v>
      </c>
      <c r="S39" s="66">
        <f t="shared" si="37"/>
        <v>19246935.270000003</v>
      </c>
      <c r="T39" s="66">
        <f t="shared" si="37"/>
        <v>15509768.35</v>
      </c>
      <c r="U39" s="66">
        <f t="shared" si="37"/>
        <v>102426409</v>
      </c>
      <c r="V39" s="66">
        <f t="shared" si="37"/>
        <v>14975038.109999999</v>
      </c>
      <c r="W39" s="66">
        <f t="shared" si="37"/>
        <v>534730.23999999999</v>
      </c>
      <c r="X39" s="38">
        <f t="shared" si="3"/>
        <v>0.37227663616923318</v>
      </c>
      <c r="Y39" s="38">
        <f t="shared" si="4"/>
        <v>4.8958042551834821E-2</v>
      </c>
      <c r="Z39" s="38">
        <f t="shared" si="5"/>
        <v>4.727011625578071E-2</v>
      </c>
      <c r="AA39" s="38">
        <f t="shared" si="36"/>
        <v>0.13150984454898479</v>
      </c>
      <c r="AB39" s="38">
        <f>+V39/T39</f>
        <v>0.96552300279842673</v>
      </c>
    </row>
    <row r="40" spans="1:28" ht="27.75" customHeight="1" x14ac:dyDescent="0.25">
      <c r="A40" s="39" t="s">
        <v>104</v>
      </c>
      <c r="B40" s="34" t="s">
        <v>41</v>
      </c>
      <c r="C40" s="34">
        <v>20</v>
      </c>
      <c r="D40" s="34" t="s">
        <v>38</v>
      </c>
      <c r="E40" s="40" t="s">
        <v>105</v>
      </c>
      <c r="F40" s="62">
        <f>+F43+F41</f>
        <v>267000000</v>
      </c>
      <c r="G40" s="62">
        <f>+G43+G41</f>
        <v>0</v>
      </c>
      <c r="H40" s="62">
        <f>+H43+H41</f>
        <v>0</v>
      </c>
      <c r="I40" s="62">
        <f>+I43+I41</f>
        <v>62162659</v>
      </c>
      <c r="J40" s="62">
        <f>+J43+J41</f>
        <v>12365509</v>
      </c>
      <c r="K40" s="62">
        <f t="shared" si="0"/>
        <v>49797150</v>
      </c>
      <c r="L40" s="66">
        <f>+L43+L41</f>
        <v>316797150</v>
      </c>
      <c r="M40" s="61">
        <f t="shared" si="19"/>
        <v>3.6590272095277381E-5</v>
      </c>
      <c r="N40" s="62">
        <f t="shared" ref="N40:W40" si="38">+N43+N41</f>
        <v>0</v>
      </c>
      <c r="O40" s="62">
        <f t="shared" si="38"/>
        <v>137183112.62</v>
      </c>
      <c r="P40" s="62">
        <f t="shared" si="38"/>
        <v>179614037.38</v>
      </c>
      <c r="Q40" s="62">
        <f t="shared" si="38"/>
        <v>117936177.34999999</v>
      </c>
      <c r="R40" s="62">
        <f t="shared" si="38"/>
        <v>198860972.65000001</v>
      </c>
      <c r="S40" s="62">
        <f t="shared" si="38"/>
        <v>19246935.270000003</v>
      </c>
      <c r="T40" s="62">
        <f t="shared" si="38"/>
        <v>15509768.35</v>
      </c>
      <c r="U40" s="62">
        <f t="shared" si="38"/>
        <v>102426409</v>
      </c>
      <c r="V40" s="62">
        <f t="shared" si="38"/>
        <v>14975038.109999999</v>
      </c>
      <c r="W40" s="62">
        <f t="shared" si="38"/>
        <v>534730.23999999999</v>
      </c>
      <c r="X40" s="38">
        <f t="shared" si="3"/>
        <v>0.37227663616923318</v>
      </c>
      <c r="Y40" s="38">
        <f t="shared" si="4"/>
        <v>4.8958042551834821E-2</v>
      </c>
      <c r="Z40" s="38">
        <f t="shared" si="5"/>
        <v>4.727011625578071E-2</v>
      </c>
      <c r="AA40" s="38">
        <f t="shared" si="36"/>
        <v>0.13150984454898479</v>
      </c>
      <c r="AB40" s="38">
        <f>+V40/T40</f>
        <v>0.96552300279842673</v>
      </c>
    </row>
    <row r="41" spans="1:28" ht="39.75" customHeight="1" x14ac:dyDescent="0.25">
      <c r="A41" s="39" t="s">
        <v>106</v>
      </c>
      <c r="B41" s="34" t="s">
        <v>41</v>
      </c>
      <c r="C41" s="34">
        <v>20</v>
      </c>
      <c r="D41" s="34" t="s">
        <v>38</v>
      </c>
      <c r="E41" s="40" t="s">
        <v>107</v>
      </c>
      <c r="F41" s="62">
        <f>+F42</f>
        <v>12000000</v>
      </c>
      <c r="G41" s="62">
        <f>+G42</f>
        <v>0</v>
      </c>
      <c r="H41" s="62">
        <f>+H42</f>
        <v>0</v>
      </c>
      <c r="I41" s="62">
        <f>+I42</f>
        <v>0</v>
      </c>
      <c r="J41" s="62">
        <f>+J42</f>
        <v>0</v>
      </c>
      <c r="K41" s="62">
        <f t="shared" si="0"/>
        <v>0</v>
      </c>
      <c r="L41" s="66">
        <f>+L42</f>
        <v>12000000</v>
      </c>
      <c r="M41" s="67">
        <f t="shared" si="19"/>
        <v>1.3860076239427298E-6</v>
      </c>
      <c r="N41" s="62">
        <f t="shared" ref="N41:W41" si="39">+N42</f>
        <v>0</v>
      </c>
      <c r="O41" s="62">
        <f t="shared" si="39"/>
        <v>3000016</v>
      </c>
      <c r="P41" s="62">
        <f t="shared" si="39"/>
        <v>8999984</v>
      </c>
      <c r="Q41" s="62">
        <f t="shared" si="39"/>
        <v>3000016</v>
      </c>
      <c r="R41" s="62">
        <f t="shared" si="39"/>
        <v>8999984</v>
      </c>
      <c r="S41" s="62">
        <f t="shared" si="39"/>
        <v>0</v>
      </c>
      <c r="T41" s="62">
        <f t="shared" si="39"/>
        <v>0</v>
      </c>
      <c r="U41" s="62">
        <f t="shared" si="39"/>
        <v>3000016</v>
      </c>
      <c r="V41" s="62">
        <f t="shared" si="39"/>
        <v>0</v>
      </c>
      <c r="W41" s="62">
        <f t="shared" si="39"/>
        <v>0</v>
      </c>
      <c r="X41" s="38">
        <f t="shared" si="3"/>
        <v>0.25000133333333335</v>
      </c>
      <c r="Y41" s="38">
        <f t="shared" si="4"/>
        <v>0</v>
      </c>
      <c r="Z41" s="38">
        <f t="shared" si="5"/>
        <v>0</v>
      </c>
      <c r="AA41" s="147">
        <f t="shared" si="36"/>
        <v>0</v>
      </c>
      <c r="AB41" s="38" t="s">
        <v>40</v>
      </c>
    </row>
    <row r="42" spans="1:28" ht="36.75" customHeight="1" x14ac:dyDescent="0.25">
      <c r="A42" s="43" t="s">
        <v>108</v>
      </c>
      <c r="B42" s="44" t="s">
        <v>41</v>
      </c>
      <c r="C42" s="44">
        <v>20</v>
      </c>
      <c r="D42" s="44" t="s">
        <v>38</v>
      </c>
      <c r="E42" s="45" t="s">
        <v>109</v>
      </c>
      <c r="F42" s="46">
        <v>12000000</v>
      </c>
      <c r="G42" s="46">
        <v>0</v>
      </c>
      <c r="H42" s="46">
        <v>0</v>
      </c>
      <c r="I42" s="46">
        <v>0</v>
      </c>
      <c r="J42" s="46">
        <v>0</v>
      </c>
      <c r="K42" s="46">
        <f t="shared" si="0"/>
        <v>0</v>
      </c>
      <c r="L42" s="56">
        <f>+F42+K42</f>
        <v>12000000</v>
      </c>
      <c r="M42" s="52">
        <f t="shared" si="19"/>
        <v>1.3860076239427298E-6</v>
      </c>
      <c r="N42" s="46">
        <v>0</v>
      </c>
      <c r="O42" s="56">
        <v>3000016</v>
      </c>
      <c r="P42" s="46">
        <f>L42-O42</f>
        <v>8999984</v>
      </c>
      <c r="Q42" s="56">
        <v>3000016</v>
      </c>
      <c r="R42" s="46">
        <f>+L42-Q42</f>
        <v>8999984</v>
      </c>
      <c r="S42" s="46">
        <f>O42-Q42</f>
        <v>0</v>
      </c>
      <c r="T42" s="46">
        <v>0</v>
      </c>
      <c r="U42" s="46">
        <f>+Q42-T42</f>
        <v>3000016</v>
      </c>
      <c r="V42" s="46">
        <v>0</v>
      </c>
      <c r="W42" s="48">
        <f>+T42-V42</f>
        <v>0</v>
      </c>
      <c r="X42" s="49">
        <f t="shared" si="3"/>
        <v>0.25000133333333335</v>
      </c>
      <c r="Y42" s="49">
        <f t="shared" si="4"/>
        <v>0</v>
      </c>
      <c r="Z42" s="49">
        <f t="shared" si="5"/>
        <v>0</v>
      </c>
      <c r="AA42" s="49">
        <f t="shared" si="36"/>
        <v>0</v>
      </c>
      <c r="AB42" s="49" t="s">
        <v>40</v>
      </c>
    </row>
    <row r="43" spans="1:28" ht="27.75" customHeight="1" x14ac:dyDescent="0.25">
      <c r="A43" s="39" t="s">
        <v>110</v>
      </c>
      <c r="B43" s="34" t="s">
        <v>41</v>
      </c>
      <c r="C43" s="34">
        <v>20</v>
      </c>
      <c r="D43" s="34" t="s">
        <v>38</v>
      </c>
      <c r="E43" s="40" t="s">
        <v>111</v>
      </c>
      <c r="F43" s="62">
        <f>+F46+F47+F48+F45+F44</f>
        <v>255000000</v>
      </c>
      <c r="G43" s="62">
        <f t="shared" ref="G43:W43" si="40">+G46+G47+G48+G45+G44</f>
        <v>0</v>
      </c>
      <c r="H43" s="62">
        <f t="shared" si="40"/>
        <v>0</v>
      </c>
      <c r="I43" s="62">
        <f t="shared" si="40"/>
        <v>62162659</v>
      </c>
      <c r="J43" s="62">
        <f t="shared" si="40"/>
        <v>12365509</v>
      </c>
      <c r="K43" s="62">
        <f t="shared" si="40"/>
        <v>49797150</v>
      </c>
      <c r="L43" s="66">
        <f t="shared" si="40"/>
        <v>304797150</v>
      </c>
      <c r="M43" s="67">
        <f t="shared" si="19"/>
        <v>3.5204264471334654E-5</v>
      </c>
      <c r="N43" s="62">
        <f t="shared" si="40"/>
        <v>0</v>
      </c>
      <c r="O43" s="62">
        <f t="shared" si="40"/>
        <v>134183096.62</v>
      </c>
      <c r="P43" s="62">
        <f t="shared" si="40"/>
        <v>170614053.38</v>
      </c>
      <c r="Q43" s="62">
        <f t="shared" si="40"/>
        <v>114936161.34999999</v>
      </c>
      <c r="R43" s="62">
        <f t="shared" si="40"/>
        <v>189860988.65000001</v>
      </c>
      <c r="S43" s="62">
        <f t="shared" si="40"/>
        <v>19246935.270000003</v>
      </c>
      <c r="T43" s="62">
        <f t="shared" si="40"/>
        <v>15509768.35</v>
      </c>
      <c r="U43" s="62">
        <f t="shared" si="40"/>
        <v>99426393</v>
      </c>
      <c r="V43" s="62">
        <f t="shared" si="40"/>
        <v>14975038.109999999</v>
      </c>
      <c r="W43" s="62">
        <f t="shared" si="40"/>
        <v>534730.23999999999</v>
      </c>
      <c r="X43" s="38">
        <f t="shared" si="3"/>
        <v>0.37709066948296593</v>
      </c>
      <c r="Y43" s="38">
        <f t="shared" si="4"/>
        <v>5.0885542564948524E-2</v>
      </c>
      <c r="Z43" s="38">
        <f t="shared" si="5"/>
        <v>4.9131161856336251E-2</v>
      </c>
      <c r="AA43" s="38">
        <f t="shared" si="36"/>
        <v>0.13494245995192183</v>
      </c>
      <c r="AB43" s="38">
        <f>+V43/T43</f>
        <v>0.96552300279842673</v>
      </c>
    </row>
    <row r="44" spans="1:28" ht="27.75" customHeight="1" x14ac:dyDescent="0.25">
      <c r="A44" s="43" t="s">
        <v>561</v>
      </c>
      <c r="B44" s="44" t="s">
        <v>41</v>
      </c>
      <c r="C44" s="44">
        <v>20</v>
      </c>
      <c r="D44" s="44" t="s">
        <v>38</v>
      </c>
      <c r="E44" s="45" t="s">
        <v>562</v>
      </c>
      <c r="F44" s="46">
        <v>0</v>
      </c>
      <c r="G44" s="46">
        <v>0</v>
      </c>
      <c r="H44" s="46">
        <v>0</v>
      </c>
      <c r="I44" s="46">
        <v>607667</v>
      </c>
      <c r="J44" s="46">
        <v>0</v>
      </c>
      <c r="K44" s="46">
        <f t="shared" ref="K44:K45" si="41">+G44-H44+I44-J44</f>
        <v>607667</v>
      </c>
      <c r="L44" s="56">
        <f>+F44+K44</f>
        <v>607667</v>
      </c>
      <c r="M44" s="68">
        <f t="shared" si="19"/>
        <v>7.0185924568200573E-8</v>
      </c>
      <c r="N44" s="46">
        <v>0</v>
      </c>
      <c r="O44" s="56">
        <v>606667</v>
      </c>
      <c r="P44" s="46">
        <f>L44-O44</f>
        <v>1000</v>
      </c>
      <c r="Q44" s="56">
        <v>0</v>
      </c>
      <c r="R44" s="46">
        <f>+L44-Q44</f>
        <v>607667</v>
      </c>
      <c r="S44" s="46">
        <f>O44-Q44</f>
        <v>606667</v>
      </c>
      <c r="T44" s="46">
        <v>0</v>
      </c>
      <c r="U44" s="46">
        <f>+Q44-T44</f>
        <v>0</v>
      </c>
      <c r="V44" s="46">
        <v>0</v>
      </c>
      <c r="W44" s="48">
        <f>+T44-V44</f>
        <v>0</v>
      </c>
      <c r="X44" s="49">
        <f t="shared" si="3"/>
        <v>0</v>
      </c>
      <c r="Y44" s="49">
        <f t="shared" si="4"/>
        <v>0</v>
      </c>
      <c r="Z44" s="49">
        <f t="shared" si="5"/>
        <v>0</v>
      </c>
      <c r="AA44" s="49" t="s">
        <v>40</v>
      </c>
      <c r="AB44" s="49" t="s">
        <v>40</v>
      </c>
    </row>
    <row r="45" spans="1:28" ht="27.75" customHeight="1" x14ac:dyDescent="0.25">
      <c r="A45" s="43" t="s">
        <v>523</v>
      </c>
      <c r="B45" s="44" t="s">
        <v>41</v>
      </c>
      <c r="C45" s="44">
        <v>20</v>
      </c>
      <c r="D45" s="44" t="s">
        <v>38</v>
      </c>
      <c r="E45" s="45" t="s">
        <v>493</v>
      </c>
      <c r="F45" s="46">
        <v>0</v>
      </c>
      <c r="G45" s="46">
        <v>0</v>
      </c>
      <c r="H45" s="46">
        <v>0</v>
      </c>
      <c r="I45" s="46">
        <f>400000+8429841</f>
        <v>8829841</v>
      </c>
      <c r="J45" s="46">
        <v>0</v>
      </c>
      <c r="K45" s="46">
        <f t="shared" si="41"/>
        <v>8829841</v>
      </c>
      <c r="L45" s="56">
        <f>+F45+K45</f>
        <v>8829841</v>
      </c>
      <c r="M45" s="68">
        <f t="shared" si="19"/>
        <v>1.0198522453501749E-6</v>
      </c>
      <c r="N45" s="46">
        <v>0</v>
      </c>
      <c r="O45" s="56">
        <v>8828841</v>
      </c>
      <c r="P45" s="46">
        <f>L45-O45</f>
        <v>1000</v>
      </c>
      <c r="Q45" s="56">
        <v>400000</v>
      </c>
      <c r="R45" s="46">
        <f>+L45-Q45</f>
        <v>8429841</v>
      </c>
      <c r="S45" s="46">
        <f>O45-Q45</f>
        <v>8428841</v>
      </c>
      <c r="T45" s="46">
        <v>0</v>
      </c>
      <c r="U45" s="46">
        <f>+Q45-T45</f>
        <v>400000</v>
      </c>
      <c r="V45" s="46">
        <v>0</v>
      </c>
      <c r="W45" s="48">
        <f>+T45-V45</f>
        <v>0</v>
      </c>
      <c r="X45" s="49">
        <f t="shared" si="3"/>
        <v>4.5300928974825252E-2</v>
      </c>
      <c r="Y45" s="49">
        <f t="shared" si="4"/>
        <v>0</v>
      </c>
      <c r="Z45" s="49">
        <f t="shared" si="5"/>
        <v>0</v>
      </c>
      <c r="AA45" s="49">
        <f t="shared" si="36"/>
        <v>0</v>
      </c>
      <c r="AB45" s="49" t="s">
        <v>40</v>
      </c>
    </row>
    <row r="46" spans="1:28" ht="27.75" customHeight="1" x14ac:dyDescent="0.25">
      <c r="A46" s="43" t="s">
        <v>524</v>
      </c>
      <c r="B46" s="44" t="s">
        <v>41</v>
      </c>
      <c r="C46" s="44">
        <v>20</v>
      </c>
      <c r="D46" s="44" t="s">
        <v>38</v>
      </c>
      <c r="E46" s="45" t="s">
        <v>145</v>
      </c>
      <c r="F46" s="46">
        <v>0</v>
      </c>
      <c r="G46" s="46">
        <v>0</v>
      </c>
      <c r="H46" s="46">
        <v>0</v>
      </c>
      <c r="I46" s="46">
        <f>47721150+2624000+217667</f>
        <v>50562817</v>
      </c>
      <c r="J46" s="46">
        <v>0</v>
      </c>
      <c r="K46" s="46">
        <f t="shared" si="0"/>
        <v>50562817</v>
      </c>
      <c r="L46" s="56">
        <f>+F46+K46</f>
        <v>50562817</v>
      </c>
      <c r="M46" s="53">
        <f t="shared" si="19"/>
        <v>5.8400374875017562E-6</v>
      </c>
      <c r="N46" s="46">
        <v>0</v>
      </c>
      <c r="O46" s="56">
        <v>50561817</v>
      </c>
      <c r="P46" s="46">
        <f>L46-O46</f>
        <v>1000</v>
      </c>
      <c r="Q46" s="56">
        <v>50345150</v>
      </c>
      <c r="R46" s="46">
        <f>+L46-Q46</f>
        <v>217667</v>
      </c>
      <c r="S46" s="46">
        <f>O46-Q46</f>
        <v>216667</v>
      </c>
      <c r="T46" s="46">
        <v>13078757</v>
      </c>
      <c r="U46" s="46">
        <f>+Q46-T46</f>
        <v>37266393</v>
      </c>
      <c r="V46" s="46">
        <v>13078757</v>
      </c>
      <c r="W46" s="48">
        <f>+T46-V46</f>
        <v>0</v>
      </c>
      <c r="X46" s="49">
        <f t="shared" si="3"/>
        <v>0.99569511722418469</v>
      </c>
      <c r="Y46" s="49">
        <f t="shared" si="4"/>
        <v>0.25866353530104941</v>
      </c>
      <c r="Z46" s="49">
        <f t="shared" si="5"/>
        <v>0.25866353530104941</v>
      </c>
      <c r="AA46" s="49">
        <f t="shared" si="36"/>
        <v>0.2597818657805171</v>
      </c>
      <c r="AB46" s="49">
        <f t="shared" ref="AB46" si="42">+V46/T46</f>
        <v>1</v>
      </c>
    </row>
    <row r="47" spans="1:28" ht="44.25" customHeight="1" x14ac:dyDescent="0.25">
      <c r="A47" s="43" t="s">
        <v>112</v>
      </c>
      <c r="B47" s="44" t="s">
        <v>41</v>
      </c>
      <c r="C47" s="44">
        <v>20</v>
      </c>
      <c r="D47" s="44" t="s">
        <v>38</v>
      </c>
      <c r="E47" s="45" t="s">
        <v>113</v>
      </c>
      <c r="F47" s="46">
        <v>255000000</v>
      </c>
      <c r="G47" s="46">
        <v>0</v>
      </c>
      <c r="H47" s="46">
        <v>0</v>
      </c>
      <c r="I47" s="46">
        <v>0</v>
      </c>
      <c r="J47" s="46">
        <f>3024000+9341509</f>
        <v>12365509</v>
      </c>
      <c r="K47" s="46">
        <f t="shared" si="0"/>
        <v>-12365509</v>
      </c>
      <c r="L47" s="56">
        <f>+F47+K47</f>
        <v>242634491</v>
      </c>
      <c r="M47" s="53">
        <f t="shared" si="19"/>
        <v>2.8024437863121972E-5</v>
      </c>
      <c r="N47" s="46">
        <v>0</v>
      </c>
      <c r="O47" s="56">
        <v>72024437.620000005</v>
      </c>
      <c r="P47" s="46">
        <f>L47-O47</f>
        <v>170610053.38</v>
      </c>
      <c r="Q47" s="56">
        <v>64191011.350000001</v>
      </c>
      <c r="R47" s="46">
        <f>+L47-Q47</f>
        <v>178443479.65000001</v>
      </c>
      <c r="S47" s="46">
        <f>O47-Q47</f>
        <v>7833426.2700000033</v>
      </c>
      <c r="T47" s="46">
        <v>2431011.35</v>
      </c>
      <c r="U47" s="46">
        <f>+Q47-T47</f>
        <v>61760000</v>
      </c>
      <c r="V47" s="46">
        <v>1896281.11</v>
      </c>
      <c r="W47" s="48">
        <f>+T47-V47</f>
        <v>534730.23999999999</v>
      </c>
      <c r="X47" s="49">
        <f t="shared" si="3"/>
        <v>0.26455847676660282</v>
      </c>
      <c r="Y47" s="49">
        <f t="shared" si="4"/>
        <v>1.0019232385225892E-2</v>
      </c>
      <c r="Z47" s="49">
        <f t="shared" si="5"/>
        <v>7.8153814908367668E-3</v>
      </c>
      <c r="AA47" s="49">
        <f>+T47/Q47</f>
        <v>3.7871522801611074E-2</v>
      </c>
      <c r="AB47" s="49">
        <f>+V47/T47</f>
        <v>0.78003795004906085</v>
      </c>
    </row>
    <row r="48" spans="1:28" ht="44.25" customHeight="1" x14ac:dyDescent="0.25">
      <c r="A48" s="43" t="s">
        <v>537</v>
      </c>
      <c r="B48" s="44" t="s">
        <v>41</v>
      </c>
      <c r="C48" s="44">
        <v>20</v>
      </c>
      <c r="D48" s="44" t="s">
        <v>38</v>
      </c>
      <c r="E48" s="45" t="s">
        <v>528</v>
      </c>
      <c r="F48" s="46">
        <v>0</v>
      </c>
      <c r="G48" s="46">
        <v>0</v>
      </c>
      <c r="H48" s="46">
        <v>0</v>
      </c>
      <c r="I48" s="46">
        <f>2076000+86334</f>
        <v>2162334</v>
      </c>
      <c r="J48" s="46">
        <v>0</v>
      </c>
      <c r="K48" s="46">
        <f t="shared" si="0"/>
        <v>2162334</v>
      </c>
      <c r="L48" s="56">
        <f>+F48+K48</f>
        <v>2162334</v>
      </c>
      <c r="M48" s="68">
        <f t="shared" si="19"/>
        <v>2.4975095079254827E-7</v>
      </c>
      <c r="N48" s="46">
        <v>0</v>
      </c>
      <c r="O48" s="56">
        <v>2161334</v>
      </c>
      <c r="P48" s="46">
        <f>L48-O48</f>
        <v>1000</v>
      </c>
      <c r="Q48" s="56">
        <v>0</v>
      </c>
      <c r="R48" s="46">
        <f>+L48-Q48</f>
        <v>2162334</v>
      </c>
      <c r="S48" s="46">
        <f>O48-Q48</f>
        <v>2161334</v>
      </c>
      <c r="T48" s="46">
        <v>0</v>
      </c>
      <c r="U48" s="46">
        <f>+Q48-T48</f>
        <v>0</v>
      </c>
      <c r="V48" s="46">
        <v>0</v>
      </c>
      <c r="W48" s="48">
        <f>+T48-V48</f>
        <v>0</v>
      </c>
      <c r="X48" s="55">
        <f t="shared" si="3"/>
        <v>0</v>
      </c>
      <c r="Y48" s="55">
        <f t="shared" si="4"/>
        <v>0</v>
      </c>
      <c r="Z48" s="55">
        <f t="shared" si="5"/>
        <v>0</v>
      </c>
      <c r="AA48" s="49" t="s">
        <v>40</v>
      </c>
      <c r="AB48" s="49" t="s">
        <v>40</v>
      </c>
    </row>
    <row r="49" spans="1:28" ht="30" customHeight="1" x14ac:dyDescent="0.25">
      <c r="A49" s="39" t="s">
        <v>114</v>
      </c>
      <c r="B49" s="34" t="s">
        <v>41</v>
      </c>
      <c r="C49" s="34">
        <v>20</v>
      </c>
      <c r="D49" s="34" t="s">
        <v>38</v>
      </c>
      <c r="E49" s="40" t="s">
        <v>115</v>
      </c>
      <c r="F49" s="66">
        <f>+F50+F71</f>
        <v>20239538976</v>
      </c>
      <c r="G49" s="66">
        <f>+G50+G71</f>
        <v>0</v>
      </c>
      <c r="H49" s="66">
        <f>+H50+H71</f>
        <v>0</v>
      </c>
      <c r="I49" s="66">
        <f>+I50+I71</f>
        <v>531543529</v>
      </c>
      <c r="J49" s="66">
        <f>+J50+J71</f>
        <v>581340679</v>
      </c>
      <c r="K49" s="66">
        <f t="shared" si="0"/>
        <v>-49797150</v>
      </c>
      <c r="L49" s="66">
        <f>+L50+L71</f>
        <v>20189741826</v>
      </c>
      <c r="M49" s="42">
        <f t="shared" si="19"/>
        <v>2.3319280080226178E-3</v>
      </c>
      <c r="N49" s="66">
        <f t="shared" ref="N49:W49" si="43">+N50+N71</f>
        <v>0</v>
      </c>
      <c r="O49" s="66">
        <f t="shared" si="43"/>
        <v>19064221436.209999</v>
      </c>
      <c r="P49" s="66">
        <f t="shared" si="43"/>
        <v>1125520389.7900002</v>
      </c>
      <c r="Q49" s="66">
        <f t="shared" si="43"/>
        <v>16673650671.789999</v>
      </c>
      <c r="R49" s="66">
        <f t="shared" si="43"/>
        <v>3516091154.21</v>
      </c>
      <c r="S49" s="60">
        <f t="shared" si="43"/>
        <v>2390570764.4200001</v>
      </c>
      <c r="T49" s="66">
        <f t="shared" si="43"/>
        <v>10322317023.499998</v>
      </c>
      <c r="U49" s="66">
        <f t="shared" si="43"/>
        <v>6351333648.29</v>
      </c>
      <c r="V49" s="66">
        <f t="shared" si="43"/>
        <v>10094447618.310001</v>
      </c>
      <c r="W49" s="66">
        <f t="shared" si="43"/>
        <v>227869405.19</v>
      </c>
      <c r="X49" s="38">
        <f t="shared" si="3"/>
        <v>0.82584764161362179</v>
      </c>
      <c r="Y49" s="38">
        <f t="shared" si="4"/>
        <v>0.51126542936805153</v>
      </c>
      <c r="Z49" s="38">
        <f t="shared" si="5"/>
        <v>0.49997903417024114</v>
      </c>
      <c r="AA49" s="38">
        <f>+T49/Q49</f>
        <v>0.61907960210322954</v>
      </c>
      <c r="AB49" s="38">
        <f>+V49/T49</f>
        <v>0.97792458760264533</v>
      </c>
    </row>
    <row r="50" spans="1:28" ht="24.75" customHeight="1" x14ac:dyDescent="0.25">
      <c r="A50" s="39" t="s">
        <v>116</v>
      </c>
      <c r="B50" s="34" t="s">
        <v>41</v>
      </c>
      <c r="C50" s="34">
        <v>20</v>
      </c>
      <c r="D50" s="34" t="s">
        <v>38</v>
      </c>
      <c r="E50" s="40" t="s">
        <v>117</v>
      </c>
      <c r="F50" s="62">
        <f>+F51+F55+F64</f>
        <v>339132398</v>
      </c>
      <c r="G50" s="62">
        <f>+G51+G55+G64</f>
        <v>0</v>
      </c>
      <c r="H50" s="62">
        <f>+H51+H55+H64</f>
        <v>0</v>
      </c>
      <c r="I50" s="62">
        <f>+I51+I55+I64</f>
        <v>382227257</v>
      </c>
      <c r="J50" s="62">
        <f>+J51+J55+J64</f>
        <v>15000000</v>
      </c>
      <c r="K50" s="62">
        <f t="shared" si="0"/>
        <v>367227257</v>
      </c>
      <c r="L50" s="66">
        <f>+L51+L55+L64</f>
        <v>706359655</v>
      </c>
      <c r="M50" s="42">
        <f t="shared" si="19"/>
        <v>8.1584988922963033E-5</v>
      </c>
      <c r="N50" s="62">
        <f t="shared" ref="N50:W50" si="44">+N51+N55+N64</f>
        <v>0</v>
      </c>
      <c r="O50" s="62">
        <f t="shared" si="44"/>
        <v>622213608</v>
      </c>
      <c r="P50" s="62">
        <f t="shared" si="44"/>
        <v>84146047.000000015</v>
      </c>
      <c r="Q50" s="62">
        <f t="shared" si="44"/>
        <v>344289232.99000001</v>
      </c>
      <c r="R50" s="62">
        <f t="shared" si="44"/>
        <v>362070422.00999999</v>
      </c>
      <c r="S50" s="60">
        <f t="shared" si="44"/>
        <v>277924375.00999999</v>
      </c>
      <c r="T50" s="62">
        <f t="shared" si="44"/>
        <v>138951565.96000001</v>
      </c>
      <c r="U50" s="62">
        <f t="shared" si="44"/>
        <v>205337667.02999997</v>
      </c>
      <c r="V50" s="62">
        <f t="shared" si="44"/>
        <v>138310216.45000002</v>
      </c>
      <c r="W50" s="62">
        <f t="shared" si="44"/>
        <v>641349.51000000257</v>
      </c>
      <c r="X50" s="38">
        <f t="shared" si="3"/>
        <v>0.48741350182294885</v>
      </c>
      <c r="Y50" s="38">
        <f t="shared" si="4"/>
        <v>0.19671503741249211</v>
      </c>
      <c r="Z50" s="38">
        <f t="shared" si="5"/>
        <v>0.19580707288555435</v>
      </c>
      <c r="AA50" s="38">
        <f>+T50/Q50</f>
        <v>0.40358963524147123</v>
      </c>
      <c r="AB50" s="38">
        <f>+V50/T50</f>
        <v>0.99538436644762529</v>
      </c>
    </row>
    <row r="51" spans="1:28" ht="54.75" customHeight="1" x14ac:dyDescent="0.25">
      <c r="A51" s="39" t="s">
        <v>118</v>
      </c>
      <c r="B51" s="34" t="s">
        <v>41</v>
      </c>
      <c r="C51" s="34">
        <v>20</v>
      </c>
      <c r="D51" s="34" t="s">
        <v>38</v>
      </c>
      <c r="E51" s="40" t="s">
        <v>119</v>
      </c>
      <c r="F51" s="62">
        <f>+F52+F53+F54</f>
        <v>55000000</v>
      </c>
      <c r="G51" s="62">
        <f>+G52+G53+G54</f>
        <v>0</v>
      </c>
      <c r="H51" s="62">
        <f>+H52+H53+H54</f>
        <v>0</v>
      </c>
      <c r="I51" s="62">
        <f>+I52+I53+I54</f>
        <v>225832043</v>
      </c>
      <c r="J51" s="62">
        <f>+J52+J53+J54</f>
        <v>15000000</v>
      </c>
      <c r="K51" s="62">
        <f t="shared" si="0"/>
        <v>210832043</v>
      </c>
      <c r="L51" s="66">
        <f>+L52+L53+L54</f>
        <v>265832043</v>
      </c>
      <c r="M51" s="61">
        <f t="shared" si="19"/>
        <v>3.0703769857189303E-5</v>
      </c>
      <c r="N51" s="62">
        <f t="shared" ref="N51:W51" si="45">+N52+N53+N54</f>
        <v>0</v>
      </c>
      <c r="O51" s="62">
        <f t="shared" si="45"/>
        <v>232165629.03</v>
      </c>
      <c r="P51" s="62">
        <f t="shared" si="45"/>
        <v>33666413.970000014</v>
      </c>
      <c r="Q51" s="62">
        <f t="shared" si="45"/>
        <v>122492536.34999999</v>
      </c>
      <c r="R51" s="62">
        <f t="shared" si="45"/>
        <v>143339506.65000001</v>
      </c>
      <c r="S51" s="60">
        <f t="shared" si="45"/>
        <v>109673092.67999999</v>
      </c>
      <c r="T51" s="62">
        <f t="shared" si="45"/>
        <v>38732481.130000003</v>
      </c>
      <c r="U51" s="62">
        <f t="shared" si="45"/>
        <v>83760055.219999999</v>
      </c>
      <c r="V51" s="62">
        <f t="shared" si="45"/>
        <v>38732481.130000003</v>
      </c>
      <c r="W51" s="62">
        <f t="shared" si="45"/>
        <v>0</v>
      </c>
      <c r="X51" s="38">
        <f t="shared" si="3"/>
        <v>0.46078920722886668</v>
      </c>
      <c r="Y51" s="38">
        <f t="shared" si="4"/>
        <v>0.14570283060270503</v>
      </c>
      <c r="Z51" s="38">
        <f t="shared" si="5"/>
        <v>0.14570283060270503</v>
      </c>
      <c r="AA51" s="38">
        <f>+T51/Q51</f>
        <v>0.31620278495441573</v>
      </c>
      <c r="AB51" s="38">
        <f>+V51/T51</f>
        <v>1</v>
      </c>
    </row>
    <row r="52" spans="1:28" ht="50.25" customHeight="1" x14ac:dyDescent="0.25">
      <c r="A52" s="43" t="s">
        <v>120</v>
      </c>
      <c r="B52" s="44" t="s">
        <v>41</v>
      </c>
      <c r="C52" s="44">
        <v>20</v>
      </c>
      <c r="D52" s="44" t="s">
        <v>38</v>
      </c>
      <c r="E52" s="45" t="s">
        <v>121</v>
      </c>
      <c r="F52" s="46">
        <v>50000000</v>
      </c>
      <c r="G52" s="46">
        <v>0</v>
      </c>
      <c r="H52" s="46">
        <v>0</v>
      </c>
      <c r="I52" s="46">
        <f>104594381+579417</f>
        <v>105173798</v>
      </c>
      <c r="J52" s="46">
        <v>0</v>
      </c>
      <c r="K52" s="46">
        <f t="shared" si="0"/>
        <v>105173798</v>
      </c>
      <c r="L52" s="56">
        <f>+F52+K52</f>
        <v>155173798</v>
      </c>
      <c r="M52" s="53">
        <f t="shared" si="19"/>
        <v>1.792267225534576E-5</v>
      </c>
      <c r="N52" s="46">
        <v>0</v>
      </c>
      <c r="O52" s="56">
        <v>148264917.47999999</v>
      </c>
      <c r="P52" s="46">
        <f>L52-O52</f>
        <v>6908880.5200000107</v>
      </c>
      <c r="Q52" s="56">
        <v>71717885.799999997</v>
      </c>
      <c r="R52" s="46">
        <f>+L52-Q52</f>
        <v>83455912.200000003</v>
      </c>
      <c r="S52" s="46">
        <f>O52-Q52</f>
        <v>76547031.679999992</v>
      </c>
      <c r="T52" s="46">
        <v>36891910.270000003</v>
      </c>
      <c r="U52" s="46">
        <f>+Q52-T52</f>
        <v>34825975.529999994</v>
      </c>
      <c r="V52" s="46">
        <v>36891910.270000003</v>
      </c>
      <c r="W52" s="48">
        <f>+T52-V52</f>
        <v>0</v>
      </c>
      <c r="X52" s="49">
        <f t="shared" si="3"/>
        <v>0.46217780787965246</v>
      </c>
      <c r="Y52" s="49">
        <f t="shared" si="4"/>
        <v>0.23774574538673085</v>
      </c>
      <c r="Z52" s="49">
        <f t="shared" si="5"/>
        <v>0.23774574538673085</v>
      </c>
      <c r="AA52" s="49">
        <f>+T52/Q52</f>
        <v>0.51440320442351917</v>
      </c>
      <c r="AB52" s="49">
        <f>+V52/T52</f>
        <v>1</v>
      </c>
    </row>
    <row r="53" spans="1:28" ht="36.75" customHeight="1" x14ac:dyDescent="0.25">
      <c r="A53" s="43" t="s">
        <v>122</v>
      </c>
      <c r="B53" s="44" t="s">
        <v>41</v>
      </c>
      <c r="C53" s="44">
        <v>20</v>
      </c>
      <c r="D53" s="44" t="s">
        <v>38</v>
      </c>
      <c r="E53" s="45" t="s">
        <v>123</v>
      </c>
      <c r="F53" s="46">
        <v>2000000</v>
      </c>
      <c r="G53" s="46">
        <v>0</v>
      </c>
      <c r="H53" s="46">
        <v>0</v>
      </c>
      <c r="I53" s="46">
        <v>26151866</v>
      </c>
      <c r="J53" s="46">
        <v>15000000</v>
      </c>
      <c r="K53" s="46">
        <f t="shared" si="0"/>
        <v>11151866</v>
      </c>
      <c r="L53" s="56">
        <f>+F53+K53</f>
        <v>13151866</v>
      </c>
      <c r="M53" s="52">
        <f t="shared" si="19"/>
        <v>1.5190488787560979E-6</v>
      </c>
      <c r="N53" s="46">
        <v>0</v>
      </c>
      <c r="O53" s="56">
        <v>6370539.5499999998</v>
      </c>
      <c r="P53" s="46">
        <f>L53-O53</f>
        <v>6781326.4500000002</v>
      </c>
      <c r="Q53" s="56">
        <v>2498430.5499999998</v>
      </c>
      <c r="R53" s="46">
        <f>+L53-Q53</f>
        <v>10653435.449999999</v>
      </c>
      <c r="S53" s="46">
        <f>O53-Q53</f>
        <v>3872109</v>
      </c>
      <c r="T53" s="46">
        <v>1840570.86</v>
      </c>
      <c r="U53" s="46">
        <f>+Q53-T53</f>
        <v>657859.68999999971</v>
      </c>
      <c r="V53" s="46">
        <v>1840570.86</v>
      </c>
      <c r="W53" s="48">
        <f>+T53-V53</f>
        <v>0</v>
      </c>
      <c r="X53" s="49">
        <f t="shared" si="3"/>
        <v>0.18996776198905918</v>
      </c>
      <c r="Y53" s="49">
        <f t="shared" si="4"/>
        <v>0.13994750706857872</v>
      </c>
      <c r="Z53" s="49">
        <f t="shared" si="5"/>
        <v>0.13994750706857872</v>
      </c>
      <c r="AA53" s="49">
        <f>+T53/Q53</f>
        <v>0.73669082376534345</v>
      </c>
      <c r="AB53" s="49">
        <f>+V53/T53</f>
        <v>1</v>
      </c>
    </row>
    <row r="54" spans="1:28" ht="43.5" customHeight="1" x14ac:dyDescent="0.25">
      <c r="A54" s="43" t="s">
        <v>124</v>
      </c>
      <c r="B54" s="44" t="s">
        <v>41</v>
      </c>
      <c r="C54" s="44">
        <v>20</v>
      </c>
      <c r="D54" s="44" t="s">
        <v>38</v>
      </c>
      <c r="E54" s="45" t="s">
        <v>125</v>
      </c>
      <c r="F54" s="46">
        <v>3000000</v>
      </c>
      <c r="G54" s="46">
        <v>0</v>
      </c>
      <c r="H54" s="46">
        <v>0</v>
      </c>
      <c r="I54" s="46">
        <f>66446149+28060230</f>
        <v>94506379</v>
      </c>
      <c r="J54" s="46">
        <v>0</v>
      </c>
      <c r="K54" s="46">
        <f t="shared" si="0"/>
        <v>94506379</v>
      </c>
      <c r="L54" s="56">
        <f>+F54+K54</f>
        <v>97506379</v>
      </c>
      <c r="M54" s="52">
        <f t="shared" si="19"/>
        <v>1.1262048723087441E-5</v>
      </c>
      <c r="N54" s="46">
        <v>0</v>
      </c>
      <c r="O54" s="56">
        <v>77530172</v>
      </c>
      <c r="P54" s="46">
        <f>L54-O54</f>
        <v>19976207</v>
      </c>
      <c r="Q54" s="56">
        <v>48276220</v>
      </c>
      <c r="R54" s="46">
        <f>+L54-Q54</f>
        <v>49230159</v>
      </c>
      <c r="S54" s="46">
        <f>O54-Q54</f>
        <v>29253952</v>
      </c>
      <c r="T54" s="46">
        <v>0</v>
      </c>
      <c r="U54" s="46">
        <f>+Q54-T54</f>
        <v>48276220</v>
      </c>
      <c r="V54" s="46">
        <v>0</v>
      </c>
      <c r="W54" s="48">
        <f>+T54-V54</f>
        <v>0</v>
      </c>
      <c r="X54" s="49">
        <f t="shared" si="3"/>
        <v>0.49510832516916664</v>
      </c>
      <c r="Y54" s="49">
        <f t="shared" si="4"/>
        <v>0</v>
      </c>
      <c r="Z54" s="49">
        <f t="shared" si="5"/>
        <v>0</v>
      </c>
      <c r="AA54" s="49">
        <f t="shared" ref="AA54" si="46">+T54/Q54</f>
        <v>0</v>
      </c>
      <c r="AB54" s="49" t="s">
        <v>40</v>
      </c>
    </row>
    <row r="55" spans="1:28" ht="51" customHeight="1" x14ac:dyDescent="0.25">
      <c r="A55" s="70" t="s">
        <v>126</v>
      </c>
      <c r="B55" s="34" t="s">
        <v>41</v>
      </c>
      <c r="C55" s="34">
        <v>20</v>
      </c>
      <c r="D55" s="34" t="s">
        <v>38</v>
      </c>
      <c r="E55" s="40" t="s">
        <v>127</v>
      </c>
      <c r="F55" s="62">
        <f>+F56+F57+F58+F59+F60+F61+F62+F63</f>
        <v>270132398</v>
      </c>
      <c r="G55" s="62">
        <f>+G56+G57+G58+G59+G60+G61+G62+G63</f>
        <v>0</v>
      </c>
      <c r="H55" s="62">
        <f>+H56+H57+H58+H59+H60+H61+H62+H63</f>
        <v>0</v>
      </c>
      <c r="I55" s="62">
        <f>+I56+I57+I58+I59+I60+I61+I62+I63</f>
        <v>135565232</v>
      </c>
      <c r="J55" s="62">
        <f>+J56+J57+J58+J59+J60+J61+J62+J63</f>
        <v>0</v>
      </c>
      <c r="K55" s="62">
        <f t="shared" si="0"/>
        <v>135565232</v>
      </c>
      <c r="L55" s="66">
        <f>+L56+L57+L58+L59+L60+L61+L62+L63</f>
        <v>405697630</v>
      </c>
      <c r="M55" s="61">
        <f>+M57+M58+M60+M61+M63+M59</f>
        <v>4.5072681951044501E-5</v>
      </c>
      <c r="N55" s="62">
        <f t="shared" ref="N55:W55" si="47">+N56+N57+N58+N59+N60+N61+N62+N63</f>
        <v>0</v>
      </c>
      <c r="O55" s="62">
        <f t="shared" si="47"/>
        <v>364327527.19999999</v>
      </c>
      <c r="P55" s="62">
        <f t="shared" si="47"/>
        <v>41370102.800000004</v>
      </c>
      <c r="Q55" s="62">
        <f t="shared" si="47"/>
        <v>198591229.49000001</v>
      </c>
      <c r="R55" s="62">
        <f t="shared" si="47"/>
        <v>207106400.50999999</v>
      </c>
      <c r="S55" s="62">
        <f t="shared" si="47"/>
        <v>165736297.70999998</v>
      </c>
      <c r="T55" s="62">
        <f t="shared" si="47"/>
        <v>93616099.680000007</v>
      </c>
      <c r="U55" s="62">
        <f t="shared" si="47"/>
        <v>104975129.80999999</v>
      </c>
      <c r="V55" s="62">
        <f t="shared" si="47"/>
        <v>93570806.890000001</v>
      </c>
      <c r="W55" s="62">
        <f t="shared" si="47"/>
        <v>45292.790000002831</v>
      </c>
      <c r="X55" s="38">
        <f t="shared" si="3"/>
        <v>0.48950552037979617</v>
      </c>
      <c r="Y55" s="38">
        <f t="shared" si="4"/>
        <v>0.23075338073826068</v>
      </c>
      <c r="Z55" s="38">
        <f t="shared" si="5"/>
        <v>0.23064173899660198</v>
      </c>
      <c r="AA55" s="38">
        <f>+T55/Q55</f>
        <v>0.47140097737656644</v>
      </c>
      <c r="AB55" s="38">
        <f>+V55/T55</f>
        <v>0.99951618588944824</v>
      </c>
    </row>
    <row r="56" spans="1:28" ht="51" customHeight="1" x14ac:dyDescent="0.25">
      <c r="A56" s="71" t="s">
        <v>538</v>
      </c>
      <c r="B56" s="44" t="s">
        <v>41</v>
      </c>
      <c r="C56" s="44">
        <v>20</v>
      </c>
      <c r="D56" s="44" t="s">
        <v>38</v>
      </c>
      <c r="E56" s="45" t="s">
        <v>539</v>
      </c>
      <c r="F56" s="46">
        <v>0</v>
      </c>
      <c r="G56" s="46">
        <v>0</v>
      </c>
      <c r="H56" s="46">
        <v>0</v>
      </c>
      <c r="I56" s="46">
        <f>723500+1200</f>
        <v>724700</v>
      </c>
      <c r="J56" s="46">
        <v>0</v>
      </c>
      <c r="K56" s="46">
        <f t="shared" si="0"/>
        <v>724700</v>
      </c>
      <c r="L56" s="56">
        <f t="shared" ref="L56:L63" si="48">+F56+K56</f>
        <v>724700</v>
      </c>
      <c r="M56" s="68">
        <f t="shared" ref="M56:M63" si="49">L56/$L$315</f>
        <v>8.3703310422608035E-8</v>
      </c>
      <c r="N56" s="46">
        <v>0</v>
      </c>
      <c r="O56" s="56">
        <v>724700</v>
      </c>
      <c r="P56" s="46">
        <f t="shared" ref="P56:P63" si="50">L56-O56</f>
        <v>0</v>
      </c>
      <c r="Q56" s="56">
        <v>723500</v>
      </c>
      <c r="R56" s="46">
        <f t="shared" ref="R56:R63" si="51">+L56-Q56</f>
        <v>1200</v>
      </c>
      <c r="S56" s="46">
        <f t="shared" ref="S56:S63" si="52">O56-Q56</f>
        <v>1200</v>
      </c>
      <c r="T56" s="46">
        <v>0</v>
      </c>
      <c r="U56" s="46">
        <f t="shared" ref="U56:U63" si="53">+Q56-T56</f>
        <v>723500</v>
      </c>
      <c r="V56" s="46">
        <v>0</v>
      </c>
      <c r="W56" s="48">
        <f t="shared" ref="W56:W63" si="54">+T56-V56</f>
        <v>0</v>
      </c>
      <c r="X56" s="58">
        <f t="shared" si="3"/>
        <v>0.99834414240375324</v>
      </c>
      <c r="Y56" s="49">
        <f t="shared" si="4"/>
        <v>0</v>
      </c>
      <c r="Z56" s="49">
        <f t="shared" si="5"/>
        <v>0</v>
      </c>
      <c r="AA56" s="49">
        <f t="shared" ref="AA56" si="55">+T56/Q56</f>
        <v>0</v>
      </c>
      <c r="AB56" s="49" t="s">
        <v>40</v>
      </c>
    </row>
    <row r="57" spans="1:28" ht="44.25" customHeight="1" x14ac:dyDescent="0.25">
      <c r="A57" s="71" t="s">
        <v>128</v>
      </c>
      <c r="B57" s="44" t="s">
        <v>41</v>
      </c>
      <c r="C57" s="44">
        <v>20</v>
      </c>
      <c r="D57" s="44" t="s">
        <v>38</v>
      </c>
      <c r="E57" s="45" t="s">
        <v>129</v>
      </c>
      <c r="F57" s="46">
        <v>113000000</v>
      </c>
      <c r="G57" s="46">
        <v>0</v>
      </c>
      <c r="H57" s="46">
        <v>0</v>
      </c>
      <c r="I57" s="46">
        <v>45387291</v>
      </c>
      <c r="J57" s="46">
        <v>0</v>
      </c>
      <c r="K57" s="46">
        <f t="shared" si="0"/>
        <v>45387291</v>
      </c>
      <c r="L57" s="56">
        <f t="shared" si="48"/>
        <v>158387291</v>
      </c>
      <c r="M57" s="53">
        <f t="shared" si="49"/>
        <v>1.8293832738469644E-5</v>
      </c>
      <c r="N57" s="46">
        <v>0</v>
      </c>
      <c r="O57" s="56">
        <v>154698113.09</v>
      </c>
      <c r="P57" s="46">
        <f t="shared" si="50"/>
        <v>3689177.9099999964</v>
      </c>
      <c r="Q57" s="56">
        <v>43083258.619999997</v>
      </c>
      <c r="R57" s="46">
        <f t="shared" si="51"/>
        <v>115304032.38</v>
      </c>
      <c r="S57" s="46">
        <f t="shared" si="52"/>
        <v>111614854.47</v>
      </c>
      <c r="T57" s="46">
        <v>22428537.780000001</v>
      </c>
      <c r="U57" s="46">
        <f t="shared" si="53"/>
        <v>20654720.839999996</v>
      </c>
      <c r="V57" s="46">
        <v>22428537.780000001</v>
      </c>
      <c r="W57" s="48">
        <f t="shared" si="54"/>
        <v>0</v>
      </c>
      <c r="X57" s="58">
        <f t="shared" si="3"/>
        <v>0.27201209357132067</v>
      </c>
      <c r="Y57" s="49">
        <f t="shared" si="4"/>
        <v>0.14160566569700345</v>
      </c>
      <c r="Z57" s="49">
        <f t="shared" si="5"/>
        <v>0.14160566569700345</v>
      </c>
      <c r="AA57" s="49">
        <f>+T57/Q57</f>
        <v>0.52058591894876505</v>
      </c>
      <c r="AB57" s="49">
        <f>+V57/T57</f>
        <v>1</v>
      </c>
    </row>
    <row r="58" spans="1:28" ht="53.25" customHeight="1" x14ac:dyDescent="0.25">
      <c r="A58" s="71" t="s">
        <v>130</v>
      </c>
      <c r="B58" s="44" t="s">
        <v>41</v>
      </c>
      <c r="C58" s="44">
        <v>20</v>
      </c>
      <c r="D58" s="44" t="s">
        <v>38</v>
      </c>
      <c r="E58" s="45" t="s">
        <v>131</v>
      </c>
      <c r="F58" s="46">
        <v>83632398</v>
      </c>
      <c r="G58" s="46">
        <v>0</v>
      </c>
      <c r="H58" s="46">
        <v>0</v>
      </c>
      <c r="I58" s="46">
        <v>0</v>
      </c>
      <c r="J58" s="46">
        <v>0</v>
      </c>
      <c r="K58" s="46">
        <f t="shared" si="0"/>
        <v>0</v>
      </c>
      <c r="L58" s="56">
        <f t="shared" si="48"/>
        <v>83632398</v>
      </c>
      <c r="M58" s="53">
        <f t="shared" si="49"/>
        <v>9.6595951030510595E-6</v>
      </c>
      <c r="N58" s="46">
        <v>0</v>
      </c>
      <c r="O58" s="56">
        <v>52690109.079999998</v>
      </c>
      <c r="P58" s="46">
        <f t="shared" si="50"/>
        <v>30942288.920000002</v>
      </c>
      <c r="Q58" s="56">
        <v>52689920.880000003</v>
      </c>
      <c r="R58" s="46">
        <f t="shared" si="51"/>
        <v>30942477.119999997</v>
      </c>
      <c r="S58" s="46">
        <f t="shared" si="52"/>
        <v>188.19999999552965</v>
      </c>
      <c r="T58" s="46">
        <v>39673070.950000003</v>
      </c>
      <c r="U58" s="46">
        <f t="shared" si="53"/>
        <v>13016849.93</v>
      </c>
      <c r="V58" s="46">
        <v>39673070.950000003</v>
      </c>
      <c r="W58" s="48">
        <f t="shared" si="54"/>
        <v>0</v>
      </c>
      <c r="X58" s="58">
        <f t="shared" si="3"/>
        <v>0.6300180568779099</v>
      </c>
      <c r="Y58" s="49">
        <f t="shared" si="4"/>
        <v>0.47437442783835998</v>
      </c>
      <c r="Z58" s="49">
        <f t="shared" si="5"/>
        <v>0.47437442783835998</v>
      </c>
      <c r="AA58" s="49">
        <f>+T58/Q58</f>
        <v>0.75295370134175088</v>
      </c>
      <c r="AB58" s="49">
        <f>+V58/T58</f>
        <v>1</v>
      </c>
    </row>
    <row r="59" spans="1:28" ht="38.25" customHeight="1" x14ac:dyDescent="0.25">
      <c r="A59" s="71" t="s">
        <v>132</v>
      </c>
      <c r="B59" s="44" t="s">
        <v>41</v>
      </c>
      <c r="C59" s="44">
        <v>20</v>
      </c>
      <c r="D59" s="44" t="s">
        <v>38</v>
      </c>
      <c r="E59" s="45" t="s">
        <v>133</v>
      </c>
      <c r="F59" s="46">
        <v>2500000</v>
      </c>
      <c r="G59" s="46">
        <v>0</v>
      </c>
      <c r="H59" s="46">
        <v>0</v>
      </c>
      <c r="I59" s="46">
        <v>0</v>
      </c>
      <c r="J59" s="46">
        <v>0</v>
      </c>
      <c r="K59" s="46">
        <f t="shared" si="0"/>
        <v>0</v>
      </c>
      <c r="L59" s="56">
        <f t="shared" si="48"/>
        <v>2500000</v>
      </c>
      <c r="M59" s="68">
        <f t="shared" si="49"/>
        <v>2.8875158832140208E-7</v>
      </c>
      <c r="N59" s="46">
        <v>0</v>
      </c>
      <c r="O59" s="56">
        <v>392250</v>
      </c>
      <c r="P59" s="46">
        <f t="shared" si="50"/>
        <v>2107750</v>
      </c>
      <c r="Q59" s="56">
        <v>392250</v>
      </c>
      <c r="R59" s="46">
        <f t="shared" si="51"/>
        <v>2107750</v>
      </c>
      <c r="S59" s="46">
        <f t="shared" si="52"/>
        <v>0</v>
      </c>
      <c r="T59" s="46">
        <v>0</v>
      </c>
      <c r="U59" s="46">
        <f t="shared" si="53"/>
        <v>392250</v>
      </c>
      <c r="V59" s="46">
        <v>0</v>
      </c>
      <c r="W59" s="48">
        <f t="shared" si="54"/>
        <v>0</v>
      </c>
      <c r="X59" s="58">
        <f t="shared" si="3"/>
        <v>0.15690000000000001</v>
      </c>
      <c r="Y59" s="49">
        <f t="shared" si="4"/>
        <v>0</v>
      </c>
      <c r="Z59" s="49">
        <f t="shared" si="5"/>
        <v>0</v>
      </c>
      <c r="AA59" s="49">
        <f t="shared" ref="AA59" si="56">+T59/Q59</f>
        <v>0</v>
      </c>
      <c r="AB59" s="49" t="s">
        <v>40</v>
      </c>
    </row>
    <row r="60" spans="1:28" ht="50.25" customHeight="1" x14ac:dyDescent="0.25">
      <c r="A60" s="71" t="s">
        <v>134</v>
      </c>
      <c r="B60" s="44" t="s">
        <v>41</v>
      </c>
      <c r="C60" s="44">
        <v>20</v>
      </c>
      <c r="D60" s="44" t="s">
        <v>38</v>
      </c>
      <c r="E60" s="45" t="s">
        <v>135</v>
      </c>
      <c r="F60" s="46">
        <v>7500000</v>
      </c>
      <c r="G60" s="46">
        <v>0</v>
      </c>
      <c r="H60" s="46">
        <v>0</v>
      </c>
      <c r="I60" s="46">
        <f>4233018+6896631+3564201</f>
        <v>14693850</v>
      </c>
      <c r="J60" s="46">
        <v>0</v>
      </c>
      <c r="K60" s="46">
        <f t="shared" si="0"/>
        <v>14693850</v>
      </c>
      <c r="L60" s="56">
        <f t="shared" si="48"/>
        <v>22193850</v>
      </c>
      <c r="M60" s="52">
        <f t="shared" si="49"/>
        <v>2.5634037753867795E-6</v>
      </c>
      <c r="N60" s="46">
        <v>0</v>
      </c>
      <c r="O60" s="56">
        <v>20854514.809999999</v>
      </c>
      <c r="P60" s="46">
        <f t="shared" si="50"/>
        <v>1339335.1900000013</v>
      </c>
      <c r="Q60" s="56">
        <v>15092238.25</v>
      </c>
      <c r="R60" s="46">
        <f t="shared" si="51"/>
        <v>7101611.75</v>
      </c>
      <c r="S60" s="46">
        <f t="shared" si="52"/>
        <v>5762276.5599999987</v>
      </c>
      <c r="T60" s="46">
        <v>3042819.18</v>
      </c>
      <c r="U60" s="46">
        <f t="shared" si="53"/>
        <v>12049419.07</v>
      </c>
      <c r="V60" s="46">
        <v>3042819.18</v>
      </c>
      <c r="W60" s="48">
        <f t="shared" si="54"/>
        <v>0</v>
      </c>
      <c r="X60" s="58">
        <f t="shared" si="3"/>
        <v>0.68001893542580494</v>
      </c>
      <c r="Y60" s="49">
        <f t="shared" si="4"/>
        <v>0.1371019079609892</v>
      </c>
      <c r="Z60" s="49">
        <f t="shared" si="5"/>
        <v>0.1371019079609892</v>
      </c>
      <c r="AA60" s="49">
        <f>+T60/Q60</f>
        <v>0.20161483867377988</v>
      </c>
      <c r="AB60" s="49">
        <f>+V60/T60</f>
        <v>1</v>
      </c>
    </row>
    <row r="61" spans="1:28" ht="38.25" customHeight="1" x14ac:dyDescent="0.25">
      <c r="A61" s="71" t="s">
        <v>136</v>
      </c>
      <c r="B61" s="44" t="s">
        <v>41</v>
      </c>
      <c r="C61" s="44">
        <v>20</v>
      </c>
      <c r="D61" s="44" t="s">
        <v>38</v>
      </c>
      <c r="E61" s="45" t="s">
        <v>137</v>
      </c>
      <c r="F61" s="46">
        <v>17500000</v>
      </c>
      <c r="G61" s="46">
        <v>0</v>
      </c>
      <c r="H61" s="46">
        <v>0</v>
      </c>
      <c r="I61" s="46">
        <f>45469+22679947+9540940</f>
        <v>32266356</v>
      </c>
      <c r="J61" s="46">
        <v>0</v>
      </c>
      <c r="K61" s="46">
        <f t="shared" si="0"/>
        <v>32266356</v>
      </c>
      <c r="L61" s="56">
        <f t="shared" si="48"/>
        <v>49766356</v>
      </c>
      <c r="M61" s="52">
        <f t="shared" si="49"/>
        <v>5.7480457359873349E-6</v>
      </c>
      <c r="N61" s="46">
        <v>0</v>
      </c>
      <c r="O61" s="56">
        <v>49152774.659999996</v>
      </c>
      <c r="P61" s="46">
        <f t="shared" si="50"/>
        <v>613581.34000000358</v>
      </c>
      <c r="Q61" s="56">
        <v>21583493.489999998</v>
      </c>
      <c r="R61" s="46">
        <f t="shared" si="51"/>
        <v>28182862.510000002</v>
      </c>
      <c r="S61" s="46">
        <f t="shared" si="52"/>
        <v>27569281.169999998</v>
      </c>
      <c r="T61" s="46">
        <v>6145400.0099999998</v>
      </c>
      <c r="U61" s="46">
        <f t="shared" si="53"/>
        <v>15438093.479999999</v>
      </c>
      <c r="V61" s="46">
        <v>6145400.0099999998</v>
      </c>
      <c r="W61" s="48">
        <f t="shared" si="54"/>
        <v>0</v>
      </c>
      <c r="X61" s="58">
        <f t="shared" si="3"/>
        <v>0.43369648141407013</v>
      </c>
      <c r="Y61" s="49">
        <f t="shared" si="4"/>
        <v>0.12348503093133843</v>
      </c>
      <c r="Z61" s="49">
        <f t="shared" si="5"/>
        <v>0.12348503093133843</v>
      </c>
      <c r="AA61" s="49">
        <f>+T61/Q61</f>
        <v>0.28472684520915342</v>
      </c>
      <c r="AB61" s="49">
        <f>+V61/T61</f>
        <v>1</v>
      </c>
    </row>
    <row r="62" spans="1:28" ht="38.25" customHeight="1" x14ac:dyDescent="0.25">
      <c r="A62" s="71" t="s">
        <v>491</v>
      </c>
      <c r="B62" s="44" t="s">
        <v>41</v>
      </c>
      <c r="C62" s="44">
        <v>20</v>
      </c>
      <c r="D62" s="44" t="s">
        <v>38</v>
      </c>
      <c r="E62" s="45" t="s">
        <v>492</v>
      </c>
      <c r="F62" s="46">
        <v>0</v>
      </c>
      <c r="G62" s="46">
        <v>0</v>
      </c>
      <c r="H62" s="46">
        <v>0</v>
      </c>
      <c r="I62" s="46">
        <f>14309440+425966</f>
        <v>14735406</v>
      </c>
      <c r="J62" s="46">
        <v>0</v>
      </c>
      <c r="K62" s="46">
        <f t="shared" si="0"/>
        <v>14735406</v>
      </c>
      <c r="L62" s="56">
        <f t="shared" si="48"/>
        <v>14735406</v>
      </c>
      <c r="M62" s="52">
        <f t="shared" si="49"/>
        <v>1.7019487548242871E-6</v>
      </c>
      <c r="N62" s="46">
        <v>0</v>
      </c>
      <c r="O62" s="56">
        <v>14713686.289999999</v>
      </c>
      <c r="P62" s="46">
        <f t="shared" si="50"/>
        <v>21719.710000000894</v>
      </c>
      <c r="Q62" s="56">
        <v>14427465.289999999</v>
      </c>
      <c r="R62" s="46">
        <f t="shared" si="51"/>
        <v>307940.71000000089</v>
      </c>
      <c r="S62" s="46">
        <f t="shared" si="52"/>
        <v>286221</v>
      </c>
      <c r="T62" s="46">
        <v>0</v>
      </c>
      <c r="U62" s="46">
        <f t="shared" si="53"/>
        <v>14427465.289999999</v>
      </c>
      <c r="V62" s="46">
        <v>0</v>
      </c>
      <c r="W62" s="48">
        <f t="shared" si="54"/>
        <v>0</v>
      </c>
      <c r="X62" s="58">
        <f t="shared" si="3"/>
        <v>0.9791019867386076</v>
      </c>
      <c r="Y62" s="49">
        <f t="shared" si="4"/>
        <v>0</v>
      </c>
      <c r="Z62" s="49">
        <f t="shared" si="5"/>
        <v>0</v>
      </c>
      <c r="AA62" s="49">
        <f t="shared" ref="AA62" si="57">+T62/Q62</f>
        <v>0</v>
      </c>
      <c r="AB62" s="49" t="s">
        <v>40</v>
      </c>
    </row>
    <row r="63" spans="1:28" ht="37.5" customHeight="1" x14ac:dyDescent="0.25">
      <c r="A63" s="71" t="s">
        <v>138</v>
      </c>
      <c r="B63" s="44" t="s">
        <v>41</v>
      </c>
      <c r="C63" s="44">
        <v>20</v>
      </c>
      <c r="D63" s="44" t="s">
        <v>38</v>
      </c>
      <c r="E63" s="45" t="s">
        <v>139</v>
      </c>
      <c r="F63" s="46">
        <v>46000000</v>
      </c>
      <c r="G63" s="46">
        <v>0</v>
      </c>
      <c r="H63" s="46">
        <v>0</v>
      </c>
      <c r="I63" s="46">
        <f>22468162+5289467</f>
        <v>27757629</v>
      </c>
      <c r="J63" s="46">
        <v>0</v>
      </c>
      <c r="K63" s="46">
        <f t="shared" si="0"/>
        <v>27757629</v>
      </c>
      <c r="L63" s="56">
        <f t="shared" si="48"/>
        <v>73757629</v>
      </c>
      <c r="M63" s="53">
        <f t="shared" si="49"/>
        <v>8.5190530098282818E-6</v>
      </c>
      <c r="N63" s="46">
        <v>0</v>
      </c>
      <c r="O63" s="56">
        <v>71101379.269999996</v>
      </c>
      <c r="P63" s="46">
        <f t="shared" si="50"/>
        <v>2656249.7300000042</v>
      </c>
      <c r="Q63" s="56">
        <v>50599102.960000001</v>
      </c>
      <c r="R63" s="46">
        <f t="shared" si="51"/>
        <v>23158526.039999999</v>
      </c>
      <c r="S63" s="46">
        <f t="shared" si="52"/>
        <v>20502276.309999995</v>
      </c>
      <c r="T63" s="46">
        <v>22326271.760000002</v>
      </c>
      <c r="U63" s="46">
        <f t="shared" si="53"/>
        <v>28272831.199999999</v>
      </c>
      <c r="V63" s="46">
        <v>22280978.969999999</v>
      </c>
      <c r="W63" s="48">
        <f t="shared" si="54"/>
        <v>45292.790000002831</v>
      </c>
      <c r="X63" s="58">
        <f t="shared" si="3"/>
        <v>0.6860185671098511</v>
      </c>
      <c r="Y63" s="49">
        <f t="shared" si="4"/>
        <v>0.30269779631880522</v>
      </c>
      <c r="Z63" s="49">
        <f t="shared" si="5"/>
        <v>0.30208372031590114</v>
      </c>
      <c r="AA63" s="49">
        <f>+T63/Q63</f>
        <v>0.44123848949752215</v>
      </c>
      <c r="AB63" s="49">
        <f>+V63/T63</f>
        <v>0.9979713231798446</v>
      </c>
    </row>
    <row r="64" spans="1:28" ht="49.5" customHeight="1" x14ac:dyDescent="0.25">
      <c r="A64" s="39" t="s">
        <v>140</v>
      </c>
      <c r="B64" s="34" t="s">
        <v>41</v>
      </c>
      <c r="C64" s="34">
        <v>20</v>
      </c>
      <c r="D64" s="34" t="s">
        <v>38</v>
      </c>
      <c r="E64" s="40" t="s">
        <v>141</v>
      </c>
      <c r="F64" s="62">
        <f>+F65+F66+F67+F68+F69+F70</f>
        <v>14000000</v>
      </c>
      <c r="G64" s="62">
        <f t="shared" ref="G64:W64" si="58">+G65+G66+G67+G68+G69+G70</f>
        <v>0</v>
      </c>
      <c r="H64" s="62">
        <f t="shared" si="58"/>
        <v>0</v>
      </c>
      <c r="I64" s="62">
        <f t="shared" si="58"/>
        <v>20829982</v>
      </c>
      <c r="J64" s="62">
        <f t="shared" si="58"/>
        <v>0</v>
      </c>
      <c r="K64" s="62">
        <f t="shared" si="58"/>
        <v>20829982</v>
      </c>
      <c r="L64" s="66">
        <f t="shared" si="58"/>
        <v>34829982</v>
      </c>
      <c r="M64" s="62">
        <f t="shared" si="58"/>
        <v>4.0228850494823365E-6</v>
      </c>
      <c r="N64" s="62">
        <f t="shared" si="58"/>
        <v>0</v>
      </c>
      <c r="O64" s="62">
        <f t="shared" si="58"/>
        <v>25720451.77</v>
      </c>
      <c r="P64" s="62">
        <f t="shared" si="58"/>
        <v>9109530.2300000004</v>
      </c>
      <c r="Q64" s="62">
        <f t="shared" si="58"/>
        <v>23205467.149999999</v>
      </c>
      <c r="R64" s="62">
        <f t="shared" si="58"/>
        <v>11624514.85</v>
      </c>
      <c r="S64" s="62">
        <f t="shared" si="58"/>
        <v>2514984.62</v>
      </c>
      <c r="T64" s="62">
        <f t="shared" si="58"/>
        <v>6602985.1500000004</v>
      </c>
      <c r="U64" s="62">
        <f t="shared" si="58"/>
        <v>16602482</v>
      </c>
      <c r="V64" s="62">
        <f t="shared" si="58"/>
        <v>6006928.4299999997</v>
      </c>
      <c r="W64" s="62">
        <f t="shared" si="58"/>
        <v>596056.71999999974</v>
      </c>
      <c r="X64" s="38">
        <f t="shared" si="3"/>
        <v>0.66624976004868441</v>
      </c>
      <c r="Y64" s="38">
        <f t="shared" si="4"/>
        <v>0.18957762165940828</v>
      </c>
      <c r="Z64" s="38">
        <f t="shared" si="5"/>
        <v>0.17246429900537991</v>
      </c>
      <c r="AA64" s="38">
        <f>+T64/Q64</f>
        <v>0.28454437513876985</v>
      </c>
      <c r="AB64" s="38">
        <f>+V64/T64</f>
        <v>0.9097292048279102</v>
      </c>
    </row>
    <row r="65" spans="1:28" ht="49.5" customHeight="1" x14ac:dyDescent="0.25">
      <c r="A65" s="43" t="s">
        <v>540</v>
      </c>
      <c r="B65" s="44" t="s">
        <v>41</v>
      </c>
      <c r="C65" s="44">
        <v>20</v>
      </c>
      <c r="D65" s="44" t="s">
        <v>38</v>
      </c>
      <c r="E65" s="45" t="s">
        <v>541</v>
      </c>
      <c r="F65" s="46">
        <v>0</v>
      </c>
      <c r="G65" s="46">
        <v>0</v>
      </c>
      <c r="H65" s="46">
        <v>0</v>
      </c>
      <c r="I65" s="46">
        <f>9256300+1600</f>
        <v>9257900</v>
      </c>
      <c r="J65" s="46">
        <v>0</v>
      </c>
      <c r="K65" s="46">
        <f t="shared" si="0"/>
        <v>9257900</v>
      </c>
      <c r="L65" s="56">
        <f t="shared" ref="L65:L70" si="59">+F65+K65</f>
        <v>9257900</v>
      </c>
      <c r="M65" s="52">
        <f t="shared" ref="M65:M70" si="60">L65/$L$315</f>
        <v>1.0692933318082832E-6</v>
      </c>
      <c r="N65" s="46">
        <v>0</v>
      </c>
      <c r="O65" s="56">
        <v>9257900</v>
      </c>
      <c r="P65" s="46">
        <f t="shared" ref="P65:P70" si="61">L65-O65</f>
        <v>0</v>
      </c>
      <c r="Q65" s="56">
        <v>9256300</v>
      </c>
      <c r="R65" s="46">
        <f t="shared" ref="R65:R70" si="62">+L65-Q65</f>
        <v>1600</v>
      </c>
      <c r="S65" s="46">
        <f t="shared" ref="S65:S70" si="63">O65-Q65</f>
        <v>1600</v>
      </c>
      <c r="T65" s="46">
        <v>0</v>
      </c>
      <c r="U65" s="46">
        <f t="shared" ref="U65:U70" si="64">+Q65-T65</f>
        <v>9256300</v>
      </c>
      <c r="V65" s="46">
        <v>0</v>
      </c>
      <c r="W65" s="48">
        <f t="shared" ref="W65:W70" si="65">+T65-V65</f>
        <v>0</v>
      </c>
      <c r="X65" s="49">
        <f t="shared" si="3"/>
        <v>0.99982717462923554</v>
      </c>
      <c r="Y65" s="49">
        <f t="shared" si="4"/>
        <v>0</v>
      </c>
      <c r="Z65" s="49">
        <f t="shared" si="5"/>
        <v>0</v>
      </c>
      <c r="AA65" s="49">
        <f t="shared" ref="AA65:AA67" si="66">+T65/Q65</f>
        <v>0</v>
      </c>
      <c r="AB65" s="49" t="s">
        <v>40</v>
      </c>
    </row>
    <row r="66" spans="1:28" ht="49.5" customHeight="1" x14ac:dyDescent="0.25">
      <c r="A66" s="43" t="s">
        <v>525</v>
      </c>
      <c r="B66" s="44" t="s">
        <v>41</v>
      </c>
      <c r="C66" s="44">
        <v>20</v>
      </c>
      <c r="D66" s="44" t="s">
        <v>38</v>
      </c>
      <c r="E66" s="45" t="s">
        <v>526</v>
      </c>
      <c r="F66" s="46">
        <v>0</v>
      </c>
      <c r="G66" s="46">
        <v>0</v>
      </c>
      <c r="H66" s="46">
        <v>0</v>
      </c>
      <c r="I66" s="46">
        <f>6560782+1300+315259</f>
        <v>6877341</v>
      </c>
      <c r="J66" s="46">
        <v>0</v>
      </c>
      <c r="K66" s="46">
        <f t="shared" si="0"/>
        <v>6877341</v>
      </c>
      <c r="L66" s="56">
        <f t="shared" si="59"/>
        <v>6877341</v>
      </c>
      <c r="M66" s="52">
        <f t="shared" si="60"/>
        <v>7.9433725487115983E-7</v>
      </c>
      <c r="N66" s="46">
        <v>0</v>
      </c>
      <c r="O66" s="56">
        <v>6876341</v>
      </c>
      <c r="P66" s="46">
        <f t="shared" si="61"/>
        <v>1000</v>
      </c>
      <c r="Q66" s="56">
        <v>6560782</v>
      </c>
      <c r="R66" s="46">
        <f t="shared" si="62"/>
        <v>316559</v>
      </c>
      <c r="S66" s="46">
        <f t="shared" si="63"/>
        <v>315559</v>
      </c>
      <c r="T66" s="46">
        <v>0</v>
      </c>
      <c r="U66" s="46">
        <f t="shared" si="64"/>
        <v>6560782</v>
      </c>
      <c r="V66" s="46">
        <v>0</v>
      </c>
      <c r="W66" s="48">
        <f t="shared" si="65"/>
        <v>0</v>
      </c>
      <c r="X66" s="49">
        <f t="shared" si="3"/>
        <v>0.95397072793104198</v>
      </c>
      <c r="Y66" s="49">
        <f t="shared" si="4"/>
        <v>0</v>
      </c>
      <c r="Z66" s="49">
        <f t="shared" si="5"/>
        <v>0</v>
      </c>
      <c r="AA66" s="49">
        <f t="shared" si="66"/>
        <v>0</v>
      </c>
      <c r="AB66" s="49" t="s">
        <v>40</v>
      </c>
    </row>
    <row r="67" spans="1:28" ht="45.75" customHeight="1" x14ac:dyDescent="0.25">
      <c r="A67" s="43" t="s">
        <v>142</v>
      </c>
      <c r="B67" s="44" t="s">
        <v>41</v>
      </c>
      <c r="C67" s="44">
        <v>20</v>
      </c>
      <c r="D67" s="44" t="s">
        <v>38</v>
      </c>
      <c r="E67" s="45" t="s">
        <v>143</v>
      </c>
      <c r="F67" s="46">
        <v>2000000</v>
      </c>
      <c r="G67" s="46">
        <v>0</v>
      </c>
      <c r="H67" s="46">
        <v>0</v>
      </c>
      <c r="I67" s="46">
        <f>2000000+1267075</f>
        <v>3267075</v>
      </c>
      <c r="J67" s="46">
        <v>0</v>
      </c>
      <c r="K67" s="46">
        <f t="shared" si="0"/>
        <v>3267075</v>
      </c>
      <c r="L67" s="56">
        <f t="shared" si="59"/>
        <v>5267075</v>
      </c>
      <c r="M67" s="68">
        <f t="shared" si="60"/>
        <v>6.0835050882317955E-7</v>
      </c>
      <c r="N67" s="46">
        <v>0</v>
      </c>
      <c r="O67" s="56">
        <v>1641250</v>
      </c>
      <c r="P67" s="46">
        <f t="shared" si="61"/>
        <v>3625825</v>
      </c>
      <c r="Q67" s="56">
        <v>1636517.75</v>
      </c>
      <c r="R67" s="46">
        <f t="shared" si="62"/>
        <v>3630557.25</v>
      </c>
      <c r="S67" s="46">
        <f t="shared" si="63"/>
        <v>4732.25</v>
      </c>
      <c r="T67" s="46">
        <v>851117.75</v>
      </c>
      <c r="U67" s="46">
        <f t="shared" si="64"/>
        <v>785400</v>
      </c>
      <c r="V67" s="46">
        <v>851117.75</v>
      </c>
      <c r="W67" s="48">
        <f t="shared" si="65"/>
        <v>0</v>
      </c>
      <c r="X67" s="49">
        <f t="shared" si="3"/>
        <v>0.31070712871945055</v>
      </c>
      <c r="Y67" s="49">
        <f t="shared" si="4"/>
        <v>0.1615921075739381</v>
      </c>
      <c r="Z67" s="49">
        <f t="shared" si="5"/>
        <v>0.1615921075739381</v>
      </c>
      <c r="AA67" s="49">
        <f t="shared" si="66"/>
        <v>0.52007853260375569</v>
      </c>
      <c r="AB67" s="49">
        <f t="shared" ref="AB67" si="67">+V67/T67</f>
        <v>1</v>
      </c>
    </row>
    <row r="68" spans="1:28" ht="36.75" customHeight="1" x14ac:dyDescent="0.25">
      <c r="A68" s="43" t="s">
        <v>144</v>
      </c>
      <c r="B68" s="44" t="s">
        <v>41</v>
      </c>
      <c r="C68" s="44">
        <v>20</v>
      </c>
      <c r="D68" s="44" t="s">
        <v>38</v>
      </c>
      <c r="E68" s="45" t="s">
        <v>145</v>
      </c>
      <c r="F68" s="46">
        <v>4000000</v>
      </c>
      <c r="G68" s="46">
        <v>0</v>
      </c>
      <c r="H68" s="46">
        <v>0</v>
      </c>
      <c r="I68" s="46">
        <v>0</v>
      </c>
      <c r="J68" s="46">
        <v>0</v>
      </c>
      <c r="K68" s="46">
        <f t="shared" si="0"/>
        <v>0</v>
      </c>
      <c r="L68" s="56">
        <f t="shared" si="59"/>
        <v>4000000</v>
      </c>
      <c r="M68" s="68">
        <f t="shared" si="60"/>
        <v>4.6200254131424328E-7</v>
      </c>
      <c r="N68" s="46">
        <v>0</v>
      </c>
      <c r="O68" s="56">
        <v>2686409.23</v>
      </c>
      <c r="P68" s="46">
        <f t="shared" si="61"/>
        <v>1313590.77</v>
      </c>
      <c r="Q68" s="56">
        <v>1920823.15</v>
      </c>
      <c r="R68" s="46">
        <f t="shared" si="62"/>
        <v>2079176.85</v>
      </c>
      <c r="S68" s="46">
        <f t="shared" si="63"/>
        <v>765586.08000000007</v>
      </c>
      <c r="T68" s="46">
        <v>1920823.15</v>
      </c>
      <c r="U68" s="46">
        <f t="shared" si="64"/>
        <v>0</v>
      </c>
      <c r="V68" s="46">
        <v>1870020.75</v>
      </c>
      <c r="W68" s="48">
        <f t="shared" si="65"/>
        <v>50802.399999999907</v>
      </c>
      <c r="X68" s="49">
        <f t="shared" si="3"/>
        <v>0.48020578749999998</v>
      </c>
      <c r="Y68" s="49">
        <f t="shared" si="4"/>
        <v>0.48020578749999998</v>
      </c>
      <c r="Z68" s="49">
        <f t="shared" si="5"/>
        <v>0.46750518749999997</v>
      </c>
      <c r="AA68" s="49">
        <f>+T68/Q68</f>
        <v>1</v>
      </c>
      <c r="AB68" s="49">
        <f>+V68/T68</f>
        <v>0.97355175566266994</v>
      </c>
    </row>
    <row r="69" spans="1:28" ht="48" customHeight="1" x14ac:dyDescent="0.25">
      <c r="A69" s="43" t="s">
        <v>146</v>
      </c>
      <c r="B69" s="44" t="s">
        <v>41</v>
      </c>
      <c r="C69" s="44">
        <v>20</v>
      </c>
      <c r="D69" s="44" t="s">
        <v>38</v>
      </c>
      <c r="E69" s="45" t="s">
        <v>147</v>
      </c>
      <c r="F69" s="46">
        <v>8000000</v>
      </c>
      <c r="G69" s="62">
        <f>+G71+G84+G91+G97+G80</f>
        <v>0</v>
      </c>
      <c r="H69" s="62">
        <f>+H71+H84+H91+H97+H80</f>
        <v>0</v>
      </c>
      <c r="I69" s="46">
        <v>0</v>
      </c>
      <c r="J69" s="46">
        <v>0</v>
      </c>
      <c r="K69" s="46">
        <f t="shared" si="0"/>
        <v>0</v>
      </c>
      <c r="L69" s="56">
        <f t="shared" si="59"/>
        <v>8000000</v>
      </c>
      <c r="M69" s="52">
        <f t="shared" si="60"/>
        <v>9.2400508262848656E-7</v>
      </c>
      <c r="N69" s="46">
        <v>0</v>
      </c>
      <c r="O69" s="56">
        <v>3831885.54</v>
      </c>
      <c r="P69" s="46">
        <f t="shared" si="61"/>
        <v>4168114.46</v>
      </c>
      <c r="Q69" s="56">
        <v>3831044.25</v>
      </c>
      <c r="R69" s="46">
        <f t="shared" si="62"/>
        <v>4168955.75</v>
      </c>
      <c r="S69" s="46">
        <f t="shared" si="63"/>
        <v>841.29000000003725</v>
      </c>
      <c r="T69" s="46">
        <v>3831044.25</v>
      </c>
      <c r="U69" s="46">
        <f t="shared" si="64"/>
        <v>0</v>
      </c>
      <c r="V69" s="46">
        <v>3285789.93</v>
      </c>
      <c r="W69" s="48">
        <f t="shared" si="65"/>
        <v>545254.31999999983</v>
      </c>
      <c r="X69" s="49">
        <f t="shared" si="3"/>
        <v>0.47888053125000002</v>
      </c>
      <c r="Y69" s="49">
        <f t="shared" si="4"/>
        <v>0.47888053125000002</v>
      </c>
      <c r="Z69" s="49">
        <f t="shared" si="5"/>
        <v>0.41072374125</v>
      </c>
      <c r="AA69" s="49">
        <f>+T69/Q69</f>
        <v>1</v>
      </c>
      <c r="AB69" s="49">
        <f>+V69/T69</f>
        <v>0.85767475277791427</v>
      </c>
    </row>
    <row r="70" spans="1:28" ht="48" customHeight="1" x14ac:dyDescent="0.25">
      <c r="A70" s="43" t="s">
        <v>527</v>
      </c>
      <c r="B70" s="44" t="s">
        <v>41</v>
      </c>
      <c r="C70" s="44">
        <v>20</v>
      </c>
      <c r="D70" s="44" t="s">
        <v>38</v>
      </c>
      <c r="E70" s="45" t="s">
        <v>528</v>
      </c>
      <c r="F70" s="46">
        <v>0</v>
      </c>
      <c r="G70" s="62">
        <f>+G74+G85+G92+G98+G81</f>
        <v>0</v>
      </c>
      <c r="H70" s="62">
        <f>+H74+H85+H92+H98+H81</f>
        <v>0</v>
      </c>
      <c r="I70" s="46">
        <v>1427666</v>
      </c>
      <c r="J70" s="46">
        <v>0</v>
      </c>
      <c r="K70" s="46">
        <f t="shared" si="0"/>
        <v>1427666</v>
      </c>
      <c r="L70" s="56">
        <f t="shared" si="59"/>
        <v>1427666</v>
      </c>
      <c r="M70" s="52">
        <f t="shared" si="60"/>
        <v>1.6489633003698511E-7</v>
      </c>
      <c r="N70" s="46">
        <v>0</v>
      </c>
      <c r="O70" s="56">
        <v>1426666</v>
      </c>
      <c r="P70" s="46">
        <f t="shared" si="61"/>
        <v>1000</v>
      </c>
      <c r="Q70" s="56">
        <v>0</v>
      </c>
      <c r="R70" s="46">
        <f t="shared" si="62"/>
        <v>1427666</v>
      </c>
      <c r="S70" s="46">
        <f t="shared" si="63"/>
        <v>1426666</v>
      </c>
      <c r="T70" s="46">
        <v>0</v>
      </c>
      <c r="U70" s="46">
        <f t="shared" si="64"/>
        <v>0</v>
      </c>
      <c r="V70" s="46">
        <v>0</v>
      </c>
      <c r="W70" s="48">
        <f t="shared" si="65"/>
        <v>0</v>
      </c>
      <c r="X70" s="49">
        <f t="shared" si="3"/>
        <v>0</v>
      </c>
      <c r="Y70" s="49">
        <f t="shared" si="4"/>
        <v>0</v>
      </c>
      <c r="Z70" s="49">
        <f t="shared" si="5"/>
        <v>0</v>
      </c>
      <c r="AA70" s="49" t="s">
        <v>40</v>
      </c>
      <c r="AB70" s="49" t="s">
        <v>40</v>
      </c>
    </row>
    <row r="71" spans="1:28" ht="37.5" customHeight="1" x14ac:dyDescent="0.25">
      <c r="A71" s="39" t="s">
        <v>148</v>
      </c>
      <c r="B71" s="34" t="s">
        <v>41</v>
      </c>
      <c r="C71" s="34">
        <v>20</v>
      </c>
      <c r="D71" s="34" t="s">
        <v>38</v>
      </c>
      <c r="E71" s="40" t="s">
        <v>149</v>
      </c>
      <c r="F71" s="62">
        <f>+F74+F85+F92+F98+F81+F72</f>
        <v>19900406578</v>
      </c>
      <c r="G71" s="62">
        <f t="shared" ref="G71:J71" si="68">+G74+G85+G92+G98+G81+G72</f>
        <v>0</v>
      </c>
      <c r="H71" s="62">
        <f t="shared" si="68"/>
        <v>0</v>
      </c>
      <c r="I71" s="62">
        <f t="shared" si="68"/>
        <v>149316272</v>
      </c>
      <c r="J71" s="62">
        <f t="shared" si="68"/>
        <v>566340679</v>
      </c>
      <c r="K71" s="62">
        <f t="shared" si="0"/>
        <v>-417024407</v>
      </c>
      <c r="L71" s="66">
        <f>+L74+L85+L92+L98+L81+L72</f>
        <v>19483382171</v>
      </c>
      <c r="M71" s="42">
        <f t="shared" ref="M71" si="69">+M74+M85+M92+M98+M81</f>
        <v>2.2490689110322322E-3</v>
      </c>
      <c r="N71" s="62">
        <f t="shared" ref="N71:W71" si="70">+N74+N85+N92+N98+N81+N72</f>
        <v>0</v>
      </c>
      <c r="O71" s="62">
        <f t="shared" si="70"/>
        <v>18442007828.209999</v>
      </c>
      <c r="P71" s="62">
        <f t="shared" si="70"/>
        <v>1041374342.7900002</v>
      </c>
      <c r="Q71" s="62">
        <f t="shared" si="70"/>
        <v>16329361438.799999</v>
      </c>
      <c r="R71" s="62">
        <f t="shared" si="70"/>
        <v>3154020732.1999998</v>
      </c>
      <c r="S71" s="62">
        <f t="shared" si="70"/>
        <v>2112646389.4099998</v>
      </c>
      <c r="T71" s="62">
        <f t="shared" si="70"/>
        <v>10183365457.539999</v>
      </c>
      <c r="U71" s="62">
        <f t="shared" si="70"/>
        <v>6145995981.2600002</v>
      </c>
      <c r="V71" s="62">
        <f t="shared" si="70"/>
        <v>9956137401.8600006</v>
      </c>
      <c r="W71" s="62">
        <f t="shared" si="70"/>
        <v>227228055.68000001</v>
      </c>
      <c r="X71" s="38">
        <f t="shared" si="3"/>
        <v>0.83811739129694862</v>
      </c>
      <c r="Y71" s="38">
        <f t="shared" si="4"/>
        <v>0.52266928648032207</v>
      </c>
      <c r="Z71" s="38">
        <f t="shared" si="5"/>
        <v>0.51100662680010422</v>
      </c>
      <c r="AA71" s="38">
        <f>+T71/Q71</f>
        <v>0.62362300544976779</v>
      </c>
      <c r="AB71" s="38">
        <f>+V71/T71</f>
        <v>0.97768634970163493</v>
      </c>
    </row>
    <row r="72" spans="1:28" ht="39.75" customHeight="1" x14ac:dyDescent="0.25">
      <c r="A72" s="39" t="s">
        <v>494</v>
      </c>
      <c r="B72" s="34" t="s">
        <v>41</v>
      </c>
      <c r="C72" s="34">
        <v>20</v>
      </c>
      <c r="D72" s="34" t="s">
        <v>38</v>
      </c>
      <c r="E72" s="40" t="s">
        <v>495</v>
      </c>
      <c r="F72" s="62">
        <f>+F73</f>
        <v>0</v>
      </c>
      <c r="G72" s="62">
        <f>+G73</f>
        <v>0</v>
      </c>
      <c r="H72" s="62">
        <f>+H73</f>
        <v>0</v>
      </c>
      <c r="I72" s="62">
        <f>+I73</f>
        <v>11031178</v>
      </c>
      <c r="J72" s="62">
        <f>+J73</f>
        <v>0</v>
      </c>
      <c r="K72" s="62">
        <f t="shared" si="0"/>
        <v>11031178</v>
      </c>
      <c r="L72" s="66">
        <f>+L73</f>
        <v>11031178</v>
      </c>
      <c r="M72" s="67">
        <f t="shared" ref="M72:M135" si="71">L72/$L$315</f>
        <v>1.274108067422443E-6</v>
      </c>
      <c r="N72" s="62">
        <f t="shared" ref="N72:W72" si="72">+N73</f>
        <v>0</v>
      </c>
      <c r="O72" s="62">
        <f t="shared" si="72"/>
        <v>11031178</v>
      </c>
      <c r="P72" s="62">
        <f t="shared" si="72"/>
        <v>0</v>
      </c>
      <c r="Q72" s="62">
        <f t="shared" si="72"/>
        <v>0</v>
      </c>
      <c r="R72" s="62">
        <f t="shared" si="72"/>
        <v>11031178</v>
      </c>
      <c r="S72" s="62">
        <f t="shared" si="72"/>
        <v>11031178</v>
      </c>
      <c r="T72" s="62">
        <f t="shared" si="72"/>
        <v>0</v>
      </c>
      <c r="U72" s="62">
        <f t="shared" si="72"/>
        <v>0</v>
      </c>
      <c r="V72" s="62">
        <f t="shared" si="72"/>
        <v>0</v>
      </c>
      <c r="W72" s="62">
        <f t="shared" si="72"/>
        <v>0</v>
      </c>
      <c r="X72" s="38">
        <f t="shared" si="3"/>
        <v>0</v>
      </c>
      <c r="Y72" s="38">
        <f t="shared" si="4"/>
        <v>0</v>
      </c>
      <c r="Z72" s="38">
        <f t="shared" si="5"/>
        <v>0</v>
      </c>
      <c r="AA72" s="38" t="s">
        <v>40</v>
      </c>
      <c r="AB72" s="38" t="s">
        <v>40</v>
      </c>
    </row>
    <row r="73" spans="1:28" ht="36.75" customHeight="1" x14ac:dyDescent="0.25">
      <c r="A73" s="43" t="s">
        <v>496</v>
      </c>
      <c r="B73" s="44" t="s">
        <v>41</v>
      </c>
      <c r="C73" s="44">
        <v>20</v>
      </c>
      <c r="D73" s="44" t="s">
        <v>38</v>
      </c>
      <c r="E73" s="45" t="s">
        <v>497</v>
      </c>
      <c r="F73" s="46">
        <v>0</v>
      </c>
      <c r="G73" s="46">
        <v>0</v>
      </c>
      <c r="H73" s="46">
        <v>0</v>
      </c>
      <c r="I73" s="46">
        <v>11031178</v>
      </c>
      <c r="J73" s="46">
        <v>0</v>
      </c>
      <c r="K73" s="46">
        <f t="shared" si="0"/>
        <v>11031178</v>
      </c>
      <c r="L73" s="56">
        <f>+F73+K73</f>
        <v>11031178</v>
      </c>
      <c r="M73" s="52">
        <f t="shared" si="71"/>
        <v>1.274108067422443E-6</v>
      </c>
      <c r="N73" s="46">
        <v>0</v>
      </c>
      <c r="O73" s="56">
        <v>11031178</v>
      </c>
      <c r="P73" s="46">
        <f>L73-O73</f>
        <v>0</v>
      </c>
      <c r="Q73" s="56">
        <v>0</v>
      </c>
      <c r="R73" s="46">
        <f>+L73-Q73</f>
        <v>11031178</v>
      </c>
      <c r="S73" s="46">
        <f>O73-Q73</f>
        <v>11031178</v>
      </c>
      <c r="T73" s="46">
        <v>0</v>
      </c>
      <c r="U73" s="46">
        <f>+Q73-T73</f>
        <v>0</v>
      </c>
      <c r="V73" s="46">
        <v>0</v>
      </c>
      <c r="W73" s="48">
        <f>+T73-V73</f>
        <v>0</v>
      </c>
      <c r="X73" s="49">
        <f t="shared" si="3"/>
        <v>0</v>
      </c>
      <c r="Y73" s="49">
        <f t="shared" si="4"/>
        <v>0</v>
      </c>
      <c r="Z73" s="49">
        <f t="shared" si="5"/>
        <v>0</v>
      </c>
      <c r="AA73" s="49" t="s">
        <v>40</v>
      </c>
      <c r="AB73" s="49" t="s">
        <v>40</v>
      </c>
    </row>
    <row r="74" spans="1:28" ht="79.5" customHeight="1" x14ac:dyDescent="0.25">
      <c r="A74" s="39" t="s">
        <v>150</v>
      </c>
      <c r="B74" s="34" t="s">
        <v>41</v>
      </c>
      <c r="C74" s="34">
        <v>20</v>
      </c>
      <c r="D74" s="34" t="s">
        <v>38</v>
      </c>
      <c r="E74" s="40" t="s">
        <v>151</v>
      </c>
      <c r="F74" s="62">
        <f>+F75+F78+F79+F80+F77+F76</f>
        <v>1011449455</v>
      </c>
      <c r="G74" s="62">
        <f>+G75+G78+G79+G80+G77+G76</f>
        <v>0</v>
      </c>
      <c r="H74" s="62">
        <f>+H75+H78+H79+H80+H77+H76</f>
        <v>0</v>
      </c>
      <c r="I74" s="62">
        <f>+I75+I78+I79+I80+I77+I76</f>
        <v>18542065</v>
      </c>
      <c r="J74" s="62">
        <f>+J75+J78+J79+J80+J77+J76</f>
        <v>0</v>
      </c>
      <c r="K74" s="62">
        <f t="shared" si="0"/>
        <v>18542065</v>
      </c>
      <c r="L74" s="66">
        <f>+L75+L78+L79+L80+L77+L76</f>
        <v>1029991520</v>
      </c>
      <c r="M74" s="42">
        <f t="shared" si="71"/>
        <v>1.1896467494303006E-4</v>
      </c>
      <c r="N74" s="62">
        <f t="shared" ref="N74:W74" si="73">+N75+N78+N79+N80+N77+N76</f>
        <v>0</v>
      </c>
      <c r="O74" s="62">
        <f t="shared" si="73"/>
        <v>980115380.63999987</v>
      </c>
      <c r="P74" s="62">
        <f t="shared" si="73"/>
        <v>49876139.360000014</v>
      </c>
      <c r="Q74" s="62">
        <f t="shared" si="73"/>
        <v>859387491.13000011</v>
      </c>
      <c r="R74" s="62">
        <f t="shared" si="73"/>
        <v>170604028.87</v>
      </c>
      <c r="S74" s="62">
        <f t="shared" si="73"/>
        <v>120727889.50999999</v>
      </c>
      <c r="T74" s="62">
        <f t="shared" si="73"/>
        <v>417599832.13</v>
      </c>
      <c r="U74" s="62">
        <f t="shared" si="73"/>
        <v>441787659</v>
      </c>
      <c r="V74" s="62">
        <f t="shared" si="73"/>
        <v>417599832.13</v>
      </c>
      <c r="W74" s="62">
        <f t="shared" si="73"/>
        <v>0</v>
      </c>
      <c r="X74" s="38">
        <f t="shared" si="3"/>
        <v>0.83436365682894176</v>
      </c>
      <c r="Y74" s="38">
        <f t="shared" si="4"/>
        <v>0.40544006821531892</v>
      </c>
      <c r="Z74" s="38">
        <f t="shared" si="5"/>
        <v>0.40544006821531892</v>
      </c>
      <c r="AA74" s="38">
        <f>+T74/Q74</f>
        <v>0.48592728709711858</v>
      </c>
      <c r="AB74" s="38">
        <f>+V74/T74</f>
        <v>1</v>
      </c>
    </row>
    <row r="75" spans="1:28" ht="42.75" customHeight="1" x14ac:dyDescent="0.25">
      <c r="A75" s="43" t="s">
        <v>152</v>
      </c>
      <c r="B75" s="44" t="s">
        <v>41</v>
      </c>
      <c r="C75" s="44">
        <v>20</v>
      </c>
      <c r="D75" s="44" t="s">
        <v>38</v>
      </c>
      <c r="E75" s="45" t="s">
        <v>153</v>
      </c>
      <c r="F75" s="46">
        <v>27000000</v>
      </c>
      <c r="G75" s="46">
        <v>0</v>
      </c>
      <c r="H75" s="46">
        <v>0</v>
      </c>
      <c r="I75" s="46">
        <v>10143970</v>
      </c>
      <c r="J75" s="46">
        <v>0</v>
      </c>
      <c r="K75" s="46">
        <f t="shared" si="0"/>
        <v>10143970</v>
      </c>
      <c r="L75" s="56">
        <f t="shared" ref="L75:L80" si="74">+F75+K75</f>
        <v>37143970</v>
      </c>
      <c r="M75" s="52">
        <f t="shared" si="71"/>
        <v>4.2901521336250035E-6</v>
      </c>
      <c r="N75" s="46">
        <v>0</v>
      </c>
      <c r="O75" s="56">
        <v>16041184.57</v>
      </c>
      <c r="P75" s="46">
        <f t="shared" ref="P75:P80" si="75">L75-O75</f>
        <v>21102785.43</v>
      </c>
      <c r="Q75" s="56">
        <v>16041184.57</v>
      </c>
      <c r="R75" s="46">
        <f t="shared" ref="R75:R80" si="76">+L75-Q75</f>
        <v>21102785.43</v>
      </c>
      <c r="S75" s="46">
        <f t="shared" ref="S75:S80" si="77">O75-Q75</f>
        <v>0</v>
      </c>
      <c r="T75" s="46">
        <v>16041184.57</v>
      </c>
      <c r="U75" s="46">
        <f t="shared" ref="U75:U80" si="78">+Q75-T75</f>
        <v>0</v>
      </c>
      <c r="V75" s="46">
        <v>16041184.57</v>
      </c>
      <c r="W75" s="48">
        <f t="shared" ref="W75:W80" si="79">+T75-V75</f>
        <v>0</v>
      </c>
      <c r="X75" s="49">
        <f t="shared" si="3"/>
        <v>0.43186510677237788</v>
      </c>
      <c r="Y75" s="49">
        <f t="shared" si="4"/>
        <v>0.43186510677237788</v>
      </c>
      <c r="Z75" s="49">
        <f t="shared" si="5"/>
        <v>0.43186510677237788</v>
      </c>
      <c r="AA75" s="49">
        <f>+T75/Q75</f>
        <v>1</v>
      </c>
      <c r="AB75" s="49">
        <f>+V75/T75</f>
        <v>1</v>
      </c>
    </row>
    <row r="76" spans="1:28" ht="42" customHeight="1" x14ac:dyDescent="0.25">
      <c r="A76" s="43" t="s">
        <v>154</v>
      </c>
      <c r="B76" s="44" t="s">
        <v>41</v>
      </c>
      <c r="C76" s="44">
        <v>20</v>
      </c>
      <c r="D76" s="44" t="s">
        <v>38</v>
      </c>
      <c r="E76" s="45" t="s">
        <v>155</v>
      </c>
      <c r="F76" s="46">
        <v>10000000</v>
      </c>
      <c r="G76" s="46">
        <v>0</v>
      </c>
      <c r="H76" s="46">
        <v>0</v>
      </c>
      <c r="I76" s="46">
        <v>0</v>
      </c>
      <c r="J76" s="46">
        <v>0</v>
      </c>
      <c r="K76" s="46">
        <f t="shared" ref="K76:K143" si="80">+G76-H76+I76-J76</f>
        <v>0</v>
      </c>
      <c r="L76" s="56">
        <f t="shared" si="74"/>
        <v>10000000</v>
      </c>
      <c r="M76" s="52">
        <f t="shared" si="71"/>
        <v>1.1550063532856083E-6</v>
      </c>
      <c r="N76" s="46">
        <v>0</v>
      </c>
      <c r="O76" s="56">
        <v>0</v>
      </c>
      <c r="P76" s="46">
        <f t="shared" si="75"/>
        <v>10000000</v>
      </c>
      <c r="Q76" s="56">
        <v>0</v>
      </c>
      <c r="R76" s="46">
        <f t="shared" si="76"/>
        <v>10000000</v>
      </c>
      <c r="S76" s="46">
        <f t="shared" si="77"/>
        <v>0</v>
      </c>
      <c r="T76" s="46">
        <v>0</v>
      </c>
      <c r="U76" s="46">
        <f t="shared" si="78"/>
        <v>0</v>
      </c>
      <c r="V76" s="46">
        <v>0</v>
      </c>
      <c r="W76" s="48">
        <f t="shared" si="79"/>
        <v>0</v>
      </c>
      <c r="X76" s="49">
        <f t="shared" ref="X76:X143" si="81">+Q76/L76</f>
        <v>0</v>
      </c>
      <c r="Y76" s="49">
        <f t="shared" ref="Y76:Y143" si="82">+T76/L76</f>
        <v>0</v>
      </c>
      <c r="Z76" s="49">
        <f t="shared" ref="Z76:Z143" si="83">+V76/L76</f>
        <v>0</v>
      </c>
      <c r="AA76" s="49" t="s">
        <v>40</v>
      </c>
      <c r="AB76" s="49" t="s">
        <v>40</v>
      </c>
    </row>
    <row r="77" spans="1:28" ht="42" customHeight="1" x14ac:dyDescent="0.25">
      <c r="A77" s="43" t="s">
        <v>156</v>
      </c>
      <c r="B77" s="44" t="s">
        <v>41</v>
      </c>
      <c r="C77" s="44">
        <v>20</v>
      </c>
      <c r="D77" s="44" t="s">
        <v>38</v>
      </c>
      <c r="E77" s="45" t="s">
        <v>157</v>
      </c>
      <c r="F77" s="46">
        <v>7000000</v>
      </c>
      <c r="G77" s="46">
        <v>0</v>
      </c>
      <c r="H77" s="46">
        <v>0</v>
      </c>
      <c r="I77" s="46">
        <v>0</v>
      </c>
      <c r="J77" s="46">
        <v>0</v>
      </c>
      <c r="K77" s="46">
        <f t="shared" si="80"/>
        <v>0</v>
      </c>
      <c r="L77" s="56">
        <f t="shared" si="74"/>
        <v>7000000</v>
      </c>
      <c r="M77" s="52">
        <f t="shared" si="71"/>
        <v>8.085044472999258E-7</v>
      </c>
      <c r="N77" s="46">
        <v>0</v>
      </c>
      <c r="O77" s="56">
        <v>717424</v>
      </c>
      <c r="P77" s="46">
        <f t="shared" si="75"/>
        <v>6282576</v>
      </c>
      <c r="Q77" s="56">
        <v>33.85</v>
      </c>
      <c r="R77" s="46">
        <f t="shared" si="76"/>
        <v>6999966.1500000004</v>
      </c>
      <c r="S77" s="46">
        <f t="shared" si="77"/>
        <v>717390.15</v>
      </c>
      <c r="T77" s="46">
        <v>33.85</v>
      </c>
      <c r="U77" s="46">
        <f t="shared" si="78"/>
        <v>0</v>
      </c>
      <c r="V77" s="46">
        <v>33.85</v>
      </c>
      <c r="W77" s="48">
        <f t="shared" si="79"/>
        <v>0</v>
      </c>
      <c r="X77" s="72">
        <f t="shared" si="81"/>
        <v>4.8357142857142861E-6</v>
      </c>
      <c r="Y77" s="72">
        <f t="shared" si="82"/>
        <v>4.8357142857142861E-6</v>
      </c>
      <c r="Z77" s="72">
        <f t="shared" si="83"/>
        <v>4.8357142857142861E-6</v>
      </c>
      <c r="AA77" s="49">
        <f t="shared" ref="AA77:AA100" si="84">+T77/Q77</f>
        <v>1</v>
      </c>
      <c r="AB77" s="49">
        <f t="shared" ref="AB77:AB100" si="85">+V77/T77</f>
        <v>1</v>
      </c>
    </row>
    <row r="78" spans="1:28" ht="42" customHeight="1" x14ac:dyDescent="0.25">
      <c r="A78" s="43" t="s">
        <v>158</v>
      </c>
      <c r="B78" s="44" t="s">
        <v>41</v>
      </c>
      <c r="C78" s="44">
        <v>20</v>
      </c>
      <c r="D78" s="44" t="s">
        <v>38</v>
      </c>
      <c r="E78" s="45" t="s">
        <v>159</v>
      </c>
      <c r="F78" s="46">
        <v>30000000</v>
      </c>
      <c r="G78" s="46">
        <v>0</v>
      </c>
      <c r="H78" s="46">
        <v>0</v>
      </c>
      <c r="I78" s="46">
        <v>8297706</v>
      </c>
      <c r="J78" s="46">
        <v>0</v>
      </c>
      <c r="K78" s="46">
        <f t="shared" si="80"/>
        <v>8297706</v>
      </c>
      <c r="L78" s="56">
        <f t="shared" si="74"/>
        <v>38297706</v>
      </c>
      <c r="M78" s="52">
        <f t="shared" si="71"/>
        <v>4.4234093746264361E-6</v>
      </c>
      <c r="N78" s="46">
        <v>0</v>
      </c>
      <c r="O78" s="56">
        <v>25811928.989999998</v>
      </c>
      <c r="P78" s="46">
        <f t="shared" si="75"/>
        <v>12485777.010000002</v>
      </c>
      <c r="Q78" s="56">
        <v>24965331.989999998</v>
      </c>
      <c r="R78" s="46">
        <f t="shared" si="76"/>
        <v>13332374.010000002</v>
      </c>
      <c r="S78" s="46">
        <f t="shared" si="77"/>
        <v>846597</v>
      </c>
      <c r="T78" s="46">
        <v>24965331.989999998</v>
      </c>
      <c r="U78" s="46">
        <f t="shared" si="78"/>
        <v>0</v>
      </c>
      <c r="V78" s="46">
        <v>24965331.989999998</v>
      </c>
      <c r="W78" s="48">
        <f t="shared" si="79"/>
        <v>0</v>
      </c>
      <c r="X78" s="49">
        <f t="shared" si="81"/>
        <v>0.65187538882877205</v>
      </c>
      <c r="Y78" s="49">
        <f t="shared" si="82"/>
        <v>0.65187538882877205</v>
      </c>
      <c r="Z78" s="49">
        <f t="shared" si="83"/>
        <v>0.65187538882877205</v>
      </c>
      <c r="AA78" s="49">
        <f t="shared" si="84"/>
        <v>1</v>
      </c>
      <c r="AB78" s="49">
        <f t="shared" si="85"/>
        <v>1</v>
      </c>
    </row>
    <row r="79" spans="1:28" ht="42" customHeight="1" x14ac:dyDescent="0.25">
      <c r="A79" s="43" t="s">
        <v>160</v>
      </c>
      <c r="B79" s="44" t="s">
        <v>41</v>
      </c>
      <c r="C79" s="44">
        <v>20</v>
      </c>
      <c r="D79" s="44" t="s">
        <v>38</v>
      </c>
      <c r="E79" s="45" t="s">
        <v>161</v>
      </c>
      <c r="F79" s="46">
        <v>587596896</v>
      </c>
      <c r="G79" s="46">
        <v>0</v>
      </c>
      <c r="H79" s="46">
        <v>0</v>
      </c>
      <c r="I79" s="46">
        <f>22800+5000</f>
        <v>27800</v>
      </c>
      <c r="J79" s="46">
        <v>0</v>
      </c>
      <c r="K79" s="46">
        <f t="shared" si="80"/>
        <v>27800</v>
      </c>
      <c r="L79" s="56">
        <f t="shared" si="74"/>
        <v>587624696</v>
      </c>
      <c r="M79" s="51">
        <f t="shared" si="71"/>
        <v>6.787102572275242E-5</v>
      </c>
      <c r="N79" s="46">
        <v>0</v>
      </c>
      <c r="O79" s="56">
        <v>587619696</v>
      </c>
      <c r="P79" s="46">
        <f t="shared" si="75"/>
        <v>5000</v>
      </c>
      <c r="Q79" s="56">
        <v>587603882.63999999</v>
      </c>
      <c r="R79" s="46">
        <f t="shared" si="76"/>
        <v>20813.360000014305</v>
      </c>
      <c r="S79" s="46">
        <f t="shared" si="77"/>
        <v>15813.360000014305</v>
      </c>
      <c r="T79" s="46">
        <v>145816223.63999999</v>
      </c>
      <c r="U79" s="46">
        <f t="shared" si="78"/>
        <v>441787659</v>
      </c>
      <c r="V79" s="46">
        <v>145816223.63999999</v>
      </c>
      <c r="W79" s="48">
        <f t="shared" si="79"/>
        <v>0</v>
      </c>
      <c r="X79" s="49">
        <f t="shared" si="81"/>
        <v>0.99996458052198678</v>
      </c>
      <c r="Y79" s="98">
        <f t="shared" si="82"/>
        <v>0.24814515903191378</v>
      </c>
      <c r="Z79" s="98">
        <f t="shared" si="83"/>
        <v>0.24814515903191378</v>
      </c>
      <c r="AA79" s="98">
        <f t="shared" si="84"/>
        <v>0.24815394851523712</v>
      </c>
      <c r="AB79" s="49">
        <f t="shared" si="85"/>
        <v>1</v>
      </c>
    </row>
    <row r="80" spans="1:28" ht="42" customHeight="1" x14ac:dyDescent="0.25">
      <c r="A80" s="43" t="s">
        <v>162</v>
      </c>
      <c r="B80" s="44" t="s">
        <v>41</v>
      </c>
      <c r="C80" s="44">
        <v>20</v>
      </c>
      <c r="D80" s="44" t="s">
        <v>38</v>
      </c>
      <c r="E80" s="45" t="s">
        <v>163</v>
      </c>
      <c r="F80" s="46">
        <v>349852559</v>
      </c>
      <c r="G80" s="46">
        <v>0</v>
      </c>
      <c r="H80" s="46">
        <v>0</v>
      </c>
      <c r="I80" s="46">
        <v>72589</v>
      </c>
      <c r="J80" s="46">
        <v>0</v>
      </c>
      <c r="K80" s="46">
        <f t="shared" si="80"/>
        <v>72589</v>
      </c>
      <c r="L80" s="56">
        <f t="shared" si="74"/>
        <v>349925148</v>
      </c>
      <c r="M80" s="53">
        <f t="shared" si="71"/>
        <v>4.0416576911440678E-5</v>
      </c>
      <c r="N80" s="46">
        <v>0</v>
      </c>
      <c r="O80" s="56">
        <v>349925147.07999998</v>
      </c>
      <c r="P80" s="46">
        <f t="shared" si="75"/>
        <v>0.92000001668930054</v>
      </c>
      <c r="Q80" s="56">
        <v>230777058.08000001</v>
      </c>
      <c r="R80" s="46">
        <f t="shared" si="76"/>
        <v>119148089.91999999</v>
      </c>
      <c r="S80" s="46">
        <f t="shared" si="77"/>
        <v>119148088.99999997</v>
      </c>
      <c r="T80" s="46">
        <v>230777058.08000001</v>
      </c>
      <c r="U80" s="46">
        <f t="shared" si="78"/>
        <v>0</v>
      </c>
      <c r="V80" s="46">
        <v>230777058.08000001</v>
      </c>
      <c r="W80" s="48">
        <f t="shared" si="79"/>
        <v>0</v>
      </c>
      <c r="X80" s="49">
        <f t="shared" si="81"/>
        <v>0.65950406650967541</v>
      </c>
      <c r="Y80" s="49">
        <f t="shared" si="82"/>
        <v>0.65950406650967541</v>
      </c>
      <c r="Z80" s="49">
        <f t="shared" si="83"/>
        <v>0.65950406650967541</v>
      </c>
      <c r="AA80" s="49">
        <f t="shared" si="84"/>
        <v>1</v>
      </c>
      <c r="AB80" s="49">
        <f t="shared" si="85"/>
        <v>1</v>
      </c>
    </row>
    <row r="81" spans="1:28" ht="48" customHeight="1" x14ac:dyDescent="0.25">
      <c r="A81" s="39" t="s">
        <v>164</v>
      </c>
      <c r="B81" s="34" t="s">
        <v>41</v>
      </c>
      <c r="C81" s="34">
        <v>20</v>
      </c>
      <c r="D81" s="34" t="s">
        <v>38</v>
      </c>
      <c r="E81" s="40" t="s">
        <v>165</v>
      </c>
      <c r="F81" s="62">
        <f>+F82+F83+F84</f>
        <v>11018432425</v>
      </c>
      <c r="G81" s="62">
        <f>+G82+G83+G84</f>
        <v>0</v>
      </c>
      <c r="H81" s="62">
        <f>+H82+H83+H84</f>
        <v>0</v>
      </c>
      <c r="I81" s="62">
        <f>+I82+I83+I84</f>
        <v>6424387</v>
      </c>
      <c r="J81" s="62">
        <f>+J82+J83+J84</f>
        <v>372874248</v>
      </c>
      <c r="K81" s="62">
        <f t="shared" si="80"/>
        <v>-366449861</v>
      </c>
      <c r="L81" s="66">
        <f>+L82+L83+L84</f>
        <v>10651982564</v>
      </c>
      <c r="M81" s="42">
        <f t="shared" si="71"/>
        <v>1.2303107536507523E-3</v>
      </c>
      <c r="N81" s="62">
        <f t="shared" ref="N81:W81" si="86">+N82+N83+N84</f>
        <v>0</v>
      </c>
      <c r="O81" s="62">
        <f t="shared" si="86"/>
        <v>10485638271.77</v>
      </c>
      <c r="P81" s="62">
        <f t="shared" si="86"/>
        <v>166344292.22999999</v>
      </c>
      <c r="Q81" s="62">
        <f t="shared" si="86"/>
        <v>9052002821.5300007</v>
      </c>
      <c r="R81" s="62">
        <f t="shared" si="86"/>
        <v>1599979742.4699998</v>
      </c>
      <c r="S81" s="62">
        <f t="shared" si="86"/>
        <v>1433635450.2399998</v>
      </c>
      <c r="T81" s="62">
        <f t="shared" si="86"/>
        <v>6397563771.7799997</v>
      </c>
      <c r="U81" s="62">
        <f t="shared" si="86"/>
        <v>2654439049.75</v>
      </c>
      <c r="V81" s="62">
        <f t="shared" si="86"/>
        <v>6397563771.7799997</v>
      </c>
      <c r="W81" s="62">
        <f t="shared" si="86"/>
        <v>0</v>
      </c>
      <c r="X81" s="38">
        <f t="shared" si="81"/>
        <v>0.84979512190741135</v>
      </c>
      <c r="Y81" s="38">
        <f t="shared" si="82"/>
        <v>0.60059840816877996</v>
      </c>
      <c r="Z81" s="38">
        <f t="shared" si="83"/>
        <v>0.60059840816877996</v>
      </c>
      <c r="AA81" s="38">
        <f t="shared" si="84"/>
        <v>0.70675671427803</v>
      </c>
      <c r="AB81" s="38">
        <f t="shared" si="85"/>
        <v>1</v>
      </c>
    </row>
    <row r="82" spans="1:28" ht="42" customHeight="1" x14ac:dyDescent="0.25">
      <c r="A82" s="43" t="s">
        <v>166</v>
      </c>
      <c r="B82" s="44" t="s">
        <v>41</v>
      </c>
      <c r="C82" s="44">
        <v>20</v>
      </c>
      <c r="D82" s="44" t="s">
        <v>38</v>
      </c>
      <c r="E82" s="45" t="s">
        <v>167</v>
      </c>
      <c r="F82" s="46">
        <v>1952800255</v>
      </c>
      <c r="G82" s="46">
        <v>0</v>
      </c>
      <c r="H82" s="46">
        <v>0</v>
      </c>
      <c r="I82" s="46">
        <v>0</v>
      </c>
      <c r="J82" s="46">
        <f>194506646+80769587</f>
        <v>275276233</v>
      </c>
      <c r="K82" s="46">
        <f t="shared" si="80"/>
        <v>-275276233</v>
      </c>
      <c r="L82" s="56">
        <f>+F82+K82</f>
        <v>1677524022</v>
      </c>
      <c r="M82" s="51">
        <f t="shared" si="71"/>
        <v>1.9375509031992265E-4</v>
      </c>
      <c r="N82" s="46">
        <v>0</v>
      </c>
      <c r="O82" s="46">
        <v>1611773858</v>
      </c>
      <c r="P82" s="46">
        <f>L82-O82</f>
        <v>65750164</v>
      </c>
      <c r="Q82" s="46">
        <v>1028698747</v>
      </c>
      <c r="R82" s="46">
        <f>+L82-Q82</f>
        <v>648825275</v>
      </c>
      <c r="S82" s="46">
        <f>O82-Q82</f>
        <v>583075111</v>
      </c>
      <c r="T82" s="46">
        <v>1028698747</v>
      </c>
      <c r="U82" s="46">
        <f>+Q82-T82</f>
        <v>0</v>
      </c>
      <c r="V82" s="46">
        <v>1028698747</v>
      </c>
      <c r="W82" s="48">
        <f>+T82-V82</f>
        <v>0</v>
      </c>
      <c r="X82" s="49">
        <f t="shared" si="81"/>
        <v>0.61322445074351373</v>
      </c>
      <c r="Y82" s="49">
        <f t="shared" si="82"/>
        <v>0.61322445074351373</v>
      </c>
      <c r="Z82" s="49">
        <f t="shared" si="83"/>
        <v>0.61322445074351373</v>
      </c>
      <c r="AA82" s="49">
        <f t="shared" si="84"/>
        <v>1</v>
      </c>
      <c r="AB82" s="49">
        <f t="shared" si="85"/>
        <v>1</v>
      </c>
    </row>
    <row r="83" spans="1:28" ht="42" customHeight="1" x14ac:dyDescent="0.25">
      <c r="A83" s="43" t="s">
        <v>168</v>
      </c>
      <c r="B83" s="44" t="s">
        <v>41</v>
      </c>
      <c r="C83" s="44">
        <v>20</v>
      </c>
      <c r="D83" s="44" t="s">
        <v>38</v>
      </c>
      <c r="E83" s="45" t="s">
        <v>169</v>
      </c>
      <c r="F83" s="46">
        <v>9046632170</v>
      </c>
      <c r="G83" s="46">
        <v>0</v>
      </c>
      <c r="H83" s="46">
        <v>0</v>
      </c>
      <c r="I83" s="46">
        <v>0</v>
      </c>
      <c r="J83" s="46">
        <f>3000000+2000000+92598015</f>
        <v>97598015</v>
      </c>
      <c r="K83" s="46">
        <f t="shared" si="80"/>
        <v>-97598015</v>
      </c>
      <c r="L83" s="56">
        <f>+F83+K83</f>
        <v>8949034155</v>
      </c>
      <c r="M83" s="51">
        <f t="shared" si="71"/>
        <v>1.0336191304794904E-3</v>
      </c>
      <c r="N83" s="46">
        <v>0</v>
      </c>
      <c r="O83" s="46">
        <v>8848989458</v>
      </c>
      <c r="P83" s="46">
        <f>L83-O83</f>
        <v>100044697</v>
      </c>
      <c r="Q83" s="46">
        <v>8010546107.8400002</v>
      </c>
      <c r="R83" s="46">
        <f>+L83-Q83</f>
        <v>938488047.15999985</v>
      </c>
      <c r="S83" s="46">
        <f>O83-Q83</f>
        <v>838443350.15999985</v>
      </c>
      <c r="T83" s="46">
        <v>5361110820.1300001</v>
      </c>
      <c r="U83" s="46">
        <f>+Q83-T83</f>
        <v>2649435287.71</v>
      </c>
      <c r="V83" s="46">
        <v>5361110820.1300001</v>
      </c>
      <c r="W83" s="48">
        <f>+T83-V83</f>
        <v>0</v>
      </c>
      <c r="X83" s="49">
        <f t="shared" si="81"/>
        <v>0.89512968316970287</v>
      </c>
      <c r="Y83" s="49">
        <f t="shared" si="82"/>
        <v>0.59907144472508722</v>
      </c>
      <c r="Z83" s="49">
        <f t="shared" si="83"/>
        <v>0.59907144472508722</v>
      </c>
      <c r="AA83" s="49">
        <f t="shared" si="84"/>
        <v>0.66925659598701126</v>
      </c>
      <c r="AB83" s="49">
        <f t="shared" si="85"/>
        <v>1</v>
      </c>
    </row>
    <row r="84" spans="1:28" ht="42" customHeight="1" x14ac:dyDescent="0.25">
      <c r="A84" s="43" t="s">
        <v>170</v>
      </c>
      <c r="B84" s="44" t="s">
        <v>41</v>
      </c>
      <c r="C84" s="44">
        <v>20</v>
      </c>
      <c r="D84" s="44" t="s">
        <v>38</v>
      </c>
      <c r="E84" s="45" t="s">
        <v>171</v>
      </c>
      <c r="F84" s="46">
        <v>19000000</v>
      </c>
      <c r="G84" s="46">
        <v>0</v>
      </c>
      <c r="H84" s="46">
        <v>0</v>
      </c>
      <c r="I84" s="46">
        <v>6424387</v>
      </c>
      <c r="J84" s="46">
        <v>0</v>
      </c>
      <c r="K84" s="46">
        <f t="shared" si="80"/>
        <v>6424387</v>
      </c>
      <c r="L84" s="56">
        <f>+F84+K84</f>
        <v>25424387</v>
      </c>
      <c r="M84" s="52">
        <f t="shared" si="71"/>
        <v>2.9365328513392024E-6</v>
      </c>
      <c r="N84" s="46">
        <v>0</v>
      </c>
      <c r="O84" s="46">
        <v>24874955.77</v>
      </c>
      <c r="P84" s="46">
        <f>L84-O84</f>
        <v>549431.23000000045</v>
      </c>
      <c r="Q84" s="46">
        <v>12757966.689999999</v>
      </c>
      <c r="R84" s="46">
        <f>+L84-Q84</f>
        <v>12666420.310000001</v>
      </c>
      <c r="S84" s="46">
        <f>O84-Q84</f>
        <v>12116989.08</v>
      </c>
      <c r="T84" s="46">
        <v>7754204.6500000004</v>
      </c>
      <c r="U84" s="46">
        <f>+Q84-T84</f>
        <v>5003762.0399999991</v>
      </c>
      <c r="V84" s="46">
        <v>7754204.6500000004</v>
      </c>
      <c r="W84" s="48">
        <f>+T84-V84</f>
        <v>0</v>
      </c>
      <c r="X84" s="49">
        <f t="shared" si="81"/>
        <v>0.50180036553093688</v>
      </c>
      <c r="Y84" s="49">
        <f t="shared" si="82"/>
        <v>0.30499082042764691</v>
      </c>
      <c r="Z84" s="49">
        <f t="shared" si="83"/>
        <v>0.30499082042764691</v>
      </c>
      <c r="AA84" s="49">
        <f t="shared" si="84"/>
        <v>0.60779314121253603</v>
      </c>
      <c r="AB84" s="49">
        <f t="shared" si="85"/>
        <v>1</v>
      </c>
    </row>
    <row r="85" spans="1:28" ht="49.5" customHeight="1" x14ac:dyDescent="0.25">
      <c r="A85" s="39" t="s">
        <v>172</v>
      </c>
      <c r="B85" s="34" t="s">
        <v>41</v>
      </c>
      <c r="C85" s="34">
        <v>20</v>
      </c>
      <c r="D85" s="34" t="s">
        <v>38</v>
      </c>
      <c r="E85" s="40" t="s">
        <v>173</v>
      </c>
      <c r="F85" s="62">
        <f>SUM(F86:F91)</f>
        <v>7144524698</v>
      </c>
      <c r="G85" s="62">
        <f>SUM(G86:G91)</f>
        <v>0</v>
      </c>
      <c r="H85" s="62">
        <f>SUM(H86:H91)</f>
        <v>0</v>
      </c>
      <c r="I85" s="62">
        <f>SUM(I86:I91)</f>
        <v>7192731</v>
      </c>
      <c r="J85" s="62">
        <f>SUM(J86:J91)</f>
        <v>97366431</v>
      </c>
      <c r="K85" s="62">
        <f t="shared" si="80"/>
        <v>-90173700</v>
      </c>
      <c r="L85" s="66">
        <f>SUM(L86:L91)</f>
        <v>7054350998</v>
      </c>
      <c r="M85" s="42">
        <f t="shared" si="71"/>
        <v>8.1478202209966715E-4</v>
      </c>
      <c r="N85" s="62">
        <f t="shared" ref="N85:W85" si="87">SUM(N86:N91)</f>
        <v>0</v>
      </c>
      <c r="O85" s="62">
        <f t="shared" si="87"/>
        <v>6384604148.54</v>
      </c>
      <c r="P85" s="62">
        <f t="shared" si="87"/>
        <v>669746849.46000016</v>
      </c>
      <c r="Q85" s="62">
        <f t="shared" si="87"/>
        <v>5868458668.5899992</v>
      </c>
      <c r="R85" s="62">
        <f t="shared" si="87"/>
        <v>1185892329.4100001</v>
      </c>
      <c r="S85" s="62">
        <f t="shared" si="87"/>
        <v>516145479.94999999</v>
      </c>
      <c r="T85" s="62">
        <f t="shared" si="87"/>
        <v>3164500633.0799994</v>
      </c>
      <c r="U85" s="62">
        <f t="shared" si="87"/>
        <v>2703958035.5100002</v>
      </c>
      <c r="V85" s="62">
        <f t="shared" si="87"/>
        <v>2937272577.4000001</v>
      </c>
      <c r="W85" s="62">
        <f t="shared" si="87"/>
        <v>227228055.68000001</v>
      </c>
      <c r="X85" s="38">
        <f t="shared" si="81"/>
        <v>0.83189207203522808</v>
      </c>
      <c r="Y85" s="38">
        <f t="shared" si="82"/>
        <v>0.44858848588299283</v>
      </c>
      <c r="Z85" s="38">
        <f t="shared" si="83"/>
        <v>0.41637743546256134</v>
      </c>
      <c r="AA85" s="38">
        <f t="shared" si="84"/>
        <v>0.53923880388175705</v>
      </c>
      <c r="AB85" s="38">
        <f t="shared" si="85"/>
        <v>0.92819465627382769</v>
      </c>
    </row>
    <row r="86" spans="1:28" ht="41.25" customHeight="1" x14ac:dyDescent="0.25">
      <c r="A86" s="43" t="s">
        <v>174</v>
      </c>
      <c r="B86" s="44" t="s">
        <v>41</v>
      </c>
      <c r="C86" s="44">
        <v>20</v>
      </c>
      <c r="D86" s="44" t="s">
        <v>38</v>
      </c>
      <c r="E86" s="45" t="s">
        <v>175</v>
      </c>
      <c r="F86" s="46">
        <v>1583473232</v>
      </c>
      <c r="G86" s="46">
        <v>0</v>
      </c>
      <c r="H86" s="46">
        <v>0</v>
      </c>
      <c r="I86" s="46">
        <v>0</v>
      </c>
      <c r="J86" s="46">
        <v>0</v>
      </c>
      <c r="K86" s="46">
        <f t="shared" si="80"/>
        <v>0</v>
      </c>
      <c r="L86" s="56">
        <f t="shared" ref="L86:L91" si="88">+F86+K86</f>
        <v>1583473232</v>
      </c>
      <c r="M86" s="51">
        <f t="shared" si="71"/>
        <v>1.8289216432176961E-4</v>
      </c>
      <c r="N86" s="46">
        <v>0</v>
      </c>
      <c r="O86" s="46">
        <v>1566178435</v>
      </c>
      <c r="P86" s="46">
        <f t="shared" ref="P86:P91" si="89">L86-O86</f>
        <v>17294797</v>
      </c>
      <c r="Q86" s="46">
        <v>1565882638.51</v>
      </c>
      <c r="R86" s="46">
        <f t="shared" ref="R86:R91" si="90">+L86-Q86</f>
        <v>17590593.49000001</v>
      </c>
      <c r="S86" s="46">
        <f t="shared" ref="S86:S91" si="91">O86-Q86</f>
        <v>295796.49000000954</v>
      </c>
      <c r="T86" s="46">
        <v>916053346.50999999</v>
      </c>
      <c r="U86" s="46">
        <f t="shared" ref="U86:U91" si="92">+Q86-T86</f>
        <v>649829292</v>
      </c>
      <c r="V86" s="46">
        <v>806884265.50999999</v>
      </c>
      <c r="W86" s="48">
        <f t="shared" ref="W86:W91" si="93">+T86-V86</f>
        <v>109169081</v>
      </c>
      <c r="X86" s="49">
        <f t="shared" si="81"/>
        <v>0.98889113302674381</v>
      </c>
      <c r="Y86" s="49">
        <f t="shared" si="82"/>
        <v>0.57850889298140029</v>
      </c>
      <c r="Z86" s="49">
        <f t="shared" si="83"/>
        <v>0.50956609130099906</v>
      </c>
      <c r="AA86" s="49">
        <f t="shared" si="84"/>
        <v>0.58500766531370541</v>
      </c>
      <c r="AB86" s="49">
        <f t="shared" si="85"/>
        <v>0.88082672104641646</v>
      </c>
    </row>
    <row r="87" spans="1:28" ht="39" customHeight="1" x14ac:dyDescent="0.25">
      <c r="A87" s="43" t="s">
        <v>176</v>
      </c>
      <c r="B87" s="44" t="s">
        <v>41</v>
      </c>
      <c r="C87" s="44">
        <v>20</v>
      </c>
      <c r="D87" s="44" t="s">
        <v>38</v>
      </c>
      <c r="E87" s="45" t="s">
        <v>177</v>
      </c>
      <c r="F87" s="46">
        <v>3205206795</v>
      </c>
      <c r="G87" s="46">
        <v>0</v>
      </c>
      <c r="H87" s="46">
        <v>0</v>
      </c>
      <c r="I87" s="46">
        <v>0</v>
      </c>
      <c r="J87" s="46">
        <v>0</v>
      </c>
      <c r="K87" s="46">
        <f t="shared" si="80"/>
        <v>0</v>
      </c>
      <c r="L87" s="56">
        <f t="shared" si="88"/>
        <v>3205206795</v>
      </c>
      <c r="M87" s="51">
        <f t="shared" si="71"/>
        <v>3.7020342118192022E-4</v>
      </c>
      <c r="N87" s="46">
        <v>0</v>
      </c>
      <c r="O87" s="46">
        <v>2699808448.5999999</v>
      </c>
      <c r="P87" s="46">
        <f t="shared" si="89"/>
        <v>505398346.4000001</v>
      </c>
      <c r="Q87" s="46">
        <v>2592240261.0999999</v>
      </c>
      <c r="R87" s="46">
        <f t="shared" si="90"/>
        <v>612966533.9000001</v>
      </c>
      <c r="S87" s="46">
        <f t="shared" si="91"/>
        <v>107568187.5</v>
      </c>
      <c r="T87" s="46">
        <v>1370810851.0999999</v>
      </c>
      <c r="U87" s="46">
        <f t="shared" si="92"/>
        <v>1221429410</v>
      </c>
      <c r="V87" s="46">
        <v>1307064702.0999999</v>
      </c>
      <c r="W87" s="48">
        <f t="shared" si="93"/>
        <v>63746149</v>
      </c>
      <c r="X87" s="49">
        <f t="shared" si="81"/>
        <v>0.80875913065696592</v>
      </c>
      <c r="Y87" s="49">
        <f t="shared" si="82"/>
        <v>0.42768249875122327</v>
      </c>
      <c r="Z87" s="49">
        <f t="shared" si="83"/>
        <v>0.40779418792540029</v>
      </c>
      <c r="AA87" s="49">
        <f t="shared" si="84"/>
        <v>0.52881319361898405</v>
      </c>
      <c r="AB87" s="49">
        <f t="shared" si="85"/>
        <v>0.95349748730917383</v>
      </c>
    </row>
    <row r="88" spans="1:28" ht="44.25" customHeight="1" x14ac:dyDescent="0.25">
      <c r="A88" s="43" t="s">
        <v>178</v>
      </c>
      <c r="B88" s="44" t="s">
        <v>41</v>
      </c>
      <c r="C88" s="44">
        <v>20</v>
      </c>
      <c r="D88" s="44" t="s">
        <v>38</v>
      </c>
      <c r="E88" s="45" t="s">
        <v>179</v>
      </c>
      <c r="F88" s="46">
        <v>126060430</v>
      </c>
      <c r="G88" s="46">
        <v>0</v>
      </c>
      <c r="H88" s="46">
        <v>0</v>
      </c>
      <c r="I88" s="46">
        <v>22230</v>
      </c>
      <c r="J88" s="46">
        <v>0</v>
      </c>
      <c r="K88" s="46">
        <f t="shared" si="80"/>
        <v>22230</v>
      </c>
      <c r="L88" s="56">
        <f t="shared" si="88"/>
        <v>126082660</v>
      </c>
      <c r="M88" s="53">
        <f t="shared" si="71"/>
        <v>1.4562627333914924E-5</v>
      </c>
      <c r="N88" s="46">
        <v>0</v>
      </c>
      <c r="O88" s="46">
        <v>89181659.870000005</v>
      </c>
      <c r="P88" s="46">
        <f t="shared" si="89"/>
        <v>36901000.129999995</v>
      </c>
      <c r="Q88" s="46">
        <v>54282780.719999999</v>
      </c>
      <c r="R88" s="46">
        <f t="shared" si="90"/>
        <v>71799879.280000001</v>
      </c>
      <c r="S88" s="46">
        <f t="shared" si="91"/>
        <v>34898879.150000006</v>
      </c>
      <c r="T88" s="46">
        <v>38316948.719999999</v>
      </c>
      <c r="U88" s="46">
        <f t="shared" si="92"/>
        <v>15965832</v>
      </c>
      <c r="V88" s="46">
        <v>38316948.719999999</v>
      </c>
      <c r="W88" s="48">
        <f t="shared" si="93"/>
        <v>0</v>
      </c>
      <c r="X88" s="49">
        <f t="shared" si="81"/>
        <v>0.43053327650289103</v>
      </c>
      <c r="Y88" s="49">
        <f t="shared" si="82"/>
        <v>0.30390339734266392</v>
      </c>
      <c r="Z88" s="49">
        <f t="shared" si="83"/>
        <v>0.30390339734266392</v>
      </c>
      <c r="AA88" s="49">
        <f t="shared" si="84"/>
        <v>0.7058766741822875</v>
      </c>
      <c r="AB88" s="49">
        <f t="shared" si="85"/>
        <v>1</v>
      </c>
    </row>
    <row r="89" spans="1:28" ht="32.25" customHeight="1" x14ac:dyDescent="0.25">
      <c r="A89" s="43" t="s">
        <v>180</v>
      </c>
      <c r="B89" s="44" t="s">
        <v>41</v>
      </c>
      <c r="C89" s="44">
        <v>20</v>
      </c>
      <c r="D89" s="44" t="s">
        <v>38</v>
      </c>
      <c r="E89" s="45" t="s">
        <v>181</v>
      </c>
      <c r="F89" s="46">
        <v>1505880945</v>
      </c>
      <c r="G89" s="46">
        <v>0</v>
      </c>
      <c r="H89" s="46">
        <v>0</v>
      </c>
      <c r="I89" s="46">
        <v>0</v>
      </c>
      <c r="J89" s="46">
        <v>0</v>
      </c>
      <c r="K89" s="46">
        <f t="shared" si="80"/>
        <v>0</v>
      </c>
      <c r="L89" s="56">
        <f t="shared" si="88"/>
        <v>1505880945</v>
      </c>
      <c r="M89" s="51">
        <f t="shared" si="71"/>
        <v>1.7393020587667358E-4</v>
      </c>
      <c r="N89" s="46">
        <v>0</v>
      </c>
      <c r="O89" s="46">
        <v>1476635732.3499999</v>
      </c>
      <c r="P89" s="46">
        <f t="shared" si="89"/>
        <v>29245212.650000095</v>
      </c>
      <c r="Q89" s="46">
        <v>1202207154.8299999</v>
      </c>
      <c r="R89" s="46">
        <f t="shared" si="90"/>
        <v>303673790.17000008</v>
      </c>
      <c r="S89" s="46">
        <f t="shared" si="91"/>
        <v>274428577.51999998</v>
      </c>
      <c r="T89" s="46">
        <v>641706137.88</v>
      </c>
      <c r="U89" s="46">
        <f t="shared" si="92"/>
        <v>560501016.94999993</v>
      </c>
      <c r="V89" s="46">
        <v>639720319.88</v>
      </c>
      <c r="W89" s="48">
        <f t="shared" si="93"/>
        <v>1985818</v>
      </c>
      <c r="X89" s="49">
        <f t="shared" si="81"/>
        <v>0.79834143517235345</v>
      </c>
      <c r="Y89" s="49">
        <f t="shared" si="82"/>
        <v>0.42613338060400252</v>
      </c>
      <c r="Z89" s="49">
        <f t="shared" si="83"/>
        <v>0.42481467210543661</v>
      </c>
      <c r="AA89" s="49">
        <f t="shared" si="84"/>
        <v>0.53377334788091613</v>
      </c>
      <c r="AB89" s="49">
        <f t="shared" si="85"/>
        <v>0.99690540906066361</v>
      </c>
    </row>
    <row r="90" spans="1:28" ht="50.25" customHeight="1" x14ac:dyDescent="0.25">
      <c r="A90" s="43" t="s">
        <v>182</v>
      </c>
      <c r="B90" s="44" t="s">
        <v>41</v>
      </c>
      <c r="C90" s="44">
        <v>20</v>
      </c>
      <c r="D90" s="44" t="s">
        <v>38</v>
      </c>
      <c r="E90" s="45" t="s">
        <v>183</v>
      </c>
      <c r="F90" s="46">
        <v>365000000</v>
      </c>
      <c r="G90" s="46">
        <v>0</v>
      </c>
      <c r="H90" s="46">
        <v>0</v>
      </c>
      <c r="I90" s="46">
        <v>0</v>
      </c>
      <c r="J90" s="46">
        <f>86335253+11031178</f>
        <v>97366431</v>
      </c>
      <c r="K90" s="46">
        <f t="shared" si="80"/>
        <v>-97366431</v>
      </c>
      <c r="L90" s="56">
        <f t="shared" si="88"/>
        <v>267633569</v>
      </c>
      <c r="M90" s="53">
        <f t="shared" si="71"/>
        <v>3.091184725475022E-5</v>
      </c>
      <c r="N90" s="46">
        <v>0</v>
      </c>
      <c r="O90" s="46">
        <v>188326192</v>
      </c>
      <c r="P90" s="46">
        <f t="shared" si="89"/>
        <v>79307377</v>
      </c>
      <c r="Q90" s="46">
        <v>89376283.989999995</v>
      </c>
      <c r="R90" s="46">
        <f t="shared" si="90"/>
        <v>178257285.00999999</v>
      </c>
      <c r="S90" s="46">
        <f t="shared" si="91"/>
        <v>98949908.010000005</v>
      </c>
      <c r="T90" s="46">
        <v>19935196.23</v>
      </c>
      <c r="U90" s="46">
        <f t="shared" si="92"/>
        <v>69441087.75999999</v>
      </c>
      <c r="V90" s="46">
        <v>19935196.23</v>
      </c>
      <c r="W90" s="48">
        <f t="shared" si="93"/>
        <v>0</v>
      </c>
      <c r="X90" s="49">
        <f t="shared" si="81"/>
        <v>0.33395020035771372</v>
      </c>
      <c r="Y90" s="98">
        <f t="shared" si="82"/>
        <v>7.4486905004057996E-2</v>
      </c>
      <c r="Z90" s="98">
        <f t="shared" si="83"/>
        <v>7.4486905004057996E-2</v>
      </c>
      <c r="AA90" s="98">
        <f t="shared" si="84"/>
        <v>0.22304794225088259</v>
      </c>
      <c r="AB90" s="49">
        <f t="shared" si="85"/>
        <v>1</v>
      </c>
    </row>
    <row r="91" spans="1:28" ht="49.5" customHeight="1" x14ac:dyDescent="0.25">
      <c r="A91" s="43" t="s">
        <v>184</v>
      </c>
      <c r="B91" s="44" t="s">
        <v>41</v>
      </c>
      <c r="C91" s="44">
        <v>20</v>
      </c>
      <c r="D91" s="44" t="s">
        <v>38</v>
      </c>
      <c r="E91" s="45" t="s">
        <v>185</v>
      </c>
      <c r="F91" s="46">
        <v>358903296</v>
      </c>
      <c r="G91" s="46">
        <v>0</v>
      </c>
      <c r="H91" s="46">
        <v>0</v>
      </c>
      <c r="I91" s="46">
        <f>3000000+11800+2558585+1600116</f>
        <v>7170501</v>
      </c>
      <c r="J91" s="46">
        <v>0</v>
      </c>
      <c r="K91" s="46">
        <f t="shared" si="80"/>
        <v>7170501</v>
      </c>
      <c r="L91" s="56">
        <f t="shared" si="88"/>
        <v>366073797</v>
      </c>
      <c r="M91" s="53">
        <f t="shared" si="71"/>
        <v>4.2281756130638602E-5</v>
      </c>
      <c r="N91" s="46">
        <v>0</v>
      </c>
      <c r="O91" s="46">
        <v>364473680.72000003</v>
      </c>
      <c r="P91" s="46">
        <f t="shared" si="89"/>
        <v>1600116.2799999714</v>
      </c>
      <c r="Q91" s="46">
        <v>364469549.44</v>
      </c>
      <c r="R91" s="46">
        <f t="shared" si="90"/>
        <v>1604247.5600000024</v>
      </c>
      <c r="S91" s="46">
        <f t="shared" si="91"/>
        <v>4131.2800000309944</v>
      </c>
      <c r="T91" s="46">
        <v>177678152.63999999</v>
      </c>
      <c r="U91" s="46">
        <f t="shared" si="92"/>
        <v>186791396.80000001</v>
      </c>
      <c r="V91" s="46">
        <v>125351144.95999999</v>
      </c>
      <c r="W91" s="48">
        <f t="shared" si="93"/>
        <v>52327007.679999992</v>
      </c>
      <c r="X91" s="49">
        <f t="shared" si="81"/>
        <v>0.99561769355483265</v>
      </c>
      <c r="Y91" s="49">
        <f t="shared" si="82"/>
        <v>0.48536156943240594</v>
      </c>
      <c r="Z91" s="49">
        <f t="shared" si="83"/>
        <v>0.3424204244806956</v>
      </c>
      <c r="AA91" s="49">
        <f t="shared" si="84"/>
        <v>0.48749793477397174</v>
      </c>
      <c r="AB91" s="49">
        <f t="shared" si="85"/>
        <v>0.70549554403561587</v>
      </c>
    </row>
    <row r="92" spans="1:28" ht="41.25" customHeight="1" x14ac:dyDescent="0.25">
      <c r="A92" s="39" t="s">
        <v>186</v>
      </c>
      <c r="B92" s="34" t="s">
        <v>41</v>
      </c>
      <c r="C92" s="34">
        <v>20</v>
      </c>
      <c r="D92" s="34" t="s">
        <v>38</v>
      </c>
      <c r="E92" s="40" t="s">
        <v>187</v>
      </c>
      <c r="F92" s="62">
        <f>SUM(F93:F97)</f>
        <v>646000000</v>
      </c>
      <c r="G92" s="62">
        <f>SUM(G93:G97)</f>
        <v>0</v>
      </c>
      <c r="H92" s="62">
        <f>SUM(H93:H97)</f>
        <v>0</v>
      </c>
      <c r="I92" s="62">
        <f>SUM(I93:I97)</f>
        <v>96113100</v>
      </c>
      <c r="J92" s="62">
        <f>SUM(J93:J97)</f>
        <v>96100000</v>
      </c>
      <c r="K92" s="62">
        <f t="shared" si="80"/>
        <v>13100</v>
      </c>
      <c r="L92" s="66">
        <f>SUM(L93:L97)</f>
        <v>646013100</v>
      </c>
      <c r="M92" s="42">
        <f t="shared" si="71"/>
        <v>7.46149234805731E-5</v>
      </c>
      <c r="N92" s="62">
        <f t="shared" ref="N92:W92" si="94">SUM(N93:N97)</f>
        <v>0</v>
      </c>
      <c r="O92" s="62">
        <f t="shared" si="94"/>
        <v>551304100</v>
      </c>
      <c r="P92" s="62">
        <f t="shared" si="94"/>
        <v>94709000</v>
      </c>
      <c r="Q92" s="62">
        <f t="shared" si="94"/>
        <v>520197708.29000002</v>
      </c>
      <c r="R92" s="62">
        <f t="shared" si="94"/>
        <v>125815391.70999999</v>
      </c>
      <c r="S92" s="62">
        <f t="shared" si="94"/>
        <v>31106391.709999993</v>
      </c>
      <c r="T92" s="62">
        <f t="shared" si="94"/>
        <v>174386471.28999999</v>
      </c>
      <c r="U92" s="62">
        <f t="shared" si="94"/>
        <v>345811237</v>
      </c>
      <c r="V92" s="62">
        <f t="shared" si="94"/>
        <v>174386471.28999999</v>
      </c>
      <c r="W92" s="62">
        <f t="shared" si="94"/>
        <v>0</v>
      </c>
      <c r="X92" s="244">
        <f t="shared" si="81"/>
        <v>0.80524328111922194</v>
      </c>
      <c r="Y92" s="146">
        <f t="shared" si="82"/>
        <v>0.26994262390344714</v>
      </c>
      <c r="Z92" s="146">
        <f t="shared" si="83"/>
        <v>0.26994262390344714</v>
      </c>
      <c r="AA92" s="38">
        <f t="shared" si="84"/>
        <v>0.33523114098915435</v>
      </c>
      <c r="AB92" s="38">
        <f t="shared" si="85"/>
        <v>1</v>
      </c>
    </row>
    <row r="93" spans="1:28" ht="39" customHeight="1" x14ac:dyDescent="0.25">
      <c r="A93" s="43" t="s">
        <v>188</v>
      </c>
      <c r="B93" s="44" t="s">
        <v>41</v>
      </c>
      <c r="C93" s="44">
        <v>20</v>
      </c>
      <c r="D93" s="44" t="s">
        <v>38</v>
      </c>
      <c r="E93" s="45" t="s">
        <v>189</v>
      </c>
      <c r="F93" s="46">
        <v>302000000</v>
      </c>
      <c r="G93" s="46">
        <v>0</v>
      </c>
      <c r="H93" s="46">
        <v>0</v>
      </c>
      <c r="I93" s="46">
        <v>0</v>
      </c>
      <c r="J93" s="46">
        <v>0</v>
      </c>
      <c r="K93" s="46">
        <f t="shared" si="80"/>
        <v>0</v>
      </c>
      <c r="L93" s="56">
        <f t="shared" ref="L93:L98" si="95">+F93+K93</f>
        <v>302000000</v>
      </c>
      <c r="M93" s="53">
        <f t="shared" si="71"/>
        <v>3.4881191869225369E-5</v>
      </c>
      <c r="N93" s="46">
        <v>0</v>
      </c>
      <c r="O93" s="46">
        <v>230000000</v>
      </c>
      <c r="P93" s="46">
        <f t="shared" ref="P93:P98" si="96">L93-O93</f>
        <v>72000000</v>
      </c>
      <c r="Q93" s="46">
        <v>202652000</v>
      </c>
      <c r="R93" s="46">
        <f t="shared" ref="R93:R98" si="97">+L93-Q93</f>
        <v>99348000</v>
      </c>
      <c r="S93" s="46">
        <f t="shared" ref="S93:S98" si="98">O93-Q93</f>
        <v>27348000</v>
      </c>
      <c r="T93" s="46">
        <v>103857800</v>
      </c>
      <c r="U93" s="46">
        <f t="shared" ref="U93:U98" si="99">+Q93-T93</f>
        <v>98794200</v>
      </c>
      <c r="V93" s="46">
        <v>103857800</v>
      </c>
      <c r="W93" s="48">
        <f t="shared" ref="W93:W98" si="100">+T93-V93</f>
        <v>0</v>
      </c>
      <c r="X93" s="241">
        <f t="shared" si="81"/>
        <v>0.67103311258278142</v>
      </c>
      <c r="Y93" s="241">
        <f t="shared" si="82"/>
        <v>0.34389999999999998</v>
      </c>
      <c r="Z93" s="241">
        <f t="shared" si="83"/>
        <v>0.34389999999999998</v>
      </c>
      <c r="AA93" s="49">
        <f t="shared" si="84"/>
        <v>0.51249333833369515</v>
      </c>
      <c r="AB93" s="49">
        <f t="shared" si="85"/>
        <v>1</v>
      </c>
    </row>
    <row r="94" spans="1:28" ht="48" customHeight="1" x14ac:dyDescent="0.25">
      <c r="A94" s="43" t="s">
        <v>190</v>
      </c>
      <c r="B94" s="44" t="s">
        <v>41</v>
      </c>
      <c r="C94" s="44">
        <v>20</v>
      </c>
      <c r="D94" s="44" t="s">
        <v>38</v>
      </c>
      <c r="E94" s="45" t="s">
        <v>191</v>
      </c>
      <c r="F94" s="46">
        <v>40000000</v>
      </c>
      <c r="G94" s="46">
        <v>0</v>
      </c>
      <c r="H94" s="46">
        <v>0</v>
      </c>
      <c r="I94" s="46">
        <v>0</v>
      </c>
      <c r="J94" s="46">
        <v>0</v>
      </c>
      <c r="K94" s="46">
        <f t="shared" si="80"/>
        <v>0</v>
      </c>
      <c r="L94" s="56">
        <f t="shared" si="95"/>
        <v>40000000</v>
      </c>
      <c r="M94" s="53">
        <f t="shared" si="71"/>
        <v>4.6200254131424332E-6</v>
      </c>
      <c r="N94" s="46">
        <v>0</v>
      </c>
      <c r="O94" s="46">
        <v>17291000</v>
      </c>
      <c r="P94" s="46">
        <f t="shared" si="96"/>
        <v>22709000</v>
      </c>
      <c r="Q94" s="46">
        <v>17290640.920000002</v>
      </c>
      <c r="R94" s="46">
        <f t="shared" si="97"/>
        <v>22709359.079999998</v>
      </c>
      <c r="S94" s="46">
        <f t="shared" si="98"/>
        <v>359.07999999821186</v>
      </c>
      <c r="T94" s="46">
        <v>304640.92</v>
      </c>
      <c r="U94" s="46">
        <f t="shared" si="99"/>
        <v>16986000</v>
      </c>
      <c r="V94" s="46">
        <v>304640.92</v>
      </c>
      <c r="W94" s="48">
        <f t="shared" si="100"/>
        <v>0</v>
      </c>
      <c r="X94" s="252">
        <f t="shared" si="81"/>
        <v>0.43226602300000005</v>
      </c>
      <c r="Y94" s="252">
        <f t="shared" si="82"/>
        <v>7.6160229999999995E-3</v>
      </c>
      <c r="Z94" s="252">
        <f t="shared" si="83"/>
        <v>7.6160229999999995E-3</v>
      </c>
      <c r="AA94" s="98">
        <f t="shared" si="84"/>
        <v>1.7618833298864201E-2</v>
      </c>
      <c r="AB94" s="49">
        <f t="shared" si="85"/>
        <v>1</v>
      </c>
    </row>
    <row r="95" spans="1:28" ht="62.25" customHeight="1" x14ac:dyDescent="0.25">
      <c r="A95" s="43" t="s">
        <v>192</v>
      </c>
      <c r="B95" s="44" t="s">
        <v>41</v>
      </c>
      <c r="C95" s="44">
        <v>20</v>
      </c>
      <c r="D95" s="44" t="s">
        <v>38</v>
      </c>
      <c r="E95" s="45" t="s">
        <v>193</v>
      </c>
      <c r="F95" s="46">
        <v>4000000</v>
      </c>
      <c r="G95" s="46">
        <v>0</v>
      </c>
      <c r="H95" s="46">
        <v>0</v>
      </c>
      <c r="I95" s="46">
        <v>0</v>
      </c>
      <c r="J95" s="46">
        <v>0</v>
      </c>
      <c r="K95" s="46">
        <f t="shared" si="80"/>
        <v>0</v>
      </c>
      <c r="L95" s="56">
        <f t="shared" si="95"/>
        <v>4000000</v>
      </c>
      <c r="M95" s="68">
        <f t="shared" si="71"/>
        <v>4.6200254131424328E-7</v>
      </c>
      <c r="N95" s="46">
        <v>0</v>
      </c>
      <c r="O95" s="46">
        <v>4000000</v>
      </c>
      <c r="P95" s="46">
        <f t="shared" si="96"/>
        <v>0</v>
      </c>
      <c r="Q95" s="46">
        <v>249968</v>
      </c>
      <c r="R95" s="46">
        <f t="shared" si="97"/>
        <v>3750032</v>
      </c>
      <c r="S95" s="46">
        <f t="shared" si="98"/>
        <v>3750032</v>
      </c>
      <c r="T95" s="46">
        <v>249968</v>
      </c>
      <c r="U95" s="46">
        <f t="shared" si="99"/>
        <v>0</v>
      </c>
      <c r="V95" s="46">
        <v>249968</v>
      </c>
      <c r="W95" s="48">
        <f t="shared" si="100"/>
        <v>0</v>
      </c>
      <c r="X95" s="241">
        <f t="shared" si="81"/>
        <v>6.2491999999999999E-2</v>
      </c>
      <c r="Y95" s="241">
        <f t="shared" si="82"/>
        <v>6.2491999999999999E-2</v>
      </c>
      <c r="Z95" s="241">
        <f t="shared" si="83"/>
        <v>6.2491999999999999E-2</v>
      </c>
      <c r="AA95" s="49">
        <f t="shared" si="84"/>
        <v>1</v>
      </c>
      <c r="AB95" s="49">
        <f t="shared" si="85"/>
        <v>1</v>
      </c>
    </row>
    <row r="96" spans="1:28" ht="41.25" customHeight="1" x14ac:dyDescent="0.25">
      <c r="A96" s="43" t="s">
        <v>194</v>
      </c>
      <c r="B96" s="44" t="s">
        <v>41</v>
      </c>
      <c r="C96" s="44">
        <v>20</v>
      </c>
      <c r="D96" s="44" t="s">
        <v>38</v>
      </c>
      <c r="E96" s="45" t="s">
        <v>195</v>
      </c>
      <c r="F96" s="46">
        <v>266100000</v>
      </c>
      <c r="G96" s="46">
        <v>0</v>
      </c>
      <c r="H96" s="46">
        <v>0</v>
      </c>
      <c r="I96" s="46">
        <v>8100</v>
      </c>
      <c r="J96" s="46">
        <v>96100000</v>
      </c>
      <c r="K96" s="46">
        <f t="shared" si="80"/>
        <v>-96091900</v>
      </c>
      <c r="L96" s="56">
        <f t="shared" si="95"/>
        <v>170008100</v>
      </c>
      <c r="M96" s="53">
        <f t="shared" si="71"/>
        <v>1.9636043561001502E-5</v>
      </c>
      <c r="N96" s="46">
        <v>0</v>
      </c>
      <c r="O96" s="46">
        <v>170008100</v>
      </c>
      <c r="P96" s="46">
        <f t="shared" si="96"/>
        <v>0</v>
      </c>
      <c r="Q96" s="46">
        <v>170003297.74000001</v>
      </c>
      <c r="R96" s="46">
        <f t="shared" si="97"/>
        <v>4802.2599999904633</v>
      </c>
      <c r="S96" s="46">
        <f t="shared" si="98"/>
        <v>4802.2599999904633</v>
      </c>
      <c r="T96" s="46">
        <v>20333126.739999998</v>
      </c>
      <c r="U96" s="46">
        <f t="shared" si="99"/>
        <v>149670171</v>
      </c>
      <c r="V96" s="46">
        <v>20333126.739999998</v>
      </c>
      <c r="W96" s="48">
        <f t="shared" si="100"/>
        <v>0</v>
      </c>
      <c r="X96" s="241">
        <f t="shared" si="81"/>
        <v>0.99997175275766281</v>
      </c>
      <c r="Y96" s="252">
        <f t="shared" si="82"/>
        <v>0.11960092924984161</v>
      </c>
      <c r="Z96" s="252">
        <f t="shared" si="83"/>
        <v>0.11960092924984161</v>
      </c>
      <c r="AA96" s="98">
        <f t="shared" si="84"/>
        <v>0.11960430774170697</v>
      </c>
      <c r="AB96" s="49">
        <f t="shared" si="85"/>
        <v>1</v>
      </c>
    </row>
    <row r="97" spans="1:28" ht="36.75" customHeight="1" x14ac:dyDescent="0.25">
      <c r="A97" s="43" t="s">
        <v>196</v>
      </c>
      <c r="B97" s="44" t="s">
        <v>41</v>
      </c>
      <c r="C97" s="44">
        <v>20</v>
      </c>
      <c r="D97" s="44" t="s">
        <v>38</v>
      </c>
      <c r="E97" s="45" t="s">
        <v>197</v>
      </c>
      <c r="F97" s="46">
        <v>33900000</v>
      </c>
      <c r="G97" s="46">
        <v>0</v>
      </c>
      <c r="H97" s="46">
        <v>0</v>
      </c>
      <c r="I97" s="46">
        <f>96100000+5000</f>
        <v>96105000</v>
      </c>
      <c r="J97" s="46">
        <v>0</v>
      </c>
      <c r="K97" s="46">
        <f t="shared" si="80"/>
        <v>96105000</v>
      </c>
      <c r="L97" s="56">
        <f t="shared" si="95"/>
        <v>130005000</v>
      </c>
      <c r="M97" s="52">
        <f t="shared" si="71"/>
        <v>1.501566009588955E-5</v>
      </c>
      <c r="N97" s="46">
        <v>0</v>
      </c>
      <c r="O97" s="46">
        <v>130005000</v>
      </c>
      <c r="P97" s="46">
        <f t="shared" si="96"/>
        <v>0</v>
      </c>
      <c r="Q97" s="46">
        <v>130001801.63</v>
      </c>
      <c r="R97" s="46">
        <f t="shared" si="97"/>
        <v>3198.3700000047684</v>
      </c>
      <c r="S97" s="46">
        <f t="shared" si="98"/>
        <v>3198.3700000047684</v>
      </c>
      <c r="T97" s="46">
        <v>49640935.630000003</v>
      </c>
      <c r="U97" s="46">
        <f t="shared" si="99"/>
        <v>80360866</v>
      </c>
      <c r="V97" s="46">
        <v>49640935.630000003</v>
      </c>
      <c r="W97" s="48">
        <f t="shared" si="100"/>
        <v>0</v>
      </c>
      <c r="X97" s="241">
        <f t="shared" si="81"/>
        <v>0.99997539810007308</v>
      </c>
      <c r="Y97" s="269">
        <f t="shared" si="82"/>
        <v>0.38183866489750395</v>
      </c>
      <c r="Z97" s="269">
        <f t="shared" si="83"/>
        <v>0.38183866489750395</v>
      </c>
      <c r="AA97" s="269">
        <f t="shared" si="84"/>
        <v>0.38184805908524089</v>
      </c>
      <c r="AB97" s="55">
        <f t="shared" si="85"/>
        <v>1</v>
      </c>
    </row>
    <row r="98" spans="1:28" ht="26.25" customHeight="1" x14ac:dyDescent="0.25">
      <c r="A98" s="39" t="s">
        <v>198</v>
      </c>
      <c r="B98" s="34" t="s">
        <v>41</v>
      </c>
      <c r="C98" s="34">
        <v>20</v>
      </c>
      <c r="D98" s="34" t="s">
        <v>38</v>
      </c>
      <c r="E98" s="40" t="s">
        <v>199</v>
      </c>
      <c r="F98" s="62">
        <v>80000000</v>
      </c>
      <c r="G98" s="62">
        <v>0</v>
      </c>
      <c r="H98" s="62">
        <v>0</v>
      </c>
      <c r="I98" s="62">
        <v>10012811</v>
      </c>
      <c r="J98" s="62">
        <v>0</v>
      </c>
      <c r="K98" s="62">
        <f t="shared" si="80"/>
        <v>10012811</v>
      </c>
      <c r="L98" s="66">
        <f t="shared" si="95"/>
        <v>90012811</v>
      </c>
      <c r="M98" s="61">
        <f t="shared" si="71"/>
        <v>1.0396536858209669E-5</v>
      </c>
      <c r="N98" s="62">
        <v>0</v>
      </c>
      <c r="O98" s="62">
        <v>29314749.260000002</v>
      </c>
      <c r="P98" s="62">
        <f t="shared" si="96"/>
        <v>60698061.739999995</v>
      </c>
      <c r="Q98" s="62">
        <v>29314749.260000002</v>
      </c>
      <c r="R98" s="62">
        <f t="shared" si="97"/>
        <v>60698061.739999995</v>
      </c>
      <c r="S98" s="62">
        <f t="shared" si="98"/>
        <v>0</v>
      </c>
      <c r="T98" s="62">
        <v>29314749.260000002</v>
      </c>
      <c r="U98" s="62">
        <f t="shared" si="99"/>
        <v>0</v>
      </c>
      <c r="V98" s="62">
        <v>29314749.260000002</v>
      </c>
      <c r="W98" s="63">
        <f t="shared" si="100"/>
        <v>0</v>
      </c>
      <c r="X98" s="38">
        <f t="shared" si="81"/>
        <v>0.32567307846879706</v>
      </c>
      <c r="Y98" s="38">
        <f t="shared" si="82"/>
        <v>0.32567307846879706</v>
      </c>
      <c r="Z98" s="38">
        <f t="shared" si="83"/>
        <v>0.32567307846879706</v>
      </c>
      <c r="AA98" s="38">
        <f t="shared" si="84"/>
        <v>1</v>
      </c>
      <c r="AB98" s="38">
        <f t="shared" si="85"/>
        <v>1</v>
      </c>
    </row>
    <row r="99" spans="1:28" ht="26.25" customHeight="1" x14ac:dyDescent="0.25">
      <c r="A99" s="39" t="s">
        <v>200</v>
      </c>
      <c r="B99" s="34" t="s">
        <v>37</v>
      </c>
      <c r="C99" s="34">
        <v>10</v>
      </c>
      <c r="D99" s="34" t="s">
        <v>38</v>
      </c>
      <c r="E99" s="40" t="s">
        <v>201</v>
      </c>
      <c r="F99" s="62">
        <f>+F110</f>
        <v>10073090054</v>
      </c>
      <c r="G99" s="62">
        <f>+G110</f>
        <v>0</v>
      </c>
      <c r="H99" s="62">
        <f>+H110</f>
        <v>0</v>
      </c>
      <c r="I99" s="62">
        <f>+I110</f>
        <v>0</v>
      </c>
      <c r="J99" s="62">
        <f>+J110</f>
        <v>0</v>
      </c>
      <c r="K99" s="62">
        <f t="shared" si="80"/>
        <v>0</v>
      </c>
      <c r="L99" s="66">
        <f>+L110</f>
        <v>10073090054</v>
      </c>
      <c r="M99" s="42">
        <f t="shared" si="71"/>
        <v>1.163448300958807E-3</v>
      </c>
      <c r="N99" s="62">
        <f t="shared" ref="N99:W99" si="101">+N110</f>
        <v>0</v>
      </c>
      <c r="O99" s="62">
        <f t="shared" si="101"/>
        <v>35920372.799999997</v>
      </c>
      <c r="P99" s="62">
        <f t="shared" si="101"/>
        <v>10037169681.200001</v>
      </c>
      <c r="Q99" s="62">
        <f t="shared" si="101"/>
        <v>35918696.899999999</v>
      </c>
      <c r="R99" s="62">
        <f t="shared" si="101"/>
        <v>10037171357.099998</v>
      </c>
      <c r="S99" s="62">
        <f t="shared" si="101"/>
        <v>1675.8999999999996</v>
      </c>
      <c r="T99" s="62">
        <f t="shared" si="101"/>
        <v>35918696.899999999</v>
      </c>
      <c r="U99" s="62">
        <f t="shared" si="101"/>
        <v>0</v>
      </c>
      <c r="V99" s="62">
        <f t="shared" si="101"/>
        <v>35918696.899999999</v>
      </c>
      <c r="W99" s="62">
        <f t="shared" si="101"/>
        <v>0</v>
      </c>
      <c r="X99" s="38">
        <f t="shared" si="81"/>
        <v>3.5658071860220062E-3</v>
      </c>
      <c r="Y99" s="38">
        <f t="shared" si="82"/>
        <v>3.5658071860220062E-3</v>
      </c>
      <c r="Z99" s="38">
        <f t="shared" si="83"/>
        <v>3.5658071860220062E-3</v>
      </c>
      <c r="AA99" s="38">
        <f t="shared" si="84"/>
        <v>1</v>
      </c>
      <c r="AB99" s="38">
        <f t="shared" si="85"/>
        <v>1</v>
      </c>
    </row>
    <row r="100" spans="1:28" ht="26.25" customHeight="1" x14ac:dyDescent="0.25">
      <c r="A100" s="39" t="s">
        <v>200</v>
      </c>
      <c r="B100" s="34" t="s">
        <v>41</v>
      </c>
      <c r="C100" s="34">
        <v>20</v>
      </c>
      <c r="D100" s="34" t="s">
        <v>38</v>
      </c>
      <c r="E100" s="40" t="s">
        <v>201</v>
      </c>
      <c r="F100" s="62">
        <f>+F101+F104</f>
        <v>6268863000</v>
      </c>
      <c r="G100" s="62">
        <f>+G101+G104</f>
        <v>0</v>
      </c>
      <c r="H100" s="62">
        <f>+H101+H104</f>
        <v>0</v>
      </c>
      <c r="I100" s="62">
        <f>+I101+I104</f>
        <v>0</v>
      </c>
      <c r="J100" s="62">
        <f>+J101+J104</f>
        <v>0</v>
      </c>
      <c r="K100" s="62">
        <f t="shared" si="80"/>
        <v>0</v>
      </c>
      <c r="L100" s="66">
        <f>+L101+L104</f>
        <v>6268863000</v>
      </c>
      <c r="M100" s="42">
        <f t="shared" si="71"/>
        <v>7.2405765928770782E-4</v>
      </c>
      <c r="N100" s="62">
        <f t="shared" ref="N100:W100" si="102">+N101+N104</f>
        <v>6064776000</v>
      </c>
      <c r="O100" s="62">
        <f t="shared" si="102"/>
        <v>204087000</v>
      </c>
      <c r="P100" s="62">
        <f t="shared" si="102"/>
        <v>6064776000</v>
      </c>
      <c r="Q100" s="62">
        <f t="shared" si="102"/>
        <v>11565240</v>
      </c>
      <c r="R100" s="62">
        <f t="shared" si="102"/>
        <v>6257297760</v>
      </c>
      <c r="S100" s="62">
        <f t="shared" si="102"/>
        <v>192521760</v>
      </c>
      <c r="T100" s="62">
        <f t="shared" si="102"/>
        <v>11565240</v>
      </c>
      <c r="U100" s="62">
        <f t="shared" si="102"/>
        <v>0</v>
      </c>
      <c r="V100" s="62">
        <f t="shared" si="102"/>
        <v>11565240</v>
      </c>
      <c r="W100" s="62">
        <f t="shared" si="102"/>
        <v>0</v>
      </c>
      <c r="X100" s="38">
        <f t="shared" si="81"/>
        <v>1.8448704334422367E-3</v>
      </c>
      <c r="Y100" s="38">
        <f t="shared" si="82"/>
        <v>1.8448704334422367E-3</v>
      </c>
      <c r="Z100" s="38">
        <f t="shared" si="83"/>
        <v>1.8448704334422367E-3</v>
      </c>
      <c r="AA100" s="38">
        <f t="shared" si="84"/>
        <v>1</v>
      </c>
      <c r="AB100" s="38">
        <f t="shared" si="85"/>
        <v>1</v>
      </c>
    </row>
    <row r="101" spans="1:28" ht="26.25" customHeight="1" x14ac:dyDescent="0.25">
      <c r="A101" s="39" t="s">
        <v>202</v>
      </c>
      <c r="B101" s="34" t="s">
        <v>41</v>
      </c>
      <c r="C101" s="34">
        <v>20</v>
      </c>
      <c r="D101" s="34" t="s">
        <v>38</v>
      </c>
      <c r="E101" s="40" t="s">
        <v>203</v>
      </c>
      <c r="F101" s="62">
        <f t="shared" ref="F101:J102" si="103">+F102</f>
        <v>6064776000</v>
      </c>
      <c r="G101" s="62">
        <f t="shared" si="103"/>
        <v>0</v>
      </c>
      <c r="H101" s="62">
        <f t="shared" si="103"/>
        <v>0</v>
      </c>
      <c r="I101" s="62">
        <f t="shared" si="103"/>
        <v>0</v>
      </c>
      <c r="J101" s="62">
        <f t="shared" si="103"/>
        <v>0</v>
      </c>
      <c r="K101" s="62">
        <f t="shared" si="80"/>
        <v>0</v>
      </c>
      <c r="L101" s="66">
        <f>+L102</f>
        <v>6064776000</v>
      </c>
      <c r="M101" s="42">
        <f t="shared" si="71"/>
        <v>7.0048548112540778E-4</v>
      </c>
      <c r="N101" s="62">
        <f t="shared" ref="N101:W102" si="104">+N102</f>
        <v>6064776000</v>
      </c>
      <c r="O101" s="62">
        <f t="shared" si="104"/>
        <v>0</v>
      </c>
      <c r="P101" s="62">
        <f t="shared" si="104"/>
        <v>6064776000</v>
      </c>
      <c r="Q101" s="62">
        <f t="shared" si="104"/>
        <v>0</v>
      </c>
      <c r="R101" s="62">
        <f t="shared" si="104"/>
        <v>6064776000</v>
      </c>
      <c r="S101" s="62">
        <f t="shared" si="104"/>
        <v>0</v>
      </c>
      <c r="T101" s="62">
        <f t="shared" si="104"/>
        <v>0</v>
      </c>
      <c r="U101" s="62">
        <f t="shared" si="104"/>
        <v>0</v>
      </c>
      <c r="V101" s="62">
        <f t="shared" si="104"/>
        <v>0</v>
      </c>
      <c r="W101" s="62">
        <f t="shared" si="104"/>
        <v>0</v>
      </c>
      <c r="X101" s="38">
        <f t="shared" si="81"/>
        <v>0</v>
      </c>
      <c r="Y101" s="38">
        <f t="shared" si="82"/>
        <v>0</v>
      </c>
      <c r="Z101" s="38">
        <f t="shared" si="83"/>
        <v>0</v>
      </c>
      <c r="AA101" s="38" t="s">
        <v>40</v>
      </c>
      <c r="AB101" s="38" t="s">
        <v>40</v>
      </c>
    </row>
    <row r="102" spans="1:28" ht="33.75" customHeight="1" x14ac:dyDescent="0.25">
      <c r="A102" s="39" t="s">
        <v>204</v>
      </c>
      <c r="B102" s="34" t="s">
        <v>41</v>
      </c>
      <c r="C102" s="34">
        <v>20</v>
      </c>
      <c r="D102" s="34" t="s">
        <v>38</v>
      </c>
      <c r="E102" s="40" t="s">
        <v>205</v>
      </c>
      <c r="F102" s="62">
        <f t="shared" si="103"/>
        <v>6064776000</v>
      </c>
      <c r="G102" s="62">
        <f t="shared" si="103"/>
        <v>0</v>
      </c>
      <c r="H102" s="62">
        <f t="shared" si="103"/>
        <v>0</v>
      </c>
      <c r="I102" s="62">
        <f t="shared" si="103"/>
        <v>0</v>
      </c>
      <c r="J102" s="62">
        <f t="shared" si="103"/>
        <v>0</v>
      </c>
      <c r="K102" s="62">
        <f t="shared" si="80"/>
        <v>0</v>
      </c>
      <c r="L102" s="66">
        <f>+L103</f>
        <v>6064776000</v>
      </c>
      <c r="M102" s="42">
        <f t="shared" si="71"/>
        <v>7.0048548112540778E-4</v>
      </c>
      <c r="N102" s="62">
        <f t="shared" si="104"/>
        <v>6064776000</v>
      </c>
      <c r="O102" s="62">
        <f t="shared" si="104"/>
        <v>0</v>
      </c>
      <c r="P102" s="62">
        <f t="shared" si="104"/>
        <v>6064776000</v>
      </c>
      <c r="Q102" s="62">
        <f t="shared" si="104"/>
        <v>0</v>
      </c>
      <c r="R102" s="62">
        <f t="shared" si="104"/>
        <v>6064776000</v>
      </c>
      <c r="S102" s="62">
        <f t="shared" si="104"/>
        <v>0</v>
      </c>
      <c r="T102" s="62">
        <f t="shared" si="104"/>
        <v>0</v>
      </c>
      <c r="U102" s="62">
        <f t="shared" si="104"/>
        <v>0</v>
      </c>
      <c r="V102" s="62">
        <f t="shared" si="104"/>
        <v>0</v>
      </c>
      <c r="W102" s="62">
        <f t="shared" si="104"/>
        <v>0</v>
      </c>
      <c r="X102" s="38">
        <f t="shared" si="81"/>
        <v>0</v>
      </c>
      <c r="Y102" s="38">
        <f t="shared" si="82"/>
        <v>0</v>
      </c>
      <c r="Z102" s="38">
        <f t="shared" si="83"/>
        <v>0</v>
      </c>
      <c r="AA102" s="38" t="s">
        <v>40</v>
      </c>
      <c r="AB102" s="38" t="s">
        <v>40</v>
      </c>
    </row>
    <row r="103" spans="1:28" ht="49.5" customHeight="1" x14ac:dyDescent="0.25">
      <c r="A103" s="43" t="s">
        <v>206</v>
      </c>
      <c r="B103" s="44" t="s">
        <v>41</v>
      </c>
      <c r="C103" s="44">
        <v>20</v>
      </c>
      <c r="D103" s="44" t="s">
        <v>38</v>
      </c>
      <c r="E103" s="45" t="s">
        <v>207</v>
      </c>
      <c r="F103" s="59">
        <v>6064776000</v>
      </c>
      <c r="G103" s="46">
        <v>0</v>
      </c>
      <c r="H103" s="46">
        <v>0</v>
      </c>
      <c r="I103" s="46">
        <v>0</v>
      </c>
      <c r="J103" s="46">
        <v>0</v>
      </c>
      <c r="K103" s="46">
        <f t="shared" si="80"/>
        <v>0</v>
      </c>
      <c r="L103" s="56">
        <f>+F103+K103</f>
        <v>6064776000</v>
      </c>
      <c r="M103" s="51">
        <f t="shared" si="71"/>
        <v>7.0048548112540778E-4</v>
      </c>
      <c r="N103" s="59">
        <v>6064776000</v>
      </c>
      <c r="O103" s="46">
        <v>0</v>
      </c>
      <c r="P103" s="46">
        <f>L103-O103</f>
        <v>6064776000</v>
      </c>
      <c r="Q103" s="46">
        <v>0</v>
      </c>
      <c r="R103" s="46">
        <f>+L103-Q103</f>
        <v>6064776000</v>
      </c>
      <c r="S103" s="46">
        <f>O103-Q103</f>
        <v>0</v>
      </c>
      <c r="T103" s="46">
        <v>0</v>
      </c>
      <c r="U103" s="46">
        <f>+Q103-T103</f>
        <v>0</v>
      </c>
      <c r="V103" s="46">
        <v>0</v>
      </c>
      <c r="W103" s="48">
        <f>+T103-V103</f>
        <v>0</v>
      </c>
      <c r="X103" s="49">
        <f t="shared" si="81"/>
        <v>0</v>
      </c>
      <c r="Y103" s="49">
        <f t="shared" si="82"/>
        <v>0</v>
      </c>
      <c r="Z103" s="49">
        <f t="shared" si="83"/>
        <v>0</v>
      </c>
      <c r="AA103" s="49" t="s">
        <v>40</v>
      </c>
      <c r="AB103" s="49" t="s">
        <v>40</v>
      </c>
    </row>
    <row r="104" spans="1:28" ht="31.5" customHeight="1" x14ac:dyDescent="0.25">
      <c r="A104" s="39" t="s">
        <v>208</v>
      </c>
      <c r="B104" s="34" t="s">
        <v>41</v>
      </c>
      <c r="C104" s="34">
        <v>20</v>
      </c>
      <c r="D104" s="34" t="s">
        <v>38</v>
      </c>
      <c r="E104" s="40" t="s">
        <v>209</v>
      </c>
      <c r="F104" s="62">
        <f t="shared" ref="F104:J105" si="105">+F105</f>
        <v>204087000</v>
      </c>
      <c r="G104" s="62">
        <f t="shared" si="105"/>
        <v>0</v>
      </c>
      <c r="H104" s="62">
        <f t="shared" si="105"/>
        <v>0</v>
      </c>
      <c r="I104" s="62">
        <f t="shared" si="105"/>
        <v>0</v>
      </c>
      <c r="J104" s="62">
        <f t="shared" si="105"/>
        <v>0</v>
      </c>
      <c r="K104" s="62">
        <f t="shared" si="80"/>
        <v>0</v>
      </c>
      <c r="L104" s="66">
        <f>+L105</f>
        <v>204087000</v>
      </c>
      <c r="M104" s="61">
        <f t="shared" si="71"/>
        <v>2.3572178162299994E-5</v>
      </c>
      <c r="N104" s="62">
        <f t="shared" ref="N104:W105" si="106">+N105</f>
        <v>0</v>
      </c>
      <c r="O104" s="62">
        <f t="shared" si="106"/>
        <v>204087000</v>
      </c>
      <c r="P104" s="62">
        <f t="shared" si="106"/>
        <v>0</v>
      </c>
      <c r="Q104" s="62">
        <f t="shared" si="106"/>
        <v>11565240</v>
      </c>
      <c r="R104" s="62">
        <f t="shared" si="106"/>
        <v>192521760</v>
      </c>
      <c r="S104" s="62">
        <f t="shared" si="106"/>
        <v>192521760</v>
      </c>
      <c r="T104" s="62">
        <f t="shared" si="106"/>
        <v>11565240</v>
      </c>
      <c r="U104" s="62">
        <f t="shared" si="106"/>
        <v>0</v>
      </c>
      <c r="V104" s="62">
        <f t="shared" si="106"/>
        <v>11565240</v>
      </c>
      <c r="W104" s="62">
        <f t="shared" si="106"/>
        <v>0</v>
      </c>
      <c r="X104" s="38">
        <f t="shared" si="81"/>
        <v>5.6668185626718021E-2</v>
      </c>
      <c r="Y104" s="38">
        <f t="shared" si="82"/>
        <v>5.6668185626718021E-2</v>
      </c>
      <c r="Z104" s="38">
        <f t="shared" si="83"/>
        <v>5.6668185626718021E-2</v>
      </c>
      <c r="AA104" s="38">
        <f t="shared" ref="AA104:AA112" si="107">+T104/Q104</f>
        <v>1</v>
      </c>
      <c r="AB104" s="38">
        <f t="shared" ref="AB104:AB112" si="108">+V104/T104</f>
        <v>1</v>
      </c>
    </row>
    <row r="105" spans="1:28" ht="31.5" customHeight="1" x14ac:dyDescent="0.25">
      <c r="A105" s="39" t="s">
        <v>210</v>
      </c>
      <c r="B105" s="34" t="s">
        <v>41</v>
      </c>
      <c r="C105" s="34">
        <v>20</v>
      </c>
      <c r="D105" s="34" t="s">
        <v>38</v>
      </c>
      <c r="E105" s="40" t="s">
        <v>211</v>
      </c>
      <c r="F105" s="62">
        <f t="shared" si="105"/>
        <v>204087000</v>
      </c>
      <c r="G105" s="62">
        <f t="shared" si="105"/>
        <v>0</v>
      </c>
      <c r="H105" s="62">
        <f t="shared" si="105"/>
        <v>0</v>
      </c>
      <c r="I105" s="62">
        <f t="shared" si="105"/>
        <v>0</v>
      </c>
      <c r="J105" s="62">
        <f t="shared" si="105"/>
        <v>0</v>
      </c>
      <c r="K105" s="62">
        <f t="shared" si="80"/>
        <v>0</v>
      </c>
      <c r="L105" s="66">
        <f>+L106</f>
        <v>204087000</v>
      </c>
      <c r="M105" s="61">
        <f t="shared" si="71"/>
        <v>2.3572178162299994E-5</v>
      </c>
      <c r="N105" s="62">
        <f t="shared" si="106"/>
        <v>0</v>
      </c>
      <c r="O105" s="62">
        <f t="shared" si="106"/>
        <v>204087000</v>
      </c>
      <c r="P105" s="62">
        <f t="shared" si="106"/>
        <v>0</v>
      </c>
      <c r="Q105" s="62">
        <f t="shared" si="106"/>
        <v>11565240</v>
      </c>
      <c r="R105" s="62">
        <f t="shared" si="106"/>
        <v>192521760</v>
      </c>
      <c r="S105" s="62">
        <f t="shared" si="106"/>
        <v>192521760</v>
      </c>
      <c r="T105" s="62">
        <f t="shared" si="106"/>
        <v>11565240</v>
      </c>
      <c r="U105" s="62">
        <f t="shared" si="106"/>
        <v>0</v>
      </c>
      <c r="V105" s="62">
        <f t="shared" si="106"/>
        <v>11565240</v>
      </c>
      <c r="W105" s="62">
        <f t="shared" si="106"/>
        <v>0</v>
      </c>
      <c r="X105" s="38">
        <f t="shared" si="81"/>
        <v>5.6668185626718021E-2</v>
      </c>
      <c r="Y105" s="38">
        <f t="shared" si="82"/>
        <v>5.6668185626718021E-2</v>
      </c>
      <c r="Z105" s="38">
        <f t="shared" si="83"/>
        <v>5.6668185626718021E-2</v>
      </c>
      <c r="AA105" s="38">
        <f t="shared" si="107"/>
        <v>1</v>
      </c>
      <c r="AB105" s="38">
        <f t="shared" si="108"/>
        <v>1</v>
      </c>
    </row>
    <row r="106" spans="1:28" ht="34.5" customHeight="1" x14ac:dyDescent="0.25">
      <c r="A106" s="39" t="s">
        <v>212</v>
      </c>
      <c r="B106" s="34" t="s">
        <v>41</v>
      </c>
      <c r="C106" s="34">
        <v>20</v>
      </c>
      <c r="D106" s="34" t="s">
        <v>38</v>
      </c>
      <c r="E106" s="40" t="s">
        <v>213</v>
      </c>
      <c r="F106" s="62">
        <f>+F107+F108</f>
        <v>204087000</v>
      </c>
      <c r="G106" s="62">
        <f>+G107+G108</f>
        <v>0</v>
      </c>
      <c r="H106" s="62">
        <f>+H107+H108</f>
        <v>0</v>
      </c>
      <c r="I106" s="62">
        <f>+I107+I108</f>
        <v>0</v>
      </c>
      <c r="J106" s="62">
        <f>+J107+J108</f>
        <v>0</v>
      </c>
      <c r="K106" s="62">
        <f t="shared" si="80"/>
        <v>0</v>
      </c>
      <c r="L106" s="66">
        <f>+L107+L108</f>
        <v>204087000</v>
      </c>
      <c r="M106" s="61">
        <f t="shared" si="71"/>
        <v>2.3572178162299994E-5</v>
      </c>
      <c r="N106" s="62">
        <f t="shared" ref="N106:W106" si="109">+N107+N108</f>
        <v>0</v>
      </c>
      <c r="O106" s="62">
        <f t="shared" si="109"/>
        <v>204087000</v>
      </c>
      <c r="P106" s="62">
        <f t="shared" si="109"/>
        <v>0</v>
      </c>
      <c r="Q106" s="62">
        <f t="shared" si="109"/>
        <v>11565240</v>
      </c>
      <c r="R106" s="62">
        <f t="shared" si="109"/>
        <v>192521760</v>
      </c>
      <c r="S106" s="62">
        <f t="shared" si="109"/>
        <v>192521760</v>
      </c>
      <c r="T106" s="62">
        <f t="shared" si="109"/>
        <v>11565240</v>
      </c>
      <c r="U106" s="62">
        <f t="shared" si="109"/>
        <v>0</v>
      </c>
      <c r="V106" s="62">
        <f t="shared" si="109"/>
        <v>11565240</v>
      </c>
      <c r="W106" s="62">
        <f t="shared" si="109"/>
        <v>0</v>
      </c>
      <c r="X106" s="38">
        <f t="shared" si="81"/>
        <v>5.6668185626718021E-2</v>
      </c>
      <c r="Y106" s="38">
        <f t="shared" si="82"/>
        <v>5.6668185626718021E-2</v>
      </c>
      <c r="Z106" s="38">
        <f t="shared" si="83"/>
        <v>5.6668185626718021E-2</v>
      </c>
      <c r="AA106" s="38">
        <f t="shared" si="107"/>
        <v>1</v>
      </c>
      <c r="AB106" s="38">
        <f t="shared" si="108"/>
        <v>1</v>
      </c>
    </row>
    <row r="107" spans="1:28" ht="33.75" customHeight="1" x14ac:dyDescent="0.25">
      <c r="A107" s="43" t="s">
        <v>214</v>
      </c>
      <c r="B107" s="44" t="s">
        <v>41</v>
      </c>
      <c r="C107" s="44">
        <v>20</v>
      </c>
      <c r="D107" s="44" t="s">
        <v>38</v>
      </c>
      <c r="E107" s="45" t="s">
        <v>215</v>
      </c>
      <c r="F107" s="46">
        <v>73471320</v>
      </c>
      <c r="G107" s="46">
        <v>0</v>
      </c>
      <c r="H107" s="46">
        <v>0</v>
      </c>
      <c r="I107" s="46">
        <v>0</v>
      </c>
      <c r="J107" s="46">
        <v>0</v>
      </c>
      <c r="K107" s="46">
        <f t="shared" si="80"/>
        <v>0</v>
      </c>
      <c r="L107" s="56">
        <f>+F107+K107</f>
        <v>73471320</v>
      </c>
      <c r="M107" s="53">
        <f t="shared" si="71"/>
        <v>8.4859841384279969E-6</v>
      </c>
      <c r="N107" s="46">
        <v>0</v>
      </c>
      <c r="O107" s="46">
        <v>73471320</v>
      </c>
      <c r="P107" s="46">
        <f>L107-O107</f>
        <v>0</v>
      </c>
      <c r="Q107" s="46">
        <v>271478</v>
      </c>
      <c r="R107" s="46">
        <f>+L107-Q107</f>
        <v>73199842</v>
      </c>
      <c r="S107" s="46">
        <f>O107-Q107</f>
        <v>73199842</v>
      </c>
      <c r="T107" s="46">
        <v>271478</v>
      </c>
      <c r="U107" s="46">
        <f>+Q107-T107</f>
        <v>0</v>
      </c>
      <c r="V107" s="46">
        <v>271478</v>
      </c>
      <c r="W107" s="48">
        <f>+T107-V107</f>
        <v>0</v>
      </c>
      <c r="X107" s="49">
        <f t="shared" si="81"/>
        <v>3.6950200431950862E-3</v>
      </c>
      <c r="Y107" s="49">
        <f t="shared" si="82"/>
        <v>3.6950200431950862E-3</v>
      </c>
      <c r="Z107" s="49">
        <f t="shared" si="83"/>
        <v>3.6950200431950862E-3</v>
      </c>
      <c r="AA107" s="49">
        <f t="shared" si="107"/>
        <v>1</v>
      </c>
      <c r="AB107" s="49">
        <f t="shared" si="108"/>
        <v>1</v>
      </c>
    </row>
    <row r="108" spans="1:28" ht="37.5" customHeight="1" x14ac:dyDescent="0.25">
      <c r="A108" s="43" t="s">
        <v>216</v>
      </c>
      <c r="B108" s="44" t="s">
        <v>41</v>
      </c>
      <c r="C108" s="44">
        <v>20</v>
      </c>
      <c r="D108" s="44" t="s">
        <v>38</v>
      </c>
      <c r="E108" s="45" t="s">
        <v>217</v>
      </c>
      <c r="F108" s="46">
        <v>130615680</v>
      </c>
      <c r="G108" s="46">
        <v>0</v>
      </c>
      <c r="H108" s="46">
        <v>0</v>
      </c>
      <c r="I108" s="46">
        <v>0</v>
      </c>
      <c r="J108" s="46">
        <v>0</v>
      </c>
      <c r="K108" s="46">
        <f t="shared" si="80"/>
        <v>0</v>
      </c>
      <c r="L108" s="56">
        <f>+F108+K108</f>
        <v>130615680</v>
      </c>
      <c r="M108" s="53">
        <f t="shared" si="71"/>
        <v>1.5086194023871996E-5</v>
      </c>
      <c r="N108" s="46">
        <v>0</v>
      </c>
      <c r="O108" s="46">
        <v>130615680</v>
      </c>
      <c r="P108" s="46">
        <f>L108-O108</f>
        <v>0</v>
      </c>
      <c r="Q108" s="46">
        <v>11293762</v>
      </c>
      <c r="R108" s="46">
        <f>+L108-Q108</f>
        <v>119321918</v>
      </c>
      <c r="S108" s="46">
        <f>O108-Q108</f>
        <v>119321918</v>
      </c>
      <c r="T108" s="46">
        <v>11293762</v>
      </c>
      <c r="U108" s="46">
        <f>+Q108-T108</f>
        <v>0</v>
      </c>
      <c r="V108" s="46">
        <v>11293762</v>
      </c>
      <c r="W108" s="48">
        <f>+T108-V108</f>
        <v>0</v>
      </c>
      <c r="X108" s="49">
        <f t="shared" si="81"/>
        <v>8.6465591267449668E-2</v>
      </c>
      <c r="Y108" s="49">
        <f t="shared" si="82"/>
        <v>8.6465591267449668E-2</v>
      </c>
      <c r="Z108" s="49">
        <f t="shared" si="83"/>
        <v>8.6465591267449668E-2</v>
      </c>
      <c r="AA108" s="49">
        <f t="shared" si="107"/>
        <v>1</v>
      </c>
      <c r="AB108" s="49">
        <f t="shared" si="108"/>
        <v>1</v>
      </c>
    </row>
    <row r="109" spans="1:28" ht="29.25" customHeight="1" x14ac:dyDescent="0.25">
      <c r="A109" s="74" t="s">
        <v>218</v>
      </c>
      <c r="B109" s="75" t="s">
        <v>37</v>
      </c>
      <c r="C109" s="75">
        <v>10</v>
      </c>
      <c r="D109" s="75" t="s">
        <v>38</v>
      </c>
      <c r="E109" s="76" t="s">
        <v>219</v>
      </c>
      <c r="F109" s="77">
        <f>+F110</f>
        <v>10073090054</v>
      </c>
      <c r="G109" s="62">
        <f>+G110</f>
        <v>0</v>
      </c>
      <c r="H109" s="62">
        <f>+H110</f>
        <v>0</v>
      </c>
      <c r="I109" s="62">
        <f>+I110</f>
        <v>0</v>
      </c>
      <c r="J109" s="62">
        <f>+J110</f>
        <v>0</v>
      </c>
      <c r="K109" s="62">
        <f t="shared" si="80"/>
        <v>0</v>
      </c>
      <c r="L109" s="66">
        <f>+L110</f>
        <v>10073090054</v>
      </c>
      <c r="M109" s="253">
        <f t="shared" si="71"/>
        <v>1.163448300958807E-3</v>
      </c>
      <c r="N109" s="62">
        <f t="shared" ref="N109:W109" si="110">+N110</f>
        <v>0</v>
      </c>
      <c r="O109" s="62">
        <f t="shared" si="110"/>
        <v>35920372.799999997</v>
      </c>
      <c r="P109" s="62">
        <f t="shared" si="110"/>
        <v>10037169681.200001</v>
      </c>
      <c r="Q109" s="62">
        <f t="shared" si="110"/>
        <v>35918696.899999999</v>
      </c>
      <c r="R109" s="62">
        <f t="shared" si="110"/>
        <v>10037171357.099998</v>
      </c>
      <c r="S109" s="62">
        <f t="shared" si="110"/>
        <v>1675.8999999999996</v>
      </c>
      <c r="T109" s="62">
        <f t="shared" si="110"/>
        <v>35918696.899999999</v>
      </c>
      <c r="U109" s="62">
        <f t="shared" si="110"/>
        <v>0</v>
      </c>
      <c r="V109" s="62">
        <f t="shared" si="110"/>
        <v>35918696.899999999</v>
      </c>
      <c r="W109" s="62">
        <f t="shared" si="110"/>
        <v>0</v>
      </c>
      <c r="X109" s="38">
        <f t="shared" si="81"/>
        <v>3.5658071860220062E-3</v>
      </c>
      <c r="Y109" s="38">
        <f t="shared" si="82"/>
        <v>3.5658071860220062E-3</v>
      </c>
      <c r="Z109" s="38">
        <f t="shared" si="83"/>
        <v>3.5658071860220062E-3</v>
      </c>
      <c r="AA109" s="38">
        <f t="shared" si="107"/>
        <v>1</v>
      </c>
      <c r="AB109" s="38">
        <f t="shared" si="108"/>
        <v>1</v>
      </c>
    </row>
    <row r="110" spans="1:28" ht="29.25" customHeight="1" x14ac:dyDescent="0.25">
      <c r="A110" s="74" t="s">
        <v>220</v>
      </c>
      <c r="B110" s="75" t="s">
        <v>37</v>
      </c>
      <c r="C110" s="75">
        <v>10</v>
      </c>
      <c r="D110" s="75" t="s">
        <v>38</v>
      </c>
      <c r="E110" s="76" t="s">
        <v>221</v>
      </c>
      <c r="F110" s="77">
        <f>+F111+F112</f>
        <v>10073090054</v>
      </c>
      <c r="G110" s="62">
        <f>+G111+G112</f>
        <v>0</v>
      </c>
      <c r="H110" s="62">
        <f>+H111+H112</f>
        <v>0</v>
      </c>
      <c r="I110" s="62">
        <f>+I111+I112</f>
        <v>0</v>
      </c>
      <c r="J110" s="62">
        <f>+J111+J112</f>
        <v>0</v>
      </c>
      <c r="K110" s="62">
        <f t="shared" si="80"/>
        <v>0</v>
      </c>
      <c r="L110" s="66">
        <f>+L111+L112</f>
        <v>10073090054</v>
      </c>
      <c r="M110" s="253">
        <f t="shared" si="71"/>
        <v>1.163448300958807E-3</v>
      </c>
      <c r="N110" s="62">
        <f t="shared" ref="N110:W110" si="111">+N111+N112</f>
        <v>0</v>
      </c>
      <c r="O110" s="62">
        <f t="shared" si="111"/>
        <v>35920372.799999997</v>
      </c>
      <c r="P110" s="62">
        <f t="shared" si="111"/>
        <v>10037169681.200001</v>
      </c>
      <c r="Q110" s="62">
        <f t="shared" si="111"/>
        <v>35918696.899999999</v>
      </c>
      <c r="R110" s="62">
        <f t="shared" si="111"/>
        <v>10037171357.099998</v>
      </c>
      <c r="S110" s="62">
        <f t="shared" si="111"/>
        <v>1675.8999999999996</v>
      </c>
      <c r="T110" s="62">
        <f t="shared" si="111"/>
        <v>35918696.899999999</v>
      </c>
      <c r="U110" s="62">
        <f t="shared" si="111"/>
        <v>0</v>
      </c>
      <c r="V110" s="62">
        <f t="shared" si="111"/>
        <v>35918696.899999999</v>
      </c>
      <c r="W110" s="62">
        <f t="shared" si="111"/>
        <v>0</v>
      </c>
      <c r="X110" s="38">
        <f t="shared" si="81"/>
        <v>3.5658071860220062E-3</v>
      </c>
      <c r="Y110" s="38">
        <f t="shared" si="82"/>
        <v>3.5658071860220062E-3</v>
      </c>
      <c r="Z110" s="38">
        <f t="shared" si="83"/>
        <v>3.5658071860220062E-3</v>
      </c>
      <c r="AA110" s="38">
        <f t="shared" si="107"/>
        <v>1</v>
      </c>
      <c r="AB110" s="38">
        <f t="shared" si="108"/>
        <v>1</v>
      </c>
    </row>
    <row r="111" spans="1:28" ht="29.25" customHeight="1" x14ac:dyDescent="0.25">
      <c r="A111" s="78" t="s">
        <v>222</v>
      </c>
      <c r="B111" s="79" t="s">
        <v>37</v>
      </c>
      <c r="C111" s="79">
        <v>10</v>
      </c>
      <c r="D111" s="79" t="s">
        <v>38</v>
      </c>
      <c r="E111" s="80" t="s">
        <v>223</v>
      </c>
      <c r="F111" s="81">
        <v>5036545027</v>
      </c>
      <c r="G111" s="46">
        <v>0</v>
      </c>
      <c r="H111" s="46">
        <v>0</v>
      </c>
      <c r="I111" s="46">
        <v>0</v>
      </c>
      <c r="J111" s="46">
        <v>0</v>
      </c>
      <c r="K111" s="46">
        <f t="shared" si="80"/>
        <v>0</v>
      </c>
      <c r="L111" s="56">
        <f>+F111+K111</f>
        <v>5036545027</v>
      </c>
      <c r="M111" s="51">
        <f t="shared" si="71"/>
        <v>5.817241504794035E-4</v>
      </c>
      <c r="N111" s="46">
        <v>0</v>
      </c>
      <c r="O111" s="46">
        <v>35909372.799999997</v>
      </c>
      <c r="P111" s="46">
        <f>L111-O111</f>
        <v>5000635654.1999998</v>
      </c>
      <c r="Q111" s="46">
        <v>35909372.799999997</v>
      </c>
      <c r="R111" s="46">
        <f>+L111-Q111</f>
        <v>5000635654.1999998</v>
      </c>
      <c r="S111" s="46">
        <f>O111-Q111</f>
        <v>0</v>
      </c>
      <c r="T111" s="46">
        <v>35909372.799999997</v>
      </c>
      <c r="U111" s="46">
        <f>+Q111-T111</f>
        <v>0</v>
      </c>
      <c r="V111" s="46">
        <v>35909372.799999997</v>
      </c>
      <c r="W111" s="48">
        <f>+T111-V111</f>
        <v>0</v>
      </c>
      <c r="X111" s="49">
        <f t="shared" si="81"/>
        <v>7.1297630831247205E-3</v>
      </c>
      <c r="Y111" s="49">
        <f t="shared" si="82"/>
        <v>7.1297630831247205E-3</v>
      </c>
      <c r="Z111" s="49">
        <f t="shared" si="83"/>
        <v>7.1297630831247205E-3</v>
      </c>
      <c r="AA111" s="49">
        <f t="shared" si="107"/>
        <v>1</v>
      </c>
      <c r="AB111" s="49">
        <f t="shared" si="108"/>
        <v>1</v>
      </c>
    </row>
    <row r="112" spans="1:28" ht="29.25" customHeight="1" x14ac:dyDescent="0.25">
      <c r="A112" s="78" t="s">
        <v>224</v>
      </c>
      <c r="B112" s="79" t="s">
        <v>37</v>
      </c>
      <c r="C112" s="79">
        <v>10</v>
      </c>
      <c r="D112" s="79" t="s">
        <v>38</v>
      </c>
      <c r="E112" s="80" t="s">
        <v>225</v>
      </c>
      <c r="F112" s="81">
        <v>5036545027</v>
      </c>
      <c r="G112" s="46">
        <v>0</v>
      </c>
      <c r="H112" s="46">
        <v>0</v>
      </c>
      <c r="I112" s="46">
        <v>0</v>
      </c>
      <c r="J112" s="46">
        <v>0</v>
      </c>
      <c r="K112" s="46">
        <f t="shared" si="80"/>
        <v>0</v>
      </c>
      <c r="L112" s="56">
        <f>+F112+K112</f>
        <v>5036545027</v>
      </c>
      <c r="M112" s="51">
        <f t="shared" si="71"/>
        <v>5.817241504794035E-4</v>
      </c>
      <c r="N112" s="46">
        <v>0</v>
      </c>
      <c r="O112" s="46">
        <v>11000</v>
      </c>
      <c r="P112" s="46">
        <f>L112-O112</f>
        <v>5036534027</v>
      </c>
      <c r="Q112" s="46">
        <v>9324.1</v>
      </c>
      <c r="R112" s="46">
        <f>+L112-Q112</f>
        <v>5036535702.8999996</v>
      </c>
      <c r="S112" s="46">
        <f>O112-Q112</f>
        <v>1675.8999999999996</v>
      </c>
      <c r="T112" s="46">
        <v>9324.1</v>
      </c>
      <c r="U112" s="46">
        <f>+Q112-T112</f>
        <v>0</v>
      </c>
      <c r="V112" s="46">
        <v>9324.1</v>
      </c>
      <c r="W112" s="48">
        <f>+T112-V112</f>
        <v>0</v>
      </c>
      <c r="X112" s="113">
        <f t="shared" si="81"/>
        <v>1.8512889192919351E-6</v>
      </c>
      <c r="Y112" s="113">
        <f t="shared" si="82"/>
        <v>1.8512889192919351E-6</v>
      </c>
      <c r="Z112" s="113">
        <f t="shared" si="83"/>
        <v>1.8512889192919351E-6</v>
      </c>
      <c r="AA112" s="49">
        <f t="shared" si="107"/>
        <v>1</v>
      </c>
      <c r="AB112" s="49">
        <f t="shared" si="108"/>
        <v>1</v>
      </c>
    </row>
    <row r="113" spans="1:28" ht="33" customHeight="1" x14ac:dyDescent="0.25">
      <c r="A113" s="39" t="s">
        <v>226</v>
      </c>
      <c r="B113" s="82" t="s">
        <v>41</v>
      </c>
      <c r="C113" s="82">
        <v>20</v>
      </c>
      <c r="D113" s="82" t="s">
        <v>38</v>
      </c>
      <c r="E113" s="40" t="s">
        <v>227</v>
      </c>
      <c r="F113" s="62">
        <f t="shared" ref="F113:J114" si="112">+F114</f>
        <v>15202471000</v>
      </c>
      <c r="G113" s="62">
        <f t="shared" si="112"/>
        <v>0</v>
      </c>
      <c r="H113" s="62">
        <f t="shared" si="112"/>
        <v>0</v>
      </c>
      <c r="I113" s="62">
        <f t="shared" si="112"/>
        <v>0</v>
      </c>
      <c r="J113" s="62">
        <f t="shared" si="112"/>
        <v>0</v>
      </c>
      <c r="K113" s="62">
        <f t="shared" si="80"/>
        <v>0</v>
      </c>
      <c r="L113" s="66">
        <f>+L114</f>
        <v>15202471000</v>
      </c>
      <c r="M113" s="253">
        <f t="shared" si="71"/>
        <v>1.7558950590640214E-3</v>
      </c>
      <c r="N113" s="62">
        <f t="shared" ref="N113:W114" si="113">+N114</f>
        <v>0</v>
      </c>
      <c r="O113" s="62">
        <f t="shared" si="113"/>
        <v>0</v>
      </c>
      <c r="P113" s="62">
        <f t="shared" si="113"/>
        <v>15202471000</v>
      </c>
      <c r="Q113" s="62">
        <f t="shared" si="113"/>
        <v>0</v>
      </c>
      <c r="R113" s="62">
        <f t="shared" si="113"/>
        <v>15202471000</v>
      </c>
      <c r="S113" s="62">
        <f t="shared" si="113"/>
        <v>0</v>
      </c>
      <c r="T113" s="62">
        <f t="shared" si="113"/>
        <v>0</v>
      </c>
      <c r="U113" s="62">
        <f t="shared" si="113"/>
        <v>0</v>
      </c>
      <c r="V113" s="62">
        <f t="shared" si="113"/>
        <v>0</v>
      </c>
      <c r="W113" s="62">
        <f t="shared" si="113"/>
        <v>0</v>
      </c>
      <c r="X113" s="38">
        <f t="shared" si="81"/>
        <v>0</v>
      </c>
      <c r="Y113" s="38">
        <f t="shared" si="82"/>
        <v>0</v>
      </c>
      <c r="Z113" s="38">
        <f t="shared" si="83"/>
        <v>0</v>
      </c>
      <c r="AA113" s="38" t="s">
        <v>40</v>
      </c>
      <c r="AB113" s="38" t="s">
        <v>40</v>
      </c>
    </row>
    <row r="114" spans="1:28" ht="33" customHeight="1" x14ac:dyDescent="0.25">
      <c r="A114" s="39" t="s">
        <v>228</v>
      </c>
      <c r="B114" s="82" t="s">
        <v>41</v>
      </c>
      <c r="C114" s="82">
        <v>20</v>
      </c>
      <c r="D114" s="82" t="s">
        <v>38</v>
      </c>
      <c r="E114" s="40" t="s">
        <v>229</v>
      </c>
      <c r="F114" s="62">
        <f t="shared" si="112"/>
        <v>15202471000</v>
      </c>
      <c r="G114" s="62">
        <f t="shared" si="112"/>
        <v>0</v>
      </c>
      <c r="H114" s="62">
        <f t="shared" si="112"/>
        <v>0</v>
      </c>
      <c r="I114" s="62">
        <f t="shared" si="112"/>
        <v>0</v>
      </c>
      <c r="J114" s="62">
        <f t="shared" si="112"/>
        <v>0</v>
      </c>
      <c r="K114" s="62">
        <f t="shared" si="80"/>
        <v>0</v>
      </c>
      <c r="L114" s="66">
        <f>+L115</f>
        <v>15202471000</v>
      </c>
      <c r="M114" s="253">
        <f t="shared" si="71"/>
        <v>1.7558950590640214E-3</v>
      </c>
      <c r="N114" s="62">
        <f t="shared" si="113"/>
        <v>0</v>
      </c>
      <c r="O114" s="62">
        <f t="shared" si="113"/>
        <v>0</v>
      </c>
      <c r="P114" s="62">
        <f t="shared" si="113"/>
        <v>15202471000</v>
      </c>
      <c r="Q114" s="62">
        <f t="shared" si="113"/>
        <v>0</v>
      </c>
      <c r="R114" s="62">
        <f t="shared" si="113"/>
        <v>15202471000</v>
      </c>
      <c r="S114" s="62">
        <f t="shared" si="113"/>
        <v>0</v>
      </c>
      <c r="T114" s="62">
        <f t="shared" si="113"/>
        <v>0</v>
      </c>
      <c r="U114" s="62">
        <f t="shared" si="113"/>
        <v>0</v>
      </c>
      <c r="V114" s="62">
        <f t="shared" si="113"/>
        <v>0</v>
      </c>
      <c r="W114" s="62">
        <f t="shared" si="113"/>
        <v>0</v>
      </c>
      <c r="X114" s="38">
        <f t="shared" si="81"/>
        <v>0</v>
      </c>
      <c r="Y114" s="38">
        <f t="shared" si="82"/>
        <v>0</v>
      </c>
      <c r="Z114" s="38">
        <f t="shared" si="83"/>
        <v>0</v>
      </c>
      <c r="AA114" s="38" t="s">
        <v>40</v>
      </c>
      <c r="AB114" s="38" t="s">
        <v>40</v>
      </c>
    </row>
    <row r="115" spans="1:28" ht="28.5" customHeight="1" thickBot="1" x14ac:dyDescent="0.3">
      <c r="A115" s="83" t="s">
        <v>230</v>
      </c>
      <c r="B115" s="84" t="s">
        <v>41</v>
      </c>
      <c r="C115" s="84">
        <v>20</v>
      </c>
      <c r="D115" s="84" t="s">
        <v>38</v>
      </c>
      <c r="E115" s="85" t="s">
        <v>231</v>
      </c>
      <c r="F115" s="86">
        <v>15202471000</v>
      </c>
      <c r="G115" s="86">
        <v>0</v>
      </c>
      <c r="H115" s="86">
        <v>0</v>
      </c>
      <c r="I115" s="46">
        <v>0</v>
      </c>
      <c r="J115" s="86">
        <v>0</v>
      </c>
      <c r="K115" s="86">
        <f t="shared" si="80"/>
        <v>0</v>
      </c>
      <c r="L115" s="196">
        <f>+F115+K115</f>
        <v>15202471000</v>
      </c>
      <c r="M115" s="263">
        <f t="shared" si="71"/>
        <v>1.7558950590640214E-3</v>
      </c>
      <c r="N115" s="86">
        <v>0</v>
      </c>
      <c r="O115" s="46">
        <v>0</v>
      </c>
      <c r="P115" s="46">
        <f>L115-O115</f>
        <v>15202471000</v>
      </c>
      <c r="Q115" s="46">
        <v>0</v>
      </c>
      <c r="R115" s="86">
        <f>+L115-Q115</f>
        <v>15202471000</v>
      </c>
      <c r="S115" s="46">
        <f>O115-Q115</f>
        <v>0</v>
      </c>
      <c r="T115" s="46">
        <v>0</v>
      </c>
      <c r="U115" s="86">
        <f>+Q115-T115</f>
        <v>0</v>
      </c>
      <c r="V115" s="46">
        <v>0</v>
      </c>
      <c r="W115" s="88">
        <f>+T115-V115</f>
        <v>0</v>
      </c>
      <c r="X115" s="49">
        <f t="shared" si="81"/>
        <v>0</v>
      </c>
      <c r="Y115" s="49">
        <f t="shared" si="82"/>
        <v>0</v>
      </c>
      <c r="Z115" s="49">
        <f t="shared" si="83"/>
        <v>0</v>
      </c>
      <c r="AA115" s="49" t="s">
        <v>40</v>
      </c>
      <c r="AB115" s="49" t="s">
        <v>40</v>
      </c>
    </row>
    <row r="116" spans="1:28" s="4" customFormat="1" ht="28.5" customHeight="1" thickBot="1" x14ac:dyDescent="0.3">
      <c r="A116" s="21" t="s">
        <v>232</v>
      </c>
      <c r="B116" s="89" t="s">
        <v>37</v>
      </c>
      <c r="C116" s="90">
        <v>11</v>
      </c>
      <c r="D116" s="89" t="s">
        <v>233</v>
      </c>
      <c r="E116" s="23" t="s">
        <v>234</v>
      </c>
      <c r="F116" s="24">
        <f>+F119</f>
        <v>142092023709</v>
      </c>
      <c r="G116" s="24">
        <f>+G119</f>
        <v>0</v>
      </c>
      <c r="H116" s="24">
        <f>+H119</f>
        <v>0</v>
      </c>
      <c r="I116" s="24">
        <f>+I119</f>
        <v>0</v>
      </c>
      <c r="J116" s="24">
        <f>+J119</f>
        <v>0</v>
      </c>
      <c r="K116" s="24">
        <f t="shared" si="80"/>
        <v>0</v>
      </c>
      <c r="L116" s="248">
        <f>+L119</f>
        <v>142092023709</v>
      </c>
      <c r="M116" s="264">
        <f t="shared" si="71"/>
        <v>1.6411719013510427E-2</v>
      </c>
      <c r="N116" s="24">
        <f t="shared" ref="N116:W119" si="114">+N119</f>
        <v>0</v>
      </c>
      <c r="O116" s="24">
        <f t="shared" si="114"/>
        <v>0</v>
      </c>
      <c r="P116" s="24">
        <f t="shared" si="114"/>
        <v>142092023709</v>
      </c>
      <c r="Q116" s="24">
        <f t="shared" si="114"/>
        <v>0</v>
      </c>
      <c r="R116" s="24">
        <f t="shared" si="114"/>
        <v>142092023709</v>
      </c>
      <c r="S116" s="24">
        <f t="shared" si="114"/>
        <v>0</v>
      </c>
      <c r="T116" s="24">
        <f t="shared" si="114"/>
        <v>0</v>
      </c>
      <c r="U116" s="24">
        <f t="shared" si="114"/>
        <v>0</v>
      </c>
      <c r="V116" s="24">
        <f t="shared" si="114"/>
        <v>0</v>
      </c>
      <c r="W116" s="24">
        <f t="shared" si="114"/>
        <v>0</v>
      </c>
      <c r="X116" s="30">
        <f t="shared" si="81"/>
        <v>0</v>
      </c>
      <c r="Y116" s="31">
        <f t="shared" si="82"/>
        <v>0</v>
      </c>
      <c r="Z116" s="31">
        <f t="shared" si="83"/>
        <v>0</v>
      </c>
      <c r="AA116" s="31" t="s">
        <v>40</v>
      </c>
      <c r="AB116" s="32" t="s">
        <v>40</v>
      </c>
    </row>
    <row r="117" spans="1:28" s="4" customFormat="1" ht="28.5" customHeight="1" thickBot="1" x14ac:dyDescent="0.3">
      <c r="A117" s="21" t="s">
        <v>232</v>
      </c>
      <c r="B117" s="89" t="s">
        <v>37</v>
      </c>
      <c r="C117" s="90">
        <v>10</v>
      </c>
      <c r="D117" s="89" t="s">
        <v>38</v>
      </c>
      <c r="E117" s="23" t="s">
        <v>234</v>
      </c>
      <c r="F117" s="24">
        <v>0</v>
      </c>
      <c r="G117" s="24">
        <f t="shared" ref="G117:J118" si="115">+G120</f>
        <v>500000000000</v>
      </c>
      <c r="H117" s="24">
        <f t="shared" si="115"/>
        <v>0</v>
      </c>
      <c r="I117" s="24">
        <f t="shared" si="115"/>
        <v>0</v>
      </c>
      <c r="J117" s="24">
        <f t="shared" si="115"/>
        <v>0</v>
      </c>
      <c r="K117" s="24">
        <f>+G117-H117+I117-J117</f>
        <v>500000000000</v>
      </c>
      <c r="L117" s="248">
        <f>+L120</f>
        <v>500000000000</v>
      </c>
      <c r="M117" s="264">
        <f t="shared" si="71"/>
        <v>5.7750317664280411E-2</v>
      </c>
      <c r="N117" s="24">
        <f t="shared" si="114"/>
        <v>0</v>
      </c>
      <c r="O117" s="24">
        <f t="shared" si="114"/>
        <v>0</v>
      </c>
      <c r="P117" s="24">
        <f t="shared" si="114"/>
        <v>500000000000</v>
      </c>
      <c r="Q117" s="24">
        <f t="shared" si="114"/>
        <v>0</v>
      </c>
      <c r="R117" s="24">
        <f t="shared" si="114"/>
        <v>500000000000</v>
      </c>
      <c r="S117" s="24">
        <f t="shared" si="114"/>
        <v>0</v>
      </c>
      <c r="T117" s="24">
        <f t="shared" si="114"/>
        <v>0</v>
      </c>
      <c r="U117" s="24">
        <f t="shared" si="114"/>
        <v>0</v>
      </c>
      <c r="V117" s="24">
        <f t="shared" si="114"/>
        <v>0</v>
      </c>
      <c r="W117" s="24">
        <f t="shared" si="114"/>
        <v>0</v>
      </c>
      <c r="X117" s="30">
        <f t="shared" si="81"/>
        <v>0</v>
      </c>
      <c r="Y117" s="31">
        <f t="shared" si="82"/>
        <v>0</v>
      </c>
      <c r="Z117" s="31">
        <f t="shared" si="83"/>
        <v>0</v>
      </c>
      <c r="AA117" s="31" t="s">
        <v>40</v>
      </c>
      <c r="AB117" s="32" t="s">
        <v>40</v>
      </c>
    </row>
    <row r="118" spans="1:28" s="4" customFormat="1" ht="28.5" customHeight="1" thickBot="1" x14ac:dyDescent="0.3">
      <c r="A118" s="21" t="s">
        <v>232</v>
      </c>
      <c r="B118" s="89" t="s">
        <v>37</v>
      </c>
      <c r="C118" s="90">
        <v>11</v>
      </c>
      <c r="D118" s="89" t="s">
        <v>38</v>
      </c>
      <c r="E118" s="23" t="s">
        <v>234</v>
      </c>
      <c r="F118" s="24">
        <f>+F121</f>
        <v>2577909803112</v>
      </c>
      <c r="G118" s="24">
        <f t="shared" si="115"/>
        <v>0</v>
      </c>
      <c r="H118" s="24">
        <f t="shared" si="115"/>
        <v>0</v>
      </c>
      <c r="I118" s="24">
        <f t="shared" si="115"/>
        <v>0</v>
      </c>
      <c r="J118" s="24">
        <f>+J121</f>
        <v>0</v>
      </c>
      <c r="K118" s="24">
        <f>+G118-H118+I118-J118</f>
        <v>0</v>
      </c>
      <c r="L118" s="248">
        <f>+L121</f>
        <v>2577909803112</v>
      </c>
      <c r="M118" s="264">
        <f t="shared" si="71"/>
        <v>0.29775022007916113</v>
      </c>
      <c r="N118" s="24">
        <f t="shared" si="114"/>
        <v>0</v>
      </c>
      <c r="O118" s="24">
        <f t="shared" si="114"/>
        <v>2068937684103</v>
      </c>
      <c r="P118" s="24">
        <f t="shared" si="114"/>
        <v>508972119009</v>
      </c>
      <c r="Q118" s="24">
        <f t="shared" si="114"/>
        <v>2068937684103</v>
      </c>
      <c r="R118" s="24">
        <f t="shared" si="114"/>
        <v>508972119009</v>
      </c>
      <c r="S118" s="24">
        <f t="shared" si="114"/>
        <v>0</v>
      </c>
      <c r="T118" s="24">
        <f t="shared" si="114"/>
        <v>2068937684103</v>
      </c>
      <c r="U118" s="24">
        <f t="shared" si="114"/>
        <v>0</v>
      </c>
      <c r="V118" s="24">
        <f t="shared" si="114"/>
        <v>2068937684103</v>
      </c>
      <c r="W118" s="24">
        <f t="shared" si="114"/>
        <v>0</v>
      </c>
      <c r="X118" s="30">
        <f t="shared" si="81"/>
        <v>0.80256403137356502</v>
      </c>
      <c r="Y118" s="31">
        <f t="shared" si="82"/>
        <v>0.80256403137356502</v>
      </c>
      <c r="Z118" s="31">
        <f t="shared" si="83"/>
        <v>0.80256403137356502</v>
      </c>
      <c r="AA118" s="31">
        <f>+T118/Q118</f>
        <v>1</v>
      </c>
      <c r="AB118" s="32">
        <f>+V118/T118</f>
        <v>1</v>
      </c>
    </row>
    <row r="119" spans="1:28" ht="23.25" customHeight="1" x14ac:dyDescent="0.25">
      <c r="A119" s="39" t="s">
        <v>235</v>
      </c>
      <c r="B119" s="34" t="s">
        <v>37</v>
      </c>
      <c r="C119" s="34">
        <v>11</v>
      </c>
      <c r="D119" s="34" t="s">
        <v>233</v>
      </c>
      <c r="E119" s="40" t="s">
        <v>236</v>
      </c>
      <c r="F119" s="63">
        <f t="shared" ref="F119:J119" si="116">+F122</f>
        <v>142092023709</v>
      </c>
      <c r="G119" s="63">
        <f t="shared" si="116"/>
        <v>0</v>
      </c>
      <c r="H119" s="63">
        <f t="shared" si="116"/>
        <v>0</v>
      </c>
      <c r="I119" s="63">
        <f t="shared" si="116"/>
        <v>0</v>
      </c>
      <c r="J119" s="63">
        <f t="shared" si="116"/>
        <v>0</v>
      </c>
      <c r="K119" s="63">
        <f t="shared" si="80"/>
        <v>0</v>
      </c>
      <c r="L119" s="254">
        <f>+L122</f>
        <v>142092023709</v>
      </c>
      <c r="M119" s="253">
        <f t="shared" si="71"/>
        <v>1.6411719013510427E-2</v>
      </c>
      <c r="N119" s="63">
        <f t="shared" si="114"/>
        <v>0</v>
      </c>
      <c r="O119" s="63">
        <f t="shared" si="114"/>
        <v>0</v>
      </c>
      <c r="P119" s="63">
        <f t="shared" si="114"/>
        <v>142092023709</v>
      </c>
      <c r="Q119" s="63">
        <f t="shared" si="114"/>
        <v>0</v>
      </c>
      <c r="R119" s="63">
        <f t="shared" si="114"/>
        <v>142092023709</v>
      </c>
      <c r="S119" s="63">
        <f t="shared" si="114"/>
        <v>0</v>
      </c>
      <c r="T119" s="63">
        <f t="shared" si="114"/>
        <v>0</v>
      </c>
      <c r="U119" s="63">
        <f t="shared" si="114"/>
        <v>0</v>
      </c>
      <c r="V119" s="63">
        <f t="shared" si="114"/>
        <v>0</v>
      </c>
      <c r="W119" s="63">
        <f t="shared" si="114"/>
        <v>0</v>
      </c>
      <c r="X119" s="38">
        <f t="shared" si="81"/>
        <v>0</v>
      </c>
      <c r="Y119" s="38">
        <f t="shared" si="82"/>
        <v>0</v>
      </c>
      <c r="Z119" s="38">
        <f t="shared" si="83"/>
        <v>0</v>
      </c>
      <c r="AA119" s="38" t="s">
        <v>40</v>
      </c>
      <c r="AB119" s="38" t="s">
        <v>40</v>
      </c>
    </row>
    <row r="120" spans="1:28" ht="23.25" customHeight="1" x14ac:dyDescent="0.25">
      <c r="A120" s="39" t="s">
        <v>235</v>
      </c>
      <c r="B120" s="82" t="s">
        <v>37</v>
      </c>
      <c r="C120" s="82">
        <v>10</v>
      </c>
      <c r="D120" s="82" t="s">
        <v>38</v>
      </c>
      <c r="E120" s="40" t="s">
        <v>236</v>
      </c>
      <c r="F120" s="63">
        <f t="shared" ref="F120:J121" si="117">+F125</f>
        <v>0</v>
      </c>
      <c r="G120" s="63">
        <f>+G125</f>
        <v>500000000000</v>
      </c>
      <c r="H120" s="63">
        <f t="shared" si="117"/>
        <v>0</v>
      </c>
      <c r="I120" s="63">
        <f t="shared" si="117"/>
        <v>0</v>
      </c>
      <c r="J120" s="63">
        <f t="shared" si="117"/>
        <v>0</v>
      </c>
      <c r="K120" s="63">
        <f t="shared" si="80"/>
        <v>500000000000</v>
      </c>
      <c r="L120" s="254">
        <f>+L125</f>
        <v>500000000000</v>
      </c>
      <c r="M120" s="253">
        <f t="shared" si="71"/>
        <v>5.7750317664280411E-2</v>
      </c>
      <c r="N120" s="63">
        <f t="shared" ref="N120:W121" si="118">+N125</f>
        <v>0</v>
      </c>
      <c r="O120" s="63">
        <f t="shared" si="118"/>
        <v>0</v>
      </c>
      <c r="P120" s="63">
        <f t="shared" si="118"/>
        <v>500000000000</v>
      </c>
      <c r="Q120" s="63">
        <f t="shared" si="118"/>
        <v>0</v>
      </c>
      <c r="R120" s="63">
        <f t="shared" si="118"/>
        <v>500000000000</v>
      </c>
      <c r="S120" s="63">
        <f t="shared" si="118"/>
        <v>0</v>
      </c>
      <c r="T120" s="63">
        <f t="shared" si="118"/>
        <v>0</v>
      </c>
      <c r="U120" s="63">
        <f t="shared" si="118"/>
        <v>0</v>
      </c>
      <c r="V120" s="63">
        <f t="shared" si="118"/>
        <v>0</v>
      </c>
      <c r="W120" s="63">
        <f t="shared" si="118"/>
        <v>0</v>
      </c>
      <c r="X120" s="38">
        <f t="shared" si="81"/>
        <v>0</v>
      </c>
      <c r="Y120" s="38">
        <f t="shared" si="82"/>
        <v>0</v>
      </c>
      <c r="Z120" s="38">
        <f t="shared" si="83"/>
        <v>0</v>
      </c>
      <c r="AA120" s="38" t="s">
        <v>40</v>
      </c>
      <c r="AB120" s="38" t="s">
        <v>40</v>
      </c>
    </row>
    <row r="121" spans="1:28" ht="23.25" customHeight="1" x14ac:dyDescent="0.25">
      <c r="A121" s="39" t="s">
        <v>235</v>
      </c>
      <c r="B121" s="82" t="s">
        <v>37</v>
      </c>
      <c r="C121" s="82">
        <v>11</v>
      </c>
      <c r="D121" s="82" t="s">
        <v>38</v>
      </c>
      <c r="E121" s="40" t="s">
        <v>236</v>
      </c>
      <c r="F121" s="63">
        <f t="shared" si="117"/>
        <v>2577909803112</v>
      </c>
      <c r="G121" s="63">
        <f t="shared" si="117"/>
        <v>0</v>
      </c>
      <c r="H121" s="63">
        <f t="shared" si="117"/>
        <v>0</v>
      </c>
      <c r="I121" s="63">
        <f t="shared" si="117"/>
        <v>0</v>
      </c>
      <c r="J121" s="63">
        <f t="shared" si="117"/>
        <v>0</v>
      </c>
      <c r="K121" s="63">
        <f t="shared" si="80"/>
        <v>0</v>
      </c>
      <c r="L121" s="254">
        <f>+L126</f>
        <v>2577909803112</v>
      </c>
      <c r="M121" s="253">
        <f t="shared" si="71"/>
        <v>0.29775022007916113</v>
      </c>
      <c r="N121" s="63">
        <f t="shared" si="118"/>
        <v>0</v>
      </c>
      <c r="O121" s="63">
        <f t="shared" si="118"/>
        <v>2068937684103</v>
      </c>
      <c r="P121" s="63">
        <f t="shared" si="118"/>
        <v>508972119009</v>
      </c>
      <c r="Q121" s="63">
        <f t="shared" si="118"/>
        <v>2068937684103</v>
      </c>
      <c r="R121" s="63">
        <f t="shared" si="118"/>
        <v>508972119009</v>
      </c>
      <c r="S121" s="63">
        <f t="shared" si="118"/>
        <v>0</v>
      </c>
      <c r="T121" s="63">
        <f t="shared" si="118"/>
        <v>2068937684103</v>
      </c>
      <c r="U121" s="63">
        <f t="shared" si="118"/>
        <v>0</v>
      </c>
      <c r="V121" s="63">
        <f t="shared" si="118"/>
        <v>2068937684103</v>
      </c>
      <c r="W121" s="63">
        <f t="shared" si="118"/>
        <v>0</v>
      </c>
      <c r="X121" s="38">
        <f t="shared" si="81"/>
        <v>0.80256403137356502</v>
      </c>
      <c r="Y121" s="38">
        <f t="shared" si="82"/>
        <v>0.80256403137356502</v>
      </c>
      <c r="Z121" s="38">
        <f t="shared" si="83"/>
        <v>0.80256403137356502</v>
      </c>
      <c r="AA121" s="38">
        <f>+T121/Q121</f>
        <v>1</v>
      </c>
      <c r="AB121" s="38">
        <f>+V121/T121</f>
        <v>1</v>
      </c>
    </row>
    <row r="122" spans="1:28" ht="23.25" customHeight="1" x14ac:dyDescent="0.25">
      <c r="A122" s="39" t="s">
        <v>237</v>
      </c>
      <c r="B122" s="34" t="s">
        <v>37</v>
      </c>
      <c r="C122" s="34">
        <v>11</v>
      </c>
      <c r="D122" s="34" t="s">
        <v>233</v>
      </c>
      <c r="E122" s="40" t="s">
        <v>238</v>
      </c>
      <c r="F122" s="63">
        <f>+F123</f>
        <v>142092023709</v>
      </c>
      <c r="G122" s="63">
        <f>+G123</f>
        <v>0</v>
      </c>
      <c r="H122" s="63">
        <f>+H123</f>
        <v>0</v>
      </c>
      <c r="I122" s="63">
        <f>+I123</f>
        <v>0</v>
      </c>
      <c r="J122" s="63">
        <f>+J123</f>
        <v>0</v>
      </c>
      <c r="K122" s="63">
        <f t="shared" si="80"/>
        <v>0</v>
      </c>
      <c r="L122" s="254">
        <f>+L123</f>
        <v>142092023709</v>
      </c>
      <c r="M122" s="253">
        <f t="shared" si="71"/>
        <v>1.6411719013510427E-2</v>
      </c>
      <c r="N122" s="63">
        <f t="shared" ref="N122:W123" si="119">+N123</f>
        <v>0</v>
      </c>
      <c r="O122" s="63">
        <f t="shared" si="119"/>
        <v>0</v>
      </c>
      <c r="P122" s="63">
        <f t="shared" si="119"/>
        <v>142092023709</v>
      </c>
      <c r="Q122" s="63">
        <f t="shared" si="119"/>
        <v>0</v>
      </c>
      <c r="R122" s="63">
        <f t="shared" si="119"/>
        <v>142092023709</v>
      </c>
      <c r="S122" s="63">
        <f t="shared" si="119"/>
        <v>0</v>
      </c>
      <c r="T122" s="63">
        <f t="shared" si="119"/>
        <v>0</v>
      </c>
      <c r="U122" s="63">
        <f t="shared" si="119"/>
        <v>0</v>
      </c>
      <c r="V122" s="63">
        <f t="shared" si="119"/>
        <v>0</v>
      </c>
      <c r="W122" s="63">
        <f t="shared" si="119"/>
        <v>0</v>
      </c>
      <c r="X122" s="38">
        <f t="shared" si="81"/>
        <v>0</v>
      </c>
      <c r="Y122" s="38">
        <f t="shared" si="82"/>
        <v>0</v>
      </c>
      <c r="Z122" s="38">
        <f t="shared" si="83"/>
        <v>0</v>
      </c>
      <c r="AA122" s="38" t="s">
        <v>40</v>
      </c>
      <c r="AB122" s="38" t="s">
        <v>40</v>
      </c>
    </row>
    <row r="123" spans="1:28" s="4" customFormat="1" ht="23.25" customHeight="1" x14ac:dyDescent="0.25">
      <c r="A123" s="39" t="s">
        <v>239</v>
      </c>
      <c r="B123" s="34" t="s">
        <v>37</v>
      </c>
      <c r="C123" s="34">
        <v>11</v>
      </c>
      <c r="D123" s="34" t="s">
        <v>233</v>
      </c>
      <c r="E123" s="40" t="s">
        <v>240</v>
      </c>
      <c r="F123" s="63">
        <f t="shared" ref="F123:J123" si="120">+F124</f>
        <v>142092023709</v>
      </c>
      <c r="G123" s="63">
        <f t="shared" si="120"/>
        <v>0</v>
      </c>
      <c r="H123" s="63">
        <f t="shared" si="120"/>
        <v>0</v>
      </c>
      <c r="I123" s="63">
        <f t="shared" si="120"/>
        <v>0</v>
      </c>
      <c r="J123" s="63">
        <f t="shared" si="120"/>
        <v>0</v>
      </c>
      <c r="K123" s="63">
        <f t="shared" si="80"/>
        <v>0</v>
      </c>
      <c r="L123" s="254">
        <f>+L124</f>
        <v>142092023709</v>
      </c>
      <c r="M123" s="253">
        <f t="shared" si="71"/>
        <v>1.6411719013510427E-2</v>
      </c>
      <c r="N123" s="63">
        <f t="shared" si="119"/>
        <v>0</v>
      </c>
      <c r="O123" s="63">
        <f t="shared" si="119"/>
        <v>0</v>
      </c>
      <c r="P123" s="63">
        <f t="shared" si="119"/>
        <v>142092023709</v>
      </c>
      <c r="Q123" s="63">
        <f t="shared" si="119"/>
        <v>0</v>
      </c>
      <c r="R123" s="63">
        <f t="shared" si="119"/>
        <v>142092023709</v>
      </c>
      <c r="S123" s="63">
        <f t="shared" si="119"/>
        <v>0</v>
      </c>
      <c r="T123" s="63">
        <f t="shared" si="119"/>
        <v>0</v>
      </c>
      <c r="U123" s="63">
        <f t="shared" si="119"/>
        <v>0</v>
      </c>
      <c r="V123" s="63">
        <f t="shared" si="119"/>
        <v>0</v>
      </c>
      <c r="W123" s="63">
        <f t="shared" si="119"/>
        <v>0</v>
      </c>
      <c r="X123" s="38">
        <f t="shared" si="81"/>
        <v>0</v>
      </c>
      <c r="Y123" s="38">
        <f t="shared" si="82"/>
        <v>0</v>
      </c>
      <c r="Z123" s="38">
        <f t="shared" si="83"/>
        <v>0</v>
      </c>
      <c r="AA123" s="38" t="s">
        <v>40</v>
      </c>
      <c r="AB123" s="38" t="s">
        <v>40</v>
      </c>
    </row>
    <row r="124" spans="1:28" ht="23.25" customHeight="1" x14ac:dyDescent="0.25">
      <c r="A124" s="43" t="s">
        <v>241</v>
      </c>
      <c r="B124" s="44" t="s">
        <v>37</v>
      </c>
      <c r="C124" s="44">
        <v>11</v>
      </c>
      <c r="D124" s="44" t="s">
        <v>233</v>
      </c>
      <c r="E124" s="45" t="s">
        <v>37</v>
      </c>
      <c r="F124" s="48">
        <v>142092023709</v>
      </c>
      <c r="G124" s="48">
        <v>0</v>
      </c>
      <c r="H124" s="48">
        <v>0</v>
      </c>
      <c r="I124" s="46">
        <v>0</v>
      </c>
      <c r="J124" s="48">
        <v>0</v>
      </c>
      <c r="K124" s="48">
        <f t="shared" si="80"/>
        <v>0</v>
      </c>
      <c r="L124" s="255">
        <f>+F124+K124</f>
        <v>142092023709</v>
      </c>
      <c r="M124" s="253">
        <f t="shared" si="71"/>
        <v>1.6411719013510427E-2</v>
      </c>
      <c r="N124" s="48">
        <v>0</v>
      </c>
      <c r="O124" s="46">
        <v>0</v>
      </c>
      <c r="P124" s="88">
        <f>L124-O124</f>
        <v>142092023709</v>
      </c>
      <c r="Q124" s="46">
        <v>0</v>
      </c>
      <c r="R124" s="88">
        <f>+L124-Q124</f>
        <v>142092023709</v>
      </c>
      <c r="S124" s="46">
        <f>O124-Q124</f>
        <v>0</v>
      </c>
      <c r="T124" s="46">
        <v>0</v>
      </c>
      <c r="U124" s="88">
        <f>+Q124-T124</f>
        <v>0</v>
      </c>
      <c r="V124" s="46">
        <v>0</v>
      </c>
      <c r="W124" s="88">
        <f>+T124-V124</f>
        <v>0</v>
      </c>
      <c r="X124" s="58">
        <f t="shared" si="81"/>
        <v>0</v>
      </c>
      <c r="Y124" s="58">
        <f t="shared" si="82"/>
        <v>0</v>
      </c>
      <c r="Z124" s="58">
        <f t="shared" si="83"/>
        <v>0</v>
      </c>
      <c r="AA124" s="58" t="s">
        <v>40</v>
      </c>
      <c r="AB124" s="58" t="s">
        <v>40</v>
      </c>
    </row>
    <row r="125" spans="1:28" ht="23.25" customHeight="1" x14ac:dyDescent="0.25">
      <c r="A125" s="39" t="s">
        <v>242</v>
      </c>
      <c r="B125" s="82" t="s">
        <v>37</v>
      </c>
      <c r="C125" s="82">
        <v>10</v>
      </c>
      <c r="D125" s="82" t="s">
        <v>38</v>
      </c>
      <c r="E125" s="40" t="s">
        <v>243</v>
      </c>
      <c r="F125" s="63">
        <f>+F127</f>
        <v>0</v>
      </c>
      <c r="G125" s="63">
        <f>+G127</f>
        <v>500000000000</v>
      </c>
      <c r="H125" s="63">
        <f t="shared" ref="H125:J125" si="121">+H127</f>
        <v>0</v>
      </c>
      <c r="I125" s="63">
        <f t="shared" si="121"/>
        <v>0</v>
      </c>
      <c r="J125" s="63">
        <f t="shared" si="121"/>
        <v>0</v>
      </c>
      <c r="K125" s="63">
        <f t="shared" si="80"/>
        <v>500000000000</v>
      </c>
      <c r="L125" s="254">
        <f>+L127</f>
        <v>500000000000</v>
      </c>
      <c r="M125" s="42">
        <f t="shared" si="71"/>
        <v>5.7750317664280411E-2</v>
      </c>
      <c r="N125" s="254">
        <f t="shared" ref="N125:W126" si="122">+N127</f>
        <v>0</v>
      </c>
      <c r="O125" s="254">
        <f t="shared" si="122"/>
        <v>0</v>
      </c>
      <c r="P125" s="254">
        <f t="shared" si="122"/>
        <v>500000000000</v>
      </c>
      <c r="Q125" s="254">
        <f t="shared" si="122"/>
        <v>0</v>
      </c>
      <c r="R125" s="254">
        <f t="shared" si="122"/>
        <v>500000000000</v>
      </c>
      <c r="S125" s="254">
        <f t="shared" si="122"/>
        <v>0</v>
      </c>
      <c r="T125" s="254">
        <f t="shared" si="122"/>
        <v>0</v>
      </c>
      <c r="U125" s="254">
        <f t="shared" si="122"/>
        <v>0</v>
      </c>
      <c r="V125" s="254">
        <f t="shared" si="122"/>
        <v>0</v>
      </c>
      <c r="W125" s="254">
        <f t="shared" si="122"/>
        <v>0</v>
      </c>
      <c r="X125" s="38">
        <f t="shared" si="81"/>
        <v>0</v>
      </c>
      <c r="Y125" s="38">
        <f t="shared" si="82"/>
        <v>0</v>
      </c>
      <c r="Z125" s="38">
        <f t="shared" si="83"/>
        <v>0</v>
      </c>
      <c r="AA125" s="38" t="s">
        <v>40</v>
      </c>
      <c r="AB125" s="38" t="s">
        <v>40</v>
      </c>
    </row>
    <row r="126" spans="1:28" ht="23.25" customHeight="1" x14ac:dyDescent="0.25">
      <c r="A126" s="39" t="s">
        <v>242</v>
      </c>
      <c r="B126" s="82" t="s">
        <v>37</v>
      </c>
      <c r="C126" s="82">
        <v>11</v>
      </c>
      <c r="D126" s="82" t="s">
        <v>38</v>
      </c>
      <c r="E126" s="40" t="s">
        <v>243</v>
      </c>
      <c r="F126" s="63">
        <f>+F128</f>
        <v>2577909803112</v>
      </c>
      <c r="G126" s="63">
        <f>+G128</f>
        <v>0</v>
      </c>
      <c r="H126" s="63">
        <f>+H128</f>
        <v>0</v>
      </c>
      <c r="I126" s="63">
        <f>+I128</f>
        <v>0</v>
      </c>
      <c r="J126" s="63">
        <f>+J128</f>
        <v>0</v>
      </c>
      <c r="K126" s="63">
        <f t="shared" si="80"/>
        <v>0</v>
      </c>
      <c r="L126" s="254">
        <f>+L128</f>
        <v>2577909803112</v>
      </c>
      <c r="M126" s="253">
        <f t="shared" si="71"/>
        <v>0.29775022007916113</v>
      </c>
      <c r="N126" s="63">
        <f t="shared" si="122"/>
        <v>0</v>
      </c>
      <c r="O126" s="63">
        <f t="shared" si="122"/>
        <v>2068937684103</v>
      </c>
      <c r="P126" s="63">
        <f t="shared" si="122"/>
        <v>508972119009</v>
      </c>
      <c r="Q126" s="63">
        <f t="shared" si="122"/>
        <v>2068937684103</v>
      </c>
      <c r="R126" s="63">
        <f t="shared" si="122"/>
        <v>508972119009</v>
      </c>
      <c r="S126" s="63">
        <f t="shared" si="122"/>
        <v>0</v>
      </c>
      <c r="T126" s="63">
        <f t="shared" si="122"/>
        <v>2068937684103</v>
      </c>
      <c r="U126" s="63">
        <f t="shared" si="122"/>
        <v>0</v>
      </c>
      <c r="V126" s="63">
        <f t="shared" si="122"/>
        <v>2068937684103</v>
      </c>
      <c r="W126" s="63">
        <f t="shared" si="122"/>
        <v>0</v>
      </c>
      <c r="X126" s="38">
        <f t="shared" si="81"/>
        <v>0.80256403137356502</v>
      </c>
      <c r="Y126" s="38">
        <f t="shared" si="82"/>
        <v>0.80256403137356502</v>
      </c>
      <c r="Z126" s="38">
        <f t="shared" si="83"/>
        <v>0.80256403137356502</v>
      </c>
      <c r="AA126" s="38">
        <f t="shared" ref="AA126:AA190" si="123">+T126/Q126</f>
        <v>1</v>
      </c>
      <c r="AB126" s="38">
        <f t="shared" ref="AB126:AB133" si="124">+V126/T126</f>
        <v>1</v>
      </c>
    </row>
    <row r="127" spans="1:28" ht="23.25" customHeight="1" x14ac:dyDescent="0.25">
      <c r="A127" s="83" t="s">
        <v>244</v>
      </c>
      <c r="B127" s="84" t="s">
        <v>37</v>
      </c>
      <c r="C127" s="84">
        <v>10</v>
      </c>
      <c r="D127" s="84" t="s">
        <v>38</v>
      </c>
      <c r="E127" s="85" t="s">
        <v>245</v>
      </c>
      <c r="F127" s="88">
        <v>0</v>
      </c>
      <c r="G127" s="88">
        <v>500000000000</v>
      </c>
      <c r="H127" s="88">
        <v>0</v>
      </c>
      <c r="I127" s="88">
        <v>0</v>
      </c>
      <c r="J127" s="88">
        <v>0</v>
      </c>
      <c r="K127" s="88">
        <f t="shared" si="80"/>
        <v>500000000000</v>
      </c>
      <c r="L127" s="256">
        <f>+F127+K127</f>
        <v>500000000000</v>
      </c>
      <c r="M127" s="42">
        <f t="shared" si="71"/>
        <v>5.7750317664280411E-2</v>
      </c>
      <c r="N127" s="88">
        <v>0</v>
      </c>
      <c r="O127" s="88">
        <v>0</v>
      </c>
      <c r="P127" s="88">
        <f>L127-O127</f>
        <v>500000000000</v>
      </c>
      <c r="Q127" s="283">
        <v>0</v>
      </c>
      <c r="R127" s="88">
        <f>+L127-Q127</f>
        <v>500000000000</v>
      </c>
      <c r="S127" s="86">
        <f>O127-Q127</f>
        <v>0</v>
      </c>
      <c r="T127" s="283">
        <v>0</v>
      </c>
      <c r="U127" s="88">
        <f>+Q127-T127</f>
        <v>0</v>
      </c>
      <c r="V127" s="283">
        <v>0</v>
      </c>
      <c r="W127" s="88">
        <f>+T127-V127</f>
        <v>0</v>
      </c>
      <c r="X127" s="284">
        <f t="shared" si="81"/>
        <v>0</v>
      </c>
      <c r="Y127" s="284">
        <f t="shared" si="82"/>
        <v>0</v>
      </c>
      <c r="Z127" s="284">
        <f t="shared" si="83"/>
        <v>0</v>
      </c>
      <c r="AA127" s="284" t="s">
        <v>40</v>
      </c>
      <c r="AB127" s="284" t="s">
        <v>40</v>
      </c>
    </row>
    <row r="128" spans="1:28" ht="23.25" customHeight="1" thickBot="1" x14ac:dyDescent="0.3">
      <c r="A128" s="83" t="s">
        <v>244</v>
      </c>
      <c r="B128" s="84" t="s">
        <v>37</v>
      </c>
      <c r="C128" s="84">
        <v>11</v>
      </c>
      <c r="D128" s="84" t="s">
        <v>38</v>
      </c>
      <c r="E128" s="85" t="s">
        <v>245</v>
      </c>
      <c r="F128" s="86">
        <v>2577909803112</v>
      </c>
      <c r="G128" s="88">
        <v>0</v>
      </c>
      <c r="H128" s="88">
        <v>0</v>
      </c>
      <c r="I128" s="88">
        <v>0</v>
      </c>
      <c r="J128" s="88">
        <v>0</v>
      </c>
      <c r="K128" s="88">
        <f t="shared" si="80"/>
        <v>0</v>
      </c>
      <c r="L128" s="256">
        <f>+F128+K128</f>
        <v>2577909803112</v>
      </c>
      <c r="M128" s="263">
        <f t="shared" si="71"/>
        <v>0.29775022007916113</v>
      </c>
      <c r="N128" s="88">
        <v>0</v>
      </c>
      <c r="O128" s="86">
        <v>2068937684103</v>
      </c>
      <c r="P128" s="88">
        <f>L128-O128</f>
        <v>508972119009</v>
      </c>
      <c r="Q128" s="86">
        <v>2068937684103</v>
      </c>
      <c r="R128" s="88">
        <f>+L128-Q128</f>
        <v>508972119009</v>
      </c>
      <c r="S128" s="86">
        <f>O128-Q128</f>
        <v>0</v>
      </c>
      <c r="T128" s="86">
        <v>2068937684103</v>
      </c>
      <c r="U128" s="88">
        <f>+Q128-T128</f>
        <v>0</v>
      </c>
      <c r="V128" s="86">
        <v>2068937684103</v>
      </c>
      <c r="W128" s="88">
        <f>+T128-V128</f>
        <v>0</v>
      </c>
      <c r="X128" s="284">
        <f t="shared" si="81"/>
        <v>0.80256403137356502</v>
      </c>
      <c r="Y128" s="284">
        <f t="shared" si="82"/>
        <v>0.80256403137356502</v>
      </c>
      <c r="Z128" s="284">
        <f t="shared" si="83"/>
        <v>0.80256403137356502</v>
      </c>
      <c r="AA128" s="284">
        <f t="shared" si="123"/>
        <v>1</v>
      </c>
      <c r="AB128" s="284">
        <f t="shared" si="124"/>
        <v>1</v>
      </c>
    </row>
    <row r="129" spans="1:16350" s="4" customFormat="1" ht="28.5" customHeight="1" thickBot="1" x14ac:dyDescent="0.3">
      <c r="A129" s="21" t="s">
        <v>246</v>
      </c>
      <c r="B129" s="89" t="s">
        <v>37</v>
      </c>
      <c r="C129" s="90">
        <v>10</v>
      </c>
      <c r="D129" s="89" t="s">
        <v>38</v>
      </c>
      <c r="E129" s="23" t="s">
        <v>247</v>
      </c>
      <c r="F129" s="24">
        <f t="shared" ref="F129:L129" si="125">+F132+F238+F263+F273+F279+F248</f>
        <v>4895916309483</v>
      </c>
      <c r="G129" s="24">
        <f t="shared" si="125"/>
        <v>266000000000</v>
      </c>
      <c r="H129" s="24">
        <f t="shared" si="125"/>
        <v>0</v>
      </c>
      <c r="I129" s="24">
        <f t="shared" si="125"/>
        <v>0</v>
      </c>
      <c r="J129" s="24">
        <f t="shared" si="125"/>
        <v>0</v>
      </c>
      <c r="K129" s="24">
        <f t="shared" si="125"/>
        <v>266000000000</v>
      </c>
      <c r="L129" s="248">
        <f t="shared" si="125"/>
        <v>5161916309483</v>
      </c>
      <c r="M129" s="25">
        <f t="shared" si="71"/>
        <v>0.59620461325814655</v>
      </c>
      <c r="N129" s="24">
        <f t="shared" ref="N129:W129" si="126">+N132+N238+N263+N273+N279+N248</f>
        <v>0</v>
      </c>
      <c r="O129" s="24">
        <f>+O132+O238+O263+O273+O279+O248</f>
        <v>4892178104974.5703</v>
      </c>
      <c r="P129" s="24">
        <f>+P132+P238+P263+P273+P279+P248+46000000000</f>
        <v>269738204508.42999</v>
      </c>
      <c r="Q129" s="24">
        <f t="shared" si="126"/>
        <v>3642419275023.1699</v>
      </c>
      <c r="R129" s="24">
        <f t="shared" si="126"/>
        <v>1473497034459.8298</v>
      </c>
      <c r="S129" s="24">
        <f t="shared" si="126"/>
        <v>1249758829951.3999</v>
      </c>
      <c r="T129" s="24">
        <f t="shared" si="126"/>
        <v>58850519390.270004</v>
      </c>
      <c r="U129" s="24">
        <f t="shared" si="126"/>
        <v>3583568755632.8999</v>
      </c>
      <c r="V129" s="24">
        <f t="shared" si="126"/>
        <v>58554785042.270004</v>
      </c>
      <c r="W129" s="24">
        <f t="shared" si="126"/>
        <v>295734348</v>
      </c>
      <c r="X129" s="31">
        <f t="shared" si="81"/>
        <v>0.70563315184549791</v>
      </c>
      <c r="Y129" s="243">
        <f t="shared" si="82"/>
        <v>1.1400905373486049E-2</v>
      </c>
      <c r="Z129" s="31">
        <f t="shared" si="83"/>
        <v>1.134361379216833E-2</v>
      </c>
      <c r="AA129" s="31">
        <f t="shared" si="123"/>
        <v>1.6156986592350944E-2</v>
      </c>
      <c r="AB129" s="32">
        <f t="shared" si="124"/>
        <v>0.99497482178468433</v>
      </c>
      <c r="AC129" s="289"/>
      <c r="AD129" s="289"/>
      <c r="AE129" s="289"/>
      <c r="AF129" s="289"/>
      <c r="AG129" s="289"/>
      <c r="AH129" s="290"/>
      <c r="AI129" s="291"/>
      <c r="AJ129" s="289"/>
      <c r="AK129" s="289"/>
      <c r="AL129" s="289"/>
      <c r="AM129" s="289"/>
      <c r="AN129" s="289"/>
      <c r="AO129" s="289"/>
      <c r="AP129" s="289"/>
      <c r="AQ129" s="289"/>
      <c r="AR129" s="289"/>
      <c r="AS129" s="289"/>
      <c r="AT129" s="292"/>
      <c r="AU129" s="293"/>
      <c r="AV129" s="292"/>
      <c r="AW129" s="292"/>
      <c r="AX129" s="292"/>
      <c r="AY129" s="285"/>
      <c r="AZ129" s="286"/>
      <c r="BA129" s="287"/>
      <c r="BB129" s="286"/>
      <c r="BC129" s="288"/>
      <c r="BD129" s="289"/>
      <c r="BE129" s="289"/>
      <c r="BF129" s="289"/>
      <c r="BG129" s="289"/>
      <c r="BH129" s="289"/>
      <c r="BI129" s="289"/>
      <c r="BJ129" s="290"/>
      <c r="BK129" s="291"/>
      <c r="BL129" s="289"/>
      <c r="BM129" s="289"/>
      <c r="BN129" s="289"/>
      <c r="BO129" s="289"/>
      <c r="BP129" s="289"/>
      <c r="BQ129" s="289"/>
      <c r="BR129" s="289"/>
      <c r="BS129" s="289"/>
      <c r="BT129" s="289"/>
      <c r="BU129" s="289"/>
      <c r="BV129" s="292"/>
      <c r="BW129" s="293"/>
      <c r="BX129" s="292"/>
      <c r="BY129" s="292"/>
      <c r="BZ129" s="292"/>
      <c r="CA129" s="285"/>
      <c r="CB129" s="286"/>
      <c r="CC129" s="287"/>
      <c r="CD129" s="286"/>
      <c r="CE129" s="288"/>
      <c r="CF129" s="289"/>
      <c r="CG129" s="289"/>
      <c r="CH129" s="289"/>
      <c r="CI129" s="289"/>
      <c r="CJ129" s="289"/>
      <c r="CK129" s="289"/>
      <c r="CL129" s="290"/>
      <c r="CM129" s="291"/>
      <c r="CN129" s="289"/>
      <c r="CO129" s="289"/>
      <c r="CP129" s="289"/>
      <c r="CQ129" s="289"/>
      <c r="CR129" s="289"/>
      <c r="CS129" s="289"/>
      <c r="CT129" s="289"/>
      <c r="CU129" s="289"/>
      <c r="CV129" s="289"/>
      <c r="CW129" s="289"/>
      <c r="CX129" s="292"/>
      <c r="CY129" s="293"/>
      <c r="CZ129" s="292"/>
      <c r="DA129" s="292"/>
      <c r="DB129" s="292"/>
      <c r="DC129" s="285"/>
      <c r="DD129" s="286"/>
      <c r="DE129" s="287"/>
      <c r="DF129" s="286"/>
      <c r="DG129" s="288"/>
      <c r="DH129" s="289"/>
      <c r="DI129" s="289"/>
      <c r="DJ129" s="289"/>
      <c r="DK129" s="289"/>
      <c r="DL129" s="289"/>
      <c r="DM129" s="289"/>
      <c r="DN129" s="290"/>
      <c r="DO129" s="291"/>
      <c r="DP129" s="289"/>
      <c r="DQ129" s="289"/>
      <c r="DR129" s="289"/>
      <c r="DS129" s="289"/>
      <c r="DT129" s="289"/>
      <c r="DU129" s="289"/>
      <c r="DV129" s="289"/>
      <c r="DW129" s="289"/>
      <c r="DX129" s="289"/>
      <c r="DY129" s="289"/>
      <c r="DZ129" s="292"/>
      <c r="EA129" s="293"/>
      <c r="EB129" s="292"/>
      <c r="EC129" s="292"/>
      <c r="ED129" s="292"/>
      <c r="EE129" s="285"/>
      <c r="EF129" s="286"/>
      <c r="EG129" s="287"/>
      <c r="EH129" s="286"/>
      <c r="EI129" s="288"/>
      <c r="EJ129" s="289"/>
      <c r="EK129" s="289"/>
      <c r="EL129" s="289"/>
      <c r="EM129" s="289"/>
      <c r="EN129" s="289"/>
      <c r="EO129" s="289"/>
      <c r="EP129" s="290"/>
      <c r="EQ129" s="291"/>
      <c r="ER129" s="289"/>
      <c r="ES129" s="289"/>
      <c r="ET129" s="289"/>
      <c r="EU129" s="289"/>
      <c r="EV129" s="289"/>
      <c r="EW129" s="289"/>
      <c r="EX129" s="289"/>
      <c r="EY129" s="289"/>
      <c r="EZ129" s="289"/>
      <c r="FA129" s="289"/>
      <c r="FB129" s="292"/>
      <c r="FC129" s="293"/>
      <c r="FD129" s="292"/>
      <c r="FE129" s="292"/>
      <c r="FF129" s="292"/>
      <c r="FG129" s="285"/>
      <c r="FH129" s="286"/>
      <c r="FI129" s="287"/>
      <c r="FJ129" s="286"/>
      <c r="FK129" s="288"/>
      <c r="FL129" s="289"/>
      <c r="FM129" s="289"/>
      <c r="FN129" s="289"/>
      <c r="FO129" s="289"/>
      <c r="FP129" s="289"/>
      <c r="FQ129" s="289"/>
      <c r="FR129" s="290"/>
      <c r="FS129" s="291"/>
      <c r="FT129" s="289"/>
      <c r="FU129" s="289"/>
      <c r="FV129" s="289"/>
      <c r="FW129" s="289"/>
      <c r="FX129" s="289"/>
      <c r="FY129" s="289"/>
      <c r="FZ129" s="289"/>
      <c r="GA129" s="289"/>
      <c r="GB129" s="289"/>
      <c r="GC129" s="289"/>
      <c r="GD129" s="292"/>
      <c r="GE129" s="293"/>
      <c r="GF129" s="292"/>
      <c r="GG129" s="292"/>
      <c r="GH129" s="292"/>
      <c r="GI129" s="285"/>
      <c r="GJ129" s="286"/>
      <c r="GK129" s="287"/>
      <c r="GL129" s="286"/>
      <c r="GM129" s="288"/>
      <c r="GN129" s="289"/>
      <c r="GO129" s="289"/>
      <c r="GP129" s="289"/>
      <c r="GQ129" s="289"/>
      <c r="GR129" s="289"/>
      <c r="GS129" s="289"/>
      <c r="GT129" s="290"/>
      <c r="GU129" s="291"/>
      <c r="GV129" s="289"/>
      <c r="GW129" s="289"/>
      <c r="GX129" s="289"/>
      <c r="GY129" s="289"/>
      <c r="GZ129" s="289"/>
      <c r="HA129" s="289"/>
      <c r="HB129" s="289"/>
      <c r="HC129" s="289"/>
      <c r="HD129" s="289"/>
      <c r="HE129" s="289"/>
      <c r="HF129" s="292"/>
      <c r="HG129" s="293"/>
      <c r="HH129" s="292"/>
      <c r="HI129" s="292"/>
      <c r="HJ129" s="292"/>
      <c r="HK129" s="285"/>
      <c r="HL129" s="286"/>
      <c r="HM129" s="287"/>
      <c r="HN129" s="286"/>
      <c r="HO129" s="288"/>
      <c r="HP129" s="289"/>
      <c r="HQ129" s="289"/>
      <c r="HR129" s="289"/>
      <c r="HS129" s="289"/>
      <c r="HT129" s="289"/>
      <c r="HU129" s="289"/>
      <c r="HV129" s="290"/>
      <c r="HW129" s="291"/>
      <c r="HX129" s="289"/>
      <c r="HY129" s="289"/>
      <c r="HZ129" s="289"/>
      <c r="IA129" s="289"/>
      <c r="IB129" s="289"/>
      <c r="IC129" s="289"/>
      <c r="ID129" s="289"/>
      <c r="IE129" s="289"/>
      <c r="IF129" s="289"/>
      <c r="IG129" s="289"/>
      <c r="IH129" s="292"/>
      <c r="II129" s="293"/>
      <c r="IJ129" s="292"/>
      <c r="IK129" s="292"/>
      <c r="IL129" s="292"/>
      <c r="IM129" s="285"/>
      <c r="IN129" s="286"/>
      <c r="IO129" s="287"/>
      <c r="IP129" s="286"/>
      <c r="IQ129" s="288"/>
      <c r="IR129" s="289"/>
      <c r="IS129" s="289"/>
      <c r="IT129" s="289"/>
      <c r="IU129" s="289"/>
      <c r="IV129" s="289"/>
      <c r="IW129" s="289"/>
      <c r="IX129" s="290"/>
      <c r="IY129" s="291"/>
      <c r="IZ129" s="289"/>
      <c r="JA129" s="289"/>
      <c r="JB129" s="289"/>
      <c r="JC129" s="289"/>
      <c r="JD129" s="289"/>
      <c r="JE129" s="289"/>
      <c r="JF129" s="289"/>
      <c r="JG129" s="289"/>
      <c r="JH129" s="289"/>
      <c r="JI129" s="289"/>
      <c r="JJ129" s="292"/>
      <c r="JK129" s="293"/>
      <c r="JL129" s="292"/>
      <c r="JM129" s="292"/>
      <c r="JN129" s="292"/>
      <c r="JO129" s="285"/>
      <c r="JP129" s="286"/>
      <c r="JQ129" s="287"/>
      <c r="JR129" s="286"/>
      <c r="JS129" s="288"/>
      <c r="JT129" s="289"/>
      <c r="JU129" s="289"/>
      <c r="JV129" s="289"/>
      <c r="JW129" s="289"/>
      <c r="JX129" s="289"/>
      <c r="JY129" s="289"/>
      <c r="JZ129" s="290"/>
      <c r="KA129" s="291"/>
      <c r="KB129" s="289"/>
      <c r="KC129" s="289"/>
      <c r="KD129" s="289"/>
      <c r="KE129" s="289"/>
      <c r="KF129" s="289"/>
      <c r="KG129" s="289"/>
      <c r="KH129" s="289"/>
      <c r="KI129" s="289"/>
      <c r="KJ129" s="289"/>
      <c r="KK129" s="289"/>
      <c r="KL129" s="292"/>
      <c r="KM129" s="293"/>
      <c r="KN129" s="292"/>
      <c r="KO129" s="292"/>
      <c r="KP129" s="292"/>
      <c r="KQ129" s="285"/>
      <c r="KR129" s="286"/>
      <c r="KS129" s="287"/>
      <c r="KT129" s="286"/>
      <c r="KU129" s="288"/>
      <c r="KV129" s="289"/>
      <c r="KW129" s="289"/>
      <c r="KX129" s="289"/>
      <c r="KY129" s="289"/>
      <c r="KZ129" s="289"/>
      <c r="LA129" s="289"/>
      <c r="LB129" s="290"/>
      <c r="LC129" s="291"/>
      <c r="LD129" s="289"/>
      <c r="LE129" s="289"/>
      <c r="LF129" s="289"/>
      <c r="LG129" s="289"/>
      <c r="LH129" s="289"/>
      <c r="LI129" s="289"/>
      <c r="LJ129" s="289"/>
      <c r="LK129" s="289"/>
      <c r="LL129" s="289"/>
      <c r="LM129" s="289"/>
      <c r="LN129" s="292"/>
      <c r="LO129" s="293"/>
      <c r="LP129" s="292"/>
      <c r="LQ129" s="292"/>
      <c r="LR129" s="292"/>
      <c r="LS129" s="285"/>
      <c r="LT129" s="286"/>
      <c r="LU129" s="287"/>
      <c r="LV129" s="286"/>
      <c r="LW129" s="288"/>
      <c r="LX129" s="289"/>
      <c r="LY129" s="289"/>
      <c r="LZ129" s="289"/>
      <c r="MA129" s="289"/>
      <c r="MB129" s="289"/>
      <c r="MC129" s="289"/>
      <c r="MD129" s="290"/>
      <c r="ME129" s="291"/>
      <c r="MF129" s="289"/>
      <c r="MG129" s="289"/>
      <c r="MH129" s="289"/>
      <c r="MI129" s="289"/>
      <c r="MJ129" s="289"/>
      <c r="MK129" s="289"/>
      <c r="ML129" s="289"/>
      <c r="MM129" s="289"/>
      <c r="MN129" s="289"/>
      <c r="MO129" s="289"/>
      <c r="MP129" s="292"/>
      <c r="MQ129" s="293"/>
      <c r="MR129" s="292"/>
      <c r="MS129" s="292"/>
      <c r="MT129" s="292"/>
      <c r="MU129" s="285"/>
      <c r="MV129" s="286"/>
      <c r="MW129" s="287"/>
      <c r="MX129" s="286"/>
      <c r="MY129" s="288"/>
      <c r="MZ129" s="289"/>
      <c r="NA129" s="289"/>
      <c r="NB129" s="289"/>
      <c r="NC129" s="289"/>
      <c r="ND129" s="289"/>
      <c r="NE129" s="289"/>
      <c r="NF129" s="290"/>
      <c r="NG129" s="291"/>
      <c r="NH129" s="289"/>
      <c r="NI129" s="289"/>
      <c r="NJ129" s="289"/>
      <c r="NK129" s="289"/>
      <c r="NL129" s="289"/>
      <c r="NM129" s="289"/>
      <c r="NN129" s="289"/>
      <c r="NO129" s="289"/>
      <c r="NP129" s="289"/>
      <c r="NQ129" s="289"/>
      <c r="NR129" s="292"/>
      <c r="NS129" s="293"/>
      <c r="NT129" s="292"/>
      <c r="NU129" s="292"/>
      <c r="NV129" s="292"/>
      <c r="NW129" s="285"/>
      <c r="NX129" s="286"/>
      <c r="NY129" s="287"/>
      <c r="NZ129" s="286"/>
      <c r="OA129" s="288"/>
      <c r="OB129" s="289"/>
      <c r="OC129" s="289"/>
      <c r="OD129" s="289"/>
      <c r="OE129" s="289"/>
      <c r="OF129" s="289"/>
      <c r="OG129" s="289"/>
      <c r="OH129" s="290"/>
      <c r="OI129" s="291"/>
      <c r="OJ129" s="289"/>
      <c r="OK129" s="289"/>
      <c r="OL129" s="289"/>
      <c r="OM129" s="289"/>
      <c r="ON129" s="289"/>
      <c r="OO129" s="289"/>
      <c r="OP129" s="289"/>
      <c r="OQ129" s="289"/>
      <c r="OR129" s="289"/>
      <c r="OS129" s="289"/>
      <c r="OT129" s="292"/>
      <c r="OU129" s="293"/>
      <c r="OV129" s="292"/>
      <c r="OW129" s="292"/>
      <c r="OX129" s="292"/>
      <c r="OY129" s="285"/>
      <c r="OZ129" s="286"/>
      <c r="PA129" s="287"/>
      <c r="PB129" s="286"/>
      <c r="PC129" s="288"/>
      <c r="PD129" s="289"/>
      <c r="PE129" s="289"/>
      <c r="PF129" s="289"/>
      <c r="PG129" s="289"/>
      <c r="PH129" s="289"/>
      <c r="PI129" s="289"/>
      <c r="PJ129" s="290"/>
      <c r="PK129" s="291"/>
      <c r="PL129" s="289"/>
      <c r="PM129" s="289"/>
      <c r="PN129" s="289"/>
      <c r="PO129" s="289"/>
      <c r="PP129" s="289"/>
      <c r="PQ129" s="289"/>
      <c r="PR129" s="289"/>
      <c r="PS129" s="289"/>
      <c r="PT129" s="289"/>
      <c r="PU129" s="289"/>
      <c r="PV129" s="292"/>
      <c r="PW129" s="293"/>
      <c r="PX129" s="292"/>
      <c r="PY129" s="292"/>
      <c r="PZ129" s="292"/>
      <c r="QA129" s="285"/>
      <c r="QB129" s="286"/>
      <c r="QC129" s="287"/>
      <c r="QD129" s="286"/>
      <c r="QE129" s="288"/>
      <c r="QF129" s="289"/>
      <c r="QG129" s="289"/>
      <c r="QH129" s="289"/>
      <c r="QI129" s="289"/>
      <c r="QJ129" s="289"/>
      <c r="QK129" s="289"/>
      <c r="QL129" s="290"/>
      <c r="QM129" s="291"/>
      <c r="QN129" s="289"/>
      <c r="QO129" s="289"/>
      <c r="QP129" s="289"/>
      <c r="QQ129" s="289"/>
      <c r="QR129" s="289"/>
      <c r="QS129" s="289"/>
      <c r="QT129" s="289"/>
      <c r="QU129" s="289"/>
      <c r="QV129" s="289"/>
      <c r="QW129" s="289"/>
      <c r="QX129" s="292"/>
      <c r="QY129" s="293"/>
      <c r="QZ129" s="292"/>
      <c r="RA129" s="292"/>
      <c r="RB129" s="292"/>
      <c r="RC129" s="285"/>
      <c r="RD129" s="286"/>
      <c r="RE129" s="287"/>
      <c r="RF129" s="286"/>
      <c r="RG129" s="288"/>
      <c r="RH129" s="289"/>
      <c r="RI129" s="289"/>
      <c r="RJ129" s="289"/>
      <c r="RK129" s="289"/>
      <c r="RL129" s="289"/>
      <c r="RM129" s="289"/>
      <c r="RN129" s="290"/>
      <c r="RO129" s="291"/>
      <c r="RP129" s="289"/>
      <c r="RQ129" s="289"/>
      <c r="RR129" s="289"/>
      <c r="RS129" s="289"/>
      <c r="RT129" s="289"/>
      <c r="RU129" s="289"/>
      <c r="RV129" s="289"/>
      <c r="RW129" s="289"/>
      <c r="RX129" s="289"/>
      <c r="RY129" s="289"/>
      <c r="RZ129" s="292"/>
      <c r="SA129" s="293"/>
      <c r="SB129" s="292"/>
      <c r="SC129" s="292"/>
      <c r="SD129" s="292"/>
      <c r="SE129" s="285"/>
      <c r="SF129" s="286"/>
      <c r="SG129" s="287"/>
      <c r="SH129" s="286"/>
      <c r="SI129" s="288"/>
      <c r="SJ129" s="289"/>
      <c r="SK129" s="289"/>
      <c r="SL129" s="289"/>
      <c r="SM129" s="289"/>
      <c r="SN129" s="289"/>
      <c r="SO129" s="289"/>
      <c r="SP129" s="290"/>
      <c r="SQ129" s="291"/>
      <c r="SR129" s="289"/>
      <c r="SS129" s="289"/>
      <c r="ST129" s="289"/>
      <c r="SU129" s="289"/>
      <c r="SV129" s="289"/>
      <c r="SW129" s="289"/>
      <c r="SX129" s="289"/>
      <c r="SY129" s="289"/>
      <c r="SZ129" s="289"/>
      <c r="TA129" s="289"/>
      <c r="TB129" s="292"/>
      <c r="TC129" s="293"/>
      <c r="TD129" s="292"/>
      <c r="TE129" s="292"/>
      <c r="TF129" s="292"/>
      <c r="TG129" s="285"/>
      <c r="TH129" s="286"/>
      <c r="TI129" s="287"/>
      <c r="TJ129" s="286"/>
      <c r="TK129" s="288"/>
      <c r="TL129" s="289"/>
      <c r="TM129" s="289"/>
      <c r="TN129" s="289"/>
      <c r="TO129" s="289"/>
      <c r="TP129" s="289"/>
      <c r="TQ129" s="289"/>
      <c r="TR129" s="290"/>
      <c r="TS129" s="291"/>
      <c r="TT129" s="289"/>
      <c r="TU129" s="289"/>
      <c r="TV129" s="289"/>
      <c r="TW129" s="289"/>
      <c r="TX129" s="289"/>
      <c r="TY129" s="289"/>
      <c r="TZ129" s="289"/>
      <c r="UA129" s="289"/>
      <c r="UB129" s="289"/>
      <c r="UC129" s="289"/>
      <c r="UD129" s="292"/>
      <c r="UE129" s="293"/>
      <c r="UF129" s="292"/>
      <c r="UG129" s="292"/>
      <c r="UH129" s="292"/>
      <c r="UI129" s="285"/>
      <c r="UJ129" s="286"/>
      <c r="UK129" s="287"/>
      <c r="UL129" s="286"/>
      <c r="UM129" s="288"/>
      <c r="UN129" s="289"/>
      <c r="UO129" s="289"/>
      <c r="UP129" s="289"/>
      <c r="UQ129" s="289"/>
      <c r="UR129" s="289"/>
      <c r="US129" s="289"/>
      <c r="UT129" s="290"/>
      <c r="UU129" s="291"/>
      <c r="UV129" s="289"/>
      <c r="UW129" s="289"/>
      <c r="UX129" s="289"/>
      <c r="UY129" s="289"/>
      <c r="UZ129" s="289"/>
      <c r="VA129" s="289"/>
      <c r="VB129" s="289"/>
      <c r="VC129" s="289"/>
      <c r="VD129" s="289"/>
      <c r="VE129" s="289"/>
      <c r="VF129" s="292"/>
      <c r="VG129" s="293"/>
      <c r="VH129" s="292"/>
      <c r="VI129" s="292"/>
      <c r="VJ129" s="292"/>
      <c r="VK129" s="285"/>
      <c r="VL129" s="286"/>
      <c r="VM129" s="287"/>
      <c r="VN129" s="286"/>
      <c r="VO129" s="288"/>
      <c r="VP129" s="289"/>
      <c r="VQ129" s="289"/>
      <c r="VR129" s="289"/>
      <c r="VS129" s="289"/>
      <c r="VT129" s="289"/>
      <c r="VU129" s="289"/>
      <c r="VV129" s="290"/>
      <c r="VW129" s="291"/>
      <c r="VX129" s="289"/>
      <c r="VY129" s="289"/>
      <c r="VZ129" s="289"/>
      <c r="WA129" s="289"/>
      <c r="WB129" s="289"/>
      <c r="WC129" s="289"/>
      <c r="WD129" s="289"/>
      <c r="WE129" s="289"/>
      <c r="WF129" s="289"/>
      <c r="WG129" s="289"/>
      <c r="WH129" s="292"/>
      <c r="WI129" s="293"/>
      <c r="WJ129" s="292"/>
      <c r="WK129" s="292"/>
      <c r="WL129" s="292"/>
      <c r="WM129" s="285"/>
      <c r="WN129" s="286"/>
      <c r="WO129" s="287"/>
      <c r="WP129" s="286"/>
      <c r="WQ129" s="288"/>
      <c r="WR129" s="289"/>
      <c r="WS129" s="289"/>
      <c r="WT129" s="289"/>
      <c r="WU129" s="289"/>
      <c r="WV129" s="289"/>
      <c r="WW129" s="289"/>
      <c r="WX129" s="290"/>
      <c r="WY129" s="291"/>
      <c r="WZ129" s="289"/>
      <c r="XA129" s="289"/>
      <c r="XB129" s="289"/>
      <c r="XC129" s="289"/>
      <c r="XD129" s="289"/>
      <c r="XE129" s="289"/>
      <c r="XF129" s="289"/>
      <c r="XG129" s="289"/>
      <c r="XH129" s="289"/>
      <c r="XI129" s="289"/>
      <c r="XJ129" s="292"/>
      <c r="XK129" s="293"/>
      <c r="XL129" s="292"/>
      <c r="XM129" s="292"/>
      <c r="XN129" s="292"/>
      <c r="XO129" s="285"/>
      <c r="XP129" s="286"/>
      <c r="XQ129" s="287"/>
      <c r="XR129" s="286"/>
      <c r="XS129" s="288"/>
      <c r="XT129" s="289"/>
      <c r="XU129" s="289"/>
      <c r="XV129" s="289"/>
      <c r="XW129" s="289"/>
      <c r="XX129" s="289"/>
      <c r="XY129" s="289"/>
      <c r="XZ129" s="290"/>
      <c r="YA129" s="291"/>
      <c r="YB129" s="289"/>
      <c r="YC129" s="289"/>
      <c r="YD129" s="289"/>
      <c r="YE129" s="289"/>
      <c r="YF129" s="289"/>
      <c r="YG129" s="289"/>
      <c r="YH129" s="289"/>
      <c r="YI129" s="289"/>
      <c r="YJ129" s="289"/>
      <c r="YK129" s="289"/>
      <c r="YL129" s="292"/>
      <c r="YM129" s="293"/>
      <c r="YN129" s="292"/>
      <c r="YO129" s="292"/>
      <c r="YP129" s="292"/>
      <c r="YQ129" s="285"/>
      <c r="YR129" s="286"/>
      <c r="YS129" s="287"/>
      <c r="YT129" s="286"/>
      <c r="YU129" s="288"/>
      <c r="YV129" s="289"/>
      <c r="YW129" s="289"/>
      <c r="YX129" s="289"/>
      <c r="YY129" s="289"/>
      <c r="YZ129" s="289"/>
      <c r="ZA129" s="289"/>
      <c r="ZB129" s="290"/>
      <c r="ZC129" s="291"/>
      <c r="ZD129" s="289"/>
      <c r="ZE129" s="289"/>
      <c r="ZF129" s="289"/>
      <c r="ZG129" s="289"/>
      <c r="ZH129" s="289"/>
      <c r="ZI129" s="289"/>
      <c r="ZJ129" s="289"/>
      <c r="ZK129" s="289"/>
      <c r="ZL129" s="289"/>
      <c r="ZM129" s="289"/>
      <c r="ZN129" s="292"/>
      <c r="ZO129" s="293"/>
      <c r="ZP129" s="292"/>
      <c r="ZQ129" s="292"/>
      <c r="ZR129" s="292"/>
      <c r="ZS129" s="285"/>
      <c r="ZT129" s="286"/>
      <c r="ZU129" s="287"/>
      <c r="ZV129" s="286"/>
      <c r="ZW129" s="288"/>
      <c r="ZX129" s="289"/>
      <c r="ZY129" s="289"/>
      <c r="ZZ129" s="289"/>
      <c r="AAA129" s="289"/>
      <c r="AAB129" s="289"/>
      <c r="AAC129" s="289"/>
      <c r="AAD129" s="290"/>
      <c r="AAE129" s="291"/>
      <c r="AAF129" s="289"/>
      <c r="AAG129" s="289"/>
      <c r="AAH129" s="289"/>
      <c r="AAI129" s="289"/>
      <c r="AAJ129" s="289"/>
      <c r="AAK129" s="289"/>
      <c r="AAL129" s="289"/>
      <c r="AAM129" s="289"/>
      <c r="AAN129" s="289"/>
      <c r="AAO129" s="289"/>
      <c r="AAP129" s="292"/>
      <c r="AAQ129" s="293"/>
      <c r="AAR129" s="292"/>
      <c r="AAS129" s="292"/>
      <c r="AAT129" s="292"/>
      <c r="AAU129" s="285"/>
      <c r="AAV129" s="286"/>
      <c r="AAW129" s="287"/>
      <c r="AAX129" s="286"/>
      <c r="AAY129" s="288"/>
      <c r="AAZ129" s="289"/>
      <c r="ABA129" s="289"/>
      <c r="ABB129" s="289"/>
      <c r="ABC129" s="289"/>
      <c r="ABD129" s="289"/>
      <c r="ABE129" s="289"/>
      <c r="ABF129" s="290"/>
      <c r="ABG129" s="291"/>
      <c r="ABH129" s="289"/>
      <c r="ABI129" s="289"/>
      <c r="ABJ129" s="289"/>
      <c r="ABK129" s="289"/>
      <c r="ABL129" s="289"/>
      <c r="ABM129" s="289"/>
      <c r="ABN129" s="289"/>
      <c r="ABO129" s="289"/>
      <c r="ABP129" s="289"/>
      <c r="ABQ129" s="289"/>
      <c r="ABR129" s="292"/>
      <c r="ABS129" s="293"/>
      <c r="ABT129" s="292"/>
      <c r="ABU129" s="292"/>
      <c r="ABV129" s="292"/>
      <c r="ABW129" s="285"/>
      <c r="ABX129" s="286"/>
      <c r="ABY129" s="287"/>
      <c r="ABZ129" s="286"/>
      <c r="ACA129" s="288"/>
      <c r="ACB129" s="289"/>
      <c r="ACC129" s="289"/>
      <c r="ACD129" s="289"/>
      <c r="ACE129" s="289"/>
      <c r="ACF129" s="289"/>
      <c r="ACG129" s="289"/>
      <c r="ACH129" s="290"/>
      <c r="ACI129" s="291"/>
      <c r="ACJ129" s="289"/>
      <c r="ACK129" s="289"/>
      <c r="ACL129" s="289"/>
      <c r="ACM129" s="289"/>
      <c r="ACN129" s="289"/>
      <c r="ACO129" s="289"/>
      <c r="ACP129" s="289"/>
      <c r="ACQ129" s="289"/>
      <c r="ACR129" s="289"/>
      <c r="ACS129" s="289"/>
      <c r="ACT129" s="292"/>
      <c r="ACU129" s="293"/>
      <c r="ACV129" s="292"/>
      <c r="ACW129" s="292"/>
      <c r="ACX129" s="292"/>
      <c r="ACY129" s="285"/>
      <c r="ACZ129" s="286"/>
      <c r="ADA129" s="287"/>
      <c r="ADB129" s="286"/>
      <c r="ADC129" s="288"/>
      <c r="ADD129" s="289"/>
      <c r="ADE129" s="289"/>
      <c r="ADF129" s="289"/>
      <c r="ADG129" s="289"/>
      <c r="ADH129" s="289"/>
      <c r="ADI129" s="289"/>
      <c r="ADJ129" s="290"/>
      <c r="ADK129" s="291"/>
      <c r="ADL129" s="289"/>
      <c r="ADM129" s="289"/>
      <c r="ADN129" s="289"/>
      <c r="ADO129" s="289"/>
      <c r="ADP129" s="289"/>
      <c r="ADQ129" s="289"/>
      <c r="ADR129" s="289"/>
      <c r="ADS129" s="289"/>
      <c r="ADT129" s="289"/>
      <c r="ADU129" s="289"/>
      <c r="ADV129" s="292"/>
      <c r="ADW129" s="293"/>
      <c r="ADX129" s="292"/>
      <c r="ADY129" s="292"/>
      <c r="ADZ129" s="292"/>
      <c r="AEA129" s="285"/>
      <c r="AEB129" s="286"/>
      <c r="AEC129" s="287"/>
      <c r="AED129" s="286"/>
      <c r="AEE129" s="288"/>
      <c r="AEF129" s="289"/>
      <c r="AEG129" s="289"/>
      <c r="AEH129" s="289"/>
      <c r="AEI129" s="289"/>
      <c r="AEJ129" s="289"/>
      <c r="AEK129" s="289"/>
      <c r="AEL129" s="290"/>
      <c r="AEM129" s="291"/>
      <c r="AEN129" s="289"/>
      <c r="AEO129" s="289"/>
      <c r="AEP129" s="289"/>
      <c r="AEQ129" s="289"/>
      <c r="AER129" s="289"/>
      <c r="AES129" s="289"/>
      <c r="AET129" s="289"/>
      <c r="AEU129" s="289"/>
      <c r="AEV129" s="289"/>
      <c r="AEW129" s="289"/>
      <c r="AEX129" s="292"/>
      <c r="AEY129" s="293"/>
      <c r="AEZ129" s="292"/>
      <c r="AFA129" s="292"/>
      <c r="AFB129" s="292"/>
      <c r="AFC129" s="285"/>
      <c r="AFD129" s="286"/>
      <c r="AFE129" s="287"/>
      <c r="AFF129" s="286"/>
      <c r="AFG129" s="288"/>
      <c r="AFH129" s="289"/>
      <c r="AFI129" s="289"/>
      <c r="AFJ129" s="289"/>
      <c r="AFK129" s="289"/>
      <c r="AFL129" s="289"/>
      <c r="AFM129" s="289"/>
      <c r="AFN129" s="290"/>
      <c r="AFO129" s="291"/>
      <c r="AFP129" s="289"/>
      <c r="AFQ129" s="289"/>
      <c r="AFR129" s="289"/>
      <c r="AFS129" s="289"/>
      <c r="AFT129" s="289"/>
      <c r="AFU129" s="289"/>
      <c r="AFV129" s="289"/>
      <c r="AFW129" s="289"/>
      <c r="AFX129" s="289"/>
      <c r="AFY129" s="289"/>
      <c r="AFZ129" s="292"/>
      <c r="AGA129" s="293"/>
      <c r="AGB129" s="292"/>
      <c r="AGC129" s="292"/>
      <c r="AGD129" s="292"/>
      <c r="AGE129" s="285"/>
      <c r="AGF129" s="286"/>
      <c r="AGG129" s="287"/>
      <c r="AGH129" s="286"/>
      <c r="AGI129" s="288"/>
      <c r="AGJ129" s="289"/>
      <c r="AGK129" s="289"/>
      <c r="AGL129" s="289"/>
      <c r="AGM129" s="289"/>
      <c r="AGN129" s="289"/>
      <c r="AGO129" s="289"/>
      <c r="AGP129" s="290"/>
      <c r="AGQ129" s="291"/>
      <c r="AGR129" s="289"/>
      <c r="AGS129" s="289"/>
      <c r="AGT129" s="289"/>
      <c r="AGU129" s="289"/>
      <c r="AGV129" s="289"/>
      <c r="AGW129" s="289"/>
      <c r="AGX129" s="289"/>
      <c r="AGY129" s="289"/>
      <c r="AGZ129" s="289"/>
      <c r="AHA129" s="289"/>
      <c r="AHB129" s="292"/>
      <c r="AHC129" s="293"/>
      <c r="AHD129" s="292"/>
      <c r="AHE129" s="292"/>
      <c r="AHF129" s="292"/>
      <c r="AHG129" s="285"/>
      <c r="AHH129" s="286"/>
      <c r="AHI129" s="287"/>
      <c r="AHJ129" s="286"/>
      <c r="AHK129" s="288"/>
      <c r="AHL129" s="289"/>
      <c r="AHM129" s="289"/>
      <c r="AHN129" s="289"/>
      <c r="AHO129" s="289"/>
      <c r="AHP129" s="289"/>
      <c r="AHQ129" s="289"/>
      <c r="AHR129" s="290"/>
      <c r="AHS129" s="291"/>
      <c r="AHT129" s="289"/>
      <c r="AHU129" s="289"/>
      <c r="AHV129" s="289"/>
      <c r="AHW129" s="289"/>
      <c r="AHX129" s="289"/>
      <c r="AHY129" s="289"/>
      <c r="AHZ129" s="289"/>
      <c r="AIA129" s="289"/>
      <c r="AIB129" s="289"/>
      <c r="AIC129" s="289"/>
      <c r="AID129" s="292"/>
      <c r="AIE129" s="293"/>
      <c r="AIF129" s="292"/>
      <c r="AIG129" s="292"/>
      <c r="AIH129" s="292"/>
      <c r="AII129" s="285"/>
      <c r="AIJ129" s="286"/>
      <c r="AIK129" s="287"/>
      <c r="AIL129" s="286"/>
      <c r="AIM129" s="288"/>
      <c r="AIN129" s="289"/>
      <c r="AIO129" s="289"/>
      <c r="AIP129" s="289"/>
      <c r="AIQ129" s="289"/>
      <c r="AIR129" s="289"/>
      <c r="AIS129" s="289"/>
      <c r="AIT129" s="290"/>
      <c r="AIU129" s="291"/>
      <c r="AIV129" s="289"/>
      <c r="AIW129" s="289"/>
      <c r="AIX129" s="289"/>
      <c r="AIY129" s="289"/>
      <c r="AIZ129" s="289"/>
      <c r="AJA129" s="289"/>
      <c r="AJB129" s="289"/>
      <c r="AJC129" s="289"/>
      <c r="AJD129" s="289"/>
      <c r="AJE129" s="289"/>
      <c r="AJF129" s="292"/>
      <c r="AJG129" s="293"/>
      <c r="AJH129" s="292"/>
      <c r="AJI129" s="292"/>
      <c r="AJJ129" s="292"/>
      <c r="AJK129" s="285"/>
      <c r="AJL129" s="286"/>
      <c r="AJM129" s="287"/>
      <c r="AJN129" s="286"/>
      <c r="AJO129" s="288"/>
      <c r="AJP129" s="289"/>
      <c r="AJQ129" s="289"/>
      <c r="AJR129" s="289"/>
      <c r="AJS129" s="289"/>
      <c r="AJT129" s="289"/>
      <c r="AJU129" s="289"/>
      <c r="AJV129" s="290"/>
      <c r="AJW129" s="291"/>
      <c r="AJX129" s="289"/>
      <c r="AJY129" s="289"/>
      <c r="AJZ129" s="289"/>
      <c r="AKA129" s="289"/>
      <c r="AKB129" s="289"/>
      <c r="AKC129" s="289"/>
      <c r="AKD129" s="289"/>
      <c r="AKE129" s="289"/>
      <c r="AKF129" s="289"/>
      <c r="AKG129" s="289"/>
      <c r="AKH129" s="292"/>
      <c r="AKI129" s="293"/>
      <c r="AKJ129" s="292"/>
      <c r="AKK129" s="292"/>
      <c r="AKL129" s="292"/>
      <c r="AKM129" s="285"/>
      <c r="AKN129" s="286"/>
      <c r="AKO129" s="287"/>
      <c r="AKP129" s="286"/>
      <c r="AKQ129" s="288"/>
      <c r="AKR129" s="289"/>
      <c r="AKS129" s="289"/>
      <c r="AKT129" s="289"/>
      <c r="AKU129" s="289"/>
      <c r="AKV129" s="289"/>
      <c r="AKW129" s="289"/>
      <c r="AKX129" s="290"/>
      <c r="AKY129" s="291"/>
      <c r="AKZ129" s="289"/>
      <c r="ALA129" s="289"/>
      <c r="ALB129" s="289"/>
      <c r="ALC129" s="289"/>
      <c r="ALD129" s="289"/>
      <c r="ALE129" s="289"/>
      <c r="ALF129" s="289"/>
      <c r="ALG129" s="289"/>
      <c r="ALH129" s="289"/>
      <c r="ALI129" s="289"/>
      <c r="ALJ129" s="292"/>
      <c r="ALK129" s="293"/>
      <c r="ALL129" s="292"/>
      <c r="ALM129" s="292"/>
      <c r="ALN129" s="292"/>
      <c r="ALO129" s="285"/>
      <c r="ALP129" s="286"/>
      <c r="ALQ129" s="287"/>
      <c r="ALR129" s="286"/>
      <c r="ALS129" s="288"/>
      <c r="ALT129" s="289"/>
      <c r="ALU129" s="289"/>
      <c r="ALV129" s="289"/>
      <c r="ALW129" s="289"/>
      <c r="ALX129" s="289"/>
      <c r="ALY129" s="289"/>
      <c r="ALZ129" s="290"/>
      <c r="AMA129" s="291"/>
      <c r="AMB129" s="289"/>
      <c r="AMC129" s="289"/>
      <c r="AMD129" s="289"/>
      <c r="AME129" s="289"/>
      <c r="AMF129" s="289"/>
      <c r="AMG129" s="289"/>
      <c r="AMH129" s="289"/>
      <c r="AMI129" s="289"/>
      <c r="AMJ129" s="289"/>
      <c r="AMK129" s="289"/>
      <c r="AML129" s="292"/>
      <c r="AMM129" s="293"/>
      <c r="AMN129" s="292"/>
      <c r="AMO129" s="292"/>
      <c r="AMP129" s="292"/>
      <c r="AMQ129" s="285"/>
      <c r="AMR129" s="286"/>
      <c r="AMS129" s="287"/>
      <c r="AMT129" s="286"/>
      <c r="AMU129" s="288"/>
      <c r="AMV129" s="289"/>
      <c r="AMW129" s="289"/>
      <c r="AMX129" s="289"/>
      <c r="AMY129" s="289"/>
      <c r="AMZ129" s="289"/>
      <c r="ANA129" s="289"/>
      <c r="ANB129" s="290"/>
      <c r="ANC129" s="291"/>
      <c r="AND129" s="289"/>
      <c r="ANE129" s="289"/>
      <c r="ANF129" s="289"/>
      <c r="ANG129" s="289"/>
      <c r="ANH129" s="289"/>
      <c r="ANI129" s="289"/>
      <c r="ANJ129" s="289"/>
      <c r="ANK129" s="289"/>
      <c r="ANL129" s="289"/>
      <c r="ANM129" s="289"/>
      <c r="ANN129" s="292"/>
      <c r="ANO129" s="293"/>
      <c r="ANP129" s="292"/>
      <c r="ANQ129" s="292"/>
      <c r="ANR129" s="292"/>
      <c r="ANS129" s="285"/>
      <c r="ANT129" s="286"/>
      <c r="ANU129" s="287"/>
      <c r="ANV129" s="286"/>
      <c r="ANW129" s="288"/>
      <c r="ANX129" s="289"/>
      <c r="ANY129" s="289"/>
      <c r="ANZ129" s="289"/>
      <c r="AOA129" s="289"/>
      <c r="AOB129" s="289"/>
      <c r="AOC129" s="289"/>
      <c r="AOD129" s="290"/>
      <c r="AOE129" s="291"/>
      <c r="AOF129" s="289"/>
      <c r="AOG129" s="289"/>
      <c r="AOH129" s="289"/>
      <c r="AOI129" s="289"/>
      <c r="AOJ129" s="289"/>
      <c r="AOK129" s="289"/>
      <c r="AOL129" s="289"/>
      <c r="AOM129" s="289"/>
      <c r="AON129" s="289"/>
      <c r="AOO129" s="289"/>
      <c r="AOP129" s="292"/>
      <c r="AOQ129" s="293"/>
      <c r="AOR129" s="292"/>
      <c r="AOS129" s="292"/>
      <c r="AOT129" s="292"/>
      <c r="AOU129" s="285"/>
      <c r="AOV129" s="286"/>
      <c r="AOW129" s="287"/>
      <c r="AOX129" s="286"/>
      <c r="AOY129" s="288"/>
      <c r="AOZ129" s="289"/>
      <c r="APA129" s="289"/>
      <c r="APB129" s="289"/>
      <c r="APC129" s="289"/>
      <c r="APD129" s="289"/>
      <c r="APE129" s="289"/>
      <c r="APF129" s="290"/>
      <c r="APG129" s="291"/>
      <c r="APH129" s="289"/>
      <c r="API129" s="289"/>
      <c r="APJ129" s="289"/>
      <c r="APK129" s="289"/>
      <c r="APL129" s="289"/>
      <c r="APM129" s="289"/>
      <c r="APN129" s="289"/>
      <c r="APO129" s="289"/>
      <c r="APP129" s="289"/>
      <c r="APQ129" s="289"/>
      <c r="APR129" s="292"/>
      <c r="APS129" s="293"/>
      <c r="APT129" s="292"/>
      <c r="APU129" s="292"/>
      <c r="APV129" s="292"/>
      <c r="APW129" s="285"/>
      <c r="APX129" s="286"/>
      <c r="APY129" s="287"/>
      <c r="APZ129" s="286"/>
      <c r="AQA129" s="288"/>
      <c r="AQB129" s="289"/>
      <c r="AQC129" s="289"/>
      <c r="AQD129" s="289"/>
      <c r="AQE129" s="289"/>
      <c r="AQF129" s="289"/>
      <c r="AQG129" s="289"/>
      <c r="AQH129" s="290"/>
      <c r="AQI129" s="291"/>
      <c r="AQJ129" s="289"/>
      <c r="AQK129" s="289"/>
      <c r="AQL129" s="289"/>
      <c r="AQM129" s="289"/>
      <c r="AQN129" s="289"/>
      <c r="AQO129" s="289"/>
      <c r="AQP129" s="289"/>
      <c r="AQQ129" s="289"/>
      <c r="AQR129" s="289"/>
      <c r="AQS129" s="289"/>
      <c r="AQT129" s="292"/>
      <c r="AQU129" s="293"/>
      <c r="AQV129" s="292"/>
      <c r="AQW129" s="292"/>
      <c r="AQX129" s="292"/>
      <c r="AQY129" s="285"/>
      <c r="AQZ129" s="286"/>
      <c r="ARA129" s="287"/>
      <c r="ARB129" s="286"/>
      <c r="ARC129" s="288"/>
      <c r="ARD129" s="289"/>
      <c r="ARE129" s="289"/>
      <c r="ARF129" s="289"/>
      <c r="ARG129" s="289"/>
      <c r="ARH129" s="289"/>
      <c r="ARI129" s="289"/>
      <c r="ARJ129" s="290"/>
      <c r="ARK129" s="291"/>
      <c r="ARL129" s="289"/>
      <c r="ARM129" s="289"/>
      <c r="ARN129" s="289"/>
      <c r="ARO129" s="289"/>
      <c r="ARP129" s="289"/>
      <c r="ARQ129" s="289"/>
      <c r="ARR129" s="289"/>
      <c r="ARS129" s="289"/>
      <c r="ART129" s="289"/>
      <c r="ARU129" s="289"/>
      <c r="ARV129" s="292"/>
      <c r="ARW129" s="293"/>
      <c r="ARX129" s="292"/>
      <c r="ARY129" s="292"/>
      <c r="ARZ129" s="292"/>
      <c r="ASA129" s="285"/>
      <c r="ASB129" s="286"/>
      <c r="ASC129" s="287"/>
      <c r="ASD129" s="286"/>
      <c r="ASE129" s="288"/>
      <c r="ASF129" s="289"/>
      <c r="ASG129" s="289"/>
      <c r="ASH129" s="289"/>
      <c r="ASI129" s="289"/>
      <c r="ASJ129" s="289"/>
      <c r="ASK129" s="289"/>
      <c r="ASL129" s="290"/>
      <c r="ASM129" s="291"/>
      <c r="ASN129" s="289"/>
      <c r="ASO129" s="289"/>
      <c r="ASP129" s="289"/>
      <c r="ASQ129" s="289"/>
      <c r="ASR129" s="289"/>
      <c r="ASS129" s="289"/>
      <c r="AST129" s="289"/>
      <c r="ASU129" s="289"/>
      <c r="ASV129" s="289"/>
      <c r="ASW129" s="289"/>
      <c r="ASX129" s="292"/>
      <c r="ASY129" s="293"/>
      <c r="ASZ129" s="292"/>
      <c r="ATA129" s="292"/>
      <c r="ATB129" s="292"/>
      <c r="ATC129" s="285"/>
      <c r="ATD129" s="286"/>
      <c r="ATE129" s="287"/>
      <c r="ATF129" s="286"/>
      <c r="ATG129" s="288"/>
      <c r="ATH129" s="289"/>
      <c r="ATI129" s="289"/>
      <c r="ATJ129" s="289"/>
      <c r="ATK129" s="289"/>
      <c r="ATL129" s="289"/>
      <c r="ATM129" s="289"/>
      <c r="ATN129" s="290"/>
      <c r="ATO129" s="291"/>
      <c r="ATP129" s="289"/>
      <c r="ATQ129" s="289"/>
      <c r="ATR129" s="289"/>
      <c r="ATS129" s="289"/>
      <c r="ATT129" s="289"/>
      <c r="ATU129" s="289"/>
      <c r="ATV129" s="289"/>
      <c r="ATW129" s="289"/>
      <c r="ATX129" s="289"/>
      <c r="ATY129" s="289"/>
      <c r="ATZ129" s="292"/>
      <c r="AUA129" s="293"/>
      <c r="AUB129" s="292"/>
      <c r="AUC129" s="292"/>
      <c r="AUD129" s="292"/>
      <c r="AUE129" s="285"/>
      <c r="AUF129" s="286"/>
      <c r="AUG129" s="287"/>
      <c r="AUH129" s="286"/>
      <c r="AUI129" s="288"/>
      <c r="AUJ129" s="289"/>
      <c r="AUK129" s="289"/>
      <c r="AUL129" s="289"/>
      <c r="AUM129" s="289"/>
      <c r="AUN129" s="289"/>
      <c r="AUO129" s="289"/>
      <c r="AUP129" s="290"/>
      <c r="AUQ129" s="291"/>
      <c r="AUR129" s="289"/>
      <c r="AUS129" s="289"/>
      <c r="AUT129" s="289"/>
      <c r="AUU129" s="289"/>
      <c r="AUV129" s="289"/>
      <c r="AUW129" s="289"/>
      <c r="AUX129" s="289"/>
      <c r="AUY129" s="289"/>
      <c r="AUZ129" s="289"/>
      <c r="AVA129" s="289"/>
      <c r="AVB129" s="292"/>
      <c r="AVC129" s="293"/>
      <c r="AVD129" s="292"/>
      <c r="AVE129" s="292"/>
      <c r="AVF129" s="292"/>
      <c r="AVG129" s="285"/>
      <c r="AVH129" s="286"/>
      <c r="AVI129" s="287"/>
      <c r="AVJ129" s="286"/>
      <c r="AVK129" s="288"/>
      <c r="AVL129" s="289"/>
      <c r="AVM129" s="289"/>
      <c r="AVN129" s="289"/>
      <c r="AVO129" s="289"/>
      <c r="AVP129" s="289"/>
      <c r="AVQ129" s="289"/>
      <c r="AVR129" s="290"/>
      <c r="AVS129" s="291"/>
      <c r="AVT129" s="289"/>
      <c r="AVU129" s="289"/>
      <c r="AVV129" s="289"/>
      <c r="AVW129" s="289"/>
      <c r="AVX129" s="289"/>
      <c r="AVY129" s="289"/>
      <c r="AVZ129" s="289"/>
      <c r="AWA129" s="289"/>
      <c r="AWB129" s="289"/>
      <c r="AWC129" s="289"/>
      <c r="AWD129" s="292"/>
      <c r="AWE129" s="293"/>
      <c r="AWF129" s="292"/>
      <c r="AWG129" s="292"/>
      <c r="AWH129" s="292"/>
      <c r="AWI129" s="285"/>
      <c r="AWJ129" s="286"/>
      <c r="AWK129" s="287"/>
      <c r="AWL129" s="286"/>
      <c r="AWM129" s="288"/>
      <c r="AWN129" s="289"/>
      <c r="AWO129" s="289"/>
      <c r="AWP129" s="289"/>
      <c r="AWQ129" s="289"/>
      <c r="AWR129" s="289"/>
      <c r="AWS129" s="289"/>
      <c r="AWT129" s="290"/>
      <c r="AWU129" s="291"/>
      <c r="AWV129" s="289"/>
      <c r="AWW129" s="289"/>
      <c r="AWX129" s="289"/>
      <c r="AWY129" s="289"/>
      <c r="AWZ129" s="289"/>
      <c r="AXA129" s="289"/>
      <c r="AXB129" s="289"/>
      <c r="AXC129" s="289"/>
      <c r="AXD129" s="289"/>
      <c r="AXE129" s="289"/>
      <c r="AXF129" s="292"/>
      <c r="AXG129" s="293"/>
      <c r="AXH129" s="292"/>
      <c r="AXI129" s="292"/>
      <c r="AXJ129" s="292"/>
      <c r="AXK129" s="285"/>
      <c r="AXL129" s="286"/>
      <c r="AXM129" s="287"/>
      <c r="AXN129" s="286"/>
      <c r="AXO129" s="288"/>
      <c r="AXP129" s="289"/>
      <c r="AXQ129" s="289"/>
      <c r="AXR129" s="289"/>
      <c r="AXS129" s="289"/>
      <c r="AXT129" s="289"/>
      <c r="AXU129" s="289"/>
      <c r="AXV129" s="290"/>
      <c r="AXW129" s="291"/>
      <c r="AXX129" s="289"/>
      <c r="AXY129" s="289"/>
      <c r="AXZ129" s="289"/>
      <c r="AYA129" s="289"/>
      <c r="AYB129" s="289"/>
      <c r="AYC129" s="289"/>
      <c r="AYD129" s="289"/>
      <c r="AYE129" s="289"/>
      <c r="AYF129" s="289"/>
      <c r="AYG129" s="289"/>
      <c r="AYH129" s="292"/>
      <c r="AYI129" s="293"/>
      <c r="AYJ129" s="292"/>
      <c r="AYK129" s="292"/>
      <c r="AYL129" s="292"/>
      <c r="AYM129" s="285"/>
      <c r="AYN129" s="286"/>
      <c r="AYO129" s="287"/>
      <c r="AYP129" s="286"/>
      <c r="AYQ129" s="288"/>
      <c r="AYR129" s="289"/>
      <c r="AYS129" s="289"/>
      <c r="AYT129" s="289"/>
      <c r="AYU129" s="289"/>
      <c r="AYV129" s="289"/>
      <c r="AYW129" s="289"/>
      <c r="AYX129" s="290"/>
      <c r="AYY129" s="291"/>
      <c r="AYZ129" s="289"/>
      <c r="AZA129" s="289"/>
      <c r="AZB129" s="289"/>
      <c r="AZC129" s="289"/>
      <c r="AZD129" s="289"/>
      <c r="AZE129" s="289"/>
      <c r="AZF129" s="289"/>
      <c r="AZG129" s="289"/>
      <c r="AZH129" s="289"/>
      <c r="AZI129" s="289"/>
      <c r="AZJ129" s="292"/>
      <c r="AZK129" s="293"/>
      <c r="AZL129" s="292"/>
      <c r="AZM129" s="292"/>
      <c r="AZN129" s="292"/>
      <c r="AZO129" s="285"/>
      <c r="AZP129" s="286"/>
      <c r="AZQ129" s="287"/>
      <c r="AZR129" s="286"/>
      <c r="AZS129" s="288"/>
      <c r="AZT129" s="289"/>
      <c r="AZU129" s="289"/>
      <c r="AZV129" s="289"/>
      <c r="AZW129" s="289"/>
      <c r="AZX129" s="289"/>
      <c r="AZY129" s="289"/>
      <c r="AZZ129" s="290"/>
      <c r="BAA129" s="291"/>
      <c r="BAB129" s="289"/>
      <c r="BAC129" s="289"/>
      <c r="BAD129" s="289"/>
      <c r="BAE129" s="289"/>
      <c r="BAF129" s="289"/>
      <c r="BAG129" s="289"/>
      <c r="BAH129" s="289"/>
      <c r="BAI129" s="289"/>
      <c r="BAJ129" s="289"/>
      <c r="BAK129" s="289"/>
      <c r="BAL129" s="292"/>
      <c r="BAM129" s="293"/>
      <c r="BAN129" s="292"/>
      <c r="BAO129" s="292"/>
      <c r="BAP129" s="292"/>
      <c r="BAQ129" s="285"/>
      <c r="BAR129" s="286"/>
      <c r="BAS129" s="287"/>
      <c r="BAT129" s="286"/>
      <c r="BAU129" s="288"/>
      <c r="BAV129" s="289"/>
      <c r="BAW129" s="289"/>
      <c r="BAX129" s="289"/>
      <c r="BAY129" s="289"/>
      <c r="BAZ129" s="289"/>
      <c r="BBA129" s="289"/>
      <c r="BBB129" s="290"/>
      <c r="BBC129" s="291"/>
      <c r="BBD129" s="289"/>
      <c r="BBE129" s="289"/>
      <c r="BBF129" s="289"/>
      <c r="BBG129" s="289"/>
      <c r="BBH129" s="289"/>
      <c r="BBI129" s="289"/>
      <c r="BBJ129" s="289"/>
      <c r="BBK129" s="289"/>
      <c r="BBL129" s="289"/>
      <c r="BBM129" s="289"/>
      <c r="BBN129" s="292"/>
      <c r="BBO129" s="293"/>
      <c r="BBP129" s="292"/>
      <c r="BBQ129" s="292"/>
      <c r="BBR129" s="292"/>
      <c r="BBS129" s="285"/>
      <c r="BBT129" s="286"/>
      <c r="BBU129" s="287"/>
      <c r="BBV129" s="286"/>
      <c r="BBW129" s="288"/>
      <c r="BBX129" s="289"/>
      <c r="BBY129" s="289"/>
      <c r="BBZ129" s="289"/>
      <c r="BCA129" s="289"/>
      <c r="BCB129" s="289"/>
      <c r="BCC129" s="289"/>
      <c r="BCD129" s="290"/>
      <c r="BCE129" s="291"/>
      <c r="BCF129" s="289"/>
      <c r="BCG129" s="289"/>
      <c r="BCH129" s="289"/>
      <c r="BCI129" s="289"/>
      <c r="BCJ129" s="289"/>
      <c r="BCK129" s="289"/>
      <c r="BCL129" s="289"/>
      <c r="BCM129" s="289"/>
      <c r="BCN129" s="289"/>
      <c r="BCO129" s="289"/>
      <c r="BCP129" s="292"/>
      <c r="BCQ129" s="293"/>
      <c r="BCR129" s="292"/>
      <c r="BCS129" s="292"/>
      <c r="BCT129" s="292"/>
      <c r="BCU129" s="285"/>
      <c r="BCV129" s="286"/>
      <c r="BCW129" s="287"/>
      <c r="BCX129" s="286"/>
      <c r="BCY129" s="288"/>
      <c r="BCZ129" s="289"/>
      <c r="BDA129" s="289"/>
      <c r="BDB129" s="289"/>
      <c r="BDC129" s="289"/>
      <c r="BDD129" s="289"/>
      <c r="BDE129" s="289"/>
      <c r="BDF129" s="290"/>
      <c r="BDG129" s="291"/>
      <c r="BDH129" s="289"/>
      <c r="BDI129" s="289"/>
      <c r="BDJ129" s="289"/>
      <c r="BDK129" s="289"/>
      <c r="BDL129" s="289"/>
      <c r="BDM129" s="289"/>
      <c r="BDN129" s="289"/>
      <c r="BDO129" s="289"/>
      <c r="BDP129" s="289"/>
      <c r="BDQ129" s="289"/>
      <c r="BDR129" s="292"/>
      <c r="BDS129" s="293"/>
      <c r="BDT129" s="292"/>
      <c r="BDU129" s="292"/>
      <c r="BDV129" s="292"/>
      <c r="BDW129" s="285"/>
      <c r="BDX129" s="286"/>
      <c r="BDY129" s="287"/>
      <c r="BDZ129" s="286"/>
      <c r="BEA129" s="288"/>
      <c r="BEB129" s="289"/>
      <c r="BEC129" s="289"/>
      <c r="BED129" s="289"/>
      <c r="BEE129" s="289"/>
      <c r="BEF129" s="289"/>
      <c r="BEG129" s="289"/>
      <c r="BEH129" s="290"/>
      <c r="BEI129" s="291"/>
      <c r="BEJ129" s="289"/>
      <c r="BEK129" s="289"/>
      <c r="BEL129" s="289"/>
      <c r="BEM129" s="289"/>
      <c r="BEN129" s="289"/>
      <c r="BEO129" s="289"/>
      <c r="BEP129" s="289"/>
      <c r="BEQ129" s="289"/>
      <c r="BER129" s="289"/>
      <c r="BES129" s="289"/>
      <c r="BET129" s="292"/>
      <c r="BEU129" s="293"/>
      <c r="BEV129" s="292"/>
      <c r="BEW129" s="292"/>
      <c r="BEX129" s="292"/>
      <c r="BEY129" s="285"/>
      <c r="BEZ129" s="286"/>
      <c r="BFA129" s="287"/>
      <c r="BFB129" s="286"/>
      <c r="BFC129" s="288"/>
      <c r="BFD129" s="289"/>
      <c r="BFE129" s="289"/>
      <c r="BFF129" s="289"/>
      <c r="BFG129" s="289"/>
      <c r="BFH129" s="289"/>
      <c r="BFI129" s="289"/>
      <c r="BFJ129" s="290"/>
      <c r="BFK129" s="291"/>
      <c r="BFL129" s="289"/>
      <c r="BFM129" s="289"/>
      <c r="BFN129" s="289"/>
      <c r="BFO129" s="289"/>
      <c r="BFP129" s="289"/>
      <c r="BFQ129" s="289"/>
      <c r="BFR129" s="289"/>
      <c r="BFS129" s="289"/>
      <c r="BFT129" s="289"/>
      <c r="BFU129" s="289"/>
      <c r="BFV129" s="292"/>
      <c r="BFW129" s="293"/>
      <c r="BFX129" s="292"/>
      <c r="BFY129" s="292"/>
      <c r="BFZ129" s="292"/>
      <c r="BGA129" s="285"/>
      <c r="BGB129" s="286"/>
      <c r="BGC129" s="287"/>
      <c r="BGD129" s="286"/>
      <c r="BGE129" s="288"/>
      <c r="BGF129" s="289"/>
      <c r="BGG129" s="289"/>
      <c r="BGH129" s="289"/>
      <c r="BGI129" s="289"/>
      <c r="BGJ129" s="289"/>
      <c r="BGK129" s="289"/>
      <c r="BGL129" s="290"/>
      <c r="BGM129" s="291"/>
      <c r="BGN129" s="289"/>
      <c r="BGO129" s="289"/>
      <c r="BGP129" s="289"/>
      <c r="BGQ129" s="289"/>
      <c r="BGR129" s="289"/>
      <c r="BGS129" s="289"/>
      <c r="BGT129" s="289"/>
      <c r="BGU129" s="289"/>
      <c r="BGV129" s="289"/>
      <c r="BGW129" s="289"/>
      <c r="BGX129" s="292"/>
      <c r="BGY129" s="293"/>
      <c r="BGZ129" s="292"/>
      <c r="BHA129" s="292"/>
      <c r="BHB129" s="292"/>
      <c r="BHC129" s="285"/>
      <c r="BHD129" s="286"/>
      <c r="BHE129" s="287"/>
      <c r="BHF129" s="286"/>
      <c r="BHG129" s="288"/>
      <c r="BHH129" s="289"/>
      <c r="BHI129" s="289"/>
      <c r="BHJ129" s="289"/>
      <c r="BHK129" s="289"/>
      <c r="BHL129" s="289"/>
      <c r="BHM129" s="289"/>
      <c r="BHN129" s="290"/>
      <c r="BHO129" s="291"/>
      <c r="BHP129" s="289"/>
      <c r="BHQ129" s="289"/>
      <c r="BHR129" s="289"/>
      <c r="BHS129" s="289"/>
      <c r="BHT129" s="289"/>
      <c r="BHU129" s="289"/>
      <c r="BHV129" s="289"/>
      <c r="BHW129" s="289"/>
      <c r="BHX129" s="289"/>
      <c r="BHY129" s="289"/>
      <c r="BHZ129" s="292"/>
      <c r="BIA129" s="293"/>
      <c r="BIB129" s="292"/>
      <c r="BIC129" s="292"/>
      <c r="BID129" s="292"/>
      <c r="BIE129" s="285"/>
      <c r="BIF129" s="286"/>
      <c r="BIG129" s="287"/>
      <c r="BIH129" s="286"/>
      <c r="BII129" s="288"/>
      <c r="BIJ129" s="289"/>
      <c r="BIK129" s="289"/>
      <c r="BIL129" s="289"/>
      <c r="BIM129" s="289"/>
      <c r="BIN129" s="289"/>
      <c r="BIO129" s="289"/>
      <c r="BIP129" s="290"/>
      <c r="BIQ129" s="291"/>
      <c r="BIR129" s="289"/>
      <c r="BIS129" s="289"/>
      <c r="BIT129" s="289"/>
      <c r="BIU129" s="289"/>
      <c r="BIV129" s="289"/>
      <c r="BIW129" s="289"/>
      <c r="BIX129" s="289"/>
      <c r="BIY129" s="289"/>
      <c r="BIZ129" s="289"/>
      <c r="BJA129" s="289"/>
      <c r="BJB129" s="292"/>
      <c r="BJC129" s="293"/>
      <c r="BJD129" s="292"/>
      <c r="BJE129" s="292"/>
      <c r="BJF129" s="292"/>
      <c r="BJG129" s="285"/>
      <c r="BJH129" s="286"/>
      <c r="BJI129" s="287"/>
      <c r="BJJ129" s="286"/>
      <c r="BJK129" s="288"/>
      <c r="BJL129" s="289"/>
      <c r="BJM129" s="289"/>
      <c r="BJN129" s="289"/>
      <c r="BJO129" s="289"/>
      <c r="BJP129" s="289"/>
      <c r="BJQ129" s="289"/>
      <c r="BJR129" s="290"/>
      <c r="BJS129" s="291"/>
      <c r="BJT129" s="289"/>
      <c r="BJU129" s="289"/>
      <c r="BJV129" s="289"/>
      <c r="BJW129" s="289"/>
      <c r="BJX129" s="289"/>
      <c r="BJY129" s="289"/>
      <c r="BJZ129" s="289"/>
      <c r="BKA129" s="289"/>
      <c r="BKB129" s="289"/>
      <c r="BKC129" s="289"/>
      <c r="BKD129" s="292"/>
      <c r="BKE129" s="293"/>
      <c r="BKF129" s="292"/>
      <c r="BKG129" s="292"/>
      <c r="BKH129" s="292"/>
      <c r="BKI129" s="285"/>
      <c r="BKJ129" s="286"/>
      <c r="BKK129" s="287"/>
      <c r="BKL129" s="286"/>
      <c r="BKM129" s="288"/>
      <c r="BKN129" s="289"/>
      <c r="BKO129" s="289"/>
      <c r="BKP129" s="289"/>
      <c r="BKQ129" s="289"/>
      <c r="BKR129" s="289"/>
      <c r="BKS129" s="289"/>
      <c r="BKT129" s="290"/>
      <c r="BKU129" s="291"/>
      <c r="BKV129" s="289"/>
      <c r="BKW129" s="289"/>
      <c r="BKX129" s="289"/>
      <c r="BKY129" s="289"/>
      <c r="BKZ129" s="289"/>
      <c r="BLA129" s="289"/>
      <c r="BLB129" s="289"/>
      <c r="BLC129" s="289"/>
      <c r="BLD129" s="289"/>
      <c r="BLE129" s="289"/>
      <c r="BLF129" s="292"/>
      <c r="BLG129" s="293"/>
      <c r="BLH129" s="292"/>
      <c r="BLI129" s="292"/>
      <c r="BLJ129" s="292"/>
      <c r="BLK129" s="285"/>
      <c r="BLL129" s="286"/>
      <c r="BLM129" s="287"/>
      <c r="BLN129" s="286"/>
      <c r="BLO129" s="288"/>
      <c r="BLP129" s="289"/>
      <c r="BLQ129" s="289"/>
      <c r="BLR129" s="289"/>
      <c r="BLS129" s="289"/>
      <c r="BLT129" s="289"/>
      <c r="BLU129" s="289"/>
      <c r="BLV129" s="290"/>
      <c r="BLW129" s="291"/>
      <c r="BLX129" s="289"/>
      <c r="BLY129" s="289"/>
      <c r="BLZ129" s="289"/>
      <c r="BMA129" s="289"/>
      <c r="BMB129" s="289"/>
      <c r="BMC129" s="289"/>
      <c r="BMD129" s="289"/>
      <c r="BME129" s="289"/>
      <c r="BMF129" s="289"/>
      <c r="BMG129" s="289"/>
      <c r="BMH129" s="292"/>
      <c r="BMI129" s="293"/>
      <c r="BMJ129" s="292"/>
      <c r="BMK129" s="292"/>
      <c r="BML129" s="292"/>
      <c r="BMM129" s="285"/>
      <c r="BMN129" s="286"/>
      <c r="BMO129" s="287"/>
      <c r="BMP129" s="286"/>
      <c r="BMQ129" s="288"/>
      <c r="BMR129" s="289"/>
      <c r="BMS129" s="289"/>
      <c r="BMT129" s="289"/>
      <c r="BMU129" s="289"/>
      <c r="BMV129" s="289"/>
      <c r="BMW129" s="289"/>
      <c r="BMX129" s="290"/>
      <c r="BMY129" s="291"/>
      <c r="BMZ129" s="289"/>
      <c r="BNA129" s="289"/>
      <c r="BNB129" s="289"/>
      <c r="BNC129" s="289"/>
      <c r="BND129" s="289"/>
      <c r="BNE129" s="289"/>
      <c r="BNF129" s="289"/>
      <c r="BNG129" s="289"/>
      <c r="BNH129" s="289"/>
      <c r="BNI129" s="289"/>
      <c r="BNJ129" s="292"/>
      <c r="BNK129" s="293"/>
      <c r="BNL129" s="292"/>
      <c r="BNM129" s="292"/>
      <c r="BNN129" s="292"/>
      <c r="BNO129" s="285"/>
      <c r="BNP129" s="286"/>
      <c r="BNQ129" s="287"/>
      <c r="BNR129" s="286"/>
      <c r="BNS129" s="288"/>
      <c r="BNT129" s="289"/>
      <c r="BNU129" s="289"/>
      <c r="BNV129" s="289"/>
      <c r="BNW129" s="289"/>
      <c r="BNX129" s="289"/>
      <c r="BNY129" s="289"/>
      <c r="BNZ129" s="290"/>
      <c r="BOA129" s="291"/>
      <c r="BOB129" s="289"/>
      <c r="BOC129" s="289"/>
      <c r="BOD129" s="289"/>
      <c r="BOE129" s="289"/>
      <c r="BOF129" s="289"/>
      <c r="BOG129" s="289"/>
      <c r="BOH129" s="289"/>
      <c r="BOI129" s="289"/>
      <c r="BOJ129" s="289"/>
      <c r="BOK129" s="289"/>
      <c r="BOL129" s="292"/>
      <c r="BOM129" s="293"/>
      <c r="BON129" s="292"/>
      <c r="BOO129" s="292"/>
      <c r="BOP129" s="292"/>
      <c r="BOQ129" s="285"/>
      <c r="BOR129" s="286"/>
      <c r="BOS129" s="287"/>
      <c r="BOT129" s="286"/>
      <c r="BOU129" s="288"/>
      <c r="BOV129" s="289"/>
      <c r="BOW129" s="289"/>
      <c r="BOX129" s="289"/>
      <c r="BOY129" s="289"/>
      <c r="BOZ129" s="289"/>
      <c r="BPA129" s="289"/>
      <c r="BPB129" s="290"/>
      <c r="BPC129" s="291"/>
      <c r="BPD129" s="289"/>
      <c r="BPE129" s="289"/>
      <c r="BPF129" s="289"/>
      <c r="BPG129" s="289"/>
      <c r="BPH129" s="289"/>
      <c r="BPI129" s="289"/>
      <c r="BPJ129" s="289"/>
      <c r="BPK129" s="289"/>
      <c r="BPL129" s="289"/>
      <c r="BPM129" s="289"/>
      <c r="BPN129" s="292"/>
      <c r="BPO129" s="293"/>
      <c r="BPP129" s="292"/>
      <c r="BPQ129" s="292"/>
      <c r="BPR129" s="292"/>
      <c r="BPS129" s="285"/>
      <c r="BPT129" s="286"/>
      <c r="BPU129" s="287"/>
      <c r="BPV129" s="286"/>
      <c r="BPW129" s="288"/>
      <c r="BPX129" s="289"/>
      <c r="BPY129" s="289"/>
      <c r="BPZ129" s="289"/>
      <c r="BQA129" s="289"/>
      <c r="BQB129" s="289"/>
      <c r="BQC129" s="289"/>
      <c r="BQD129" s="290"/>
      <c r="BQE129" s="291"/>
      <c r="BQF129" s="289"/>
      <c r="BQG129" s="289"/>
      <c r="BQH129" s="289"/>
      <c r="BQI129" s="289"/>
      <c r="BQJ129" s="289"/>
      <c r="BQK129" s="289"/>
      <c r="BQL129" s="289"/>
      <c r="BQM129" s="289"/>
      <c r="BQN129" s="289"/>
      <c r="BQO129" s="289"/>
      <c r="BQP129" s="292"/>
      <c r="BQQ129" s="293"/>
      <c r="BQR129" s="292"/>
      <c r="BQS129" s="292"/>
      <c r="BQT129" s="292"/>
      <c r="BQU129" s="285"/>
      <c r="BQV129" s="286"/>
      <c r="BQW129" s="287"/>
      <c r="BQX129" s="286"/>
      <c r="BQY129" s="288"/>
      <c r="BQZ129" s="289"/>
      <c r="BRA129" s="289"/>
      <c r="BRB129" s="289"/>
      <c r="BRC129" s="289"/>
      <c r="BRD129" s="289"/>
      <c r="BRE129" s="289"/>
      <c r="BRF129" s="290"/>
      <c r="BRG129" s="291"/>
      <c r="BRH129" s="289"/>
      <c r="BRI129" s="289"/>
      <c r="BRJ129" s="289"/>
      <c r="BRK129" s="289"/>
      <c r="BRL129" s="289"/>
      <c r="BRM129" s="289"/>
      <c r="BRN129" s="289"/>
      <c r="BRO129" s="289"/>
      <c r="BRP129" s="289"/>
      <c r="BRQ129" s="289"/>
      <c r="BRR129" s="292"/>
      <c r="BRS129" s="293"/>
      <c r="BRT129" s="292"/>
      <c r="BRU129" s="292"/>
      <c r="BRV129" s="292"/>
      <c r="BRW129" s="285"/>
      <c r="BRX129" s="286"/>
      <c r="BRY129" s="287"/>
      <c r="BRZ129" s="286"/>
      <c r="BSA129" s="288"/>
      <c r="BSB129" s="289"/>
      <c r="BSC129" s="289"/>
      <c r="BSD129" s="289"/>
      <c r="BSE129" s="289"/>
      <c r="BSF129" s="289"/>
      <c r="BSG129" s="289"/>
      <c r="BSH129" s="290"/>
      <c r="BSI129" s="291"/>
      <c r="BSJ129" s="289"/>
      <c r="BSK129" s="289"/>
      <c r="BSL129" s="289"/>
      <c r="BSM129" s="289"/>
      <c r="BSN129" s="289"/>
      <c r="BSO129" s="289"/>
      <c r="BSP129" s="289"/>
      <c r="BSQ129" s="289"/>
      <c r="BSR129" s="289"/>
      <c r="BSS129" s="289"/>
      <c r="BST129" s="292"/>
      <c r="BSU129" s="293"/>
      <c r="BSV129" s="292"/>
      <c r="BSW129" s="292"/>
      <c r="BSX129" s="292"/>
      <c r="BSY129" s="285"/>
      <c r="BSZ129" s="286"/>
      <c r="BTA129" s="287"/>
      <c r="BTB129" s="286"/>
      <c r="BTC129" s="288"/>
      <c r="BTD129" s="289"/>
      <c r="BTE129" s="289"/>
      <c r="BTF129" s="289"/>
      <c r="BTG129" s="289"/>
      <c r="BTH129" s="289"/>
      <c r="BTI129" s="289"/>
      <c r="BTJ129" s="290"/>
      <c r="BTK129" s="291"/>
      <c r="BTL129" s="289"/>
      <c r="BTM129" s="289"/>
      <c r="BTN129" s="289"/>
      <c r="BTO129" s="289"/>
      <c r="BTP129" s="289"/>
      <c r="BTQ129" s="289"/>
      <c r="BTR129" s="289"/>
      <c r="BTS129" s="289"/>
      <c r="BTT129" s="289"/>
      <c r="BTU129" s="289"/>
      <c r="BTV129" s="292"/>
      <c r="BTW129" s="293"/>
      <c r="BTX129" s="292"/>
      <c r="BTY129" s="292"/>
      <c r="BTZ129" s="292"/>
      <c r="BUA129" s="285"/>
      <c r="BUB129" s="286"/>
      <c r="BUC129" s="287"/>
      <c r="BUD129" s="286"/>
      <c r="BUE129" s="288"/>
      <c r="BUF129" s="289"/>
      <c r="BUG129" s="289"/>
      <c r="BUH129" s="289"/>
      <c r="BUI129" s="289"/>
      <c r="BUJ129" s="289"/>
      <c r="BUK129" s="289"/>
      <c r="BUL129" s="290"/>
      <c r="BUM129" s="291"/>
      <c r="BUN129" s="289"/>
      <c r="BUO129" s="289"/>
      <c r="BUP129" s="289"/>
      <c r="BUQ129" s="289"/>
      <c r="BUR129" s="289"/>
      <c r="BUS129" s="289"/>
      <c r="BUT129" s="289"/>
      <c r="BUU129" s="289"/>
      <c r="BUV129" s="289"/>
      <c r="BUW129" s="289"/>
      <c r="BUX129" s="292"/>
      <c r="BUY129" s="293"/>
      <c r="BUZ129" s="292"/>
      <c r="BVA129" s="292"/>
      <c r="BVB129" s="292"/>
      <c r="BVC129" s="285"/>
      <c r="BVD129" s="286"/>
      <c r="BVE129" s="287"/>
      <c r="BVF129" s="286"/>
      <c r="BVG129" s="288"/>
      <c r="BVH129" s="289"/>
      <c r="BVI129" s="289"/>
      <c r="BVJ129" s="289"/>
      <c r="BVK129" s="289"/>
      <c r="BVL129" s="289"/>
      <c r="BVM129" s="289"/>
      <c r="BVN129" s="290"/>
      <c r="BVO129" s="291"/>
      <c r="BVP129" s="289"/>
      <c r="BVQ129" s="289"/>
      <c r="BVR129" s="289"/>
      <c r="BVS129" s="289"/>
      <c r="BVT129" s="289"/>
      <c r="BVU129" s="289"/>
      <c r="BVV129" s="289"/>
      <c r="BVW129" s="289"/>
      <c r="BVX129" s="289"/>
      <c r="BVY129" s="289"/>
      <c r="BVZ129" s="292"/>
      <c r="BWA129" s="293"/>
      <c r="BWB129" s="292"/>
      <c r="BWC129" s="292"/>
      <c r="BWD129" s="292"/>
      <c r="BWE129" s="285"/>
      <c r="BWF129" s="286"/>
      <c r="BWG129" s="287"/>
      <c r="BWH129" s="286"/>
      <c r="BWI129" s="288"/>
      <c r="BWJ129" s="289"/>
      <c r="BWK129" s="289"/>
      <c r="BWL129" s="289"/>
      <c r="BWM129" s="289"/>
      <c r="BWN129" s="289"/>
      <c r="BWO129" s="289"/>
      <c r="BWP129" s="290"/>
      <c r="BWQ129" s="291"/>
      <c r="BWR129" s="289"/>
      <c r="BWS129" s="289"/>
      <c r="BWT129" s="289"/>
      <c r="BWU129" s="289"/>
      <c r="BWV129" s="289"/>
      <c r="BWW129" s="289"/>
      <c r="BWX129" s="289"/>
      <c r="BWY129" s="289"/>
      <c r="BWZ129" s="289"/>
      <c r="BXA129" s="289"/>
      <c r="BXB129" s="292"/>
      <c r="BXC129" s="293"/>
      <c r="BXD129" s="292"/>
      <c r="BXE129" s="292"/>
      <c r="BXF129" s="292"/>
      <c r="BXG129" s="285"/>
      <c r="BXH129" s="286"/>
      <c r="BXI129" s="287"/>
      <c r="BXJ129" s="286"/>
      <c r="BXK129" s="288"/>
      <c r="BXL129" s="289"/>
      <c r="BXM129" s="289"/>
      <c r="BXN129" s="289"/>
      <c r="BXO129" s="289"/>
      <c r="BXP129" s="289"/>
      <c r="BXQ129" s="289"/>
      <c r="BXR129" s="290"/>
      <c r="BXS129" s="291"/>
      <c r="BXT129" s="289"/>
      <c r="BXU129" s="289"/>
      <c r="BXV129" s="289"/>
      <c r="BXW129" s="289"/>
      <c r="BXX129" s="289"/>
      <c r="BXY129" s="289"/>
      <c r="BXZ129" s="289"/>
      <c r="BYA129" s="289"/>
      <c r="BYB129" s="289"/>
      <c r="BYC129" s="289"/>
      <c r="BYD129" s="292"/>
      <c r="BYE129" s="293"/>
      <c r="BYF129" s="292"/>
      <c r="BYG129" s="292"/>
      <c r="BYH129" s="292"/>
      <c r="BYI129" s="285"/>
      <c r="BYJ129" s="286"/>
      <c r="BYK129" s="287"/>
      <c r="BYL129" s="286"/>
      <c r="BYM129" s="288"/>
      <c r="BYN129" s="289"/>
      <c r="BYO129" s="289"/>
      <c r="BYP129" s="289"/>
      <c r="BYQ129" s="289"/>
      <c r="BYR129" s="289"/>
      <c r="BYS129" s="289"/>
      <c r="BYT129" s="290"/>
      <c r="BYU129" s="291"/>
      <c r="BYV129" s="289"/>
      <c r="BYW129" s="289"/>
      <c r="BYX129" s="289"/>
      <c r="BYY129" s="289"/>
      <c r="BYZ129" s="289"/>
      <c r="BZA129" s="289"/>
      <c r="BZB129" s="289"/>
      <c r="BZC129" s="289"/>
      <c r="BZD129" s="289"/>
      <c r="BZE129" s="289"/>
      <c r="BZF129" s="292"/>
      <c r="BZG129" s="293"/>
      <c r="BZH129" s="292"/>
      <c r="BZI129" s="292"/>
      <c r="BZJ129" s="292"/>
      <c r="BZK129" s="285"/>
      <c r="BZL129" s="286"/>
      <c r="BZM129" s="287"/>
      <c r="BZN129" s="286"/>
      <c r="BZO129" s="288"/>
      <c r="BZP129" s="289"/>
      <c r="BZQ129" s="289"/>
      <c r="BZR129" s="289"/>
      <c r="BZS129" s="289"/>
      <c r="BZT129" s="289"/>
      <c r="BZU129" s="289"/>
      <c r="BZV129" s="290"/>
      <c r="BZW129" s="291"/>
      <c r="BZX129" s="289"/>
      <c r="BZY129" s="289"/>
      <c r="BZZ129" s="289"/>
      <c r="CAA129" s="289"/>
      <c r="CAB129" s="289"/>
      <c r="CAC129" s="289"/>
      <c r="CAD129" s="289"/>
      <c r="CAE129" s="289"/>
      <c r="CAF129" s="289"/>
      <c r="CAG129" s="289"/>
      <c r="CAH129" s="292"/>
      <c r="CAI129" s="293"/>
      <c r="CAJ129" s="292"/>
      <c r="CAK129" s="292"/>
      <c r="CAL129" s="292"/>
      <c r="CAM129" s="285"/>
      <c r="CAN129" s="286"/>
      <c r="CAO129" s="287"/>
      <c r="CAP129" s="286"/>
      <c r="CAQ129" s="288"/>
      <c r="CAR129" s="289"/>
      <c r="CAS129" s="289"/>
      <c r="CAT129" s="289"/>
      <c r="CAU129" s="289"/>
      <c r="CAV129" s="289"/>
      <c r="CAW129" s="289"/>
      <c r="CAX129" s="290"/>
      <c r="CAY129" s="291"/>
      <c r="CAZ129" s="289"/>
      <c r="CBA129" s="289"/>
      <c r="CBB129" s="289"/>
      <c r="CBC129" s="289"/>
      <c r="CBD129" s="289"/>
      <c r="CBE129" s="289"/>
      <c r="CBF129" s="289"/>
      <c r="CBG129" s="289"/>
      <c r="CBH129" s="289"/>
      <c r="CBI129" s="289"/>
      <c r="CBJ129" s="292"/>
      <c r="CBK129" s="293"/>
      <c r="CBL129" s="292"/>
      <c r="CBM129" s="292"/>
      <c r="CBN129" s="292"/>
      <c r="CBO129" s="285"/>
      <c r="CBP129" s="286"/>
      <c r="CBQ129" s="287"/>
      <c r="CBR129" s="286"/>
      <c r="CBS129" s="288"/>
      <c r="CBT129" s="289"/>
      <c r="CBU129" s="289"/>
      <c r="CBV129" s="289"/>
      <c r="CBW129" s="289"/>
      <c r="CBX129" s="289"/>
      <c r="CBY129" s="289"/>
      <c r="CBZ129" s="290"/>
      <c r="CCA129" s="291"/>
      <c r="CCB129" s="289"/>
      <c r="CCC129" s="289"/>
      <c r="CCD129" s="289"/>
      <c r="CCE129" s="289"/>
      <c r="CCF129" s="289"/>
      <c r="CCG129" s="289"/>
      <c r="CCH129" s="289"/>
      <c r="CCI129" s="289"/>
      <c r="CCJ129" s="289"/>
      <c r="CCK129" s="289"/>
      <c r="CCL129" s="292"/>
      <c r="CCM129" s="293"/>
      <c r="CCN129" s="292"/>
      <c r="CCO129" s="292"/>
      <c r="CCP129" s="292"/>
      <c r="CCQ129" s="285"/>
      <c r="CCR129" s="286"/>
      <c r="CCS129" s="287"/>
      <c r="CCT129" s="286"/>
      <c r="CCU129" s="288"/>
      <c r="CCV129" s="289"/>
      <c r="CCW129" s="289"/>
      <c r="CCX129" s="289"/>
      <c r="CCY129" s="289"/>
      <c r="CCZ129" s="289"/>
      <c r="CDA129" s="289"/>
      <c r="CDB129" s="290"/>
      <c r="CDC129" s="291"/>
      <c r="CDD129" s="289"/>
      <c r="CDE129" s="289"/>
      <c r="CDF129" s="289"/>
      <c r="CDG129" s="289"/>
      <c r="CDH129" s="289"/>
      <c r="CDI129" s="289"/>
      <c r="CDJ129" s="289"/>
      <c r="CDK129" s="289"/>
      <c r="CDL129" s="289"/>
      <c r="CDM129" s="289"/>
      <c r="CDN129" s="292"/>
      <c r="CDO129" s="293"/>
      <c r="CDP129" s="292"/>
      <c r="CDQ129" s="292"/>
      <c r="CDR129" s="292"/>
      <c r="CDS129" s="285"/>
      <c r="CDT129" s="286"/>
      <c r="CDU129" s="287"/>
      <c r="CDV129" s="286"/>
      <c r="CDW129" s="288"/>
      <c r="CDX129" s="289"/>
      <c r="CDY129" s="289"/>
      <c r="CDZ129" s="289"/>
      <c r="CEA129" s="289"/>
      <c r="CEB129" s="289"/>
      <c r="CEC129" s="289"/>
      <c r="CED129" s="290"/>
      <c r="CEE129" s="291"/>
      <c r="CEF129" s="289"/>
      <c r="CEG129" s="289"/>
      <c r="CEH129" s="289"/>
      <c r="CEI129" s="289"/>
      <c r="CEJ129" s="289"/>
      <c r="CEK129" s="289"/>
      <c r="CEL129" s="289"/>
      <c r="CEM129" s="289"/>
      <c r="CEN129" s="289"/>
      <c r="CEO129" s="289"/>
      <c r="CEP129" s="292"/>
      <c r="CEQ129" s="293"/>
      <c r="CER129" s="292"/>
      <c r="CES129" s="292"/>
      <c r="CET129" s="292"/>
      <c r="CEU129" s="285"/>
      <c r="CEV129" s="286"/>
      <c r="CEW129" s="287"/>
      <c r="CEX129" s="286"/>
      <c r="CEY129" s="288"/>
      <c r="CEZ129" s="289"/>
      <c r="CFA129" s="289"/>
      <c r="CFB129" s="289"/>
      <c r="CFC129" s="289"/>
      <c r="CFD129" s="289"/>
      <c r="CFE129" s="289"/>
      <c r="CFF129" s="290"/>
      <c r="CFG129" s="291"/>
      <c r="CFH129" s="289"/>
      <c r="CFI129" s="289"/>
      <c r="CFJ129" s="289"/>
      <c r="CFK129" s="289"/>
      <c r="CFL129" s="289"/>
      <c r="CFM129" s="289"/>
      <c r="CFN129" s="289"/>
      <c r="CFO129" s="289"/>
      <c r="CFP129" s="289"/>
      <c r="CFQ129" s="289"/>
      <c r="CFR129" s="292"/>
      <c r="CFS129" s="293"/>
      <c r="CFT129" s="292"/>
      <c r="CFU129" s="292"/>
      <c r="CFV129" s="292"/>
      <c r="CFW129" s="285"/>
      <c r="CFX129" s="286"/>
      <c r="CFY129" s="287"/>
      <c r="CFZ129" s="286"/>
      <c r="CGA129" s="288"/>
      <c r="CGB129" s="289"/>
      <c r="CGC129" s="289"/>
      <c r="CGD129" s="289"/>
      <c r="CGE129" s="289"/>
      <c r="CGF129" s="289"/>
      <c r="CGG129" s="289"/>
      <c r="CGH129" s="290"/>
      <c r="CGI129" s="291"/>
      <c r="CGJ129" s="289"/>
      <c r="CGK129" s="289"/>
      <c r="CGL129" s="289"/>
      <c r="CGM129" s="289"/>
      <c r="CGN129" s="289"/>
      <c r="CGO129" s="289"/>
      <c r="CGP129" s="289"/>
      <c r="CGQ129" s="289"/>
      <c r="CGR129" s="289"/>
      <c r="CGS129" s="289"/>
      <c r="CGT129" s="292"/>
      <c r="CGU129" s="293"/>
      <c r="CGV129" s="292"/>
      <c r="CGW129" s="292"/>
      <c r="CGX129" s="292"/>
      <c r="CGY129" s="285"/>
      <c r="CGZ129" s="286"/>
      <c r="CHA129" s="287"/>
      <c r="CHB129" s="286"/>
      <c r="CHC129" s="288"/>
      <c r="CHD129" s="289"/>
      <c r="CHE129" s="289"/>
      <c r="CHF129" s="289"/>
      <c r="CHG129" s="289"/>
      <c r="CHH129" s="289"/>
      <c r="CHI129" s="289"/>
      <c r="CHJ129" s="290"/>
      <c r="CHK129" s="291"/>
      <c r="CHL129" s="289"/>
      <c r="CHM129" s="289"/>
      <c r="CHN129" s="289"/>
      <c r="CHO129" s="289"/>
      <c r="CHP129" s="289"/>
      <c r="CHQ129" s="289"/>
      <c r="CHR129" s="289"/>
      <c r="CHS129" s="289"/>
      <c r="CHT129" s="289"/>
      <c r="CHU129" s="289"/>
      <c r="CHV129" s="292"/>
      <c r="CHW129" s="293"/>
      <c r="CHX129" s="292"/>
      <c r="CHY129" s="292"/>
      <c r="CHZ129" s="292"/>
      <c r="CIA129" s="285"/>
      <c r="CIB129" s="286"/>
      <c r="CIC129" s="287"/>
      <c r="CID129" s="286"/>
      <c r="CIE129" s="288"/>
      <c r="CIF129" s="289"/>
      <c r="CIG129" s="289"/>
      <c r="CIH129" s="289"/>
      <c r="CII129" s="289"/>
      <c r="CIJ129" s="289"/>
      <c r="CIK129" s="289"/>
      <c r="CIL129" s="290"/>
      <c r="CIM129" s="291"/>
      <c r="CIN129" s="289"/>
      <c r="CIO129" s="289"/>
      <c r="CIP129" s="289"/>
      <c r="CIQ129" s="289"/>
      <c r="CIR129" s="289"/>
      <c r="CIS129" s="289"/>
      <c r="CIT129" s="289"/>
      <c r="CIU129" s="289"/>
      <c r="CIV129" s="289"/>
      <c r="CIW129" s="289"/>
      <c r="CIX129" s="292"/>
      <c r="CIY129" s="293"/>
      <c r="CIZ129" s="292"/>
      <c r="CJA129" s="292"/>
      <c r="CJB129" s="292"/>
      <c r="CJC129" s="285"/>
      <c r="CJD129" s="286"/>
      <c r="CJE129" s="287"/>
      <c r="CJF129" s="286"/>
      <c r="CJG129" s="288"/>
      <c r="CJH129" s="289"/>
      <c r="CJI129" s="289"/>
      <c r="CJJ129" s="289"/>
      <c r="CJK129" s="289"/>
      <c r="CJL129" s="289"/>
      <c r="CJM129" s="289"/>
      <c r="CJN129" s="290"/>
      <c r="CJO129" s="291"/>
      <c r="CJP129" s="289"/>
      <c r="CJQ129" s="289"/>
      <c r="CJR129" s="289"/>
      <c r="CJS129" s="289"/>
      <c r="CJT129" s="289"/>
      <c r="CJU129" s="289"/>
      <c r="CJV129" s="289"/>
      <c r="CJW129" s="289"/>
      <c r="CJX129" s="289"/>
      <c r="CJY129" s="289"/>
      <c r="CJZ129" s="292"/>
      <c r="CKA129" s="293"/>
      <c r="CKB129" s="292"/>
      <c r="CKC129" s="292"/>
      <c r="CKD129" s="292"/>
      <c r="CKE129" s="285"/>
      <c r="CKF129" s="286"/>
      <c r="CKG129" s="287"/>
      <c r="CKH129" s="286"/>
      <c r="CKI129" s="288"/>
      <c r="CKJ129" s="289"/>
      <c r="CKK129" s="289"/>
      <c r="CKL129" s="289"/>
      <c r="CKM129" s="289"/>
      <c r="CKN129" s="289"/>
      <c r="CKO129" s="289"/>
      <c r="CKP129" s="290"/>
      <c r="CKQ129" s="291"/>
      <c r="CKR129" s="289"/>
      <c r="CKS129" s="289"/>
      <c r="CKT129" s="289"/>
      <c r="CKU129" s="289"/>
      <c r="CKV129" s="289"/>
      <c r="CKW129" s="289"/>
      <c r="CKX129" s="289"/>
      <c r="CKY129" s="289"/>
      <c r="CKZ129" s="289"/>
      <c r="CLA129" s="289"/>
      <c r="CLB129" s="292"/>
      <c r="CLC129" s="293"/>
      <c r="CLD129" s="292"/>
      <c r="CLE129" s="292"/>
      <c r="CLF129" s="292"/>
      <c r="CLG129" s="285"/>
      <c r="CLH129" s="286"/>
      <c r="CLI129" s="287"/>
      <c r="CLJ129" s="286"/>
      <c r="CLK129" s="288"/>
      <c r="CLL129" s="289"/>
      <c r="CLM129" s="289"/>
      <c r="CLN129" s="289"/>
      <c r="CLO129" s="289"/>
      <c r="CLP129" s="289"/>
      <c r="CLQ129" s="289"/>
      <c r="CLR129" s="290"/>
      <c r="CLS129" s="291"/>
      <c r="CLT129" s="289"/>
      <c r="CLU129" s="289"/>
      <c r="CLV129" s="289"/>
      <c r="CLW129" s="289"/>
      <c r="CLX129" s="289"/>
      <c r="CLY129" s="289"/>
      <c r="CLZ129" s="289"/>
      <c r="CMA129" s="289"/>
      <c r="CMB129" s="289"/>
      <c r="CMC129" s="289"/>
      <c r="CMD129" s="292"/>
      <c r="CME129" s="293"/>
      <c r="CMF129" s="292"/>
      <c r="CMG129" s="292"/>
      <c r="CMH129" s="292"/>
      <c r="CMI129" s="285"/>
      <c r="CMJ129" s="286"/>
      <c r="CMK129" s="287"/>
      <c r="CML129" s="286"/>
      <c r="CMM129" s="288"/>
      <c r="CMN129" s="289"/>
      <c r="CMO129" s="289"/>
      <c r="CMP129" s="289"/>
      <c r="CMQ129" s="289"/>
      <c r="CMR129" s="289"/>
      <c r="CMS129" s="289"/>
      <c r="CMT129" s="290"/>
      <c r="CMU129" s="291"/>
      <c r="CMV129" s="289"/>
      <c r="CMW129" s="289"/>
      <c r="CMX129" s="289"/>
      <c r="CMY129" s="289"/>
      <c r="CMZ129" s="289"/>
      <c r="CNA129" s="289"/>
      <c r="CNB129" s="289"/>
      <c r="CNC129" s="289"/>
      <c r="CND129" s="289"/>
      <c r="CNE129" s="289"/>
      <c r="CNF129" s="292"/>
      <c r="CNG129" s="293"/>
      <c r="CNH129" s="292"/>
      <c r="CNI129" s="292"/>
      <c r="CNJ129" s="292"/>
      <c r="CNK129" s="285"/>
      <c r="CNL129" s="286"/>
      <c r="CNM129" s="287"/>
      <c r="CNN129" s="286"/>
      <c r="CNO129" s="288"/>
      <c r="CNP129" s="289"/>
      <c r="CNQ129" s="289"/>
      <c r="CNR129" s="289"/>
      <c r="CNS129" s="289"/>
      <c r="CNT129" s="289"/>
      <c r="CNU129" s="289"/>
      <c r="CNV129" s="290"/>
      <c r="CNW129" s="291"/>
      <c r="CNX129" s="289"/>
      <c r="CNY129" s="289"/>
      <c r="CNZ129" s="289"/>
      <c r="COA129" s="289"/>
      <c r="COB129" s="289"/>
      <c r="COC129" s="289"/>
      <c r="COD129" s="289"/>
      <c r="COE129" s="289"/>
      <c r="COF129" s="289"/>
      <c r="COG129" s="289"/>
      <c r="COH129" s="292"/>
      <c r="COI129" s="293"/>
      <c r="COJ129" s="292"/>
      <c r="COK129" s="292"/>
      <c r="COL129" s="292"/>
      <c r="COM129" s="285"/>
      <c r="CON129" s="286"/>
      <c r="COO129" s="287"/>
      <c r="COP129" s="286"/>
      <c r="COQ129" s="288"/>
      <c r="COR129" s="289"/>
      <c r="COS129" s="289"/>
      <c r="COT129" s="289"/>
      <c r="COU129" s="289"/>
      <c r="COV129" s="289"/>
      <c r="COW129" s="289"/>
      <c r="COX129" s="290"/>
      <c r="COY129" s="291"/>
      <c r="COZ129" s="289"/>
      <c r="CPA129" s="289"/>
      <c r="CPB129" s="289"/>
      <c r="CPC129" s="289"/>
      <c r="CPD129" s="289"/>
      <c r="CPE129" s="289"/>
      <c r="CPF129" s="289"/>
      <c r="CPG129" s="289"/>
      <c r="CPH129" s="289"/>
      <c r="CPI129" s="289"/>
      <c r="CPJ129" s="292"/>
      <c r="CPK129" s="293"/>
      <c r="CPL129" s="292"/>
      <c r="CPM129" s="292"/>
      <c r="CPN129" s="292"/>
      <c r="CPO129" s="285"/>
      <c r="CPP129" s="286"/>
      <c r="CPQ129" s="287"/>
      <c r="CPR129" s="286"/>
      <c r="CPS129" s="288"/>
      <c r="CPT129" s="289"/>
      <c r="CPU129" s="289"/>
      <c r="CPV129" s="289"/>
      <c r="CPW129" s="289"/>
      <c r="CPX129" s="289"/>
      <c r="CPY129" s="289"/>
      <c r="CPZ129" s="290"/>
      <c r="CQA129" s="291"/>
      <c r="CQB129" s="289"/>
      <c r="CQC129" s="289"/>
      <c r="CQD129" s="289"/>
      <c r="CQE129" s="289"/>
      <c r="CQF129" s="289"/>
      <c r="CQG129" s="289"/>
      <c r="CQH129" s="289"/>
      <c r="CQI129" s="289"/>
      <c r="CQJ129" s="289"/>
      <c r="CQK129" s="289"/>
      <c r="CQL129" s="292"/>
      <c r="CQM129" s="293"/>
      <c r="CQN129" s="292"/>
      <c r="CQO129" s="292"/>
      <c r="CQP129" s="292"/>
      <c r="CQQ129" s="285"/>
      <c r="CQR129" s="286"/>
      <c r="CQS129" s="287"/>
      <c r="CQT129" s="286"/>
      <c r="CQU129" s="288"/>
      <c r="CQV129" s="289"/>
      <c r="CQW129" s="289"/>
      <c r="CQX129" s="289"/>
      <c r="CQY129" s="289"/>
      <c r="CQZ129" s="289"/>
      <c r="CRA129" s="289"/>
      <c r="CRB129" s="290"/>
      <c r="CRC129" s="291"/>
      <c r="CRD129" s="289"/>
      <c r="CRE129" s="289"/>
      <c r="CRF129" s="289"/>
      <c r="CRG129" s="289"/>
      <c r="CRH129" s="289"/>
      <c r="CRI129" s="289"/>
      <c r="CRJ129" s="289"/>
      <c r="CRK129" s="289"/>
      <c r="CRL129" s="289"/>
      <c r="CRM129" s="289"/>
      <c r="CRN129" s="292"/>
      <c r="CRO129" s="293"/>
      <c r="CRP129" s="292"/>
      <c r="CRQ129" s="292"/>
      <c r="CRR129" s="292"/>
      <c r="CRS129" s="285"/>
      <c r="CRT129" s="286"/>
      <c r="CRU129" s="287"/>
      <c r="CRV129" s="286"/>
      <c r="CRW129" s="288"/>
      <c r="CRX129" s="289"/>
      <c r="CRY129" s="289"/>
      <c r="CRZ129" s="289"/>
      <c r="CSA129" s="289"/>
      <c r="CSB129" s="289"/>
      <c r="CSC129" s="289"/>
      <c r="CSD129" s="290"/>
      <c r="CSE129" s="291"/>
      <c r="CSF129" s="289"/>
      <c r="CSG129" s="289"/>
      <c r="CSH129" s="289"/>
      <c r="CSI129" s="289"/>
      <c r="CSJ129" s="289"/>
      <c r="CSK129" s="289"/>
      <c r="CSL129" s="289"/>
      <c r="CSM129" s="289"/>
      <c r="CSN129" s="289"/>
      <c r="CSO129" s="289"/>
      <c r="CSP129" s="292"/>
      <c r="CSQ129" s="293"/>
      <c r="CSR129" s="292"/>
      <c r="CSS129" s="292"/>
      <c r="CST129" s="292"/>
      <c r="CSU129" s="285"/>
      <c r="CSV129" s="286"/>
      <c r="CSW129" s="287"/>
      <c r="CSX129" s="286"/>
      <c r="CSY129" s="288"/>
      <c r="CSZ129" s="289"/>
      <c r="CTA129" s="289"/>
      <c r="CTB129" s="289"/>
      <c r="CTC129" s="289"/>
      <c r="CTD129" s="289"/>
      <c r="CTE129" s="289"/>
      <c r="CTF129" s="290"/>
      <c r="CTG129" s="291"/>
      <c r="CTH129" s="289"/>
      <c r="CTI129" s="289"/>
      <c r="CTJ129" s="289"/>
      <c r="CTK129" s="289"/>
      <c r="CTL129" s="289"/>
      <c r="CTM129" s="289"/>
      <c r="CTN129" s="289"/>
      <c r="CTO129" s="289"/>
      <c r="CTP129" s="289"/>
      <c r="CTQ129" s="289"/>
      <c r="CTR129" s="292"/>
      <c r="CTS129" s="293"/>
      <c r="CTT129" s="292"/>
      <c r="CTU129" s="292"/>
      <c r="CTV129" s="292"/>
      <c r="CTW129" s="285"/>
      <c r="CTX129" s="286"/>
      <c r="CTY129" s="287"/>
      <c r="CTZ129" s="286"/>
      <c r="CUA129" s="288"/>
      <c r="CUB129" s="289"/>
      <c r="CUC129" s="289"/>
      <c r="CUD129" s="289"/>
      <c r="CUE129" s="289"/>
      <c r="CUF129" s="289"/>
      <c r="CUG129" s="289"/>
      <c r="CUH129" s="290"/>
      <c r="CUI129" s="291"/>
      <c r="CUJ129" s="289"/>
      <c r="CUK129" s="289"/>
      <c r="CUL129" s="289"/>
      <c r="CUM129" s="289"/>
      <c r="CUN129" s="289"/>
      <c r="CUO129" s="289"/>
      <c r="CUP129" s="289"/>
      <c r="CUQ129" s="289"/>
      <c r="CUR129" s="289"/>
      <c r="CUS129" s="289"/>
      <c r="CUT129" s="292"/>
      <c r="CUU129" s="293"/>
      <c r="CUV129" s="292"/>
      <c r="CUW129" s="292"/>
      <c r="CUX129" s="292"/>
      <c r="CUY129" s="285"/>
      <c r="CUZ129" s="286"/>
      <c r="CVA129" s="287"/>
      <c r="CVB129" s="286"/>
      <c r="CVC129" s="288"/>
      <c r="CVD129" s="289"/>
      <c r="CVE129" s="289"/>
      <c r="CVF129" s="289"/>
      <c r="CVG129" s="289"/>
      <c r="CVH129" s="289"/>
      <c r="CVI129" s="289"/>
      <c r="CVJ129" s="290"/>
      <c r="CVK129" s="291"/>
      <c r="CVL129" s="289"/>
      <c r="CVM129" s="289"/>
      <c r="CVN129" s="289"/>
      <c r="CVO129" s="289"/>
      <c r="CVP129" s="289"/>
      <c r="CVQ129" s="289"/>
      <c r="CVR129" s="289"/>
      <c r="CVS129" s="289"/>
      <c r="CVT129" s="289"/>
      <c r="CVU129" s="289"/>
      <c r="CVV129" s="292"/>
      <c r="CVW129" s="293"/>
      <c r="CVX129" s="292"/>
      <c r="CVY129" s="292"/>
      <c r="CVZ129" s="292"/>
      <c r="CWA129" s="285"/>
      <c r="CWB129" s="286"/>
      <c r="CWC129" s="287"/>
      <c r="CWD129" s="286"/>
      <c r="CWE129" s="288"/>
      <c r="CWF129" s="289"/>
      <c r="CWG129" s="289"/>
      <c r="CWH129" s="289"/>
      <c r="CWI129" s="289"/>
      <c r="CWJ129" s="289"/>
      <c r="CWK129" s="289"/>
      <c r="CWL129" s="290"/>
      <c r="CWM129" s="291"/>
      <c r="CWN129" s="289"/>
      <c r="CWO129" s="289"/>
      <c r="CWP129" s="289"/>
      <c r="CWQ129" s="289"/>
      <c r="CWR129" s="289"/>
      <c r="CWS129" s="289"/>
      <c r="CWT129" s="289"/>
      <c r="CWU129" s="289"/>
      <c r="CWV129" s="289"/>
      <c r="CWW129" s="289"/>
      <c r="CWX129" s="292"/>
      <c r="CWY129" s="293"/>
      <c r="CWZ129" s="292"/>
      <c r="CXA129" s="292"/>
      <c r="CXB129" s="292"/>
      <c r="CXC129" s="285"/>
      <c r="CXD129" s="286"/>
      <c r="CXE129" s="287"/>
      <c r="CXF129" s="286"/>
      <c r="CXG129" s="288"/>
      <c r="CXH129" s="289"/>
      <c r="CXI129" s="289"/>
      <c r="CXJ129" s="289"/>
      <c r="CXK129" s="289"/>
      <c r="CXL129" s="289"/>
      <c r="CXM129" s="289"/>
      <c r="CXN129" s="290"/>
      <c r="CXO129" s="291"/>
      <c r="CXP129" s="289"/>
      <c r="CXQ129" s="289"/>
      <c r="CXR129" s="289"/>
      <c r="CXS129" s="289"/>
      <c r="CXT129" s="289"/>
      <c r="CXU129" s="289"/>
      <c r="CXV129" s="289"/>
      <c r="CXW129" s="289"/>
      <c r="CXX129" s="289"/>
      <c r="CXY129" s="289"/>
      <c r="CXZ129" s="292"/>
      <c r="CYA129" s="293"/>
      <c r="CYB129" s="292"/>
      <c r="CYC129" s="292"/>
      <c r="CYD129" s="292"/>
      <c r="CYE129" s="285"/>
      <c r="CYF129" s="286"/>
      <c r="CYG129" s="287"/>
      <c r="CYH129" s="286"/>
      <c r="CYI129" s="288"/>
      <c r="CYJ129" s="289"/>
      <c r="CYK129" s="289"/>
      <c r="CYL129" s="289"/>
      <c r="CYM129" s="289"/>
      <c r="CYN129" s="289"/>
      <c r="CYO129" s="289"/>
      <c r="CYP129" s="290"/>
      <c r="CYQ129" s="291"/>
      <c r="CYR129" s="289"/>
      <c r="CYS129" s="289"/>
      <c r="CYT129" s="289"/>
      <c r="CYU129" s="289"/>
      <c r="CYV129" s="289"/>
      <c r="CYW129" s="289"/>
      <c r="CYX129" s="289"/>
      <c r="CYY129" s="289"/>
      <c r="CYZ129" s="289"/>
      <c r="CZA129" s="289"/>
      <c r="CZB129" s="292"/>
      <c r="CZC129" s="293"/>
      <c r="CZD129" s="292"/>
      <c r="CZE129" s="292"/>
      <c r="CZF129" s="292"/>
      <c r="CZG129" s="285"/>
      <c r="CZH129" s="286"/>
      <c r="CZI129" s="287"/>
      <c r="CZJ129" s="286"/>
      <c r="CZK129" s="288"/>
      <c r="CZL129" s="289"/>
      <c r="CZM129" s="289"/>
      <c r="CZN129" s="289"/>
      <c r="CZO129" s="289"/>
      <c r="CZP129" s="289"/>
      <c r="CZQ129" s="289"/>
      <c r="CZR129" s="290"/>
      <c r="CZS129" s="291"/>
      <c r="CZT129" s="289"/>
      <c r="CZU129" s="289"/>
      <c r="CZV129" s="289"/>
      <c r="CZW129" s="289"/>
      <c r="CZX129" s="289"/>
      <c r="CZY129" s="289"/>
      <c r="CZZ129" s="289"/>
      <c r="DAA129" s="289"/>
      <c r="DAB129" s="289"/>
      <c r="DAC129" s="289"/>
      <c r="DAD129" s="292"/>
      <c r="DAE129" s="293"/>
      <c r="DAF129" s="292"/>
      <c r="DAG129" s="292"/>
      <c r="DAH129" s="292"/>
      <c r="DAI129" s="285"/>
      <c r="DAJ129" s="286"/>
      <c r="DAK129" s="287"/>
      <c r="DAL129" s="286"/>
      <c r="DAM129" s="288"/>
      <c r="DAN129" s="289"/>
      <c r="DAO129" s="289"/>
      <c r="DAP129" s="289"/>
      <c r="DAQ129" s="289"/>
      <c r="DAR129" s="289"/>
      <c r="DAS129" s="289"/>
      <c r="DAT129" s="290"/>
      <c r="DAU129" s="291"/>
      <c r="DAV129" s="289"/>
      <c r="DAW129" s="289"/>
      <c r="DAX129" s="289"/>
      <c r="DAY129" s="289"/>
      <c r="DAZ129" s="289"/>
      <c r="DBA129" s="289"/>
      <c r="DBB129" s="289"/>
      <c r="DBC129" s="289"/>
      <c r="DBD129" s="289"/>
      <c r="DBE129" s="289"/>
      <c r="DBF129" s="292"/>
      <c r="DBG129" s="293"/>
      <c r="DBH129" s="292"/>
      <c r="DBI129" s="292"/>
      <c r="DBJ129" s="292"/>
      <c r="DBK129" s="285"/>
      <c r="DBL129" s="286"/>
      <c r="DBM129" s="287"/>
      <c r="DBN129" s="286"/>
      <c r="DBO129" s="288"/>
      <c r="DBP129" s="289"/>
      <c r="DBQ129" s="289"/>
      <c r="DBR129" s="289"/>
      <c r="DBS129" s="289"/>
      <c r="DBT129" s="289"/>
      <c r="DBU129" s="289"/>
      <c r="DBV129" s="290"/>
      <c r="DBW129" s="291"/>
      <c r="DBX129" s="289"/>
      <c r="DBY129" s="289"/>
      <c r="DBZ129" s="289"/>
      <c r="DCA129" s="289"/>
      <c r="DCB129" s="289"/>
      <c r="DCC129" s="289"/>
      <c r="DCD129" s="289"/>
      <c r="DCE129" s="289"/>
      <c r="DCF129" s="289"/>
      <c r="DCG129" s="289"/>
      <c r="DCH129" s="292"/>
      <c r="DCI129" s="293"/>
      <c r="DCJ129" s="292"/>
      <c r="DCK129" s="292"/>
      <c r="DCL129" s="292"/>
      <c r="DCM129" s="285"/>
      <c r="DCN129" s="286"/>
      <c r="DCO129" s="287"/>
      <c r="DCP129" s="286"/>
      <c r="DCQ129" s="288"/>
      <c r="DCR129" s="289"/>
      <c r="DCS129" s="289"/>
      <c r="DCT129" s="289"/>
      <c r="DCU129" s="289"/>
      <c r="DCV129" s="289"/>
      <c r="DCW129" s="289"/>
      <c r="DCX129" s="290"/>
      <c r="DCY129" s="291"/>
      <c r="DCZ129" s="289"/>
      <c r="DDA129" s="289"/>
      <c r="DDB129" s="289"/>
      <c r="DDC129" s="289"/>
      <c r="DDD129" s="289"/>
      <c r="DDE129" s="289"/>
      <c r="DDF129" s="289"/>
      <c r="DDG129" s="289"/>
      <c r="DDH129" s="289"/>
      <c r="DDI129" s="289"/>
      <c r="DDJ129" s="292"/>
      <c r="DDK129" s="293"/>
      <c r="DDL129" s="292"/>
      <c r="DDM129" s="292"/>
      <c r="DDN129" s="292"/>
      <c r="DDO129" s="285"/>
      <c r="DDP129" s="286"/>
      <c r="DDQ129" s="287"/>
      <c r="DDR129" s="286"/>
      <c r="DDS129" s="288"/>
      <c r="DDT129" s="289"/>
      <c r="DDU129" s="289"/>
      <c r="DDV129" s="289"/>
      <c r="DDW129" s="289"/>
      <c r="DDX129" s="289"/>
      <c r="DDY129" s="289"/>
      <c r="DDZ129" s="290"/>
      <c r="DEA129" s="291"/>
      <c r="DEB129" s="289"/>
      <c r="DEC129" s="289"/>
      <c r="DED129" s="289"/>
      <c r="DEE129" s="289"/>
      <c r="DEF129" s="289"/>
      <c r="DEG129" s="289"/>
      <c r="DEH129" s="289"/>
      <c r="DEI129" s="289"/>
      <c r="DEJ129" s="289"/>
      <c r="DEK129" s="289"/>
      <c r="DEL129" s="292"/>
      <c r="DEM129" s="293"/>
      <c r="DEN129" s="292"/>
      <c r="DEO129" s="292"/>
      <c r="DEP129" s="292"/>
      <c r="DEQ129" s="285"/>
      <c r="DER129" s="286"/>
      <c r="DES129" s="287"/>
      <c r="DET129" s="286"/>
      <c r="DEU129" s="288"/>
      <c r="DEV129" s="289"/>
      <c r="DEW129" s="289"/>
      <c r="DEX129" s="289"/>
      <c r="DEY129" s="289"/>
      <c r="DEZ129" s="289"/>
      <c r="DFA129" s="289"/>
      <c r="DFB129" s="290"/>
      <c r="DFC129" s="291"/>
      <c r="DFD129" s="289"/>
      <c r="DFE129" s="289"/>
      <c r="DFF129" s="289"/>
      <c r="DFG129" s="289"/>
      <c r="DFH129" s="289"/>
      <c r="DFI129" s="289"/>
      <c r="DFJ129" s="289"/>
      <c r="DFK129" s="289"/>
      <c r="DFL129" s="289"/>
      <c r="DFM129" s="289"/>
      <c r="DFN129" s="292"/>
      <c r="DFO129" s="293"/>
      <c r="DFP129" s="292"/>
      <c r="DFQ129" s="292"/>
      <c r="DFR129" s="292"/>
      <c r="DFS129" s="285"/>
      <c r="DFT129" s="286"/>
      <c r="DFU129" s="287"/>
      <c r="DFV129" s="286"/>
      <c r="DFW129" s="288"/>
      <c r="DFX129" s="289"/>
      <c r="DFY129" s="289"/>
      <c r="DFZ129" s="289"/>
      <c r="DGA129" s="289"/>
      <c r="DGB129" s="289"/>
      <c r="DGC129" s="289"/>
      <c r="DGD129" s="290"/>
      <c r="DGE129" s="291"/>
      <c r="DGF129" s="289"/>
      <c r="DGG129" s="289"/>
      <c r="DGH129" s="289"/>
      <c r="DGI129" s="289"/>
      <c r="DGJ129" s="289"/>
      <c r="DGK129" s="289"/>
      <c r="DGL129" s="289"/>
      <c r="DGM129" s="289"/>
      <c r="DGN129" s="289"/>
      <c r="DGO129" s="289"/>
      <c r="DGP129" s="292"/>
      <c r="DGQ129" s="293"/>
      <c r="DGR129" s="292"/>
      <c r="DGS129" s="292"/>
      <c r="DGT129" s="292"/>
      <c r="DGU129" s="285"/>
      <c r="DGV129" s="286"/>
      <c r="DGW129" s="287"/>
      <c r="DGX129" s="286"/>
      <c r="DGY129" s="288"/>
      <c r="DGZ129" s="289"/>
      <c r="DHA129" s="289"/>
      <c r="DHB129" s="289"/>
      <c r="DHC129" s="289"/>
      <c r="DHD129" s="289"/>
      <c r="DHE129" s="289"/>
      <c r="DHF129" s="290"/>
      <c r="DHG129" s="291"/>
      <c r="DHH129" s="289"/>
      <c r="DHI129" s="289"/>
      <c r="DHJ129" s="289"/>
      <c r="DHK129" s="289"/>
      <c r="DHL129" s="289"/>
      <c r="DHM129" s="289"/>
      <c r="DHN129" s="289"/>
      <c r="DHO129" s="289"/>
      <c r="DHP129" s="289"/>
      <c r="DHQ129" s="289"/>
      <c r="DHR129" s="292"/>
      <c r="DHS129" s="293"/>
      <c r="DHT129" s="292"/>
      <c r="DHU129" s="292"/>
      <c r="DHV129" s="292"/>
      <c r="DHW129" s="285"/>
      <c r="DHX129" s="286"/>
      <c r="DHY129" s="287"/>
      <c r="DHZ129" s="286"/>
      <c r="DIA129" s="288"/>
      <c r="DIB129" s="289"/>
      <c r="DIC129" s="289"/>
      <c r="DID129" s="289"/>
      <c r="DIE129" s="289"/>
      <c r="DIF129" s="289"/>
      <c r="DIG129" s="289"/>
      <c r="DIH129" s="290"/>
      <c r="DII129" s="291"/>
      <c r="DIJ129" s="289"/>
      <c r="DIK129" s="289"/>
      <c r="DIL129" s="289"/>
      <c r="DIM129" s="289"/>
      <c r="DIN129" s="289"/>
      <c r="DIO129" s="289"/>
      <c r="DIP129" s="289"/>
      <c r="DIQ129" s="289"/>
      <c r="DIR129" s="289"/>
      <c r="DIS129" s="289"/>
      <c r="DIT129" s="292"/>
      <c r="DIU129" s="293"/>
      <c r="DIV129" s="292"/>
      <c r="DIW129" s="292"/>
      <c r="DIX129" s="292"/>
      <c r="DIY129" s="285"/>
      <c r="DIZ129" s="286"/>
      <c r="DJA129" s="287"/>
      <c r="DJB129" s="286"/>
      <c r="DJC129" s="288"/>
      <c r="DJD129" s="289"/>
      <c r="DJE129" s="289"/>
      <c r="DJF129" s="289"/>
      <c r="DJG129" s="289"/>
      <c r="DJH129" s="289"/>
      <c r="DJI129" s="289"/>
      <c r="DJJ129" s="290"/>
      <c r="DJK129" s="291"/>
      <c r="DJL129" s="289"/>
      <c r="DJM129" s="289"/>
      <c r="DJN129" s="289"/>
      <c r="DJO129" s="289"/>
      <c r="DJP129" s="289"/>
      <c r="DJQ129" s="289"/>
      <c r="DJR129" s="289"/>
      <c r="DJS129" s="289"/>
      <c r="DJT129" s="289"/>
      <c r="DJU129" s="289"/>
      <c r="DJV129" s="292"/>
      <c r="DJW129" s="293"/>
      <c r="DJX129" s="292"/>
      <c r="DJY129" s="292"/>
      <c r="DJZ129" s="292"/>
      <c r="DKA129" s="285"/>
      <c r="DKB129" s="286"/>
      <c r="DKC129" s="287"/>
      <c r="DKD129" s="286"/>
      <c r="DKE129" s="288"/>
      <c r="DKF129" s="289"/>
      <c r="DKG129" s="289"/>
      <c r="DKH129" s="289"/>
      <c r="DKI129" s="289"/>
      <c r="DKJ129" s="289"/>
      <c r="DKK129" s="289"/>
      <c r="DKL129" s="290"/>
      <c r="DKM129" s="291"/>
      <c r="DKN129" s="289"/>
      <c r="DKO129" s="289"/>
      <c r="DKP129" s="289"/>
      <c r="DKQ129" s="289"/>
      <c r="DKR129" s="289"/>
      <c r="DKS129" s="289"/>
      <c r="DKT129" s="289"/>
      <c r="DKU129" s="289"/>
      <c r="DKV129" s="289"/>
      <c r="DKW129" s="289"/>
      <c r="DKX129" s="292"/>
      <c r="DKY129" s="293"/>
      <c r="DKZ129" s="292"/>
      <c r="DLA129" s="292"/>
      <c r="DLB129" s="292"/>
      <c r="DLC129" s="285"/>
      <c r="DLD129" s="286"/>
      <c r="DLE129" s="287"/>
      <c r="DLF129" s="286"/>
      <c r="DLG129" s="288"/>
      <c r="DLH129" s="289"/>
      <c r="DLI129" s="289"/>
      <c r="DLJ129" s="289"/>
      <c r="DLK129" s="289"/>
      <c r="DLL129" s="289"/>
      <c r="DLM129" s="289"/>
      <c r="DLN129" s="290"/>
      <c r="DLO129" s="291"/>
      <c r="DLP129" s="289"/>
      <c r="DLQ129" s="289"/>
      <c r="DLR129" s="289"/>
      <c r="DLS129" s="289"/>
      <c r="DLT129" s="289"/>
      <c r="DLU129" s="289"/>
      <c r="DLV129" s="289"/>
      <c r="DLW129" s="289"/>
      <c r="DLX129" s="289"/>
      <c r="DLY129" s="289"/>
      <c r="DLZ129" s="292"/>
      <c r="DMA129" s="293"/>
      <c r="DMB129" s="292"/>
      <c r="DMC129" s="292"/>
      <c r="DMD129" s="292"/>
      <c r="DME129" s="285"/>
      <c r="DMF129" s="286"/>
      <c r="DMG129" s="287"/>
      <c r="DMH129" s="286"/>
      <c r="DMI129" s="288"/>
      <c r="DMJ129" s="289"/>
      <c r="DMK129" s="289"/>
      <c r="DML129" s="289"/>
      <c r="DMM129" s="289"/>
      <c r="DMN129" s="289"/>
      <c r="DMO129" s="289"/>
      <c r="DMP129" s="290"/>
      <c r="DMQ129" s="291"/>
      <c r="DMR129" s="289"/>
      <c r="DMS129" s="289"/>
      <c r="DMT129" s="289"/>
      <c r="DMU129" s="289"/>
      <c r="DMV129" s="289"/>
      <c r="DMW129" s="289"/>
      <c r="DMX129" s="289"/>
      <c r="DMY129" s="289"/>
      <c r="DMZ129" s="289"/>
      <c r="DNA129" s="289"/>
      <c r="DNB129" s="292"/>
      <c r="DNC129" s="293"/>
      <c r="DND129" s="292"/>
      <c r="DNE129" s="292"/>
      <c r="DNF129" s="292"/>
      <c r="DNG129" s="285"/>
      <c r="DNH129" s="286"/>
      <c r="DNI129" s="287"/>
      <c r="DNJ129" s="286"/>
      <c r="DNK129" s="288"/>
      <c r="DNL129" s="289"/>
      <c r="DNM129" s="289"/>
      <c r="DNN129" s="289"/>
      <c r="DNO129" s="289"/>
      <c r="DNP129" s="289"/>
      <c r="DNQ129" s="289"/>
      <c r="DNR129" s="290"/>
      <c r="DNS129" s="291"/>
      <c r="DNT129" s="289"/>
      <c r="DNU129" s="289"/>
      <c r="DNV129" s="289"/>
      <c r="DNW129" s="289"/>
      <c r="DNX129" s="289"/>
      <c r="DNY129" s="289"/>
      <c r="DNZ129" s="289"/>
      <c r="DOA129" s="289"/>
      <c r="DOB129" s="289"/>
      <c r="DOC129" s="289"/>
      <c r="DOD129" s="292"/>
      <c r="DOE129" s="293"/>
      <c r="DOF129" s="292"/>
      <c r="DOG129" s="292"/>
      <c r="DOH129" s="292"/>
      <c r="DOI129" s="285"/>
      <c r="DOJ129" s="286"/>
      <c r="DOK129" s="287"/>
      <c r="DOL129" s="286"/>
      <c r="DOM129" s="288"/>
      <c r="DON129" s="289"/>
      <c r="DOO129" s="289"/>
      <c r="DOP129" s="289"/>
      <c r="DOQ129" s="289"/>
      <c r="DOR129" s="289"/>
      <c r="DOS129" s="289"/>
      <c r="DOT129" s="290"/>
      <c r="DOU129" s="291"/>
      <c r="DOV129" s="289"/>
      <c r="DOW129" s="289"/>
      <c r="DOX129" s="289"/>
      <c r="DOY129" s="289"/>
      <c r="DOZ129" s="289"/>
      <c r="DPA129" s="289"/>
      <c r="DPB129" s="289"/>
      <c r="DPC129" s="289"/>
      <c r="DPD129" s="289"/>
      <c r="DPE129" s="289"/>
      <c r="DPF129" s="292"/>
      <c r="DPG129" s="293"/>
      <c r="DPH129" s="292"/>
      <c r="DPI129" s="292"/>
      <c r="DPJ129" s="292"/>
      <c r="DPK129" s="285"/>
      <c r="DPL129" s="286"/>
      <c r="DPM129" s="287"/>
      <c r="DPN129" s="286"/>
      <c r="DPO129" s="288"/>
      <c r="DPP129" s="289"/>
      <c r="DPQ129" s="289"/>
      <c r="DPR129" s="289"/>
      <c r="DPS129" s="289"/>
      <c r="DPT129" s="289"/>
      <c r="DPU129" s="289"/>
      <c r="DPV129" s="290"/>
      <c r="DPW129" s="291"/>
      <c r="DPX129" s="289"/>
      <c r="DPY129" s="289"/>
      <c r="DPZ129" s="289"/>
      <c r="DQA129" s="289"/>
      <c r="DQB129" s="289"/>
      <c r="DQC129" s="289"/>
      <c r="DQD129" s="289"/>
      <c r="DQE129" s="289"/>
      <c r="DQF129" s="289"/>
      <c r="DQG129" s="289"/>
      <c r="DQH129" s="292"/>
      <c r="DQI129" s="293"/>
      <c r="DQJ129" s="292"/>
      <c r="DQK129" s="292"/>
      <c r="DQL129" s="292"/>
      <c r="DQM129" s="285"/>
      <c r="DQN129" s="286"/>
      <c r="DQO129" s="287"/>
      <c r="DQP129" s="286"/>
      <c r="DQQ129" s="288"/>
      <c r="DQR129" s="289"/>
      <c r="DQS129" s="289"/>
      <c r="DQT129" s="289"/>
      <c r="DQU129" s="289"/>
      <c r="DQV129" s="289"/>
      <c r="DQW129" s="289"/>
      <c r="DQX129" s="290"/>
      <c r="DQY129" s="291"/>
      <c r="DQZ129" s="289"/>
      <c r="DRA129" s="289"/>
      <c r="DRB129" s="289"/>
      <c r="DRC129" s="289"/>
      <c r="DRD129" s="289"/>
      <c r="DRE129" s="289"/>
      <c r="DRF129" s="289"/>
      <c r="DRG129" s="289"/>
      <c r="DRH129" s="289"/>
      <c r="DRI129" s="289"/>
      <c r="DRJ129" s="292"/>
      <c r="DRK129" s="293"/>
      <c r="DRL129" s="292"/>
      <c r="DRM129" s="292"/>
      <c r="DRN129" s="292"/>
      <c r="DRO129" s="285"/>
      <c r="DRP129" s="286"/>
      <c r="DRQ129" s="287"/>
      <c r="DRR129" s="286"/>
      <c r="DRS129" s="288"/>
      <c r="DRT129" s="289"/>
      <c r="DRU129" s="289"/>
      <c r="DRV129" s="289"/>
      <c r="DRW129" s="289"/>
      <c r="DRX129" s="289"/>
      <c r="DRY129" s="289"/>
      <c r="DRZ129" s="290"/>
      <c r="DSA129" s="291"/>
      <c r="DSB129" s="289"/>
      <c r="DSC129" s="289"/>
      <c r="DSD129" s="289"/>
      <c r="DSE129" s="289"/>
      <c r="DSF129" s="289"/>
      <c r="DSG129" s="289"/>
      <c r="DSH129" s="289"/>
      <c r="DSI129" s="289"/>
      <c r="DSJ129" s="289"/>
      <c r="DSK129" s="289"/>
      <c r="DSL129" s="292"/>
      <c r="DSM129" s="293"/>
      <c r="DSN129" s="292"/>
      <c r="DSO129" s="292"/>
      <c r="DSP129" s="292"/>
      <c r="DSQ129" s="285"/>
      <c r="DSR129" s="286"/>
      <c r="DSS129" s="287"/>
      <c r="DST129" s="286"/>
      <c r="DSU129" s="288"/>
      <c r="DSV129" s="289"/>
      <c r="DSW129" s="289"/>
      <c r="DSX129" s="289"/>
      <c r="DSY129" s="289"/>
      <c r="DSZ129" s="289"/>
      <c r="DTA129" s="289"/>
      <c r="DTB129" s="290"/>
      <c r="DTC129" s="291"/>
      <c r="DTD129" s="289"/>
      <c r="DTE129" s="289"/>
      <c r="DTF129" s="289"/>
      <c r="DTG129" s="289"/>
      <c r="DTH129" s="289"/>
      <c r="DTI129" s="289"/>
      <c r="DTJ129" s="289"/>
      <c r="DTK129" s="289"/>
      <c r="DTL129" s="289"/>
      <c r="DTM129" s="289"/>
      <c r="DTN129" s="292"/>
      <c r="DTO129" s="293"/>
      <c r="DTP129" s="292"/>
      <c r="DTQ129" s="292"/>
      <c r="DTR129" s="292"/>
      <c r="DTS129" s="285"/>
      <c r="DTT129" s="286"/>
      <c r="DTU129" s="287"/>
      <c r="DTV129" s="286"/>
      <c r="DTW129" s="288"/>
      <c r="DTX129" s="289"/>
      <c r="DTY129" s="289"/>
      <c r="DTZ129" s="289"/>
      <c r="DUA129" s="289"/>
      <c r="DUB129" s="289"/>
      <c r="DUC129" s="289"/>
      <c r="DUD129" s="290"/>
      <c r="DUE129" s="291"/>
      <c r="DUF129" s="289"/>
      <c r="DUG129" s="289"/>
      <c r="DUH129" s="289"/>
      <c r="DUI129" s="289"/>
      <c r="DUJ129" s="289"/>
      <c r="DUK129" s="289"/>
      <c r="DUL129" s="289"/>
      <c r="DUM129" s="289"/>
      <c r="DUN129" s="289"/>
      <c r="DUO129" s="289"/>
      <c r="DUP129" s="292"/>
      <c r="DUQ129" s="293"/>
      <c r="DUR129" s="292"/>
      <c r="DUS129" s="292"/>
      <c r="DUT129" s="292"/>
      <c r="DUU129" s="285"/>
      <c r="DUV129" s="286"/>
      <c r="DUW129" s="287"/>
      <c r="DUX129" s="286"/>
      <c r="DUY129" s="288"/>
      <c r="DUZ129" s="289"/>
      <c r="DVA129" s="289"/>
      <c r="DVB129" s="289"/>
      <c r="DVC129" s="289"/>
      <c r="DVD129" s="289"/>
      <c r="DVE129" s="289"/>
      <c r="DVF129" s="290"/>
      <c r="DVG129" s="291"/>
      <c r="DVH129" s="289"/>
      <c r="DVI129" s="289"/>
      <c r="DVJ129" s="289"/>
      <c r="DVK129" s="289"/>
      <c r="DVL129" s="289"/>
      <c r="DVM129" s="289"/>
      <c r="DVN129" s="289"/>
      <c r="DVO129" s="289"/>
      <c r="DVP129" s="289"/>
      <c r="DVQ129" s="289"/>
      <c r="DVR129" s="292"/>
      <c r="DVS129" s="293"/>
      <c r="DVT129" s="292"/>
      <c r="DVU129" s="292"/>
      <c r="DVV129" s="292"/>
      <c r="DVW129" s="285"/>
      <c r="DVX129" s="286"/>
      <c r="DVY129" s="287"/>
      <c r="DVZ129" s="286"/>
      <c r="DWA129" s="288"/>
      <c r="DWB129" s="289"/>
      <c r="DWC129" s="289"/>
      <c r="DWD129" s="289"/>
      <c r="DWE129" s="289"/>
      <c r="DWF129" s="289"/>
      <c r="DWG129" s="289"/>
      <c r="DWH129" s="290"/>
      <c r="DWI129" s="291"/>
      <c r="DWJ129" s="289"/>
      <c r="DWK129" s="289"/>
      <c r="DWL129" s="289"/>
      <c r="DWM129" s="289"/>
      <c r="DWN129" s="289"/>
      <c r="DWO129" s="289"/>
      <c r="DWP129" s="289"/>
      <c r="DWQ129" s="289"/>
      <c r="DWR129" s="289"/>
      <c r="DWS129" s="289"/>
      <c r="DWT129" s="292"/>
      <c r="DWU129" s="293"/>
      <c r="DWV129" s="292"/>
      <c r="DWW129" s="292"/>
      <c r="DWX129" s="292"/>
      <c r="DWY129" s="285"/>
      <c r="DWZ129" s="286"/>
      <c r="DXA129" s="287"/>
      <c r="DXB129" s="286"/>
      <c r="DXC129" s="288"/>
      <c r="DXD129" s="289"/>
      <c r="DXE129" s="289"/>
      <c r="DXF129" s="289"/>
      <c r="DXG129" s="289"/>
      <c r="DXH129" s="289"/>
      <c r="DXI129" s="289"/>
      <c r="DXJ129" s="290"/>
      <c r="DXK129" s="291"/>
      <c r="DXL129" s="289"/>
      <c r="DXM129" s="289"/>
      <c r="DXN129" s="289"/>
      <c r="DXO129" s="289"/>
      <c r="DXP129" s="289"/>
      <c r="DXQ129" s="289"/>
      <c r="DXR129" s="289"/>
      <c r="DXS129" s="289"/>
      <c r="DXT129" s="289"/>
      <c r="DXU129" s="289"/>
      <c r="DXV129" s="292"/>
      <c r="DXW129" s="293"/>
      <c r="DXX129" s="292"/>
      <c r="DXY129" s="292"/>
      <c r="DXZ129" s="292"/>
      <c r="DYA129" s="285"/>
      <c r="DYB129" s="286"/>
      <c r="DYC129" s="287"/>
      <c r="DYD129" s="286"/>
      <c r="DYE129" s="288"/>
      <c r="DYF129" s="289"/>
      <c r="DYG129" s="289"/>
      <c r="DYH129" s="289"/>
      <c r="DYI129" s="289"/>
      <c r="DYJ129" s="289"/>
      <c r="DYK129" s="289"/>
      <c r="DYL129" s="290"/>
      <c r="DYM129" s="291"/>
      <c r="DYN129" s="289"/>
      <c r="DYO129" s="289"/>
      <c r="DYP129" s="289"/>
      <c r="DYQ129" s="289"/>
      <c r="DYR129" s="289"/>
      <c r="DYS129" s="289"/>
      <c r="DYT129" s="289"/>
      <c r="DYU129" s="289"/>
      <c r="DYV129" s="289"/>
      <c r="DYW129" s="289"/>
      <c r="DYX129" s="292"/>
      <c r="DYY129" s="293"/>
      <c r="DYZ129" s="292"/>
      <c r="DZA129" s="292"/>
      <c r="DZB129" s="292"/>
      <c r="DZC129" s="285"/>
      <c r="DZD129" s="286"/>
      <c r="DZE129" s="287"/>
      <c r="DZF129" s="286"/>
      <c r="DZG129" s="288"/>
      <c r="DZH129" s="289"/>
      <c r="DZI129" s="289"/>
      <c r="DZJ129" s="289"/>
      <c r="DZK129" s="289"/>
      <c r="DZL129" s="289"/>
      <c r="DZM129" s="289"/>
      <c r="DZN129" s="290"/>
      <c r="DZO129" s="291"/>
      <c r="DZP129" s="289"/>
      <c r="DZQ129" s="289"/>
      <c r="DZR129" s="289"/>
      <c r="DZS129" s="289"/>
      <c r="DZT129" s="289"/>
      <c r="DZU129" s="289"/>
      <c r="DZV129" s="289"/>
      <c r="DZW129" s="289"/>
      <c r="DZX129" s="289"/>
      <c r="DZY129" s="289"/>
      <c r="DZZ129" s="292"/>
      <c r="EAA129" s="293"/>
      <c r="EAB129" s="292"/>
      <c r="EAC129" s="292"/>
      <c r="EAD129" s="292"/>
      <c r="EAE129" s="285"/>
      <c r="EAF129" s="286"/>
      <c r="EAG129" s="287"/>
      <c r="EAH129" s="286"/>
      <c r="EAI129" s="288"/>
      <c r="EAJ129" s="289"/>
      <c r="EAK129" s="289"/>
      <c r="EAL129" s="289"/>
      <c r="EAM129" s="289"/>
      <c r="EAN129" s="289"/>
      <c r="EAO129" s="289"/>
      <c r="EAP129" s="290"/>
      <c r="EAQ129" s="291"/>
      <c r="EAR129" s="289"/>
      <c r="EAS129" s="289"/>
      <c r="EAT129" s="289"/>
      <c r="EAU129" s="289"/>
      <c r="EAV129" s="289"/>
      <c r="EAW129" s="289"/>
      <c r="EAX129" s="289"/>
      <c r="EAY129" s="289"/>
      <c r="EAZ129" s="289"/>
      <c r="EBA129" s="289"/>
      <c r="EBB129" s="292"/>
      <c r="EBC129" s="293"/>
      <c r="EBD129" s="292"/>
      <c r="EBE129" s="292"/>
      <c r="EBF129" s="292"/>
      <c r="EBG129" s="285"/>
      <c r="EBH129" s="286"/>
      <c r="EBI129" s="287"/>
      <c r="EBJ129" s="286"/>
      <c r="EBK129" s="288"/>
      <c r="EBL129" s="289"/>
      <c r="EBM129" s="289"/>
      <c r="EBN129" s="289"/>
      <c r="EBO129" s="289"/>
      <c r="EBP129" s="289"/>
      <c r="EBQ129" s="289"/>
      <c r="EBR129" s="290"/>
      <c r="EBS129" s="291"/>
      <c r="EBT129" s="289"/>
      <c r="EBU129" s="289"/>
      <c r="EBV129" s="289"/>
      <c r="EBW129" s="289"/>
      <c r="EBX129" s="289"/>
      <c r="EBY129" s="289"/>
      <c r="EBZ129" s="289"/>
      <c r="ECA129" s="289"/>
      <c r="ECB129" s="289"/>
      <c r="ECC129" s="289"/>
      <c r="ECD129" s="292"/>
      <c r="ECE129" s="293"/>
      <c r="ECF129" s="292"/>
      <c r="ECG129" s="292"/>
      <c r="ECH129" s="292"/>
      <c r="ECI129" s="285"/>
      <c r="ECJ129" s="286"/>
      <c r="ECK129" s="287"/>
      <c r="ECL129" s="286"/>
      <c r="ECM129" s="288"/>
      <c r="ECN129" s="289"/>
      <c r="ECO129" s="289"/>
      <c r="ECP129" s="289"/>
      <c r="ECQ129" s="289"/>
      <c r="ECR129" s="289"/>
      <c r="ECS129" s="289"/>
      <c r="ECT129" s="290"/>
      <c r="ECU129" s="291"/>
      <c r="ECV129" s="289"/>
      <c r="ECW129" s="289"/>
      <c r="ECX129" s="289"/>
      <c r="ECY129" s="289"/>
      <c r="ECZ129" s="289"/>
      <c r="EDA129" s="289"/>
      <c r="EDB129" s="289"/>
      <c r="EDC129" s="289"/>
      <c r="EDD129" s="289"/>
      <c r="EDE129" s="289"/>
      <c r="EDF129" s="292"/>
      <c r="EDG129" s="293"/>
      <c r="EDH129" s="292"/>
      <c r="EDI129" s="292"/>
      <c r="EDJ129" s="292"/>
      <c r="EDK129" s="285"/>
      <c r="EDL129" s="286"/>
      <c r="EDM129" s="287"/>
      <c r="EDN129" s="286"/>
      <c r="EDO129" s="288"/>
      <c r="EDP129" s="289"/>
      <c r="EDQ129" s="289"/>
      <c r="EDR129" s="289"/>
      <c r="EDS129" s="289"/>
      <c r="EDT129" s="289"/>
      <c r="EDU129" s="289"/>
      <c r="EDV129" s="290"/>
      <c r="EDW129" s="291"/>
      <c r="EDX129" s="289"/>
      <c r="EDY129" s="289"/>
      <c r="EDZ129" s="289"/>
      <c r="EEA129" s="289"/>
      <c r="EEB129" s="289"/>
      <c r="EEC129" s="289"/>
      <c r="EED129" s="289"/>
      <c r="EEE129" s="289"/>
      <c r="EEF129" s="289"/>
      <c r="EEG129" s="289"/>
      <c r="EEH129" s="292"/>
      <c r="EEI129" s="293"/>
      <c r="EEJ129" s="292"/>
      <c r="EEK129" s="292"/>
      <c r="EEL129" s="292"/>
      <c r="EEM129" s="285"/>
      <c r="EEN129" s="286"/>
      <c r="EEO129" s="287"/>
      <c r="EEP129" s="286"/>
      <c r="EEQ129" s="288"/>
      <c r="EER129" s="289"/>
      <c r="EES129" s="289"/>
      <c r="EET129" s="289"/>
      <c r="EEU129" s="289"/>
      <c r="EEV129" s="289"/>
      <c r="EEW129" s="289"/>
      <c r="EEX129" s="290"/>
      <c r="EEY129" s="291"/>
      <c r="EEZ129" s="289"/>
      <c r="EFA129" s="289"/>
      <c r="EFB129" s="289"/>
      <c r="EFC129" s="289"/>
      <c r="EFD129" s="289"/>
      <c r="EFE129" s="289"/>
      <c r="EFF129" s="289"/>
      <c r="EFG129" s="289"/>
      <c r="EFH129" s="289"/>
      <c r="EFI129" s="289"/>
      <c r="EFJ129" s="292"/>
      <c r="EFK129" s="293"/>
      <c r="EFL129" s="292"/>
      <c r="EFM129" s="292"/>
      <c r="EFN129" s="292"/>
      <c r="EFO129" s="285"/>
      <c r="EFP129" s="286"/>
      <c r="EFQ129" s="287"/>
      <c r="EFR129" s="286"/>
      <c r="EFS129" s="288"/>
      <c r="EFT129" s="289"/>
      <c r="EFU129" s="289"/>
      <c r="EFV129" s="289"/>
      <c r="EFW129" s="289"/>
      <c r="EFX129" s="289"/>
      <c r="EFY129" s="289"/>
      <c r="EFZ129" s="290"/>
      <c r="EGA129" s="291"/>
      <c r="EGB129" s="289"/>
      <c r="EGC129" s="289"/>
      <c r="EGD129" s="289"/>
      <c r="EGE129" s="289"/>
      <c r="EGF129" s="289"/>
      <c r="EGG129" s="289"/>
      <c r="EGH129" s="289"/>
      <c r="EGI129" s="289"/>
      <c r="EGJ129" s="289"/>
      <c r="EGK129" s="289"/>
      <c r="EGL129" s="292"/>
      <c r="EGM129" s="293"/>
      <c r="EGN129" s="292"/>
      <c r="EGO129" s="292"/>
      <c r="EGP129" s="292"/>
      <c r="EGQ129" s="285"/>
      <c r="EGR129" s="286"/>
      <c r="EGS129" s="287"/>
      <c r="EGT129" s="286"/>
      <c r="EGU129" s="288"/>
      <c r="EGV129" s="289"/>
      <c r="EGW129" s="289"/>
      <c r="EGX129" s="289"/>
      <c r="EGY129" s="289"/>
      <c r="EGZ129" s="289"/>
      <c r="EHA129" s="289"/>
      <c r="EHB129" s="290"/>
      <c r="EHC129" s="291"/>
      <c r="EHD129" s="289"/>
      <c r="EHE129" s="289"/>
      <c r="EHF129" s="289"/>
      <c r="EHG129" s="289"/>
      <c r="EHH129" s="289"/>
      <c r="EHI129" s="289"/>
      <c r="EHJ129" s="289"/>
      <c r="EHK129" s="289"/>
      <c r="EHL129" s="289"/>
      <c r="EHM129" s="289"/>
      <c r="EHN129" s="292"/>
      <c r="EHO129" s="293"/>
      <c r="EHP129" s="292"/>
      <c r="EHQ129" s="292"/>
      <c r="EHR129" s="292"/>
      <c r="EHS129" s="285"/>
      <c r="EHT129" s="286"/>
      <c r="EHU129" s="287"/>
      <c r="EHV129" s="286"/>
      <c r="EHW129" s="288"/>
      <c r="EHX129" s="289"/>
      <c r="EHY129" s="289"/>
      <c r="EHZ129" s="289"/>
      <c r="EIA129" s="289"/>
      <c r="EIB129" s="289"/>
      <c r="EIC129" s="289"/>
      <c r="EID129" s="290"/>
      <c r="EIE129" s="291"/>
      <c r="EIF129" s="289"/>
      <c r="EIG129" s="289"/>
      <c r="EIH129" s="289"/>
      <c r="EII129" s="289"/>
      <c r="EIJ129" s="289"/>
      <c r="EIK129" s="289"/>
      <c r="EIL129" s="289"/>
      <c r="EIM129" s="289"/>
      <c r="EIN129" s="289"/>
      <c r="EIO129" s="289"/>
      <c r="EIP129" s="292"/>
      <c r="EIQ129" s="293"/>
      <c r="EIR129" s="292"/>
      <c r="EIS129" s="292"/>
      <c r="EIT129" s="292"/>
      <c r="EIU129" s="285"/>
      <c r="EIV129" s="286"/>
      <c r="EIW129" s="287"/>
      <c r="EIX129" s="286"/>
      <c r="EIY129" s="288"/>
      <c r="EIZ129" s="289"/>
      <c r="EJA129" s="289"/>
      <c r="EJB129" s="289"/>
      <c r="EJC129" s="289"/>
      <c r="EJD129" s="289"/>
      <c r="EJE129" s="289"/>
      <c r="EJF129" s="290"/>
      <c r="EJG129" s="291"/>
      <c r="EJH129" s="289"/>
      <c r="EJI129" s="289"/>
      <c r="EJJ129" s="289"/>
      <c r="EJK129" s="289"/>
      <c r="EJL129" s="289"/>
      <c r="EJM129" s="289"/>
      <c r="EJN129" s="289"/>
      <c r="EJO129" s="289"/>
      <c r="EJP129" s="289"/>
      <c r="EJQ129" s="289"/>
      <c r="EJR129" s="292"/>
      <c r="EJS129" s="293"/>
      <c r="EJT129" s="292"/>
      <c r="EJU129" s="292"/>
      <c r="EJV129" s="292"/>
      <c r="EJW129" s="285"/>
      <c r="EJX129" s="286"/>
      <c r="EJY129" s="287"/>
      <c r="EJZ129" s="286"/>
      <c r="EKA129" s="288"/>
      <c r="EKB129" s="289"/>
      <c r="EKC129" s="289"/>
      <c r="EKD129" s="289"/>
      <c r="EKE129" s="289"/>
      <c r="EKF129" s="289"/>
      <c r="EKG129" s="289"/>
      <c r="EKH129" s="290"/>
      <c r="EKI129" s="291"/>
      <c r="EKJ129" s="289"/>
      <c r="EKK129" s="289"/>
      <c r="EKL129" s="289"/>
      <c r="EKM129" s="289"/>
      <c r="EKN129" s="289"/>
      <c r="EKO129" s="289"/>
      <c r="EKP129" s="289"/>
      <c r="EKQ129" s="289"/>
      <c r="EKR129" s="289"/>
      <c r="EKS129" s="289"/>
      <c r="EKT129" s="292"/>
      <c r="EKU129" s="293"/>
      <c r="EKV129" s="292"/>
      <c r="EKW129" s="292"/>
      <c r="EKX129" s="292"/>
      <c r="EKY129" s="285"/>
      <c r="EKZ129" s="286"/>
      <c r="ELA129" s="287"/>
      <c r="ELB129" s="286"/>
      <c r="ELC129" s="288"/>
      <c r="ELD129" s="289"/>
      <c r="ELE129" s="289"/>
      <c r="ELF129" s="289"/>
      <c r="ELG129" s="289"/>
      <c r="ELH129" s="289"/>
      <c r="ELI129" s="289"/>
      <c r="ELJ129" s="290"/>
      <c r="ELK129" s="291"/>
      <c r="ELL129" s="289"/>
      <c r="ELM129" s="289"/>
      <c r="ELN129" s="289"/>
      <c r="ELO129" s="289"/>
      <c r="ELP129" s="289"/>
      <c r="ELQ129" s="289"/>
      <c r="ELR129" s="289"/>
      <c r="ELS129" s="289"/>
      <c r="ELT129" s="289"/>
      <c r="ELU129" s="289"/>
      <c r="ELV129" s="292"/>
      <c r="ELW129" s="293"/>
      <c r="ELX129" s="292"/>
      <c r="ELY129" s="292"/>
      <c r="ELZ129" s="292"/>
      <c r="EMA129" s="285"/>
      <c r="EMB129" s="286"/>
      <c r="EMC129" s="287"/>
      <c r="EMD129" s="286"/>
      <c r="EME129" s="288"/>
      <c r="EMF129" s="289"/>
      <c r="EMG129" s="289"/>
      <c r="EMH129" s="289"/>
      <c r="EMI129" s="289"/>
      <c r="EMJ129" s="289"/>
      <c r="EMK129" s="289"/>
      <c r="EML129" s="290"/>
      <c r="EMM129" s="291"/>
      <c r="EMN129" s="289"/>
      <c r="EMO129" s="289"/>
      <c r="EMP129" s="289"/>
      <c r="EMQ129" s="289"/>
      <c r="EMR129" s="289"/>
      <c r="EMS129" s="289"/>
      <c r="EMT129" s="289"/>
      <c r="EMU129" s="289"/>
      <c r="EMV129" s="289"/>
      <c r="EMW129" s="289"/>
      <c r="EMX129" s="292"/>
      <c r="EMY129" s="293"/>
      <c r="EMZ129" s="292"/>
      <c r="ENA129" s="292"/>
      <c r="ENB129" s="292"/>
      <c r="ENC129" s="285"/>
      <c r="END129" s="286"/>
      <c r="ENE129" s="287"/>
      <c r="ENF129" s="286"/>
      <c r="ENG129" s="288"/>
      <c r="ENH129" s="289"/>
      <c r="ENI129" s="289"/>
      <c r="ENJ129" s="289"/>
      <c r="ENK129" s="289"/>
      <c r="ENL129" s="289"/>
      <c r="ENM129" s="289"/>
      <c r="ENN129" s="290"/>
      <c r="ENO129" s="291"/>
      <c r="ENP129" s="289"/>
      <c r="ENQ129" s="289"/>
      <c r="ENR129" s="289"/>
      <c r="ENS129" s="289"/>
      <c r="ENT129" s="289"/>
      <c r="ENU129" s="289"/>
      <c r="ENV129" s="289"/>
      <c r="ENW129" s="289"/>
      <c r="ENX129" s="289"/>
      <c r="ENY129" s="289"/>
      <c r="ENZ129" s="292"/>
      <c r="EOA129" s="293"/>
      <c r="EOB129" s="292"/>
      <c r="EOC129" s="292"/>
      <c r="EOD129" s="292"/>
      <c r="EOE129" s="285"/>
      <c r="EOF129" s="286"/>
      <c r="EOG129" s="287"/>
      <c r="EOH129" s="286"/>
      <c r="EOI129" s="288"/>
      <c r="EOJ129" s="289"/>
      <c r="EOK129" s="289"/>
      <c r="EOL129" s="289"/>
      <c r="EOM129" s="289"/>
      <c r="EON129" s="289"/>
      <c r="EOO129" s="289"/>
      <c r="EOP129" s="290"/>
      <c r="EOQ129" s="291"/>
      <c r="EOR129" s="289"/>
      <c r="EOS129" s="289"/>
      <c r="EOT129" s="289"/>
      <c r="EOU129" s="289"/>
      <c r="EOV129" s="289"/>
      <c r="EOW129" s="289"/>
      <c r="EOX129" s="289"/>
      <c r="EOY129" s="289"/>
      <c r="EOZ129" s="289"/>
      <c r="EPA129" s="289"/>
      <c r="EPB129" s="292"/>
      <c r="EPC129" s="293"/>
      <c r="EPD129" s="292"/>
      <c r="EPE129" s="292"/>
      <c r="EPF129" s="292"/>
      <c r="EPG129" s="285"/>
      <c r="EPH129" s="286"/>
      <c r="EPI129" s="287"/>
      <c r="EPJ129" s="286"/>
      <c r="EPK129" s="288"/>
      <c r="EPL129" s="289"/>
      <c r="EPM129" s="289"/>
      <c r="EPN129" s="289"/>
      <c r="EPO129" s="289"/>
      <c r="EPP129" s="289"/>
      <c r="EPQ129" s="289"/>
      <c r="EPR129" s="290"/>
      <c r="EPS129" s="291"/>
      <c r="EPT129" s="289"/>
      <c r="EPU129" s="289"/>
      <c r="EPV129" s="289"/>
      <c r="EPW129" s="289"/>
      <c r="EPX129" s="289"/>
      <c r="EPY129" s="289"/>
      <c r="EPZ129" s="289"/>
      <c r="EQA129" s="289"/>
      <c r="EQB129" s="289"/>
      <c r="EQC129" s="289"/>
      <c r="EQD129" s="292"/>
      <c r="EQE129" s="293"/>
      <c r="EQF129" s="292"/>
      <c r="EQG129" s="292"/>
      <c r="EQH129" s="292"/>
      <c r="EQI129" s="285"/>
      <c r="EQJ129" s="286"/>
      <c r="EQK129" s="287"/>
      <c r="EQL129" s="286"/>
      <c r="EQM129" s="288"/>
      <c r="EQN129" s="289"/>
      <c r="EQO129" s="289"/>
      <c r="EQP129" s="289"/>
      <c r="EQQ129" s="289"/>
      <c r="EQR129" s="289"/>
      <c r="EQS129" s="289"/>
      <c r="EQT129" s="290"/>
      <c r="EQU129" s="291"/>
      <c r="EQV129" s="289"/>
      <c r="EQW129" s="289"/>
      <c r="EQX129" s="289"/>
      <c r="EQY129" s="289"/>
      <c r="EQZ129" s="289"/>
      <c r="ERA129" s="289"/>
      <c r="ERB129" s="289"/>
      <c r="ERC129" s="289"/>
      <c r="ERD129" s="289"/>
      <c r="ERE129" s="289"/>
      <c r="ERF129" s="292"/>
      <c r="ERG129" s="293"/>
      <c r="ERH129" s="292"/>
      <c r="ERI129" s="292"/>
      <c r="ERJ129" s="292"/>
      <c r="ERK129" s="285"/>
      <c r="ERL129" s="286"/>
      <c r="ERM129" s="287"/>
      <c r="ERN129" s="286"/>
      <c r="ERO129" s="288"/>
      <c r="ERP129" s="289"/>
      <c r="ERQ129" s="289"/>
      <c r="ERR129" s="289"/>
      <c r="ERS129" s="289"/>
      <c r="ERT129" s="289"/>
      <c r="ERU129" s="289"/>
      <c r="ERV129" s="290"/>
      <c r="ERW129" s="291"/>
      <c r="ERX129" s="289"/>
      <c r="ERY129" s="289"/>
      <c r="ERZ129" s="289"/>
      <c r="ESA129" s="289"/>
      <c r="ESB129" s="289"/>
      <c r="ESC129" s="289"/>
      <c r="ESD129" s="289"/>
      <c r="ESE129" s="289"/>
      <c r="ESF129" s="289"/>
      <c r="ESG129" s="289"/>
      <c r="ESH129" s="292"/>
      <c r="ESI129" s="293"/>
      <c r="ESJ129" s="292"/>
      <c r="ESK129" s="292"/>
      <c r="ESL129" s="292"/>
      <c r="ESM129" s="285"/>
      <c r="ESN129" s="286"/>
      <c r="ESO129" s="287"/>
      <c r="ESP129" s="286"/>
      <c r="ESQ129" s="288"/>
      <c r="ESR129" s="289"/>
      <c r="ESS129" s="289"/>
      <c r="EST129" s="289"/>
      <c r="ESU129" s="289"/>
      <c r="ESV129" s="289"/>
      <c r="ESW129" s="289"/>
      <c r="ESX129" s="290"/>
      <c r="ESY129" s="291"/>
      <c r="ESZ129" s="289"/>
      <c r="ETA129" s="289"/>
      <c r="ETB129" s="289"/>
      <c r="ETC129" s="289"/>
      <c r="ETD129" s="289"/>
      <c r="ETE129" s="289"/>
      <c r="ETF129" s="289"/>
      <c r="ETG129" s="289"/>
      <c r="ETH129" s="289"/>
      <c r="ETI129" s="289"/>
      <c r="ETJ129" s="292"/>
      <c r="ETK129" s="293"/>
      <c r="ETL129" s="292"/>
      <c r="ETM129" s="292"/>
      <c r="ETN129" s="292"/>
      <c r="ETO129" s="285"/>
      <c r="ETP129" s="286"/>
      <c r="ETQ129" s="287"/>
      <c r="ETR129" s="286"/>
      <c r="ETS129" s="288"/>
      <c r="ETT129" s="289"/>
      <c r="ETU129" s="289"/>
      <c r="ETV129" s="289"/>
      <c r="ETW129" s="289"/>
      <c r="ETX129" s="289"/>
      <c r="ETY129" s="289"/>
      <c r="ETZ129" s="290"/>
      <c r="EUA129" s="291"/>
      <c r="EUB129" s="289"/>
      <c r="EUC129" s="289"/>
      <c r="EUD129" s="289"/>
      <c r="EUE129" s="289"/>
      <c r="EUF129" s="289"/>
      <c r="EUG129" s="289"/>
      <c r="EUH129" s="289"/>
      <c r="EUI129" s="289"/>
      <c r="EUJ129" s="289"/>
      <c r="EUK129" s="289"/>
      <c r="EUL129" s="292"/>
      <c r="EUM129" s="293"/>
      <c r="EUN129" s="292"/>
      <c r="EUO129" s="292"/>
      <c r="EUP129" s="292"/>
      <c r="EUQ129" s="285"/>
      <c r="EUR129" s="286"/>
      <c r="EUS129" s="287"/>
      <c r="EUT129" s="286"/>
      <c r="EUU129" s="288"/>
      <c r="EUV129" s="289"/>
      <c r="EUW129" s="289"/>
      <c r="EUX129" s="289"/>
      <c r="EUY129" s="289"/>
      <c r="EUZ129" s="289"/>
      <c r="EVA129" s="289"/>
      <c r="EVB129" s="290"/>
      <c r="EVC129" s="291"/>
      <c r="EVD129" s="289"/>
      <c r="EVE129" s="289"/>
      <c r="EVF129" s="289"/>
      <c r="EVG129" s="289"/>
      <c r="EVH129" s="289"/>
      <c r="EVI129" s="289"/>
      <c r="EVJ129" s="289"/>
      <c r="EVK129" s="289"/>
      <c r="EVL129" s="289"/>
      <c r="EVM129" s="289"/>
      <c r="EVN129" s="292"/>
      <c r="EVO129" s="293"/>
      <c r="EVP129" s="292"/>
      <c r="EVQ129" s="292"/>
      <c r="EVR129" s="292"/>
      <c r="EVS129" s="285"/>
      <c r="EVT129" s="286"/>
      <c r="EVU129" s="287"/>
      <c r="EVV129" s="286"/>
      <c r="EVW129" s="288"/>
      <c r="EVX129" s="289"/>
      <c r="EVY129" s="289"/>
      <c r="EVZ129" s="289"/>
      <c r="EWA129" s="289"/>
      <c r="EWB129" s="289"/>
      <c r="EWC129" s="289"/>
      <c r="EWD129" s="290"/>
      <c r="EWE129" s="291"/>
      <c r="EWF129" s="289"/>
      <c r="EWG129" s="289"/>
      <c r="EWH129" s="289"/>
      <c r="EWI129" s="289"/>
      <c r="EWJ129" s="289"/>
      <c r="EWK129" s="289"/>
      <c r="EWL129" s="289"/>
      <c r="EWM129" s="289"/>
      <c r="EWN129" s="289"/>
      <c r="EWO129" s="289"/>
      <c r="EWP129" s="292"/>
      <c r="EWQ129" s="293"/>
      <c r="EWR129" s="292"/>
      <c r="EWS129" s="292"/>
      <c r="EWT129" s="292"/>
      <c r="EWU129" s="285"/>
      <c r="EWV129" s="286"/>
      <c r="EWW129" s="287"/>
      <c r="EWX129" s="286"/>
      <c r="EWY129" s="288"/>
      <c r="EWZ129" s="289"/>
      <c r="EXA129" s="289"/>
      <c r="EXB129" s="289"/>
      <c r="EXC129" s="289"/>
      <c r="EXD129" s="289"/>
      <c r="EXE129" s="289"/>
      <c r="EXF129" s="290"/>
      <c r="EXG129" s="291"/>
      <c r="EXH129" s="289"/>
      <c r="EXI129" s="289"/>
      <c r="EXJ129" s="289"/>
      <c r="EXK129" s="289"/>
      <c r="EXL129" s="289"/>
      <c r="EXM129" s="289"/>
      <c r="EXN129" s="289"/>
      <c r="EXO129" s="289"/>
      <c r="EXP129" s="289"/>
      <c r="EXQ129" s="289"/>
      <c r="EXR129" s="292"/>
      <c r="EXS129" s="293"/>
      <c r="EXT129" s="292"/>
      <c r="EXU129" s="292"/>
      <c r="EXV129" s="292"/>
      <c r="EXW129" s="285"/>
      <c r="EXX129" s="286"/>
      <c r="EXY129" s="287"/>
      <c r="EXZ129" s="286"/>
      <c r="EYA129" s="288"/>
      <c r="EYB129" s="289"/>
      <c r="EYC129" s="289"/>
      <c r="EYD129" s="289"/>
      <c r="EYE129" s="289"/>
      <c r="EYF129" s="289"/>
      <c r="EYG129" s="289"/>
      <c r="EYH129" s="290"/>
      <c r="EYI129" s="291"/>
      <c r="EYJ129" s="289"/>
      <c r="EYK129" s="289"/>
      <c r="EYL129" s="289"/>
      <c r="EYM129" s="289"/>
      <c r="EYN129" s="289"/>
      <c r="EYO129" s="289"/>
      <c r="EYP129" s="289"/>
      <c r="EYQ129" s="289"/>
      <c r="EYR129" s="289"/>
      <c r="EYS129" s="289"/>
      <c r="EYT129" s="292"/>
      <c r="EYU129" s="293"/>
      <c r="EYV129" s="292"/>
      <c r="EYW129" s="292"/>
      <c r="EYX129" s="292"/>
      <c r="EYY129" s="285"/>
      <c r="EYZ129" s="286"/>
      <c r="EZA129" s="287"/>
      <c r="EZB129" s="286"/>
      <c r="EZC129" s="288"/>
      <c r="EZD129" s="289"/>
      <c r="EZE129" s="289"/>
      <c r="EZF129" s="289"/>
      <c r="EZG129" s="289"/>
      <c r="EZH129" s="289"/>
      <c r="EZI129" s="289"/>
      <c r="EZJ129" s="290"/>
      <c r="EZK129" s="291"/>
      <c r="EZL129" s="289"/>
      <c r="EZM129" s="289"/>
      <c r="EZN129" s="289"/>
      <c r="EZO129" s="289"/>
      <c r="EZP129" s="289"/>
      <c r="EZQ129" s="289"/>
      <c r="EZR129" s="289"/>
      <c r="EZS129" s="289"/>
      <c r="EZT129" s="289"/>
      <c r="EZU129" s="289"/>
      <c r="EZV129" s="292"/>
      <c r="EZW129" s="293"/>
      <c r="EZX129" s="292"/>
      <c r="EZY129" s="292"/>
      <c r="EZZ129" s="292"/>
      <c r="FAA129" s="285"/>
      <c r="FAB129" s="286"/>
      <c r="FAC129" s="287"/>
      <c r="FAD129" s="286"/>
      <c r="FAE129" s="288"/>
      <c r="FAF129" s="289"/>
      <c r="FAG129" s="289"/>
      <c r="FAH129" s="289"/>
      <c r="FAI129" s="289"/>
      <c r="FAJ129" s="289"/>
      <c r="FAK129" s="289"/>
      <c r="FAL129" s="290"/>
      <c r="FAM129" s="291"/>
      <c r="FAN129" s="289"/>
      <c r="FAO129" s="289"/>
      <c r="FAP129" s="289"/>
      <c r="FAQ129" s="289"/>
      <c r="FAR129" s="289"/>
      <c r="FAS129" s="289"/>
      <c r="FAT129" s="289"/>
      <c r="FAU129" s="289"/>
      <c r="FAV129" s="289"/>
      <c r="FAW129" s="289"/>
      <c r="FAX129" s="292"/>
      <c r="FAY129" s="293"/>
      <c r="FAZ129" s="292"/>
      <c r="FBA129" s="292"/>
      <c r="FBB129" s="292"/>
      <c r="FBC129" s="285"/>
      <c r="FBD129" s="286"/>
      <c r="FBE129" s="287"/>
      <c r="FBF129" s="286"/>
      <c r="FBG129" s="288"/>
      <c r="FBH129" s="289"/>
      <c r="FBI129" s="289"/>
      <c r="FBJ129" s="289"/>
      <c r="FBK129" s="289"/>
      <c r="FBL129" s="289"/>
      <c r="FBM129" s="289"/>
      <c r="FBN129" s="290"/>
      <c r="FBO129" s="291"/>
      <c r="FBP129" s="289"/>
      <c r="FBQ129" s="289"/>
      <c r="FBR129" s="289"/>
      <c r="FBS129" s="289"/>
      <c r="FBT129" s="289"/>
      <c r="FBU129" s="289"/>
      <c r="FBV129" s="289"/>
      <c r="FBW129" s="289"/>
      <c r="FBX129" s="289"/>
      <c r="FBY129" s="289"/>
      <c r="FBZ129" s="292"/>
      <c r="FCA129" s="293"/>
      <c r="FCB129" s="292"/>
      <c r="FCC129" s="292"/>
      <c r="FCD129" s="292"/>
      <c r="FCE129" s="285"/>
      <c r="FCF129" s="286"/>
      <c r="FCG129" s="287"/>
      <c r="FCH129" s="286"/>
      <c r="FCI129" s="288"/>
      <c r="FCJ129" s="289"/>
      <c r="FCK129" s="289"/>
      <c r="FCL129" s="289"/>
      <c r="FCM129" s="289"/>
      <c r="FCN129" s="289"/>
      <c r="FCO129" s="289"/>
      <c r="FCP129" s="290"/>
      <c r="FCQ129" s="291"/>
      <c r="FCR129" s="289"/>
      <c r="FCS129" s="289"/>
      <c r="FCT129" s="289"/>
      <c r="FCU129" s="289"/>
      <c r="FCV129" s="289"/>
      <c r="FCW129" s="289"/>
      <c r="FCX129" s="289"/>
      <c r="FCY129" s="289"/>
      <c r="FCZ129" s="289"/>
      <c r="FDA129" s="289"/>
      <c r="FDB129" s="292"/>
      <c r="FDC129" s="293"/>
      <c r="FDD129" s="292"/>
      <c r="FDE129" s="292"/>
      <c r="FDF129" s="292"/>
      <c r="FDG129" s="285"/>
      <c r="FDH129" s="286"/>
      <c r="FDI129" s="287"/>
      <c r="FDJ129" s="286"/>
      <c r="FDK129" s="288"/>
      <c r="FDL129" s="289"/>
      <c r="FDM129" s="289"/>
      <c r="FDN129" s="289"/>
      <c r="FDO129" s="289"/>
      <c r="FDP129" s="289"/>
      <c r="FDQ129" s="289"/>
      <c r="FDR129" s="290"/>
      <c r="FDS129" s="291"/>
      <c r="FDT129" s="289"/>
      <c r="FDU129" s="289"/>
      <c r="FDV129" s="289"/>
      <c r="FDW129" s="289"/>
      <c r="FDX129" s="289"/>
      <c r="FDY129" s="289"/>
      <c r="FDZ129" s="289"/>
      <c r="FEA129" s="289"/>
      <c r="FEB129" s="289"/>
      <c r="FEC129" s="289"/>
      <c r="FED129" s="292"/>
      <c r="FEE129" s="293"/>
      <c r="FEF129" s="292"/>
      <c r="FEG129" s="292"/>
      <c r="FEH129" s="292"/>
      <c r="FEI129" s="285"/>
      <c r="FEJ129" s="286"/>
      <c r="FEK129" s="287"/>
      <c r="FEL129" s="286"/>
      <c r="FEM129" s="288"/>
      <c r="FEN129" s="289"/>
      <c r="FEO129" s="289"/>
      <c r="FEP129" s="289"/>
      <c r="FEQ129" s="289"/>
      <c r="FER129" s="289"/>
      <c r="FES129" s="289"/>
      <c r="FET129" s="290"/>
      <c r="FEU129" s="291"/>
      <c r="FEV129" s="289"/>
      <c r="FEW129" s="289"/>
      <c r="FEX129" s="289"/>
      <c r="FEY129" s="289"/>
      <c r="FEZ129" s="289"/>
      <c r="FFA129" s="289"/>
      <c r="FFB129" s="289"/>
      <c r="FFC129" s="289"/>
      <c r="FFD129" s="289"/>
      <c r="FFE129" s="289"/>
      <c r="FFF129" s="292"/>
      <c r="FFG129" s="293"/>
      <c r="FFH129" s="292"/>
      <c r="FFI129" s="292"/>
      <c r="FFJ129" s="292"/>
      <c r="FFK129" s="285"/>
      <c r="FFL129" s="286"/>
      <c r="FFM129" s="287"/>
      <c r="FFN129" s="286"/>
      <c r="FFO129" s="288"/>
      <c r="FFP129" s="289"/>
      <c r="FFQ129" s="289"/>
      <c r="FFR129" s="289"/>
      <c r="FFS129" s="289"/>
      <c r="FFT129" s="289"/>
      <c r="FFU129" s="289"/>
      <c r="FFV129" s="290"/>
      <c r="FFW129" s="291"/>
      <c r="FFX129" s="289"/>
      <c r="FFY129" s="289"/>
      <c r="FFZ129" s="289"/>
      <c r="FGA129" s="289"/>
      <c r="FGB129" s="289"/>
      <c r="FGC129" s="289"/>
      <c r="FGD129" s="289"/>
      <c r="FGE129" s="289"/>
      <c r="FGF129" s="289"/>
      <c r="FGG129" s="289"/>
      <c r="FGH129" s="292"/>
      <c r="FGI129" s="293"/>
      <c r="FGJ129" s="292"/>
      <c r="FGK129" s="292"/>
      <c r="FGL129" s="292"/>
      <c r="FGM129" s="285"/>
      <c r="FGN129" s="286"/>
      <c r="FGO129" s="287"/>
      <c r="FGP129" s="286"/>
      <c r="FGQ129" s="288"/>
      <c r="FGR129" s="289"/>
      <c r="FGS129" s="289"/>
      <c r="FGT129" s="289"/>
      <c r="FGU129" s="289"/>
      <c r="FGV129" s="289"/>
      <c r="FGW129" s="289"/>
      <c r="FGX129" s="290"/>
      <c r="FGY129" s="291"/>
      <c r="FGZ129" s="289"/>
      <c r="FHA129" s="289"/>
      <c r="FHB129" s="289"/>
      <c r="FHC129" s="289"/>
      <c r="FHD129" s="289"/>
      <c r="FHE129" s="289"/>
      <c r="FHF129" s="289"/>
      <c r="FHG129" s="289"/>
      <c r="FHH129" s="289"/>
      <c r="FHI129" s="289"/>
      <c r="FHJ129" s="292"/>
      <c r="FHK129" s="293"/>
      <c r="FHL129" s="292"/>
      <c r="FHM129" s="292"/>
      <c r="FHN129" s="292"/>
      <c r="FHO129" s="285"/>
      <c r="FHP129" s="286"/>
      <c r="FHQ129" s="287"/>
      <c r="FHR129" s="286"/>
      <c r="FHS129" s="288"/>
      <c r="FHT129" s="289"/>
      <c r="FHU129" s="289"/>
      <c r="FHV129" s="289"/>
      <c r="FHW129" s="289"/>
      <c r="FHX129" s="289"/>
      <c r="FHY129" s="289"/>
      <c r="FHZ129" s="290"/>
      <c r="FIA129" s="291"/>
      <c r="FIB129" s="289"/>
      <c r="FIC129" s="289"/>
      <c r="FID129" s="289"/>
      <c r="FIE129" s="289"/>
      <c r="FIF129" s="289"/>
      <c r="FIG129" s="289"/>
      <c r="FIH129" s="289"/>
      <c r="FII129" s="289"/>
      <c r="FIJ129" s="289"/>
      <c r="FIK129" s="289"/>
      <c r="FIL129" s="292"/>
      <c r="FIM129" s="293"/>
      <c r="FIN129" s="292"/>
      <c r="FIO129" s="292"/>
      <c r="FIP129" s="292"/>
      <c r="FIQ129" s="285"/>
      <c r="FIR129" s="286"/>
      <c r="FIS129" s="287"/>
      <c r="FIT129" s="286"/>
      <c r="FIU129" s="288"/>
      <c r="FIV129" s="289"/>
      <c r="FIW129" s="289"/>
      <c r="FIX129" s="289"/>
      <c r="FIY129" s="289"/>
      <c r="FIZ129" s="289"/>
      <c r="FJA129" s="289"/>
      <c r="FJB129" s="290"/>
      <c r="FJC129" s="291"/>
      <c r="FJD129" s="289"/>
      <c r="FJE129" s="289"/>
      <c r="FJF129" s="289"/>
      <c r="FJG129" s="289"/>
      <c r="FJH129" s="289"/>
      <c r="FJI129" s="289"/>
      <c r="FJJ129" s="289"/>
      <c r="FJK129" s="289"/>
      <c r="FJL129" s="289"/>
      <c r="FJM129" s="289"/>
      <c r="FJN129" s="292"/>
      <c r="FJO129" s="293"/>
      <c r="FJP129" s="292"/>
      <c r="FJQ129" s="292"/>
      <c r="FJR129" s="292"/>
      <c r="FJS129" s="285"/>
      <c r="FJT129" s="286"/>
      <c r="FJU129" s="287"/>
      <c r="FJV129" s="286"/>
      <c r="FJW129" s="288"/>
      <c r="FJX129" s="289"/>
      <c r="FJY129" s="289"/>
      <c r="FJZ129" s="289"/>
      <c r="FKA129" s="289"/>
      <c r="FKB129" s="289"/>
      <c r="FKC129" s="289"/>
      <c r="FKD129" s="290"/>
      <c r="FKE129" s="291"/>
      <c r="FKF129" s="289"/>
      <c r="FKG129" s="289"/>
      <c r="FKH129" s="289"/>
      <c r="FKI129" s="289"/>
      <c r="FKJ129" s="289"/>
      <c r="FKK129" s="289"/>
      <c r="FKL129" s="289"/>
      <c r="FKM129" s="289"/>
      <c r="FKN129" s="289"/>
      <c r="FKO129" s="289"/>
      <c r="FKP129" s="292"/>
      <c r="FKQ129" s="293"/>
      <c r="FKR129" s="292"/>
      <c r="FKS129" s="292"/>
      <c r="FKT129" s="292"/>
      <c r="FKU129" s="285"/>
      <c r="FKV129" s="286"/>
      <c r="FKW129" s="287"/>
      <c r="FKX129" s="286"/>
      <c r="FKY129" s="288"/>
      <c r="FKZ129" s="289"/>
      <c r="FLA129" s="289"/>
      <c r="FLB129" s="289"/>
      <c r="FLC129" s="289"/>
      <c r="FLD129" s="289"/>
      <c r="FLE129" s="289"/>
      <c r="FLF129" s="290"/>
      <c r="FLG129" s="291"/>
      <c r="FLH129" s="289"/>
      <c r="FLI129" s="289"/>
      <c r="FLJ129" s="289"/>
      <c r="FLK129" s="289"/>
      <c r="FLL129" s="289"/>
      <c r="FLM129" s="289"/>
      <c r="FLN129" s="289"/>
      <c r="FLO129" s="289"/>
      <c r="FLP129" s="289"/>
      <c r="FLQ129" s="289"/>
      <c r="FLR129" s="292"/>
      <c r="FLS129" s="293"/>
      <c r="FLT129" s="292"/>
      <c r="FLU129" s="292"/>
      <c r="FLV129" s="292"/>
      <c r="FLW129" s="285"/>
      <c r="FLX129" s="286"/>
      <c r="FLY129" s="287"/>
      <c r="FLZ129" s="286"/>
      <c r="FMA129" s="288"/>
      <c r="FMB129" s="289"/>
      <c r="FMC129" s="289"/>
      <c r="FMD129" s="289"/>
      <c r="FME129" s="289"/>
      <c r="FMF129" s="289"/>
      <c r="FMG129" s="289"/>
      <c r="FMH129" s="290"/>
      <c r="FMI129" s="291"/>
      <c r="FMJ129" s="289"/>
      <c r="FMK129" s="289"/>
      <c r="FML129" s="289"/>
      <c r="FMM129" s="289"/>
      <c r="FMN129" s="289"/>
      <c r="FMO129" s="289"/>
      <c r="FMP129" s="289"/>
      <c r="FMQ129" s="289"/>
      <c r="FMR129" s="289"/>
      <c r="FMS129" s="289"/>
      <c r="FMT129" s="292"/>
      <c r="FMU129" s="293"/>
      <c r="FMV129" s="292"/>
      <c r="FMW129" s="292"/>
      <c r="FMX129" s="292"/>
      <c r="FMY129" s="285"/>
      <c r="FMZ129" s="286"/>
      <c r="FNA129" s="287"/>
      <c r="FNB129" s="286"/>
      <c r="FNC129" s="288"/>
      <c r="FND129" s="289"/>
      <c r="FNE129" s="289"/>
      <c r="FNF129" s="289"/>
      <c r="FNG129" s="289"/>
      <c r="FNH129" s="289"/>
      <c r="FNI129" s="289"/>
      <c r="FNJ129" s="290"/>
      <c r="FNK129" s="291"/>
      <c r="FNL129" s="289"/>
      <c r="FNM129" s="289"/>
      <c r="FNN129" s="289"/>
      <c r="FNO129" s="289"/>
      <c r="FNP129" s="289"/>
      <c r="FNQ129" s="289"/>
      <c r="FNR129" s="289"/>
      <c r="FNS129" s="289"/>
      <c r="FNT129" s="289"/>
      <c r="FNU129" s="289"/>
      <c r="FNV129" s="292"/>
      <c r="FNW129" s="293"/>
      <c r="FNX129" s="292"/>
      <c r="FNY129" s="292"/>
      <c r="FNZ129" s="292"/>
      <c r="FOA129" s="285"/>
      <c r="FOB129" s="286"/>
      <c r="FOC129" s="287"/>
      <c r="FOD129" s="286"/>
      <c r="FOE129" s="288"/>
      <c r="FOF129" s="289"/>
      <c r="FOG129" s="289"/>
      <c r="FOH129" s="289"/>
      <c r="FOI129" s="289"/>
      <c r="FOJ129" s="289"/>
      <c r="FOK129" s="289"/>
      <c r="FOL129" s="290"/>
      <c r="FOM129" s="291"/>
      <c r="FON129" s="289"/>
      <c r="FOO129" s="289"/>
      <c r="FOP129" s="289"/>
      <c r="FOQ129" s="289"/>
      <c r="FOR129" s="289"/>
      <c r="FOS129" s="289"/>
      <c r="FOT129" s="289"/>
      <c r="FOU129" s="289"/>
      <c r="FOV129" s="289"/>
      <c r="FOW129" s="289"/>
      <c r="FOX129" s="292"/>
      <c r="FOY129" s="293"/>
      <c r="FOZ129" s="292"/>
      <c r="FPA129" s="292"/>
      <c r="FPB129" s="292"/>
      <c r="FPC129" s="285"/>
      <c r="FPD129" s="286"/>
      <c r="FPE129" s="287"/>
      <c r="FPF129" s="286"/>
      <c r="FPG129" s="288"/>
      <c r="FPH129" s="289"/>
      <c r="FPI129" s="289"/>
      <c r="FPJ129" s="289"/>
      <c r="FPK129" s="289"/>
      <c r="FPL129" s="289"/>
      <c r="FPM129" s="289"/>
      <c r="FPN129" s="290"/>
      <c r="FPO129" s="291"/>
      <c r="FPP129" s="289"/>
      <c r="FPQ129" s="289"/>
      <c r="FPR129" s="289"/>
      <c r="FPS129" s="289"/>
      <c r="FPT129" s="289"/>
      <c r="FPU129" s="289"/>
      <c r="FPV129" s="289"/>
      <c r="FPW129" s="289"/>
      <c r="FPX129" s="289"/>
      <c r="FPY129" s="289"/>
      <c r="FPZ129" s="292"/>
      <c r="FQA129" s="293"/>
      <c r="FQB129" s="292"/>
      <c r="FQC129" s="292"/>
      <c r="FQD129" s="292"/>
      <c r="FQE129" s="285"/>
      <c r="FQF129" s="286"/>
      <c r="FQG129" s="287"/>
      <c r="FQH129" s="286"/>
      <c r="FQI129" s="288"/>
      <c r="FQJ129" s="289"/>
      <c r="FQK129" s="289"/>
      <c r="FQL129" s="289"/>
      <c r="FQM129" s="289"/>
      <c r="FQN129" s="289"/>
      <c r="FQO129" s="289"/>
      <c r="FQP129" s="290"/>
      <c r="FQQ129" s="291"/>
      <c r="FQR129" s="289"/>
      <c r="FQS129" s="289"/>
      <c r="FQT129" s="289"/>
      <c r="FQU129" s="289"/>
      <c r="FQV129" s="289"/>
      <c r="FQW129" s="289"/>
      <c r="FQX129" s="289"/>
      <c r="FQY129" s="289"/>
      <c r="FQZ129" s="289"/>
      <c r="FRA129" s="289"/>
      <c r="FRB129" s="292"/>
      <c r="FRC129" s="293"/>
      <c r="FRD129" s="292"/>
      <c r="FRE129" s="292"/>
      <c r="FRF129" s="292"/>
      <c r="FRG129" s="285"/>
      <c r="FRH129" s="286"/>
      <c r="FRI129" s="287"/>
      <c r="FRJ129" s="286"/>
      <c r="FRK129" s="288"/>
      <c r="FRL129" s="289"/>
      <c r="FRM129" s="289"/>
      <c r="FRN129" s="289"/>
      <c r="FRO129" s="289"/>
      <c r="FRP129" s="289"/>
      <c r="FRQ129" s="289"/>
      <c r="FRR129" s="290"/>
      <c r="FRS129" s="291"/>
      <c r="FRT129" s="289"/>
      <c r="FRU129" s="289"/>
      <c r="FRV129" s="289"/>
      <c r="FRW129" s="289"/>
      <c r="FRX129" s="289"/>
      <c r="FRY129" s="289"/>
      <c r="FRZ129" s="289"/>
      <c r="FSA129" s="289"/>
      <c r="FSB129" s="289"/>
      <c r="FSC129" s="289"/>
      <c r="FSD129" s="292"/>
      <c r="FSE129" s="293"/>
      <c r="FSF129" s="292"/>
      <c r="FSG129" s="292"/>
      <c r="FSH129" s="292"/>
      <c r="FSI129" s="285"/>
      <c r="FSJ129" s="286"/>
      <c r="FSK129" s="287"/>
      <c r="FSL129" s="286"/>
      <c r="FSM129" s="288"/>
      <c r="FSN129" s="289"/>
      <c r="FSO129" s="289"/>
      <c r="FSP129" s="289"/>
      <c r="FSQ129" s="289"/>
      <c r="FSR129" s="289"/>
      <c r="FSS129" s="289"/>
      <c r="FST129" s="290"/>
      <c r="FSU129" s="291"/>
      <c r="FSV129" s="289"/>
      <c r="FSW129" s="289"/>
      <c r="FSX129" s="289"/>
      <c r="FSY129" s="289"/>
      <c r="FSZ129" s="289"/>
      <c r="FTA129" s="289"/>
      <c r="FTB129" s="289"/>
      <c r="FTC129" s="289"/>
      <c r="FTD129" s="289"/>
      <c r="FTE129" s="289"/>
      <c r="FTF129" s="292"/>
      <c r="FTG129" s="293"/>
      <c r="FTH129" s="292"/>
      <c r="FTI129" s="292"/>
      <c r="FTJ129" s="292"/>
      <c r="FTK129" s="285"/>
      <c r="FTL129" s="286"/>
      <c r="FTM129" s="287"/>
      <c r="FTN129" s="286"/>
      <c r="FTO129" s="288"/>
      <c r="FTP129" s="289"/>
      <c r="FTQ129" s="289"/>
      <c r="FTR129" s="289"/>
      <c r="FTS129" s="289"/>
      <c r="FTT129" s="289"/>
      <c r="FTU129" s="289"/>
      <c r="FTV129" s="290"/>
      <c r="FTW129" s="291"/>
      <c r="FTX129" s="289"/>
      <c r="FTY129" s="289"/>
      <c r="FTZ129" s="289"/>
      <c r="FUA129" s="289"/>
      <c r="FUB129" s="289"/>
      <c r="FUC129" s="289"/>
      <c r="FUD129" s="289"/>
      <c r="FUE129" s="289"/>
      <c r="FUF129" s="289"/>
      <c r="FUG129" s="289"/>
      <c r="FUH129" s="292"/>
      <c r="FUI129" s="293"/>
      <c r="FUJ129" s="292"/>
      <c r="FUK129" s="292"/>
      <c r="FUL129" s="292"/>
      <c r="FUM129" s="285"/>
      <c r="FUN129" s="286"/>
      <c r="FUO129" s="287"/>
      <c r="FUP129" s="286"/>
      <c r="FUQ129" s="288"/>
      <c r="FUR129" s="289"/>
      <c r="FUS129" s="289"/>
      <c r="FUT129" s="289"/>
      <c r="FUU129" s="289"/>
      <c r="FUV129" s="289"/>
      <c r="FUW129" s="289"/>
      <c r="FUX129" s="290"/>
      <c r="FUY129" s="291"/>
      <c r="FUZ129" s="289"/>
      <c r="FVA129" s="289"/>
      <c r="FVB129" s="289"/>
      <c r="FVC129" s="289"/>
      <c r="FVD129" s="289"/>
      <c r="FVE129" s="289"/>
      <c r="FVF129" s="289"/>
      <c r="FVG129" s="289"/>
      <c r="FVH129" s="289"/>
      <c r="FVI129" s="289"/>
      <c r="FVJ129" s="292"/>
      <c r="FVK129" s="293"/>
      <c r="FVL129" s="292"/>
      <c r="FVM129" s="292"/>
      <c r="FVN129" s="292"/>
      <c r="FVO129" s="285"/>
      <c r="FVP129" s="286"/>
      <c r="FVQ129" s="287"/>
      <c r="FVR129" s="286"/>
      <c r="FVS129" s="288"/>
      <c r="FVT129" s="289"/>
      <c r="FVU129" s="289"/>
      <c r="FVV129" s="289"/>
      <c r="FVW129" s="289"/>
      <c r="FVX129" s="289"/>
      <c r="FVY129" s="289"/>
      <c r="FVZ129" s="290"/>
      <c r="FWA129" s="291"/>
      <c r="FWB129" s="289"/>
      <c r="FWC129" s="289"/>
      <c r="FWD129" s="289"/>
      <c r="FWE129" s="289"/>
      <c r="FWF129" s="289"/>
      <c r="FWG129" s="289"/>
      <c r="FWH129" s="289"/>
      <c r="FWI129" s="289"/>
      <c r="FWJ129" s="289"/>
      <c r="FWK129" s="289"/>
      <c r="FWL129" s="292"/>
      <c r="FWM129" s="293"/>
      <c r="FWN129" s="292"/>
      <c r="FWO129" s="292"/>
      <c r="FWP129" s="292"/>
      <c r="FWQ129" s="285"/>
      <c r="FWR129" s="286"/>
      <c r="FWS129" s="287"/>
      <c r="FWT129" s="286"/>
      <c r="FWU129" s="288"/>
      <c r="FWV129" s="289"/>
      <c r="FWW129" s="289"/>
      <c r="FWX129" s="289"/>
      <c r="FWY129" s="289"/>
      <c r="FWZ129" s="289"/>
      <c r="FXA129" s="289"/>
      <c r="FXB129" s="290"/>
      <c r="FXC129" s="291"/>
      <c r="FXD129" s="289"/>
      <c r="FXE129" s="289"/>
      <c r="FXF129" s="289"/>
      <c r="FXG129" s="289"/>
      <c r="FXH129" s="289"/>
      <c r="FXI129" s="289"/>
      <c r="FXJ129" s="289"/>
      <c r="FXK129" s="289"/>
      <c r="FXL129" s="289"/>
      <c r="FXM129" s="289"/>
      <c r="FXN129" s="292"/>
      <c r="FXO129" s="293"/>
      <c r="FXP129" s="292"/>
      <c r="FXQ129" s="292"/>
      <c r="FXR129" s="292"/>
      <c r="FXS129" s="285"/>
      <c r="FXT129" s="286"/>
      <c r="FXU129" s="287"/>
      <c r="FXV129" s="286"/>
      <c r="FXW129" s="288"/>
      <c r="FXX129" s="289"/>
      <c r="FXY129" s="289"/>
      <c r="FXZ129" s="289"/>
      <c r="FYA129" s="289"/>
      <c r="FYB129" s="289"/>
      <c r="FYC129" s="289"/>
      <c r="FYD129" s="290"/>
      <c r="FYE129" s="291"/>
      <c r="FYF129" s="289"/>
      <c r="FYG129" s="289"/>
      <c r="FYH129" s="289"/>
      <c r="FYI129" s="289"/>
      <c r="FYJ129" s="289"/>
      <c r="FYK129" s="289"/>
      <c r="FYL129" s="289"/>
      <c r="FYM129" s="289"/>
      <c r="FYN129" s="289"/>
      <c r="FYO129" s="289"/>
      <c r="FYP129" s="292"/>
      <c r="FYQ129" s="293"/>
      <c r="FYR129" s="292"/>
      <c r="FYS129" s="292"/>
      <c r="FYT129" s="292"/>
      <c r="FYU129" s="285"/>
      <c r="FYV129" s="286"/>
      <c r="FYW129" s="287"/>
      <c r="FYX129" s="286"/>
      <c r="FYY129" s="288"/>
      <c r="FYZ129" s="289"/>
      <c r="FZA129" s="289"/>
      <c r="FZB129" s="289"/>
      <c r="FZC129" s="289"/>
      <c r="FZD129" s="289"/>
      <c r="FZE129" s="289"/>
      <c r="FZF129" s="290"/>
      <c r="FZG129" s="291"/>
      <c r="FZH129" s="289"/>
      <c r="FZI129" s="289"/>
      <c r="FZJ129" s="289"/>
      <c r="FZK129" s="289"/>
      <c r="FZL129" s="289"/>
      <c r="FZM129" s="289"/>
      <c r="FZN129" s="289"/>
      <c r="FZO129" s="289"/>
      <c r="FZP129" s="289"/>
      <c r="FZQ129" s="289"/>
      <c r="FZR129" s="292"/>
      <c r="FZS129" s="293"/>
      <c r="FZT129" s="292"/>
      <c r="FZU129" s="292"/>
      <c r="FZV129" s="292"/>
      <c r="FZW129" s="285"/>
      <c r="FZX129" s="286"/>
      <c r="FZY129" s="287"/>
      <c r="FZZ129" s="286"/>
      <c r="GAA129" s="288"/>
      <c r="GAB129" s="289"/>
      <c r="GAC129" s="289"/>
      <c r="GAD129" s="289"/>
      <c r="GAE129" s="289"/>
      <c r="GAF129" s="289"/>
      <c r="GAG129" s="289"/>
      <c r="GAH129" s="290"/>
      <c r="GAI129" s="291"/>
      <c r="GAJ129" s="289"/>
      <c r="GAK129" s="289"/>
      <c r="GAL129" s="289"/>
      <c r="GAM129" s="289"/>
      <c r="GAN129" s="289"/>
      <c r="GAO129" s="289"/>
      <c r="GAP129" s="289"/>
      <c r="GAQ129" s="289"/>
      <c r="GAR129" s="289"/>
      <c r="GAS129" s="289"/>
      <c r="GAT129" s="292"/>
      <c r="GAU129" s="293"/>
      <c r="GAV129" s="292"/>
      <c r="GAW129" s="292"/>
      <c r="GAX129" s="292"/>
      <c r="GAY129" s="285"/>
      <c r="GAZ129" s="286"/>
      <c r="GBA129" s="287"/>
      <c r="GBB129" s="286"/>
      <c r="GBC129" s="288"/>
      <c r="GBD129" s="289"/>
      <c r="GBE129" s="289"/>
      <c r="GBF129" s="289"/>
      <c r="GBG129" s="289"/>
      <c r="GBH129" s="289"/>
      <c r="GBI129" s="289"/>
      <c r="GBJ129" s="290"/>
      <c r="GBK129" s="291"/>
      <c r="GBL129" s="289"/>
      <c r="GBM129" s="289"/>
      <c r="GBN129" s="289"/>
      <c r="GBO129" s="289"/>
      <c r="GBP129" s="289"/>
      <c r="GBQ129" s="289"/>
      <c r="GBR129" s="289"/>
      <c r="GBS129" s="289"/>
      <c r="GBT129" s="289"/>
      <c r="GBU129" s="289"/>
      <c r="GBV129" s="292"/>
      <c r="GBW129" s="293"/>
      <c r="GBX129" s="292"/>
      <c r="GBY129" s="292"/>
      <c r="GBZ129" s="292"/>
      <c r="GCA129" s="285"/>
      <c r="GCB129" s="286"/>
      <c r="GCC129" s="287"/>
      <c r="GCD129" s="286"/>
      <c r="GCE129" s="288"/>
      <c r="GCF129" s="289"/>
      <c r="GCG129" s="289"/>
      <c r="GCH129" s="289"/>
      <c r="GCI129" s="289"/>
      <c r="GCJ129" s="289"/>
      <c r="GCK129" s="289"/>
      <c r="GCL129" s="290"/>
      <c r="GCM129" s="291"/>
      <c r="GCN129" s="289"/>
      <c r="GCO129" s="289"/>
      <c r="GCP129" s="289"/>
      <c r="GCQ129" s="289"/>
      <c r="GCR129" s="289"/>
      <c r="GCS129" s="289"/>
      <c r="GCT129" s="289"/>
      <c r="GCU129" s="289"/>
      <c r="GCV129" s="289"/>
      <c r="GCW129" s="289"/>
      <c r="GCX129" s="292"/>
      <c r="GCY129" s="293"/>
      <c r="GCZ129" s="292"/>
      <c r="GDA129" s="292"/>
      <c r="GDB129" s="292"/>
      <c r="GDC129" s="285"/>
      <c r="GDD129" s="286"/>
      <c r="GDE129" s="287"/>
      <c r="GDF129" s="286"/>
      <c r="GDG129" s="288"/>
      <c r="GDH129" s="289"/>
      <c r="GDI129" s="289"/>
      <c r="GDJ129" s="289"/>
      <c r="GDK129" s="289"/>
      <c r="GDL129" s="289"/>
      <c r="GDM129" s="289"/>
      <c r="GDN129" s="290"/>
      <c r="GDO129" s="291"/>
      <c r="GDP129" s="289"/>
      <c r="GDQ129" s="289"/>
      <c r="GDR129" s="289"/>
      <c r="GDS129" s="289"/>
      <c r="GDT129" s="289"/>
      <c r="GDU129" s="289"/>
      <c r="GDV129" s="289"/>
      <c r="GDW129" s="289"/>
      <c r="GDX129" s="289"/>
      <c r="GDY129" s="289"/>
      <c r="GDZ129" s="292"/>
      <c r="GEA129" s="293"/>
      <c r="GEB129" s="292"/>
      <c r="GEC129" s="292"/>
      <c r="GED129" s="292"/>
      <c r="GEE129" s="285"/>
      <c r="GEF129" s="286"/>
      <c r="GEG129" s="287"/>
      <c r="GEH129" s="286"/>
      <c r="GEI129" s="288"/>
      <c r="GEJ129" s="289"/>
      <c r="GEK129" s="289"/>
      <c r="GEL129" s="289"/>
      <c r="GEM129" s="289"/>
      <c r="GEN129" s="289"/>
      <c r="GEO129" s="289"/>
      <c r="GEP129" s="290"/>
      <c r="GEQ129" s="291"/>
      <c r="GER129" s="289"/>
      <c r="GES129" s="289"/>
      <c r="GET129" s="289"/>
      <c r="GEU129" s="289"/>
      <c r="GEV129" s="289"/>
      <c r="GEW129" s="289"/>
      <c r="GEX129" s="289"/>
      <c r="GEY129" s="289"/>
      <c r="GEZ129" s="289"/>
      <c r="GFA129" s="289"/>
      <c r="GFB129" s="292"/>
      <c r="GFC129" s="293"/>
      <c r="GFD129" s="292"/>
      <c r="GFE129" s="292"/>
      <c r="GFF129" s="292"/>
      <c r="GFG129" s="285"/>
      <c r="GFH129" s="286"/>
      <c r="GFI129" s="287"/>
      <c r="GFJ129" s="286"/>
      <c r="GFK129" s="288"/>
      <c r="GFL129" s="289"/>
      <c r="GFM129" s="289"/>
      <c r="GFN129" s="289"/>
      <c r="GFO129" s="289"/>
      <c r="GFP129" s="289"/>
      <c r="GFQ129" s="289"/>
      <c r="GFR129" s="290"/>
      <c r="GFS129" s="291"/>
      <c r="GFT129" s="289"/>
      <c r="GFU129" s="289"/>
      <c r="GFV129" s="289"/>
      <c r="GFW129" s="289"/>
      <c r="GFX129" s="289"/>
      <c r="GFY129" s="289"/>
      <c r="GFZ129" s="289"/>
      <c r="GGA129" s="289"/>
      <c r="GGB129" s="289"/>
      <c r="GGC129" s="289"/>
      <c r="GGD129" s="292"/>
      <c r="GGE129" s="293"/>
      <c r="GGF129" s="292"/>
      <c r="GGG129" s="292"/>
      <c r="GGH129" s="292"/>
      <c r="GGI129" s="285"/>
      <c r="GGJ129" s="286"/>
      <c r="GGK129" s="287"/>
      <c r="GGL129" s="286"/>
      <c r="GGM129" s="288"/>
      <c r="GGN129" s="289"/>
      <c r="GGO129" s="289"/>
      <c r="GGP129" s="289"/>
      <c r="GGQ129" s="289"/>
      <c r="GGR129" s="289"/>
      <c r="GGS129" s="289"/>
      <c r="GGT129" s="290"/>
      <c r="GGU129" s="291"/>
      <c r="GGV129" s="289"/>
      <c r="GGW129" s="289"/>
      <c r="GGX129" s="289"/>
      <c r="GGY129" s="289"/>
      <c r="GGZ129" s="289"/>
      <c r="GHA129" s="289"/>
      <c r="GHB129" s="289"/>
      <c r="GHC129" s="289"/>
      <c r="GHD129" s="289"/>
      <c r="GHE129" s="289"/>
      <c r="GHF129" s="292"/>
      <c r="GHG129" s="293"/>
      <c r="GHH129" s="292"/>
      <c r="GHI129" s="292"/>
      <c r="GHJ129" s="292"/>
      <c r="GHK129" s="285"/>
      <c r="GHL129" s="286"/>
      <c r="GHM129" s="287"/>
      <c r="GHN129" s="286"/>
      <c r="GHO129" s="288"/>
      <c r="GHP129" s="289"/>
      <c r="GHQ129" s="289"/>
      <c r="GHR129" s="289"/>
      <c r="GHS129" s="289"/>
      <c r="GHT129" s="289"/>
      <c r="GHU129" s="289"/>
      <c r="GHV129" s="290"/>
      <c r="GHW129" s="291"/>
      <c r="GHX129" s="289"/>
      <c r="GHY129" s="289"/>
      <c r="GHZ129" s="289"/>
      <c r="GIA129" s="289"/>
      <c r="GIB129" s="289"/>
      <c r="GIC129" s="289"/>
      <c r="GID129" s="289"/>
      <c r="GIE129" s="289"/>
      <c r="GIF129" s="289"/>
      <c r="GIG129" s="289"/>
      <c r="GIH129" s="292"/>
      <c r="GII129" s="293"/>
      <c r="GIJ129" s="292"/>
      <c r="GIK129" s="292"/>
      <c r="GIL129" s="292"/>
      <c r="GIM129" s="285"/>
      <c r="GIN129" s="286"/>
      <c r="GIO129" s="287"/>
      <c r="GIP129" s="286"/>
      <c r="GIQ129" s="288"/>
      <c r="GIR129" s="289"/>
      <c r="GIS129" s="289"/>
      <c r="GIT129" s="289"/>
      <c r="GIU129" s="289"/>
      <c r="GIV129" s="289"/>
      <c r="GIW129" s="289"/>
      <c r="GIX129" s="290"/>
      <c r="GIY129" s="291"/>
      <c r="GIZ129" s="289"/>
      <c r="GJA129" s="289"/>
      <c r="GJB129" s="289"/>
      <c r="GJC129" s="289"/>
      <c r="GJD129" s="289"/>
      <c r="GJE129" s="289"/>
      <c r="GJF129" s="289"/>
      <c r="GJG129" s="289"/>
      <c r="GJH129" s="289"/>
      <c r="GJI129" s="289"/>
      <c r="GJJ129" s="292"/>
      <c r="GJK129" s="293"/>
      <c r="GJL129" s="292"/>
      <c r="GJM129" s="292"/>
      <c r="GJN129" s="292"/>
      <c r="GJO129" s="285"/>
      <c r="GJP129" s="286"/>
      <c r="GJQ129" s="287"/>
      <c r="GJR129" s="286"/>
      <c r="GJS129" s="288"/>
      <c r="GJT129" s="289"/>
      <c r="GJU129" s="289"/>
      <c r="GJV129" s="289"/>
      <c r="GJW129" s="289"/>
      <c r="GJX129" s="289"/>
      <c r="GJY129" s="289"/>
      <c r="GJZ129" s="290"/>
      <c r="GKA129" s="291"/>
      <c r="GKB129" s="289"/>
      <c r="GKC129" s="289"/>
      <c r="GKD129" s="289"/>
      <c r="GKE129" s="289"/>
      <c r="GKF129" s="289"/>
      <c r="GKG129" s="289"/>
      <c r="GKH129" s="289"/>
      <c r="GKI129" s="289"/>
      <c r="GKJ129" s="289"/>
      <c r="GKK129" s="289"/>
      <c r="GKL129" s="292"/>
      <c r="GKM129" s="293"/>
      <c r="GKN129" s="292"/>
      <c r="GKO129" s="292"/>
      <c r="GKP129" s="292"/>
      <c r="GKQ129" s="285"/>
      <c r="GKR129" s="286"/>
      <c r="GKS129" s="287"/>
      <c r="GKT129" s="286"/>
      <c r="GKU129" s="288"/>
      <c r="GKV129" s="289"/>
      <c r="GKW129" s="289"/>
      <c r="GKX129" s="289"/>
      <c r="GKY129" s="289"/>
      <c r="GKZ129" s="289"/>
      <c r="GLA129" s="289"/>
      <c r="GLB129" s="290"/>
      <c r="GLC129" s="291"/>
      <c r="GLD129" s="289"/>
      <c r="GLE129" s="289"/>
      <c r="GLF129" s="289"/>
      <c r="GLG129" s="289"/>
      <c r="GLH129" s="289"/>
      <c r="GLI129" s="289"/>
      <c r="GLJ129" s="289"/>
      <c r="GLK129" s="289"/>
      <c r="GLL129" s="289"/>
      <c r="GLM129" s="289"/>
      <c r="GLN129" s="292"/>
      <c r="GLO129" s="293"/>
      <c r="GLP129" s="292"/>
      <c r="GLQ129" s="292"/>
      <c r="GLR129" s="292"/>
      <c r="GLS129" s="285"/>
      <c r="GLT129" s="286"/>
      <c r="GLU129" s="287"/>
      <c r="GLV129" s="286"/>
      <c r="GLW129" s="288"/>
      <c r="GLX129" s="289"/>
      <c r="GLY129" s="289"/>
      <c r="GLZ129" s="289"/>
      <c r="GMA129" s="289"/>
      <c r="GMB129" s="289"/>
      <c r="GMC129" s="289"/>
      <c r="GMD129" s="290"/>
      <c r="GME129" s="291"/>
      <c r="GMF129" s="289"/>
      <c r="GMG129" s="289"/>
      <c r="GMH129" s="289"/>
      <c r="GMI129" s="289"/>
      <c r="GMJ129" s="289"/>
      <c r="GMK129" s="289"/>
      <c r="GML129" s="289"/>
      <c r="GMM129" s="289"/>
      <c r="GMN129" s="289"/>
      <c r="GMO129" s="289"/>
      <c r="GMP129" s="292"/>
      <c r="GMQ129" s="293"/>
      <c r="GMR129" s="292"/>
      <c r="GMS129" s="292"/>
      <c r="GMT129" s="292"/>
      <c r="GMU129" s="285"/>
      <c r="GMV129" s="286"/>
      <c r="GMW129" s="287"/>
      <c r="GMX129" s="286"/>
      <c r="GMY129" s="288"/>
      <c r="GMZ129" s="289"/>
      <c r="GNA129" s="289"/>
      <c r="GNB129" s="289"/>
      <c r="GNC129" s="289"/>
      <c r="GND129" s="289"/>
      <c r="GNE129" s="289"/>
      <c r="GNF129" s="290"/>
      <c r="GNG129" s="291"/>
      <c r="GNH129" s="289"/>
      <c r="GNI129" s="289"/>
      <c r="GNJ129" s="289"/>
      <c r="GNK129" s="289"/>
      <c r="GNL129" s="289"/>
      <c r="GNM129" s="289"/>
      <c r="GNN129" s="289"/>
      <c r="GNO129" s="289"/>
      <c r="GNP129" s="289"/>
      <c r="GNQ129" s="289"/>
      <c r="GNR129" s="292"/>
      <c r="GNS129" s="293"/>
      <c r="GNT129" s="292"/>
      <c r="GNU129" s="292"/>
      <c r="GNV129" s="292"/>
      <c r="GNW129" s="285"/>
      <c r="GNX129" s="286"/>
      <c r="GNY129" s="287"/>
      <c r="GNZ129" s="286"/>
      <c r="GOA129" s="288"/>
      <c r="GOB129" s="289"/>
      <c r="GOC129" s="289"/>
      <c r="GOD129" s="289"/>
      <c r="GOE129" s="289"/>
      <c r="GOF129" s="289"/>
      <c r="GOG129" s="289"/>
      <c r="GOH129" s="290"/>
      <c r="GOI129" s="291"/>
      <c r="GOJ129" s="289"/>
      <c r="GOK129" s="289"/>
      <c r="GOL129" s="289"/>
      <c r="GOM129" s="289"/>
      <c r="GON129" s="289"/>
      <c r="GOO129" s="289"/>
      <c r="GOP129" s="289"/>
      <c r="GOQ129" s="289"/>
      <c r="GOR129" s="289"/>
      <c r="GOS129" s="289"/>
      <c r="GOT129" s="292"/>
      <c r="GOU129" s="293"/>
      <c r="GOV129" s="292"/>
      <c r="GOW129" s="292"/>
      <c r="GOX129" s="292"/>
      <c r="GOY129" s="285"/>
      <c r="GOZ129" s="286"/>
      <c r="GPA129" s="287"/>
      <c r="GPB129" s="286"/>
      <c r="GPC129" s="288"/>
      <c r="GPD129" s="289"/>
      <c r="GPE129" s="289"/>
      <c r="GPF129" s="289"/>
      <c r="GPG129" s="289"/>
      <c r="GPH129" s="289"/>
      <c r="GPI129" s="289"/>
      <c r="GPJ129" s="290"/>
      <c r="GPK129" s="291"/>
      <c r="GPL129" s="289"/>
      <c r="GPM129" s="289"/>
      <c r="GPN129" s="289"/>
      <c r="GPO129" s="289"/>
      <c r="GPP129" s="289"/>
      <c r="GPQ129" s="289"/>
      <c r="GPR129" s="289"/>
      <c r="GPS129" s="289"/>
      <c r="GPT129" s="289"/>
      <c r="GPU129" s="289"/>
      <c r="GPV129" s="292"/>
      <c r="GPW129" s="293"/>
      <c r="GPX129" s="292"/>
      <c r="GPY129" s="292"/>
      <c r="GPZ129" s="292"/>
      <c r="GQA129" s="285"/>
      <c r="GQB129" s="286"/>
      <c r="GQC129" s="287"/>
      <c r="GQD129" s="286"/>
      <c r="GQE129" s="288"/>
      <c r="GQF129" s="289"/>
      <c r="GQG129" s="289"/>
      <c r="GQH129" s="289"/>
      <c r="GQI129" s="289"/>
      <c r="GQJ129" s="289"/>
      <c r="GQK129" s="289"/>
      <c r="GQL129" s="290"/>
      <c r="GQM129" s="291"/>
      <c r="GQN129" s="289"/>
      <c r="GQO129" s="289"/>
      <c r="GQP129" s="289"/>
      <c r="GQQ129" s="289"/>
      <c r="GQR129" s="289"/>
      <c r="GQS129" s="289"/>
      <c r="GQT129" s="289"/>
      <c r="GQU129" s="289"/>
      <c r="GQV129" s="289"/>
      <c r="GQW129" s="289"/>
      <c r="GQX129" s="292"/>
      <c r="GQY129" s="293"/>
      <c r="GQZ129" s="292"/>
      <c r="GRA129" s="292"/>
      <c r="GRB129" s="292"/>
      <c r="GRC129" s="285"/>
      <c r="GRD129" s="286"/>
      <c r="GRE129" s="287"/>
      <c r="GRF129" s="286"/>
      <c r="GRG129" s="288"/>
      <c r="GRH129" s="289"/>
      <c r="GRI129" s="289"/>
      <c r="GRJ129" s="289"/>
      <c r="GRK129" s="289"/>
      <c r="GRL129" s="289"/>
      <c r="GRM129" s="289"/>
      <c r="GRN129" s="290"/>
      <c r="GRO129" s="291"/>
      <c r="GRP129" s="289"/>
      <c r="GRQ129" s="289"/>
      <c r="GRR129" s="289"/>
      <c r="GRS129" s="289"/>
      <c r="GRT129" s="289"/>
      <c r="GRU129" s="289"/>
      <c r="GRV129" s="289"/>
      <c r="GRW129" s="289"/>
      <c r="GRX129" s="289"/>
      <c r="GRY129" s="289"/>
      <c r="GRZ129" s="292"/>
      <c r="GSA129" s="293"/>
      <c r="GSB129" s="292"/>
      <c r="GSC129" s="292"/>
      <c r="GSD129" s="292"/>
      <c r="GSE129" s="285"/>
      <c r="GSF129" s="286"/>
      <c r="GSG129" s="287"/>
      <c r="GSH129" s="286"/>
      <c r="GSI129" s="288"/>
      <c r="GSJ129" s="289"/>
      <c r="GSK129" s="289"/>
      <c r="GSL129" s="289"/>
      <c r="GSM129" s="289"/>
      <c r="GSN129" s="289"/>
      <c r="GSO129" s="289"/>
      <c r="GSP129" s="290"/>
      <c r="GSQ129" s="291"/>
      <c r="GSR129" s="289"/>
      <c r="GSS129" s="289"/>
      <c r="GST129" s="289"/>
      <c r="GSU129" s="289"/>
      <c r="GSV129" s="289"/>
      <c r="GSW129" s="289"/>
      <c r="GSX129" s="289"/>
      <c r="GSY129" s="289"/>
      <c r="GSZ129" s="289"/>
      <c r="GTA129" s="289"/>
      <c r="GTB129" s="292"/>
      <c r="GTC129" s="293"/>
      <c r="GTD129" s="292"/>
      <c r="GTE129" s="292"/>
      <c r="GTF129" s="292"/>
      <c r="GTG129" s="285"/>
      <c r="GTH129" s="286"/>
      <c r="GTI129" s="287"/>
      <c r="GTJ129" s="286"/>
      <c r="GTK129" s="288"/>
      <c r="GTL129" s="289"/>
      <c r="GTM129" s="289"/>
      <c r="GTN129" s="289"/>
      <c r="GTO129" s="289"/>
      <c r="GTP129" s="289"/>
      <c r="GTQ129" s="289"/>
      <c r="GTR129" s="290"/>
      <c r="GTS129" s="291"/>
      <c r="GTT129" s="289"/>
      <c r="GTU129" s="289"/>
      <c r="GTV129" s="289"/>
      <c r="GTW129" s="289"/>
      <c r="GTX129" s="289"/>
      <c r="GTY129" s="289"/>
      <c r="GTZ129" s="289"/>
      <c r="GUA129" s="289"/>
      <c r="GUB129" s="289"/>
      <c r="GUC129" s="289"/>
      <c r="GUD129" s="292"/>
      <c r="GUE129" s="293"/>
      <c r="GUF129" s="292"/>
      <c r="GUG129" s="292"/>
      <c r="GUH129" s="292"/>
      <c r="GUI129" s="285"/>
      <c r="GUJ129" s="286"/>
      <c r="GUK129" s="287"/>
      <c r="GUL129" s="286"/>
      <c r="GUM129" s="288"/>
      <c r="GUN129" s="289"/>
      <c r="GUO129" s="289"/>
      <c r="GUP129" s="289"/>
      <c r="GUQ129" s="289"/>
      <c r="GUR129" s="289"/>
      <c r="GUS129" s="289"/>
      <c r="GUT129" s="290"/>
      <c r="GUU129" s="291"/>
      <c r="GUV129" s="289"/>
      <c r="GUW129" s="289"/>
      <c r="GUX129" s="289"/>
      <c r="GUY129" s="289"/>
      <c r="GUZ129" s="289"/>
      <c r="GVA129" s="289"/>
      <c r="GVB129" s="289"/>
      <c r="GVC129" s="289"/>
      <c r="GVD129" s="289"/>
      <c r="GVE129" s="289"/>
      <c r="GVF129" s="292"/>
      <c r="GVG129" s="293"/>
      <c r="GVH129" s="292"/>
      <c r="GVI129" s="292"/>
      <c r="GVJ129" s="292"/>
      <c r="GVK129" s="285"/>
      <c r="GVL129" s="286"/>
      <c r="GVM129" s="287"/>
      <c r="GVN129" s="286"/>
      <c r="GVO129" s="288"/>
      <c r="GVP129" s="289"/>
      <c r="GVQ129" s="289"/>
      <c r="GVR129" s="289"/>
      <c r="GVS129" s="289"/>
      <c r="GVT129" s="289"/>
      <c r="GVU129" s="289"/>
      <c r="GVV129" s="290"/>
      <c r="GVW129" s="291"/>
      <c r="GVX129" s="289"/>
      <c r="GVY129" s="289"/>
      <c r="GVZ129" s="289"/>
      <c r="GWA129" s="289"/>
      <c r="GWB129" s="289"/>
      <c r="GWC129" s="289"/>
      <c r="GWD129" s="289"/>
      <c r="GWE129" s="289"/>
      <c r="GWF129" s="289"/>
      <c r="GWG129" s="289"/>
      <c r="GWH129" s="292"/>
      <c r="GWI129" s="293"/>
      <c r="GWJ129" s="292"/>
      <c r="GWK129" s="292"/>
      <c r="GWL129" s="292"/>
      <c r="GWM129" s="285"/>
      <c r="GWN129" s="286"/>
      <c r="GWO129" s="287"/>
      <c r="GWP129" s="286"/>
      <c r="GWQ129" s="288"/>
      <c r="GWR129" s="289"/>
      <c r="GWS129" s="289"/>
      <c r="GWT129" s="289"/>
      <c r="GWU129" s="289"/>
      <c r="GWV129" s="289"/>
      <c r="GWW129" s="289"/>
      <c r="GWX129" s="290"/>
      <c r="GWY129" s="291"/>
      <c r="GWZ129" s="289"/>
      <c r="GXA129" s="289"/>
      <c r="GXB129" s="289"/>
      <c r="GXC129" s="289"/>
      <c r="GXD129" s="289"/>
      <c r="GXE129" s="289"/>
      <c r="GXF129" s="289"/>
      <c r="GXG129" s="289"/>
      <c r="GXH129" s="289"/>
      <c r="GXI129" s="289"/>
      <c r="GXJ129" s="292"/>
      <c r="GXK129" s="293"/>
      <c r="GXL129" s="292"/>
      <c r="GXM129" s="292"/>
      <c r="GXN129" s="292"/>
      <c r="GXO129" s="285"/>
      <c r="GXP129" s="286"/>
      <c r="GXQ129" s="287"/>
      <c r="GXR129" s="286"/>
      <c r="GXS129" s="288"/>
      <c r="GXT129" s="289"/>
      <c r="GXU129" s="289"/>
      <c r="GXV129" s="289"/>
      <c r="GXW129" s="289"/>
      <c r="GXX129" s="289"/>
      <c r="GXY129" s="289"/>
      <c r="GXZ129" s="290"/>
      <c r="GYA129" s="291"/>
      <c r="GYB129" s="289"/>
      <c r="GYC129" s="289"/>
      <c r="GYD129" s="289"/>
      <c r="GYE129" s="289"/>
      <c r="GYF129" s="289"/>
      <c r="GYG129" s="289"/>
      <c r="GYH129" s="289"/>
      <c r="GYI129" s="289"/>
      <c r="GYJ129" s="289"/>
      <c r="GYK129" s="289"/>
      <c r="GYL129" s="292"/>
      <c r="GYM129" s="293"/>
      <c r="GYN129" s="292"/>
      <c r="GYO129" s="292"/>
      <c r="GYP129" s="292"/>
      <c r="GYQ129" s="285"/>
      <c r="GYR129" s="286"/>
      <c r="GYS129" s="287"/>
      <c r="GYT129" s="286"/>
      <c r="GYU129" s="288"/>
      <c r="GYV129" s="289"/>
      <c r="GYW129" s="289"/>
      <c r="GYX129" s="289"/>
      <c r="GYY129" s="289"/>
      <c r="GYZ129" s="289"/>
      <c r="GZA129" s="289"/>
      <c r="GZB129" s="290"/>
      <c r="GZC129" s="291"/>
      <c r="GZD129" s="289"/>
      <c r="GZE129" s="289"/>
      <c r="GZF129" s="289"/>
      <c r="GZG129" s="289"/>
      <c r="GZH129" s="289"/>
      <c r="GZI129" s="289"/>
      <c r="GZJ129" s="289"/>
      <c r="GZK129" s="289"/>
      <c r="GZL129" s="289"/>
      <c r="GZM129" s="289"/>
      <c r="GZN129" s="292"/>
      <c r="GZO129" s="293"/>
      <c r="GZP129" s="292"/>
      <c r="GZQ129" s="292"/>
      <c r="GZR129" s="292"/>
      <c r="GZS129" s="285"/>
      <c r="GZT129" s="286"/>
      <c r="GZU129" s="287"/>
      <c r="GZV129" s="286"/>
      <c r="GZW129" s="288"/>
      <c r="GZX129" s="289"/>
      <c r="GZY129" s="289"/>
      <c r="GZZ129" s="289"/>
      <c r="HAA129" s="289"/>
      <c r="HAB129" s="289"/>
      <c r="HAC129" s="289"/>
      <c r="HAD129" s="290"/>
      <c r="HAE129" s="291"/>
      <c r="HAF129" s="289"/>
      <c r="HAG129" s="289"/>
      <c r="HAH129" s="289"/>
      <c r="HAI129" s="289"/>
      <c r="HAJ129" s="289"/>
      <c r="HAK129" s="289"/>
      <c r="HAL129" s="289"/>
      <c r="HAM129" s="289"/>
      <c r="HAN129" s="289"/>
      <c r="HAO129" s="289"/>
      <c r="HAP129" s="292"/>
      <c r="HAQ129" s="293"/>
      <c r="HAR129" s="292"/>
      <c r="HAS129" s="292"/>
      <c r="HAT129" s="292"/>
      <c r="HAU129" s="285"/>
      <c r="HAV129" s="286"/>
      <c r="HAW129" s="287"/>
      <c r="HAX129" s="286"/>
      <c r="HAY129" s="288"/>
      <c r="HAZ129" s="289"/>
      <c r="HBA129" s="289"/>
      <c r="HBB129" s="289"/>
      <c r="HBC129" s="289"/>
      <c r="HBD129" s="289"/>
      <c r="HBE129" s="289"/>
      <c r="HBF129" s="290"/>
      <c r="HBG129" s="291"/>
      <c r="HBH129" s="289"/>
      <c r="HBI129" s="289"/>
      <c r="HBJ129" s="289"/>
      <c r="HBK129" s="289"/>
      <c r="HBL129" s="289"/>
      <c r="HBM129" s="289"/>
      <c r="HBN129" s="289"/>
      <c r="HBO129" s="289"/>
      <c r="HBP129" s="289"/>
      <c r="HBQ129" s="289"/>
      <c r="HBR129" s="292"/>
      <c r="HBS129" s="293"/>
      <c r="HBT129" s="292"/>
      <c r="HBU129" s="292"/>
      <c r="HBV129" s="292"/>
      <c r="HBW129" s="285"/>
      <c r="HBX129" s="286"/>
      <c r="HBY129" s="287"/>
      <c r="HBZ129" s="286"/>
      <c r="HCA129" s="288"/>
      <c r="HCB129" s="289"/>
      <c r="HCC129" s="289"/>
      <c r="HCD129" s="289"/>
      <c r="HCE129" s="289"/>
      <c r="HCF129" s="289"/>
      <c r="HCG129" s="289"/>
      <c r="HCH129" s="290"/>
      <c r="HCI129" s="291"/>
      <c r="HCJ129" s="289"/>
      <c r="HCK129" s="289"/>
      <c r="HCL129" s="289"/>
      <c r="HCM129" s="289"/>
      <c r="HCN129" s="289"/>
      <c r="HCO129" s="289"/>
      <c r="HCP129" s="289"/>
      <c r="HCQ129" s="289"/>
      <c r="HCR129" s="289"/>
      <c r="HCS129" s="289"/>
      <c r="HCT129" s="292"/>
      <c r="HCU129" s="293"/>
      <c r="HCV129" s="292"/>
      <c r="HCW129" s="292"/>
      <c r="HCX129" s="292"/>
      <c r="HCY129" s="285"/>
      <c r="HCZ129" s="286"/>
      <c r="HDA129" s="287"/>
      <c r="HDB129" s="286"/>
      <c r="HDC129" s="288"/>
      <c r="HDD129" s="289"/>
      <c r="HDE129" s="289"/>
      <c r="HDF129" s="289"/>
      <c r="HDG129" s="289"/>
      <c r="HDH129" s="289"/>
      <c r="HDI129" s="289"/>
      <c r="HDJ129" s="290"/>
      <c r="HDK129" s="291"/>
      <c r="HDL129" s="289"/>
      <c r="HDM129" s="289"/>
      <c r="HDN129" s="289"/>
      <c r="HDO129" s="289"/>
      <c r="HDP129" s="289"/>
      <c r="HDQ129" s="289"/>
      <c r="HDR129" s="289"/>
      <c r="HDS129" s="289"/>
      <c r="HDT129" s="289"/>
      <c r="HDU129" s="289"/>
      <c r="HDV129" s="292"/>
      <c r="HDW129" s="293"/>
      <c r="HDX129" s="292"/>
      <c r="HDY129" s="292"/>
      <c r="HDZ129" s="292"/>
      <c r="HEA129" s="285"/>
      <c r="HEB129" s="286"/>
      <c r="HEC129" s="287"/>
      <c r="HED129" s="286"/>
      <c r="HEE129" s="288"/>
      <c r="HEF129" s="289"/>
      <c r="HEG129" s="289"/>
      <c r="HEH129" s="289"/>
      <c r="HEI129" s="289"/>
      <c r="HEJ129" s="289"/>
      <c r="HEK129" s="289"/>
      <c r="HEL129" s="290"/>
      <c r="HEM129" s="291"/>
      <c r="HEN129" s="289"/>
      <c r="HEO129" s="289"/>
      <c r="HEP129" s="289"/>
      <c r="HEQ129" s="289"/>
      <c r="HER129" s="289"/>
      <c r="HES129" s="289"/>
      <c r="HET129" s="289"/>
      <c r="HEU129" s="289"/>
      <c r="HEV129" s="289"/>
      <c r="HEW129" s="289"/>
      <c r="HEX129" s="292"/>
      <c r="HEY129" s="293"/>
      <c r="HEZ129" s="292"/>
      <c r="HFA129" s="292"/>
      <c r="HFB129" s="292"/>
      <c r="HFC129" s="285"/>
      <c r="HFD129" s="286"/>
      <c r="HFE129" s="287"/>
      <c r="HFF129" s="286"/>
      <c r="HFG129" s="288"/>
      <c r="HFH129" s="289"/>
      <c r="HFI129" s="289"/>
      <c r="HFJ129" s="289"/>
      <c r="HFK129" s="289"/>
      <c r="HFL129" s="289"/>
      <c r="HFM129" s="289"/>
      <c r="HFN129" s="290"/>
      <c r="HFO129" s="291"/>
      <c r="HFP129" s="289"/>
      <c r="HFQ129" s="289"/>
      <c r="HFR129" s="289"/>
      <c r="HFS129" s="289"/>
      <c r="HFT129" s="289"/>
      <c r="HFU129" s="289"/>
      <c r="HFV129" s="289"/>
      <c r="HFW129" s="289"/>
      <c r="HFX129" s="289"/>
      <c r="HFY129" s="289"/>
      <c r="HFZ129" s="292"/>
      <c r="HGA129" s="293"/>
      <c r="HGB129" s="292"/>
      <c r="HGC129" s="292"/>
      <c r="HGD129" s="292"/>
      <c r="HGE129" s="285"/>
      <c r="HGF129" s="286"/>
      <c r="HGG129" s="287"/>
      <c r="HGH129" s="286"/>
      <c r="HGI129" s="288"/>
      <c r="HGJ129" s="289"/>
      <c r="HGK129" s="289"/>
      <c r="HGL129" s="289"/>
      <c r="HGM129" s="289"/>
      <c r="HGN129" s="289"/>
      <c r="HGO129" s="289"/>
      <c r="HGP129" s="290"/>
      <c r="HGQ129" s="291"/>
      <c r="HGR129" s="289"/>
      <c r="HGS129" s="289"/>
      <c r="HGT129" s="289"/>
      <c r="HGU129" s="289"/>
      <c r="HGV129" s="289"/>
      <c r="HGW129" s="289"/>
      <c r="HGX129" s="289"/>
      <c r="HGY129" s="289"/>
      <c r="HGZ129" s="289"/>
      <c r="HHA129" s="289"/>
      <c r="HHB129" s="292"/>
      <c r="HHC129" s="293"/>
      <c r="HHD129" s="292"/>
      <c r="HHE129" s="292"/>
      <c r="HHF129" s="292"/>
      <c r="HHG129" s="285"/>
      <c r="HHH129" s="286"/>
      <c r="HHI129" s="287"/>
      <c r="HHJ129" s="286"/>
      <c r="HHK129" s="288"/>
      <c r="HHL129" s="289"/>
      <c r="HHM129" s="289"/>
      <c r="HHN129" s="289"/>
      <c r="HHO129" s="289"/>
      <c r="HHP129" s="289"/>
      <c r="HHQ129" s="289"/>
      <c r="HHR129" s="290"/>
      <c r="HHS129" s="291"/>
      <c r="HHT129" s="289"/>
      <c r="HHU129" s="289"/>
      <c r="HHV129" s="289"/>
      <c r="HHW129" s="289"/>
      <c r="HHX129" s="289"/>
      <c r="HHY129" s="289"/>
      <c r="HHZ129" s="289"/>
      <c r="HIA129" s="289"/>
      <c r="HIB129" s="289"/>
      <c r="HIC129" s="289"/>
      <c r="HID129" s="292"/>
      <c r="HIE129" s="293"/>
      <c r="HIF129" s="292"/>
      <c r="HIG129" s="292"/>
      <c r="HIH129" s="292"/>
      <c r="HII129" s="285"/>
      <c r="HIJ129" s="286"/>
      <c r="HIK129" s="287"/>
      <c r="HIL129" s="286"/>
      <c r="HIM129" s="288"/>
      <c r="HIN129" s="289"/>
      <c r="HIO129" s="289"/>
      <c r="HIP129" s="289"/>
      <c r="HIQ129" s="289"/>
      <c r="HIR129" s="289"/>
      <c r="HIS129" s="289"/>
      <c r="HIT129" s="290"/>
      <c r="HIU129" s="291"/>
      <c r="HIV129" s="289"/>
      <c r="HIW129" s="289"/>
      <c r="HIX129" s="289"/>
      <c r="HIY129" s="289"/>
      <c r="HIZ129" s="289"/>
      <c r="HJA129" s="289"/>
      <c r="HJB129" s="289"/>
      <c r="HJC129" s="289"/>
      <c r="HJD129" s="289"/>
      <c r="HJE129" s="289"/>
      <c r="HJF129" s="292"/>
      <c r="HJG129" s="293"/>
      <c r="HJH129" s="292"/>
      <c r="HJI129" s="292"/>
      <c r="HJJ129" s="292"/>
      <c r="HJK129" s="285"/>
      <c r="HJL129" s="286"/>
      <c r="HJM129" s="287"/>
      <c r="HJN129" s="286"/>
      <c r="HJO129" s="288"/>
      <c r="HJP129" s="289"/>
      <c r="HJQ129" s="289"/>
      <c r="HJR129" s="289"/>
      <c r="HJS129" s="289"/>
      <c r="HJT129" s="289"/>
      <c r="HJU129" s="289"/>
      <c r="HJV129" s="290"/>
      <c r="HJW129" s="291"/>
      <c r="HJX129" s="289"/>
      <c r="HJY129" s="289"/>
      <c r="HJZ129" s="289"/>
      <c r="HKA129" s="289"/>
      <c r="HKB129" s="289"/>
      <c r="HKC129" s="289"/>
      <c r="HKD129" s="289"/>
      <c r="HKE129" s="289"/>
      <c r="HKF129" s="289"/>
      <c r="HKG129" s="289"/>
      <c r="HKH129" s="292"/>
      <c r="HKI129" s="293"/>
      <c r="HKJ129" s="292"/>
      <c r="HKK129" s="292"/>
      <c r="HKL129" s="292"/>
      <c r="HKM129" s="285"/>
      <c r="HKN129" s="286"/>
      <c r="HKO129" s="287"/>
      <c r="HKP129" s="286"/>
      <c r="HKQ129" s="288"/>
      <c r="HKR129" s="289"/>
      <c r="HKS129" s="289"/>
      <c r="HKT129" s="289"/>
      <c r="HKU129" s="289"/>
      <c r="HKV129" s="289"/>
      <c r="HKW129" s="289"/>
      <c r="HKX129" s="290"/>
      <c r="HKY129" s="291"/>
      <c r="HKZ129" s="289"/>
      <c r="HLA129" s="289"/>
      <c r="HLB129" s="289"/>
      <c r="HLC129" s="289"/>
      <c r="HLD129" s="289"/>
      <c r="HLE129" s="289"/>
      <c r="HLF129" s="289"/>
      <c r="HLG129" s="289"/>
      <c r="HLH129" s="289"/>
      <c r="HLI129" s="289"/>
      <c r="HLJ129" s="292"/>
      <c r="HLK129" s="293"/>
      <c r="HLL129" s="292"/>
      <c r="HLM129" s="292"/>
      <c r="HLN129" s="292"/>
      <c r="HLO129" s="285"/>
      <c r="HLP129" s="286"/>
      <c r="HLQ129" s="287"/>
      <c r="HLR129" s="286"/>
      <c r="HLS129" s="288"/>
      <c r="HLT129" s="289"/>
      <c r="HLU129" s="289"/>
      <c r="HLV129" s="289"/>
      <c r="HLW129" s="289"/>
      <c r="HLX129" s="289"/>
      <c r="HLY129" s="289"/>
      <c r="HLZ129" s="290"/>
      <c r="HMA129" s="291"/>
      <c r="HMB129" s="289"/>
      <c r="HMC129" s="289"/>
      <c r="HMD129" s="289"/>
      <c r="HME129" s="289"/>
      <c r="HMF129" s="289"/>
      <c r="HMG129" s="289"/>
      <c r="HMH129" s="289"/>
      <c r="HMI129" s="289"/>
      <c r="HMJ129" s="289"/>
      <c r="HMK129" s="289"/>
      <c r="HML129" s="292"/>
      <c r="HMM129" s="293"/>
      <c r="HMN129" s="292"/>
      <c r="HMO129" s="292"/>
      <c r="HMP129" s="292"/>
      <c r="HMQ129" s="285"/>
      <c r="HMR129" s="286"/>
      <c r="HMS129" s="287"/>
      <c r="HMT129" s="286"/>
      <c r="HMU129" s="288"/>
      <c r="HMV129" s="289"/>
      <c r="HMW129" s="289"/>
      <c r="HMX129" s="289"/>
      <c r="HMY129" s="289"/>
      <c r="HMZ129" s="289"/>
      <c r="HNA129" s="289"/>
      <c r="HNB129" s="290"/>
      <c r="HNC129" s="291"/>
      <c r="HND129" s="289"/>
      <c r="HNE129" s="289"/>
      <c r="HNF129" s="289"/>
      <c r="HNG129" s="289"/>
      <c r="HNH129" s="289"/>
      <c r="HNI129" s="289"/>
      <c r="HNJ129" s="289"/>
      <c r="HNK129" s="289"/>
      <c r="HNL129" s="289"/>
      <c r="HNM129" s="289"/>
      <c r="HNN129" s="292"/>
      <c r="HNO129" s="293"/>
      <c r="HNP129" s="292"/>
      <c r="HNQ129" s="292"/>
      <c r="HNR129" s="292"/>
      <c r="HNS129" s="285"/>
      <c r="HNT129" s="286"/>
      <c r="HNU129" s="287"/>
      <c r="HNV129" s="286"/>
      <c r="HNW129" s="288"/>
      <c r="HNX129" s="289"/>
      <c r="HNY129" s="289"/>
      <c r="HNZ129" s="289"/>
      <c r="HOA129" s="289"/>
      <c r="HOB129" s="289"/>
      <c r="HOC129" s="289"/>
      <c r="HOD129" s="290"/>
      <c r="HOE129" s="291"/>
      <c r="HOF129" s="289"/>
      <c r="HOG129" s="289"/>
      <c r="HOH129" s="289"/>
      <c r="HOI129" s="289"/>
      <c r="HOJ129" s="289"/>
      <c r="HOK129" s="289"/>
      <c r="HOL129" s="289"/>
      <c r="HOM129" s="289"/>
      <c r="HON129" s="289"/>
      <c r="HOO129" s="289"/>
      <c r="HOP129" s="292"/>
      <c r="HOQ129" s="293"/>
      <c r="HOR129" s="292"/>
      <c r="HOS129" s="292"/>
      <c r="HOT129" s="292"/>
      <c r="HOU129" s="285"/>
      <c r="HOV129" s="286"/>
      <c r="HOW129" s="287"/>
      <c r="HOX129" s="286"/>
      <c r="HOY129" s="288"/>
      <c r="HOZ129" s="289"/>
      <c r="HPA129" s="289"/>
      <c r="HPB129" s="289"/>
      <c r="HPC129" s="289"/>
      <c r="HPD129" s="289"/>
      <c r="HPE129" s="289"/>
      <c r="HPF129" s="290"/>
      <c r="HPG129" s="291"/>
      <c r="HPH129" s="289"/>
      <c r="HPI129" s="289"/>
      <c r="HPJ129" s="289"/>
      <c r="HPK129" s="289"/>
      <c r="HPL129" s="289"/>
      <c r="HPM129" s="289"/>
      <c r="HPN129" s="289"/>
      <c r="HPO129" s="289"/>
      <c r="HPP129" s="289"/>
      <c r="HPQ129" s="289"/>
      <c r="HPR129" s="292"/>
      <c r="HPS129" s="293"/>
      <c r="HPT129" s="292"/>
      <c r="HPU129" s="292"/>
      <c r="HPV129" s="292"/>
      <c r="HPW129" s="285"/>
      <c r="HPX129" s="286"/>
      <c r="HPY129" s="287"/>
      <c r="HPZ129" s="286"/>
      <c r="HQA129" s="288"/>
      <c r="HQB129" s="289"/>
      <c r="HQC129" s="289"/>
      <c r="HQD129" s="289"/>
      <c r="HQE129" s="289"/>
      <c r="HQF129" s="289"/>
      <c r="HQG129" s="289"/>
      <c r="HQH129" s="290"/>
      <c r="HQI129" s="291"/>
      <c r="HQJ129" s="289"/>
      <c r="HQK129" s="289"/>
      <c r="HQL129" s="289"/>
      <c r="HQM129" s="289"/>
      <c r="HQN129" s="289"/>
      <c r="HQO129" s="289"/>
      <c r="HQP129" s="289"/>
      <c r="HQQ129" s="289"/>
      <c r="HQR129" s="289"/>
      <c r="HQS129" s="289"/>
      <c r="HQT129" s="292"/>
      <c r="HQU129" s="293"/>
      <c r="HQV129" s="292"/>
      <c r="HQW129" s="292"/>
      <c r="HQX129" s="292"/>
      <c r="HQY129" s="285"/>
      <c r="HQZ129" s="286"/>
      <c r="HRA129" s="287"/>
      <c r="HRB129" s="286"/>
      <c r="HRC129" s="288"/>
      <c r="HRD129" s="289"/>
      <c r="HRE129" s="289"/>
      <c r="HRF129" s="289"/>
      <c r="HRG129" s="289"/>
      <c r="HRH129" s="289"/>
      <c r="HRI129" s="289"/>
      <c r="HRJ129" s="290"/>
      <c r="HRK129" s="291"/>
      <c r="HRL129" s="289"/>
      <c r="HRM129" s="289"/>
      <c r="HRN129" s="289"/>
      <c r="HRO129" s="289"/>
      <c r="HRP129" s="289"/>
      <c r="HRQ129" s="289"/>
      <c r="HRR129" s="289"/>
      <c r="HRS129" s="289"/>
      <c r="HRT129" s="289"/>
      <c r="HRU129" s="289"/>
      <c r="HRV129" s="292"/>
      <c r="HRW129" s="293"/>
      <c r="HRX129" s="292"/>
      <c r="HRY129" s="292"/>
      <c r="HRZ129" s="292"/>
      <c r="HSA129" s="285"/>
      <c r="HSB129" s="286"/>
      <c r="HSC129" s="287"/>
      <c r="HSD129" s="286"/>
      <c r="HSE129" s="288"/>
      <c r="HSF129" s="289"/>
      <c r="HSG129" s="289"/>
      <c r="HSH129" s="289"/>
      <c r="HSI129" s="289"/>
      <c r="HSJ129" s="289"/>
      <c r="HSK129" s="289"/>
      <c r="HSL129" s="290"/>
      <c r="HSM129" s="291"/>
      <c r="HSN129" s="289"/>
      <c r="HSO129" s="289"/>
      <c r="HSP129" s="289"/>
      <c r="HSQ129" s="289"/>
      <c r="HSR129" s="289"/>
      <c r="HSS129" s="289"/>
      <c r="HST129" s="289"/>
      <c r="HSU129" s="289"/>
      <c r="HSV129" s="289"/>
      <c r="HSW129" s="289"/>
      <c r="HSX129" s="292"/>
      <c r="HSY129" s="293"/>
      <c r="HSZ129" s="292"/>
      <c r="HTA129" s="292"/>
      <c r="HTB129" s="292"/>
      <c r="HTC129" s="285"/>
      <c r="HTD129" s="286"/>
      <c r="HTE129" s="287"/>
      <c r="HTF129" s="286"/>
      <c r="HTG129" s="288"/>
      <c r="HTH129" s="289"/>
      <c r="HTI129" s="289"/>
      <c r="HTJ129" s="289"/>
      <c r="HTK129" s="289"/>
      <c r="HTL129" s="289"/>
      <c r="HTM129" s="289"/>
      <c r="HTN129" s="290"/>
      <c r="HTO129" s="291"/>
      <c r="HTP129" s="289"/>
      <c r="HTQ129" s="289"/>
      <c r="HTR129" s="289"/>
      <c r="HTS129" s="289"/>
      <c r="HTT129" s="289"/>
      <c r="HTU129" s="289"/>
      <c r="HTV129" s="289"/>
      <c r="HTW129" s="289"/>
      <c r="HTX129" s="289"/>
      <c r="HTY129" s="289"/>
      <c r="HTZ129" s="292"/>
      <c r="HUA129" s="293"/>
      <c r="HUB129" s="292"/>
      <c r="HUC129" s="292"/>
      <c r="HUD129" s="292"/>
      <c r="HUE129" s="285"/>
      <c r="HUF129" s="286"/>
      <c r="HUG129" s="287"/>
      <c r="HUH129" s="286"/>
      <c r="HUI129" s="288"/>
      <c r="HUJ129" s="289"/>
      <c r="HUK129" s="289"/>
      <c r="HUL129" s="289"/>
      <c r="HUM129" s="289"/>
      <c r="HUN129" s="289"/>
      <c r="HUO129" s="289"/>
      <c r="HUP129" s="290"/>
      <c r="HUQ129" s="291"/>
      <c r="HUR129" s="289"/>
      <c r="HUS129" s="289"/>
      <c r="HUT129" s="289"/>
      <c r="HUU129" s="289"/>
      <c r="HUV129" s="289"/>
      <c r="HUW129" s="289"/>
      <c r="HUX129" s="289"/>
      <c r="HUY129" s="289"/>
      <c r="HUZ129" s="289"/>
      <c r="HVA129" s="289"/>
      <c r="HVB129" s="292"/>
      <c r="HVC129" s="293"/>
      <c r="HVD129" s="292"/>
      <c r="HVE129" s="292"/>
      <c r="HVF129" s="292"/>
      <c r="HVG129" s="285"/>
      <c r="HVH129" s="286"/>
      <c r="HVI129" s="287"/>
      <c r="HVJ129" s="286"/>
      <c r="HVK129" s="288"/>
      <c r="HVL129" s="289"/>
      <c r="HVM129" s="289"/>
      <c r="HVN129" s="289"/>
      <c r="HVO129" s="289"/>
      <c r="HVP129" s="289"/>
      <c r="HVQ129" s="289"/>
      <c r="HVR129" s="290"/>
      <c r="HVS129" s="291"/>
      <c r="HVT129" s="289"/>
      <c r="HVU129" s="289"/>
      <c r="HVV129" s="289"/>
      <c r="HVW129" s="289"/>
      <c r="HVX129" s="289"/>
      <c r="HVY129" s="289"/>
      <c r="HVZ129" s="289"/>
      <c r="HWA129" s="289"/>
      <c r="HWB129" s="289"/>
      <c r="HWC129" s="289"/>
      <c r="HWD129" s="292"/>
      <c r="HWE129" s="293"/>
      <c r="HWF129" s="292"/>
      <c r="HWG129" s="292"/>
      <c r="HWH129" s="292"/>
      <c r="HWI129" s="285"/>
      <c r="HWJ129" s="286"/>
      <c r="HWK129" s="287"/>
      <c r="HWL129" s="286"/>
      <c r="HWM129" s="288"/>
      <c r="HWN129" s="289"/>
      <c r="HWO129" s="289"/>
      <c r="HWP129" s="289"/>
      <c r="HWQ129" s="289"/>
      <c r="HWR129" s="289"/>
      <c r="HWS129" s="289"/>
      <c r="HWT129" s="290"/>
      <c r="HWU129" s="291"/>
      <c r="HWV129" s="289"/>
      <c r="HWW129" s="289"/>
      <c r="HWX129" s="289"/>
      <c r="HWY129" s="289"/>
      <c r="HWZ129" s="289"/>
      <c r="HXA129" s="289"/>
      <c r="HXB129" s="289"/>
      <c r="HXC129" s="289"/>
      <c r="HXD129" s="289"/>
      <c r="HXE129" s="289"/>
      <c r="HXF129" s="292"/>
      <c r="HXG129" s="293"/>
      <c r="HXH129" s="292"/>
      <c r="HXI129" s="292"/>
      <c r="HXJ129" s="292"/>
      <c r="HXK129" s="285"/>
      <c r="HXL129" s="286"/>
      <c r="HXM129" s="287"/>
      <c r="HXN129" s="286"/>
      <c r="HXO129" s="288"/>
      <c r="HXP129" s="289"/>
      <c r="HXQ129" s="289"/>
      <c r="HXR129" s="289"/>
      <c r="HXS129" s="289"/>
      <c r="HXT129" s="289"/>
      <c r="HXU129" s="289"/>
      <c r="HXV129" s="290"/>
      <c r="HXW129" s="291"/>
      <c r="HXX129" s="289"/>
      <c r="HXY129" s="289"/>
      <c r="HXZ129" s="289"/>
      <c r="HYA129" s="289"/>
      <c r="HYB129" s="289"/>
      <c r="HYC129" s="289"/>
      <c r="HYD129" s="289"/>
      <c r="HYE129" s="289"/>
      <c r="HYF129" s="289"/>
      <c r="HYG129" s="289"/>
      <c r="HYH129" s="292"/>
      <c r="HYI129" s="293"/>
      <c r="HYJ129" s="292"/>
      <c r="HYK129" s="292"/>
      <c r="HYL129" s="292"/>
      <c r="HYM129" s="285"/>
      <c r="HYN129" s="286"/>
      <c r="HYO129" s="287"/>
      <c r="HYP129" s="286"/>
      <c r="HYQ129" s="288"/>
      <c r="HYR129" s="289"/>
      <c r="HYS129" s="289"/>
      <c r="HYT129" s="289"/>
      <c r="HYU129" s="289"/>
      <c r="HYV129" s="289"/>
      <c r="HYW129" s="289"/>
      <c r="HYX129" s="290"/>
      <c r="HYY129" s="291"/>
      <c r="HYZ129" s="289"/>
      <c r="HZA129" s="289"/>
      <c r="HZB129" s="289"/>
      <c r="HZC129" s="289"/>
      <c r="HZD129" s="289"/>
      <c r="HZE129" s="289"/>
      <c r="HZF129" s="289"/>
      <c r="HZG129" s="289"/>
      <c r="HZH129" s="289"/>
      <c r="HZI129" s="289"/>
      <c r="HZJ129" s="292"/>
      <c r="HZK129" s="293"/>
      <c r="HZL129" s="292"/>
      <c r="HZM129" s="292"/>
      <c r="HZN129" s="292"/>
      <c r="HZO129" s="285"/>
      <c r="HZP129" s="286"/>
      <c r="HZQ129" s="287"/>
      <c r="HZR129" s="286"/>
      <c r="HZS129" s="288"/>
      <c r="HZT129" s="289"/>
      <c r="HZU129" s="289"/>
      <c r="HZV129" s="289"/>
      <c r="HZW129" s="289"/>
      <c r="HZX129" s="289"/>
      <c r="HZY129" s="289"/>
      <c r="HZZ129" s="290"/>
      <c r="IAA129" s="291"/>
      <c r="IAB129" s="289"/>
      <c r="IAC129" s="289"/>
      <c r="IAD129" s="289"/>
      <c r="IAE129" s="289"/>
      <c r="IAF129" s="289"/>
      <c r="IAG129" s="289"/>
      <c r="IAH129" s="289"/>
      <c r="IAI129" s="289"/>
      <c r="IAJ129" s="289"/>
      <c r="IAK129" s="289"/>
      <c r="IAL129" s="292"/>
      <c r="IAM129" s="293"/>
      <c r="IAN129" s="292"/>
      <c r="IAO129" s="292"/>
      <c r="IAP129" s="292"/>
      <c r="IAQ129" s="285"/>
      <c r="IAR129" s="286"/>
      <c r="IAS129" s="287"/>
      <c r="IAT129" s="286"/>
      <c r="IAU129" s="288"/>
      <c r="IAV129" s="289"/>
      <c r="IAW129" s="289"/>
      <c r="IAX129" s="289"/>
      <c r="IAY129" s="289"/>
      <c r="IAZ129" s="289"/>
      <c r="IBA129" s="289"/>
      <c r="IBB129" s="290"/>
      <c r="IBC129" s="291"/>
      <c r="IBD129" s="289"/>
      <c r="IBE129" s="289"/>
      <c r="IBF129" s="289"/>
      <c r="IBG129" s="289"/>
      <c r="IBH129" s="289"/>
      <c r="IBI129" s="289"/>
      <c r="IBJ129" s="289"/>
      <c r="IBK129" s="289"/>
      <c r="IBL129" s="289"/>
      <c r="IBM129" s="289"/>
      <c r="IBN129" s="292"/>
      <c r="IBO129" s="293"/>
      <c r="IBP129" s="292"/>
      <c r="IBQ129" s="292"/>
      <c r="IBR129" s="292"/>
      <c r="IBS129" s="285"/>
      <c r="IBT129" s="286"/>
      <c r="IBU129" s="287"/>
      <c r="IBV129" s="286"/>
      <c r="IBW129" s="288"/>
      <c r="IBX129" s="289"/>
      <c r="IBY129" s="289"/>
      <c r="IBZ129" s="289"/>
      <c r="ICA129" s="289"/>
      <c r="ICB129" s="289"/>
      <c r="ICC129" s="289"/>
      <c r="ICD129" s="290"/>
      <c r="ICE129" s="291"/>
      <c r="ICF129" s="289"/>
      <c r="ICG129" s="289"/>
      <c r="ICH129" s="289"/>
      <c r="ICI129" s="289"/>
      <c r="ICJ129" s="289"/>
      <c r="ICK129" s="289"/>
      <c r="ICL129" s="289"/>
      <c r="ICM129" s="289"/>
      <c r="ICN129" s="289"/>
      <c r="ICO129" s="289"/>
      <c r="ICP129" s="292"/>
      <c r="ICQ129" s="293"/>
      <c r="ICR129" s="292"/>
      <c r="ICS129" s="292"/>
      <c r="ICT129" s="292"/>
      <c r="ICU129" s="285"/>
      <c r="ICV129" s="286"/>
      <c r="ICW129" s="287"/>
      <c r="ICX129" s="286"/>
      <c r="ICY129" s="288"/>
      <c r="ICZ129" s="289"/>
      <c r="IDA129" s="289"/>
      <c r="IDB129" s="289"/>
      <c r="IDC129" s="289"/>
      <c r="IDD129" s="289"/>
      <c r="IDE129" s="289"/>
      <c r="IDF129" s="290"/>
      <c r="IDG129" s="291"/>
      <c r="IDH129" s="289"/>
      <c r="IDI129" s="289"/>
      <c r="IDJ129" s="289"/>
      <c r="IDK129" s="289"/>
      <c r="IDL129" s="289"/>
      <c r="IDM129" s="289"/>
      <c r="IDN129" s="289"/>
      <c r="IDO129" s="289"/>
      <c r="IDP129" s="289"/>
      <c r="IDQ129" s="289"/>
      <c r="IDR129" s="292"/>
      <c r="IDS129" s="293"/>
      <c r="IDT129" s="292"/>
      <c r="IDU129" s="292"/>
      <c r="IDV129" s="292"/>
      <c r="IDW129" s="285"/>
      <c r="IDX129" s="286"/>
      <c r="IDY129" s="287"/>
      <c r="IDZ129" s="286"/>
      <c r="IEA129" s="288"/>
      <c r="IEB129" s="289"/>
      <c r="IEC129" s="289"/>
      <c r="IED129" s="289"/>
      <c r="IEE129" s="289"/>
      <c r="IEF129" s="289"/>
      <c r="IEG129" s="289"/>
      <c r="IEH129" s="290"/>
      <c r="IEI129" s="291"/>
      <c r="IEJ129" s="289"/>
      <c r="IEK129" s="289"/>
      <c r="IEL129" s="289"/>
      <c r="IEM129" s="289"/>
      <c r="IEN129" s="289"/>
      <c r="IEO129" s="289"/>
      <c r="IEP129" s="289"/>
      <c r="IEQ129" s="289"/>
      <c r="IER129" s="289"/>
      <c r="IES129" s="289"/>
      <c r="IET129" s="292"/>
      <c r="IEU129" s="293"/>
      <c r="IEV129" s="292"/>
      <c r="IEW129" s="292"/>
      <c r="IEX129" s="292"/>
      <c r="IEY129" s="285"/>
      <c r="IEZ129" s="286"/>
      <c r="IFA129" s="287"/>
      <c r="IFB129" s="286"/>
      <c r="IFC129" s="288"/>
      <c r="IFD129" s="289"/>
      <c r="IFE129" s="289"/>
      <c r="IFF129" s="289"/>
      <c r="IFG129" s="289"/>
      <c r="IFH129" s="289"/>
      <c r="IFI129" s="289"/>
      <c r="IFJ129" s="290"/>
      <c r="IFK129" s="291"/>
      <c r="IFL129" s="289"/>
      <c r="IFM129" s="289"/>
      <c r="IFN129" s="289"/>
      <c r="IFO129" s="289"/>
      <c r="IFP129" s="289"/>
      <c r="IFQ129" s="289"/>
      <c r="IFR129" s="289"/>
      <c r="IFS129" s="289"/>
      <c r="IFT129" s="289"/>
      <c r="IFU129" s="289"/>
      <c r="IFV129" s="292"/>
      <c r="IFW129" s="293"/>
      <c r="IFX129" s="292"/>
      <c r="IFY129" s="292"/>
      <c r="IFZ129" s="292"/>
      <c r="IGA129" s="285"/>
      <c r="IGB129" s="286"/>
      <c r="IGC129" s="287"/>
      <c r="IGD129" s="286"/>
      <c r="IGE129" s="288"/>
      <c r="IGF129" s="289"/>
      <c r="IGG129" s="289"/>
      <c r="IGH129" s="289"/>
      <c r="IGI129" s="289"/>
      <c r="IGJ129" s="289"/>
      <c r="IGK129" s="289"/>
      <c r="IGL129" s="290"/>
      <c r="IGM129" s="291"/>
      <c r="IGN129" s="289"/>
      <c r="IGO129" s="289"/>
      <c r="IGP129" s="289"/>
      <c r="IGQ129" s="289"/>
      <c r="IGR129" s="289"/>
      <c r="IGS129" s="289"/>
      <c r="IGT129" s="289"/>
      <c r="IGU129" s="289"/>
      <c r="IGV129" s="289"/>
      <c r="IGW129" s="289"/>
      <c r="IGX129" s="292"/>
      <c r="IGY129" s="293"/>
      <c r="IGZ129" s="292"/>
      <c r="IHA129" s="292"/>
      <c r="IHB129" s="292"/>
      <c r="IHC129" s="285"/>
      <c r="IHD129" s="286"/>
      <c r="IHE129" s="287"/>
      <c r="IHF129" s="286"/>
      <c r="IHG129" s="288"/>
      <c r="IHH129" s="289"/>
      <c r="IHI129" s="289"/>
      <c r="IHJ129" s="289"/>
      <c r="IHK129" s="289"/>
      <c r="IHL129" s="289"/>
      <c r="IHM129" s="289"/>
      <c r="IHN129" s="290"/>
      <c r="IHO129" s="291"/>
      <c r="IHP129" s="289"/>
      <c r="IHQ129" s="289"/>
      <c r="IHR129" s="289"/>
      <c r="IHS129" s="289"/>
      <c r="IHT129" s="289"/>
      <c r="IHU129" s="289"/>
      <c r="IHV129" s="289"/>
      <c r="IHW129" s="289"/>
      <c r="IHX129" s="289"/>
      <c r="IHY129" s="289"/>
      <c r="IHZ129" s="292"/>
      <c r="IIA129" s="293"/>
      <c r="IIB129" s="292"/>
      <c r="IIC129" s="292"/>
      <c r="IID129" s="292"/>
      <c r="IIE129" s="285"/>
      <c r="IIF129" s="286"/>
      <c r="IIG129" s="287"/>
      <c r="IIH129" s="286"/>
      <c r="III129" s="288"/>
      <c r="IIJ129" s="289"/>
      <c r="IIK129" s="289"/>
      <c r="IIL129" s="289"/>
      <c r="IIM129" s="289"/>
      <c r="IIN129" s="289"/>
      <c r="IIO129" s="289"/>
      <c r="IIP129" s="290"/>
      <c r="IIQ129" s="291"/>
      <c r="IIR129" s="289"/>
      <c r="IIS129" s="289"/>
      <c r="IIT129" s="289"/>
      <c r="IIU129" s="289"/>
      <c r="IIV129" s="289"/>
      <c r="IIW129" s="289"/>
      <c r="IIX129" s="289"/>
      <c r="IIY129" s="289"/>
      <c r="IIZ129" s="289"/>
      <c r="IJA129" s="289"/>
      <c r="IJB129" s="292"/>
      <c r="IJC129" s="293"/>
      <c r="IJD129" s="292"/>
      <c r="IJE129" s="292"/>
      <c r="IJF129" s="292"/>
      <c r="IJG129" s="285"/>
      <c r="IJH129" s="286"/>
      <c r="IJI129" s="287"/>
      <c r="IJJ129" s="286"/>
      <c r="IJK129" s="288"/>
      <c r="IJL129" s="289"/>
      <c r="IJM129" s="289"/>
      <c r="IJN129" s="289"/>
      <c r="IJO129" s="289"/>
      <c r="IJP129" s="289"/>
      <c r="IJQ129" s="289"/>
      <c r="IJR129" s="290"/>
      <c r="IJS129" s="291"/>
      <c r="IJT129" s="289"/>
      <c r="IJU129" s="289"/>
      <c r="IJV129" s="289"/>
      <c r="IJW129" s="289"/>
      <c r="IJX129" s="289"/>
      <c r="IJY129" s="289"/>
      <c r="IJZ129" s="289"/>
      <c r="IKA129" s="289"/>
      <c r="IKB129" s="289"/>
      <c r="IKC129" s="289"/>
      <c r="IKD129" s="292"/>
      <c r="IKE129" s="293"/>
      <c r="IKF129" s="292"/>
      <c r="IKG129" s="292"/>
      <c r="IKH129" s="292"/>
      <c r="IKI129" s="285"/>
      <c r="IKJ129" s="286"/>
      <c r="IKK129" s="287"/>
      <c r="IKL129" s="286"/>
      <c r="IKM129" s="288"/>
      <c r="IKN129" s="289"/>
      <c r="IKO129" s="289"/>
      <c r="IKP129" s="289"/>
      <c r="IKQ129" s="289"/>
      <c r="IKR129" s="289"/>
      <c r="IKS129" s="289"/>
      <c r="IKT129" s="290"/>
      <c r="IKU129" s="291"/>
      <c r="IKV129" s="289"/>
      <c r="IKW129" s="289"/>
      <c r="IKX129" s="289"/>
      <c r="IKY129" s="289"/>
      <c r="IKZ129" s="289"/>
      <c r="ILA129" s="289"/>
      <c r="ILB129" s="289"/>
      <c r="ILC129" s="289"/>
      <c r="ILD129" s="289"/>
      <c r="ILE129" s="289"/>
      <c r="ILF129" s="292"/>
      <c r="ILG129" s="293"/>
      <c r="ILH129" s="292"/>
      <c r="ILI129" s="292"/>
      <c r="ILJ129" s="292"/>
      <c r="ILK129" s="285"/>
      <c r="ILL129" s="286"/>
      <c r="ILM129" s="287"/>
      <c r="ILN129" s="286"/>
      <c r="ILO129" s="288"/>
      <c r="ILP129" s="289"/>
      <c r="ILQ129" s="289"/>
      <c r="ILR129" s="289"/>
      <c r="ILS129" s="289"/>
      <c r="ILT129" s="289"/>
      <c r="ILU129" s="289"/>
      <c r="ILV129" s="290"/>
      <c r="ILW129" s="291"/>
      <c r="ILX129" s="289"/>
      <c r="ILY129" s="289"/>
      <c r="ILZ129" s="289"/>
      <c r="IMA129" s="289"/>
      <c r="IMB129" s="289"/>
      <c r="IMC129" s="289"/>
      <c r="IMD129" s="289"/>
      <c r="IME129" s="289"/>
      <c r="IMF129" s="289"/>
      <c r="IMG129" s="289"/>
      <c r="IMH129" s="292"/>
      <c r="IMI129" s="293"/>
      <c r="IMJ129" s="292"/>
      <c r="IMK129" s="292"/>
      <c r="IML129" s="292"/>
      <c r="IMM129" s="285"/>
      <c r="IMN129" s="286"/>
      <c r="IMO129" s="287"/>
      <c r="IMP129" s="286"/>
      <c r="IMQ129" s="288"/>
      <c r="IMR129" s="289"/>
      <c r="IMS129" s="289"/>
      <c r="IMT129" s="289"/>
      <c r="IMU129" s="289"/>
      <c r="IMV129" s="289"/>
      <c r="IMW129" s="289"/>
      <c r="IMX129" s="290"/>
      <c r="IMY129" s="291"/>
      <c r="IMZ129" s="289"/>
      <c r="INA129" s="289"/>
      <c r="INB129" s="289"/>
      <c r="INC129" s="289"/>
      <c r="IND129" s="289"/>
      <c r="INE129" s="289"/>
      <c r="INF129" s="289"/>
      <c r="ING129" s="289"/>
      <c r="INH129" s="289"/>
      <c r="INI129" s="289"/>
      <c r="INJ129" s="292"/>
      <c r="INK129" s="293"/>
      <c r="INL129" s="292"/>
      <c r="INM129" s="292"/>
      <c r="INN129" s="292"/>
      <c r="INO129" s="285"/>
      <c r="INP129" s="286"/>
      <c r="INQ129" s="287"/>
      <c r="INR129" s="286"/>
      <c r="INS129" s="288"/>
      <c r="INT129" s="289"/>
      <c r="INU129" s="289"/>
      <c r="INV129" s="289"/>
      <c r="INW129" s="289"/>
      <c r="INX129" s="289"/>
      <c r="INY129" s="289"/>
      <c r="INZ129" s="290"/>
      <c r="IOA129" s="291"/>
      <c r="IOB129" s="289"/>
      <c r="IOC129" s="289"/>
      <c r="IOD129" s="289"/>
      <c r="IOE129" s="289"/>
      <c r="IOF129" s="289"/>
      <c r="IOG129" s="289"/>
      <c r="IOH129" s="289"/>
      <c r="IOI129" s="289"/>
      <c r="IOJ129" s="289"/>
      <c r="IOK129" s="289"/>
      <c r="IOL129" s="292"/>
      <c r="IOM129" s="293"/>
      <c r="ION129" s="292"/>
      <c r="IOO129" s="292"/>
      <c r="IOP129" s="292"/>
      <c r="IOQ129" s="285"/>
      <c r="IOR129" s="286"/>
      <c r="IOS129" s="287"/>
      <c r="IOT129" s="286"/>
      <c r="IOU129" s="288"/>
      <c r="IOV129" s="289"/>
      <c r="IOW129" s="289"/>
      <c r="IOX129" s="289"/>
      <c r="IOY129" s="289"/>
      <c r="IOZ129" s="289"/>
      <c r="IPA129" s="289"/>
      <c r="IPB129" s="290"/>
      <c r="IPC129" s="291"/>
      <c r="IPD129" s="289"/>
      <c r="IPE129" s="289"/>
      <c r="IPF129" s="289"/>
      <c r="IPG129" s="289"/>
      <c r="IPH129" s="289"/>
      <c r="IPI129" s="289"/>
      <c r="IPJ129" s="289"/>
      <c r="IPK129" s="289"/>
      <c r="IPL129" s="289"/>
      <c r="IPM129" s="289"/>
      <c r="IPN129" s="292"/>
      <c r="IPO129" s="293"/>
      <c r="IPP129" s="292"/>
      <c r="IPQ129" s="292"/>
      <c r="IPR129" s="292"/>
      <c r="IPS129" s="285"/>
      <c r="IPT129" s="286"/>
      <c r="IPU129" s="287"/>
      <c r="IPV129" s="286"/>
      <c r="IPW129" s="288"/>
      <c r="IPX129" s="289"/>
      <c r="IPY129" s="289"/>
      <c r="IPZ129" s="289"/>
      <c r="IQA129" s="289"/>
      <c r="IQB129" s="289"/>
      <c r="IQC129" s="289"/>
      <c r="IQD129" s="290"/>
      <c r="IQE129" s="291"/>
      <c r="IQF129" s="289"/>
      <c r="IQG129" s="289"/>
      <c r="IQH129" s="289"/>
      <c r="IQI129" s="289"/>
      <c r="IQJ129" s="289"/>
      <c r="IQK129" s="289"/>
      <c r="IQL129" s="289"/>
      <c r="IQM129" s="289"/>
      <c r="IQN129" s="289"/>
      <c r="IQO129" s="289"/>
      <c r="IQP129" s="292"/>
      <c r="IQQ129" s="293"/>
      <c r="IQR129" s="292"/>
      <c r="IQS129" s="292"/>
      <c r="IQT129" s="292"/>
      <c r="IQU129" s="285"/>
      <c r="IQV129" s="286"/>
      <c r="IQW129" s="287"/>
      <c r="IQX129" s="286"/>
      <c r="IQY129" s="288"/>
      <c r="IQZ129" s="289"/>
      <c r="IRA129" s="289"/>
      <c r="IRB129" s="289"/>
      <c r="IRC129" s="289"/>
      <c r="IRD129" s="289"/>
      <c r="IRE129" s="289"/>
      <c r="IRF129" s="290"/>
      <c r="IRG129" s="291"/>
      <c r="IRH129" s="289"/>
      <c r="IRI129" s="289"/>
      <c r="IRJ129" s="289"/>
      <c r="IRK129" s="289"/>
      <c r="IRL129" s="289"/>
      <c r="IRM129" s="289"/>
      <c r="IRN129" s="289"/>
      <c r="IRO129" s="289"/>
      <c r="IRP129" s="289"/>
      <c r="IRQ129" s="289"/>
      <c r="IRR129" s="292"/>
      <c r="IRS129" s="293"/>
      <c r="IRT129" s="292"/>
      <c r="IRU129" s="292"/>
      <c r="IRV129" s="292"/>
      <c r="IRW129" s="285"/>
      <c r="IRX129" s="286"/>
      <c r="IRY129" s="287"/>
      <c r="IRZ129" s="286"/>
      <c r="ISA129" s="288"/>
      <c r="ISB129" s="289"/>
      <c r="ISC129" s="289"/>
      <c r="ISD129" s="289"/>
      <c r="ISE129" s="289"/>
      <c r="ISF129" s="289"/>
      <c r="ISG129" s="289"/>
      <c r="ISH129" s="290"/>
      <c r="ISI129" s="291"/>
      <c r="ISJ129" s="289"/>
      <c r="ISK129" s="289"/>
      <c r="ISL129" s="289"/>
      <c r="ISM129" s="289"/>
      <c r="ISN129" s="289"/>
      <c r="ISO129" s="289"/>
      <c r="ISP129" s="289"/>
      <c r="ISQ129" s="289"/>
      <c r="ISR129" s="289"/>
      <c r="ISS129" s="289"/>
      <c r="IST129" s="292"/>
      <c r="ISU129" s="293"/>
      <c r="ISV129" s="292"/>
      <c r="ISW129" s="292"/>
      <c r="ISX129" s="292"/>
      <c r="ISY129" s="285"/>
      <c r="ISZ129" s="286"/>
      <c r="ITA129" s="287"/>
      <c r="ITB129" s="286"/>
      <c r="ITC129" s="288"/>
      <c r="ITD129" s="289"/>
      <c r="ITE129" s="289"/>
      <c r="ITF129" s="289"/>
      <c r="ITG129" s="289"/>
      <c r="ITH129" s="289"/>
      <c r="ITI129" s="289"/>
      <c r="ITJ129" s="290"/>
      <c r="ITK129" s="291"/>
      <c r="ITL129" s="289"/>
      <c r="ITM129" s="289"/>
      <c r="ITN129" s="289"/>
      <c r="ITO129" s="289"/>
      <c r="ITP129" s="289"/>
      <c r="ITQ129" s="289"/>
      <c r="ITR129" s="289"/>
      <c r="ITS129" s="289"/>
      <c r="ITT129" s="289"/>
      <c r="ITU129" s="289"/>
      <c r="ITV129" s="292"/>
      <c r="ITW129" s="293"/>
      <c r="ITX129" s="292"/>
      <c r="ITY129" s="292"/>
      <c r="ITZ129" s="292"/>
      <c r="IUA129" s="285"/>
      <c r="IUB129" s="286"/>
      <c r="IUC129" s="287"/>
      <c r="IUD129" s="286"/>
      <c r="IUE129" s="288"/>
      <c r="IUF129" s="289"/>
      <c r="IUG129" s="289"/>
      <c r="IUH129" s="289"/>
      <c r="IUI129" s="289"/>
      <c r="IUJ129" s="289"/>
      <c r="IUK129" s="289"/>
      <c r="IUL129" s="290"/>
      <c r="IUM129" s="291"/>
      <c r="IUN129" s="289"/>
      <c r="IUO129" s="289"/>
      <c r="IUP129" s="289"/>
      <c r="IUQ129" s="289"/>
      <c r="IUR129" s="289"/>
      <c r="IUS129" s="289"/>
      <c r="IUT129" s="289"/>
      <c r="IUU129" s="289"/>
      <c r="IUV129" s="289"/>
      <c r="IUW129" s="289"/>
      <c r="IUX129" s="292"/>
      <c r="IUY129" s="293"/>
      <c r="IUZ129" s="292"/>
      <c r="IVA129" s="292"/>
      <c r="IVB129" s="292"/>
      <c r="IVC129" s="285"/>
      <c r="IVD129" s="286"/>
      <c r="IVE129" s="287"/>
      <c r="IVF129" s="286"/>
      <c r="IVG129" s="288"/>
      <c r="IVH129" s="289"/>
      <c r="IVI129" s="289"/>
      <c r="IVJ129" s="289"/>
      <c r="IVK129" s="289"/>
      <c r="IVL129" s="289"/>
      <c r="IVM129" s="289"/>
      <c r="IVN129" s="290"/>
      <c r="IVO129" s="291"/>
      <c r="IVP129" s="289"/>
      <c r="IVQ129" s="289"/>
      <c r="IVR129" s="289"/>
      <c r="IVS129" s="289"/>
      <c r="IVT129" s="289"/>
      <c r="IVU129" s="289"/>
      <c r="IVV129" s="289"/>
      <c r="IVW129" s="289"/>
      <c r="IVX129" s="289"/>
      <c r="IVY129" s="289"/>
      <c r="IVZ129" s="292"/>
      <c r="IWA129" s="293"/>
      <c r="IWB129" s="292"/>
      <c r="IWC129" s="292"/>
      <c r="IWD129" s="292"/>
      <c r="IWE129" s="285"/>
      <c r="IWF129" s="286"/>
      <c r="IWG129" s="287"/>
      <c r="IWH129" s="286"/>
      <c r="IWI129" s="288"/>
      <c r="IWJ129" s="289"/>
      <c r="IWK129" s="289"/>
      <c r="IWL129" s="289"/>
      <c r="IWM129" s="289"/>
      <c r="IWN129" s="289"/>
      <c r="IWO129" s="289"/>
      <c r="IWP129" s="290"/>
      <c r="IWQ129" s="291"/>
      <c r="IWR129" s="289"/>
      <c r="IWS129" s="289"/>
      <c r="IWT129" s="289"/>
      <c r="IWU129" s="289"/>
      <c r="IWV129" s="289"/>
      <c r="IWW129" s="289"/>
      <c r="IWX129" s="289"/>
      <c r="IWY129" s="289"/>
      <c r="IWZ129" s="289"/>
      <c r="IXA129" s="289"/>
      <c r="IXB129" s="292"/>
      <c r="IXC129" s="293"/>
      <c r="IXD129" s="292"/>
      <c r="IXE129" s="292"/>
      <c r="IXF129" s="292"/>
      <c r="IXG129" s="285"/>
      <c r="IXH129" s="286"/>
      <c r="IXI129" s="287"/>
      <c r="IXJ129" s="286"/>
      <c r="IXK129" s="288"/>
      <c r="IXL129" s="289"/>
      <c r="IXM129" s="289"/>
      <c r="IXN129" s="289"/>
      <c r="IXO129" s="289"/>
      <c r="IXP129" s="289"/>
      <c r="IXQ129" s="289"/>
      <c r="IXR129" s="290"/>
      <c r="IXS129" s="291"/>
      <c r="IXT129" s="289"/>
      <c r="IXU129" s="289"/>
      <c r="IXV129" s="289"/>
      <c r="IXW129" s="289"/>
      <c r="IXX129" s="289"/>
      <c r="IXY129" s="289"/>
      <c r="IXZ129" s="289"/>
      <c r="IYA129" s="289"/>
      <c r="IYB129" s="289"/>
      <c r="IYC129" s="289"/>
      <c r="IYD129" s="292"/>
      <c r="IYE129" s="293"/>
      <c r="IYF129" s="292"/>
      <c r="IYG129" s="292"/>
      <c r="IYH129" s="292"/>
      <c r="IYI129" s="285"/>
      <c r="IYJ129" s="286"/>
      <c r="IYK129" s="287"/>
      <c r="IYL129" s="286"/>
      <c r="IYM129" s="288"/>
      <c r="IYN129" s="289"/>
      <c r="IYO129" s="289"/>
      <c r="IYP129" s="289"/>
      <c r="IYQ129" s="289"/>
      <c r="IYR129" s="289"/>
      <c r="IYS129" s="289"/>
      <c r="IYT129" s="290"/>
      <c r="IYU129" s="291"/>
      <c r="IYV129" s="289"/>
      <c r="IYW129" s="289"/>
      <c r="IYX129" s="289"/>
      <c r="IYY129" s="289"/>
      <c r="IYZ129" s="289"/>
      <c r="IZA129" s="289"/>
      <c r="IZB129" s="289"/>
      <c r="IZC129" s="289"/>
      <c r="IZD129" s="289"/>
      <c r="IZE129" s="289"/>
      <c r="IZF129" s="292"/>
      <c r="IZG129" s="293"/>
      <c r="IZH129" s="292"/>
      <c r="IZI129" s="292"/>
      <c r="IZJ129" s="292"/>
      <c r="IZK129" s="285"/>
      <c r="IZL129" s="286"/>
      <c r="IZM129" s="287"/>
      <c r="IZN129" s="286"/>
      <c r="IZO129" s="288"/>
      <c r="IZP129" s="289"/>
      <c r="IZQ129" s="289"/>
      <c r="IZR129" s="289"/>
      <c r="IZS129" s="289"/>
      <c r="IZT129" s="289"/>
      <c r="IZU129" s="289"/>
      <c r="IZV129" s="290"/>
      <c r="IZW129" s="291"/>
      <c r="IZX129" s="289"/>
      <c r="IZY129" s="289"/>
      <c r="IZZ129" s="289"/>
      <c r="JAA129" s="289"/>
      <c r="JAB129" s="289"/>
      <c r="JAC129" s="289"/>
      <c r="JAD129" s="289"/>
      <c r="JAE129" s="289"/>
      <c r="JAF129" s="289"/>
      <c r="JAG129" s="289"/>
      <c r="JAH129" s="292"/>
      <c r="JAI129" s="293"/>
      <c r="JAJ129" s="292"/>
      <c r="JAK129" s="292"/>
      <c r="JAL129" s="292"/>
      <c r="JAM129" s="285"/>
      <c r="JAN129" s="286"/>
      <c r="JAO129" s="287"/>
      <c r="JAP129" s="286"/>
      <c r="JAQ129" s="288"/>
      <c r="JAR129" s="289"/>
      <c r="JAS129" s="289"/>
      <c r="JAT129" s="289"/>
      <c r="JAU129" s="289"/>
      <c r="JAV129" s="289"/>
      <c r="JAW129" s="289"/>
      <c r="JAX129" s="290"/>
      <c r="JAY129" s="291"/>
      <c r="JAZ129" s="289"/>
      <c r="JBA129" s="289"/>
      <c r="JBB129" s="289"/>
      <c r="JBC129" s="289"/>
      <c r="JBD129" s="289"/>
      <c r="JBE129" s="289"/>
      <c r="JBF129" s="289"/>
      <c r="JBG129" s="289"/>
      <c r="JBH129" s="289"/>
      <c r="JBI129" s="289"/>
      <c r="JBJ129" s="292"/>
      <c r="JBK129" s="293"/>
      <c r="JBL129" s="292"/>
      <c r="JBM129" s="292"/>
      <c r="JBN129" s="292"/>
      <c r="JBO129" s="285"/>
      <c r="JBP129" s="286"/>
      <c r="JBQ129" s="287"/>
      <c r="JBR129" s="286"/>
      <c r="JBS129" s="288"/>
      <c r="JBT129" s="289"/>
      <c r="JBU129" s="289"/>
      <c r="JBV129" s="289"/>
      <c r="JBW129" s="289"/>
      <c r="JBX129" s="289"/>
      <c r="JBY129" s="289"/>
      <c r="JBZ129" s="290"/>
      <c r="JCA129" s="291"/>
      <c r="JCB129" s="289"/>
      <c r="JCC129" s="289"/>
      <c r="JCD129" s="289"/>
      <c r="JCE129" s="289"/>
      <c r="JCF129" s="289"/>
      <c r="JCG129" s="289"/>
      <c r="JCH129" s="289"/>
      <c r="JCI129" s="289"/>
      <c r="JCJ129" s="289"/>
      <c r="JCK129" s="289"/>
      <c r="JCL129" s="292"/>
      <c r="JCM129" s="293"/>
      <c r="JCN129" s="292"/>
      <c r="JCO129" s="292"/>
      <c r="JCP129" s="292"/>
      <c r="JCQ129" s="285"/>
      <c r="JCR129" s="286"/>
      <c r="JCS129" s="287"/>
      <c r="JCT129" s="286"/>
      <c r="JCU129" s="288"/>
      <c r="JCV129" s="289"/>
      <c r="JCW129" s="289"/>
      <c r="JCX129" s="289"/>
      <c r="JCY129" s="289"/>
      <c r="JCZ129" s="289"/>
      <c r="JDA129" s="289"/>
      <c r="JDB129" s="290"/>
      <c r="JDC129" s="291"/>
      <c r="JDD129" s="289"/>
      <c r="JDE129" s="289"/>
      <c r="JDF129" s="289"/>
      <c r="JDG129" s="289"/>
      <c r="JDH129" s="289"/>
      <c r="JDI129" s="289"/>
      <c r="JDJ129" s="289"/>
      <c r="JDK129" s="289"/>
      <c r="JDL129" s="289"/>
      <c r="JDM129" s="289"/>
      <c r="JDN129" s="292"/>
      <c r="JDO129" s="293"/>
      <c r="JDP129" s="292"/>
      <c r="JDQ129" s="292"/>
      <c r="JDR129" s="292"/>
      <c r="JDS129" s="285"/>
      <c r="JDT129" s="286"/>
      <c r="JDU129" s="287"/>
      <c r="JDV129" s="286"/>
      <c r="JDW129" s="288"/>
      <c r="JDX129" s="289"/>
      <c r="JDY129" s="289"/>
      <c r="JDZ129" s="289"/>
      <c r="JEA129" s="289"/>
      <c r="JEB129" s="289"/>
      <c r="JEC129" s="289"/>
      <c r="JED129" s="290"/>
      <c r="JEE129" s="291"/>
      <c r="JEF129" s="289"/>
      <c r="JEG129" s="289"/>
      <c r="JEH129" s="289"/>
      <c r="JEI129" s="289"/>
      <c r="JEJ129" s="289"/>
      <c r="JEK129" s="289"/>
      <c r="JEL129" s="289"/>
      <c r="JEM129" s="289"/>
      <c r="JEN129" s="289"/>
      <c r="JEO129" s="289"/>
      <c r="JEP129" s="292"/>
      <c r="JEQ129" s="293"/>
      <c r="JER129" s="292"/>
      <c r="JES129" s="292"/>
      <c r="JET129" s="292"/>
      <c r="JEU129" s="285"/>
      <c r="JEV129" s="286"/>
      <c r="JEW129" s="287"/>
      <c r="JEX129" s="286"/>
      <c r="JEY129" s="288"/>
      <c r="JEZ129" s="289"/>
      <c r="JFA129" s="289"/>
      <c r="JFB129" s="289"/>
      <c r="JFC129" s="289"/>
      <c r="JFD129" s="289"/>
      <c r="JFE129" s="289"/>
      <c r="JFF129" s="290"/>
      <c r="JFG129" s="291"/>
      <c r="JFH129" s="289"/>
      <c r="JFI129" s="289"/>
      <c r="JFJ129" s="289"/>
      <c r="JFK129" s="289"/>
      <c r="JFL129" s="289"/>
      <c r="JFM129" s="289"/>
      <c r="JFN129" s="289"/>
      <c r="JFO129" s="289"/>
      <c r="JFP129" s="289"/>
      <c r="JFQ129" s="289"/>
      <c r="JFR129" s="292"/>
      <c r="JFS129" s="293"/>
      <c r="JFT129" s="292"/>
      <c r="JFU129" s="292"/>
      <c r="JFV129" s="292"/>
      <c r="JFW129" s="285"/>
      <c r="JFX129" s="286"/>
      <c r="JFY129" s="287"/>
      <c r="JFZ129" s="286"/>
      <c r="JGA129" s="288"/>
      <c r="JGB129" s="289"/>
      <c r="JGC129" s="289"/>
      <c r="JGD129" s="289"/>
      <c r="JGE129" s="289"/>
      <c r="JGF129" s="289"/>
      <c r="JGG129" s="289"/>
      <c r="JGH129" s="290"/>
      <c r="JGI129" s="291"/>
      <c r="JGJ129" s="289"/>
      <c r="JGK129" s="289"/>
      <c r="JGL129" s="289"/>
      <c r="JGM129" s="289"/>
      <c r="JGN129" s="289"/>
      <c r="JGO129" s="289"/>
      <c r="JGP129" s="289"/>
      <c r="JGQ129" s="289"/>
      <c r="JGR129" s="289"/>
      <c r="JGS129" s="289"/>
      <c r="JGT129" s="292"/>
      <c r="JGU129" s="293"/>
      <c r="JGV129" s="292"/>
      <c r="JGW129" s="292"/>
      <c r="JGX129" s="292"/>
      <c r="JGY129" s="285"/>
      <c r="JGZ129" s="286"/>
      <c r="JHA129" s="287"/>
      <c r="JHB129" s="286"/>
      <c r="JHC129" s="288"/>
      <c r="JHD129" s="289"/>
      <c r="JHE129" s="289"/>
      <c r="JHF129" s="289"/>
      <c r="JHG129" s="289"/>
      <c r="JHH129" s="289"/>
      <c r="JHI129" s="289"/>
      <c r="JHJ129" s="290"/>
      <c r="JHK129" s="291"/>
      <c r="JHL129" s="289"/>
      <c r="JHM129" s="289"/>
      <c r="JHN129" s="289"/>
      <c r="JHO129" s="289"/>
      <c r="JHP129" s="289"/>
      <c r="JHQ129" s="289"/>
      <c r="JHR129" s="289"/>
      <c r="JHS129" s="289"/>
      <c r="JHT129" s="289"/>
      <c r="JHU129" s="289"/>
      <c r="JHV129" s="292"/>
      <c r="JHW129" s="293"/>
      <c r="JHX129" s="292"/>
      <c r="JHY129" s="292"/>
      <c r="JHZ129" s="292"/>
      <c r="JIA129" s="285"/>
      <c r="JIB129" s="286"/>
      <c r="JIC129" s="287"/>
      <c r="JID129" s="286"/>
      <c r="JIE129" s="288"/>
      <c r="JIF129" s="289"/>
      <c r="JIG129" s="289"/>
      <c r="JIH129" s="289"/>
      <c r="JII129" s="289"/>
      <c r="JIJ129" s="289"/>
      <c r="JIK129" s="289"/>
      <c r="JIL129" s="290"/>
      <c r="JIM129" s="291"/>
      <c r="JIN129" s="289"/>
      <c r="JIO129" s="289"/>
      <c r="JIP129" s="289"/>
      <c r="JIQ129" s="289"/>
      <c r="JIR129" s="289"/>
      <c r="JIS129" s="289"/>
      <c r="JIT129" s="289"/>
      <c r="JIU129" s="289"/>
      <c r="JIV129" s="289"/>
      <c r="JIW129" s="289"/>
      <c r="JIX129" s="292"/>
      <c r="JIY129" s="293"/>
      <c r="JIZ129" s="292"/>
      <c r="JJA129" s="292"/>
      <c r="JJB129" s="292"/>
      <c r="JJC129" s="285"/>
      <c r="JJD129" s="286"/>
      <c r="JJE129" s="287"/>
      <c r="JJF129" s="286"/>
      <c r="JJG129" s="288"/>
      <c r="JJH129" s="289"/>
      <c r="JJI129" s="289"/>
      <c r="JJJ129" s="289"/>
      <c r="JJK129" s="289"/>
      <c r="JJL129" s="289"/>
      <c r="JJM129" s="289"/>
      <c r="JJN129" s="290"/>
      <c r="JJO129" s="291"/>
      <c r="JJP129" s="289"/>
      <c r="JJQ129" s="289"/>
      <c r="JJR129" s="289"/>
      <c r="JJS129" s="289"/>
      <c r="JJT129" s="289"/>
      <c r="JJU129" s="289"/>
      <c r="JJV129" s="289"/>
      <c r="JJW129" s="289"/>
      <c r="JJX129" s="289"/>
      <c r="JJY129" s="289"/>
      <c r="JJZ129" s="292"/>
      <c r="JKA129" s="293"/>
      <c r="JKB129" s="292"/>
      <c r="JKC129" s="292"/>
      <c r="JKD129" s="292"/>
      <c r="JKE129" s="285"/>
      <c r="JKF129" s="286"/>
      <c r="JKG129" s="287"/>
      <c r="JKH129" s="286"/>
      <c r="JKI129" s="288"/>
      <c r="JKJ129" s="289"/>
      <c r="JKK129" s="289"/>
      <c r="JKL129" s="289"/>
      <c r="JKM129" s="289"/>
      <c r="JKN129" s="289"/>
      <c r="JKO129" s="289"/>
      <c r="JKP129" s="290"/>
      <c r="JKQ129" s="291"/>
      <c r="JKR129" s="289"/>
      <c r="JKS129" s="289"/>
      <c r="JKT129" s="289"/>
      <c r="JKU129" s="289"/>
      <c r="JKV129" s="289"/>
      <c r="JKW129" s="289"/>
      <c r="JKX129" s="289"/>
      <c r="JKY129" s="289"/>
      <c r="JKZ129" s="289"/>
      <c r="JLA129" s="289"/>
      <c r="JLB129" s="292"/>
      <c r="JLC129" s="293"/>
      <c r="JLD129" s="292"/>
      <c r="JLE129" s="292"/>
      <c r="JLF129" s="292"/>
      <c r="JLG129" s="285"/>
      <c r="JLH129" s="286"/>
      <c r="JLI129" s="287"/>
      <c r="JLJ129" s="286"/>
      <c r="JLK129" s="288"/>
      <c r="JLL129" s="289"/>
      <c r="JLM129" s="289"/>
      <c r="JLN129" s="289"/>
      <c r="JLO129" s="289"/>
      <c r="JLP129" s="289"/>
      <c r="JLQ129" s="289"/>
      <c r="JLR129" s="290"/>
      <c r="JLS129" s="291"/>
      <c r="JLT129" s="289"/>
      <c r="JLU129" s="289"/>
      <c r="JLV129" s="289"/>
      <c r="JLW129" s="289"/>
      <c r="JLX129" s="289"/>
      <c r="JLY129" s="289"/>
      <c r="JLZ129" s="289"/>
      <c r="JMA129" s="289"/>
      <c r="JMB129" s="289"/>
      <c r="JMC129" s="289"/>
      <c r="JMD129" s="292"/>
      <c r="JME129" s="293"/>
      <c r="JMF129" s="292"/>
      <c r="JMG129" s="292"/>
      <c r="JMH129" s="292"/>
      <c r="JMI129" s="285"/>
      <c r="JMJ129" s="286"/>
      <c r="JMK129" s="287"/>
      <c r="JML129" s="286"/>
      <c r="JMM129" s="288"/>
      <c r="JMN129" s="289"/>
      <c r="JMO129" s="289"/>
      <c r="JMP129" s="289"/>
      <c r="JMQ129" s="289"/>
      <c r="JMR129" s="289"/>
      <c r="JMS129" s="289"/>
      <c r="JMT129" s="290"/>
      <c r="JMU129" s="291"/>
      <c r="JMV129" s="289"/>
      <c r="JMW129" s="289"/>
      <c r="JMX129" s="289"/>
      <c r="JMY129" s="289"/>
      <c r="JMZ129" s="289"/>
      <c r="JNA129" s="289"/>
      <c r="JNB129" s="289"/>
      <c r="JNC129" s="289"/>
      <c r="JND129" s="289"/>
      <c r="JNE129" s="289"/>
      <c r="JNF129" s="292"/>
      <c r="JNG129" s="293"/>
      <c r="JNH129" s="292"/>
      <c r="JNI129" s="292"/>
      <c r="JNJ129" s="292"/>
      <c r="JNK129" s="285"/>
      <c r="JNL129" s="286"/>
      <c r="JNM129" s="287"/>
      <c r="JNN129" s="286"/>
      <c r="JNO129" s="288"/>
      <c r="JNP129" s="289"/>
      <c r="JNQ129" s="289"/>
      <c r="JNR129" s="289"/>
      <c r="JNS129" s="289"/>
      <c r="JNT129" s="289"/>
      <c r="JNU129" s="289"/>
      <c r="JNV129" s="290"/>
      <c r="JNW129" s="291"/>
      <c r="JNX129" s="289"/>
      <c r="JNY129" s="289"/>
      <c r="JNZ129" s="289"/>
      <c r="JOA129" s="289"/>
      <c r="JOB129" s="289"/>
      <c r="JOC129" s="289"/>
      <c r="JOD129" s="289"/>
      <c r="JOE129" s="289"/>
      <c r="JOF129" s="289"/>
      <c r="JOG129" s="289"/>
      <c r="JOH129" s="292"/>
      <c r="JOI129" s="293"/>
      <c r="JOJ129" s="292"/>
      <c r="JOK129" s="292"/>
      <c r="JOL129" s="292"/>
      <c r="JOM129" s="285"/>
      <c r="JON129" s="286"/>
      <c r="JOO129" s="287"/>
      <c r="JOP129" s="286"/>
      <c r="JOQ129" s="288"/>
      <c r="JOR129" s="289"/>
      <c r="JOS129" s="289"/>
      <c r="JOT129" s="289"/>
      <c r="JOU129" s="289"/>
      <c r="JOV129" s="289"/>
      <c r="JOW129" s="289"/>
      <c r="JOX129" s="290"/>
      <c r="JOY129" s="291"/>
      <c r="JOZ129" s="289"/>
      <c r="JPA129" s="289"/>
      <c r="JPB129" s="289"/>
      <c r="JPC129" s="289"/>
      <c r="JPD129" s="289"/>
      <c r="JPE129" s="289"/>
      <c r="JPF129" s="289"/>
      <c r="JPG129" s="289"/>
      <c r="JPH129" s="289"/>
      <c r="JPI129" s="289"/>
      <c r="JPJ129" s="292"/>
      <c r="JPK129" s="293"/>
      <c r="JPL129" s="292"/>
      <c r="JPM129" s="292"/>
      <c r="JPN129" s="292"/>
      <c r="JPO129" s="285"/>
      <c r="JPP129" s="286"/>
      <c r="JPQ129" s="287"/>
      <c r="JPR129" s="286"/>
      <c r="JPS129" s="288"/>
      <c r="JPT129" s="289"/>
      <c r="JPU129" s="289"/>
      <c r="JPV129" s="289"/>
      <c r="JPW129" s="289"/>
      <c r="JPX129" s="289"/>
      <c r="JPY129" s="289"/>
      <c r="JPZ129" s="290"/>
      <c r="JQA129" s="291"/>
      <c r="JQB129" s="289"/>
      <c r="JQC129" s="289"/>
      <c r="JQD129" s="289"/>
      <c r="JQE129" s="289"/>
      <c r="JQF129" s="289"/>
      <c r="JQG129" s="289"/>
      <c r="JQH129" s="289"/>
      <c r="JQI129" s="289"/>
      <c r="JQJ129" s="289"/>
      <c r="JQK129" s="289"/>
      <c r="JQL129" s="292"/>
      <c r="JQM129" s="293"/>
      <c r="JQN129" s="292"/>
      <c r="JQO129" s="292"/>
      <c r="JQP129" s="292"/>
      <c r="JQQ129" s="285"/>
      <c r="JQR129" s="286"/>
      <c r="JQS129" s="287"/>
      <c r="JQT129" s="286"/>
      <c r="JQU129" s="288"/>
      <c r="JQV129" s="289"/>
      <c r="JQW129" s="289"/>
      <c r="JQX129" s="289"/>
      <c r="JQY129" s="289"/>
      <c r="JQZ129" s="289"/>
      <c r="JRA129" s="289"/>
      <c r="JRB129" s="290"/>
      <c r="JRC129" s="291"/>
      <c r="JRD129" s="289"/>
      <c r="JRE129" s="289"/>
      <c r="JRF129" s="289"/>
      <c r="JRG129" s="289"/>
      <c r="JRH129" s="289"/>
      <c r="JRI129" s="289"/>
      <c r="JRJ129" s="289"/>
      <c r="JRK129" s="289"/>
      <c r="JRL129" s="289"/>
      <c r="JRM129" s="289"/>
      <c r="JRN129" s="292"/>
      <c r="JRO129" s="293"/>
      <c r="JRP129" s="292"/>
      <c r="JRQ129" s="292"/>
      <c r="JRR129" s="292"/>
      <c r="JRS129" s="285"/>
      <c r="JRT129" s="286"/>
      <c r="JRU129" s="287"/>
      <c r="JRV129" s="286"/>
      <c r="JRW129" s="288"/>
      <c r="JRX129" s="289"/>
      <c r="JRY129" s="289"/>
      <c r="JRZ129" s="289"/>
      <c r="JSA129" s="289"/>
      <c r="JSB129" s="289"/>
      <c r="JSC129" s="289"/>
      <c r="JSD129" s="290"/>
      <c r="JSE129" s="291"/>
      <c r="JSF129" s="289"/>
      <c r="JSG129" s="289"/>
      <c r="JSH129" s="289"/>
      <c r="JSI129" s="289"/>
      <c r="JSJ129" s="289"/>
      <c r="JSK129" s="289"/>
      <c r="JSL129" s="289"/>
      <c r="JSM129" s="289"/>
      <c r="JSN129" s="289"/>
      <c r="JSO129" s="289"/>
      <c r="JSP129" s="292"/>
      <c r="JSQ129" s="293"/>
      <c r="JSR129" s="292"/>
      <c r="JSS129" s="292"/>
      <c r="JST129" s="292"/>
      <c r="JSU129" s="285"/>
      <c r="JSV129" s="286"/>
      <c r="JSW129" s="287"/>
      <c r="JSX129" s="286"/>
      <c r="JSY129" s="288"/>
      <c r="JSZ129" s="289"/>
      <c r="JTA129" s="289"/>
      <c r="JTB129" s="289"/>
      <c r="JTC129" s="289"/>
      <c r="JTD129" s="289"/>
      <c r="JTE129" s="289"/>
      <c r="JTF129" s="290"/>
      <c r="JTG129" s="291"/>
      <c r="JTH129" s="289"/>
      <c r="JTI129" s="289"/>
      <c r="JTJ129" s="289"/>
      <c r="JTK129" s="289"/>
      <c r="JTL129" s="289"/>
      <c r="JTM129" s="289"/>
      <c r="JTN129" s="289"/>
      <c r="JTO129" s="289"/>
      <c r="JTP129" s="289"/>
      <c r="JTQ129" s="289"/>
      <c r="JTR129" s="292"/>
      <c r="JTS129" s="293"/>
      <c r="JTT129" s="292"/>
      <c r="JTU129" s="292"/>
      <c r="JTV129" s="292"/>
      <c r="JTW129" s="285"/>
      <c r="JTX129" s="286"/>
      <c r="JTY129" s="287"/>
      <c r="JTZ129" s="286"/>
      <c r="JUA129" s="288"/>
      <c r="JUB129" s="289"/>
      <c r="JUC129" s="289"/>
      <c r="JUD129" s="289"/>
      <c r="JUE129" s="289"/>
      <c r="JUF129" s="289"/>
      <c r="JUG129" s="289"/>
      <c r="JUH129" s="290"/>
      <c r="JUI129" s="291"/>
      <c r="JUJ129" s="289"/>
      <c r="JUK129" s="289"/>
      <c r="JUL129" s="289"/>
      <c r="JUM129" s="289"/>
      <c r="JUN129" s="289"/>
      <c r="JUO129" s="289"/>
      <c r="JUP129" s="289"/>
      <c r="JUQ129" s="289"/>
      <c r="JUR129" s="289"/>
      <c r="JUS129" s="289"/>
      <c r="JUT129" s="292"/>
      <c r="JUU129" s="293"/>
      <c r="JUV129" s="292"/>
      <c r="JUW129" s="292"/>
      <c r="JUX129" s="292"/>
      <c r="JUY129" s="285"/>
      <c r="JUZ129" s="286"/>
      <c r="JVA129" s="287"/>
      <c r="JVB129" s="286"/>
      <c r="JVC129" s="288"/>
      <c r="JVD129" s="289"/>
      <c r="JVE129" s="289"/>
      <c r="JVF129" s="289"/>
      <c r="JVG129" s="289"/>
      <c r="JVH129" s="289"/>
      <c r="JVI129" s="289"/>
      <c r="JVJ129" s="290"/>
      <c r="JVK129" s="291"/>
      <c r="JVL129" s="289"/>
      <c r="JVM129" s="289"/>
      <c r="JVN129" s="289"/>
      <c r="JVO129" s="289"/>
      <c r="JVP129" s="289"/>
      <c r="JVQ129" s="289"/>
      <c r="JVR129" s="289"/>
      <c r="JVS129" s="289"/>
      <c r="JVT129" s="289"/>
      <c r="JVU129" s="289"/>
      <c r="JVV129" s="292"/>
      <c r="JVW129" s="293"/>
      <c r="JVX129" s="292"/>
      <c r="JVY129" s="292"/>
      <c r="JVZ129" s="292"/>
      <c r="JWA129" s="285"/>
      <c r="JWB129" s="286"/>
      <c r="JWC129" s="287"/>
      <c r="JWD129" s="286"/>
      <c r="JWE129" s="288"/>
      <c r="JWF129" s="289"/>
      <c r="JWG129" s="289"/>
      <c r="JWH129" s="289"/>
      <c r="JWI129" s="289"/>
      <c r="JWJ129" s="289"/>
      <c r="JWK129" s="289"/>
      <c r="JWL129" s="290"/>
      <c r="JWM129" s="291"/>
      <c r="JWN129" s="289"/>
      <c r="JWO129" s="289"/>
      <c r="JWP129" s="289"/>
      <c r="JWQ129" s="289"/>
      <c r="JWR129" s="289"/>
      <c r="JWS129" s="289"/>
      <c r="JWT129" s="289"/>
      <c r="JWU129" s="289"/>
      <c r="JWV129" s="289"/>
      <c r="JWW129" s="289"/>
      <c r="JWX129" s="292"/>
      <c r="JWY129" s="293"/>
      <c r="JWZ129" s="292"/>
      <c r="JXA129" s="292"/>
      <c r="JXB129" s="292"/>
      <c r="JXC129" s="285"/>
      <c r="JXD129" s="286"/>
      <c r="JXE129" s="287"/>
      <c r="JXF129" s="286"/>
      <c r="JXG129" s="288"/>
      <c r="JXH129" s="289"/>
      <c r="JXI129" s="289"/>
      <c r="JXJ129" s="289"/>
      <c r="JXK129" s="289"/>
      <c r="JXL129" s="289"/>
      <c r="JXM129" s="289"/>
      <c r="JXN129" s="290"/>
      <c r="JXO129" s="291"/>
      <c r="JXP129" s="289"/>
      <c r="JXQ129" s="289"/>
      <c r="JXR129" s="289"/>
      <c r="JXS129" s="289"/>
      <c r="JXT129" s="289"/>
      <c r="JXU129" s="289"/>
      <c r="JXV129" s="289"/>
      <c r="JXW129" s="289"/>
      <c r="JXX129" s="289"/>
      <c r="JXY129" s="289"/>
      <c r="JXZ129" s="292"/>
      <c r="JYA129" s="293"/>
      <c r="JYB129" s="292"/>
      <c r="JYC129" s="292"/>
      <c r="JYD129" s="292"/>
      <c r="JYE129" s="285"/>
      <c r="JYF129" s="286"/>
      <c r="JYG129" s="287"/>
      <c r="JYH129" s="286"/>
      <c r="JYI129" s="288"/>
      <c r="JYJ129" s="289"/>
      <c r="JYK129" s="289"/>
      <c r="JYL129" s="289"/>
      <c r="JYM129" s="289"/>
      <c r="JYN129" s="289"/>
      <c r="JYO129" s="289"/>
      <c r="JYP129" s="290"/>
      <c r="JYQ129" s="291"/>
      <c r="JYR129" s="289"/>
      <c r="JYS129" s="289"/>
      <c r="JYT129" s="289"/>
      <c r="JYU129" s="289"/>
      <c r="JYV129" s="289"/>
      <c r="JYW129" s="289"/>
      <c r="JYX129" s="289"/>
      <c r="JYY129" s="289"/>
      <c r="JYZ129" s="289"/>
      <c r="JZA129" s="289"/>
      <c r="JZB129" s="292"/>
      <c r="JZC129" s="293"/>
      <c r="JZD129" s="292"/>
      <c r="JZE129" s="292"/>
      <c r="JZF129" s="292"/>
      <c r="JZG129" s="285"/>
      <c r="JZH129" s="286"/>
      <c r="JZI129" s="287"/>
      <c r="JZJ129" s="286"/>
      <c r="JZK129" s="288"/>
      <c r="JZL129" s="289"/>
      <c r="JZM129" s="289"/>
      <c r="JZN129" s="289"/>
      <c r="JZO129" s="289"/>
      <c r="JZP129" s="289"/>
      <c r="JZQ129" s="289"/>
      <c r="JZR129" s="290"/>
      <c r="JZS129" s="291"/>
      <c r="JZT129" s="289"/>
      <c r="JZU129" s="289"/>
      <c r="JZV129" s="289"/>
      <c r="JZW129" s="289"/>
      <c r="JZX129" s="289"/>
      <c r="JZY129" s="289"/>
      <c r="JZZ129" s="289"/>
      <c r="KAA129" s="289"/>
      <c r="KAB129" s="289"/>
      <c r="KAC129" s="289"/>
      <c r="KAD129" s="292"/>
      <c r="KAE129" s="293"/>
      <c r="KAF129" s="292"/>
      <c r="KAG129" s="292"/>
      <c r="KAH129" s="292"/>
      <c r="KAI129" s="285"/>
      <c r="KAJ129" s="286"/>
      <c r="KAK129" s="287"/>
      <c r="KAL129" s="286"/>
      <c r="KAM129" s="288"/>
      <c r="KAN129" s="289"/>
      <c r="KAO129" s="289"/>
      <c r="KAP129" s="289"/>
      <c r="KAQ129" s="289"/>
      <c r="KAR129" s="289"/>
      <c r="KAS129" s="289"/>
      <c r="KAT129" s="290"/>
      <c r="KAU129" s="291"/>
      <c r="KAV129" s="289"/>
      <c r="KAW129" s="289"/>
      <c r="KAX129" s="289"/>
      <c r="KAY129" s="289"/>
      <c r="KAZ129" s="289"/>
      <c r="KBA129" s="289"/>
      <c r="KBB129" s="289"/>
      <c r="KBC129" s="289"/>
      <c r="KBD129" s="289"/>
      <c r="KBE129" s="289"/>
      <c r="KBF129" s="292"/>
      <c r="KBG129" s="293"/>
      <c r="KBH129" s="292"/>
      <c r="KBI129" s="292"/>
      <c r="KBJ129" s="292"/>
      <c r="KBK129" s="285"/>
      <c r="KBL129" s="286"/>
      <c r="KBM129" s="287"/>
      <c r="KBN129" s="286"/>
      <c r="KBO129" s="288"/>
      <c r="KBP129" s="289"/>
      <c r="KBQ129" s="289"/>
      <c r="KBR129" s="289"/>
      <c r="KBS129" s="289"/>
      <c r="KBT129" s="289"/>
      <c r="KBU129" s="289"/>
      <c r="KBV129" s="290"/>
      <c r="KBW129" s="291"/>
      <c r="KBX129" s="289"/>
      <c r="KBY129" s="289"/>
      <c r="KBZ129" s="289"/>
      <c r="KCA129" s="289"/>
      <c r="KCB129" s="289"/>
      <c r="KCC129" s="289"/>
      <c r="KCD129" s="289"/>
      <c r="KCE129" s="289"/>
      <c r="KCF129" s="289"/>
      <c r="KCG129" s="289"/>
      <c r="KCH129" s="292"/>
      <c r="KCI129" s="293"/>
      <c r="KCJ129" s="292"/>
      <c r="KCK129" s="292"/>
      <c r="KCL129" s="292"/>
      <c r="KCM129" s="285"/>
      <c r="KCN129" s="286"/>
      <c r="KCO129" s="287"/>
      <c r="KCP129" s="286"/>
      <c r="KCQ129" s="288"/>
      <c r="KCR129" s="289"/>
      <c r="KCS129" s="289"/>
      <c r="KCT129" s="289"/>
      <c r="KCU129" s="289"/>
      <c r="KCV129" s="289"/>
      <c r="KCW129" s="289"/>
      <c r="KCX129" s="290"/>
      <c r="KCY129" s="291"/>
      <c r="KCZ129" s="289"/>
      <c r="KDA129" s="289"/>
      <c r="KDB129" s="289"/>
      <c r="KDC129" s="289"/>
      <c r="KDD129" s="289"/>
      <c r="KDE129" s="289"/>
      <c r="KDF129" s="289"/>
      <c r="KDG129" s="289"/>
      <c r="KDH129" s="289"/>
      <c r="KDI129" s="289"/>
      <c r="KDJ129" s="292"/>
      <c r="KDK129" s="293"/>
      <c r="KDL129" s="292"/>
      <c r="KDM129" s="292"/>
      <c r="KDN129" s="292"/>
      <c r="KDO129" s="285"/>
      <c r="KDP129" s="286"/>
      <c r="KDQ129" s="287"/>
      <c r="KDR129" s="286"/>
      <c r="KDS129" s="288"/>
      <c r="KDT129" s="289"/>
      <c r="KDU129" s="289"/>
      <c r="KDV129" s="289"/>
      <c r="KDW129" s="289"/>
      <c r="KDX129" s="289"/>
      <c r="KDY129" s="289"/>
      <c r="KDZ129" s="290"/>
      <c r="KEA129" s="291"/>
      <c r="KEB129" s="289"/>
      <c r="KEC129" s="289"/>
      <c r="KED129" s="289"/>
      <c r="KEE129" s="289"/>
      <c r="KEF129" s="289"/>
      <c r="KEG129" s="289"/>
      <c r="KEH129" s="289"/>
      <c r="KEI129" s="289"/>
      <c r="KEJ129" s="289"/>
      <c r="KEK129" s="289"/>
      <c r="KEL129" s="292"/>
      <c r="KEM129" s="293"/>
      <c r="KEN129" s="292"/>
      <c r="KEO129" s="292"/>
      <c r="KEP129" s="292"/>
      <c r="KEQ129" s="285"/>
      <c r="KER129" s="286"/>
      <c r="KES129" s="287"/>
      <c r="KET129" s="286"/>
      <c r="KEU129" s="288"/>
      <c r="KEV129" s="289"/>
      <c r="KEW129" s="289"/>
      <c r="KEX129" s="289"/>
      <c r="KEY129" s="289"/>
      <c r="KEZ129" s="289"/>
      <c r="KFA129" s="289"/>
      <c r="KFB129" s="290"/>
      <c r="KFC129" s="291"/>
      <c r="KFD129" s="289"/>
      <c r="KFE129" s="289"/>
      <c r="KFF129" s="289"/>
      <c r="KFG129" s="289"/>
      <c r="KFH129" s="289"/>
      <c r="KFI129" s="289"/>
      <c r="KFJ129" s="289"/>
      <c r="KFK129" s="289"/>
      <c r="KFL129" s="289"/>
      <c r="KFM129" s="289"/>
      <c r="KFN129" s="292"/>
      <c r="KFO129" s="293"/>
      <c r="KFP129" s="292"/>
      <c r="KFQ129" s="292"/>
      <c r="KFR129" s="292"/>
      <c r="KFS129" s="285"/>
      <c r="KFT129" s="286"/>
      <c r="KFU129" s="287"/>
      <c r="KFV129" s="286"/>
      <c r="KFW129" s="288"/>
      <c r="KFX129" s="289"/>
      <c r="KFY129" s="289"/>
      <c r="KFZ129" s="289"/>
      <c r="KGA129" s="289"/>
      <c r="KGB129" s="289"/>
      <c r="KGC129" s="289"/>
      <c r="KGD129" s="290"/>
      <c r="KGE129" s="291"/>
      <c r="KGF129" s="289"/>
      <c r="KGG129" s="289"/>
      <c r="KGH129" s="289"/>
      <c r="KGI129" s="289"/>
      <c r="KGJ129" s="289"/>
      <c r="KGK129" s="289"/>
      <c r="KGL129" s="289"/>
      <c r="KGM129" s="289"/>
      <c r="KGN129" s="289"/>
      <c r="KGO129" s="289"/>
      <c r="KGP129" s="292"/>
      <c r="KGQ129" s="293"/>
      <c r="KGR129" s="292"/>
      <c r="KGS129" s="292"/>
      <c r="KGT129" s="292"/>
      <c r="KGU129" s="285"/>
      <c r="KGV129" s="286"/>
      <c r="KGW129" s="287"/>
      <c r="KGX129" s="286"/>
      <c r="KGY129" s="288"/>
      <c r="KGZ129" s="289"/>
      <c r="KHA129" s="289"/>
      <c r="KHB129" s="289"/>
      <c r="KHC129" s="289"/>
      <c r="KHD129" s="289"/>
      <c r="KHE129" s="289"/>
      <c r="KHF129" s="290"/>
      <c r="KHG129" s="291"/>
      <c r="KHH129" s="289"/>
      <c r="KHI129" s="289"/>
      <c r="KHJ129" s="289"/>
      <c r="KHK129" s="289"/>
      <c r="KHL129" s="289"/>
      <c r="KHM129" s="289"/>
      <c r="KHN129" s="289"/>
      <c r="KHO129" s="289"/>
      <c r="KHP129" s="289"/>
      <c r="KHQ129" s="289"/>
      <c r="KHR129" s="292"/>
      <c r="KHS129" s="293"/>
      <c r="KHT129" s="292"/>
      <c r="KHU129" s="292"/>
      <c r="KHV129" s="292"/>
      <c r="KHW129" s="285"/>
      <c r="KHX129" s="286"/>
      <c r="KHY129" s="287"/>
      <c r="KHZ129" s="286"/>
      <c r="KIA129" s="288"/>
      <c r="KIB129" s="289"/>
      <c r="KIC129" s="289"/>
      <c r="KID129" s="289"/>
      <c r="KIE129" s="289"/>
      <c r="KIF129" s="289"/>
      <c r="KIG129" s="289"/>
      <c r="KIH129" s="290"/>
      <c r="KII129" s="291"/>
      <c r="KIJ129" s="289"/>
      <c r="KIK129" s="289"/>
      <c r="KIL129" s="289"/>
      <c r="KIM129" s="289"/>
      <c r="KIN129" s="289"/>
      <c r="KIO129" s="289"/>
      <c r="KIP129" s="289"/>
      <c r="KIQ129" s="289"/>
      <c r="KIR129" s="289"/>
      <c r="KIS129" s="289"/>
      <c r="KIT129" s="292"/>
      <c r="KIU129" s="293"/>
      <c r="KIV129" s="292"/>
      <c r="KIW129" s="292"/>
      <c r="KIX129" s="292"/>
      <c r="KIY129" s="285"/>
      <c r="KIZ129" s="286"/>
      <c r="KJA129" s="287"/>
      <c r="KJB129" s="286"/>
      <c r="KJC129" s="288"/>
      <c r="KJD129" s="289"/>
      <c r="KJE129" s="289"/>
      <c r="KJF129" s="289"/>
      <c r="KJG129" s="289"/>
      <c r="KJH129" s="289"/>
      <c r="KJI129" s="289"/>
      <c r="KJJ129" s="290"/>
      <c r="KJK129" s="291"/>
      <c r="KJL129" s="289"/>
      <c r="KJM129" s="289"/>
      <c r="KJN129" s="289"/>
      <c r="KJO129" s="289"/>
      <c r="KJP129" s="289"/>
      <c r="KJQ129" s="289"/>
      <c r="KJR129" s="289"/>
      <c r="KJS129" s="289"/>
      <c r="KJT129" s="289"/>
      <c r="KJU129" s="289"/>
      <c r="KJV129" s="292"/>
      <c r="KJW129" s="293"/>
      <c r="KJX129" s="292"/>
      <c r="KJY129" s="292"/>
      <c r="KJZ129" s="292"/>
      <c r="KKA129" s="285"/>
      <c r="KKB129" s="286"/>
      <c r="KKC129" s="287"/>
      <c r="KKD129" s="286"/>
      <c r="KKE129" s="288"/>
      <c r="KKF129" s="289"/>
      <c r="KKG129" s="289"/>
      <c r="KKH129" s="289"/>
      <c r="KKI129" s="289"/>
      <c r="KKJ129" s="289"/>
      <c r="KKK129" s="289"/>
      <c r="KKL129" s="290"/>
      <c r="KKM129" s="291"/>
      <c r="KKN129" s="289"/>
      <c r="KKO129" s="289"/>
      <c r="KKP129" s="289"/>
      <c r="KKQ129" s="289"/>
      <c r="KKR129" s="289"/>
      <c r="KKS129" s="289"/>
      <c r="KKT129" s="289"/>
      <c r="KKU129" s="289"/>
      <c r="KKV129" s="289"/>
      <c r="KKW129" s="289"/>
      <c r="KKX129" s="292"/>
      <c r="KKY129" s="293"/>
      <c r="KKZ129" s="292"/>
      <c r="KLA129" s="292"/>
      <c r="KLB129" s="292"/>
      <c r="KLC129" s="285"/>
      <c r="KLD129" s="286"/>
      <c r="KLE129" s="287"/>
      <c r="KLF129" s="286"/>
      <c r="KLG129" s="288"/>
      <c r="KLH129" s="289"/>
      <c r="KLI129" s="289"/>
      <c r="KLJ129" s="289"/>
      <c r="KLK129" s="289"/>
      <c r="KLL129" s="289"/>
      <c r="KLM129" s="289"/>
      <c r="KLN129" s="290"/>
      <c r="KLO129" s="291"/>
      <c r="KLP129" s="289"/>
      <c r="KLQ129" s="289"/>
      <c r="KLR129" s="289"/>
      <c r="KLS129" s="289"/>
      <c r="KLT129" s="289"/>
      <c r="KLU129" s="289"/>
      <c r="KLV129" s="289"/>
      <c r="KLW129" s="289"/>
      <c r="KLX129" s="289"/>
      <c r="KLY129" s="289"/>
      <c r="KLZ129" s="292"/>
      <c r="KMA129" s="293"/>
      <c r="KMB129" s="292"/>
      <c r="KMC129" s="292"/>
      <c r="KMD129" s="292"/>
      <c r="KME129" s="285"/>
      <c r="KMF129" s="286"/>
      <c r="KMG129" s="287"/>
      <c r="KMH129" s="286"/>
      <c r="KMI129" s="288"/>
      <c r="KMJ129" s="289"/>
      <c r="KMK129" s="289"/>
      <c r="KML129" s="289"/>
      <c r="KMM129" s="289"/>
      <c r="KMN129" s="289"/>
      <c r="KMO129" s="289"/>
      <c r="KMP129" s="290"/>
      <c r="KMQ129" s="291"/>
      <c r="KMR129" s="289"/>
      <c r="KMS129" s="289"/>
      <c r="KMT129" s="289"/>
      <c r="KMU129" s="289"/>
      <c r="KMV129" s="289"/>
      <c r="KMW129" s="289"/>
      <c r="KMX129" s="289"/>
      <c r="KMY129" s="289"/>
      <c r="KMZ129" s="289"/>
      <c r="KNA129" s="289"/>
      <c r="KNB129" s="292"/>
      <c r="KNC129" s="293"/>
      <c r="KND129" s="292"/>
      <c r="KNE129" s="292"/>
      <c r="KNF129" s="292"/>
      <c r="KNG129" s="285"/>
      <c r="KNH129" s="286"/>
      <c r="KNI129" s="287"/>
      <c r="KNJ129" s="286"/>
      <c r="KNK129" s="288"/>
      <c r="KNL129" s="289"/>
      <c r="KNM129" s="289"/>
      <c r="KNN129" s="289"/>
      <c r="KNO129" s="289"/>
      <c r="KNP129" s="289"/>
      <c r="KNQ129" s="289"/>
      <c r="KNR129" s="290"/>
      <c r="KNS129" s="291"/>
      <c r="KNT129" s="289"/>
      <c r="KNU129" s="289"/>
      <c r="KNV129" s="289"/>
      <c r="KNW129" s="289"/>
      <c r="KNX129" s="289"/>
      <c r="KNY129" s="289"/>
      <c r="KNZ129" s="289"/>
      <c r="KOA129" s="289"/>
      <c r="KOB129" s="289"/>
      <c r="KOC129" s="289"/>
      <c r="KOD129" s="292"/>
      <c r="KOE129" s="293"/>
      <c r="KOF129" s="292"/>
      <c r="KOG129" s="292"/>
      <c r="KOH129" s="292"/>
      <c r="KOI129" s="285"/>
      <c r="KOJ129" s="286"/>
      <c r="KOK129" s="287"/>
      <c r="KOL129" s="286"/>
      <c r="KOM129" s="288"/>
      <c r="KON129" s="289"/>
      <c r="KOO129" s="289"/>
      <c r="KOP129" s="289"/>
      <c r="KOQ129" s="289"/>
      <c r="KOR129" s="289"/>
      <c r="KOS129" s="289"/>
      <c r="KOT129" s="290"/>
      <c r="KOU129" s="291"/>
      <c r="KOV129" s="289"/>
      <c r="KOW129" s="289"/>
      <c r="KOX129" s="289"/>
      <c r="KOY129" s="289"/>
      <c r="KOZ129" s="289"/>
      <c r="KPA129" s="289"/>
      <c r="KPB129" s="289"/>
      <c r="KPC129" s="289"/>
      <c r="KPD129" s="289"/>
      <c r="KPE129" s="289"/>
      <c r="KPF129" s="292"/>
      <c r="KPG129" s="293"/>
      <c r="KPH129" s="292"/>
      <c r="KPI129" s="292"/>
      <c r="KPJ129" s="292"/>
      <c r="KPK129" s="285"/>
      <c r="KPL129" s="286"/>
      <c r="KPM129" s="287"/>
      <c r="KPN129" s="286"/>
      <c r="KPO129" s="288"/>
      <c r="KPP129" s="289"/>
      <c r="KPQ129" s="289"/>
      <c r="KPR129" s="289"/>
      <c r="KPS129" s="289"/>
      <c r="KPT129" s="289"/>
      <c r="KPU129" s="289"/>
      <c r="KPV129" s="290"/>
      <c r="KPW129" s="291"/>
      <c r="KPX129" s="289"/>
      <c r="KPY129" s="289"/>
      <c r="KPZ129" s="289"/>
      <c r="KQA129" s="289"/>
      <c r="KQB129" s="289"/>
      <c r="KQC129" s="289"/>
      <c r="KQD129" s="289"/>
      <c r="KQE129" s="289"/>
      <c r="KQF129" s="289"/>
      <c r="KQG129" s="289"/>
      <c r="KQH129" s="292"/>
      <c r="KQI129" s="293"/>
      <c r="KQJ129" s="292"/>
      <c r="KQK129" s="292"/>
      <c r="KQL129" s="292"/>
      <c r="KQM129" s="285"/>
      <c r="KQN129" s="286"/>
      <c r="KQO129" s="287"/>
      <c r="KQP129" s="286"/>
      <c r="KQQ129" s="288"/>
      <c r="KQR129" s="289"/>
      <c r="KQS129" s="289"/>
      <c r="KQT129" s="289"/>
      <c r="KQU129" s="289"/>
      <c r="KQV129" s="289"/>
      <c r="KQW129" s="289"/>
      <c r="KQX129" s="290"/>
      <c r="KQY129" s="291"/>
      <c r="KQZ129" s="289"/>
      <c r="KRA129" s="289"/>
      <c r="KRB129" s="289"/>
      <c r="KRC129" s="289"/>
      <c r="KRD129" s="289"/>
      <c r="KRE129" s="289"/>
      <c r="KRF129" s="289"/>
      <c r="KRG129" s="289"/>
      <c r="KRH129" s="289"/>
      <c r="KRI129" s="289"/>
      <c r="KRJ129" s="292"/>
      <c r="KRK129" s="293"/>
      <c r="KRL129" s="292"/>
      <c r="KRM129" s="292"/>
      <c r="KRN129" s="292"/>
      <c r="KRO129" s="285"/>
      <c r="KRP129" s="286"/>
      <c r="KRQ129" s="287"/>
      <c r="KRR129" s="286"/>
      <c r="KRS129" s="288"/>
      <c r="KRT129" s="289"/>
      <c r="KRU129" s="289"/>
      <c r="KRV129" s="289"/>
      <c r="KRW129" s="289"/>
      <c r="KRX129" s="289"/>
      <c r="KRY129" s="289"/>
      <c r="KRZ129" s="290"/>
      <c r="KSA129" s="291"/>
      <c r="KSB129" s="289"/>
      <c r="KSC129" s="289"/>
      <c r="KSD129" s="289"/>
      <c r="KSE129" s="289"/>
      <c r="KSF129" s="289"/>
      <c r="KSG129" s="289"/>
      <c r="KSH129" s="289"/>
      <c r="KSI129" s="289"/>
      <c r="KSJ129" s="289"/>
      <c r="KSK129" s="289"/>
      <c r="KSL129" s="292"/>
      <c r="KSM129" s="293"/>
      <c r="KSN129" s="292"/>
      <c r="KSO129" s="292"/>
      <c r="KSP129" s="292"/>
      <c r="KSQ129" s="285"/>
      <c r="KSR129" s="286"/>
      <c r="KSS129" s="287"/>
      <c r="KST129" s="286"/>
      <c r="KSU129" s="288"/>
      <c r="KSV129" s="289"/>
      <c r="KSW129" s="289"/>
      <c r="KSX129" s="289"/>
      <c r="KSY129" s="289"/>
      <c r="KSZ129" s="289"/>
      <c r="KTA129" s="289"/>
      <c r="KTB129" s="290"/>
      <c r="KTC129" s="291"/>
      <c r="KTD129" s="289"/>
      <c r="KTE129" s="289"/>
      <c r="KTF129" s="289"/>
      <c r="KTG129" s="289"/>
      <c r="KTH129" s="289"/>
      <c r="KTI129" s="289"/>
      <c r="KTJ129" s="289"/>
      <c r="KTK129" s="289"/>
      <c r="KTL129" s="289"/>
      <c r="KTM129" s="289"/>
      <c r="KTN129" s="292"/>
      <c r="KTO129" s="293"/>
      <c r="KTP129" s="292"/>
      <c r="KTQ129" s="292"/>
      <c r="KTR129" s="292"/>
      <c r="KTS129" s="285"/>
      <c r="KTT129" s="286"/>
      <c r="KTU129" s="287"/>
      <c r="KTV129" s="286"/>
      <c r="KTW129" s="288"/>
      <c r="KTX129" s="289"/>
      <c r="KTY129" s="289"/>
      <c r="KTZ129" s="289"/>
      <c r="KUA129" s="289"/>
      <c r="KUB129" s="289"/>
      <c r="KUC129" s="289"/>
      <c r="KUD129" s="290"/>
      <c r="KUE129" s="291"/>
      <c r="KUF129" s="289"/>
      <c r="KUG129" s="289"/>
      <c r="KUH129" s="289"/>
      <c r="KUI129" s="289"/>
      <c r="KUJ129" s="289"/>
      <c r="KUK129" s="289"/>
      <c r="KUL129" s="289"/>
      <c r="KUM129" s="289"/>
      <c r="KUN129" s="289"/>
      <c r="KUO129" s="289"/>
      <c r="KUP129" s="292"/>
      <c r="KUQ129" s="293"/>
      <c r="KUR129" s="292"/>
      <c r="KUS129" s="292"/>
      <c r="KUT129" s="292"/>
      <c r="KUU129" s="285"/>
      <c r="KUV129" s="286"/>
      <c r="KUW129" s="287"/>
      <c r="KUX129" s="286"/>
      <c r="KUY129" s="288"/>
      <c r="KUZ129" s="289"/>
      <c r="KVA129" s="289"/>
      <c r="KVB129" s="289"/>
      <c r="KVC129" s="289"/>
      <c r="KVD129" s="289"/>
      <c r="KVE129" s="289"/>
      <c r="KVF129" s="290"/>
      <c r="KVG129" s="291"/>
      <c r="KVH129" s="289"/>
      <c r="KVI129" s="289"/>
      <c r="KVJ129" s="289"/>
      <c r="KVK129" s="289"/>
      <c r="KVL129" s="289"/>
      <c r="KVM129" s="289"/>
      <c r="KVN129" s="289"/>
      <c r="KVO129" s="289"/>
      <c r="KVP129" s="289"/>
      <c r="KVQ129" s="289"/>
      <c r="KVR129" s="292"/>
      <c r="KVS129" s="293"/>
      <c r="KVT129" s="292"/>
      <c r="KVU129" s="292"/>
      <c r="KVV129" s="292"/>
      <c r="KVW129" s="285"/>
      <c r="KVX129" s="286"/>
      <c r="KVY129" s="287"/>
      <c r="KVZ129" s="286"/>
      <c r="KWA129" s="288"/>
      <c r="KWB129" s="289"/>
      <c r="KWC129" s="289"/>
      <c r="KWD129" s="289"/>
      <c r="KWE129" s="289"/>
      <c r="KWF129" s="289"/>
      <c r="KWG129" s="289"/>
      <c r="KWH129" s="290"/>
      <c r="KWI129" s="291"/>
      <c r="KWJ129" s="289"/>
      <c r="KWK129" s="289"/>
      <c r="KWL129" s="289"/>
      <c r="KWM129" s="289"/>
      <c r="KWN129" s="289"/>
      <c r="KWO129" s="289"/>
      <c r="KWP129" s="289"/>
      <c r="KWQ129" s="289"/>
      <c r="KWR129" s="289"/>
      <c r="KWS129" s="289"/>
      <c r="KWT129" s="292"/>
      <c r="KWU129" s="293"/>
      <c r="KWV129" s="292"/>
      <c r="KWW129" s="292"/>
      <c r="KWX129" s="292"/>
      <c r="KWY129" s="285"/>
      <c r="KWZ129" s="286"/>
      <c r="KXA129" s="287"/>
      <c r="KXB129" s="286"/>
      <c r="KXC129" s="288"/>
      <c r="KXD129" s="289"/>
      <c r="KXE129" s="289"/>
      <c r="KXF129" s="289"/>
      <c r="KXG129" s="289"/>
      <c r="KXH129" s="289"/>
      <c r="KXI129" s="289"/>
      <c r="KXJ129" s="290"/>
      <c r="KXK129" s="291"/>
      <c r="KXL129" s="289"/>
      <c r="KXM129" s="289"/>
      <c r="KXN129" s="289"/>
      <c r="KXO129" s="289"/>
      <c r="KXP129" s="289"/>
      <c r="KXQ129" s="289"/>
      <c r="KXR129" s="289"/>
      <c r="KXS129" s="289"/>
      <c r="KXT129" s="289"/>
      <c r="KXU129" s="289"/>
      <c r="KXV129" s="292"/>
      <c r="KXW129" s="293"/>
      <c r="KXX129" s="292"/>
      <c r="KXY129" s="292"/>
      <c r="KXZ129" s="292"/>
      <c r="KYA129" s="285"/>
      <c r="KYB129" s="286"/>
      <c r="KYC129" s="287"/>
      <c r="KYD129" s="286"/>
      <c r="KYE129" s="288"/>
      <c r="KYF129" s="289"/>
      <c r="KYG129" s="289"/>
      <c r="KYH129" s="289"/>
      <c r="KYI129" s="289"/>
      <c r="KYJ129" s="289"/>
      <c r="KYK129" s="289"/>
      <c r="KYL129" s="290"/>
      <c r="KYM129" s="291"/>
      <c r="KYN129" s="289"/>
      <c r="KYO129" s="289"/>
      <c r="KYP129" s="289"/>
      <c r="KYQ129" s="289"/>
      <c r="KYR129" s="289"/>
      <c r="KYS129" s="289"/>
      <c r="KYT129" s="289"/>
      <c r="KYU129" s="289"/>
      <c r="KYV129" s="289"/>
      <c r="KYW129" s="289"/>
      <c r="KYX129" s="292"/>
      <c r="KYY129" s="293"/>
      <c r="KYZ129" s="292"/>
      <c r="KZA129" s="292"/>
      <c r="KZB129" s="292"/>
      <c r="KZC129" s="285"/>
      <c r="KZD129" s="286"/>
      <c r="KZE129" s="287"/>
      <c r="KZF129" s="286"/>
      <c r="KZG129" s="288"/>
      <c r="KZH129" s="289"/>
      <c r="KZI129" s="289"/>
      <c r="KZJ129" s="289"/>
      <c r="KZK129" s="289"/>
      <c r="KZL129" s="289"/>
      <c r="KZM129" s="289"/>
      <c r="KZN129" s="290"/>
      <c r="KZO129" s="291"/>
      <c r="KZP129" s="289"/>
      <c r="KZQ129" s="289"/>
      <c r="KZR129" s="289"/>
      <c r="KZS129" s="289"/>
      <c r="KZT129" s="289"/>
      <c r="KZU129" s="289"/>
      <c r="KZV129" s="289"/>
      <c r="KZW129" s="289"/>
      <c r="KZX129" s="289"/>
      <c r="KZY129" s="289"/>
      <c r="KZZ129" s="292"/>
      <c r="LAA129" s="293"/>
      <c r="LAB129" s="292"/>
      <c r="LAC129" s="292"/>
      <c r="LAD129" s="292"/>
      <c r="LAE129" s="285"/>
      <c r="LAF129" s="286"/>
      <c r="LAG129" s="287"/>
      <c r="LAH129" s="286"/>
      <c r="LAI129" s="288"/>
      <c r="LAJ129" s="289"/>
      <c r="LAK129" s="289"/>
      <c r="LAL129" s="289"/>
      <c r="LAM129" s="289"/>
      <c r="LAN129" s="289"/>
      <c r="LAO129" s="289"/>
      <c r="LAP129" s="290"/>
      <c r="LAQ129" s="291"/>
      <c r="LAR129" s="289"/>
      <c r="LAS129" s="289"/>
      <c r="LAT129" s="289"/>
      <c r="LAU129" s="289"/>
      <c r="LAV129" s="289"/>
      <c r="LAW129" s="289"/>
      <c r="LAX129" s="289"/>
      <c r="LAY129" s="289"/>
      <c r="LAZ129" s="289"/>
      <c r="LBA129" s="289"/>
      <c r="LBB129" s="292"/>
      <c r="LBC129" s="293"/>
      <c r="LBD129" s="292"/>
      <c r="LBE129" s="292"/>
      <c r="LBF129" s="292"/>
      <c r="LBG129" s="285"/>
      <c r="LBH129" s="286"/>
      <c r="LBI129" s="287"/>
      <c r="LBJ129" s="286"/>
      <c r="LBK129" s="288"/>
      <c r="LBL129" s="289"/>
      <c r="LBM129" s="289"/>
      <c r="LBN129" s="289"/>
      <c r="LBO129" s="289"/>
      <c r="LBP129" s="289"/>
      <c r="LBQ129" s="289"/>
      <c r="LBR129" s="290"/>
      <c r="LBS129" s="291"/>
      <c r="LBT129" s="289"/>
      <c r="LBU129" s="289"/>
      <c r="LBV129" s="289"/>
      <c r="LBW129" s="289"/>
      <c r="LBX129" s="289"/>
      <c r="LBY129" s="289"/>
      <c r="LBZ129" s="289"/>
      <c r="LCA129" s="289"/>
      <c r="LCB129" s="289"/>
      <c r="LCC129" s="289"/>
      <c r="LCD129" s="292"/>
      <c r="LCE129" s="293"/>
      <c r="LCF129" s="292"/>
      <c r="LCG129" s="292"/>
      <c r="LCH129" s="292"/>
      <c r="LCI129" s="285"/>
      <c r="LCJ129" s="286"/>
      <c r="LCK129" s="287"/>
      <c r="LCL129" s="286"/>
      <c r="LCM129" s="288"/>
      <c r="LCN129" s="289"/>
      <c r="LCO129" s="289"/>
      <c r="LCP129" s="289"/>
      <c r="LCQ129" s="289"/>
      <c r="LCR129" s="289"/>
      <c r="LCS129" s="289"/>
      <c r="LCT129" s="290"/>
      <c r="LCU129" s="291"/>
      <c r="LCV129" s="289"/>
      <c r="LCW129" s="289"/>
      <c r="LCX129" s="289"/>
      <c r="LCY129" s="289"/>
      <c r="LCZ129" s="289"/>
      <c r="LDA129" s="289"/>
      <c r="LDB129" s="289"/>
      <c r="LDC129" s="289"/>
      <c r="LDD129" s="289"/>
      <c r="LDE129" s="289"/>
      <c r="LDF129" s="292"/>
      <c r="LDG129" s="293"/>
      <c r="LDH129" s="292"/>
      <c r="LDI129" s="292"/>
      <c r="LDJ129" s="292"/>
      <c r="LDK129" s="285"/>
      <c r="LDL129" s="286"/>
      <c r="LDM129" s="287"/>
      <c r="LDN129" s="286"/>
      <c r="LDO129" s="288"/>
      <c r="LDP129" s="289"/>
      <c r="LDQ129" s="289"/>
      <c r="LDR129" s="289"/>
      <c r="LDS129" s="289"/>
      <c r="LDT129" s="289"/>
      <c r="LDU129" s="289"/>
      <c r="LDV129" s="290"/>
      <c r="LDW129" s="291"/>
      <c r="LDX129" s="289"/>
      <c r="LDY129" s="289"/>
      <c r="LDZ129" s="289"/>
      <c r="LEA129" s="289"/>
      <c r="LEB129" s="289"/>
      <c r="LEC129" s="289"/>
      <c r="LED129" s="289"/>
      <c r="LEE129" s="289"/>
      <c r="LEF129" s="289"/>
      <c r="LEG129" s="289"/>
      <c r="LEH129" s="292"/>
      <c r="LEI129" s="293"/>
      <c r="LEJ129" s="292"/>
      <c r="LEK129" s="292"/>
      <c r="LEL129" s="292"/>
      <c r="LEM129" s="285"/>
      <c r="LEN129" s="286"/>
      <c r="LEO129" s="287"/>
      <c r="LEP129" s="286"/>
      <c r="LEQ129" s="288"/>
      <c r="LER129" s="289"/>
      <c r="LES129" s="289"/>
      <c r="LET129" s="289"/>
      <c r="LEU129" s="289"/>
      <c r="LEV129" s="289"/>
      <c r="LEW129" s="289"/>
      <c r="LEX129" s="290"/>
      <c r="LEY129" s="291"/>
      <c r="LEZ129" s="289"/>
      <c r="LFA129" s="289"/>
      <c r="LFB129" s="289"/>
      <c r="LFC129" s="289"/>
      <c r="LFD129" s="289"/>
      <c r="LFE129" s="289"/>
      <c r="LFF129" s="289"/>
      <c r="LFG129" s="289"/>
      <c r="LFH129" s="289"/>
      <c r="LFI129" s="289"/>
      <c r="LFJ129" s="292"/>
      <c r="LFK129" s="293"/>
      <c r="LFL129" s="292"/>
      <c r="LFM129" s="292"/>
      <c r="LFN129" s="292"/>
      <c r="LFO129" s="285"/>
      <c r="LFP129" s="286"/>
      <c r="LFQ129" s="287"/>
      <c r="LFR129" s="286"/>
      <c r="LFS129" s="288"/>
      <c r="LFT129" s="289"/>
      <c r="LFU129" s="289"/>
      <c r="LFV129" s="289"/>
      <c r="LFW129" s="289"/>
      <c r="LFX129" s="289"/>
      <c r="LFY129" s="289"/>
      <c r="LFZ129" s="290"/>
      <c r="LGA129" s="291"/>
      <c r="LGB129" s="289"/>
      <c r="LGC129" s="289"/>
      <c r="LGD129" s="289"/>
      <c r="LGE129" s="289"/>
      <c r="LGF129" s="289"/>
      <c r="LGG129" s="289"/>
      <c r="LGH129" s="289"/>
      <c r="LGI129" s="289"/>
      <c r="LGJ129" s="289"/>
      <c r="LGK129" s="289"/>
      <c r="LGL129" s="292"/>
      <c r="LGM129" s="293"/>
      <c r="LGN129" s="292"/>
      <c r="LGO129" s="292"/>
      <c r="LGP129" s="292"/>
      <c r="LGQ129" s="285"/>
      <c r="LGR129" s="286"/>
      <c r="LGS129" s="287"/>
      <c r="LGT129" s="286"/>
      <c r="LGU129" s="288"/>
      <c r="LGV129" s="289"/>
      <c r="LGW129" s="289"/>
      <c r="LGX129" s="289"/>
      <c r="LGY129" s="289"/>
      <c r="LGZ129" s="289"/>
      <c r="LHA129" s="289"/>
      <c r="LHB129" s="290"/>
      <c r="LHC129" s="291"/>
      <c r="LHD129" s="289"/>
      <c r="LHE129" s="289"/>
      <c r="LHF129" s="289"/>
      <c r="LHG129" s="289"/>
      <c r="LHH129" s="289"/>
      <c r="LHI129" s="289"/>
      <c r="LHJ129" s="289"/>
      <c r="LHK129" s="289"/>
      <c r="LHL129" s="289"/>
      <c r="LHM129" s="289"/>
      <c r="LHN129" s="292"/>
      <c r="LHO129" s="293"/>
      <c r="LHP129" s="292"/>
      <c r="LHQ129" s="292"/>
      <c r="LHR129" s="292"/>
      <c r="LHS129" s="285"/>
      <c r="LHT129" s="286"/>
      <c r="LHU129" s="287"/>
      <c r="LHV129" s="286"/>
      <c r="LHW129" s="288"/>
      <c r="LHX129" s="289"/>
      <c r="LHY129" s="289"/>
      <c r="LHZ129" s="289"/>
      <c r="LIA129" s="289"/>
      <c r="LIB129" s="289"/>
      <c r="LIC129" s="289"/>
      <c r="LID129" s="290"/>
      <c r="LIE129" s="291"/>
      <c r="LIF129" s="289"/>
      <c r="LIG129" s="289"/>
      <c r="LIH129" s="289"/>
      <c r="LII129" s="289"/>
      <c r="LIJ129" s="289"/>
      <c r="LIK129" s="289"/>
      <c r="LIL129" s="289"/>
      <c r="LIM129" s="289"/>
      <c r="LIN129" s="289"/>
      <c r="LIO129" s="289"/>
      <c r="LIP129" s="292"/>
      <c r="LIQ129" s="293"/>
      <c r="LIR129" s="292"/>
      <c r="LIS129" s="292"/>
      <c r="LIT129" s="292"/>
      <c r="LIU129" s="285"/>
      <c r="LIV129" s="286"/>
      <c r="LIW129" s="287"/>
      <c r="LIX129" s="286"/>
      <c r="LIY129" s="288"/>
      <c r="LIZ129" s="289"/>
      <c r="LJA129" s="289"/>
      <c r="LJB129" s="289"/>
      <c r="LJC129" s="289"/>
      <c r="LJD129" s="289"/>
      <c r="LJE129" s="289"/>
      <c r="LJF129" s="290"/>
      <c r="LJG129" s="291"/>
      <c r="LJH129" s="289"/>
      <c r="LJI129" s="289"/>
      <c r="LJJ129" s="289"/>
      <c r="LJK129" s="289"/>
      <c r="LJL129" s="289"/>
      <c r="LJM129" s="289"/>
      <c r="LJN129" s="289"/>
      <c r="LJO129" s="289"/>
      <c r="LJP129" s="289"/>
      <c r="LJQ129" s="289"/>
      <c r="LJR129" s="292"/>
      <c r="LJS129" s="293"/>
      <c r="LJT129" s="292"/>
      <c r="LJU129" s="292"/>
      <c r="LJV129" s="292"/>
      <c r="LJW129" s="285"/>
      <c r="LJX129" s="286"/>
      <c r="LJY129" s="287"/>
      <c r="LJZ129" s="286"/>
      <c r="LKA129" s="288"/>
      <c r="LKB129" s="289"/>
      <c r="LKC129" s="289"/>
      <c r="LKD129" s="289"/>
      <c r="LKE129" s="289"/>
      <c r="LKF129" s="289"/>
      <c r="LKG129" s="289"/>
      <c r="LKH129" s="290"/>
      <c r="LKI129" s="291"/>
      <c r="LKJ129" s="289"/>
      <c r="LKK129" s="289"/>
      <c r="LKL129" s="289"/>
      <c r="LKM129" s="289"/>
      <c r="LKN129" s="289"/>
      <c r="LKO129" s="289"/>
      <c r="LKP129" s="289"/>
      <c r="LKQ129" s="289"/>
      <c r="LKR129" s="289"/>
      <c r="LKS129" s="289"/>
      <c r="LKT129" s="292"/>
      <c r="LKU129" s="293"/>
      <c r="LKV129" s="292"/>
      <c r="LKW129" s="292"/>
      <c r="LKX129" s="292"/>
      <c r="LKY129" s="285"/>
      <c r="LKZ129" s="286"/>
      <c r="LLA129" s="287"/>
      <c r="LLB129" s="286"/>
      <c r="LLC129" s="288"/>
      <c r="LLD129" s="289"/>
      <c r="LLE129" s="289"/>
      <c r="LLF129" s="289"/>
      <c r="LLG129" s="289"/>
      <c r="LLH129" s="289"/>
      <c r="LLI129" s="289"/>
      <c r="LLJ129" s="290"/>
      <c r="LLK129" s="291"/>
      <c r="LLL129" s="289"/>
      <c r="LLM129" s="289"/>
      <c r="LLN129" s="289"/>
      <c r="LLO129" s="289"/>
      <c r="LLP129" s="289"/>
      <c r="LLQ129" s="289"/>
      <c r="LLR129" s="289"/>
      <c r="LLS129" s="289"/>
      <c r="LLT129" s="289"/>
      <c r="LLU129" s="289"/>
      <c r="LLV129" s="292"/>
      <c r="LLW129" s="293"/>
      <c r="LLX129" s="292"/>
      <c r="LLY129" s="292"/>
      <c r="LLZ129" s="292"/>
      <c r="LMA129" s="285"/>
      <c r="LMB129" s="286"/>
      <c r="LMC129" s="287"/>
      <c r="LMD129" s="286"/>
      <c r="LME129" s="288"/>
      <c r="LMF129" s="289"/>
      <c r="LMG129" s="289"/>
      <c r="LMH129" s="289"/>
      <c r="LMI129" s="289"/>
      <c r="LMJ129" s="289"/>
      <c r="LMK129" s="289"/>
      <c r="LML129" s="290"/>
      <c r="LMM129" s="291"/>
      <c r="LMN129" s="289"/>
      <c r="LMO129" s="289"/>
      <c r="LMP129" s="289"/>
      <c r="LMQ129" s="289"/>
      <c r="LMR129" s="289"/>
      <c r="LMS129" s="289"/>
      <c r="LMT129" s="289"/>
      <c r="LMU129" s="289"/>
      <c r="LMV129" s="289"/>
      <c r="LMW129" s="289"/>
      <c r="LMX129" s="292"/>
      <c r="LMY129" s="293"/>
      <c r="LMZ129" s="292"/>
      <c r="LNA129" s="292"/>
      <c r="LNB129" s="292"/>
      <c r="LNC129" s="285"/>
      <c r="LND129" s="286"/>
      <c r="LNE129" s="287"/>
      <c r="LNF129" s="286"/>
      <c r="LNG129" s="288"/>
      <c r="LNH129" s="289"/>
      <c r="LNI129" s="289"/>
      <c r="LNJ129" s="289"/>
      <c r="LNK129" s="289"/>
      <c r="LNL129" s="289"/>
      <c r="LNM129" s="289"/>
      <c r="LNN129" s="290"/>
      <c r="LNO129" s="291"/>
      <c r="LNP129" s="289"/>
      <c r="LNQ129" s="289"/>
      <c r="LNR129" s="289"/>
      <c r="LNS129" s="289"/>
      <c r="LNT129" s="289"/>
      <c r="LNU129" s="289"/>
      <c r="LNV129" s="289"/>
      <c r="LNW129" s="289"/>
      <c r="LNX129" s="289"/>
      <c r="LNY129" s="289"/>
      <c r="LNZ129" s="292"/>
      <c r="LOA129" s="293"/>
      <c r="LOB129" s="292"/>
      <c r="LOC129" s="292"/>
      <c r="LOD129" s="292"/>
      <c r="LOE129" s="285"/>
      <c r="LOF129" s="286"/>
      <c r="LOG129" s="287"/>
      <c r="LOH129" s="286"/>
      <c r="LOI129" s="288"/>
      <c r="LOJ129" s="289"/>
      <c r="LOK129" s="289"/>
      <c r="LOL129" s="289"/>
      <c r="LOM129" s="289"/>
      <c r="LON129" s="289"/>
      <c r="LOO129" s="289"/>
      <c r="LOP129" s="290"/>
      <c r="LOQ129" s="291"/>
      <c r="LOR129" s="289"/>
      <c r="LOS129" s="289"/>
      <c r="LOT129" s="289"/>
      <c r="LOU129" s="289"/>
      <c r="LOV129" s="289"/>
      <c r="LOW129" s="289"/>
      <c r="LOX129" s="289"/>
      <c r="LOY129" s="289"/>
      <c r="LOZ129" s="289"/>
      <c r="LPA129" s="289"/>
      <c r="LPB129" s="292"/>
      <c r="LPC129" s="293"/>
      <c r="LPD129" s="292"/>
      <c r="LPE129" s="292"/>
      <c r="LPF129" s="292"/>
      <c r="LPG129" s="285"/>
      <c r="LPH129" s="286"/>
      <c r="LPI129" s="287"/>
      <c r="LPJ129" s="286"/>
      <c r="LPK129" s="288"/>
      <c r="LPL129" s="289"/>
      <c r="LPM129" s="289"/>
      <c r="LPN129" s="289"/>
      <c r="LPO129" s="289"/>
      <c r="LPP129" s="289"/>
      <c r="LPQ129" s="289"/>
      <c r="LPR129" s="290"/>
      <c r="LPS129" s="291"/>
      <c r="LPT129" s="289"/>
      <c r="LPU129" s="289"/>
      <c r="LPV129" s="289"/>
      <c r="LPW129" s="289"/>
      <c r="LPX129" s="289"/>
      <c r="LPY129" s="289"/>
      <c r="LPZ129" s="289"/>
      <c r="LQA129" s="289"/>
      <c r="LQB129" s="289"/>
      <c r="LQC129" s="289"/>
      <c r="LQD129" s="292"/>
      <c r="LQE129" s="293"/>
      <c r="LQF129" s="292"/>
      <c r="LQG129" s="292"/>
      <c r="LQH129" s="292"/>
      <c r="LQI129" s="285"/>
      <c r="LQJ129" s="286"/>
      <c r="LQK129" s="287"/>
      <c r="LQL129" s="286"/>
      <c r="LQM129" s="288"/>
      <c r="LQN129" s="289"/>
      <c r="LQO129" s="289"/>
      <c r="LQP129" s="289"/>
      <c r="LQQ129" s="289"/>
      <c r="LQR129" s="289"/>
      <c r="LQS129" s="289"/>
      <c r="LQT129" s="290"/>
      <c r="LQU129" s="291"/>
      <c r="LQV129" s="289"/>
      <c r="LQW129" s="289"/>
      <c r="LQX129" s="289"/>
      <c r="LQY129" s="289"/>
      <c r="LQZ129" s="289"/>
      <c r="LRA129" s="289"/>
      <c r="LRB129" s="289"/>
      <c r="LRC129" s="289"/>
      <c r="LRD129" s="289"/>
      <c r="LRE129" s="289"/>
      <c r="LRF129" s="292"/>
      <c r="LRG129" s="293"/>
      <c r="LRH129" s="292"/>
      <c r="LRI129" s="292"/>
      <c r="LRJ129" s="292"/>
      <c r="LRK129" s="285"/>
      <c r="LRL129" s="286"/>
      <c r="LRM129" s="287"/>
      <c r="LRN129" s="286"/>
      <c r="LRO129" s="288"/>
      <c r="LRP129" s="289"/>
      <c r="LRQ129" s="289"/>
      <c r="LRR129" s="289"/>
      <c r="LRS129" s="289"/>
      <c r="LRT129" s="289"/>
      <c r="LRU129" s="289"/>
      <c r="LRV129" s="290"/>
      <c r="LRW129" s="291"/>
      <c r="LRX129" s="289"/>
      <c r="LRY129" s="289"/>
      <c r="LRZ129" s="289"/>
      <c r="LSA129" s="289"/>
      <c r="LSB129" s="289"/>
      <c r="LSC129" s="289"/>
      <c r="LSD129" s="289"/>
      <c r="LSE129" s="289"/>
      <c r="LSF129" s="289"/>
      <c r="LSG129" s="289"/>
      <c r="LSH129" s="292"/>
      <c r="LSI129" s="293"/>
      <c r="LSJ129" s="292"/>
      <c r="LSK129" s="292"/>
      <c r="LSL129" s="292"/>
      <c r="LSM129" s="285"/>
      <c r="LSN129" s="286"/>
      <c r="LSO129" s="287"/>
      <c r="LSP129" s="286"/>
      <c r="LSQ129" s="288"/>
      <c r="LSR129" s="289"/>
      <c r="LSS129" s="289"/>
      <c r="LST129" s="289"/>
      <c r="LSU129" s="289"/>
      <c r="LSV129" s="289"/>
      <c r="LSW129" s="289"/>
      <c r="LSX129" s="290"/>
      <c r="LSY129" s="291"/>
      <c r="LSZ129" s="289"/>
      <c r="LTA129" s="289"/>
      <c r="LTB129" s="289"/>
      <c r="LTC129" s="289"/>
      <c r="LTD129" s="289"/>
      <c r="LTE129" s="289"/>
      <c r="LTF129" s="289"/>
      <c r="LTG129" s="289"/>
      <c r="LTH129" s="289"/>
      <c r="LTI129" s="289"/>
      <c r="LTJ129" s="292"/>
      <c r="LTK129" s="293"/>
      <c r="LTL129" s="292"/>
      <c r="LTM129" s="292"/>
      <c r="LTN129" s="292"/>
      <c r="LTO129" s="285"/>
      <c r="LTP129" s="286"/>
      <c r="LTQ129" s="287"/>
      <c r="LTR129" s="286"/>
      <c r="LTS129" s="288"/>
      <c r="LTT129" s="289"/>
      <c r="LTU129" s="289"/>
      <c r="LTV129" s="289"/>
      <c r="LTW129" s="289"/>
      <c r="LTX129" s="289"/>
      <c r="LTY129" s="289"/>
      <c r="LTZ129" s="290"/>
      <c r="LUA129" s="291"/>
      <c r="LUB129" s="289"/>
      <c r="LUC129" s="289"/>
      <c r="LUD129" s="289"/>
      <c r="LUE129" s="289"/>
      <c r="LUF129" s="289"/>
      <c r="LUG129" s="289"/>
      <c r="LUH129" s="289"/>
      <c r="LUI129" s="289"/>
      <c r="LUJ129" s="289"/>
      <c r="LUK129" s="289"/>
      <c r="LUL129" s="292"/>
      <c r="LUM129" s="293"/>
      <c r="LUN129" s="292"/>
      <c r="LUO129" s="292"/>
      <c r="LUP129" s="292"/>
      <c r="LUQ129" s="285"/>
      <c r="LUR129" s="286"/>
      <c r="LUS129" s="287"/>
      <c r="LUT129" s="286"/>
      <c r="LUU129" s="288"/>
      <c r="LUV129" s="289"/>
      <c r="LUW129" s="289"/>
      <c r="LUX129" s="289"/>
      <c r="LUY129" s="289"/>
      <c r="LUZ129" s="289"/>
      <c r="LVA129" s="289"/>
      <c r="LVB129" s="290"/>
      <c r="LVC129" s="291"/>
      <c r="LVD129" s="289"/>
      <c r="LVE129" s="289"/>
      <c r="LVF129" s="289"/>
      <c r="LVG129" s="289"/>
      <c r="LVH129" s="289"/>
      <c r="LVI129" s="289"/>
      <c r="LVJ129" s="289"/>
      <c r="LVK129" s="289"/>
      <c r="LVL129" s="289"/>
      <c r="LVM129" s="289"/>
      <c r="LVN129" s="292"/>
      <c r="LVO129" s="293"/>
      <c r="LVP129" s="292"/>
      <c r="LVQ129" s="292"/>
      <c r="LVR129" s="292"/>
      <c r="LVS129" s="285"/>
      <c r="LVT129" s="286"/>
      <c r="LVU129" s="287"/>
      <c r="LVV129" s="286"/>
      <c r="LVW129" s="288"/>
      <c r="LVX129" s="289"/>
      <c r="LVY129" s="289"/>
      <c r="LVZ129" s="289"/>
      <c r="LWA129" s="289"/>
      <c r="LWB129" s="289"/>
      <c r="LWC129" s="289"/>
      <c r="LWD129" s="290"/>
      <c r="LWE129" s="291"/>
      <c r="LWF129" s="289"/>
      <c r="LWG129" s="289"/>
      <c r="LWH129" s="289"/>
      <c r="LWI129" s="289"/>
      <c r="LWJ129" s="289"/>
      <c r="LWK129" s="289"/>
      <c r="LWL129" s="289"/>
      <c r="LWM129" s="289"/>
      <c r="LWN129" s="289"/>
      <c r="LWO129" s="289"/>
      <c r="LWP129" s="292"/>
      <c r="LWQ129" s="293"/>
      <c r="LWR129" s="292"/>
      <c r="LWS129" s="292"/>
      <c r="LWT129" s="292"/>
      <c r="LWU129" s="285"/>
      <c r="LWV129" s="286"/>
      <c r="LWW129" s="287"/>
      <c r="LWX129" s="286"/>
      <c r="LWY129" s="288"/>
      <c r="LWZ129" s="289"/>
      <c r="LXA129" s="289"/>
      <c r="LXB129" s="289"/>
      <c r="LXC129" s="289"/>
      <c r="LXD129" s="289"/>
      <c r="LXE129" s="289"/>
      <c r="LXF129" s="290"/>
      <c r="LXG129" s="291"/>
      <c r="LXH129" s="289"/>
      <c r="LXI129" s="289"/>
      <c r="LXJ129" s="289"/>
      <c r="LXK129" s="289"/>
      <c r="LXL129" s="289"/>
      <c r="LXM129" s="289"/>
      <c r="LXN129" s="289"/>
      <c r="LXO129" s="289"/>
      <c r="LXP129" s="289"/>
      <c r="LXQ129" s="289"/>
      <c r="LXR129" s="292"/>
      <c r="LXS129" s="293"/>
      <c r="LXT129" s="292"/>
      <c r="LXU129" s="292"/>
      <c r="LXV129" s="292"/>
      <c r="LXW129" s="285"/>
      <c r="LXX129" s="286"/>
      <c r="LXY129" s="287"/>
      <c r="LXZ129" s="286"/>
      <c r="LYA129" s="288"/>
      <c r="LYB129" s="289"/>
      <c r="LYC129" s="289"/>
      <c r="LYD129" s="289"/>
      <c r="LYE129" s="289"/>
      <c r="LYF129" s="289"/>
      <c r="LYG129" s="289"/>
      <c r="LYH129" s="290"/>
      <c r="LYI129" s="291"/>
      <c r="LYJ129" s="289"/>
      <c r="LYK129" s="289"/>
      <c r="LYL129" s="289"/>
      <c r="LYM129" s="289"/>
      <c r="LYN129" s="289"/>
      <c r="LYO129" s="289"/>
      <c r="LYP129" s="289"/>
      <c r="LYQ129" s="289"/>
      <c r="LYR129" s="289"/>
      <c r="LYS129" s="289"/>
      <c r="LYT129" s="292"/>
      <c r="LYU129" s="293"/>
      <c r="LYV129" s="292"/>
      <c r="LYW129" s="292"/>
      <c r="LYX129" s="292"/>
      <c r="LYY129" s="285"/>
      <c r="LYZ129" s="286"/>
      <c r="LZA129" s="287"/>
      <c r="LZB129" s="286"/>
      <c r="LZC129" s="288"/>
      <c r="LZD129" s="289"/>
      <c r="LZE129" s="289"/>
      <c r="LZF129" s="289"/>
      <c r="LZG129" s="289"/>
      <c r="LZH129" s="289"/>
      <c r="LZI129" s="289"/>
      <c r="LZJ129" s="290"/>
      <c r="LZK129" s="291"/>
      <c r="LZL129" s="289"/>
      <c r="LZM129" s="289"/>
      <c r="LZN129" s="289"/>
      <c r="LZO129" s="289"/>
      <c r="LZP129" s="289"/>
      <c r="LZQ129" s="289"/>
      <c r="LZR129" s="289"/>
      <c r="LZS129" s="289"/>
      <c r="LZT129" s="289"/>
      <c r="LZU129" s="289"/>
      <c r="LZV129" s="292"/>
      <c r="LZW129" s="293"/>
      <c r="LZX129" s="292"/>
      <c r="LZY129" s="292"/>
      <c r="LZZ129" s="292"/>
      <c r="MAA129" s="285"/>
      <c r="MAB129" s="286"/>
      <c r="MAC129" s="287"/>
      <c r="MAD129" s="286"/>
      <c r="MAE129" s="288"/>
      <c r="MAF129" s="289"/>
      <c r="MAG129" s="289"/>
      <c r="MAH129" s="289"/>
      <c r="MAI129" s="289"/>
      <c r="MAJ129" s="289"/>
      <c r="MAK129" s="289"/>
      <c r="MAL129" s="290"/>
      <c r="MAM129" s="291"/>
      <c r="MAN129" s="289"/>
      <c r="MAO129" s="289"/>
      <c r="MAP129" s="289"/>
      <c r="MAQ129" s="289"/>
      <c r="MAR129" s="289"/>
      <c r="MAS129" s="289"/>
      <c r="MAT129" s="289"/>
      <c r="MAU129" s="289"/>
      <c r="MAV129" s="289"/>
      <c r="MAW129" s="289"/>
      <c r="MAX129" s="292"/>
      <c r="MAY129" s="293"/>
      <c r="MAZ129" s="292"/>
      <c r="MBA129" s="292"/>
      <c r="MBB129" s="292"/>
      <c r="MBC129" s="285"/>
      <c r="MBD129" s="286"/>
      <c r="MBE129" s="287"/>
      <c r="MBF129" s="286"/>
      <c r="MBG129" s="288"/>
      <c r="MBH129" s="289"/>
      <c r="MBI129" s="289"/>
      <c r="MBJ129" s="289"/>
      <c r="MBK129" s="289"/>
      <c r="MBL129" s="289"/>
      <c r="MBM129" s="289"/>
      <c r="MBN129" s="290"/>
      <c r="MBO129" s="291"/>
      <c r="MBP129" s="289"/>
      <c r="MBQ129" s="289"/>
      <c r="MBR129" s="289"/>
      <c r="MBS129" s="289"/>
      <c r="MBT129" s="289"/>
      <c r="MBU129" s="289"/>
      <c r="MBV129" s="289"/>
      <c r="MBW129" s="289"/>
      <c r="MBX129" s="289"/>
      <c r="MBY129" s="289"/>
      <c r="MBZ129" s="292"/>
      <c r="MCA129" s="293"/>
      <c r="MCB129" s="292"/>
      <c r="MCC129" s="292"/>
      <c r="MCD129" s="292"/>
      <c r="MCE129" s="285"/>
      <c r="MCF129" s="286"/>
      <c r="MCG129" s="287"/>
      <c r="MCH129" s="286"/>
      <c r="MCI129" s="288"/>
      <c r="MCJ129" s="289"/>
      <c r="MCK129" s="289"/>
      <c r="MCL129" s="289"/>
      <c r="MCM129" s="289"/>
      <c r="MCN129" s="289"/>
      <c r="MCO129" s="289"/>
      <c r="MCP129" s="290"/>
      <c r="MCQ129" s="291"/>
      <c r="MCR129" s="289"/>
      <c r="MCS129" s="289"/>
      <c r="MCT129" s="289"/>
      <c r="MCU129" s="289"/>
      <c r="MCV129" s="289"/>
      <c r="MCW129" s="289"/>
      <c r="MCX129" s="289"/>
      <c r="MCY129" s="289"/>
      <c r="MCZ129" s="289"/>
      <c r="MDA129" s="289"/>
      <c r="MDB129" s="292"/>
      <c r="MDC129" s="293"/>
      <c r="MDD129" s="292"/>
      <c r="MDE129" s="292"/>
      <c r="MDF129" s="292"/>
      <c r="MDG129" s="285"/>
      <c r="MDH129" s="286"/>
      <c r="MDI129" s="287"/>
      <c r="MDJ129" s="286"/>
      <c r="MDK129" s="288"/>
      <c r="MDL129" s="289"/>
      <c r="MDM129" s="289"/>
      <c r="MDN129" s="289"/>
      <c r="MDO129" s="289"/>
      <c r="MDP129" s="289"/>
      <c r="MDQ129" s="289"/>
      <c r="MDR129" s="290"/>
      <c r="MDS129" s="291"/>
      <c r="MDT129" s="289"/>
      <c r="MDU129" s="289"/>
      <c r="MDV129" s="289"/>
      <c r="MDW129" s="289"/>
      <c r="MDX129" s="289"/>
      <c r="MDY129" s="289"/>
      <c r="MDZ129" s="289"/>
      <c r="MEA129" s="289"/>
      <c r="MEB129" s="289"/>
      <c r="MEC129" s="289"/>
      <c r="MED129" s="292"/>
      <c r="MEE129" s="293"/>
      <c r="MEF129" s="292"/>
      <c r="MEG129" s="292"/>
      <c r="MEH129" s="292"/>
      <c r="MEI129" s="285"/>
      <c r="MEJ129" s="286"/>
      <c r="MEK129" s="287"/>
      <c r="MEL129" s="286"/>
      <c r="MEM129" s="288"/>
      <c r="MEN129" s="289"/>
      <c r="MEO129" s="289"/>
      <c r="MEP129" s="289"/>
      <c r="MEQ129" s="289"/>
      <c r="MER129" s="289"/>
      <c r="MES129" s="289"/>
      <c r="MET129" s="290"/>
      <c r="MEU129" s="291"/>
      <c r="MEV129" s="289"/>
      <c r="MEW129" s="289"/>
      <c r="MEX129" s="289"/>
      <c r="MEY129" s="289"/>
      <c r="MEZ129" s="289"/>
      <c r="MFA129" s="289"/>
      <c r="MFB129" s="289"/>
      <c r="MFC129" s="289"/>
      <c r="MFD129" s="289"/>
      <c r="MFE129" s="289"/>
      <c r="MFF129" s="292"/>
      <c r="MFG129" s="293"/>
      <c r="MFH129" s="292"/>
      <c r="MFI129" s="292"/>
      <c r="MFJ129" s="292"/>
      <c r="MFK129" s="285"/>
      <c r="MFL129" s="286"/>
      <c r="MFM129" s="287"/>
      <c r="MFN129" s="286"/>
      <c r="MFO129" s="288"/>
      <c r="MFP129" s="289"/>
      <c r="MFQ129" s="289"/>
      <c r="MFR129" s="289"/>
      <c r="MFS129" s="289"/>
      <c r="MFT129" s="289"/>
      <c r="MFU129" s="289"/>
      <c r="MFV129" s="290"/>
      <c r="MFW129" s="291"/>
      <c r="MFX129" s="289"/>
      <c r="MFY129" s="289"/>
      <c r="MFZ129" s="289"/>
      <c r="MGA129" s="289"/>
      <c r="MGB129" s="289"/>
      <c r="MGC129" s="289"/>
      <c r="MGD129" s="289"/>
      <c r="MGE129" s="289"/>
      <c r="MGF129" s="289"/>
      <c r="MGG129" s="289"/>
      <c r="MGH129" s="292"/>
      <c r="MGI129" s="293"/>
      <c r="MGJ129" s="292"/>
      <c r="MGK129" s="292"/>
      <c r="MGL129" s="292"/>
      <c r="MGM129" s="285"/>
      <c r="MGN129" s="286"/>
      <c r="MGO129" s="287"/>
      <c r="MGP129" s="286"/>
      <c r="MGQ129" s="288"/>
      <c r="MGR129" s="289"/>
      <c r="MGS129" s="289"/>
      <c r="MGT129" s="289"/>
      <c r="MGU129" s="289"/>
      <c r="MGV129" s="289"/>
      <c r="MGW129" s="289"/>
      <c r="MGX129" s="290"/>
      <c r="MGY129" s="291"/>
      <c r="MGZ129" s="289"/>
      <c r="MHA129" s="289"/>
      <c r="MHB129" s="289"/>
      <c r="MHC129" s="289"/>
      <c r="MHD129" s="289"/>
      <c r="MHE129" s="289"/>
      <c r="MHF129" s="289"/>
      <c r="MHG129" s="289"/>
      <c r="MHH129" s="289"/>
      <c r="MHI129" s="289"/>
      <c r="MHJ129" s="292"/>
      <c r="MHK129" s="293"/>
      <c r="MHL129" s="292"/>
      <c r="MHM129" s="292"/>
      <c r="MHN129" s="292"/>
      <c r="MHO129" s="285"/>
      <c r="MHP129" s="286"/>
      <c r="MHQ129" s="287"/>
      <c r="MHR129" s="286"/>
      <c r="MHS129" s="288"/>
      <c r="MHT129" s="289"/>
      <c r="MHU129" s="289"/>
      <c r="MHV129" s="289"/>
      <c r="MHW129" s="289"/>
      <c r="MHX129" s="289"/>
      <c r="MHY129" s="289"/>
      <c r="MHZ129" s="290"/>
      <c r="MIA129" s="291"/>
      <c r="MIB129" s="289"/>
      <c r="MIC129" s="289"/>
      <c r="MID129" s="289"/>
      <c r="MIE129" s="289"/>
      <c r="MIF129" s="289"/>
      <c r="MIG129" s="289"/>
      <c r="MIH129" s="289"/>
      <c r="MII129" s="289"/>
      <c r="MIJ129" s="289"/>
      <c r="MIK129" s="289"/>
      <c r="MIL129" s="292"/>
      <c r="MIM129" s="293"/>
      <c r="MIN129" s="292"/>
      <c r="MIO129" s="292"/>
      <c r="MIP129" s="292"/>
      <c r="MIQ129" s="285"/>
      <c r="MIR129" s="286"/>
      <c r="MIS129" s="287"/>
      <c r="MIT129" s="286"/>
      <c r="MIU129" s="288"/>
      <c r="MIV129" s="289"/>
      <c r="MIW129" s="289"/>
      <c r="MIX129" s="289"/>
      <c r="MIY129" s="289"/>
      <c r="MIZ129" s="289"/>
      <c r="MJA129" s="289"/>
      <c r="MJB129" s="290"/>
      <c r="MJC129" s="291"/>
      <c r="MJD129" s="289"/>
      <c r="MJE129" s="289"/>
      <c r="MJF129" s="289"/>
      <c r="MJG129" s="289"/>
      <c r="MJH129" s="289"/>
      <c r="MJI129" s="289"/>
      <c r="MJJ129" s="289"/>
      <c r="MJK129" s="289"/>
      <c r="MJL129" s="289"/>
      <c r="MJM129" s="289"/>
      <c r="MJN129" s="292"/>
      <c r="MJO129" s="293"/>
      <c r="MJP129" s="292"/>
      <c r="MJQ129" s="292"/>
      <c r="MJR129" s="292"/>
      <c r="MJS129" s="285"/>
      <c r="MJT129" s="286"/>
      <c r="MJU129" s="287"/>
      <c r="MJV129" s="286"/>
      <c r="MJW129" s="288"/>
      <c r="MJX129" s="289"/>
      <c r="MJY129" s="289"/>
      <c r="MJZ129" s="289"/>
      <c r="MKA129" s="289"/>
      <c r="MKB129" s="289"/>
      <c r="MKC129" s="289"/>
      <c r="MKD129" s="290"/>
      <c r="MKE129" s="291"/>
      <c r="MKF129" s="289"/>
      <c r="MKG129" s="289"/>
      <c r="MKH129" s="289"/>
      <c r="MKI129" s="289"/>
      <c r="MKJ129" s="289"/>
      <c r="MKK129" s="289"/>
      <c r="MKL129" s="289"/>
      <c r="MKM129" s="289"/>
      <c r="MKN129" s="289"/>
      <c r="MKO129" s="289"/>
      <c r="MKP129" s="292"/>
      <c r="MKQ129" s="293"/>
      <c r="MKR129" s="292"/>
      <c r="MKS129" s="292"/>
      <c r="MKT129" s="292"/>
      <c r="MKU129" s="285"/>
      <c r="MKV129" s="286"/>
      <c r="MKW129" s="287"/>
      <c r="MKX129" s="286"/>
      <c r="MKY129" s="288"/>
      <c r="MKZ129" s="289"/>
      <c r="MLA129" s="289"/>
      <c r="MLB129" s="289"/>
      <c r="MLC129" s="289"/>
      <c r="MLD129" s="289"/>
      <c r="MLE129" s="289"/>
      <c r="MLF129" s="290"/>
      <c r="MLG129" s="291"/>
      <c r="MLH129" s="289"/>
      <c r="MLI129" s="289"/>
      <c r="MLJ129" s="289"/>
      <c r="MLK129" s="289"/>
      <c r="MLL129" s="289"/>
      <c r="MLM129" s="289"/>
      <c r="MLN129" s="289"/>
      <c r="MLO129" s="289"/>
      <c r="MLP129" s="289"/>
      <c r="MLQ129" s="289"/>
      <c r="MLR129" s="292"/>
      <c r="MLS129" s="293"/>
      <c r="MLT129" s="292"/>
      <c r="MLU129" s="292"/>
      <c r="MLV129" s="292"/>
      <c r="MLW129" s="285"/>
      <c r="MLX129" s="286"/>
      <c r="MLY129" s="287"/>
      <c r="MLZ129" s="286"/>
      <c r="MMA129" s="288"/>
      <c r="MMB129" s="289"/>
      <c r="MMC129" s="289"/>
      <c r="MMD129" s="289"/>
      <c r="MME129" s="289"/>
      <c r="MMF129" s="289"/>
      <c r="MMG129" s="289"/>
      <c r="MMH129" s="290"/>
      <c r="MMI129" s="291"/>
      <c r="MMJ129" s="289"/>
      <c r="MMK129" s="289"/>
      <c r="MML129" s="289"/>
      <c r="MMM129" s="289"/>
      <c r="MMN129" s="289"/>
      <c r="MMO129" s="289"/>
      <c r="MMP129" s="289"/>
      <c r="MMQ129" s="289"/>
      <c r="MMR129" s="289"/>
      <c r="MMS129" s="289"/>
      <c r="MMT129" s="292"/>
      <c r="MMU129" s="293"/>
      <c r="MMV129" s="292"/>
      <c r="MMW129" s="292"/>
      <c r="MMX129" s="292"/>
      <c r="MMY129" s="285"/>
      <c r="MMZ129" s="286"/>
      <c r="MNA129" s="287"/>
      <c r="MNB129" s="286"/>
      <c r="MNC129" s="288"/>
      <c r="MND129" s="289"/>
      <c r="MNE129" s="289"/>
      <c r="MNF129" s="289"/>
      <c r="MNG129" s="289"/>
      <c r="MNH129" s="289"/>
      <c r="MNI129" s="289"/>
      <c r="MNJ129" s="290"/>
      <c r="MNK129" s="291"/>
      <c r="MNL129" s="289"/>
      <c r="MNM129" s="289"/>
      <c r="MNN129" s="289"/>
      <c r="MNO129" s="289"/>
      <c r="MNP129" s="289"/>
      <c r="MNQ129" s="289"/>
      <c r="MNR129" s="289"/>
      <c r="MNS129" s="289"/>
      <c r="MNT129" s="289"/>
      <c r="MNU129" s="289"/>
      <c r="MNV129" s="292"/>
      <c r="MNW129" s="293"/>
      <c r="MNX129" s="292"/>
      <c r="MNY129" s="292"/>
      <c r="MNZ129" s="292"/>
      <c r="MOA129" s="285"/>
      <c r="MOB129" s="286"/>
      <c r="MOC129" s="287"/>
      <c r="MOD129" s="286"/>
      <c r="MOE129" s="288"/>
      <c r="MOF129" s="289"/>
      <c r="MOG129" s="289"/>
      <c r="MOH129" s="289"/>
      <c r="MOI129" s="289"/>
      <c r="MOJ129" s="289"/>
      <c r="MOK129" s="289"/>
      <c r="MOL129" s="290"/>
      <c r="MOM129" s="291"/>
      <c r="MON129" s="289"/>
      <c r="MOO129" s="289"/>
      <c r="MOP129" s="289"/>
      <c r="MOQ129" s="289"/>
      <c r="MOR129" s="289"/>
      <c r="MOS129" s="289"/>
      <c r="MOT129" s="289"/>
      <c r="MOU129" s="289"/>
      <c r="MOV129" s="289"/>
      <c r="MOW129" s="289"/>
      <c r="MOX129" s="292"/>
      <c r="MOY129" s="293"/>
      <c r="MOZ129" s="292"/>
      <c r="MPA129" s="292"/>
      <c r="MPB129" s="292"/>
      <c r="MPC129" s="285"/>
      <c r="MPD129" s="286"/>
      <c r="MPE129" s="287"/>
      <c r="MPF129" s="286"/>
      <c r="MPG129" s="288"/>
      <c r="MPH129" s="289"/>
      <c r="MPI129" s="289"/>
      <c r="MPJ129" s="289"/>
      <c r="MPK129" s="289"/>
      <c r="MPL129" s="289"/>
      <c r="MPM129" s="289"/>
      <c r="MPN129" s="290"/>
      <c r="MPO129" s="291"/>
      <c r="MPP129" s="289"/>
      <c r="MPQ129" s="289"/>
      <c r="MPR129" s="289"/>
      <c r="MPS129" s="289"/>
      <c r="MPT129" s="289"/>
      <c r="MPU129" s="289"/>
      <c r="MPV129" s="289"/>
      <c r="MPW129" s="289"/>
      <c r="MPX129" s="289"/>
      <c r="MPY129" s="289"/>
      <c r="MPZ129" s="292"/>
      <c r="MQA129" s="293"/>
      <c r="MQB129" s="292"/>
      <c r="MQC129" s="292"/>
      <c r="MQD129" s="292"/>
      <c r="MQE129" s="285"/>
      <c r="MQF129" s="286"/>
      <c r="MQG129" s="287"/>
      <c r="MQH129" s="286"/>
      <c r="MQI129" s="288"/>
      <c r="MQJ129" s="289"/>
      <c r="MQK129" s="289"/>
      <c r="MQL129" s="289"/>
      <c r="MQM129" s="289"/>
      <c r="MQN129" s="289"/>
      <c r="MQO129" s="289"/>
      <c r="MQP129" s="290"/>
      <c r="MQQ129" s="291"/>
      <c r="MQR129" s="289"/>
      <c r="MQS129" s="289"/>
      <c r="MQT129" s="289"/>
      <c r="MQU129" s="289"/>
      <c r="MQV129" s="289"/>
      <c r="MQW129" s="289"/>
      <c r="MQX129" s="289"/>
      <c r="MQY129" s="289"/>
      <c r="MQZ129" s="289"/>
      <c r="MRA129" s="289"/>
      <c r="MRB129" s="292"/>
      <c r="MRC129" s="293"/>
      <c r="MRD129" s="292"/>
      <c r="MRE129" s="292"/>
      <c r="MRF129" s="292"/>
      <c r="MRG129" s="285"/>
      <c r="MRH129" s="286"/>
      <c r="MRI129" s="287"/>
      <c r="MRJ129" s="286"/>
      <c r="MRK129" s="288"/>
      <c r="MRL129" s="289"/>
      <c r="MRM129" s="289"/>
      <c r="MRN129" s="289"/>
      <c r="MRO129" s="289"/>
      <c r="MRP129" s="289"/>
      <c r="MRQ129" s="289"/>
      <c r="MRR129" s="290"/>
      <c r="MRS129" s="291"/>
      <c r="MRT129" s="289"/>
      <c r="MRU129" s="289"/>
      <c r="MRV129" s="289"/>
      <c r="MRW129" s="289"/>
      <c r="MRX129" s="289"/>
      <c r="MRY129" s="289"/>
      <c r="MRZ129" s="289"/>
      <c r="MSA129" s="289"/>
      <c r="MSB129" s="289"/>
      <c r="MSC129" s="289"/>
      <c r="MSD129" s="292"/>
      <c r="MSE129" s="293"/>
      <c r="MSF129" s="292"/>
      <c r="MSG129" s="292"/>
      <c r="MSH129" s="292"/>
      <c r="MSI129" s="285"/>
      <c r="MSJ129" s="286"/>
      <c r="MSK129" s="287"/>
      <c r="MSL129" s="286"/>
      <c r="MSM129" s="288"/>
      <c r="MSN129" s="289"/>
      <c r="MSO129" s="289"/>
      <c r="MSP129" s="289"/>
      <c r="MSQ129" s="289"/>
      <c r="MSR129" s="289"/>
      <c r="MSS129" s="289"/>
      <c r="MST129" s="290"/>
      <c r="MSU129" s="291"/>
      <c r="MSV129" s="289"/>
      <c r="MSW129" s="289"/>
      <c r="MSX129" s="289"/>
      <c r="MSY129" s="289"/>
      <c r="MSZ129" s="289"/>
      <c r="MTA129" s="289"/>
      <c r="MTB129" s="289"/>
      <c r="MTC129" s="289"/>
      <c r="MTD129" s="289"/>
      <c r="MTE129" s="289"/>
      <c r="MTF129" s="292"/>
      <c r="MTG129" s="293"/>
      <c r="MTH129" s="292"/>
      <c r="MTI129" s="292"/>
      <c r="MTJ129" s="292"/>
      <c r="MTK129" s="285"/>
      <c r="MTL129" s="286"/>
      <c r="MTM129" s="287"/>
      <c r="MTN129" s="286"/>
      <c r="MTO129" s="288"/>
      <c r="MTP129" s="289"/>
      <c r="MTQ129" s="289"/>
      <c r="MTR129" s="289"/>
      <c r="MTS129" s="289"/>
      <c r="MTT129" s="289"/>
      <c r="MTU129" s="289"/>
      <c r="MTV129" s="290"/>
      <c r="MTW129" s="291"/>
      <c r="MTX129" s="289"/>
      <c r="MTY129" s="289"/>
      <c r="MTZ129" s="289"/>
      <c r="MUA129" s="289"/>
      <c r="MUB129" s="289"/>
      <c r="MUC129" s="289"/>
      <c r="MUD129" s="289"/>
      <c r="MUE129" s="289"/>
      <c r="MUF129" s="289"/>
      <c r="MUG129" s="289"/>
      <c r="MUH129" s="292"/>
      <c r="MUI129" s="293"/>
      <c r="MUJ129" s="292"/>
      <c r="MUK129" s="292"/>
      <c r="MUL129" s="292"/>
      <c r="MUM129" s="285"/>
      <c r="MUN129" s="286"/>
      <c r="MUO129" s="287"/>
      <c r="MUP129" s="286"/>
      <c r="MUQ129" s="288"/>
      <c r="MUR129" s="289"/>
      <c r="MUS129" s="289"/>
      <c r="MUT129" s="289"/>
      <c r="MUU129" s="289"/>
      <c r="MUV129" s="289"/>
      <c r="MUW129" s="289"/>
      <c r="MUX129" s="290"/>
      <c r="MUY129" s="291"/>
      <c r="MUZ129" s="289"/>
      <c r="MVA129" s="289"/>
      <c r="MVB129" s="289"/>
      <c r="MVC129" s="289"/>
      <c r="MVD129" s="289"/>
      <c r="MVE129" s="289"/>
      <c r="MVF129" s="289"/>
      <c r="MVG129" s="289"/>
      <c r="MVH129" s="289"/>
      <c r="MVI129" s="289"/>
      <c r="MVJ129" s="292"/>
      <c r="MVK129" s="293"/>
      <c r="MVL129" s="292"/>
      <c r="MVM129" s="292"/>
      <c r="MVN129" s="292"/>
      <c r="MVO129" s="285"/>
      <c r="MVP129" s="286"/>
      <c r="MVQ129" s="287"/>
      <c r="MVR129" s="286"/>
      <c r="MVS129" s="288"/>
      <c r="MVT129" s="289"/>
      <c r="MVU129" s="289"/>
      <c r="MVV129" s="289"/>
      <c r="MVW129" s="289"/>
      <c r="MVX129" s="289"/>
      <c r="MVY129" s="289"/>
      <c r="MVZ129" s="290"/>
      <c r="MWA129" s="291"/>
      <c r="MWB129" s="289"/>
      <c r="MWC129" s="289"/>
      <c r="MWD129" s="289"/>
      <c r="MWE129" s="289"/>
      <c r="MWF129" s="289"/>
      <c r="MWG129" s="289"/>
      <c r="MWH129" s="289"/>
      <c r="MWI129" s="289"/>
      <c r="MWJ129" s="289"/>
      <c r="MWK129" s="289"/>
      <c r="MWL129" s="292"/>
      <c r="MWM129" s="293"/>
      <c r="MWN129" s="292"/>
      <c r="MWO129" s="292"/>
      <c r="MWP129" s="292"/>
      <c r="MWQ129" s="285"/>
      <c r="MWR129" s="286"/>
      <c r="MWS129" s="287"/>
      <c r="MWT129" s="286"/>
      <c r="MWU129" s="288"/>
      <c r="MWV129" s="289"/>
      <c r="MWW129" s="289"/>
      <c r="MWX129" s="289"/>
      <c r="MWY129" s="289"/>
      <c r="MWZ129" s="289"/>
      <c r="MXA129" s="289"/>
      <c r="MXB129" s="290"/>
      <c r="MXC129" s="291"/>
      <c r="MXD129" s="289"/>
      <c r="MXE129" s="289"/>
      <c r="MXF129" s="289"/>
      <c r="MXG129" s="289"/>
      <c r="MXH129" s="289"/>
      <c r="MXI129" s="289"/>
      <c r="MXJ129" s="289"/>
      <c r="MXK129" s="289"/>
      <c r="MXL129" s="289"/>
      <c r="MXM129" s="289"/>
      <c r="MXN129" s="292"/>
      <c r="MXO129" s="293"/>
      <c r="MXP129" s="292"/>
      <c r="MXQ129" s="292"/>
      <c r="MXR129" s="292"/>
      <c r="MXS129" s="285"/>
      <c r="MXT129" s="286"/>
      <c r="MXU129" s="287"/>
      <c r="MXV129" s="286"/>
      <c r="MXW129" s="288"/>
      <c r="MXX129" s="289"/>
      <c r="MXY129" s="289"/>
      <c r="MXZ129" s="289"/>
      <c r="MYA129" s="289"/>
      <c r="MYB129" s="289"/>
      <c r="MYC129" s="289"/>
      <c r="MYD129" s="290"/>
      <c r="MYE129" s="291"/>
      <c r="MYF129" s="289"/>
      <c r="MYG129" s="289"/>
      <c r="MYH129" s="289"/>
      <c r="MYI129" s="289"/>
      <c r="MYJ129" s="289"/>
      <c r="MYK129" s="289"/>
      <c r="MYL129" s="289"/>
      <c r="MYM129" s="289"/>
      <c r="MYN129" s="289"/>
      <c r="MYO129" s="289"/>
      <c r="MYP129" s="292"/>
      <c r="MYQ129" s="293"/>
      <c r="MYR129" s="292"/>
      <c r="MYS129" s="292"/>
      <c r="MYT129" s="292"/>
      <c r="MYU129" s="285"/>
      <c r="MYV129" s="286"/>
      <c r="MYW129" s="287"/>
      <c r="MYX129" s="286"/>
      <c r="MYY129" s="288"/>
      <c r="MYZ129" s="289"/>
      <c r="MZA129" s="289"/>
      <c r="MZB129" s="289"/>
      <c r="MZC129" s="289"/>
      <c r="MZD129" s="289"/>
      <c r="MZE129" s="289"/>
      <c r="MZF129" s="290"/>
      <c r="MZG129" s="291"/>
      <c r="MZH129" s="289"/>
      <c r="MZI129" s="289"/>
      <c r="MZJ129" s="289"/>
      <c r="MZK129" s="289"/>
      <c r="MZL129" s="289"/>
      <c r="MZM129" s="289"/>
      <c r="MZN129" s="289"/>
      <c r="MZO129" s="289"/>
      <c r="MZP129" s="289"/>
      <c r="MZQ129" s="289"/>
      <c r="MZR129" s="292"/>
      <c r="MZS129" s="293"/>
      <c r="MZT129" s="292"/>
      <c r="MZU129" s="292"/>
      <c r="MZV129" s="292"/>
      <c r="MZW129" s="285"/>
      <c r="MZX129" s="286"/>
      <c r="MZY129" s="287"/>
      <c r="MZZ129" s="286"/>
      <c r="NAA129" s="288"/>
      <c r="NAB129" s="289"/>
      <c r="NAC129" s="289"/>
      <c r="NAD129" s="289"/>
      <c r="NAE129" s="289"/>
      <c r="NAF129" s="289"/>
      <c r="NAG129" s="289"/>
      <c r="NAH129" s="290"/>
      <c r="NAI129" s="291"/>
      <c r="NAJ129" s="289"/>
      <c r="NAK129" s="289"/>
      <c r="NAL129" s="289"/>
      <c r="NAM129" s="289"/>
      <c r="NAN129" s="289"/>
      <c r="NAO129" s="289"/>
      <c r="NAP129" s="289"/>
      <c r="NAQ129" s="289"/>
      <c r="NAR129" s="289"/>
      <c r="NAS129" s="289"/>
      <c r="NAT129" s="292"/>
      <c r="NAU129" s="293"/>
      <c r="NAV129" s="292"/>
      <c r="NAW129" s="292"/>
      <c r="NAX129" s="292"/>
      <c r="NAY129" s="285"/>
      <c r="NAZ129" s="286"/>
      <c r="NBA129" s="287"/>
      <c r="NBB129" s="286"/>
      <c r="NBC129" s="288"/>
      <c r="NBD129" s="289"/>
      <c r="NBE129" s="289"/>
      <c r="NBF129" s="289"/>
      <c r="NBG129" s="289"/>
      <c r="NBH129" s="289"/>
      <c r="NBI129" s="289"/>
      <c r="NBJ129" s="290"/>
      <c r="NBK129" s="291"/>
      <c r="NBL129" s="289"/>
      <c r="NBM129" s="289"/>
      <c r="NBN129" s="289"/>
      <c r="NBO129" s="289"/>
      <c r="NBP129" s="289"/>
      <c r="NBQ129" s="289"/>
      <c r="NBR129" s="289"/>
      <c r="NBS129" s="289"/>
      <c r="NBT129" s="289"/>
      <c r="NBU129" s="289"/>
      <c r="NBV129" s="292"/>
      <c r="NBW129" s="293"/>
      <c r="NBX129" s="292"/>
      <c r="NBY129" s="292"/>
      <c r="NBZ129" s="292"/>
      <c r="NCA129" s="285"/>
      <c r="NCB129" s="286"/>
      <c r="NCC129" s="287"/>
      <c r="NCD129" s="286"/>
      <c r="NCE129" s="288"/>
      <c r="NCF129" s="289"/>
      <c r="NCG129" s="289"/>
      <c r="NCH129" s="289"/>
      <c r="NCI129" s="289"/>
      <c r="NCJ129" s="289"/>
      <c r="NCK129" s="289"/>
      <c r="NCL129" s="290"/>
      <c r="NCM129" s="291"/>
      <c r="NCN129" s="289"/>
      <c r="NCO129" s="289"/>
      <c r="NCP129" s="289"/>
      <c r="NCQ129" s="289"/>
      <c r="NCR129" s="289"/>
      <c r="NCS129" s="289"/>
      <c r="NCT129" s="289"/>
      <c r="NCU129" s="289"/>
      <c r="NCV129" s="289"/>
      <c r="NCW129" s="289"/>
      <c r="NCX129" s="292"/>
      <c r="NCY129" s="293"/>
      <c r="NCZ129" s="292"/>
      <c r="NDA129" s="292"/>
      <c r="NDB129" s="292"/>
      <c r="NDC129" s="285"/>
      <c r="NDD129" s="286"/>
      <c r="NDE129" s="287"/>
      <c r="NDF129" s="286"/>
      <c r="NDG129" s="288"/>
      <c r="NDH129" s="289"/>
      <c r="NDI129" s="289"/>
      <c r="NDJ129" s="289"/>
      <c r="NDK129" s="289"/>
      <c r="NDL129" s="289"/>
      <c r="NDM129" s="289"/>
      <c r="NDN129" s="290"/>
      <c r="NDO129" s="291"/>
      <c r="NDP129" s="289"/>
      <c r="NDQ129" s="289"/>
      <c r="NDR129" s="289"/>
      <c r="NDS129" s="289"/>
      <c r="NDT129" s="289"/>
      <c r="NDU129" s="289"/>
      <c r="NDV129" s="289"/>
      <c r="NDW129" s="289"/>
      <c r="NDX129" s="289"/>
      <c r="NDY129" s="289"/>
      <c r="NDZ129" s="292"/>
      <c r="NEA129" s="293"/>
      <c r="NEB129" s="292"/>
      <c r="NEC129" s="292"/>
      <c r="NED129" s="292"/>
      <c r="NEE129" s="285"/>
      <c r="NEF129" s="286"/>
      <c r="NEG129" s="287"/>
      <c r="NEH129" s="286"/>
      <c r="NEI129" s="288"/>
      <c r="NEJ129" s="289"/>
      <c r="NEK129" s="289"/>
      <c r="NEL129" s="289"/>
      <c r="NEM129" s="289"/>
      <c r="NEN129" s="289"/>
      <c r="NEO129" s="289"/>
      <c r="NEP129" s="290"/>
      <c r="NEQ129" s="291"/>
      <c r="NER129" s="289"/>
      <c r="NES129" s="289"/>
      <c r="NET129" s="289"/>
      <c r="NEU129" s="289"/>
      <c r="NEV129" s="289"/>
      <c r="NEW129" s="289"/>
      <c r="NEX129" s="289"/>
      <c r="NEY129" s="289"/>
      <c r="NEZ129" s="289"/>
      <c r="NFA129" s="289"/>
      <c r="NFB129" s="292"/>
      <c r="NFC129" s="293"/>
      <c r="NFD129" s="292"/>
      <c r="NFE129" s="292"/>
      <c r="NFF129" s="292"/>
      <c r="NFG129" s="285"/>
      <c r="NFH129" s="286"/>
      <c r="NFI129" s="287"/>
      <c r="NFJ129" s="286"/>
      <c r="NFK129" s="288"/>
      <c r="NFL129" s="289"/>
      <c r="NFM129" s="289"/>
      <c r="NFN129" s="289"/>
      <c r="NFO129" s="289"/>
      <c r="NFP129" s="289"/>
      <c r="NFQ129" s="289"/>
      <c r="NFR129" s="290"/>
      <c r="NFS129" s="291"/>
      <c r="NFT129" s="289"/>
      <c r="NFU129" s="289"/>
      <c r="NFV129" s="289"/>
      <c r="NFW129" s="289"/>
      <c r="NFX129" s="289"/>
      <c r="NFY129" s="289"/>
      <c r="NFZ129" s="289"/>
      <c r="NGA129" s="289"/>
      <c r="NGB129" s="289"/>
      <c r="NGC129" s="289"/>
      <c r="NGD129" s="292"/>
      <c r="NGE129" s="293"/>
      <c r="NGF129" s="292"/>
      <c r="NGG129" s="292"/>
      <c r="NGH129" s="292"/>
      <c r="NGI129" s="285"/>
      <c r="NGJ129" s="286"/>
      <c r="NGK129" s="287"/>
      <c r="NGL129" s="286"/>
      <c r="NGM129" s="288"/>
      <c r="NGN129" s="289"/>
      <c r="NGO129" s="289"/>
      <c r="NGP129" s="289"/>
      <c r="NGQ129" s="289"/>
      <c r="NGR129" s="289"/>
      <c r="NGS129" s="289"/>
      <c r="NGT129" s="290"/>
      <c r="NGU129" s="291"/>
      <c r="NGV129" s="289"/>
      <c r="NGW129" s="289"/>
      <c r="NGX129" s="289"/>
      <c r="NGY129" s="289"/>
      <c r="NGZ129" s="289"/>
      <c r="NHA129" s="289"/>
      <c r="NHB129" s="289"/>
      <c r="NHC129" s="289"/>
      <c r="NHD129" s="289"/>
      <c r="NHE129" s="289"/>
      <c r="NHF129" s="292"/>
      <c r="NHG129" s="293"/>
      <c r="NHH129" s="292"/>
      <c r="NHI129" s="292"/>
      <c r="NHJ129" s="292"/>
      <c r="NHK129" s="285"/>
      <c r="NHL129" s="286"/>
      <c r="NHM129" s="287"/>
      <c r="NHN129" s="286"/>
      <c r="NHO129" s="288"/>
      <c r="NHP129" s="289"/>
      <c r="NHQ129" s="289"/>
      <c r="NHR129" s="289"/>
      <c r="NHS129" s="289"/>
      <c r="NHT129" s="289"/>
      <c r="NHU129" s="289"/>
      <c r="NHV129" s="290"/>
      <c r="NHW129" s="291"/>
      <c r="NHX129" s="289"/>
      <c r="NHY129" s="289"/>
      <c r="NHZ129" s="289"/>
      <c r="NIA129" s="289"/>
      <c r="NIB129" s="289"/>
      <c r="NIC129" s="289"/>
      <c r="NID129" s="289"/>
      <c r="NIE129" s="289"/>
      <c r="NIF129" s="289"/>
      <c r="NIG129" s="289"/>
      <c r="NIH129" s="292"/>
      <c r="NII129" s="293"/>
      <c r="NIJ129" s="292"/>
      <c r="NIK129" s="292"/>
      <c r="NIL129" s="292"/>
      <c r="NIM129" s="285"/>
      <c r="NIN129" s="286"/>
      <c r="NIO129" s="287"/>
      <c r="NIP129" s="286"/>
      <c r="NIQ129" s="288"/>
      <c r="NIR129" s="289"/>
      <c r="NIS129" s="289"/>
      <c r="NIT129" s="289"/>
      <c r="NIU129" s="289"/>
      <c r="NIV129" s="289"/>
      <c r="NIW129" s="289"/>
      <c r="NIX129" s="290"/>
      <c r="NIY129" s="291"/>
      <c r="NIZ129" s="289"/>
      <c r="NJA129" s="289"/>
      <c r="NJB129" s="289"/>
      <c r="NJC129" s="289"/>
      <c r="NJD129" s="289"/>
      <c r="NJE129" s="289"/>
      <c r="NJF129" s="289"/>
      <c r="NJG129" s="289"/>
      <c r="NJH129" s="289"/>
      <c r="NJI129" s="289"/>
      <c r="NJJ129" s="292"/>
      <c r="NJK129" s="293"/>
      <c r="NJL129" s="292"/>
      <c r="NJM129" s="292"/>
      <c r="NJN129" s="292"/>
      <c r="NJO129" s="285"/>
      <c r="NJP129" s="286"/>
      <c r="NJQ129" s="287"/>
      <c r="NJR129" s="286"/>
      <c r="NJS129" s="288"/>
      <c r="NJT129" s="289"/>
      <c r="NJU129" s="289"/>
      <c r="NJV129" s="289"/>
      <c r="NJW129" s="289"/>
      <c r="NJX129" s="289"/>
      <c r="NJY129" s="289"/>
      <c r="NJZ129" s="290"/>
      <c r="NKA129" s="291"/>
      <c r="NKB129" s="289"/>
      <c r="NKC129" s="289"/>
      <c r="NKD129" s="289"/>
      <c r="NKE129" s="289"/>
      <c r="NKF129" s="289"/>
      <c r="NKG129" s="289"/>
      <c r="NKH129" s="289"/>
      <c r="NKI129" s="289"/>
      <c r="NKJ129" s="289"/>
      <c r="NKK129" s="289"/>
      <c r="NKL129" s="292"/>
      <c r="NKM129" s="293"/>
      <c r="NKN129" s="292"/>
      <c r="NKO129" s="292"/>
      <c r="NKP129" s="292"/>
      <c r="NKQ129" s="285"/>
      <c r="NKR129" s="286"/>
      <c r="NKS129" s="287"/>
      <c r="NKT129" s="286"/>
      <c r="NKU129" s="288"/>
      <c r="NKV129" s="289"/>
      <c r="NKW129" s="289"/>
      <c r="NKX129" s="289"/>
      <c r="NKY129" s="289"/>
      <c r="NKZ129" s="289"/>
      <c r="NLA129" s="289"/>
      <c r="NLB129" s="290"/>
      <c r="NLC129" s="291"/>
      <c r="NLD129" s="289"/>
      <c r="NLE129" s="289"/>
      <c r="NLF129" s="289"/>
      <c r="NLG129" s="289"/>
      <c r="NLH129" s="289"/>
      <c r="NLI129" s="289"/>
      <c r="NLJ129" s="289"/>
      <c r="NLK129" s="289"/>
      <c r="NLL129" s="289"/>
      <c r="NLM129" s="289"/>
      <c r="NLN129" s="292"/>
      <c r="NLO129" s="293"/>
      <c r="NLP129" s="292"/>
      <c r="NLQ129" s="292"/>
      <c r="NLR129" s="292"/>
      <c r="NLS129" s="285"/>
      <c r="NLT129" s="286"/>
      <c r="NLU129" s="287"/>
      <c r="NLV129" s="286"/>
      <c r="NLW129" s="288"/>
      <c r="NLX129" s="289"/>
      <c r="NLY129" s="289"/>
      <c r="NLZ129" s="289"/>
      <c r="NMA129" s="289"/>
      <c r="NMB129" s="289"/>
      <c r="NMC129" s="289"/>
      <c r="NMD129" s="290"/>
      <c r="NME129" s="291"/>
      <c r="NMF129" s="289"/>
      <c r="NMG129" s="289"/>
      <c r="NMH129" s="289"/>
      <c r="NMI129" s="289"/>
      <c r="NMJ129" s="289"/>
      <c r="NMK129" s="289"/>
      <c r="NML129" s="289"/>
      <c r="NMM129" s="289"/>
      <c r="NMN129" s="289"/>
      <c r="NMO129" s="289"/>
      <c r="NMP129" s="292"/>
      <c r="NMQ129" s="293"/>
      <c r="NMR129" s="292"/>
      <c r="NMS129" s="292"/>
      <c r="NMT129" s="292"/>
      <c r="NMU129" s="285"/>
      <c r="NMV129" s="286"/>
      <c r="NMW129" s="287"/>
      <c r="NMX129" s="286"/>
      <c r="NMY129" s="288"/>
      <c r="NMZ129" s="289"/>
      <c r="NNA129" s="289"/>
      <c r="NNB129" s="289"/>
      <c r="NNC129" s="289"/>
      <c r="NND129" s="289"/>
      <c r="NNE129" s="289"/>
      <c r="NNF129" s="290"/>
      <c r="NNG129" s="291"/>
      <c r="NNH129" s="289"/>
      <c r="NNI129" s="289"/>
      <c r="NNJ129" s="289"/>
      <c r="NNK129" s="289"/>
      <c r="NNL129" s="289"/>
      <c r="NNM129" s="289"/>
      <c r="NNN129" s="289"/>
      <c r="NNO129" s="289"/>
      <c r="NNP129" s="289"/>
      <c r="NNQ129" s="289"/>
      <c r="NNR129" s="292"/>
      <c r="NNS129" s="293"/>
      <c r="NNT129" s="292"/>
      <c r="NNU129" s="292"/>
      <c r="NNV129" s="292"/>
      <c r="NNW129" s="285"/>
      <c r="NNX129" s="286"/>
      <c r="NNY129" s="287"/>
      <c r="NNZ129" s="286"/>
      <c r="NOA129" s="288"/>
      <c r="NOB129" s="289"/>
      <c r="NOC129" s="289"/>
      <c r="NOD129" s="289"/>
      <c r="NOE129" s="289"/>
      <c r="NOF129" s="289"/>
      <c r="NOG129" s="289"/>
      <c r="NOH129" s="290"/>
      <c r="NOI129" s="291"/>
      <c r="NOJ129" s="289"/>
      <c r="NOK129" s="289"/>
      <c r="NOL129" s="289"/>
      <c r="NOM129" s="289"/>
      <c r="NON129" s="289"/>
      <c r="NOO129" s="289"/>
      <c r="NOP129" s="289"/>
      <c r="NOQ129" s="289"/>
      <c r="NOR129" s="289"/>
      <c r="NOS129" s="289"/>
      <c r="NOT129" s="292"/>
      <c r="NOU129" s="293"/>
      <c r="NOV129" s="292"/>
      <c r="NOW129" s="292"/>
      <c r="NOX129" s="292"/>
      <c r="NOY129" s="285"/>
      <c r="NOZ129" s="286"/>
      <c r="NPA129" s="287"/>
      <c r="NPB129" s="286"/>
      <c r="NPC129" s="288"/>
      <c r="NPD129" s="289"/>
      <c r="NPE129" s="289"/>
      <c r="NPF129" s="289"/>
      <c r="NPG129" s="289"/>
      <c r="NPH129" s="289"/>
      <c r="NPI129" s="289"/>
      <c r="NPJ129" s="290"/>
      <c r="NPK129" s="291"/>
      <c r="NPL129" s="289"/>
      <c r="NPM129" s="289"/>
      <c r="NPN129" s="289"/>
      <c r="NPO129" s="289"/>
      <c r="NPP129" s="289"/>
      <c r="NPQ129" s="289"/>
      <c r="NPR129" s="289"/>
      <c r="NPS129" s="289"/>
      <c r="NPT129" s="289"/>
      <c r="NPU129" s="289"/>
      <c r="NPV129" s="292"/>
      <c r="NPW129" s="293"/>
      <c r="NPX129" s="292"/>
      <c r="NPY129" s="292"/>
      <c r="NPZ129" s="292"/>
      <c r="NQA129" s="285"/>
      <c r="NQB129" s="286"/>
      <c r="NQC129" s="287"/>
      <c r="NQD129" s="286"/>
      <c r="NQE129" s="288"/>
      <c r="NQF129" s="289"/>
      <c r="NQG129" s="289"/>
      <c r="NQH129" s="289"/>
      <c r="NQI129" s="289"/>
      <c r="NQJ129" s="289"/>
      <c r="NQK129" s="289"/>
      <c r="NQL129" s="290"/>
      <c r="NQM129" s="291"/>
      <c r="NQN129" s="289"/>
      <c r="NQO129" s="289"/>
      <c r="NQP129" s="289"/>
      <c r="NQQ129" s="289"/>
      <c r="NQR129" s="289"/>
      <c r="NQS129" s="289"/>
      <c r="NQT129" s="289"/>
      <c r="NQU129" s="289"/>
      <c r="NQV129" s="289"/>
      <c r="NQW129" s="289"/>
      <c r="NQX129" s="292"/>
      <c r="NQY129" s="293"/>
      <c r="NQZ129" s="292"/>
      <c r="NRA129" s="292"/>
      <c r="NRB129" s="292"/>
      <c r="NRC129" s="285"/>
      <c r="NRD129" s="286"/>
      <c r="NRE129" s="287"/>
      <c r="NRF129" s="286"/>
      <c r="NRG129" s="288"/>
      <c r="NRH129" s="289"/>
      <c r="NRI129" s="289"/>
      <c r="NRJ129" s="289"/>
      <c r="NRK129" s="289"/>
      <c r="NRL129" s="289"/>
      <c r="NRM129" s="289"/>
      <c r="NRN129" s="290"/>
      <c r="NRO129" s="291"/>
      <c r="NRP129" s="289"/>
      <c r="NRQ129" s="289"/>
      <c r="NRR129" s="289"/>
      <c r="NRS129" s="289"/>
      <c r="NRT129" s="289"/>
      <c r="NRU129" s="289"/>
      <c r="NRV129" s="289"/>
      <c r="NRW129" s="289"/>
      <c r="NRX129" s="289"/>
      <c r="NRY129" s="289"/>
      <c r="NRZ129" s="292"/>
      <c r="NSA129" s="293"/>
      <c r="NSB129" s="292"/>
      <c r="NSC129" s="292"/>
      <c r="NSD129" s="292"/>
      <c r="NSE129" s="285"/>
      <c r="NSF129" s="286"/>
      <c r="NSG129" s="287"/>
      <c r="NSH129" s="286"/>
      <c r="NSI129" s="288"/>
      <c r="NSJ129" s="289"/>
      <c r="NSK129" s="289"/>
      <c r="NSL129" s="289"/>
      <c r="NSM129" s="289"/>
      <c r="NSN129" s="289"/>
      <c r="NSO129" s="289"/>
      <c r="NSP129" s="290"/>
      <c r="NSQ129" s="291"/>
      <c r="NSR129" s="289"/>
      <c r="NSS129" s="289"/>
      <c r="NST129" s="289"/>
      <c r="NSU129" s="289"/>
      <c r="NSV129" s="289"/>
      <c r="NSW129" s="289"/>
      <c r="NSX129" s="289"/>
      <c r="NSY129" s="289"/>
      <c r="NSZ129" s="289"/>
      <c r="NTA129" s="289"/>
      <c r="NTB129" s="292"/>
      <c r="NTC129" s="293"/>
      <c r="NTD129" s="292"/>
      <c r="NTE129" s="292"/>
      <c r="NTF129" s="292"/>
      <c r="NTG129" s="285"/>
      <c r="NTH129" s="286"/>
      <c r="NTI129" s="287"/>
      <c r="NTJ129" s="286"/>
      <c r="NTK129" s="288"/>
      <c r="NTL129" s="289"/>
      <c r="NTM129" s="289"/>
      <c r="NTN129" s="289"/>
      <c r="NTO129" s="289"/>
      <c r="NTP129" s="289"/>
      <c r="NTQ129" s="289"/>
      <c r="NTR129" s="290"/>
      <c r="NTS129" s="291"/>
      <c r="NTT129" s="289"/>
      <c r="NTU129" s="289"/>
      <c r="NTV129" s="289"/>
      <c r="NTW129" s="289"/>
      <c r="NTX129" s="289"/>
      <c r="NTY129" s="289"/>
      <c r="NTZ129" s="289"/>
      <c r="NUA129" s="289"/>
      <c r="NUB129" s="289"/>
      <c r="NUC129" s="289"/>
      <c r="NUD129" s="292"/>
      <c r="NUE129" s="293"/>
      <c r="NUF129" s="292"/>
      <c r="NUG129" s="292"/>
      <c r="NUH129" s="292"/>
      <c r="NUI129" s="285"/>
      <c r="NUJ129" s="286"/>
      <c r="NUK129" s="287"/>
      <c r="NUL129" s="286"/>
      <c r="NUM129" s="288"/>
      <c r="NUN129" s="289"/>
      <c r="NUO129" s="289"/>
      <c r="NUP129" s="289"/>
      <c r="NUQ129" s="289"/>
      <c r="NUR129" s="289"/>
      <c r="NUS129" s="289"/>
      <c r="NUT129" s="290"/>
      <c r="NUU129" s="291"/>
      <c r="NUV129" s="289"/>
      <c r="NUW129" s="289"/>
      <c r="NUX129" s="289"/>
      <c r="NUY129" s="289"/>
      <c r="NUZ129" s="289"/>
      <c r="NVA129" s="289"/>
      <c r="NVB129" s="289"/>
      <c r="NVC129" s="289"/>
      <c r="NVD129" s="289"/>
      <c r="NVE129" s="289"/>
      <c r="NVF129" s="292"/>
      <c r="NVG129" s="293"/>
      <c r="NVH129" s="292"/>
      <c r="NVI129" s="292"/>
      <c r="NVJ129" s="292"/>
      <c r="NVK129" s="285"/>
      <c r="NVL129" s="286"/>
      <c r="NVM129" s="287"/>
      <c r="NVN129" s="286"/>
      <c r="NVO129" s="288"/>
      <c r="NVP129" s="289"/>
      <c r="NVQ129" s="289"/>
      <c r="NVR129" s="289"/>
      <c r="NVS129" s="289"/>
      <c r="NVT129" s="289"/>
      <c r="NVU129" s="289"/>
      <c r="NVV129" s="290"/>
      <c r="NVW129" s="291"/>
      <c r="NVX129" s="289"/>
      <c r="NVY129" s="289"/>
      <c r="NVZ129" s="289"/>
      <c r="NWA129" s="289"/>
      <c r="NWB129" s="289"/>
      <c r="NWC129" s="289"/>
      <c r="NWD129" s="289"/>
      <c r="NWE129" s="289"/>
      <c r="NWF129" s="289"/>
      <c r="NWG129" s="289"/>
      <c r="NWH129" s="292"/>
      <c r="NWI129" s="293"/>
      <c r="NWJ129" s="292"/>
      <c r="NWK129" s="292"/>
      <c r="NWL129" s="292"/>
      <c r="NWM129" s="285"/>
      <c r="NWN129" s="286"/>
      <c r="NWO129" s="287"/>
      <c r="NWP129" s="286"/>
      <c r="NWQ129" s="288"/>
      <c r="NWR129" s="289"/>
      <c r="NWS129" s="289"/>
      <c r="NWT129" s="289"/>
      <c r="NWU129" s="289"/>
      <c r="NWV129" s="289"/>
      <c r="NWW129" s="289"/>
      <c r="NWX129" s="290"/>
      <c r="NWY129" s="291"/>
      <c r="NWZ129" s="289"/>
      <c r="NXA129" s="289"/>
      <c r="NXB129" s="289"/>
      <c r="NXC129" s="289"/>
      <c r="NXD129" s="289"/>
      <c r="NXE129" s="289"/>
      <c r="NXF129" s="289"/>
      <c r="NXG129" s="289"/>
      <c r="NXH129" s="289"/>
      <c r="NXI129" s="289"/>
      <c r="NXJ129" s="292"/>
      <c r="NXK129" s="293"/>
      <c r="NXL129" s="292"/>
      <c r="NXM129" s="292"/>
      <c r="NXN129" s="292"/>
      <c r="NXO129" s="285"/>
      <c r="NXP129" s="286"/>
      <c r="NXQ129" s="287"/>
      <c r="NXR129" s="286"/>
      <c r="NXS129" s="288"/>
      <c r="NXT129" s="289"/>
      <c r="NXU129" s="289"/>
      <c r="NXV129" s="289"/>
      <c r="NXW129" s="289"/>
      <c r="NXX129" s="289"/>
      <c r="NXY129" s="289"/>
      <c r="NXZ129" s="290"/>
      <c r="NYA129" s="291"/>
      <c r="NYB129" s="289"/>
      <c r="NYC129" s="289"/>
      <c r="NYD129" s="289"/>
      <c r="NYE129" s="289"/>
      <c r="NYF129" s="289"/>
      <c r="NYG129" s="289"/>
      <c r="NYH129" s="289"/>
      <c r="NYI129" s="289"/>
      <c r="NYJ129" s="289"/>
      <c r="NYK129" s="289"/>
      <c r="NYL129" s="292"/>
      <c r="NYM129" s="293"/>
      <c r="NYN129" s="292"/>
      <c r="NYO129" s="292"/>
      <c r="NYP129" s="292"/>
      <c r="NYQ129" s="285"/>
      <c r="NYR129" s="286"/>
      <c r="NYS129" s="287"/>
      <c r="NYT129" s="286"/>
      <c r="NYU129" s="288"/>
      <c r="NYV129" s="289"/>
      <c r="NYW129" s="289"/>
      <c r="NYX129" s="289"/>
      <c r="NYY129" s="289"/>
      <c r="NYZ129" s="289"/>
      <c r="NZA129" s="289"/>
      <c r="NZB129" s="290"/>
      <c r="NZC129" s="291"/>
      <c r="NZD129" s="289"/>
      <c r="NZE129" s="289"/>
      <c r="NZF129" s="289"/>
      <c r="NZG129" s="289"/>
      <c r="NZH129" s="289"/>
      <c r="NZI129" s="289"/>
      <c r="NZJ129" s="289"/>
      <c r="NZK129" s="289"/>
      <c r="NZL129" s="289"/>
      <c r="NZM129" s="289"/>
      <c r="NZN129" s="292"/>
      <c r="NZO129" s="293"/>
      <c r="NZP129" s="292"/>
      <c r="NZQ129" s="292"/>
      <c r="NZR129" s="292"/>
      <c r="NZS129" s="285"/>
      <c r="NZT129" s="286"/>
      <c r="NZU129" s="287"/>
      <c r="NZV129" s="286"/>
      <c r="NZW129" s="288"/>
      <c r="NZX129" s="289"/>
      <c r="NZY129" s="289"/>
      <c r="NZZ129" s="289"/>
      <c r="OAA129" s="289"/>
      <c r="OAB129" s="289"/>
      <c r="OAC129" s="289"/>
      <c r="OAD129" s="290"/>
      <c r="OAE129" s="291"/>
      <c r="OAF129" s="289"/>
      <c r="OAG129" s="289"/>
      <c r="OAH129" s="289"/>
      <c r="OAI129" s="289"/>
      <c r="OAJ129" s="289"/>
      <c r="OAK129" s="289"/>
      <c r="OAL129" s="289"/>
      <c r="OAM129" s="289"/>
      <c r="OAN129" s="289"/>
      <c r="OAO129" s="289"/>
      <c r="OAP129" s="292"/>
      <c r="OAQ129" s="293"/>
      <c r="OAR129" s="292"/>
      <c r="OAS129" s="292"/>
      <c r="OAT129" s="292"/>
      <c r="OAU129" s="285"/>
      <c r="OAV129" s="286"/>
      <c r="OAW129" s="287"/>
      <c r="OAX129" s="286"/>
      <c r="OAY129" s="288"/>
      <c r="OAZ129" s="289"/>
      <c r="OBA129" s="289"/>
      <c r="OBB129" s="289"/>
      <c r="OBC129" s="289"/>
      <c r="OBD129" s="289"/>
      <c r="OBE129" s="289"/>
      <c r="OBF129" s="290"/>
      <c r="OBG129" s="291"/>
      <c r="OBH129" s="289"/>
      <c r="OBI129" s="289"/>
      <c r="OBJ129" s="289"/>
      <c r="OBK129" s="289"/>
      <c r="OBL129" s="289"/>
      <c r="OBM129" s="289"/>
      <c r="OBN129" s="289"/>
      <c r="OBO129" s="289"/>
      <c r="OBP129" s="289"/>
      <c r="OBQ129" s="289"/>
      <c r="OBR129" s="292"/>
      <c r="OBS129" s="293"/>
      <c r="OBT129" s="292"/>
      <c r="OBU129" s="292"/>
      <c r="OBV129" s="292"/>
      <c r="OBW129" s="285"/>
      <c r="OBX129" s="286"/>
      <c r="OBY129" s="287"/>
      <c r="OBZ129" s="286"/>
      <c r="OCA129" s="288"/>
      <c r="OCB129" s="289"/>
      <c r="OCC129" s="289"/>
      <c r="OCD129" s="289"/>
      <c r="OCE129" s="289"/>
      <c r="OCF129" s="289"/>
      <c r="OCG129" s="289"/>
      <c r="OCH129" s="290"/>
      <c r="OCI129" s="291"/>
      <c r="OCJ129" s="289"/>
      <c r="OCK129" s="289"/>
      <c r="OCL129" s="289"/>
      <c r="OCM129" s="289"/>
      <c r="OCN129" s="289"/>
      <c r="OCO129" s="289"/>
      <c r="OCP129" s="289"/>
      <c r="OCQ129" s="289"/>
      <c r="OCR129" s="289"/>
      <c r="OCS129" s="289"/>
      <c r="OCT129" s="292"/>
      <c r="OCU129" s="293"/>
      <c r="OCV129" s="292"/>
      <c r="OCW129" s="292"/>
      <c r="OCX129" s="292"/>
      <c r="OCY129" s="285"/>
      <c r="OCZ129" s="286"/>
      <c r="ODA129" s="287"/>
      <c r="ODB129" s="286"/>
      <c r="ODC129" s="288"/>
      <c r="ODD129" s="289"/>
      <c r="ODE129" s="289"/>
      <c r="ODF129" s="289"/>
      <c r="ODG129" s="289"/>
      <c r="ODH129" s="289"/>
      <c r="ODI129" s="289"/>
      <c r="ODJ129" s="290"/>
      <c r="ODK129" s="291"/>
      <c r="ODL129" s="289"/>
      <c r="ODM129" s="289"/>
      <c r="ODN129" s="289"/>
      <c r="ODO129" s="289"/>
      <c r="ODP129" s="289"/>
      <c r="ODQ129" s="289"/>
      <c r="ODR129" s="289"/>
      <c r="ODS129" s="289"/>
      <c r="ODT129" s="289"/>
      <c r="ODU129" s="289"/>
      <c r="ODV129" s="292"/>
      <c r="ODW129" s="293"/>
      <c r="ODX129" s="292"/>
      <c r="ODY129" s="292"/>
      <c r="ODZ129" s="292"/>
      <c r="OEA129" s="285"/>
      <c r="OEB129" s="286"/>
      <c r="OEC129" s="287"/>
      <c r="OED129" s="286"/>
      <c r="OEE129" s="288"/>
      <c r="OEF129" s="289"/>
      <c r="OEG129" s="289"/>
      <c r="OEH129" s="289"/>
      <c r="OEI129" s="289"/>
      <c r="OEJ129" s="289"/>
      <c r="OEK129" s="289"/>
      <c r="OEL129" s="290"/>
      <c r="OEM129" s="291"/>
      <c r="OEN129" s="289"/>
      <c r="OEO129" s="289"/>
      <c r="OEP129" s="289"/>
      <c r="OEQ129" s="289"/>
      <c r="OER129" s="289"/>
      <c r="OES129" s="289"/>
      <c r="OET129" s="289"/>
      <c r="OEU129" s="289"/>
      <c r="OEV129" s="289"/>
      <c r="OEW129" s="289"/>
      <c r="OEX129" s="292"/>
      <c r="OEY129" s="293"/>
      <c r="OEZ129" s="292"/>
      <c r="OFA129" s="292"/>
      <c r="OFB129" s="292"/>
      <c r="OFC129" s="285"/>
      <c r="OFD129" s="286"/>
      <c r="OFE129" s="287"/>
      <c r="OFF129" s="286"/>
      <c r="OFG129" s="288"/>
      <c r="OFH129" s="289"/>
      <c r="OFI129" s="289"/>
      <c r="OFJ129" s="289"/>
      <c r="OFK129" s="289"/>
      <c r="OFL129" s="289"/>
      <c r="OFM129" s="289"/>
      <c r="OFN129" s="290"/>
      <c r="OFO129" s="291"/>
      <c r="OFP129" s="289"/>
      <c r="OFQ129" s="289"/>
      <c r="OFR129" s="289"/>
      <c r="OFS129" s="289"/>
      <c r="OFT129" s="289"/>
      <c r="OFU129" s="289"/>
      <c r="OFV129" s="289"/>
      <c r="OFW129" s="289"/>
      <c r="OFX129" s="289"/>
      <c r="OFY129" s="289"/>
      <c r="OFZ129" s="292"/>
      <c r="OGA129" s="293"/>
      <c r="OGB129" s="292"/>
      <c r="OGC129" s="292"/>
      <c r="OGD129" s="292"/>
      <c r="OGE129" s="285"/>
      <c r="OGF129" s="286"/>
      <c r="OGG129" s="287"/>
      <c r="OGH129" s="286"/>
      <c r="OGI129" s="288"/>
      <c r="OGJ129" s="289"/>
      <c r="OGK129" s="289"/>
      <c r="OGL129" s="289"/>
      <c r="OGM129" s="289"/>
      <c r="OGN129" s="289"/>
      <c r="OGO129" s="289"/>
      <c r="OGP129" s="290"/>
      <c r="OGQ129" s="291"/>
      <c r="OGR129" s="289"/>
      <c r="OGS129" s="289"/>
      <c r="OGT129" s="289"/>
      <c r="OGU129" s="289"/>
      <c r="OGV129" s="289"/>
      <c r="OGW129" s="289"/>
      <c r="OGX129" s="289"/>
      <c r="OGY129" s="289"/>
      <c r="OGZ129" s="289"/>
      <c r="OHA129" s="289"/>
      <c r="OHB129" s="292"/>
      <c r="OHC129" s="293"/>
      <c r="OHD129" s="292"/>
      <c r="OHE129" s="292"/>
      <c r="OHF129" s="292"/>
      <c r="OHG129" s="285"/>
      <c r="OHH129" s="286"/>
      <c r="OHI129" s="287"/>
      <c r="OHJ129" s="286"/>
      <c r="OHK129" s="288"/>
      <c r="OHL129" s="289"/>
      <c r="OHM129" s="289"/>
      <c r="OHN129" s="289"/>
      <c r="OHO129" s="289"/>
      <c r="OHP129" s="289"/>
      <c r="OHQ129" s="289"/>
      <c r="OHR129" s="290"/>
      <c r="OHS129" s="291"/>
      <c r="OHT129" s="289"/>
      <c r="OHU129" s="289"/>
      <c r="OHV129" s="289"/>
      <c r="OHW129" s="289"/>
      <c r="OHX129" s="289"/>
      <c r="OHY129" s="289"/>
      <c r="OHZ129" s="289"/>
      <c r="OIA129" s="289"/>
      <c r="OIB129" s="289"/>
      <c r="OIC129" s="289"/>
      <c r="OID129" s="292"/>
      <c r="OIE129" s="293"/>
      <c r="OIF129" s="292"/>
      <c r="OIG129" s="292"/>
      <c r="OIH129" s="292"/>
      <c r="OII129" s="285"/>
      <c r="OIJ129" s="286"/>
      <c r="OIK129" s="287"/>
      <c r="OIL129" s="286"/>
      <c r="OIM129" s="288"/>
      <c r="OIN129" s="289"/>
      <c r="OIO129" s="289"/>
      <c r="OIP129" s="289"/>
      <c r="OIQ129" s="289"/>
      <c r="OIR129" s="289"/>
      <c r="OIS129" s="289"/>
      <c r="OIT129" s="290"/>
      <c r="OIU129" s="291"/>
      <c r="OIV129" s="289"/>
      <c r="OIW129" s="289"/>
      <c r="OIX129" s="289"/>
      <c r="OIY129" s="289"/>
      <c r="OIZ129" s="289"/>
      <c r="OJA129" s="289"/>
      <c r="OJB129" s="289"/>
      <c r="OJC129" s="289"/>
      <c r="OJD129" s="289"/>
      <c r="OJE129" s="289"/>
      <c r="OJF129" s="292"/>
      <c r="OJG129" s="293"/>
      <c r="OJH129" s="292"/>
      <c r="OJI129" s="292"/>
      <c r="OJJ129" s="292"/>
      <c r="OJK129" s="285"/>
      <c r="OJL129" s="286"/>
      <c r="OJM129" s="287"/>
      <c r="OJN129" s="286"/>
      <c r="OJO129" s="288"/>
      <c r="OJP129" s="289"/>
      <c r="OJQ129" s="289"/>
      <c r="OJR129" s="289"/>
      <c r="OJS129" s="289"/>
      <c r="OJT129" s="289"/>
      <c r="OJU129" s="289"/>
      <c r="OJV129" s="290"/>
      <c r="OJW129" s="291"/>
      <c r="OJX129" s="289"/>
      <c r="OJY129" s="289"/>
      <c r="OJZ129" s="289"/>
      <c r="OKA129" s="289"/>
      <c r="OKB129" s="289"/>
      <c r="OKC129" s="289"/>
      <c r="OKD129" s="289"/>
      <c r="OKE129" s="289"/>
      <c r="OKF129" s="289"/>
      <c r="OKG129" s="289"/>
      <c r="OKH129" s="292"/>
      <c r="OKI129" s="293"/>
      <c r="OKJ129" s="292"/>
      <c r="OKK129" s="292"/>
      <c r="OKL129" s="292"/>
      <c r="OKM129" s="285"/>
      <c r="OKN129" s="286"/>
      <c r="OKO129" s="287"/>
      <c r="OKP129" s="286"/>
      <c r="OKQ129" s="288"/>
      <c r="OKR129" s="289"/>
      <c r="OKS129" s="289"/>
      <c r="OKT129" s="289"/>
      <c r="OKU129" s="289"/>
      <c r="OKV129" s="289"/>
      <c r="OKW129" s="289"/>
      <c r="OKX129" s="290"/>
      <c r="OKY129" s="291"/>
      <c r="OKZ129" s="289"/>
      <c r="OLA129" s="289"/>
      <c r="OLB129" s="289"/>
      <c r="OLC129" s="289"/>
      <c r="OLD129" s="289"/>
      <c r="OLE129" s="289"/>
      <c r="OLF129" s="289"/>
      <c r="OLG129" s="289"/>
      <c r="OLH129" s="289"/>
      <c r="OLI129" s="289"/>
      <c r="OLJ129" s="292"/>
      <c r="OLK129" s="293"/>
      <c r="OLL129" s="292"/>
      <c r="OLM129" s="292"/>
      <c r="OLN129" s="292"/>
      <c r="OLO129" s="285"/>
      <c r="OLP129" s="286"/>
      <c r="OLQ129" s="287"/>
      <c r="OLR129" s="286"/>
      <c r="OLS129" s="288"/>
      <c r="OLT129" s="289"/>
      <c r="OLU129" s="289"/>
      <c r="OLV129" s="289"/>
      <c r="OLW129" s="289"/>
      <c r="OLX129" s="289"/>
      <c r="OLY129" s="289"/>
      <c r="OLZ129" s="290"/>
      <c r="OMA129" s="291"/>
      <c r="OMB129" s="289"/>
      <c r="OMC129" s="289"/>
      <c r="OMD129" s="289"/>
      <c r="OME129" s="289"/>
      <c r="OMF129" s="289"/>
      <c r="OMG129" s="289"/>
      <c r="OMH129" s="289"/>
      <c r="OMI129" s="289"/>
      <c r="OMJ129" s="289"/>
      <c r="OMK129" s="289"/>
      <c r="OML129" s="292"/>
      <c r="OMM129" s="293"/>
      <c r="OMN129" s="292"/>
      <c r="OMO129" s="292"/>
      <c r="OMP129" s="292"/>
      <c r="OMQ129" s="285"/>
      <c r="OMR129" s="286"/>
      <c r="OMS129" s="287"/>
      <c r="OMT129" s="286"/>
      <c r="OMU129" s="288"/>
      <c r="OMV129" s="289"/>
      <c r="OMW129" s="289"/>
      <c r="OMX129" s="289"/>
      <c r="OMY129" s="289"/>
      <c r="OMZ129" s="289"/>
      <c r="ONA129" s="289"/>
      <c r="ONB129" s="290"/>
      <c r="ONC129" s="291"/>
      <c r="OND129" s="289"/>
      <c r="ONE129" s="289"/>
      <c r="ONF129" s="289"/>
      <c r="ONG129" s="289"/>
      <c r="ONH129" s="289"/>
      <c r="ONI129" s="289"/>
      <c r="ONJ129" s="289"/>
      <c r="ONK129" s="289"/>
      <c r="ONL129" s="289"/>
      <c r="ONM129" s="289"/>
      <c r="ONN129" s="292"/>
      <c r="ONO129" s="293"/>
      <c r="ONP129" s="292"/>
      <c r="ONQ129" s="292"/>
      <c r="ONR129" s="292"/>
      <c r="ONS129" s="285"/>
      <c r="ONT129" s="286"/>
      <c r="ONU129" s="287"/>
      <c r="ONV129" s="286"/>
      <c r="ONW129" s="288"/>
      <c r="ONX129" s="289"/>
      <c r="ONY129" s="289"/>
      <c r="ONZ129" s="289"/>
      <c r="OOA129" s="289"/>
      <c r="OOB129" s="289"/>
      <c r="OOC129" s="289"/>
      <c r="OOD129" s="290"/>
      <c r="OOE129" s="291"/>
      <c r="OOF129" s="289"/>
      <c r="OOG129" s="289"/>
      <c r="OOH129" s="289"/>
      <c r="OOI129" s="289"/>
      <c r="OOJ129" s="289"/>
      <c r="OOK129" s="289"/>
      <c r="OOL129" s="289"/>
      <c r="OOM129" s="289"/>
      <c r="OON129" s="289"/>
      <c r="OOO129" s="289"/>
      <c r="OOP129" s="292"/>
      <c r="OOQ129" s="293"/>
      <c r="OOR129" s="292"/>
      <c r="OOS129" s="292"/>
      <c r="OOT129" s="292"/>
      <c r="OOU129" s="285"/>
      <c r="OOV129" s="286"/>
      <c r="OOW129" s="287"/>
      <c r="OOX129" s="286"/>
      <c r="OOY129" s="288"/>
      <c r="OOZ129" s="289"/>
      <c r="OPA129" s="289"/>
      <c r="OPB129" s="289"/>
      <c r="OPC129" s="289"/>
      <c r="OPD129" s="289"/>
      <c r="OPE129" s="289"/>
      <c r="OPF129" s="290"/>
      <c r="OPG129" s="291"/>
      <c r="OPH129" s="289"/>
      <c r="OPI129" s="289"/>
      <c r="OPJ129" s="289"/>
      <c r="OPK129" s="289"/>
      <c r="OPL129" s="289"/>
      <c r="OPM129" s="289"/>
      <c r="OPN129" s="289"/>
      <c r="OPO129" s="289"/>
      <c r="OPP129" s="289"/>
      <c r="OPQ129" s="289"/>
      <c r="OPR129" s="292"/>
      <c r="OPS129" s="293"/>
      <c r="OPT129" s="292"/>
      <c r="OPU129" s="292"/>
      <c r="OPV129" s="292"/>
      <c r="OPW129" s="285"/>
      <c r="OPX129" s="286"/>
      <c r="OPY129" s="287"/>
      <c r="OPZ129" s="286"/>
      <c r="OQA129" s="288"/>
      <c r="OQB129" s="289"/>
      <c r="OQC129" s="289"/>
      <c r="OQD129" s="289"/>
      <c r="OQE129" s="289"/>
      <c r="OQF129" s="289"/>
      <c r="OQG129" s="289"/>
      <c r="OQH129" s="290"/>
      <c r="OQI129" s="291"/>
      <c r="OQJ129" s="289"/>
      <c r="OQK129" s="289"/>
      <c r="OQL129" s="289"/>
      <c r="OQM129" s="289"/>
      <c r="OQN129" s="289"/>
      <c r="OQO129" s="289"/>
      <c r="OQP129" s="289"/>
      <c r="OQQ129" s="289"/>
      <c r="OQR129" s="289"/>
      <c r="OQS129" s="289"/>
      <c r="OQT129" s="292"/>
      <c r="OQU129" s="293"/>
      <c r="OQV129" s="292"/>
      <c r="OQW129" s="292"/>
      <c r="OQX129" s="292"/>
      <c r="OQY129" s="285"/>
      <c r="OQZ129" s="286"/>
      <c r="ORA129" s="287"/>
      <c r="ORB129" s="286"/>
      <c r="ORC129" s="288"/>
      <c r="ORD129" s="289"/>
      <c r="ORE129" s="289"/>
      <c r="ORF129" s="289"/>
      <c r="ORG129" s="289"/>
      <c r="ORH129" s="289"/>
      <c r="ORI129" s="289"/>
      <c r="ORJ129" s="290"/>
      <c r="ORK129" s="291"/>
      <c r="ORL129" s="289"/>
      <c r="ORM129" s="289"/>
      <c r="ORN129" s="289"/>
      <c r="ORO129" s="289"/>
      <c r="ORP129" s="289"/>
      <c r="ORQ129" s="289"/>
      <c r="ORR129" s="289"/>
      <c r="ORS129" s="289"/>
      <c r="ORT129" s="289"/>
      <c r="ORU129" s="289"/>
      <c r="ORV129" s="292"/>
      <c r="ORW129" s="293"/>
      <c r="ORX129" s="292"/>
      <c r="ORY129" s="292"/>
      <c r="ORZ129" s="292"/>
      <c r="OSA129" s="285"/>
      <c r="OSB129" s="286"/>
      <c r="OSC129" s="287"/>
      <c r="OSD129" s="286"/>
      <c r="OSE129" s="288"/>
      <c r="OSF129" s="289"/>
      <c r="OSG129" s="289"/>
      <c r="OSH129" s="289"/>
      <c r="OSI129" s="289"/>
      <c r="OSJ129" s="289"/>
      <c r="OSK129" s="289"/>
      <c r="OSL129" s="290"/>
      <c r="OSM129" s="291"/>
      <c r="OSN129" s="289"/>
      <c r="OSO129" s="289"/>
      <c r="OSP129" s="289"/>
      <c r="OSQ129" s="289"/>
      <c r="OSR129" s="289"/>
      <c r="OSS129" s="289"/>
      <c r="OST129" s="289"/>
      <c r="OSU129" s="289"/>
      <c r="OSV129" s="289"/>
      <c r="OSW129" s="289"/>
      <c r="OSX129" s="292"/>
      <c r="OSY129" s="293"/>
      <c r="OSZ129" s="292"/>
      <c r="OTA129" s="292"/>
      <c r="OTB129" s="292"/>
      <c r="OTC129" s="285"/>
      <c r="OTD129" s="286"/>
      <c r="OTE129" s="287"/>
      <c r="OTF129" s="286"/>
      <c r="OTG129" s="288"/>
      <c r="OTH129" s="289"/>
      <c r="OTI129" s="289"/>
      <c r="OTJ129" s="289"/>
      <c r="OTK129" s="289"/>
      <c r="OTL129" s="289"/>
      <c r="OTM129" s="289"/>
      <c r="OTN129" s="290"/>
      <c r="OTO129" s="291"/>
      <c r="OTP129" s="289"/>
      <c r="OTQ129" s="289"/>
      <c r="OTR129" s="289"/>
      <c r="OTS129" s="289"/>
      <c r="OTT129" s="289"/>
      <c r="OTU129" s="289"/>
      <c r="OTV129" s="289"/>
      <c r="OTW129" s="289"/>
      <c r="OTX129" s="289"/>
      <c r="OTY129" s="289"/>
      <c r="OTZ129" s="292"/>
      <c r="OUA129" s="293"/>
      <c r="OUB129" s="292"/>
      <c r="OUC129" s="292"/>
      <c r="OUD129" s="292"/>
      <c r="OUE129" s="285"/>
      <c r="OUF129" s="286"/>
      <c r="OUG129" s="287"/>
      <c r="OUH129" s="286"/>
      <c r="OUI129" s="288"/>
      <c r="OUJ129" s="289"/>
      <c r="OUK129" s="289"/>
      <c r="OUL129" s="289"/>
      <c r="OUM129" s="289"/>
      <c r="OUN129" s="289"/>
      <c r="OUO129" s="289"/>
      <c r="OUP129" s="290"/>
      <c r="OUQ129" s="291"/>
      <c r="OUR129" s="289"/>
      <c r="OUS129" s="289"/>
      <c r="OUT129" s="289"/>
      <c r="OUU129" s="289"/>
      <c r="OUV129" s="289"/>
      <c r="OUW129" s="289"/>
      <c r="OUX129" s="289"/>
      <c r="OUY129" s="289"/>
      <c r="OUZ129" s="289"/>
      <c r="OVA129" s="289"/>
      <c r="OVB129" s="292"/>
      <c r="OVC129" s="293"/>
      <c r="OVD129" s="292"/>
      <c r="OVE129" s="292"/>
      <c r="OVF129" s="292"/>
      <c r="OVG129" s="285"/>
      <c r="OVH129" s="286"/>
      <c r="OVI129" s="287"/>
      <c r="OVJ129" s="286"/>
      <c r="OVK129" s="288"/>
      <c r="OVL129" s="289"/>
      <c r="OVM129" s="289"/>
      <c r="OVN129" s="289"/>
      <c r="OVO129" s="289"/>
      <c r="OVP129" s="289"/>
      <c r="OVQ129" s="289"/>
      <c r="OVR129" s="290"/>
      <c r="OVS129" s="291"/>
      <c r="OVT129" s="289"/>
      <c r="OVU129" s="289"/>
      <c r="OVV129" s="289"/>
      <c r="OVW129" s="289"/>
      <c r="OVX129" s="289"/>
      <c r="OVY129" s="289"/>
      <c r="OVZ129" s="289"/>
      <c r="OWA129" s="289"/>
      <c r="OWB129" s="289"/>
      <c r="OWC129" s="289"/>
      <c r="OWD129" s="292"/>
      <c r="OWE129" s="293"/>
      <c r="OWF129" s="292"/>
      <c r="OWG129" s="292"/>
      <c r="OWH129" s="292"/>
      <c r="OWI129" s="285"/>
      <c r="OWJ129" s="286"/>
      <c r="OWK129" s="287"/>
      <c r="OWL129" s="286"/>
      <c r="OWM129" s="288"/>
      <c r="OWN129" s="289"/>
      <c r="OWO129" s="289"/>
      <c r="OWP129" s="289"/>
      <c r="OWQ129" s="289"/>
      <c r="OWR129" s="289"/>
      <c r="OWS129" s="289"/>
      <c r="OWT129" s="290"/>
      <c r="OWU129" s="291"/>
      <c r="OWV129" s="289"/>
      <c r="OWW129" s="289"/>
      <c r="OWX129" s="289"/>
      <c r="OWY129" s="289"/>
      <c r="OWZ129" s="289"/>
      <c r="OXA129" s="289"/>
      <c r="OXB129" s="289"/>
      <c r="OXC129" s="289"/>
      <c r="OXD129" s="289"/>
      <c r="OXE129" s="289"/>
      <c r="OXF129" s="292"/>
      <c r="OXG129" s="293"/>
      <c r="OXH129" s="292"/>
      <c r="OXI129" s="292"/>
      <c r="OXJ129" s="292"/>
      <c r="OXK129" s="285"/>
      <c r="OXL129" s="286"/>
      <c r="OXM129" s="287"/>
      <c r="OXN129" s="286"/>
      <c r="OXO129" s="288"/>
      <c r="OXP129" s="289"/>
      <c r="OXQ129" s="289"/>
      <c r="OXR129" s="289"/>
      <c r="OXS129" s="289"/>
      <c r="OXT129" s="289"/>
      <c r="OXU129" s="289"/>
      <c r="OXV129" s="290"/>
      <c r="OXW129" s="291"/>
      <c r="OXX129" s="289"/>
      <c r="OXY129" s="289"/>
      <c r="OXZ129" s="289"/>
      <c r="OYA129" s="289"/>
      <c r="OYB129" s="289"/>
      <c r="OYC129" s="289"/>
      <c r="OYD129" s="289"/>
      <c r="OYE129" s="289"/>
      <c r="OYF129" s="289"/>
      <c r="OYG129" s="289"/>
      <c r="OYH129" s="292"/>
      <c r="OYI129" s="293"/>
      <c r="OYJ129" s="292"/>
      <c r="OYK129" s="292"/>
      <c r="OYL129" s="292"/>
      <c r="OYM129" s="285"/>
      <c r="OYN129" s="286"/>
      <c r="OYO129" s="287"/>
      <c r="OYP129" s="286"/>
      <c r="OYQ129" s="288"/>
      <c r="OYR129" s="289"/>
      <c r="OYS129" s="289"/>
      <c r="OYT129" s="289"/>
      <c r="OYU129" s="289"/>
      <c r="OYV129" s="289"/>
      <c r="OYW129" s="289"/>
      <c r="OYX129" s="290"/>
      <c r="OYY129" s="291"/>
      <c r="OYZ129" s="289"/>
      <c r="OZA129" s="289"/>
      <c r="OZB129" s="289"/>
      <c r="OZC129" s="289"/>
      <c r="OZD129" s="289"/>
      <c r="OZE129" s="289"/>
      <c r="OZF129" s="289"/>
      <c r="OZG129" s="289"/>
      <c r="OZH129" s="289"/>
      <c r="OZI129" s="289"/>
      <c r="OZJ129" s="292"/>
      <c r="OZK129" s="293"/>
      <c r="OZL129" s="292"/>
      <c r="OZM129" s="292"/>
      <c r="OZN129" s="292"/>
      <c r="OZO129" s="285"/>
      <c r="OZP129" s="286"/>
      <c r="OZQ129" s="287"/>
      <c r="OZR129" s="286"/>
      <c r="OZS129" s="288"/>
      <c r="OZT129" s="289"/>
      <c r="OZU129" s="289"/>
      <c r="OZV129" s="289"/>
      <c r="OZW129" s="289"/>
      <c r="OZX129" s="289"/>
      <c r="OZY129" s="289"/>
      <c r="OZZ129" s="290"/>
      <c r="PAA129" s="291"/>
      <c r="PAB129" s="289"/>
      <c r="PAC129" s="289"/>
      <c r="PAD129" s="289"/>
      <c r="PAE129" s="289"/>
      <c r="PAF129" s="289"/>
      <c r="PAG129" s="289"/>
      <c r="PAH129" s="289"/>
      <c r="PAI129" s="289"/>
      <c r="PAJ129" s="289"/>
      <c r="PAK129" s="289"/>
      <c r="PAL129" s="292"/>
      <c r="PAM129" s="293"/>
      <c r="PAN129" s="292"/>
      <c r="PAO129" s="292"/>
      <c r="PAP129" s="292"/>
      <c r="PAQ129" s="285"/>
      <c r="PAR129" s="286"/>
      <c r="PAS129" s="287"/>
      <c r="PAT129" s="286"/>
      <c r="PAU129" s="288"/>
      <c r="PAV129" s="289"/>
      <c r="PAW129" s="289"/>
      <c r="PAX129" s="289"/>
      <c r="PAY129" s="289"/>
      <c r="PAZ129" s="289"/>
      <c r="PBA129" s="289"/>
      <c r="PBB129" s="290"/>
      <c r="PBC129" s="291"/>
      <c r="PBD129" s="289"/>
      <c r="PBE129" s="289"/>
      <c r="PBF129" s="289"/>
      <c r="PBG129" s="289"/>
      <c r="PBH129" s="289"/>
      <c r="PBI129" s="289"/>
      <c r="PBJ129" s="289"/>
      <c r="PBK129" s="289"/>
      <c r="PBL129" s="289"/>
      <c r="PBM129" s="289"/>
      <c r="PBN129" s="292"/>
      <c r="PBO129" s="293"/>
      <c r="PBP129" s="292"/>
      <c r="PBQ129" s="292"/>
      <c r="PBR129" s="292"/>
      <c r="PBS129" s="285"/>
      <c r="PBT129" s="286"/>
      <c r="PBU129" s="287"/>
      <c r="PBV129" s="286"/>
      <c r="PBW129" s="288"/>
      <c r="PBX129" s="289"/>
      <c r="PBY129" s="289"/>
      <c r="PBZ129" s="289"/>
      <c r="PCA129" s="289"/>
      <c r="PCB129" s="289"/>
      <c r="PCC129" s="289"/>
      <c r="PCD129" s="290"/>
      <c r="PCE129" s="291"/>
      <c r="PCF129" s="289"/>
      <c r="PCG129" s="289"/>
      <c r="PCH129" s="289"/>
      <c r="PCI129" s="289"/>
      <c r="PCJ129" s="289"/>
      <c r="PCK129" s="289"/>
      <c r="PCL129" s="289"/>
      <c r="PCM129" s="289"/>
      <c r="PCN129" s="289"/>
      <c r="PCO129" s="289"/>
      <c r="PCP129" s="292"/>
      <c r="PCQ129" s="293"/>
      <c r="PCR129" s="292"/>
      <c r="PCS129" s="292"/>
      <c r="PCT129" s="292"/>
      <c r="PCU129" s="285"/>
      <c r="PCV129" s="286"/>
      <c r="PCW129" s="287"/>
      <c r="PCX129" s="286"/>
      <c r="PCY129" s="288"/>
      <c r="PCZ129" s="289"/>
      <c r="PDA129" s="289"/>
      <c r="PDB129" s="289"/>
      <c r="PDC129" s="289"/>
      <c r="PDD129" s="289"/>
      <c r="PDE129" s="289"/>
      <c r="PDF129" s="290"/>
      <c r="PDG129" s="291"/>
      <c r="PDH129" s="289"/>
      <c r="PDI129" s="289"/>
      <c r="PDJ129" s="289"/>
      <c r="PDK129" s="289"/>
      <c r="PDL129" s="289"/>
      <c r="PDM129" s="289"/>
      <c r="PDN129" s="289"/>
      <c r="PDO129" s="289"/>
      <c r="PDP129" s="289"/>
      <c r="PDQ129" s="289"/>
      <c r="PDR129" s="292"/>
      <c r="PDS129" s="293"/>
      <c r="PDT129" s="292"/>
      <c r="PDU129" s="292"/>
      <c r="PDV129" s="292"/>
      <c r="PDW129" s="285"/>
      <c r="PDX129" s="286"/>
      <c r="PDY129" s="287"/>
      <c r="PDZ129" s="286"/>
      <c r="PEA129" s="288"/>
      <c r="PEB129" s="289"/>
      <c r="PEC129" s="289"/>
      <c r="PED129" s="289"/>
      <c r="PEE129" s="289"/>
      <c r="PEF129" s="289"/>
      <c r="PEG129" s="289"/>
      <c r="PEH129" s="290"/>
      <c r="PEI129" s="291"/>
      <c r="PEJ129" s="289"/>
      <c r="PEK129" s="289"/>
      <c r="PEL129" s="289"/>
      <c r="PEM129" s="289"/>
      <c r="PEN129" s="289"/>
      <c r="PEO129" s="289"/>
      <c r="PEP129" s="289"/>
      <c r="PEQ129" s="289"/>
      <c r="PER129" s="289"/>
      <c r="PES129" s="289"/>
      <c r="PET129" s="292"/>
      <c r="PEU129" s="293"/>
      <c r="PEV129" s="292"/>
      <c r="PEW129" s="292"/>
      <c r="PEX129" s="292"/>
      <c r="PEY129" s="285"/>
      <c r="PEZ129" s="286"/>
      <c r="PFA129" s="287"/>
      <c r="PFB129" s="286"/>
      <c r="PFC129" s="288"/>
      <c r="PFD129" s="289"/>
      <c r="PFE129" s="289"/>
      <c r="PFF129" s="289"/>
      <c r="PFG129" s="289"/>
      <c r="PFH129" s="289"/>
      <c r="PFI129" s="289"/>
      <c r="PFJ129" s="290"/>
      <c r="PFK129" s="291"/>
      <c r="PFL129" s="289"/>
      <c r="PFM129" s="289"/>
      <c r="PFN129" s="289"/>
      <c r="PFO129" s="289"/>
      <c r="PFP129" s="289"/>
      <c r="PFQ129" s="289"/>
      <c r="PFR129" s="289"/>
      <c r="PFS129" s="289"/>
      <c r="PFT129" s="289"/>
      <c r="PFU129" s="289"/>
      <c r="PFV129" s="292"/>
      <c r="PFW129" s="293"/>
      <c r="PFX129" s="292"/>
      <c r="PFY129" s="292"/>
      <c r="PFZ129" s="292"/>
      <c r="PGA129" s="285"/>
      <c r="PGB129" s="286"/>
      <c r="PGC129" s="287"/>
      <c r="PGD129" s="286"/>
      <c r="PGE129" s="288"/>
      <c r="PGF129" s="289"/>
      <c r="PGG129" s="289"/>
      <c r="PGH129" s="289"/>
      <c r="PGI129" s="289"/>
      <c r="PGJ129" s="289"/>
      <c r="PGK129" s="289"/>
      <c r="PGL129" s="290"/>
      <c r="PGM129" s="291"/>
      <c r="PGN129" s="289"/>
      <c r="PGO129" s="289"/>
      <c r="PGP129" s="289"/>
      <c r="PGQ129" s="289"/>
      <c r="PGR129" s="289"/>
      <c r="PGS129" s="289"/>
      <c r="PGT129" s="289"/>
      <c r="PGU129" s="289"/>
      <c r="PGV129" s="289"/>
      <c r="PGW129" s="289"/>
      <c r="PGX129" s="292"/>
      <c r="PGY129" s="293"/>
      <c r="PGZ129" s="292"/>
      <c r="PHA129" s="292"/>
      <c r="PHB129" s="292"/>
      <c r="PHC129" s="285"/>
      <c r="PHD129" s="286"/>
      <c r="PHE129" s="287"/>
      <c r="PHF129" s="286"/>
      <c r="PHG129" s="288"/>
      <c r="PHH129" s="289"/>
      <c r="PHI129" s="289"/>
      <c r="PHJ129" s="289"/>
      <c r="PHK129" s="289"/>
      <c r="PHL129" s="289"/>
      <c r="PHM129" s="289"/>
      <c r="PHN129" s="290"/>
      <c r="PHO129" s="291"/>
      <c r="PHP129" s="289"/>
      <c r="PHQ129" s="289"/>
      <c r="PHR129" s="289"/>
      <c r="PHS129" s="289"/>
      <c r="PHT129" s="289"/>
      <c r="PHU129" s="289"/>
      <c r="PHV129" s="289"/>
      <c r="PHW129" s="289"/>
      <c r="PHX129" s="289"/>
      <c r="PHY129" s="289"/>
      <c r="PHZ129" s="292"/>
      <c r="PIA129" s="293"/>
      <c r="PIB129" s="292"/>
      <c r="PIC129" s="292"/>
      <c r="PID129" s="292"/>
      <c r="PIE129" s="285"/>
      <c r="PIF129" s="286"/>
      <c r="PIG129" s="287"/>
      <c r="PIH129" s="286"/>
      <c r="PII129" s="288"/>
      <c r="PIJ129" s="289"/>
      <c r="PIK129" s="289"/>
      <c r="PIL129" s="289"/>
      <c r="PIM129" s="289"/>
      <c r="PIN129" s="289"/>
      <c r="PIO129" s="289"/>
      <c r="PIP129" s="290"/>
      <c r="PIQ129" s="291"/>
      <c r="PIR129" s="289"/>
      <c r="PIS129" s="289"/>
      <c r="PIT129" s="289"/>
      <c r="PIU129" s="289"/>
      <c r="PIV129" s="289"/>
      <c r="PIW129" s="289"/>
      <c r="PIX129" s="289"/>
      <c r="PIY129" s="289"/>
      <c r="PIZ129" s="289"/>
      <c r="PJA129" s="289"/>
      <c r="PJB129" s="292"/>
      <c r="PJC129" s="293"/>
      <c r="PJD129" s="292"/>
      <c r="PJE129" s="292"/>
      <c r="PJF129" s="292"/>
      <c r="PJG129" s="285"/>
      <c r="PJH129" s="286"/>
      <c r="PJI129" s="287"/>
      <c r="PJJ129" s="286"/>
      <c r="PJK129" s="288"/>
      <c r="PJL129" s="289"/>
      <c r="PJM129" s="289"/>
      <c r="PJN129" s="289"/>
      <c r="PJO129" s="289"/>
      <c r="PJP129" s="289"/>
      <c r="PJQ129" s="289"/>
      <c r="PJR129" s="290"/>
      <c r="PJS129" s="291"/>
      <c r="PJT129" s="289"/>
      <c r="PJU129" s="289"/>
      <c r="PJV129" s="289"/>
      <c r="PJW129" s="289"/>
      <c r="PJX129" s="289"/>
      <c r="PJY129" s="289"/>
      <c r="PJZ129" s="289"/>
      <c r="PKA129" s="289"/>
      <c r="PKB129" s="289"/>
      <c r="PKC129" s="289"/>
      <c r="PKD129" s="292"/>
      <c r="PKE129" s="293"/>
      <c r="PKF129" s="292"/>
      <c r="PKG129" s="292"/>
      <c r="PKH129" s="292"/>
      <c r="PKI129" s="285"/>
      <c r="PKJ129" s="286"/>
      <c r="PKK129" s="287"/>
      <c r="PKL129" s="286"/>
      <c r="PKM129" s="288"/>
      <c r="PKN129" s="289"/>
      <c r="PKO129" s="289"/>
      <c r="PKP129" s="289"/>
      <c r="PKQ129" s="289"/>
      <c r="PKR129" s="289"/>
      <c r="PKS129" s="289"/>
      <c r="PKT129" s="290"/>
      <c r="PKU129" s="291"/>
      <c r="PKV129" s="289"/>
      <c r="PKW129" s="289"/>
      <c r="PKX129" s="289"/>
      <c r="PKY129" s="289"/>
      <c r="PKZ129" s="289"/>
      <c r="PLA129" s="289"/>
      <c r="PLB129" s="289"/>
      <c r="PLC129" s="289"/>
      <c r="PLD129" s="289"/>
      <c r="PLE129" s="289"/>
      <c r="PLF129" s="292"/>
      <c r="PLG129" s="293"/>
      <c r="PLH129" s="292"/>
      <c r="PLI129" s="292"/>
      <c r="PLJ129" s="292"/>
      <c r="PLK129" s="285"/>
      <c r="PLL129" s="286"/>
      <c r="PLM129" s="287"/>
      <c r="PLN129" s="286"/>
      <c r="PLO129" s="288"/>
      <c r="PLP129" s="289"/>
      <c r="PLQ129" s="289"/>
      <c r="PLR129" s="289"/>
      <c r="PLS129" s="289"/>
      <c r="PLT129" s="289"/>
      <c r="PLU129" s="289"/>
      <c r="PLV129" s="290"/>
      <c r="PLW129" s="291"/>
      <c r="PLX129" s="289"/>
      <c r="PLY129" s="289"/>
      <c r="PLZ129" s="289"/>
      <c r="PMA129" s="289"/>
      <c r="PMB129" s="289"/>
      <c r="PMC129" s="289"/>
      <c r="PMD129" s="289"/>
      <c r="PME129" s="289"/>
      <c r="PMF129" s="289"/>
      <c r="PMG129" s="289"/>
      <c r="PMH129" s="292"/>
      <c r="PMI129" s="293"/>
      <c r="PMJ129" s="292"/>
      <c r="PMK129" s="292"/>
      <c r="PML129" s="292"/>
      <c r="PMM129" s="285"/>
      <c r="PMN129" s="286"/>
      <c r="PMO129" s="287"/>
      <c r="PMP129" s="286"/>
      <c r="PMQ129" s="288"/>
      <c r="PMR129" s="289"/>
      <c r="PMS129" s="289"/>
      <c r="PMT129" s="289"/>
      <c r="PMU129" s="289"/>
      <c r="PMV129" s="289"/>
      <c r="PMW129" s="289"/>
      <c r="PMX129" s="290"/>
      <c r="PMY129" s="291"/>
      <c r="PMZ129" s="289"/>
      <c r="PNA129" s="289"/>
      <c r="PNB129" s="289"/>
      <c r="PNC129" s="289"/>
      <c r="PND129" s="289"/>
      <c r="PNE129" s="289"/>
      <c r="PNF129" s="289"/>
      <c r="PNG129" s="289"/>
      <c r="PNH129" s="289"/>
      <c r="PNI129" s="289"/>
      <c r="PNJ129" s="292"/>
      <c r="PNK129" s="293"/>
      <c r="PNL129" s="292"/>
      <c r="PNM129" s="292"/>
      <c r="PNN129" s="292"/>
      <c r="PNO129" s="285"/>
      <c r="PNP129" s="286"/>
      <c r="PNQ129" s="287"/>
      <c r="PNR129" s="286"/>
      <c r="PNS129" s="288"/>
      <c r="PNT129" s="289"/>
      <c r="PNU129" s="289"/>
      <c r="PNV129" s="289"/>
      <c r="PNW129" s="289"/>
      <c r="PNX129" s="289"/>
      <c r="PNY129" s="289"/>
      <c r="PNZ129" s="290"/>
      <c r="POA129" s="291"/>
      <c r="POB129" s="289"/>
      <c r="POC129" s="289"/>
      <c r="POD129" s="289"/>
      <c r="POE129" s="289"/>
      <c r="POF129" s="289"/>
      <c r="POG129" s="289"/>
      <c r="POH129" s="289"/>
      <c r="POI129" s="289"/>
      <c r="POJ129" s="289"/>
      <c r="POK129" s="289"/>
      <c r="POL129" s="292"/>
      <c r="POM129" s="293"/>
      <c r="PON129" s="292"/>
      <c r="POO129" s="292"/>
      <c r="POP129" s="292"/>
      <c r="POQ129" s="285"/>
      <c r="POR129" s="286"/>
      <c r="POS129" s="287"/>
      <c r="POT129" s="286"/>
      <c r="POU129" s="288"/>
      <c r="POV129" s="289"/>
      <c r="POW129" s="289"/>
      <c r="POX129" s="289"/>
      <c r="POY129" s="289"/>
      <c r="POZ129" s="289"/>
      <c r="PPA129" s="289"/>
      <c r="PPB129" s="290"/>
      <c r="PPC129" s="291"/>
      <c r="PPD129" s="289"/>
      <c r="PPE129" s="289"/>
      <c r="PPF129" s="289"/>
      <c r="PPG129" s="289"/>
      <c r="PPH129" s="289"/>
      <c r="PPI129" s="289"/>
      <c r="PPJ129" s="289"/>
      <c r="PPK129" s="289"/>
      <c r="PPL129" s="289"/>
      <c r="PPM129" s="289"/>
      <c r="PPN129" s="292"/>
      <c r="PPO129" s="293"/>
      <c r="PPP129" s="292"/>
      <c r="PPQ129" s="292"/>
      <c r="PPR129" s="292"/>
      <c r="PPS129" s="285"/>
      <c r="PPT129" s="286"/>
      <c r="PPU129" s="287"/>
      <c r="PPV129" s="286"/>
      <c r="PPW129" s="288"/>
      <c r="PPX129" s="289"/>
      <c r="PPY129" s="289"/>
      <c r="PPZ129" s="289"/>
      <c r="PQA129" s="289"/>
      <c r="PQB129" s="289"/>
      <c r="PQC129" s="289"/>
      <c r="PQD129" s="290"/>
      <c r="PQE129" s="291"/>
      <c r="PQF129" s="289"/>
      <c r="PQG129" s="289"/>
      <c r="PQH129" s="289"/>
      <c r="PQI129" s="289"/>
      <c r="PQJ129" s="289"/>
      <c r="PQK129" s="289"/>
      <c r="PQL129" s="289"/>
      <c r="PQM129" s="289"/>
      <c r="PQN129" s="289"/>
      <c r="PQO129" s="289"/>
      <c r="PQP129" s="292"/>
      <c r="PQQ129" s="293"/>
      <c r="PQR129" s="292"/>
      <c r="PQS129" s="292"/>
      <c r="PQT129" s="292"/>
      <c r="PQU129" s="285"/>
      <c r="PQV129" s="286"/>
      <c r="PQW129" s="287"/>
      <c r="PQX129" s="286"/>
      <c r="PQY129" s="288"/>
      <c r="PQZ129" s="289"/>
      <c r="PRA129" s="289"/>
      <c r="PRB129" s="289"/>
      <c r="PRC129" s="289"/>
      <c r="PRD129" s="289"/>
      <c r="PRE129" s="289"/>
      <c r="PRF129" s="290"/>
      <c r="PRG129" s="291"/>
      <c r="PRH129" s="289"/>
      <c r="PRI129" s="289"/>
      <c r="PRJ129" s="289"/>
      <c r="PRK129" s="289"/>
      <c r="PRL129" s="289"/>
      <c r="PRM129" s="289"/>
      <c r="PRN129" s="289"/>
      <c r="PRO129" s="289"/>
      <c r="PRP129" s="289"/>
      <c r="PRQ129" s="289"/>
      <c r="PRR129" s="292"/>
      <c r="PRS129" s="293"/>
      <c r="PRT129" s="292"/>
      <c r="PRU129" s="292"/>
      <c r="PRV129" s="292"/>
      <c r="PRW129" s="285"/>
      <c r="PRX129" s="286"/>
      <c r="PRY129" s="287"/>
      <c r="PRZ129" s="286"/>
      <c r="PSA129" s="288"/>
      <c r="PSB129" s="289"/>
      <c r="PSC129" s="289"/>
      <c r="PSD129" s="289"/>
      <c r="PSE129" s="289"/>
      <c r="PSF129" s="289"/>
      <c r="PSG129" s="289"/>
      <c r="PSH129" s="290"/>
      <c r="PSI129" s="291"/>
      <c r="PSJ129" s="289"/>
      <c r="PSK129" s="289"/>
      <c r="PSL129" s="289"/>
      <c r="PSM129" s="289"/>
      <c r="PSN129" s="289"/>
      <c r="PSO129" s="289"/>
      <c r="PSP129" s="289"/>
      <c r="PSQ129" s="289"/>
      <c r="PSR129" s="289"/>
      <c r="PSS129" s="289"/>
      <c r="PST129" s="292"/>
      <c r="PSU129" s="293"/>
      <c r="PSV129" s="292"/>
      <c r="PSW129" s="292"/>
      <c r="PSX129" s="292"/>
      <c r="PSY129" s="285"/>
      <c r="PSZ129" s="286"/>
      <c r="PTA129" s="287"/>
      <c r="PTB129" s="286"/>
      <c r="PTC129" s="288"/>
      <c r="PTD129" s="289"/>
      <c r="PTE129" s="289"/>
      <c r="PTF129" s="289"/>
      <c r="PTG129" s="289"/>
      <c r="PTH129" s="289"/>
      <c r="PTI129" s="289"/>
      <c r="PTJ129" s="290"/>
      <c r="PTK129" s="291"/>
      <c r="PTL129" s="289"/>
      <c r="PTM129" s="289"/>
      <c r="PTN129" s="289"/>
      <c r="PTO129" s="289"/>
      <c r="PTP129" s="289"/>
      <c r="PTQ129" s="289"/>
      <c r="PTR129" s="289"/>
      <c r="PTS129" s="289"/>
      <c r="PTT129" s="289"/>
      <c r="PTU129" s="289"/>
      <c r="PTV129" s="292"/>
      <c r="PTW129" s="293"/>
      <c r="PTX129" s="292"/>
      <c r="PTY129" s="292"/>
      <c r="PTZ129" s="292"/>
      <c r="PUA129" s="285"/>
      <c r="PUB129" s="286"/>
      <c r="PUC129" s="287"/>
      <c r="PUD129" s="286"/>
      <c r="PUE129" s="288"/>
      <c r="PUF129" s="289"/>
      <c r="PUG129" s="289"/>
      <c r="PUH129" s="289"/>
      <c r="PUI129" s="289"/>
      <c r="PUJ129" s="289"/>
      <c r="PUK129" s="289"/>
      <c r="PUL129" s="290"/>
      <c r="PUM129" s="291"/>
      <c r="PUN129" s="289"/>
      <c r="PUO129" s="289"/>
      <c r="PUP129" s="289"/>
      <c r="PUQ129" s="289"/>
      <c r="PUR129" s="289"/>
      <c r="PUS129" s="289"/>
      <c r="PUT129" s="289"/>
      <c r="PUU129" s="289"/>
      <c r="PUV129" s="289"/>
      <c r="PUW129" s="289"/>
      <c r="PUX129" s="292"/>
      <c r="PUY129" s="293"/>
      <c r="PUZ129" s="292"/>
      <c r="PVA129" s="292"/>
      <c r="PVB129" s="292"/>
      <c r="PVC129" s="285"/>
      <c r="PVD129" s="286"/>
      <c r="PVE129" s="287"/>
      <c r="PVF129" s="286"/>
      <c r="PVG129" s="288"/>
      <c r="PVH129" s="289"/>
      <c r="PVI129" s="289"/>
      <c r="PVJ129" s="289"/>
      <c r="PVK129" s="289"/>
      <c r="PVL129" s="289"/>
      <c r="PVM129" s="289"/>
      <c r="PVN129" s="290"/>
      <c r="PVO129" s="291"/>
      <c r="PVP129" s="289"/>
      <c r="PVQ129" s="289"/>
      <c r="PVR129" s="289"/>
      <c r="PVS129" s="289"/>
      <c r="PVT129" s="289"/>
      <c r="PVU129" s="289"/>
      <c r="PVV129" s="289"/>
      <c r="PVW129" s="289"/>
      <c r="PVX129" s="289"/>
      <c r="PVY129" s="289"/>
      <c r="PVZ129" s="292"/>
      <c r="PWA129" s="293"/>
      <c r="PWB129" s="292"/>
      <c r="PWC129" s="292"/>
      <c r="PWD129" s="292"/>
      <c r="PWE129" s="285"/>
      <c r="PWF129" s="286"/>
      <c r="PWG129" s="287"/>
      <c r="PWH129" s="286"/>
      <c r="PWI129" s="288"/>
      <c r="PWJ129" s="289"/>
      <c r="PWK129" s="289"/>
      <c r="PWL129" s="289"/>
      <c r="PWM129" s="289"/>
      <c r="PWN129" s="289"/>
      <c r="PWO129" s="289"/>
      <c r="PWP129" s="290"/>
      <c r="PWQ129" s="291"/>
      <c r="PWR129" s="289"/>
      <c r="PWS129" s="289"/>
      <c r="PWT129" s="289"/>
      <c r="PWU129" s="289"/>
      <c r="PWV129" s="289"/>
      <c r="PWW129" s="289"/>
      <c r="PWX129" s="289"/>
      <c r="PWY129" s="289"/>
      <c r="PWZ129" s="289"/>
      <c r="PXA129" s="289"/>
      <c r="PXB129" s="292"/>
      <c r="PXC129" s="293"/>
      <c r="PXD129" s="292"/>
      <c r="PXE129" s="292"/>
      <c r="PXF129" s="292"/>
      <c r="PXG129" s="285"/>
      <c r="PXH129" s="286"/>
      <c r="PXI129" s="287"/>
      <c r="PXJ129" s="286"/>
      <c r="PXK129" s="288"/>
      <c r="PXL129" s="289"/>
      <c r="PXM129" s="289"/>
      <c r="PXN129" s="289"/>
      <c r="PXO129" s="289"/>
      <c r="PXP129" s="289"/>
      <c r="PXQ129" s="289"/>
      <c r="PXR129" s="290"/>
      <c r="PXS129" s="291"/>
      <c r="PXT129" s="289"/>
      <c r="PXU129" s="289"/>
      <c r="PXV129" s="289"/>
      <c r="PXW129" s="289"/>
      <c r="PXX129" s="289"/>
      <c r="PXY129" s="289"/>
      <c r="PXZ129" s="289"/>
      <c r="PYA129" s="289"/>
      <c r="PYB129" s="289"/>
      <c r="PYC129" s="289"/>
      <c r="PYD129" s="292"/>
      <c r="PYE129" s="293"/>
      <c r="PYF129" s="292"/>
      <c r="PYG129" s="292"/>
      <c r="PYH129" s="292"/>
      <c r="PYI129" s="285"/>
      <c r="PYJ129" s="286"/>
      <c r="PYK129" s="287"/>
      <c r="PYL129" s="286"/>
      <c r="PYM129" s="288"/>
      <c r="PYN129" s="289"/>
      <c r="PYO129" s="289"/>
      <c r="PYP129" s="289"/>
      <c r="PYQ129" s="289"/>
      <c r="PYR129" s="289"/>
      <c r="PYS129" s="289"/>
      <c r="PYT129" s="290"/>
      <c r="PYU129" s="291"/>
      <c r="PYV129" s="289"/>
      <c r="PYW129" s="289"/>
      <c r="PYX129" s="289"/>
      <c r="PYY129" s="289"/>
      <c r="PYZ129" s="289"/>
      <c r="PZA129" s="289"/>
      <c r="PZB129" s="289"/>
      <c r="PZC129" s="289"/>
      <c r="PZD129" s="289"/>
      <c r="PZE129" s="289"/>
      <c r="PZF129" s="292"/>
      <c r="PZG129" s="293"/>
      <c r="PZH129" s="292"/>
      <c r="PZI129" s="292"/>
      <c r="PZJ129" s="292"/>
      <c r="PZK129" s="285"/>
      <c r="PZL129" s="286"/>
      <c r="PZM129" s="287"/>
      <c r="PZN129" s="286"/>
      <c r="PZO129" s="288"/>
      <c r="PZP129" s="289"/>
      <c r="PZQ129" s="289"/>
      <c r="PZR129" s="289"/>
      <c r="PZS129" s="289"/>
      <c r="PZT129" s="289"/>
      <c r="PZU129" s="289"/>
      <c r="PZV129" s="290"/>
      <c r="PZW129" s="291"/>
      <c r="PZX129" s="289"/>
      <c r="PZY129" s="289"/>
      <c r="PZZ129" s="289"/>
      <c r="QAA129" s="289"/>
      <c r="QAB129" s="289"/>
      <c r="QAC129" s="289"/>
      <c r="QAD129" s="289"/>
      <c r="QAE129" s="289"/>
      <c r="QAF129" s="289"/>
      <c r="QAG129" s="289"/>
      <c r="QAH129" s="292"/>
      <c r="QAI129" s="293"/>
      <c r="QAJ129" s="292"/>
      <c r="QAK129" s="292"/>
      <c r="QAL129" s="292"/>
      <c r="QAM129" s="285"/>
      <c r="QAN129" s="286"/>
      <c r="QAO129" s="287"/>
      <c r="QAP129" s="286"/>
      <c r="QAQ129" s="288"/>
      <c r="QAR129" s="289"/>
      <c r="QAS129" s="289"/>
      <c r="QAT129" s="289"/>
      <c r="QAU129" s="289"/>
      <c r="QAV129" s="289"/>
      <c r="QAW129" s="289"/>
      <c r="QAX129" s="290"/>
      <c r="QAY129" s="291"/>
      <c r="QAZ129" s="289"/>
      <c r="QBA129" s="289"/>
      <c r="QBB129" s="289"/>
      <c r="QBC129" s="289"/>
      <c r="QBD129" s="289"/>
      <c r="QBE129" s="289"/>
      <c r="QBF129" s="289"/>
      <c r="QBG129" s="289"/>
      <c r="QBH129" s="289"/>
      <c r="QBI129" s="289"/>
      <c r="QBJ129" s="292"/>
      <c r="QBK129" s="293"/>
      <c r="QBL129" s="292"/>
      <c r="QBM129" s="292"/>
      <c r="QBN129" s="292"/>
      <c r="QBO129" s="285"/>
      <c r="QBP129" s="286"/>
      <c r="QBQ129" s="287"/>
      <c r="QBR129" s="286"/>
      <c r="QBS129" s="288"/>
      <c r="QBT129" s="289"/>
      <c r="QBU129" s="289"/>
      <c r="QBV129" s="289"/>
      <c r="QBW129" s="289"/>
      <c r="QBX129" s="289"/>
      <c r="QBY129" s="289"/>
      <c r="QBZ129" s="290"/>
      <c r="QCA129" s="291"/>
      <c r="QCB129" s="289"/>
      <c r="QCC129" s="289"/>
      <c r="QCD129" s="289"/>
      <c r="QCE129" s="289"/>
      <c r="QCF129" s="289"/>
      <c r="QCG129" s="289"/>
      <c r="QCH129" s="289"/>
      <c r="QCI129" s="289"/>
      <c r="QCJ129" s="289"/>
      <c r="QCK129" s="289"/>
      <c r="QCL129" s="292"/>
      <c r="QCM129" s="293"/>
      <c r="QCN129" s="292"/>
      <c r="QCO129" s="292"/>
      <c r="QCP129" s="292"/>
      <c r="QCQ129" s="285"/>
      <c r="QCR129" s="286"/>
      <c r="QCS129" s="287"/>
      <c r="QCT129" s="286"/>
      <c r="QCU129" s="288"/>
      <c r="QCV129" s="289"/>
      <c r="QCW129" s="289"/>
      <c r="QCX129" s="289"/>
      <c r="QCY129" s="289"/>
      <c r="QCZ129" s="289"/>
      <c r="QDA129" s="289"/>
      <c r="QDB129" s="290"/>
      <c r="QDC129" s="291"/>
      <c r="QDD129" s="289"/>
      <c r="QDE129" s="289"/>
      <c r="QDF129" s="289"/>
      <c r="QDG129" s="289"/>
      <c r="QDH129" s="289"/>
      <c r="QDI129" s="289"/>
      <c r="QDJ129" s="289"/>
      <c r="QDK129" s="289"/>
      <c r="QDL129" s="289"/>
      <c r="QDM129" s="289"/>
      <c r="QDN129" s="292"/>
      <c r="QDO129" s="293"/>
      <c r="QDP129" s="292"/>
      <c r="QDQ129" s="292"/>
      <c r="QDR129" s="292"/>
      <c r="QDS129" s="285"/>
      <c r="QDT129" s="286"/>
      <c r="QDU129" s="287"/>
      <c r="QDV129" s="286"/>
      <c r="QDW129" s="288"/>
      <c r="QDX129" s="289"/>
      <c r="QDY129" s="289"/>
      <c r="QDZ129" s="289"/>
      <c r="QEA129" s="289"/>
      <c r="QEB129" s="289"/>
      <c r="QEC129" s="289"/>
      <c r="QED129" s="290"/>
      <c r="QEE129" s="291"/>
      <c r="QEF129" s="289"/>
      <c r="QEG129" s="289"/>
      <c r="QEH129" s="289"/>
      <c r="QEI129" s="289"/>
      <c r="QEJ129" s="289"/>
      <c r="QEK129" s="289"/>
      <c r="QEL129" s="289"/>
      <c r="QEM129" s="289"/>
      <c r="QEN129" s="289"/>
      <c r="QEO129" s="289"/>
      <c r="QEP129" s="292"/>
      <c r="QEQ129" s="293"/>
      <c r="QER129" s="292"/>
      <c r="QES129" s="292"/>
      <c r="QET129" s="292"/>
      <c r="QEU129" s="285"/>
      <c r="QEV129" s="286"/>
      <c r="QEW129" s="287"/>
      <c r="QEX129" s="286"/>
      <c r="QEY129" s="288"/>
      <c r="QEZ129" s="289"/>
      <c r="QFA129" s="289"/>
      <c r="QFB129" s="289"/>
      <c r="QFC129" s="289"/>
      <c r="QFD129" s="289"/>
      <c r="QFE129" s="289"/>
      <c r="QFF129" s="290"/>
      <c r="QFG129" s="291"/>
      <c r="QFH129" s="289"/>
      <c r="QFI129" s="289"/>
      <c r="QFJ129" s="289"/>
      <c r="QFK129" s="289"/>
      <c r="QFL129" s="289"/>
      <c r="QFM129" s="289"/>
      <c r="QFN129" s="289"/>
      <c r="QFO129" s="289"/>
      <c r="QFP129" s="289"/>
      <c r="QFQ129" s="289"/>
      <c r="QFR129" s="292"/>
      <c r="QFS129" s="293"/>
      <c r="QFT129" s="292"/>
      <c r="QFU129" s="292"/>
      <c r="QFV129" s="292"/>
      <c r="QFW129" s="285"/>
      <c r="QFX129" s="286"/>
      <c r="QFY129" s="287"/>
      <c r="QFZ129" s="286"/>
      <c r="QGA129" s="288"/>
      <c r="QGB129" s="289"/>
      <c r="QGC129" s="289"/>
      <c r="QGD129" s="289"/>
      <c r="QGE129" s="289"/>
      <c r="QGF129" s="289"/>
      <c r="QGG129" s="289"/>
      <c r="QGH129" s="290"/>
      <c r="QGI129" s="291"/>
      <c r="QGJ129" s="289"/>
      <c r="QGK129" s="289"/>
      <c r="QGL129" s="289"/>
      <c r="QGM129" s="289"/>
      <c r="QGN129" s="289"/>
      <c r="QGO129" s="289"/>
      <c r="QGP129" s="289"/>
      <c r="QGQ129" s="289"/>
      <c r="QGR129" s="289"/>
      <c r="QGS129" s="289"/>
      <c r="QGT129" s="292"/>
      <c r="QGU129" s="293"/>
      <c r="QGV129" s="292"/>
      <c r="QGW129" s="292"/>
      <c r="QGX129" s="292"/>
      <c r="QGY129" s="285"/>
      <c r="QGZ129" s="286"/>
      <c r="QHA129" s="287"/>
      <c r="QHB129" s="286"/>
      <c r="QHC129" s="288"/>
      <c r="QHD129" s="289"/>
      <c r="QHE129" s="289"/>
      <c r="QHF129" s="289"/>
      <c r="QHG129" s="289"/>
      <c r="QHH129" s="289"/>
      <c r="QHI129" s="289"/>
      <c r="QHJ129" s="290"/>
      <c r="QHK129" s="291"/>
      <c r="QHL129" s="289"/>
      <c r="QHM129" s="289"/>
      <c r="QHN129" s="289"/>
      <c r="QHO129" s="289"/>
      <c r="QHP129" s="289"/>
      <c r="QHQ129" s="289"/>
      <c r="QHR129" s="289"/>
      <c r="QHS129" s="289"/>
      <c r="QHT129" s="289"/>
      <c r="QHU129" s="289"/>
      <c r="QHV129" s="292"/>
      <c r="QHW129" s="293"/>
      <c r="QHX129" s="292"/>
      <c r="QHY129" s="292"/>
      <c r="QHZ129" s="292"/>
      <c r="QIA129" s="285"/>
      <c r="QIB129" s="286"/>
      <c r="QIC129" s="287"/>
      <c r="QID129" s="286"/>
      <c r="QIE129" s="288"/>
      <c r="QIF129" s="289"/>
      <c r="QIG129" s="289"/>
      <c r="QIH129" s="289"/>
      <c r="QII129" s="289"/>
      <c r="QIJ129" s="289"/>
      <c r="QIK129" s="289"/>
      <c r="QIL129" s="290"/>
      <c r="QIM129" s="291"/>
      <c r="QIN129" s="289"/>
      <c r="QIO129" s="289"/>
      <c r="QIP129" s="289"/>
      <c r="QIQ129" s="289"/>
      <c r="QIR129" s="289"/>
      <c r="QIS129" s="289"/>
      <c r="QIT129" s="289"/>
      <c r="QIU129" s="289"/>
      <c r="QIV129" s="289"/>
      <c r="QIW129" s="289"/>
      <c r="QIX129" s="292"/>
      <c r="QIY129" s="293"/>
      <c r="QIZ129" s="292"/>
      <c r="QJA129" s="292"/>
      <c r="QJB129" s="292"/>
      <c r="QJC129" s="285"/>
      <c r="QJD129" s="286"/>
      <c r="QJE129" s="287"/>
      <c r="QJF129" s="286"/>
      <c r="QJG129" s="288"/>
      <c r="QJH129" s="289"/>
      <c r="QJI129" s="289"/>
      <c r="QJJ129" s="289"/>
      <c r="QJK129" s="289"/>
      <c r="QJL129" s="289"/>
      <c r="QJM129" s="289"/>
      <c r="QJN129" s="290"/>
      <c r="QJO129" s="291"/>
      <c r="QJP129" s="289"/>
      <c r="QJQ129" s="289"/>
      <c r="QJR129" s="289"/>
      <c r="QJS129" s="289"/>
      <c r="QJT129" s="289"/>
      <c r="QJU129" s="289"/>
      <c r="QJV129" s="289"/>
      <c r="QJW129" s="289"/>
      <c r="QJX129" s="289"/>
      <c r="QJY129" s="289"/>
      <c r="QJZ129" s="292"/>
      <c r="QKA129" s="293"/>
      <c r="QKB129" s="292"/>
      <c r="QKC129" s="292"/>
      <c r="QKD129" s="292"/>
      <c r="QKE129" s="285"/>
      <c r="QKF129" s="286"/>
      <c r="QKG129" s="287"/>
      <c r="QKH129" s="286"/>
      <c r="QKI129" s="288"/>
      <c r="QKJ129" s="289"/>
      <c r="QKK129" s="289"/>
      <c r="QKL129" s="289"/>
      <c r="QKM129" s="289"/>
      <c r="QKN129" s="289"/>
      <c r="QKO129" s="289"/>
      <c r="QKP129" s="290"/>
      <c r="QKQ129" s="291"/>
      <c r="QKR129" s="289"/>
      <c r="QKS129" s="289"/>
      <c r="QKT129" s="289"/>
      <c r="QKU129" s="289"/>
      <c r="QKV129" s="289"/>
      <c r="QKW129" s="289"/>
      <c r="QKX129" s="289"/>
      <c r="QKY129" s="289"/>
      <c r="QKZ129" s="289"/>
      <c r="QLA129" s="289"/>
      <c r="QLB129" s="292"/>
      <c r="QLC129" s="293"/>
      <c r="QLD129" s="292"/>
      <c r="QLE129" s="292"/>
      <c r="QLF129" s="292"/>
      <c r="QLG129" s="285"/>
      <c r="QLH129" s="286"/>
      <c r="QLI129" s="287"/>
      <c r="QLJ129" s="286"/>
      <c r="QLK129" s="288"/>
      <c r="QLL129" s="289"/>
      <c r="QLM129" s="289"/>
      <c r="QLN129" s="289"/>
      <c r="QLO129" s="289"/>
      <c r="QLP129" s="289"/>
      <c r="QLQ129" s="289"/>
      <c r="QLR129" s="290"/>
      <c r="QLS129" s="291"/>
      <c r="QLT129" s="289"/>
      <c r="QLU129" s="289"/>
      <c r="QLV129" s="289"/>
      <c r="QLW129" s="289"/>
      <c r="QLX129" s="289"/>
      <c r="QLY129" s="289"/>
      <c r="QLZ129" s="289"/>
      <c r="QMA129" s="289"/>
      <c r="QMB129" s="289"/>
      <c r="QMC129" s="289"/>
      <c r="QMD129" s="292"/>
      <c r="QME129" s="293"/>
      <c r="QMF129" s="292"/>
      <c r="QMG129" s="292"/>
      <c r="QMH129" s="292"/>
      <c r="QMI129" s="285"/>
      <c r="QMJ129" s="286"/>
      <c r="QMK129" s="287"/>
      <c r="QML129" s="286"/>
      <c r="QMM129" s="288"/>
      <c r="QMN129" s="289"/>
      <c r="QMO129" s="289"/>
      <c r="QMP129" s="289"/>
      <c r="QMQ129" s="289"/>
      <c r="QMR129" s="289"/>
      <c r="QMS129" s="289"/>
      <c r="QMT129" s="290"/>
      <c r="QMU129" s="291"/>
      <c r="QMV129" s="289"/>
      <c r="QMW129" s="289"/>
      <c r="QMX129" s="289"/>
      <c r="QMY129" s="289"/>
      <c r="QMZ129" s="289"/>
      <c r="QNA129" s="289"/>
      <c r="QNB129" s="289"/>
      <c r="QNC129" s="289"/>
      <c r="QND129" s="289"/>
      <c r="QNE129" s="289"/>
      <c r="QNF129" s="292"/>
      <c r="QNG129" s="293"/>
      <c r="QNH129" s="292"/>
      <c r="QNI129" s="292"/>
      <c r="QNJ129" s="292"/>
      <c r="QNK129" s="285"/>
      <c r="QNL129" s="286"/>
      <c r="QNM129" s="287"/>
      <c r="QNN129" s="286"/>
      <c r="QNO129" s="288"/>
      <c r="QNP129" s="289"/>
      <c r="QNQ129" s="289"/>
      <c r="QNR129" s="289"/>
      <c r="QNS129" s="289"/>
      <c r="QNT129" s="289"/>
      <c r="QNU129" s="289"/>
      <c r="QNV129" s="290"/>
      <c r="QNW129" s="291"/>
      <c r="QNX129" s="289"/>
      <c r="QNY129" s="289"/>
      <c r="QNZ129" s="289"/>
      <c r="QOA129" s="289"/>
      <c r="QOB129" s="289"/>
      <c r="QOC129" s="289"/>
      <c r="QOD129" s="289"/>
      <c r="QOE129" s="289"/>
      <c r="QOF129" s="289"/>
      <c r="QOG129" s="289"/>
      <c r="QOH129" s="292"/>
      <c r="QOI129" s="293"/>
      <c r="QOJ129" s="292"/>
      <c r="QOK129" s="292"/>
      <c r="QOL129" s="292"/>
      <c r="QOM129" s="285"/>
      <c r="QON129" s="286"/>
      <c r="QOO129" s="287"/>
      <c r="QOP129" s="286"/>
      <c r="QOQ129" s="288"/>
      <c r="QOR129" s="289"/>
      <c r="QOS129" s="289"/>
      <c r="QOT129" s="289"/>
      <c r="QOU129" s="289"/>
      <c r="QOV129" s="289"/>
      <c r="QOW129" s="289"/>
      <c r="QOX129" s="290"/>
      <c r="QOY129" s="291"/>
      <c r="QOZ129" s="289"/>
      <c r="QPA129" s="289"/>
      <c r="QPB129" s="289"/>
      <c r="QPC129" s="289"/>
      <c r="QPD129" s="289"/>
      <c r="QPE129" s="289"/>
      <c r="QPF129" s="289"/>
      <c r="QPG129" s="289"/>
      <c r="QPH129" s="289"/>
      <c r="QPI129" s="289"/>
      <c r="QPJ129" s="292"/>
      <c r="QPK129" s="293"/>
      <c r="QPL129" s="292"/>
      <c r="QPM129" s="292"/>
      <c r="QPN129" s="292"/>
      <c r="QPO129" s="285"/>
      <c r="QPP129" s="286"/>
      <c r="QPQ129" s="287"/>
      <c r="QPR129" s="286"/>
      <c r="QPS129" s="288"/>
      <c r="QPT129" s="289"/>
      <c r="QPU129" s="289"/>
      <c r="QPV129" s="289"/>
      <c r="QPW129" s="289"/>
      <c r="QPX129" s="289"/>
      <c r="QPY129" s="289"/>
      <c r="QPZ129" s="290"/>
      <c r="QQA129" s="291"/>
      <c r="QQB129" s="289"/>
      <c r="QQC129" s="289"/>
      <c r="QQD129" s="289"/>
      <c r="QQE129" s="289"/>
      <c r="QQF129" s="289"/>
      <c r="QQG129" s="289"/>
      <c r="QQH129" s="289"/>
      <c r="QQI129" s="289"/>
      <c r="QQJ129" s="289"/>
      <c r="QQK129" s="289"/>
      <c r="QQL129" s="292"/>
      <c r="QQM129" s="293"/>
      <c r="QQN129" s="292"/>
      <c r="QQO129" s="292"/>
      <c r="QQP129" s="292"/>
      <c r="QQQ129" s="285"/>
      <c r="QQR129" s="286"/>
      <c r="QQS129" s="287"/>
      <c r="QQT129" s="286"/>
      <c r="QQU129" s="288"/>
      <c r="QQV129" s="289"/>
      <c r="QQW129" s="289"/>
      <c r="QQX129" s="289"/>
      <c r="QQY129" s="289"/>
      <c r="QQZ129" s="289"/>
      <c r="QRA129" s="289"/>
      <c r="QRB129" s="290"/>
      <c r="QRC129" s="291"/>
      <c r="QRD129" s="289"/>
      <c r="QRE129" s="289"/>
      <c r="QRF129" s="289"/>
      <c r="QRG129" s="289"/>
      <c r="QRH129" s="289"/>
      <c r="QRI129" s="289"/>
      <c r="QRJ129" s="289"/>
      <c r="QRK129" s="289"/>
      <c r="QRL129" s="289"/>
      <c r="QRM129" s="289"/>
      <c r="QRN129" s="292"/>
      <c r="QRO129" s="293"/>
      <c r="QRP129" s="292"/>
      <c r="QRQ129" s="292"/>
      <c r="QRR129" s="292"/>
      <c r="QRS129" s="285"/>
      <c r="QRT129" s="286"/>
      <c r="QRU129" s="287"/>
      <c r="QRV129" s="286"/>
      <c r="QRW129" s="288"/>
      <c r="QRX129" s="289"/>
      <c r="QRY129" s="289"/>
      <c r="QRZ129" s="289"/>
      <c r="QSA129" s="289"/>
      <c r="QSB129" s="289"/>
      <c r="QSC129" s="289"/>
      <c r="QSD129" s="290"/>
      <c r="QSE129" s="291"/>
      <c r="QSF129" s="289"/>
      <c r="QSG129" s="289"/>
      <c r="QSH129" s="289"/>
      <c r="QSI129" s="289"/>
      <c r="QSJ129" s="289"/>
      <c r="QSK129" s="289"/>
      <c r="QSL129" s="289"/>
      <c r="QSM129" s="289"/>
      <c r="QSN129" s="289"/>
      <c r="QSO129" s="289"/>
      <c r="QSP129" s="292"/>
      <c r="QSQ129" s="293"/>
      <c r="QSR129" s="292"/>
      <c r="QSS129" s="292"/>
      <c r="QST129" s="292"/>
      <c r="QSU129" s="285"/>
      <c r="QSV129" s="286"/>
      <c r="QSW129" s="287"/>
      <c r="QSX129" s="286"/>
      <c r="QSY129" s="288"/>
      <c r="QSZ129" s="289"/>
      <c r="QTA129" s="289"/>
      <c r="QTB129" s="289"/>
      <c r="QTC129" s="289"/>
      <c r="QTD129" s="289"/>
      <c r="QTE129" s="289"/>
      <c r="QTF129" s="290"/>
      <c r="QTG129" s="291"/>
      <c r="QTH129" s="289"/>
      <c r="QTI129" s="289"/>
      <c r="QTJ129" s="289"/>
      <c r="QTK129" s="289"/>
      <c r="QTL129" s="289"/>
      <c r="QTM129" s="289"/>
      <c r="QTN129" s="289"/>
      <c r="QTO129" s="289"/>
      <c r="QTP129" s="289"/>
      <c r="QTQ129" s="289"/>
      <c r="QTR129" s="292"/>
      <c r="QTS129" s="293"/>
      <c r="QTT129" s="292"/>
      <c r="QTU129" s="292"/>
      <c r="QTV129" s="292"/>
      <c r="QTW129" s="285"/>
      <c r="QTX129" s="286"/>
      <c r="QTY129" s="287"/>
      <c r="QTZ129" s="286"/>
      <c r="QUA129" s="288"/>
      <c r="QUB129" s="289"/>
      <c r="QUC129" s="289"/>
      <c r="QUD129" s="289"/>
      <c r="QUE129" s="289"/>
      <c r="QUF129" s="289"/>
      <c r="QUG129" s="289"/>
      <c r="QUH129" s="290"/>
      <c r="QUI129" s="291"/>
      <c r="QUJ129" s="289"/>
      <c r="QUK129" s="289"/>
      <c r="QUL129" s="289"/>
      <c r="QUM129" s="289"/>
      <c r="QUN129" s="289"/>
      <c r="QUO129" s="289"/>
      <c r="QUP129" s="289"/>
      <c r="QUQ129" s="289"/>
      <c r="QUR129" s="289"/>
      <c r="QUS129" s="289"/>
      <c r="QUT129" s="292"/>
      <c r="QUU129" s="293"/>
      <c r="QUV129" s="292"/>
      <c r="QUW129" s="292"/>
      <c r="QUX129" s="292"/>
      <c r="QUY129" s="285"/>
      <c r="QUZ129" s="286"/>
      <c r="QVA129" s="287"/>
      <c r="QVB129" s="286"/>
      <c r="QVC129" s="288"/>
      <c r="QVD129" s="289"/>
      <c r="QVE129" s="289"/>
      <c r="QVF129" s="289"/>
      <c r="QVG129" s="289"/>
      <c r="QVH129" s="289"/>
      <c r="QVI129" s="289"/>
      <c r="QVJ129" s="290"/>
      <c r="QVK129" s="291"/>
      <c r="QVL129" s="289"/>
      <c r="QVM129" s="289"/>
      <c r="QVN129" s="289"/>
      <c r="QVO129" s="289"/>
      <c r="QVP129" s="289"/>
      <c r="QVQ129" s="289"/>
      <c r="QVR129" s="289"/>
      <c r="QVS129" s="289"/>
      <c r="QVT129" s="289"/>
      <c r="QVU129" s="289"/>
      <c r="QVV129" s="292"/>
      <c r="QVW129" s="293"/>
      <c r="QVX129" s="292"/>
      <c r="QVY129" s="292"/>
      <c r="QVZ129" s="292"/>
      <c r="QWA129" s="285"/>
      <c r="QWB129" s="286"/>
      <c r="QWC129" s="287"/>
      <c r="QWD129" s="286"/>
      <c r="QWE129" s="288"/>
      <c r="QWF129" s="289"/>
      <c r="QWG129" s="289"/>
      <c r="QWH129" s="289"/>
      <c r="QWI129" s="289"/>
      <c r="QWJ129" s="289"/>
      <c r="QWK129" s="289"/>
      <c r="QWL129" s="290"/>
      <c r="QWM129" s="291"/>
      <c r="QWN129" s="289"/>
      <c r="QWO129" s="289"/>
      <c r="QWP129" s="289"/>
      <c r="QWQ129" s="289"/>
      <c r="QWR129" s="289"/>
      <c r="QWS129" s="289"/>
      <c r="QWT129" s="289"/>
      <c r="QWU129" s="289"/>
      <c r="QWV129" s="289"/>
      <c r="QWW129" s="289"/>
      <c r="QWX129" s="292"/>
      <c r="QWY129" s="293"/>
      <c r="QWZ129" s="292"/>
      <c r="QXA129" s="292"/>
      <c r="QXB129" s="292"/>
      <c r="QXC129" s="285"/>
      <c r="QXD129" s="286"/>
      <c r="QXE129" s="287"/>
      <c r="QXF129" s="286"/>
      <c r="QXG129" s="288"/>
      <c r="QXH129" s="289"/>
      <c r="QXI129" s="289"/>
      <c r="QXJ129" s="289"/>
      <c r="QXK129" s="289"/>
      <c r="QXL129" s="289"/>
      <c r="QXM129" s="289"/>
      <c r="QXN129" s="290"/>
      <c r="QXO129" s="291"/>
      <c r="QXP129" s="289"/>
      <c r="QXQ129" s="289"/>
      <c r="QXR129" s="289"/>
      <c r="QXS129" s="289"/>
      <c r="QXT129" s="289"/>
      <c r="QXU129" s="289"/>
      <c r="QXV129" s="289"/>
      <c r="QXW129" s="289"/>
      <c r="QXX129" s="289"/>
      <c r="QXY129" s="289"/>
      <c r="QXZ129" s="292"/>
      <c r="QYA129" s="293"/>
      <c r="QYB129" s="292"/>
      <c r="QYC129" s="292"/>
      <c r="QYD129" s="292"/>
      <c r="QYE129" s="285"/>
      <c r="QYF129" s="286"/>
      <c r="QYG129" s="287"/>
      <c r="QYH129" s="286"/>
      <c r="QYI129" s="288"/>
      <c r="QYJ129" s="289"/>
      <c r="QYK129" s="289"/>
      <c r="QYL129" s="289"/>
      <c r="QYM129" s="289"/>
      <c r="QYN129" s="289"/>
      <c r="QYO129" s="289"/>
      <c r="QYP129" s="290"/>
      <c r="QYQ129" s="291"/>
      <c r="QYR129" s="289"/>
      <c r="QYS129" s="289"/>
      <c r="QYT129" s="289"/>
      <c r="QYU129" s="289"/>
      <c r="QYV129" s="289"/>
      <c r="QYW129" s="289"/>
      <c r="QYX129" s="289"/>
      <c r="QYY129" s="289"/>
      <c r="QYZ129" s="289"/>
      <c r="QZA129" s="289"/>
      <c r="QZB129" s="292"/>
      <c r="QZC129" s="293"/>
      <c r="QZD129" s="292"/>
      <c r="QZE129" s="292"/>
      <c r="QZF129" s="292"/>
      <c r="QZG129" s="285"/>
      <c r="QZH129" s="286"/>
      <c r="QZI129" s="287"/>
      <c r="QZJ129" s="286"/>
      <c r="QZK129" s="288"/>
      <c r="QZL129" s="289"/>
      <c r="QZM129" s="289"/>
      <c r="QZN129" s="289"/>
      <c r="QZO129" s="289"/>
      <c r="QZP129" s="289"/>
      <c r="QZQ129" s="289"/>
      <c r="QZR129" s="290"/>
      <c r="QZS129" s="291"/>
      <c r="QZT129" s="289"/>
      <c r="QZU129" s="289"/>
      <c r="QZV129" s="289"/>
      <c r="QZW129" s="289"/>
      <c r="QZX129" s="289"/>
      <c r="QZY129" s="289"/>
      <c r="QZZ129" s="289"/>
      <c r="RAA129" s="289"/>
      <c r="RAB129" s="289"/>
      <c r="RAC129" s="289"/>
      <c r="RAD129" s="292"/>
      <c r="RAE129" s="293"/>
      <c r="RAF129" s="292"/>
      <c r="RAG129" s="292"/>
      <c r="RAH129" s="292"/>
      <c r="RAI129" s="285"/>
      <c r="RAJ129" s="286"/>
      <c r="RAK129" s="287"/>
      <c r="RAL129" s="286"/>
      <c r="RAM129" s="288"/>
      <c r="RAN129" s="289"/>
      <c r="RAO129" s="289"/>
      <c r="RAP129" s="289"/>
      <c r="RAQ129" s="289"/>
      <c r="RAR129" s="289"/>
      <c r="RAS129" s="289"/>
      <c r="RAT129" s="290"/>
      <c r="RAU129" s="291"/>
      <c r="RAV129" s="289"/>
      <c r="RAW129" s="289"/>
      <c r="RAX129" s="289"/>
      <c r="RAY129" s="289"/>
      <c r="RAZ129" s="289"/>
      <c r="RBA129" s="289"/>
      <c r="RBB129" s="289"/>
      <c r="RBC129" s="289"/>
      <c r="RBD129" s="289"/>
      <c r="RBE129" s="289"/>
      <c r="RBF129" s="292"/>
      <c r="RBG129" s="293"/>
      <c r="RBH129" s="292"/>
      <c r="RBI129" s="292"/>
      <c r="RBJ129" s="292"/>
      <c r="RBK129" s="285"/>
      <c r="RBL129" s="286"/>
      <c r="RBM129" s="287"/>
      <c r="RBN129" s="286"/>
      <c r="RBO129" s="288"/>
      <c r="RBP129" s="289"/>
      <c r="RBQ129" s="289"/>
      <c r="RBR129" s="289"/>
      <c r="RBS129" s="289"/>
      <c r="RBT129" s="289"/>
      <c r="RBU129" s="289"/>
      <c r="RBV129" s="290"/>
      <c r="RBW129" s="291"/>
      <c r="RBX129" s="289"/>
      <c r="RBY129" s="289"/>
      <c r="RBZ129" s="289"/>
      <c r="RCA129" s="289"/>
      <c r="RCB129" s="289"/>
      <c r="RCC129" s="289"/>
      <c r="RCD129" s="289"/>
      <c r="RCE129" s="289"/>
      <c r="RCF129" s="289"/>
      <c r="RCG129" s="289"/>
      <c r="RCH129" s="292"/>
      <c r="RCI129" s="293"/>
      <c r="RCJ129" s="292"/>
      <c r="RCK129" s="292"/>
      <c r="RCL129" s="292"/>
      <c r="RCM129" s="285"/>
      <c r="RCN129" s="286"/>
      <c r="RCO129" s="287"/>
      <c r="RCP129" s="286"/>
      <c r="RCQ129" s="288"/>
      <c r="RCR129" s="289"/>
      <c r="RCS129" s="289"/>
      <c r="RCT129" s="289"/>
      <c r="RCU129" s="289"/>
      <c r="RCV129" s="289"/>
      <c r="RCW129" s="289"/>
      <c r="RCX129" s="290"/>
      <c r="RCY129" s="291"/>
      <c r="RCZ129" s="289"/>
      <c r="RDA129" s="289"/>
      <c r="RDB129" s="289"/>
      <c r="RDC129" s="289"/>
      <c r="RDD129" s="289"/>
      <c r="RDE129" s="289"/>
      <c r="RDF129" s="289"/>
      <c r="RDG129" s="289"/>
      <c r="RDH129" s="289"/>
      <c r="RDI129" s="289"/>
      <c r="RDJ129" s="292"/>
      <c r="RDK129" s="293"/>
      <c r="RDL129" s="292"/>
      <c r="RDM129" s="292"/>
      <c r="RDN129" s="292"/>
      <c r="RDO129" s="285"/>
      <c r="RDP129" s="286"/>
      <c r="RDQ129" s="287"/>
      <c r="RDR129" s="286"/>
      <c r="RDS129" s="288"/>
      <c r="RDT129" s="289"/>
      <c r="RDU129" s="289"/>
      <c r="RDV129" s="289"/>
      <c r="RDW129" s="289"/>
      <c r="RDX129" s="289"/>
      <c r="RDY129" s="289"/>
      <c r="RDZ129" s="290"/>
      <c r="REA129" s="291"/>
      <c r="REB129" s="289"/>
      <c r="REC129" s="289"/>
      <c r="RED129" s="289"/>
      <c r="REE129" s="289"/>
      <c r="REF129" s="289"/>
      <c r="REG129" s="289"/>
      <c r="REH129" s="289"/>
      <c r="REI129" s="289"/>
      <c r="REJ129" s="289"/>
      <c r="REK129" s="289"/>
      <c r="REL129" s="292"/>
      <c r="REM129" s="293"/>
      <c r="REN129" s="292"/>
      <c r="REO129" s="292"/>
      <c r="REP129" s="292"/>
      <c r="REQ129" s="285"/>
      <c r="RER129" s="286"/>
      <c r="RES129" s="287"/>
      <c r="RET129" s="286"/>
      <c r="REU129" s="288"/>
      <c r="REV129" s="289"/>
      <c r="REW129" s="289"/>
      <c r="REX129" s="289"/>
      <c r="REY129" s="289"/>
      <c r="REZ129" s="289"/>
      <c r="RFA129" s="289"/>
      <c r="RFB129" s="290"/>
      <c r="RFC129" s="291"/>
      <c r="RFD129" s="289"/>
      <c r="RFE129" s="289"/>
      <c r="RFF129" s="289"/>
      <c r="RFG129" s="289"/>
      <c r="RFH129" s="289"/>
      <c r="RFI129" s="289"/>
      <c r="RFJ129" s="289"/>
      <c r="RFK129" s="289"/>
      <c r="RFL129" s="289"/>
      <c r="RFM129" s="289"/>
      <c r="RFN129" s="292"/>
      <c r="RFO129" s="293"/>
      <c r="RFP129" s="292"/>
      <c r="RFQ129" s="292"/>
      <c r="RFR129" s="292"/>
      <c r="RFS129" s="285"/>
      <c r="RFT129" s="286"/>
      <c r="RFU129" s="287"/>
      <c r="RFV129" s="286"/>
      <c r="RFW129" s="288"/>
      <c r="RFX129" s="289"/>
      <c r="RFY129" s="289"/>
      <c r="RFZ129" s="289"/>
      <c r="RGA129" s="289"/>
      <c r="RGB129" s="289"/>
      <c r="RGC129" s="289"/>
      <c r="RGD129" s="290"/>
      <c r="RGE129" s="291"/>
      <c r="RGF129" s="289"/>
      <c r="RGG129" s="289"/>
      <c r="RGH129" s="289"/>
      <c r="RGI129" s="289"/>
      <c r="RGJ129" s="289"/>
      <c r="RGK129" s="289"/>
      <c r="RGL129" s="289"/>
      <c r="RGM129" s="289"/>
      <c r="RGN129" s="289"/>
      <c r="RGO129" s="289"/>
      <c r="RGP129" s="292"/>
      <c r="RGQ129" s="293"/>
      <c r="RGR129" s="292"/>
      <c r="RGS129" s="292"/>
      <c r="RGT129" s="292"/>
      <c r="RGU129" s="285"/>
      <c r="RGV129" s="286"/>
      <c r="RGW129" s="287"/>
      <c r="RGX129" s="286"/>
      <c r="RGY129" s="288"/>
      <c r="RGZ129" s="289"/>
      <c r="RHA129" s="289"/>
      <c r="RHB129" s="289"/>
      <c r="RHC129" s="289"/>
      <c r="RHD129" s="289"/>
      <c r="RHE129" s="289"/>
      <c r="RHF129" s="290"/>
      <c r="RHG129" s="291"/>
      <c r="RHH129" s="289"/>
      <c r="RHI129" s="289"/>
      <c r="RHJ129" s="289"/>
      <c r="RHK129" s="289"/>
      <c r="RHL129" s="289"/>
      <c r="RHM129" s="289"/>
      <c r="RHN129" s="289"/>
      <c r="RHO129" s="289"/>
      <c r="RHP129" s="289"/>
      <c r="RHQ129" s="289"/>
      <c r="RHR129" s="292"/>
      <c r="RHS129" s="293"/>
      <c r="RHT129" s="292"/>
      <c r="RHU129" s="292"/>
      <c r="RHV129" s="292"/>
      <c r="RHW129" s="285"/>
      <c r="RHX129" s="286"/>
      <c r="RHY129" s="287"/>
      <c r="RHZ129" s="286"/>
      <c r="RIA129" s="288"/>
      <c r="RIB129" s="289"/>
      <c r="RIC129" s="289"/>
      <c r="RID129" s="289"/>
      <c r="RIE129" s="289"/>
      <c r="RIF129" s="289"/>
      <c r="RIG129" s="289"/>
      <c r="RIH129" s="290"/>
      <c r="RII129" s="291"/>
      <c r="RIJ129" s="289"/>
      <c r="RIK129" s="289"/>
      <c r="RIL129" s="289"/>
      <c r="RIM129" s="289"/>
      <c r="RIN129" s="289"/>
      <c r="RIO129" s="289"/>
      <c r="RIP129" s="289"/>
      <c r="RIQ129" s="289"/>
      <c r="RIR129" s="289"/>
      <c r="RIS129" s="289"/>
      <c r="RIT129" s="292"/>
      <c r="RIU129" s="293"/>
      <c r="RIV129" s="292"/>
      <c r="RIW129" s="292"/>
      <c r="RIX129" s="292"/>
      <c r="RIY129" s="285"/>
      <c r="RIZ129" s="286"/>
      <c r="RJA129" s="287"/>
      <c r="RJB129" s="286"/>
      <c r="RJC129" s="288"/>
      <c r="RJD129" s="289"/>
      <c r="RJE129" s="289"/>
      <c r="RJF129" s="289"/>
      <c r="RJG129" s="289"/>
      <c r="RJH129" s="289"/>
      <c r="RJI129" s="289"/>
      <c r="RJJ129" s="290"/>
      <c r="RJK129" s="291"/>
      <c r="RJL129" s="289"/>
      <c r="RJM129" s="289"/>
      <c r="RJN129" s="289"/>
      <c r="RJO129" s="289"/>
      <c r="RJP129" s="289"/>
      <c r="RJQ129" s="289"/>
      <c r="RJR129" s="289"/>
      <c r="RJS129" s="289"/>
      <c r="RJT129" s="289"/>
      <c r="RJU129" s="289"/>
      <c r="RJV129" s="292"/>
      <c r="RJW129" s="293"/>
      <c r="RJX129" s="292"/>
      <c r="RJY129" s="292"/>
      <c r="RJZ129" s="292"/>
      <c r="RKA129" s="285"/>
      <c r="RKB129" s="286"/>
      <c r="RKC129" s="287"/>
      <c r="RKD129" s="286"/>
      <c r="RKE129" s="288"/>
      <c r="RKF129" s="289"/>
      <c r="RKG129" s="289"/>
      <c r="RKH129" s="289"/>
      <c r="RKI129" s="289"/>
      <c r="RKJ129" s="289"/>
      <c r="RKK129" s="289"/>
      <c r="RKL129" s="290"/>
      <c r="RKM129" s="291"/>
      <c r="RKN129" s="289"/>
      <c r="RKO129" s="289"/>
      <c r="RKP129" s="289"/>
      <c r="RKQ129" s="289"/>
      <c r="RKR129" s="289"/>
      <c r="RKS129" s="289"/>
      <c r="RKT129" s="289"/>
      <c r="RKU129" s="289"/>
      <c r="RKV129" s="289"/>
      <c r="RKW129" s="289"/>
      <c r="RKX129" s="292"/>
      <c r="RKY129" s="293"/>
      <c r="RKZ129" s="292"/>
      <c r="RLA129" s="292"/>
      <c r="RLB129" s="292"/>
      <c r="RLC129" s="285"/>
      <c r="RLD129" s="286"/>
      <c r="RLE129" s="287"/>
      <c r="RLF129" s="286"/>
      <c r="RLG129" s="288"/>
      <c r="RLH129" s="289"/>
      <c r="RLI129" s="289"/>
      <c r="RLJ129" s="289"/>
      <c r="RLK129" s="289"/>
      <c r="RLL129" s="289"/>
      <c r="RLM129" s="289"/>
      <c r="RLN129" s="290"/>
      <c r="RLO129" s="291"/>
      <c r="RLP129" s="289"/>
      <c r="RLQ129" s="289"/>
      <c r="RLR129" s="289"/>
      <c r="RLS129" s="289"/>
      <c r="RLT129" s="289"/>
      <c r="RLU129" s="289"/>
      <c r="RLV129" s="289"/>
      <c r="RLW129" s="289"/>
      <c r="RLX129" s="289"/>
      <c r="RLY129" s="289"/>
      <c r="RLZ129" s="292"/>
      <c r="RMA129" s="293"/>
      <c r="RMB129" s="292"/>
      <c r="RMC129" s="292"/>
      <c r="RMD129" s="292"/>
      <c r="RME129" s="285"/>
      <c r="RMF129" s="286"/>
      <c r="RMG129" s="287"/>
      <c r="RMH129" s="286"/>
      <c r="RMI129" s="288"/>
      <c r="RMJ129" s="289"/>
      <c r="RMK129" s="289"/>
      <c r="RML129" s="289"/>
      <c r="RMM129" s="289"/>
      <c r="RMN129" s="289"/>
      <c r="RMO129" s="289"/>
      <c r="RMP129" s="290"/>
      <c r="RMQ129" s="291"/>
      <c r="RMR129" s="289"/>
      <c r="RMS129" s="289"/>
      <c r="RMT129" s="289"/>
      <c r="RMU129" s="289"/>
      <c r="RMV129" s="289"/>
      <c r="RMW129" s="289"/>
      <c r="RMX129" s="289"/>
      <c r="RMY129" s="289"/>
      <c r="RMZ129" s="289"/>
      <c r="RNA129" s="289"/>
      <c r="RNB129" s="292"/>
      <c r="RNC129" s="293"/>
      <c r="RND129" s="292"/>
      <c r="RNE129" s="292"/>
      <c r="RNF129" s="292"/>
      <c r="RNG129" s="285"/>
      <c r="RNH129" s="286"/>
      <c r="RNI129" s="287"/>
      <c r="RNJ129" s="286"/>
      <c r="RNK129" s="288"/>
      <c r="RNL129" s="289"/>
      <c r="RNM129" s="289"/>
      <c r="RNN129" s="289"/>
      <c r="RNO129" s="289"/>
      <c r="RNP129" s="289"/>
      <c r="RNQ129" s="289"/>
      <c r="RNR129" s="290"/>
      <c r="RNS129" s="291"/>
      <c r="RNT129" s="289"/>
      <c r="RNU129" s="289"/>
      <c r="RNV129" s="289"/>
      <c r="RNW129" s="289"/>
      <c r="RNX129" s="289"/>
      <c r="RNY129" s="289"/>
      <c r="RNZ129" s="289"/>
      <c r="ROA129" s="289"/>
      <c r="ROB129" s="289"/>
      <c r="ROC129" s="289"/>
      <c r="ROD129" s="292"/>
      <c r="ROE129" s="293"/>
      <c r="ROF129" s="292"/>
      <c r="ROG129" s="292"/>
      <c r="ROH129" s="292"/>
      <c r="ROI129" s="285"/>
      <c r="ROJ129" s="286"/>
      <c r="ROK129" s="287"/>
      <c r="ROL129" s="286"/>
      <c r="ROM129" s="288"/>
      <c r="RON129" s="289"/>
      <c r="ROO129" s="289"/>
      <c r="ROP129" s="289"/>
      <c r="ROQ129" s="289"/>
      <c r="ROR129" s="289"/>
      <c r="ROS129" s="289"/>
      <c r="ROT129" s="290"/>
      <c r="ROU129" s="291"/>
      <c r="ROV129" s="289"/>
      <c r="ROW129" s="289"/>
      <c r="ROX129" s="289"/>
      <c r="ROY129" s="289"/>
      <c r="ROZ129" s="289"/>
      <c r="RPA129" s="289"/>
      <c r="RPB129" s="289"/>
      <c r="RPC129" s="289"/>
      <c r="RPD129" s="289"/>
      <c r="RPE129" s="289"/>
      <c r="RPF129" s="292"/>
      <c r="RPG129" s="293"/>
      <c r="RPH129" s="292"/>
      <c r="RPI129" s="292"/>
      <c r="RPJ129" s="292"/>
      <c r="RPK129" s="285"/>
      <c r="RPL129" s="286"/>
      <c r="RPM129" s="287"/>
      <c r="RPN129" s="286"/>
      <c r="RPO129" s="288"/>
      <c r="RPP129" s="289"/>
      <c r="RPQ129" s="289"/>
      <c r="RPR129" s="289"/>
      <c r="RPS129" s="289"/>
      <c r="RPT129" s="289"/>
      <c r="RPU129" s="289"/>
      <c r="RPV129" s="290"/>
      <c r="RPW129" s="291"/>
      <c r="RPX129" s="289"/>
      <c r="RPY129" s="289"/>
      <c r="RPZ129" s="289"/>
      <c r="RQA129" s="289"/>
      <c r="RQB129" s="289"/>
      <c r="RQC129" s="289"/>
      <c r="RQD129" s="289"/>
      <c r="RQE129" s="289"/>
      <c r="RQF129" s="289"/>
      <c r="RQG129" s="289"/>
      <c r="RQH129" s="292"/>
      <c r="RQI129" s="293"/>
      <c r="RQJ129" s="292"/>
      <c r="RQK129" s="292"/>
      <c r="RQL129" s="292"/>
      <c r="RQM129" s="285"/>
      <c r="RQN129" s="286"/>
      <c r="RQO129" s="287"/>
      <c r="RQP129" s="286"/>
      <c r="RQQ129" s="288"/>
      <c r="RQR129" s="289"/>
      <c r="RQS129" s="289"/>
      <c r="RQT129" s="289"/>
      <c r="RQU129" s="289"/>
      <c r="RQV129" s="289"/>
      <c r="RQW129" s="289"/>
      <c r="RQX129" s="290"/>
      <c r="RQY129" s="291"/>
      <c r="RQZ129" s="289"/>
      <c r="RRA129" s="289"/>
      <c r="RRB129" s="289"/>
      <c r="RRC129" s="289"/>
      <c r="RRD129" s="289"/>
      <c r="RRE129" s="289"/>
      <c r="RRF129" s="289"/>
      <c r="RRG129" s="289"/>
      <c r="RRH129" s="289"/>
      <c r="RRI129" s="289"/>
      <c r="RRJ129" s="292"/>
      <c r="RRK129" s="293"/>
      <c r="RRL129" s="292"/>
      <c r="RRM129" s="292"/>
      <c r="RRN129" s="292"/>
      <c r="RRO129" s="285"/>
      <c r="RRP129" s="286"/>
      <c r="RRQ129" s="287"/>
      <c r="RRR129" s="286"/>
      <c r="RRS129" s="288"/>
      <c r="RRT129" s="289"/>
      <c r="RRU129" s="289"/>
      <c r="RRV129" s="289"/>
      <c r="RRW129" s="289"/>
      <c r="RRX129" s="289"/>
      <c r="RRY129" s="289"/>
      <c r="RRZ129" s="290"/>
      <c r="RSA129" s="291"/>
      <c r="RSB129" s="289"/>
      <c r="RSC129" s="289"/>
      <c r="RSD129" s="289"/>
      <c r="RSE129" s="289"/>
      <c r="RSF129" s="289"/>
      <c r="RSG129" s="289"/>
      <c r="RSH129" s="289"/>
      <c r="RSI129" s="289"/>
      <c r="RSJ129" s="289"/>
      <c r="RSK129" s="289"/>
      <c r="RSL129" s="292"/>
      <c r="RSM129" s="293"/>
      <c r="RSN129" s="292"/>
      <c r="RSO129" s="292"/>
      <c r="RSP129" s="292"/>
      <c r="RSQ129" s="285"/>
      <c r="RSR129" s="286"/>
      <c r="RSS129" s="287"/>
      <c r="RST129" s="286"/>
      <c r="RSU129" s="288"/>
      <c r="RSV129" s="289"/>
      <c r="RSW129" s="289"/>
      <c r="RSX129" s="289"/>
      <c r="RSY129" s="289"/>
      <c r="RSZ129" s="289"/>
      <c r="RTA129" s="289"/>
      <c r="RTB129" s="290"/>
      <c r="RTC129" s="291"/>
      <c r="RTD129" s="289"/>
      <c r="RTE129" s="289"/>
      <c r="RTF129" s="289"/>
      <c r="RTG129" s="289"/>
      <c r="RTH129" s="289"/>
      <c r="RTI129" s="289"/>
      <c r="RTJ129" s="289"/>
      <c r="RTK129" s="289"/>
      <c r="RTL129" s="289"/>
      <c r="RTM129" s="289"/>
      <c r="RTN129" s="292"/>
      <c r="RTO129" s="293"/>
      <c r="RTP129" s="292"/>
      <c r="RTQ129" s="292"/>
      <c r="RTR129" s="292"/>
      <c r="RTS129" s="285"/>
      <c r="RTT129" s="286"/>
      <c r="RTU129" s="287"/>
      <c r="RTV129" s="286"/>
      <c r="RTW129" s="288"/>
      <c r="RTX129" s="289"/>
      <c r="RTY129" s="289"/>
      <c r="RTZ129" s="289"/>
      <c r="RUA129" s="289"/>
      <c r="RUB129" s="289"/>
      <c r="RUC129" s="289"/>
      <c r="RUD129" s="290"/>
      <c r="RUE129" s="291"/>
      <c r="RUF129" s="289"/>
      <c r="RUG129" s="289"/>
      <c r="RUH129" s="289"/>
      <c r="RUI129" s="289"/>
      <c r="RUJ129" s="289"/>
      <c r="RUK129" s="289"/>
      <c r="RUL129" s="289"/>
      <c r="RUM129" s="289"/>
      <c r="RUN129" s="289"/>
      <c r="RUO129" s="289"/>
      <c r="RUP129" s="292"/>
      <c r="RUQ129" s="293"/>
      <c r="RUR129" s="292"/>
      <c r="RUS129" s="292"/>
      <c r="RUT129" s="292"/>
      <c r="RUU129" s="285"/>
      <c r="RUV129" s="286"/>
      <c r="RUW129" s="287"/>
      <c r="RUX129" s="286"/>
      <c r="RUY129" s="288"/>
      <c r="RUZ129" s="289"/>
      <c r="RVA129" s="289"/>
      <c r="RVB129" s="289"/>
      <c r="RVC129" s="289"/>
      <c r="RVD129" s="289"/>
      <c r="RVE129" s="289"/>
      <c r="RVF129" s="290"/>
      <c r="RVG129" s="291"/>
      <c r="RVH129" s="289"/>
      <c r="RVI129" s="289"/>
      <c r="RVJ129" s="289"/>
      <c r="RVK129" s="289"/>
      <c r="RVL129" s="289"/>
      <c r="RVM129" s="289"/>
      <c r="RVN129" s="289"/>
      <c r="RVO129" s="289"/>
      <c r="RVP129" s="289"/>
      <c r="RVQ129" s="289"/>
      <c r="RVR129" s="292"/>
      <c r="RVS129" s="293"/>
      <c r="RVT129" s="292"/>
      <c r="RVU129" s="292"/>
      <c r="RVV129" s="292"/>
      <c r="RVW129" s="285"/>
      <c r="RVX129" s="286"/>
      <c r="RVY129" s="287"/>
      <c r="RVZ129" s="286"/>
      <c r="RWA129" s="288"/>
      <c r="RWB129" s="289"/>
      <c r="RWC129" s="289"/>
      <c r="RWD129" s="289"/>
      <c r="RWE129" s="289"/>
      <c r="RWF129" s="289"/>
      <c r="RWG129" s="289"/>
      <c r="RWH129" s="290"/>
      <c r="RWI129" s="291"/>
      <c r="RWJ129" s="289"/>
      <c r="RWK129" s="289"/>
      <c r="RWL129" s="289"/>
      <c r="RWM129" s="289"/>
      <c r="RWN129" s="289"/>
      <c r="RWO129" s="289"/>
      <c r="RWP129" s="289"/>
      <c r="RWQ129" s="289"/>
      <c r="RWR129" s="289"/>
      <c r="RWS129" s="289"/>
      <c r="RWT129" s="292"/>
      <c r="RWU129" s="293"/>
      <c r="RWV129" s="292"/>
      <c r="RWW129" s="292"/>
      <c r="RWX129" s="292"/>
      <c r="RWY129" s="285"/>
      <c r="RWZ129" s="286"/>
      <c r="RXA129" s="287"/>
      <c r="RXB129" s="286"/>
      <c r="RXC129" s="288"/>
      <c r="RXD129" s="289"/>
      <c r="RXE129" s="289"/>
      <c r="RXF129" s="289"/>
      <c r="RXG129" s="289"/>
      <c r="RXH129" s="289"/>
      <c r="RXI129" s="289"/>
      <c r="RXJ129" s="290"/>
      <c r="RXK129" s="291"/>
      <c r="RXL129" s="289"/>
      <c r="RXM129" s="289"/>
      <c r="RXN129" s="289"/>
      <c r="RXO129" s="289"/>
      <c r="RXP129" s="289"/>
      <c r="RXQ129" s="289"/>
      <c r="RXR129" s="289"/>
      <c r="RXS129" s="289"/>
      <c r="RXT129" s="289"/>
      <c r="RXU129" s="289"/>
      <c r="RXV129" s="292"/>
      <c r="RXW129" s="293"/>
      <c r="RXX129" s="292"/>
      <c r="RXY129" s="292"/>
      <c r="RXZ129" s="292"/>
      <c r="RYA129" s="285"/>
      <c r="RYB129" s="286"/>
      <c r="RYC129" s="287"/>
      <c r="RYD129" s="286"/>
      <c r="RYE129" s="288"/>
      <c r="RYF129" s="289"/>
      <c r="RYG129" s="289"/>
      <c r="RYH129" s="289"/>
      <c r="RYI129" s="289"/>
      <c r="RYJ129" s="289"/>
      <c r="RYK129" s="289"/>
      <c r="RYL129" s="290"/>
      <c r="RYM129" s="291"/>
      <c r="RYN129" s="289"/>
      <c r="RYO129" s="289"/>
      <c r="RYP129" s="289"/>
      <c r="RYQ129" s="289"/>
      <c r="RYR129" s="289"/>
      <c r="RYS129" s="289"/>
      <c r="RYT129" s="289"/>
      <c r="RYU129" s="289"/>
      <c r="RYV129" s="289"/>
      <c r="RYW129" s="289"/>
      <c r="RYX129" s="292"/>
      <c r="RYY129" s="293"/>
      <c r="RYZ129" s="292"/>
      <c r="RZA129" s="292"/>
      <c r="RZB129" s="292"/>
      <c r="RZC129" s="285"/>
      <c r="RZD129" s="286"/>
      <c r="RZE129" s="287"/>
      <c r="RZF129" s="286"/>
      <c r="RZG129" s="288"/>
      <c r="RZH129" s="289"/>
      <c r="RZI129" s="289"/>
      <c r="RZJ129" s="289"/>
      <c r="RZK129" s="289"/>
      <c r="RZL129" s="289"/>
      <c r="RZM129" s="289"/>
      <c r="RZN129" s="290"/>
      <c r="RZO129" s="291"/>
      <c r="RZP129" s="289"/>
      <c r="RZQ129" s="289"/>
      <c r="RZR129" s="289"/>
      <c r="RZS129" s="289"/>
      <c r="RZT129" s="289"/>
      <c r="RZU129" s="289"/>
      <c r="RZV129" s="289"/>
      <c r="RZW129" s="289"/>
      <c r="RZX129" s="289"/>
      <c r="RZY129" s="289"/>
      <c r="RZZ129" s="292"/>
      <c r="SAA129" s="293"/>
      <c r="SAB129" s="292"/>
      <c r="SAC129" s="292"/>
      <c r="SAD129" s="292"/>
      <c r="SAE129" s="285"/>
      <c r="SAF129" s="286"/>
      <c r="SAG129" s="287"/>
      <c r="SAH129" s="286"/>
      <c r="SAI129" s="288"/>
      <c r="SAJ129" s="289"/>
      <c r="SAK129" s="289"/>
      <c r="SAL129" s="289"/>
      <c r="SAM129" s="289"/>
      <c r="SAN129" s="289"/>
      <c r="SAO129" s="289"/>
      <c r="SAP129" s="290"/>
      <c r="SAQ129" s="291"/>
      <c r="SAR129" s="289"/>
      <c r="SAS129" s="289"/>
      <c r="SAT129" s="289"/>
      <c r="SAU129" s="289"/>
      <c r="SAV129" s="289"/>
      <c r="SAW129" s="289"/>
      <c r="SAX129" s="289"/>
      <c r="SAY129" s="289"/>
      <c r="SAZ129" s="289"/>
      <c r="SBA129" s="289"/>
      <c r="SBB129" s="292"/>
      <c r="SBC129" s="293"/>
      <c r="SBD129" s="292"/>
      <c r="SBE129" s="292"/>
      <c r="SBF129" s="292"/>
      <c r="SBG129" s="285"/>
      <c r="SBH129" s="286"/>
      <c r="SBI129" s="287"/>
      <c r="SBJ129" s="286"/>
      <c r="SBK129" s="288"/>
      <c r="SBL129" s="289"/>
      <c r="SBM129" s="289"/>
      <c r="SBN129" s="289"/>
      <c r="SBO129" s="289"/>
      <c r="SBP129" s="289"/>
      <c r="SBQ129" s="289"/>
      <c r="SBR129" s="290"/>
      <c r="SBS129" s="291"/>
      <c r="SBT129" s="289"/>
      <c r="SBU129" s="289"/>
      <c r="SBV129" s="289"/>
      <c r="SBW129" s="289"/>
      <c r="SBX129" s="289"/>
      <c r="SBY129" s="289"/>
      <c r="SBZ129" s="289"/>
      <c r="SCA129" s="289"/>
      <c r="SCB129" s="289"/>
      <c r="SCC129" s="289"/>
      <c r="SCD129" s="292"/>
      <c r="SCE129" s="293"/>
      <c r="SCF129" s="292"/>
      <c r="SCG129" s="292"/>
      <c r="SCH129" s="292"/>
      <c r="SCI129" s="285"/>
      <c r="SCJ129" s="286"/>
      <c r="SCK129" s="287"/>
      <c r="SCL129" s="286"/>
      <c r="SCM129" s="288"/>
      <c r="SCN129" s="289"/>
      <c r="SCO129" s="289"/>
      <c r="SCP129" s="289"/>
      <c r="SCQ129" s="289"/>
      <c r="SCR129" s="289"/>
      <c r="SCS129" s="289"/>
      <c r="SCT129" s="290"/>
      <c r="SCU129" s="291"/>
      <c r="SCV129" s="289"/>
      <c r="SCW129" s="289"/>
      <c r="SCX129" s="289"/>
      <c r="SCY129" s="289"/>
      <c r="SCZ129" s="289"/>
      <c r="SDA129" s="289"/>
      <c r="SDB129" s="289"/>
      <c r="SDC129" s="289"/>
      <c r="SDD129" s="289"/>
      <c r="SDE129" s="289"/>
      <c r="SDF129" s="292"/>
      <c r="SDG129" s="293"/>
      <c r="SDH129" s="292"/>
      <c r="SDI129" s="292"/>
      <c r="SDJ129" s="292"/>
      <c r="SDK129" s="285"/>
      <c r="SDL129" s="286"/>
      <c r="SDM129" s="287"/>
      <c r="SDN129" s="286"/>
      <c r="SDO129" s="288"/>
      <c r="SDP129" s="289"/>
      <c r="SDQ129" s="289"/>
      <c r="SDR129" s="289"/>
      <c r="SDS129" s="289"/>
      <c r="SDT129" s="289"/>
      <c r="SDU129" s="289"/>
      <c r="SDV129" s="290"/>
      <c r="SDW129" s="291"/>
      <c r="SDX129" s="289"/>
      <c r="SDY129" s="289"/>
      <c r="SDZ129" s="289"/>
      <c r="SEA129" s="289"/>
      <c r="SEB129" s="289"/>
      <c r="SEC129" s="289"/>
      <c r="SED129" s="289"/>
      <c r="SEE129" s="289"/>
      <c r="SEF129" s="289"/>
      <c r="SEG129" s="289"/>
      <c r="SEH129" s="292"/>
      <c r="SEI129" s="293"/>
      <c r="SEJ129" s="292"/>
      <c r="SEK129" s="292"/>
      <c r="SEL129" s="292"/>
      <c r="SEM129" s="285"/>
      <c r="SEN129" s="286"/>
      <c r="SEO129" s="287"/>
      <c r="SEP129" s="286"/>
      <c r="SEQ129" s="288"/>
      <c r="SER129" s="289"/>
      <c r="SES129" s="289"/>
      <c r="SET129" s="289"/>
      <c r="SEU129" s="289"/>
      <c r="SEV129" s="289"/>
      <c r="SEW129" s="289"/>
      <c r="SEX129" s="290"/>
      <c r="SEY129" s="291"/>
      <c r="SEZ129" s="289"/>
      <c r="SFA129" s="289"/>
      <c r="SFB129" s="289"/>
      <c r="SFC129" s="289"/>
      <c r="SFD129" s="289"/>
      <c r="SFE129" s="289"/>
      <c r="SFF129" s="289"/>
      <c r="SFG129" s="289"/>
      <c r="SFH129" s="289"/>
      <c r="SFI129" s="289"/>
      <c r="SFJ129" s="292"/>
      <c r="SFK129" s="293"/>
      <c r="SFL129" s="292"/>
      <c r="SFM129" s="292"/>
      <c r="SFN129" s="292"/>
      <c r="SFO129" s="285"/>
      <c r="SFP129" s="286"/>
      <c r="SFQ129" s="287"/>
      <c r="SFR129" s="286"/>
      <c r="SFS129" s="288"/>
      <c r="SFT129" s="289"/>
      <c r="SFU129" s="289"/>
      <c r="SFV129" s="289"/>
      <c r="SFW129" s="289"/>
      <c r="SFX129" s="289"/>
      <c r="SFY129" s="289"/>
      <c r="SFZ129" s="290"/>
      <c r="SGA129" s="291"/>
      <c r="SGB129" s="289"/>
      <c r="SGC129" s="289"/>
      <c r="SGD129" s="289"/>
      <c r="SGE129" s="289"/>
      <c r="SGF129" s="289"/>
      <c r="SGG129" s="289"/>
      <c r="SGH129" s="289"/>
      <c r="SGI129" s="289"/>
      <c r="SGJ129" s="289"/>
      <c r="SGK129" s="289"/>
      <c r="SGL129" s="292"/>
      <c r="SGM129" s="293"/>
      <c r="SGN129" s="292"/>
      <c r="SGO129" s="292"/>
      <c r="SGP129" s="292"/>
      <c r="SGQ129" s="285"/>
      <c r="SGR129" s="286"/>
      <c r="SGS129" s="287"/>
      <c r="SGT129" s="286"/>
      <c r="SGU129" s="288"/>
      <c r="SGV129" s="289"/>
      <c r="SGW129" s="289"/>
      <c r="SGX129" s="289"/>
      <c r="SGY129" s="289"/>
      <c r="SGZ129" s="289"/>
      <c r="SHA129" s="289"/>
      <c r="SHB129" s="290"/>
      <c r="SHC129" s="291"/>
      <c r="SHD129" s="289"/>
      <c r="SHE129" s="289"/>
      <c r="SHF129" s="289"/>
      <c r="SHG129" s="289"/>
      <c r="SHH129" s="289"/>
      <c r="SHI129" s="289"/>
      <c r="SHJ129" s="289"/>
      <c r="SHK129" s="289"/>
      <c r="SHL129" s="289"/>
      <c r="SHM129" s="289"/>
      <c r="SHN129" s="292"/>
      <c r="SHO129" s="293"/>
      <c r="SHP129" s="292"/>
      <c r="SHQ129" s="292"/>
      <c r="SHR129" s="292"/>
      <c r="SHS129" s="285"/>
      <c r="SHT129" s="286"/>
      <c r="SHU129" s="287"/>
      <c r="SHV129" s="286"/>
      <c r="SHW129" s="288"/>
      <c r="SHX129" s="289"/>
      <c r="SHY129" s="289"/>
      <c r="SHZ129" s="289"/>
      <c r="SIA129" s="289"/>
      <c r="SIB129" s="289"/>
      <c r="SIC129" s="289"/>
      <c r="SID129" s="290"/>
      <c r="SIE129" s="291"/>
      <c r="SIF129" s="289"/>
      <c r="SIG129" s="289"/>
      <c r="SIH129" s="289"/>
      <c r="SII129" s="289"/>
      <c r="SIJ129" s="289"/>
      <c r="SIK129" s="289"/>
      <c r="SIL129" s="289"/>
      <c r="SIM129" s="289"/>
      <c r="SIN129" s="289"/>
      <c r="SIO129" s="289"/>
      <c r="SIP129" s="292"/>
      <c r="SIQ129" s="293"/>
      <c r="SIR129" s="292"/>
      <c r="SIS129" s="292"/>
      <c r="SIT129" s="292"/>
      <c r="SIU129" s="285"/>
      <c r="SIV129" s="286"/>
      <c r="SIW129" s="287"/>
      <c r="SIX129" s="286"/>
      <c r="SIY129" s="288"/>
      <c r="SIZ129" s="289"/>
      <c r="SJA129" s="289"/>
      <c r="SJB129" s="289"/>
      <c r="SJC129" s="289"/>
      <c r="SJD129" s="289"/>
      <c r="SJE129" s="289"/>
      <c r="SJF129" s="290"/>
      <c r="SJG129" s="291"/>
      <c r="SJH129" s="289"/>
      <c r="SJI129" s="289"/>
      <c r="SJJ129" s="289"/>
      <c r="SJK129" s="289"/>
      <c r="SJL129" s="289"/>
      <c r="SJM129" s="289"/>
      <c r="SJN129" s="289"/>
      <c r="SJO129" s="289"/>
      <c r="SJP129" s="289"/>
      <c r="SJQ129" s="289"/>
      <c r="SJR129" s="292"/>
      <c r="SJS129" s="293"/>
      <c r="SJT129" s="292"/>
      <c r="SJU129" s="292"/>
      <c r="SJV129" s="292"/>
      <c r="SJW129" s="285"/>
      <c r="SJX129" s="286"/>
      <c r="SJY129" s="287"/>
      <c r="SJZ129" s="286"/>
      <c r="SKA129" s="288"/>
      <c r="SKB129" s="289"/>
      <c r="SKC129" s="289"/>
      <c r="SKD129" s="289"/>
      <c r="SKE129" s="289"/>
      <c r="SKF129" s="289"/>
      <c r="SKG129" s="289"/>
      <c r="SKH129" s="290"/>
      <c r="SKI129" s="291"/>
      <c r="SKJ129" s="289"/>
      <c r="SKK129" s="289"/>
      <c r="SKL129" s="289"/>
      <c r="SKM129" s="289"/>
      <c r="SKN129" s="289"/>
      <c r="SKO129" s="289"/>
      <c r="SKP129" s="289"/>
      <c r="SKQ129" s="289"/>
      <c r="SKR129" s="289"/>
      <c r="SKS129" s="289"/>
      <c r="SKT129" s="292"/>
      <c r="SKU129" s="293"/>
      <c r="SKV129" s="292"/>
      <c r="SKW129" s="292"/>
      <c r="SKX129" s="292"/>
      <c r="SKY129" s="285"/>
      <c r="SKZ129" s="286"/>
      <c r="SLA129" s="287"/>
      <c r="SLB129" s="286"/>
      <c r="SLC129" s="288"/>
      <c r="SLD129" s="289"/>
      <c r="SLE129" s="289"/>
      <c r="SLF129" s="289"/>
      <c r="SLG129" s="289"/>
      <c r="SLH129" s="289"/>
      <c r="SLI129" s="289"/>
      <c r="SLJ129" s="290"/>
      <c r="SLK129" s="291"/>
      <c r="SLL129" s="289"/>
      <c r="SLM129" s="289"/>
      <c r="SLN129" s="289"/>
      <c r="SLO129" s="289"/>
      <c r="SLP129" s="289"/>
      <c r="SLQ129" s="289"/>
      <c r="SLR129" s="289"/>
      <c r="SLS129" s="289"/>
      <c r="SLT129" s="289"/>
      <c r="SLU129" s="289"/>
      <c r="SLV129" s="292"/>
      <c r="SLW129" s="293"/>
      <c r="SLX129" s="292"/>
      <c r="SLY129" s="292"/>
      <c r="SLZ129" s="292"/>
      <c r="SMA129" s="285"/>
      <c r="SMB129" s="286"/>
      <c r="SMC129" s="287"/>
      <c r="SMD129" s="286"/>
      <c r="SME129" s="288"/>
      <c r="SMF129" s="289"/>
      <c r="SMG129" s="289"/>
      <c r="SMH129" s="289"/>
      <c r="SMI129" s="289"/>
      <c r="SMJ129" s="289"/>
      <c r="SMK129" s="289"/>
      <c r="SML129" s="290"/>
      <c r="SMM129" s="291"/>
      <c r="SMN129" s="289"/>
      <c r="SMO129" s="289"/>
      <c r="SMP129" s="289"/>
      <c r="SMQ129" s="289"/>
      <c r="SMR129" s="289"/>
      <c r="SMS129" s="289"/>
      <c r="SMT129" s="289"/>
      <c r="SMU129" s="289"/>
      <c r="SMV129" s="289"/>
      <c r="SMW129" s="289"/>
      <c r="SMX129" s="292"/>
      <c r="SMY129" s="293"/>
      <c r="SMZ129" s="292"/>
      <c r="SNA129" s="292"/>
      <c r="SNB129" s="292"/>
      <c r="SNC129" s="285"/>
      <c r="SND129" s="286"/>
      <c r="SNE129" s="287"/>
      <c r="SNF129" s="286"/>
      <c r="SNG129" s="288"/>
      <c r="SNH129" s="289"/>
      <c r="SNI129" s="289"/>
      <c r="SNJ129" s="289"/>
      <c r="SNK129" s="289"/>
      <c r="SNL129" s="289"/>
      <c r="SNM129" s="289"/>
      <c r="SNN129" s="290"/>
      <c r="SNO129" s="291"/>
      <c r="SNP129" s="289"/>
      <c r="SNQ129" s="289"/>
      <c r="SNR129" s="289"/>
      <c r="SNS129" s="289"/>
      <c r="SNT129" s="289"/>
      <c r="SNU129" s="289"/>
      <c r="SNV129" s="289"/>
      <c r="SNW129" s="289"/>
      <c r="SNX129" s="289"/>
      <c r="SNY129" s="289"/>
      <c r="SNZ129" s="292"/>
      <c r="SOA129" s="293"/>
      <c r="SOB129" s="292"/>
      <c r="SOC129" s="292"/>
      <c r="SOD129" s="292"/>
      <c r="SOE129" s="285"/>
      <c r="SOF129" s="286"/>
      <c r="SOG129" s="287"/>
      <c r="SOH129" s="286"/>
      <c r="SOI129" s="288"/>
      <c r="SOJ129" s="289"/>
      <c r="SOK129" s="289"/>
      <c r="SOL129" s="289"/>
      <c r="SOM129" s="289"/>
      <c r="SON129" s="289"/>
      <c r="SOO129" s="289"/>
      <c r="SOP129" s="290"/>
      <c r="SOQ129" s="291"/>
      <c r="SOR129" s="289"/>
      <c r="SOS129" s="289"/>
      <c r="SOT129" s="289"/>
      <c r="SOU129" s="289"/>
      <c r="SOV129" s="289"/>
      <c r="SOW129" s="289"/>
      <c r="SOX129" s="289"/>
      <c r="SOY129" s="289"/>
      <c r="SOZ129" s="289"/>
      <c r="SPA129" s="289"/>
      <c r="SPB129" s="292"/>
      <c r="SPC129" s="293"/>
      <c r="SPD129" s="292"/>
      <c r="SPE129" s="292"/>
      <c r="SPF129" s="292"/>
      <c r="SPG129" s="285"/>
      <c r="SPH129" s="286"/>
      <c r="SPI129" s="287"/>
      <c r="SPJ129" s="286"/>
      <c r="SPK129" s="288"/>
      <c r="SPL129" s="289"/>
      <c r="SPM129" s="289"/>
      <c r="SPN129" s="289"/>
      <c r="SPO129" s="289"/>
      <c r="SPP129" s="289"/>
      <c r="SPQ129" s="289"/>
      <c r="SPR129" s="290"/>
      <c r="SPS129" s="291"/>
      <c r="SPT129" s="289"/>
      <c r="SPU129" s="289"/>
      <c r="SPV129" s="289"/>
      <c r="SPW129" s="289"/>
      <c r="SPX129" s="289"/>
      <c r="SPY129" s="289"/>
      <c r="SPZ129" s="289"/>
      <c r="SQA129" s="289"/>
      <c r="SQB129" s="289"/>
      <c r="SQC129" s="289"/>
      <c r="SQD129" s="292"/>
      <c r="SQE129" s="293"/>
      <c r="SQF129" s="292"/>
      <c r="SQG129" s="292"/>
      <c r="SQH129" s="292"/>
      <c r="SQI129" s="285"/>
      <c r="SQJ129" s="286"/>
      <c r="SQK129" s="287"/>
      <c r="SQL129" s="286"/>
      <c r="SQM129" s="288"/>
      <c r="SQN129" s="289"/>
      <c r="SQO129" s="289"/>
      <c r="SQP129" s="289"/>
      <c r="SQQ129" s="289"/>
      <c r="SQR129" s="289"/>
      <c r="SQS129" s="289"/>
      <c r="SQT129" s="290"/>
      <c r="SQU129" s="291"/>
      <c r="SQV129" s="289"/>
      <c r="SQW129" s="289"/>
      <c r="SQX129" s="289"/>
      <c r="SQY129" s="289"/>
      <c r="SQZ129" s="289"/>
      <c r="SRA129" s="289"/>
      <c r="SRB129" s="289"/>
      <c r="SRC129" s="289"/>
      <c r="SRD129" s="289"/>
      <c r="SRE129" s="289"/>
      <c r="SRF129" s="292"/>
      <c r="SRG129" s="293"/>
      <c r="SRH129" s="292"/>
      <c r="SRI129" s="292"/>
      <c r="SRJ129" s="292"/>
      <c r="SRK129" s="285"/>
      <c r="SRL129" s="286"/>
      <c r="SRM129" s="287"/>
      <c r="SRN129" s="286"/>
      <c r="SRO129" s="288"/>
      <c r="SRP129" s="289"/>
      <c r="SRQ129" s="289"/>
      <c r="SRR129" s="289"/>
      <c r="SRS129" s="289"/>
      <c r="SRT129" s="289"/>
      <c r="SRU129" s="289"/>
      <c r="SRV129" s="290"/>
      <c r="SRW129" s="291"/>
      <c r="SRX129" s="289"/>
      <c r="SRY129" s="289"/>
      <c r="SRZ129" s="289"/>
      <c r="SSA129" s="289"/>
      <c r="SSB129" s="289"/>
      <c r="SSC129" s="289"/>
      <c r="SSD129" s="289"/>
      <c r="SSE129" s="289"/>
      <c r="SSF129" s="289"/>
      <c r="SSG129" s="289"/>
      <c r="SSH129" s="292"/>
      <c r="SSI129" s="293"/>
      <c r="SSJ129" s="292"/>
      <c r="SSK129" s="292"/>
      <c r="SSL129" s="292"/>
      <c r="SSM129" s="285"/>
      <c r="SSN129" s="286"/>
      <c r="SSO129" s="287"/>
      <c r="SSP129" s="286"/>
      <c r="SSQ129" s="288"/>
      <c r="SSR129" s="289"/>
      <c r="SSS129" s="289"/>
      <c r="SST129" s="289"/>
      <c r="SSU129" s="289"/>
      <c r="SSV129" s="289"/>
      <c r="SSW129" s="289"/>
      <c r="SSX129" s="290"/>
      <c r="SSY129" s="291"/>
      <c r="SSZ129" s="289"/>
      <c r="STA129" s="289"/>
      <c r="STB129" s="289"/>
      <c r="STC129" s="289"/>
      <c r="STD129" s="289"/>
      <c r="STE129" s="289"/>
      <c r="STF129" s="289"/>
      <c r="STG129" s="289"/>
      <c r="STH129" s="289"/>
      <c r="STI129" s="289"/>
      <c r="STJ129" s="292"/>
      <c r="STK129" s="293"/>
      <c r="STL129" s="292"/>
      <c r="STM129" s="292"/>
      <c r="STN129" s="292"/>
      <c r="STO129" s="285"/>
      <c r="STP129" s="286"/>
      <c r="STQ129" s="287"/>
      <c r="STR129" s="286"/>
      <c r="STS129" s="288"/>
      <c r="STT129" s="289"/>
      <c r="STU129" s="289"/>
      <c r="STV129" s="289"/>
      <c r="STW129" s="289"/>
      <c r="STX129" s="289"/>
      <c r="STY129" s="289"/>
      <c r="STZ129" s="290"/>
      <c r="SUA129" s="291"/>
      <c r="SUB129" s="289"/>
      <c r="SUC129" s="289"/>
      <c r="SUD129" s="289"/>
      <c r="SUE129" s="289"/>
      <c r="SUF129" s="289"/>
      <c r="SUG129" s="289"/>
      <c r="SUH129" s="289"/>
      <c r="SUI129" s="289"/>
      <c r="SUJ129" s="289"/>
      <c r="SUK129" s="289"/>
      <c r="SUL129" s="292"/>
      <c r="SUM129" s="293"/>
      <c r="SUN129" s="292"/>
      <c r="SUO129" s="292"/>
      <c r="SUP129" s="292"/>
      <c r="SUQ129" s="285"/>
      <c r="SUR129" s="286"/>
      <c r="SUS129" s="287"/>
      <c r="SUT129" s="286"/>
      <c r="SUU129" s="288"/>
      <c r="SUV129" s="289"/>
      <c r="SUW129" s="289"/>
      <c r="SUX129" s="289"/>
      <c r="SUY129" s="289"/>
      <c r="SUZ129" s="289"/>
      <c r="SVA129" s="289"/>
      <c r="SVB129" s="290"/>
      <c r="SVC129" s="291"/>
      <c r="SVD129" s="289"/>
      <c r="SVE129" s="289"/>
      <c r="SVF129" s="289"/>
      <c r="SVG129" s="289"/>
      <c r="SVH129" s="289"/>
      <c r="SVI129" s="289"/>
      <c r="SVJ129" s="289"/>
      <c r="SVK129" s="289"/>
      <c r="SVL129" s="289"/>
      <c r="SVM129" s="289"/>
      <c r="SVN129" s="292"/>
      <c r="SVO129" s="293"/>
      <c r="SVP129" s="292"/>
      <c r="SVQ129" s="292"/>
      <c r="SVR129" s="292"/>
      <c r="SVS129" s="285"/>
      <c r="SVT129" s="286"/>
      <c r="SVU129" s="287"/>
      <c r="SVV129" s="286"/>
      <c r="SVW129" s="288"/>
      <c r="SVX129" s="289"/>
      <c r="SVY129" s="289"/>
      <c r="SVZ129" s="289"/>
      <c r="SWA129" s="289"/>
      <c r="SWB129" s="289"/>
      <c r="SWC129" s="289"/>
      <c r="SWD129" s="290"/>
      <c r="SWE129" s="291"/>
      <c r="SWF129" s="289"/>
      <c r="SWG129" s="289"/>
      <c r="SWH129" s="289"/>
      <c r="SWI129" s="289"/>
      <c r="SWJ129" s="289"/>
      <c r="SWK129" s="289"/>
      <c r="SWL129" s="289"/>
      <c r="SWM129" s="289"/>
      <c r="SWN129" s="289"/>
      <c r="SWO129" s="289"/>
      <c r="SWP129" s="292"/>
      <c r="SWQ129" s="293"/>
      <c r="SWR129" s="292"/>
      <c r="SWS129" s="292"/>
      <c r="SWT129" s="292"/>
      <c r="SWU129" s="285"/>
      <c r="SWV129" s="286"/>
      <c r="SWW129" s="287"/>
      <c r="SWX129" s="286"/>
      <c r="SWY129" s="288"/>
      <c r="SWZ129" s="289"/>
      <c r="SXA129" s="289"/>
      <c r="SXB129" s="289"/>
      <c r="SXC129" s="289"/>
      <c r="SXD129" s="289"/>
      <c r="SXE129" s="289"/>
      <c r="SXF129" s="290"/>
      <c r="SXG129" s="291"/>
      <c r="SXH129" s="289"/>
      <c r="SXI129" s="289"/>
      <c r="SXJ129" s="289"/>
      <c r="SXK129" s="289"/>
      <c r="SXL129" s="289"/>
      <c r="SXM129" s="289"/>
      <c r="SXN129" s="289"/>
      <c r="SXO129" s="289"/>
      <c r="SXP129" s="289"/>
      <c r="SXQ129" s="289"/>
      <c r="SXR129" s="292"/>
      <c r="SXS129" s="293"/>
      <c r="SXT129" s="292"/>
      <c r="SXU129" s="292"/>
      <c r="SXV129" s="292"/>
      <c r="SXW129" s="285"/>
      <c r="SXX129" s="286"/>
      <c r="SXY129" s="287"/>
      <c r="SXZ129" s="286"/>
      <c r="SYA129" s="288"/>
      <c r="SYB129" s="289"/>
      <c r="SYC129" s="289"/>
      <c r="SYD129" s="289"/>
      <c r="SYE129" s="289"/>
      <c r="SYF129" s="289"/>
      <c r="SYG129" s="289"/>
      <c r="SYH129" s="290"/>
      <c r="SYI129" s="291"/>
      <c r="SYJ129" s="289"/>
      <c r="SYK129" s="289"/>
      <c r="SYL129" s="289"/>
      <c r="SYM129" s="289"/>
      <c r="SYN129" s="289"/>
      <c r="SYO129" s="289"/>
      <c r="SYP129" s="289"/>
      <c r="SYQ129" s="289"/>
      <c r="SYR129" s="289"/>
      <c r="SYS129" s="289"/>
      <c r="SYT129" s="292"/>
      <c r="SYU129" s="293"/>
      <c r="SYV129" s="292"/>
      <c r="SYW129" s="292"/>
      <c r="SYX129" s="292"/>
      <c r="SYY129" s="285"/>
      <c r="SYZ129" s="286"/>
      <c r="SZA129" s="287"/>
      <c r="SZB129" s="286"/>
      <c r="SZC129" s="288"/>
      <c r="SZD129" s="289"/>
      <c r="SZE129" s="289"/>
      <c r="SZF129" s="289"/>
      <c r="SZG129" s="289"/>
      <c r="SZH129" s="289"/>
      <c r="SZI129" s="289"/>
      <c r="SZJ129" s="290"/>
      <c r="SZK129" s="291"/>
      <c r="SZL129" s="289"/>
      <c r="SZM129" s="289"/>
      <c r="SZN129" s="289"/>
      <c r="SZO129" s="289"/>
      <c r="SZP129" s="289"/>
      <c r="SZQ129" s="289"/>
      <c r="SZR129" s="289"/>
      <c r="SZS129" s="289"/>
      <c r="SZT129" s="289"/>
      <c r="SZU129" s="289"/>
      <c r="SZV129" s="292"/>
      <c r="SZW129" s="293"/>
      <c r="SZX129" s="292"/>
      <c r="SZY129" s="292"/>
      <c r="SZZ129" s="292"/>
      <c r="TAA129" s="285"/>
      <c r="TAB129" s="286"/>
      <c r="TAC129" s="287"/>
      <c r="TAD129" s="286"/>
      <c r="TAE129" s="288"/>
      <c r="TAF129" s="289"/>
      <c r="TAG129" s="289"/>
      <c r="TAH129" s="289"/>
      <c r="TAI129" s="289"/>
      <c r="TAJ129" s="289"/>
      <c r="TAK129" s="289"/>
      <c r="TAL129" s="290"/>
      <c r="TAM129" s="291"/>
      <c r="TAN129" s="289"/>
      <c r="TAO129" s="289"/>
      <c r="TAP129" s="289"/>
      <c r="TAQ129" s="289"/>
      <c r="TAR129" s="289"/>
      <c r="TAS129" s="289"/>
      <c r="TAT129" s="289"/>
      <c r="TAU129" s="289"/>
      <c r="TAV129" s="289"/>
      <c r="TAW129" s="289"/>
      <c r="TAX129" s="292"/>
      <c r="TAY129" s="293"/>
      <c r="TAZ129" s="292"/>
      <c r="TBA129" s="292"/>
      <c r="TBB129" s="292"/>
      <c r="TBC129" s="285"/>
      <c r="TBD129" s="286"/>
      <c r="TBE129" s="287"/>
      <c r="TBF129" s="286"/>
      <c r="TBG129" s="288"/>
      <c r="TBH129" s="289"/>
      <c r="TBI129" s="289"/>
      <c r="TBJ129" s="289"/>
      <c r="TBK129" s="289"/>
      <c r="TBL129" s="289"/>
      <c r="TBM129" s="289"/>
      <c r="TBN129" s="290"/>
      <c r="TBO129" s="291"/>
      <c r="TBP129" s="289"/>
      <c r="TBQ129" s="289"/>
      <c r="TBR129" s="289"/>
      <c r="TBS129" s="289"/>
      <c r="TBT129" s="289"/>
      <c r="TBU129" s="289"/>
      <c r="TBV129" s="289"/>
      <c r="TBW129" s="289"/>
      <c r="TBX129" s="289"/>
      <c r="TBY129" s="289"/>
      <c r="TBZ129" s="292"/>
      <c r="TCA129" s="293"/>
      <c r="TCB129" s="292"/>
      <c r="TCC129" s="292"/>
      <c r="TCD129" s="292"/>
      <c r="TCE129" s="285"/>
      <c r="TCF129" s="286"/>
      <c r="TCG129" s="287"/>
      <c r="TCH129" s="286"/>
      <c r="TCI129" s="288"/>
      <c r="TCJ129" s="289"/>
      <c r="TCK129" s="289"/>
      <c r="TCL129" s="289"/>
      <c r="TCM129" s="289"/>
      <c r="TCN129" s="289"/>
      <c r="TCO129" s="289"/>
      <c r="TCP129" s="290"/>
      <c r="TCQ129" s="291"/>
      <c r="TCR129" s="289"/>
      <c r="TCS129" s="289"/>
      <c r="TCT129" s="289"/>
      <c r="TCU129" s="289"/>
      <c r="TCV129" s="289"/>
      <c r="TCW129" s="289"/>
      <c r="TCX129" s="289"/>
      <c r="TCY129" s="289"/>
      <c r="TCZ129" s="289"/>
      <c r="TDA129" s="289"/>
      <c r="TDB129" s="292"/>
      <c r="TDC129" s="293"/>
      <c r="TDD129" s="292"/>
      <c r="TDE129" s="292"/>
      <c r="TDF129" s="292"/>
      <c r="TDG129" s="285"/>
      <c r="TDH129" s="286"/>
      <c r="TDI129" s="287"/>
      <c r="TDJ129" s="286"/>
      <c r="TDK129" s="288"/>
      <c r="TDL129" s="289"/>
      <c r="TDM129" s="289"/>
      <c r="TDN129" s="289"/>
      <c r="TDO129" s="289"/>
      <c r="TDP129" s="289"/>
      <c r="TDQ129" s="289"/>
      <c r="TDR129" s="290"/>
      <c r="TDS129" s="291"/>
      <c r="TDT129" s="289"/>
      <c r="TDU129" s="289"/>
      <c r="TDV129" s="289"/>
      <c r="TDW129" s="289"/>
      <c r="TDX129" s="289"/>
      <c r="TDY129" s="289"/>
      <c r="TDZ129" s="289"/>
      <c r="TEA129" s="289"/>
      <c r="TEB129" s="289"/>
      <c r="TEC129" s="289"/>
      <c r="TED129" s="292"/>
      <c r="TEE129" s="293"/>
      <c r="TEF129" s="292"/>
      <c r="TEG129" s="292"/>
      <c r="TEH129" s="292"/>
      <c r="TEI129" s="285"/>
      <c r="TEJ129" s="286"/>
      <c r="TEK129" s="287"/>
      <c r="TEL129" s="286"/>
      <c r="TEM129" s="288"/>
      <c r="TEN129" s="289"/>
      <c r="TEO129" s="289"/>
      <c r="TEP129" s="289"/>
      <c r="TEQ129" s="289"/>
      <c r="TER129" s="289"/>
      <c r="TES129" s="289"/>
      <c r="TET129" s="290"/>
      <c r="TEU129" s="291"/>
      <c r="TEV129" s="289"/>
      <c r="TEW129" s="289"/>
      <c r="TEX129" s="289"/>
      <c r="TEY129" s="289"/>
      <c r="TEZ129" s="289"/>
      <c r="TFA129" s="289"/>
      <c r="TFB129" s="289"/>
      <c r="TFC129" s="289"/>
      <c r="TFD129" s="289"/>
      <c r="TFE129" s="289"/>
      <c r="TFF129" s="292"/>
      <c r="TFG129" s="293"/>
      <c r="TFH129" s="292"/>
      <c r="TFI129" s="292"/>
      <c r="TFJ129" s="292"/>
      <c r="TFK129" s="285"/>
      <c r="TFL129" s="286"/>
      <c r="TFM129" s="287"/>
      <c r="TFN129" s="286"/>
      <c r="TFO129" s="288"/>
      <c r="TFP129" s="289"/>
      <c r="TFQ129" s="289"/>
      <c r="TFR129" s="289"/>
      <c r="TFS129" s="289"/>
      <c r="TFT129" s="289"/>
      <c r="TFU129" s="289"/>
      <c r="TFV129" s="290"/>
      <c r="TFW129" s="291"/>
      <c r="TFX129" s="289"/>
      <c r="TFY129" s="289"/>
      <c r="TFZ129" s="289"/>
      <c r="TGA129" s="289"/>
      <c r="TGB129" s="289"/>
      <c r="TGC129" s="289"/>
      <c r="TGD129" s="289"/>
      <c r="TGE129" s="289"/>
      <c r="TGF129" s="289"/>
      <c r="TGG129" s="289"/>
      <c r="TGH129" s="292"/>
      <c r="TGI129" s="293"/>
      <c r="TGJ129" s="292"/>
      <c r="TGK129" s="292"/>
      <c r="TGL129" s="292"/>
      <c r="TGM129" s="285"/>
      <c r="TGN129" s="286"/>
      <c r="TGO129" s="287"/>
      <c r="TGP129" s="286"/>
      <c r="TGQ129" s="288"/>
      <c r="TGR129" s="289"/>
      <c r="TGS129" s="289"/>
      <c r="TGT129" s="289"/>
      <c r="TGU129" s="289"/>
      <c r="TGV129" s="289"/>
      <c r="TGW129" s="289"/>
      <c r="TGX129" s="290"/>
      <c r="TGY129" s="291"/>
      <c r="TGZ129" s="289"/>
      <c r="THA129" s="289"/>
      <c r="THB129" s="289"/>
      <c r="THC129" s="289"/>
      <c r="THD129" s="289"/>
      <c r="THE129" s="289"/>
      <c r="THF129" s="289"/>
      <c r="THG129" s="289"/>
      <c r="THH129" s="289"/>
      <c r="THI129" s="289"/>
      <c r="THJ129" s="292"/>
      <c r="THK129" s="293"/>
      <c r="THL129" s="292"/>
      <c r="THM129" s="292"/>
      <c r="THN129" s="292"/>
      <c r="THO129" s="285"/>
      <c r="THP129" s="286"/>
      <c r="THQ129" s="287"/>
      <c r="THR129" s="286"/>
      <c r="THS129" s="288"/>
      <c r="THT129" s="289"/>
      <c r="THU129" s="289"/>
      <c r="THV129" s="289"/>
      <c r="THW129" s="289"/>
      <c r="THX129" s="289"/>
      <c r="THY129" s="289"/>
      <c r="THZ129" s="290"/>
      <c r="TIA129" s="291"/>
      <c r="TIB129" s="289"/>
      <c r="TIC129" s="289"/>
      <c r="TID129" s="289"/>
      <c r="TIE129" s="289"/>
      <c r="TIF129" s="289"/>
      <c r="TIG129" s="289"/>
      <c r="TIH129" s="289"/>
      <c r="TII129" s="289"/>
      <c r="TIJ129" s="289"/>
      <c r="TIK129" s="289"/>
      <c r="TIL129" s="292"/>
      <c r="TIM129" s="293"/>
      <c r="TIN129" s="292"/>
      <c r="TIO129" s="292"/>
      <c r="TIP129" s="292"/>
      <c r="TIQ129" s="285"/>
      <c r="TIR129" s="286"/>
      <c r="TIS129" s="287"/>
      <c r="TIT129" s="286"/>
      <c r="TIU129" s="288"/>
      <c r="TIV129" s="289"/>
      <c r="TIW129" s="289"/>
      <c r="TIX129" s="289"/>
      <c r="TIY129" s="289"/>
      <c r="TIZ129" s="289"/>
      <c r="TJA129" s="289"/>
      <c r="TJB129" s="290"/>
      <c r="TJC129" s="291"/>
      <c r="TJD129" s="289"/>
      <c r="TJE129" s="289"/>
      <c r="TJF129" s="289"/>
      <c r="TJG129" s="289"/>
      <c r="TJH129" s="289"/>
      <c r="TJI129" s="289"/>
      <c r="TJJ129" s="289"/>
      <c r="TJK129" s="289"/>
      <c r="TJL129" s="289"/>
      <c r="TJM129" s="289"/>
      <c r="TJN129" s="292"/>
      <c r="TJO129" s="293"/>
      <c r="TJP129" s="292"/>
      <c r="TJQ129" s="292"/>
      <c r="TJR129" s="292"/>
      <c r="TJS129" s="285"/>
      <c r="TJT129" s="286"/>
      <c r="TJU129" s="287"/>
      <c r="TJV129" s="286"/>
      <c r="TJW129" s="288"/>
      <c r="TJX129" s="289"/>
      <c r="TJY129" s="289"/>
      <c r="TJZ129" s="289"/>
      <c r="TKA129" s="289"/>
      <c r="TKB129" s="289"/>
      <c r="TKC129" s="289"/>
      <c r="TKD129" s="290"/>
      <c r="TKE129" s="291"/>
      <c r="TKF129" s="289"/>
      <c r="TKG129" s="289"/>
      <c r="TKH129" s="289"/>
      <c r="TKI129" s="289"/>
      <c r="TKJ129" s="289"/>
      <c r="TKK129" s="289"/>
      <c r="TKL129" s="289"/>
      <c r="TKM129" s="289"/>
      <c r="TKN129" s="289"/>
      <c r="TKO129" s="289"/>
      <c r="TKP129" s="292"/>
      <c r="TKQ129" s="293"/>
      <c r="TKR129" s="292"/>
      <c r="TKS129" s="292"/>
      <c r="TKT129" s="292"/>
      <c r="TKU129" s="285"/>
      <c r="TKV129" s="286"/>
      <c r="TKW129" s="287"/>
      <c r="TKX129" s="286"/>
      <c r="TKY129" s="288"/>
      <c r="TKZ129" s="289"/>
      <c r="TLA129" s="289"/>
      <c r="TLB129" s="289"/>
      <c r="TLC129" s="289"/>
      <c r="TLD129" s="289"/>
      <c r="TLE129" s="289"/>
      <c r="TLF129" s="290"/>
      <c r="TLG129" s="291"/>
      <c r="TLH129" s="289"/>
      <c r="TLI129" s="289"/>
      <c r="TLJ129" s="289"/>
      <c r="TLK129" s="289"/>
      <c r="TLL129" s="289"/>
      <c r="TLM129" s="289"/>
      <c r="TLN129" s="289"/>
      <c r="TLO129" s="289"/>
      <c r="TLP129" s="289"/>
      <c r="TLQ129" s="289"/>
      <c r="TLR129" s="292"/>
      <c r="TLS129" s="293"/>
      <c r="TLT129" s="292"/>
      <c r="TLU129" s="292"/>
      <c r="TLV129" s="292"/>
      <c r="TLW129" s="285"/>
      <c r="TLX129" s="286"/>
      <c r="TLY129" s="287"/>
      <c r="TLZ129" s="286"/>
      <c r="TMA129" s="288"/>
      <c r="TMB129" s="289"/>
      <c r="TMC129" s="289"/>
      <c r="TMD129" s="289"/>
      <c r="TME129" s="289"/>
      <c r="TMF129" s="289"/>
      <c r="TMG129" s="289"/>
      <c r="TMH129" s="290"/>
      <c r="TMI129" s="291"/>
      <c r="TMJ129" s="289"/>
      <c r="TMK129" s="289"/>
      <c r="TML129" s="289"/>
      <c r="TMM129" s="289"/>
      <c r="TMN129" s="289"/>
      <c r="TMO129" s="289"/>
      <c r="TMP129" s="289"/>
      <c r="TMQ129" s="289"/>
      <c r="TMR129" s="289"/>
      <c r="TMS129" s="289"/>
      <c r="TMT129" s="292"/>
      <c r="TMU129" s="293"/>
      <c r="TMV129" s="292"/>
      <c r="TMW129" s="292"/>
      <c r="TMX129" s="292"/>
      <c r="TMY129" s="285"/>
      <c r="TMZ129" s="286"/>
      <c r="TNA129" s="287"/>
      <c r="TNB129" s="286"/>
      <c r="TNC129" s="288"/>
      <c r="TND129" s="289"/>
      <c r="TNE129" s="289"/>
      <c r="TNF129" s="289"/>
      <c r="TNG129" s="289"/>
      <c r="TNH129" s="289"/>
      <c r="TNI129" s="289"/>
      <c r="TNJ129" s="290"/>
      <c r="TNK129" s="291"/>
      <c r="TNL129" s="289"/>
      <c r="TNM129" s="289"/>
      <c r="TNN129" s="289"/>
      <c r="TNO129" s="289"/>
      <c r="TNP129" s="289"/>
      <c r="TNQ129" s="289"/>
      <c r="TNR129" s="289"/>
      <c r="TNS129" s="289"/>
      <c r="TNT129" s="289"/>
      <c r="TNU129" s="289"/>
      <c r="TNV129" s="292"/>
      <c r="TNW129" s="293"/>
      <c r="TNX129" s="292"/>
      <c r="TNY129" s="292"/>
      <c r="TNZ129" s="292"/>
      <c r="TOA129" s="285"/>
      <c r="TOB129" s="286"/>
      <c r="TOC129" s="287"/>
      <c r="TOD129" s="286"/>
      <c r="TOE129" s="288"/>
      <c r="TOF129" s="289"/>
      <c r="TOG129" s="289"/>
      <c r="TOH129" s="289"/>
      <c r="TOI129" s="289"/>
      <c r="TOJ129" s="289"/>
      <c r="TOK129" s="289"/>
      <c r="TOL129" s="290"/>
      <c r="TOM129" s="291"/>
      <c r="TON129" s="289"/>
      <c r="TOO129" s="289"/>
      <c r="TOP129" s="289"/>
      <c r="TOQ129" s="289"/>
      <c r="TOR129" s="289"/>
      <c r="TOS129" s="289"/>
      <c r="TOT129" s="289"/>
      <c r="TOU129" s="289"/>
      <c r="TOV129" s="289"/>
      <c r="TOW129" s="289"/>
      <c r="TOX129" s="292"/>
      <c r="TOY129" s="293"/>
      <c r="TOZ129" s="292"/>
      <c r="TPA129" s="292"/>
      <c r="TPB129" s="292"/>
      <c r="TPC129" s="285"/>
      <c r="TPD129" s="286"/>
      <c r="TPE129" s="287"/>
      <c r="TPF129" s="286"/>
      <c r="TPG129" s="288"/>
      <c r="TPH129" s="289"/>
      <c r="TPI129" s="289"/>
      <c r="TPJ129" s="289"/>
      <c r="TPK129" s="289"/>
      <c r="TPL129" s="289"/>
      <c r="TPM129" s="289"/>
      <c r="TPN129" s="290"/>
      <c r="TPO129" s="291"/>
      <c r="TPP129" s="289"/>
      <c r="TPQ129" s="289"/>
      <c r="TPR129" s="289"/>
      <c r="TPS129" s="289"/>
      <c r="TPT129" s="289"/>
      <c r="TPU129" s="289"/>
      <c r="TPV129" s="289"/>
      <c r="TPW129" s="289"/>
      <c r="TPX129" s="289"/>
      <c r="TPY129" s="289"/>
      <c r="TPZ129" s="292"/>
      <c r="TQA129" s="293"/>
      <c r="TQB129" s="292"/>
      <c r="TQC129" s="292"/>
      <c r="TQD129" s="292"/>
      <c r="TQE129" s="285"/>
      <c r="TQF129" s="286"/>
      <c r="TQG129" s="287"/>
      <c r="TQH129" s="286"/>
      <c r="TQI129" s="288"/>
      <c r="TQJ129" s="289"/>
      <c r="TQK129" s="289"/>
      <c r="TQL129" s="289"/>
      <c r="TQM129" s="289"/>
      <c r="TQN129" s="289"/>
      <c r="TQO129" s="289"/>
      <c r="TQP129" s="290"/>
      <c r="TQQ129" s="291"/>
      <c r="TQR129" s="289"/>
      <c r="TQS129" s="289"/>
      <c r="TQT129" s="289"/>
      <c r="TQU129" s="289"/>
      <c r="TQV129" s="289"/>
      <c r="TQW129" s="289"/>
      <c r="TQX129" s="289"/>
      <c r="TQY129" s="289"/>
      <c r="TQZ129" s="289"/>
      <c r="TRA129" s="289"/>
      <c r="TRB129" s="292"/>
      <c r="TRC129" s="293"/>
      <c r="TRD129" s="292"/>
      <c r="TRE129" s="292"/>
      <c r="TRF129" s="292"/>
      <c r="TRG129" s="285"/>
      <c r="TRH129" s="286"/>
      <c r="TRI129" s="287"/>
      <c r="TRJ129" s="286"/>
      <c r="TRK129" s="288"/>
      <c r="TRL129" s="289"/>
      <c r="TRM129" s="289"/>
      <c r="TRN129" s="289"/>
      <c r="TRO129" s="289"/>
      <c r="TRP129" s="289"/>
      <c r="TRQ129" s="289"/>
      <c r="TRR129" s="290"/>
      <c r="TRS129" s="291"/>
      <c r="TRT129" s="289"/>
      <c r="TRU129" s="289"/>
      <c r="TRV129" s="289"/>
      <c r="TRW129" s="289"/>
      <c r="TRX129" s="289"/>
      <c r="TRY129" s="289"/>
      <c r="TRZ129" s="289"/>
      <c r="TSA129" s="289"/>
      <c r="TSB129" s="289"/>
      <c r="TSC129" s="289"/>
      <c r="TSD129" s="292"/>
      <c r="TSE129" s="293"/>
      <c r="TSF129" s="292"/>
      <c r="TSG129" s="292"/>
      <c r="TSH129" s="292"/>
      <c r="TSI129" s="285"/>
      <c r="TSJ129" s="286"/>
      <c r="TSK129" s="287"/>
      <c r="TSL129" s="286"/>
      <c r="TSM129" s="288"/>
      <c r="TSN129" s="289"/>
      <c r="TSO129" s="289"/>
      <c r="TSP129" s="289"/>
      <c r="TSQ129" s="289"/>
      <c r="TSR129" s="289"/>
      <c r="TSS129" s="289"/>
      <c r="TST129" s="290"/>
      <c r="TSU129" s="291"/>
      <c r="TSV129" s="289"/>
      <c r="TSW129" s="289"/>
      <c r="TSX129" s="289"/>
      <c r="TSY129" s="289"/>
      <c r="TSZ129" s="289"/>
      <c r="TTA129" s="289"/>
      <c r="TTB129" s="289"/>
      <c r="TTC129" s="289"/>
      <c r="TTD129" s="289"/>
      <c r="TTE129" s="289"/>
      <c r="TTF129" s="292"/>
      <c r="TTG129" s="293"/>
      <c r="TTH129" s="292"/>
      <c r="TTI129" s="292"/>
      <c r="TTJ129" s="292"/>
      <c r="TTK129" s="285"/>
      <c r="TTL129" s="286"/>
      <c r="TTM129" s="287"/>
      <c r="TTN129" s="286"/>
      <c r="TTO129" s="288"/>
      <c r="TTP129" s="289"/>
      <c r="TTQ129" s="289"/>
      <c r="TTR129" s="289"/>
      <c r="TTS129" s="289"/>
      <c r="TTT129" s="289"/>
      <c r="TTU129" s="289"/>
      <c r="TTV129" s="290"/>
      <c r="TTW129" s="291"/>
      <c r="TTX129" s="289"/>
      <c r="TTY129" s="289"/>
      <c r="TTZ129" s="289"/>
      <c r="TUA129" s="289"/>
      <c r="TUB129" s="289"/>
      <c r="TUC129" s="289"/>
      <c r="TUD129" s="289"/>
      <c r="TUE129" s="289"/>
      <c r="TUF129" s="289"/>
      <c r="TUG129" s="289"/>
      <c r="TUH129" s="292"/>
      <c r="TUI129" s="293"/>
      <c r="TUJ129" s="292"/>
      <c r="TUK129" s="292"/>
      <c r="TUL129" s="292"/>
      <c r="TUM129" s="285"/>
      <c r="TUN129" s="286"/>
      <c r="TUO129" s="287"/>
      <c r="TUP129" s="286"/>
      <c r="TUQ129" s="288"/>
      <c r="TUR129" s="289"/>
      <c r="TUS129" s="289"/>
      <c r="TUT129" s="289"/>
      <c r="TUU129" s="289"/>
      <c r="TUV129" s="289"/>
      <c r="TUW129" s="289"/>
      <c r="TUX129" s="290"/>
      <c r="TUY129" s="291"/>
      <c r="TUZ129" s="289"/>
      <c r="TVA129" s="289"/>
      <c r="TVB129" s="289"/>
      <c r="TVC129" s="289"/>
      <c r="TVD129" s="289"/>
      <c r="TVE129" s="289"/>
      <c r="TVF129" s="289"/>
      <c r="TVG129" s="289"/>
      <c r="TVH129" s="289"/>
      <c r="TVI129" s="289"/>
      <c r="TVJ129" s="292"/>
      <c r="TVK129" s="293"/>
      <c r="TVL129" s="292"/>
      <c r="TVM129" s="292"/>
      <c r="TVN129" s="292"/>
      <c r="TVO129" s="285"/>
      <c r="TVP129" s="286"/>
      <c r="TVQ129" s="287"/>
      <c r="TVR129" s="286"/>
      <c r="TVS129" s="288"/>
      <c r="TVT129" s="289"/>
      <c r="TVU129" s="289"/>
      <c r="TVV129" s="289"/>
      <c r="TVW129" s="289"/>
      <c r="TVX129" s="289"/>
      <c r="TVY129" s="289"/>
      <c r="TVZ129" s="290"/>
      <c r="TWA129" s="291"/>
      <c r="TWB129" s="289"/>
      <c r="TWC129" s="289"/>
      <c r="TWD129" s="289"/>
      <c r="TWE129" s="289"/>
      <c r="TWF129" s="289"/>
      <c r="TWG129" s="289"/>
      <c r="TWH129" s="289"/>
      <c r="TWI129" s="289"/>
      <c r="TWJ129" s="289"/>
      <c r="TWK129" s="289"/>
      <c r="TWL129" s="292"/>
      <c r="TWM129" s="293"/>
      <c r="TWN129" s="292"/>
      <c r="TWO129" s="292"/>
      <c r="TWP129" s="292"/>
      <c r="TWQ129" s="285"/>
      <c r="TWR129" s="286"/>
      <c r="TWS129" s="287"/>
      <c r="TWT129" s="286"/>
      <c r="TWU129" s="288"/>
      <c r="TWV129" s="289"/>
      <c r="TWW129" s="289"/>
      <c r="TWX129" s="289"/>
      <c r="TWY129" s="289"/>
      <c r="TWZ129" s="289"/>
      <c r="TXA129" s="289"/>
      <c r="TXB129" s="290"/>
      <c r="TXC129" s="291"/>
      <c r="TXD129" s="289"/>
      <c r="TXE129" s="289"/>
      <c r="TXF129" s="289"/>
      <c r="TXG129" s="289"/>
      <c r="TXH129" s="289"/>
      <c r="TXI129" s="289"/>
      <c r="TXJ129" s="289"/>
      <c r="TXK129" s="289"/>
      <c r="TXL129" s="289"/>
      <c r="TXM129" s="289"/>
      <c r="TXN129" s="292"/>
      <c r="TXO129" s="293"/>
      <c r="TXP129" s="292"/>
      <c r="TXQ129" s="292"/>
      <c r="TXR129" s="292"/>
      <c r="TXS129" s="285"/>
      <c r="TXT129" s="286"/>
      <c r="TXU129" s="287"/>
      <c r="TXV129" s="286"/>
      <c r="TXW129" s="288"/>
      <c r="TXX129" s="289"/>
      <c r="TXY129" s="289"/>
      <c r="TXZ129" s="289"/>
      <c r="TYA129" s="289"/>
      <c r="TYB129" s="289"/>
      <c r="TYC129" s="289"/>
      <c r="TYD129" s="290"/>
      <c r="TYE129" s="291"/>
      <c r="TYF129" s="289"/>
      <c r="TYG129" s="289"/>
      <c r="TYH129" s="289"/>
      <c r="TYI129" s="289"/>
      <c r="TYJ129" s="289"/>
      <c r="TYK129" s="289"/>
      <c r="TYL129" s="289"/>
      <c r="TYM129" s="289"/>
      <c r="TYN129" s="289"/>
      <c r="TYO129" s="289"/>
      <c r="TYP129" s="292"/>
      <c r="TYQ129" s="293"/>
      <c r="TYR129" s="292"/>
      <c r="TYS129" s="292"/>
      <c r="TYT129" s="292"/>
      <c r="TYU129" s="285"/>
      <c r="TYV129" s="286"/>
      <c r="TYW129" s="287"/>
      <c r="TYX129" s="286"/>
      <c r="TYY129" s="288"/>
      <c r="TYZ129" s="289"/>
      <c r="TZA129" s="289"/>
      <c r="TZB129" s="289"/>
      <c r="TZC129" s="289"/>
      <c r="TZD129" s="289"/>
      <c r="TZE129" s="289"/>
      <c r="TZF129" s="290"/>
      <c r="TZG129" s="291"/>
      <c r="TZH129" s="289"/>
      <c r="TZI129" s="289"/>
      <c r="TZJ129" s="289"/>
      <c r="TZK129" s="289"/>
      <c r="TZL129" s="289"/>
      <c r="TZM129" s="289"/>
      <c r="TZN129" s="289"/>
      <c r="TZO129" s="289"/>
      <c r="TZP129" s="289"/>
      <c r="TZQ129" s="289"/>
      <c r="TZR129" s="292"/>
      <c r="TZS129" s="293"/>
      <c r="TZT129" s="292"/>
      <c r="TZU129" s="292"/>
      <c r="TZV129" s="292"/>
      <c r="TZW129" s="285"/>
      <c r="TZX129" s="286"/>
      <c r="TZY129" s="287"/>
      <c r="TZZ129" s="286"/>
      <c r="UAA129" s="288"/>
      <c r="UAB129" s="289"/>
      <c r="UAC129" s="289"/>
      <c r="UAD129" s="289"/>
      <c r="UAE129" s="289"/>
      <c r="UAF129" s="289"/>
      <c r="UAG129" s="289"/>
      <c r="UAH129" s="290"/>
      <c r="UAI129" s="291"/>
      <c r="UAJ129" s="289"/>
      <c r="UAK129" s="289"/>
      <c r="UAL129" s="289"/>
      <c r="UAM129" s="289"/>
      <c r="UAN129" s="289"/>
      <c r="UAO129" s="289"/>
      <c r="UAP129" s="289"/>
      <c r="UAQ129" s="289"/>
      <c r="UAR129" s="289"/>
      <c r="UAS129" s="289"/>
      <c r="UAT129" s="292"/>
      <c r="UAU129" s="293"/>
      <c r="UAV129" s="292"/>
      <c r="UAW129" s="292"/>
      <c r="UAX129" s="292"/>
      <c r="UAY129" s="285"/>
      <c r="UAZ129" s="286"/>
      <c r="UBA129" s="287"/>
      <c r="UBB129" s="286"/>
      <c r="UBC129" s="288"/>
      <c r="UBD129" s="289"/>
      <c r="UBE129" s="289"/>
      <c r="UBF129" s="289"/>
      <c r="UBG129" s="289"/>
      <c r="UBH129" s="289"/>
      <c r="UBI129" s="289"/>
      <c r="UBJ129" s="290"/>
      <c r="UBK129" s="291"/>
      <c r="UBL129" s="289"/>
      <c r="UBM129" s="289"/>
      <c r="UBN129" s="289"/>
      <c r="UBO129" s="289"/>
      <c r="UBP129" s="289"/>
      <c r="UBQ129" s="289"/>
      <c r="UBR129" s="289"/>
      <c r="UBS129" s="289"/>
      <c r="UBT129" s="289"/>
      <c r="UBU129" s="289"/>
      <c r="UBV129" s="292"/>
      <c r="UBW129" s="293"/>
      <c r="UBX129" s="292"/>
      <c r="UBY129" s="292"/>
      <c r="UBZ129" s="292"/>
      <c r="UCA129" s="285"/>
      <c r="UCB129" s="286"/>
      <c r="UCC129" s="287"/>
      <c r="UCD129" s="286"/>
      <c r="UCE129" s="288"/>
      <c r="UCF129" s="289"/>
      <c r="UCG129" s="289"/>
      <c r="UCH129" s="289"/>
      <c r="UCI129" s="289"/>
      <c r="UCJ129" s="289"/>
      <c r="UCK129" s="289"/>
      <c r="UCL129" s="290"/>
      <c r="UCM129" s="291"/>
      <c r="UCN129" s="289"/>
      <c r="UCO129" s="289"/>
      <c r="UCP129" s="289"/>
      <c r="UCQ129" s="289"/>
      <c r="UCR129" s="289"/>
      <c r="UCS129" s="289"/>
      <c r="UCT129" s="289"/>
      <c r="UCU129" s="289"/>
      <c r="UCV129" s="289"/>
      <c r="UCW129" s="289"/>
      <c r="UCX129" s="292"/>
      <c r="UCY129" s="293"/>
      <c r="UCZ129" s="292"/>
      <c r="UDA129" s="292"/>
      <c r="UDB129" s="292"/>
      <c r="UDC129" s="285"/>
      <c r="UDD129" s="286"/>
      <c r="UDE129" s="287"/>
      <c r="UDF129" s="286"/>
      <c r="UDG129" s="288"/>
      <c r="UDH129" s="289"/>
      <c r="UDI129" s="289"/>
      <c r="UDJ129" s="289"/>
      <c r="UDK129" s="289"/>
      <c r="UDL129" s="289"/>
      <c r="UDM129" s="289"/>
      <c r="UDN129" s="290"/>
      <c r="UDO129" s="291"/>
      <c r="UDP129" s="289"/>
      <c r="UDQ129" s="289"/>
      <c r="UDR129" s="289"/>
      <c r="UDS129" s="289"/>
      <c r="UDT129" s="289"/>
      <c r="UDU129" s="289"/>
      <c r="UDV129" s="289"/>
      <c r="UDW129" s="289"/>
      <c r="UDX129" s="289"/>
      <c r="UDY129" s="289"/>
      <c r="UDZ129" s="292"/>
      <c r="UEA129" s="293"/>
      <c r="UEB129" s="292"/>
      <c r="UEC129" s="292"/>
      <c r="UED129" s="292"/>
      <c r="UEE129" s="285"/>
      <c r="UEF129" s="286"/>
      <c r="UEG129" s="287"/>
      <c r="UEH129" s="286"/>
      <c r="UEI129" s="288"/>
      <c r="UEJ129" s="289"/>
      <c r="UEK129" s="289"/>
      <c r="UEL129" s="289"/>
      <c r="UEM129" s="289"/>
      <c r="UEN129" s="289"/>
      <c r="UEO129" s="289"/>
      <c r="UEP129" s="290"/>
      <c r="UEQ129" s="291"/>
      <c r="UER129" s="289"/>
      <c r="UES129" s="289"/>
      <c r="UET129" s="289"/>
      <c r="UEU129" s="289"/>
      <c r="UEV129" s="289"/>
      <c r="UEW129" s="289"/>
      <c r="UEX129" s="289"/>
      <c r="UEY129" s="289"/>
      <c r="UEZ129" s="289"/>
      <c r="UFA129" s="289"/>
      <c r="UFB129" s="292"/>
      <c r="UFC129" s="293"/>
      <c r="UFD129" s="292"/>
      <c r="UFE129" s="292"/>
      <c r="UFF129" s="292"/>
      <c r="UFG129" s="285"/>
      <c r="UFH129" s="286"/>
      <c r="UFI129" s="287"/>
      <c r="UFJ129" s="286"/>
      <c r="UFK129" s="288"/>
      <c r="UFL129" s="289"/>
      <c r="UFM129" s="289"/>
      <c r="UFN129" s="289"/>
      <c r="UFO129" s="289"/>
      <c r="UFP129" s="289"/>
      <c r="UFQ129" s="289"/>
      <c r="UFR129" s="290"/>
      <c r="UFS129" s="291"/>
      <c r="UFT129" s="289"/>
      <c r="UFU129" s="289"/>
      <c r="UFV129" s="289"/>
      <c r="UFW129" s="289"/>
      <c r="UFX129" s="289"/>
      <c r="UFY129" s="289"/>
      <c r="UFZ129" s="289"/>
      <c r="UGA129" s="289"/>
      <c r="UGB129" s="289"/>
      <c r="UGC129" s="289"/>
      <c r="UGD129" s="292"/>
      <c r="UGE129" s="293"/>
      <c r="UGF129" s="292"/>
      <c r="UGG129" s="292"/>
      <c r="UGH129" s="292"/>
      <c r="UGI129" s="285"/>
      <c r="UGJ129" s="286"/>
      <c r="UGK129" s="287"/>
      <c r="UGL129" s="286"/>
      <c r="UGM129" s="288"/>
      <c r="UGN129" s="289"/>
      <c r="UGO129" s="289"/>
      <c r="UGP129" s="289"/>
      <c r="UGQ129" s="289"/>
      <c r="UGR129" s="289"/>
      <c r="UGS129" s="289"/>
      <c r="UGT129" s="290"/>
      <c r="UGU129" s="291"/>
      <c r="UGV129" s="289"/>
      <c r="UGW129" s="289"/>
      <c r="UGX129" s="289"/>
      <c r="UGY129" s="289"/>
      <c r="UGZ129" s="289"/>
      <c r="UHA129" s="289"/>
      <c r="UHB129" s="289"/>
      <c r="UHC129" s="289"/>
      <c r="UHD129" s="289"/>
      <c r="UHE129" s="289"/>
      <c r="UHF129" s="292"/>
      <c r="UHG129" s="293"/>
      <c r="UHH129" s="292"/>
      <c r="UHI129" s="292"/>
      <c r="UHJ129" s="292"/>
      <c r="UHK129" s="285"/>
      <c r="UHL129" s="286"/>
      <c r="UHM129" s="287"/>
      <c r="UHN129" s="286"/>
      <c r="UHO129" s="288"/>
      <c r="UHP129" s="289"/>
      <c r="UHQ129" s="289"/>
      <c r="UHR129" s="289"/>
      <c r="UHS129" s="289"/>
      <c r="UHT129" s="289"/>
      <c r="UHU129" s="289"/>
      <c r="UHV129" s="290"/>
      <c r="UHW129" s="291"/>
      <c r="UHX129" s="289"/>
      <c r="UHY129" s="289"/>
      <c r="UHZ129" s="289"/>
      <c r="UIA129" s="289"/>
      <c r="UIB129" s="289"/>
      <c r="UIC129" s="289"/>
      <c r="UID129" s="289"/>
      <c r="UIE129" s="289"/>
      <c r="UIF129" s="289"/>
      <c r="UIG129" s="289"/>
      <c r="UIH129" s="292"/>
      <c r="UII129" s="293"/>
      <c r="UIJ129" s="292"/>
      <c r="UIK129" s="292"/>
      <c r="UIL129" s="292"/>
      <c r="UIM129" s="285"/>
      <c r="UIN129" s="286"/>
      <c r="UIO129" s="287"/>
      <c r="UIP129" s="286"/>
      <c r="UIQ129" s="288"/>
      <c r="UIR129" s="289"/>
      <c r="UIS129" s="289"/>
      <c r="UIT129" s="289"/>
      <c r="UIU129" s="289"/>
      <c r="UIV129" s="289"/>
      <c r="UIW129" s="289"/>
      <c r="UIX129" s="290"/>
      <c r="UIY129" s="291"/>
      <c r="UIZ129" s="289"/>
      <c r="UJA129" s="289"/>
      <c r="UJB129" s="289"/>
      <c r="UJC129" s="289"/>
      <c r="UJD129" s="289"/>
      <c r="UJE129" s="289"/>
      <c r="UJF129" s="289"/>
      <c r="UJG129" s="289"/>
      <c r="UJH129" s="289"/>
      <c r="UJI129" s="289"/>
      <c r="UJJ129" s="292"/>
      <c r="UJK129" s="293"/>
      <c r="UJL129" s="292"/>
      <c r="UJM129" s="292"/>
      <c r="UJN129" s="292"/>
      <c r="UJO129" s="285"/>
      <c r="UJP129" s="286"/>
      <c r="UJQ129" s="287"/>
      <c r="UJR129" s="286"/>
      <c r="UJS129" s="288"/>
      <c r="UJT129" s="289"/>
      <c r="UJU129" s="289"/>
      <c r="UJV129" s="289"/>
      <c r="UJW129" s="289"/>
      <c r="UJX129" s="289"/>
      <c r="UJY129" s="289"/>
      <c r="UJZ129" s="290"/>
      <c r="UKA129" s="291"/>
      <c r="UKB129" s="289"/>
      <c r="UKC129" s="289"/>
      <c r="UKD129" s="289"/>
      <c r="UKE129" s="289"/>
      <c r="UKF129" s="289"/>
      <c r="UKG129" s="289"/>
      <c r="UKH129" s="289"/>
      <c r="UKI129" s="289"/>
      <c r="UKJ129" s="289"/>
      <c r="UKK129" s="289"/>
      <c r="UKL129" s="292"/>
      <c r="UKM129" s="293"/>
      <c r="UKN129" s="292"/>
      <c r="UKO129" s="292"/>
      <c r="UKP129" s="292"/>
      <c r="UKQ129" s="285"/>
      <c r="UKR129" s="286"/>
      <c r="UKS129" s="287"/>
      <c r="UKT129" s="286"/>
      <c r="UKU129" s="288"/>
      <c r="UKV129" s="289"/>
      <c r="UKW129" s="289"/>
      <c r="UKX129" s="289"/>
      <c r="UKY129" s="289"/>
      <c r="UKZ129" s="289"/>
      <c r="ULA129" s="289"/>
      <c r="ULB129" s="290"/>
      <c r="ULC129" s="291"/>
      <c r="ULD129" s="289"/>
      <c r="ULE129" s="289"/>
      <c r="ULF129" s="289"/>
      <c r="ULG129" s="289"/>
      <c r="ULH129" s="289"/>
      <c r="ULI129" s="289"/>
      <c r="ULJ129" s="289"/>
      <c r="ULK129" s="289"/>
      <c r="ULL129" s="289"/>
      <c r="ULM129" s="289"/>
      <c r="ULN129" s="292"/>
      <c r="ULO129" s="293"/>
      <c r="ULP129" s="292"/>
      <c r="ULQ129" s="292"/>
      <c r="ULR129" s="292"/>
      <c r="ULS129" s="285"/>
      <c r="ULT129" s="286"/>
      <c r="ULU129" s="287"/>
      <c r="ULV129" s="286"/>
      <c r="ULW129" s="288"/>
      <c r="ULX129" s="289"/>
      <c r="ULY129" s="289"/>
      <c r="ULZ129" s="289"/>
      <c r="UMA129" s="289"/>
      <c r="UMB129" s="289"/>
      <c r="UMC129" s="289"/>
      <c r="UMD129" s="290"/>
      <c r="UME129" s="291"/>
      <c r="UMF129" s="289"/>
      <c r="UMG129" s="289"/>
      <c r="UMH129" s="289"/>
      <c r="UMI129" s="289"/>
      <c r="UMJ129" s="289"/>
      <c r="UMK129" s="289"/>
      <c r="UML129" s="289"/>
      <c r="UMM129" s="289"/>
      <c r="UMN129" s="289"/>
      <c r="UMO129" s="289"/>
      <c r="UMP129" s="292"/>
      <c r="UMQ129" s="293"/>
      <c r="UMR129" s="292"/>
      <c r="UMS129" s="292"/>
      <c r="UMT129" s="292"/>
      <c r="UMU129" s="285"/>
      <c r="UMV129" s="286"/>
      <c r="UMW129" s="287"/>
      <c r="UMX129" s="286"/>
      <c r="UMY129" s="288"/>
      <c r="UMZ129" s="289"/>
      <c r="UNA129" s="289"/>
      <c r="UNB129" s="289"/>
      <c r="UNC129" s="289"/>
      <c r="UND129" s="289"/>
      <c r="UNE129" s="289"/>
      <c r="UNF129" s="290"/>
      <c r="UNG129" s="291"/>
      <c r="UNH129" s="289"/>
      <c r="UNI129" s="289"/>
      <c r="UNJ129" s="289"/>
      <c r="UNK129" s="289"/>
      <c r="UNL129" s="289"/>
      <c r="UNM129" s="289"/>
      <c r="UNN129" s="289"/>
      <c r="UNO129" s="289"/>
      <c r="UNP129" s="289"/>
      <c r="UNQ129" s="289"/>
      <c r="UNR129" s="292"/>
      <c r="UNS129" s="293"/>
      <c r="UNT129" s="292"/>
      <c r="UNU129" s="292"/>
      <c r="UNV129" s="292"/>
      <c r="UNW129" s="285"/>
      <c r="UNX129" s="286"/>
      <c r="UNY129" s="287"/>
      <c r="UNZ129" s="286"/>
      <c r="UOA129" s="288"/>
      <c r="UOB129" s="289"/>
      <c r="UOC129" s="289"/>
      <c r="UOD129" s="289"/>
      <c r="UOE129" s="289"/>
      <c r="UOF129" s="289"/>
      <c r="UOG129" s="289"/>
      <c r="UOH129" s="290"/>
      <c r="UOI129" s="291"/>
      <c r="UOJ129" s="289"/>
      <c r="UOK129" s="289"/>
      <c r="UOL129" s="289"/>
      <c r="UOM129" s="289"/>
      <c r="UON129" s="289"/>
      <c r="UOO129" s="289"/>
      <c r="UOP129" s="289"/>
      <c r="UOQ129" s="289"/>
      <c r="UOR129" s="289"/>
      <c r="UOS129" s="289"/>
      <c r="UOT129" s="292"/>
      <c r="UOU129" s="293"/>
      <c r="UOV129" s="292"/>
      <c r="UOW129" s="292"/>
      <c r="UOX129" s="292"/>
      <c r="UOY129" s="285"/>
      <c r="UOZ129" s="286"/>
      <c r="UPA129" s="287"/>
      <c r="UPB129" s="286"/>
      <c r="UPC129" s="288"/>
      <c r="UPD129" s="289"/>
      <c r="UPE129" s="289"/>
      <c r="UPF129" s="289"/>
      <c r="UPG129" s="289"/>
      <c r="UPH129" s="289"/>
      <c r="UPI129" s="289"/>
      <c r="UPJ129" s="290"/>
      <c r="UPK129" s="291"/>
      <c r="UPL129" s="289"/>
      <c r="UPM129" s="289"/>
      <c r="UPN129" s="289"/>
      <c r="UPO129" s="289"/>
      <c r="UPP129" s="289"/>
      <c r="UPQ129" s="289"/>
      <c r="UPR129" s="289"/>
      <c r="UPS129" s="289"/>
      <c r="UPT129" s="289"/>
      <c r="UPU129" s="289"/>
      <c r="UPV129" s="292"/>
      <c r="UPW129" s="293"/>
      <c r="UPX129" s="292"/>
      <c r="UPY129" s="292"/>
      <c r="UPZ129" s="292"/>
      <c r="UQA129" s="285"/>
      <c r="UQB129" s="286"/>
      <c r="UQC129" s="287"/>
      <c r="UQD129" s="286"/>
      <c r="UQE129" s="288"/>
      <c r="UQF129" s="289"/>
      <c r="UQG129" s="289"/>
      <c r="UQH129" s="289"/>
      <c r="UQI129" s="289"/>
      <c r="UQJ129" s="289"/>
      <c r="UQK129" s="289"/>
      <c r="UQL129" s="290"/>
      <c r="UQM129" s="291"/>
      <c r="UQN129" s="289"/>
      <c r="UQO129" s="289"/>
      <c r="UQP129" s="289"/>
      <c r="UQQ129" s="289"/>
      <c r="UQR129" s="289"/>
      <c r="UQS129" s="289"/>
      <c r="UQT129" s="289"/>
      <c r="UQU129" s="289"/>
      <c r="UQV129" s="289"/>
      <c r="UQW129" s="289"/>
      <c r="UQX129" s="292"/>
      <c r="UQY129" s="293"/>
      <c r="UQZ129" s="292"/>
      <c r="URA129" s="292"/>
      <c r="URB129" s="292"/>
      <c r="URC129" s="285"/>
      <c r="URD129" s="286"/>
      <c r="URE129" s="287"/>
      <c r="URF129" s="286"/>
      <c r="URG129" s="288"/>
      <c r="URH129" s="289"/>
      <c r="URI129" s="289"/>
      <c r="URJ129" s="289"/>
      <c r="URK129" s="289"/>
      <c r="URL129" s="289"/>
      <c r="URM129" s="289"/>
      <c r="URN129" s="290"/>
      <c r="URO129" s="291"/>
      <c r="URP129" s="289"/>
      <c r="URQ129" s="289"/>
      <c r="URR129" s="289"/>
      <c r="URS129" s="289"/>
      <c r="URT129" s="289"/>
      <c r="URU129" s="289"/>
      <c r="URV129" s="289"/>
      <c r="URW129" s="289"/>
      <c r="URX129" s="289"/>
      <c r="URY129" s="289"/>
      <c r="URZ129" s="292"/>
      <c r="USA129" s="293"/>
      <c r="USB129" s="292"/>
      <c r="USC129" s="292"/>
      <c r="USD129" s="292"/>
      <c r="USE129" s="285"/>
      <c r="USF129" s="286"/>
      <c r="USG129" s="287"/>
      <c r="USH129" s="286"/>
      <c r="USI129" s="288"/>
      <c r="USJ129" s="289"/>
      <c r="USK129" s="289"/>
      <c r="USL129" s="289"/>
      <c r="USM129" s="289"/>
      <c r="USN129" s="289"/>
      <c r="USO129" s="289"/>
      <c r="USP129" s="290"/>
      <c r="USQ129" s="291"/>
      <c r="USR129" s="289"/>
      <c r="USS129" s="289"/>
      <c r="UST129" s="289"/>
      <c r="USU129" s="289"/>
      <c r="USV129" s="289"/>
      <c r="USW129" s="289"/>
      <c r="USX129" s="289"/>
      <c r="USY129" s="289"/>
      <c r="USZ129" s="289"/>
      <c r="UTA129" s="289"/>
      <c r="UTB129" s="292"/>
      <c r="UTC129" s="293"/>
      <c r="UTD129" s="292"/>
      <c r="UTE129" s="292"/>
      <c r="UTF129" s="292"/>
      <c r="UTG129" s="285"/>
      <c r="UTH129" s="286"/>
      <c r="UTI129" s="287"/>
      <c r="UTJ129" s="286"/>
      <c r="UTK129" s="288"/>
      <c r="UTL129" s="289"/>
      <c r="UTM129" s="289"/>
      <c r="UTN129" s="289"/>
      <c r="UTO129" s="289"/>
      <c r="UTP129" s="289"/>
      <c r="UTQ129" s="289"/>
      <c r="UTR129" s="290"/>
      <c r="UTS129" s="291"/>
      <c r="UTT129" s="289"/>
      <c r="UTU129" s="289"/>
      <c r="UTV129" s="289"/>
      <c r="UTW129" s="289"/>
      <c r="UTX129" s="289"/>
      <c r="UTY129" s="289"/>
      <c r="UTZ129" s="289"/>
      <c r="UUA129" s="289"/>
      <c r="UUB129" s="289"/>
      <c r="UUC129" s="289"/>
      <c r="UUD129" s="292"/>
      <c r="UUE129" s="293"/>
      <c r="UUF129" s="292"/>
      <c r="UUG129" s="292"/>
      <c r="UUH129" s="292"/>
      <c r="UUI129" s="285"/>
      <c r="UUJ129" s="286"/>
      <c r="UUK129" s="287"/>
      <c r="UUL129" s="286"/>
      <c r="UUM129" s="288"/>
      <c r="UUN129" s="289"/>
      <c r="UUO129" s="289"/>
      <c r="UUP129" s="289"/>
      <c r="UUQ129" s="289"/>
      <c r="UUR129" s="289"/>
      <c r="UUS129" s="289"/>
      <c r="UUT129" s="290"/>
      <c r="UUU129" s="291"/>
      <c r="UUV129" s="289"/>
      <c r="UUW129" s="289"/>
      <c r="UUX129" s="289"/>
      <c r="UUY129" s="289"/>
      <c r="UUZ129" s="289"/>
      <c r="UVA129" s="289"/>
      <c r="UVB129" s="289"/>
      <c r="UVC129" s="289"/>
      <c r="UVD129" s="289"/>
      <c r="UVE129" s="289"/>
      <c r="UVF129" s="292"/>
      <c r="UVG129" s="293"/>
      <c r="UVH129" s="292"/>
      <c r="UVI129" s="292"/>
      <c r="UVJ129" s="292"/>
      <c r="UVK129" s="285"/>
      <c r="UVL129" s="286"/>
      <c r="UVM129" s="287"/>
      <c r="UVN129" s="286"/>
      <c r="UVO129" s="288"/>
      <c r="UVP129" s="289"/>
      <c r="UVQ129" s="289"/>
      <c r="UVR129" s="289"/>
      <c r="UVS129" s="289"/>
      <c r="UVT129" s="289"/>
      <c r="UVU129" s="289"/>
      <c r="UVV129" s="290"/>
      <c r="UVW129" s="291"/>
      <c r="UVX129" s="289"/>
      <c r="UVY129" s="289"/>
      <c r="UVZ129" s="289"/>
      <c r="UWA129" s="289"/>
      <c r="UWB129" s="289"/>
      <c r="UWC129" s="289"/>
      <c r="UWD129" s="289"/>
      <c r="UWE129" s="289"/>
      <c r="UWF129" s="289"/>
      <c r="UWG129" s="289"/>
      <c r="UWH129" s="292"/>
      <c r="UWI129" s="293"/>
      <c r="UWJ129" s="292"/>
      <c r="UWK129" s="292"/>
      <c r="UWL129" s="292"/>
      <c r="UWM129" s="285"/>
      <c r="UWN129" s="286"/>
      <c r="UWO129" s="287"/>
      <c r="UWP129" s="286"/>
      <c r="UWQ129" s="288"/>
      <c r="UWR129" s="289"/>
      <c r="UWS129" s="289"/>
      <c r="UWT129" s="289"/>
      <c r="UWU129" s="289"/>
      <c r="UWV129" s="289"/>
      <c r="UWW129" s="289"/>
      <c r="UWX129" s="290"/>
      <c r="UWY129" s="291"/>
      <c r="UWZ129" s="289"/>
      <c r="UXA129" s="289"/>
      <c r="UXB129" s="289"/>
      <c r="UXC129" s="289"/>
      <c r="UXD129" s="289"/>
      <c r="UXE129" s="289"/>
      <c r="UXF129" s="289"/>
      <c r="UXG129" s="289"/>
      <c r="UXH129" s="289"/>
      <c r="UXI129" s="289"/>
      <c r="UXJ129" s="292"/>
      <c r="UXK129" s="293"/>
      <c r="UXL129" s="292"/>
      <c r="UXM129" s="292"/>
      <c r="UXN129" s="292"/>
      <c r="UXO129" s="285"/>
      <c r="UXP129" s="286"/>
      <c r="UXQ129" s="287"/>
      <c r="UXR129" s="286"/>
      <c r="UXS129" s="288"/>
      <c r="UXT129" s="289"/>
      <c r="UXU129" s="289"/>
      <c r="UXV129" s="289"/>
      <c r="UXW129" s="289"/>
      <c r="UXX129" s="289"/>
      <c r="UXY129" s="289"/>
      <c r="UXZ129" s="290"/>
      <c r="UYA129" s="291"/>
      <c r="UYB129" s="289"/>
      <c r="UYC129" s="289"/>
      <c r="UYD129" s="289"/>
      <c r="UYE129" s="289"/>
      <c r="UYF129" s="289"/>
      <c r="UYG129" s="289"/>
      <c r="UYH129" s="289"/>
      <c r="UYI129" s="289"/>
      <c r="UYJ129" s="289"/>
      <c r="UYK129" s="289"/>
      <c r="UYL129" s="292"/>
      <c r="UYM129" s="293"/>
      <c r="UYN129" s="292"/>
      <c r="UYO129" s="292"/>
      <c r="UYP129" s="292"/>
      <c r="UYQ129" s="285"/>
      <c r="UYR129" s="286"/>
      <c r="UYS129" s="287"/>
      <c r="UYT129" s="286"/>
      <c r="UYU129" s="288"/>
      <c r="UYV129" s="289"/>
      <c r="UYW129" s="289"/>
      <c r="UYX129" s="289"/>
      <c r="UYY129" s="289"/>
      <c r="UYZ129" s="289"/>
      <c r="UZA129" s="289"/>
      <c r="UZB129" s="290"/>
      <c r="UZC129" s="291"/>
      <c r="UZD129" s="289"/>
      <c r="UZE129" s="289"/>
      <c r="UZF129" s="289"/>
      <c r="UZG129" s="289"/>
      <c r="UZH129" s="289"/>
      <c r="UZI129" s="289"/>
      <c r="UZJ129" s="289"/>
      <c r="UZK129" s="289"/>
      <c r="UZL129" s="289"/>
      <c r="UZM129" s="289"/>
      <c r="UZN129" s="292"/>
      <c r="UZO129" s="293"/>
      <c r="UZP129" s="292"/>
      <c r="UZQ129" s="292"/>
      <c r="UZR129" s="292"/>
      <c r="UZS129" s="285"/>
      <c r="UZT129" s="286"/>
      <c r="UZU129" s="287"/>
      <c r="UZV129" s="286"/>
      <c r="UZW129" s="288"/>
      <c r="UZX129" s="289"/>
      <c r="UZY129" s="289"/>
      <c r="UZZ129" s="289"/>
      <c r="VAA129" s="289"/>
      <c r="VAB129" s="289"/>
      <c r="VAC129" s="289"/>
      <c r="VAD129" s="290"/>
      <c r="VAE129" s="291"/>
      <c r="VAF129" s="289"/>
      <c r="VAG129" s="289"/>
      <c r="VAH129" s="289"/>
      <c r="VAI129" s="289"/>
      <c r="VAJ129" s="289"/>
      <c r="VAK129" s="289"/>
      <c r="VAL129" s="289"/>
      <c r="VAM129" s="289"/>
      <c r="VAN129" s="289"/>
      <c r="VAO129" s="289"/>
      <c r="VAP129" s="292"/>
      <c r="VAQ129" s="293"/>
      <c r="VAR129" s="292"/>
      <c r="VAS129" s="292"/>
      <c r="VAT129" s="292"/>
      <c r="VAU129" s="285"/>
      <c r="VAV129" s="286"/>
      <c r="VAW129" s="287"/>
      <c r="VAX129" s="286"/>
      <c r="VAY129" s="288"/>
      <c r="VAZ129" s="289"/>
      <c r="VBA129" s="289"/>
      <c r="VBB129" s="289"/>
      <c r="VBC129" s="289"/>
      <c r="VBD129" s="289"/>
      <c r="VBE129" s="289"/>
      <c r="VBF129" s="290"/>
      <c r="VBG129" s="291"/>
      <c r="VBH129" s="289"/>
      <c r="VBI129" s="289"/>
      <c r="VBJ129" s="289"/>
      <c r="VBK129" s="289"/>
      <c r="VBL129" s="289"/>
      <c r="VBM129" s="289"/>
      <c r="VBN129" s="289"/>
      <c r="VBO129" s="289"/>
      <c r="VBP129" s="289"/>
      <c r="VBQ129" s="289"/>
      <c r="VBR129" s="292"/>
      <c r="VBS129" s="293"/>
      <c r="VBT129" s="292"/>
      <c r="VBU129" s="292"/>
      <c r="VBV129" s="292"/>
      <c r="VBW129" s="285"/>
      <c r="VBX129" s="286"/>
      <c r="VBY129" s="287"/>
      <c r="VBZ129" s="286"/>
      <c r="VCA129" s="288"/>
      <c r="VCB129" s="289"/>
      <c r="VCC129" s="289"/>
      <c r="VCD129" s="289"/>
      <c r="VCE129" s="289"/>
      <c r="VCF129" s="289"/>
      <c r="VCG129" s="289"/>
      <c r="VCH129" s="290"/>
      <c r="VCI129" s="291"/>
      <c r="VCJ129" s="289"/>
      <c r="VCK129" s="289"/>
      <c r="VCL129" s="289"/>
      <c r="VCM129" s="289"/>
      <c r="VCN129" s="289"/>
      <c r="VCO129" s="289"/>
      <c r="VCP129" s="289"/>
      <c r="VCQ129" s="289"/>
      <c r="VCR129" s="289"/>
      <c r="VCS129" s="289"/>
      <c r="VCT129" s="292"/>
      <c r="VCU129" s="293"/>
      <c r="VCV129" s="292"/>
      <c r="VCW129" s="292"/>
      <c r="VCX129" s="292"/>
      <c r="VCY129" s="285"/>
      <c r="VCZ129" s="286"/>
      <c r="VDA129" s="287"/>
      <c r="VDB129" s="286"/>
      <c r="VDC129" s="288"/>
      <c r="VDD129" s="289"/>
      <c r="VDE129" s="289"/>
      <c r="VDF129" s="289"/>
      <c r="VDG129" s="289"/>
      <c r="VDH129" s="289"/>
      <c r="VDI129" s="289"/>
      <c r="VDJ129" s="290"/>
      <c r="VDK129" s="291"/>
      <c r="VDL129" s="289"/>
      <c r="VDM129" s="289"/>
      <c r="VDN129" s="289"/>
      <c r="VDO129" s="289"/>
      <c r="VDP129" s="289"/>
      <c r="VDQ129" s="289"/>
      <c r="VDR129" s="289"/>
      <c r="VDS129" s="289"/>
      <c r="VDT129" s="289"/>
      <c r="VDU129" s="289"/>
      <c r="VDV129" s="292"/>
      <c r="VDW129" s="293"/>
      <c r="VDX129" s="292"/>
      <c r="VDY129" s="292"/>
      <c r="VDZ129" s="292"/>
      <c r="VEA129" s="285"/>
      <c r="VEB129" s="286"/>
      <c r="VEC129" s="287"/>
      <c r="VED129" s="286"/>
      <c r="VEE129" s="288"/>
      <c r="VEF129" s="289"/>
      <c r="VEG129" s="289"/>
      <c r="VEH129" s="289"/>
      <c r="VEI129" s="289"/>
      <c r="VEJ129" s="289"/>
      <c r="VEK129" s="289"/>
      <c r="VEL129" s="290"/>
      <c r="VEM129" s="291"/>
      <c r="VEN129" s="289"/>
      <c r="VEO129" s="289"/>
      <c r="VEP129" s="289"/>
      <c r="VEQ129" s="289"/>
      <c r="VER129" s="289"/>
      <c r="VES129" s="289"/>
      <c r="VET129" s="289"/>
      <c r="VEU129" s="289"/>
      <c r="VEV129" s="289"/>
      <c r="VEW129" s="289"/>
      <c r="VEX129" s="292"/>
      <c r="VEY129" s="293"/>
      <c r="VEZ129" s="292"/>
      <c r="VFA129" s="292"/>
      <c r="VFB129" s="292"/>
      <c r="VFC129" s="285"/>
      <c r="VFD129" s="286"/>
      <c r="VFE129" s="287"/>
      <c r="VFF129" s="286"/>
      <c r="VFG129" s="288"/>
      <c r="VFH129" s="289"/>
      <c r="VFI129" s="289"/>
      <c r="VFJ129" s="289"/>
      <c r="VFK129" s="289"/>
      <c r="VFL129" s="289"/>
      <c r="VFM129" s="289"/>
      <c r="VFN129" s="290"/>
      <c r="VFO129" s="291"/>
      <c r="VFP129" s="289"/>
      <c r="VFQ129" s="289"/>
      <c r="VFR129" s="289"/>
      <c r="VFS129" s="289"/>
      <c r="VFT129" s="289"/>
      <c r="VFU129" s="289"/>
      <c r="VFV129" s="289"/>
      <c r="VFW129" s="289"/>
      <c r="VFX129" s="289"/>
      <c r="VFY129" s="289"/>
      <c r="VFZ129" s="292"/>
      <c r="VGA129" s="293"/>
      <c r="VGB129" s="292"/>
      <c r="VGC129" s="292"/>
      <c r="VGD129" s="292"/>
      <c r="VGE129" s="285"/>
      <c r="VGF129" s="286"/>
      <c r="VGG129" s="287"/>
      <c r="VGH129" s="286"/>
      <c r="VGI129" s="288"/>
      <c r="VGJ129" s="289"/>
      <c r="VGK129" s="289"/>
      <c r="VGL129" s="289"/>
      <c r="VGM129" s="289"/>
      <c r="VGN129" s="289"/>
      <c r="VGO129" s="289"/>
      <c r="VGP129" s="290"/>
      <c r="VGQ129" s="291"/>
      <c r="VGR129" s="289"/>
      <c r="VGS129" s="289"/>
      <c r="VGT129" s="289"/>
      <c r="VGU129" s="289"/>
      <c r="VGV129" s="289"/>
      <c r="VGW129" s="289"/>
      <c r="VGX129" s="289"/>
      <c r="VGY129" s="289"/>
      <c r="VGZ129" s="289"/>
      <c r="VHA129" s="289"/>
      <c r="VHB129" s="292"/>
      <c r="VHC129" s="293"/>
      <c r="VHD129" s="292"/>
      <c r="VHE129" s="292"/>
      <c r="VHF129" s="292"/>
      <c r="VHG129" s="285"/>
      <c r="VHH129" s="286"/>
      <c r="VHI129" s="287"/>
      <c r="VHJ129" s="286"/>
      <c r="VHK129" s="288"/>
      <c r="VHL129" s="289"/>
      <c r="VHM129" s="289"/>
      <c r="VHN129" s="289"/>
      <c r="VHO129" s="289"/>
      <c r="VHP129" s="289"/>
      <c r="VHQ129" s="289"/>
      <c r="VHR129" s="290"/>
      <c r="VHS129" s="291"/>
      <c r="VHT129" s="289"/>
      <c r="VHU129" s="289"/>
      <c r="VHV129" s="289"/>
      <c r="VHW129" s="289"/>
      <c r="VHX129" s="289"/>
      <c r="VHY129" s="289"/>
      <c r="VHZ129" s="289"/>
      <c r="VIA129" s="289"/>
      <c r="VIB129" s="289"/>
      <c r="VIC129" s="289"/>
      <c r="VID129" s="292"/>
      <c r="VIE129" s="293"/>
      <c r="VIF129" s="292"/>
      <c r="VIG129" s="292"/>
      <c r="VIH129" s="292"/>
      <c r="VII129" s="285"/>
      <c r="VIJ129" s="286"/>
      <c r="VIK129" s="287"/>
      <c r="VIL129" s="286"/>
      <c r="VIM129" s="288"/>
      <c r="VIN129" s="289"/>
      <c r="VIO129" s="289"/>
      <c r="VIP129" s="289"/>
      <c r="VIQ129" s="289"/>
      <c r="VIR129" s="289"/>
      <c r="VIS129" s="289"/>
      <c r="VIT129" s="290"/>
      <c r="VIU129" s="291"/>
      <c r="VIV129" s="289"/>
      <c r="VIW129" s="289"/>
      <c r="VIX129" s="289"/>
      <c r="VIY129" s="289"/>
      <c r="VIZ129" s="289"/>
      <c r="VJA129" s="289"/>
      <c r="VJB129" s="289"/>
      <c r="VJC129" s="289"/>
      <c r="VJD129" s="289"/>
      <c r="VJE129" s="289"/>
      <c r="VJF129" s="292"/>
      <c r="VJG129" s="293"/>
      <c r="VJH129" s="292"/>
      <c r="VJI129" s="292"/>
      <c r="VJJ129" s="292"/>
      <c r="VJK129" s="285"/>
      <c r="VJL129" s="286"/>
      <c r="VJM129" s="287"/>
      <c r="VJN129" s="286"/>
      <c r="VJO129" s="288"/>
      <c r="VJP129" s="289"/>
      <c r="VJQ129" s="289"/>
      <c r="VJR129" s="289"/>
      <c r="VJS129" s="289"/>
      <c r="VJT129" s="289"/>
      <c r="VJU129" s="289"/>
      <c r="VJV129" s="290"/>
      <c r="VJW129" s="291"/>
      <c r="VJX129" s="289"/>
      <c r="VJY129" s="289"/>
      <c r="VJZ129" s="289"/>
      <c r="VKA129" s="289"/>
      <c r="VKB129" s="289"/>
      <c r="VKC129" s="289"/>
      <c r="VKD129" s="289"/>
      <c r="VKE129" s="289"/>
      <c r="VKF129" s="289"/>
      <c r="VKG129" s="289"/>
      <c r="VKH129" s="292"/>
      <c r="VKI129" s="293"/>
      <c r="VKJ129" s="292"/>
      <c r="VKK129" s="292"/>
      <c r="VKL129" s="292"/>
      <c r="VKM129" s="285"/>
      <c r="VKN129" s="286"/>
      <c r="VKO129" s="287"/>
      <c r="VKP129" s="286"/>
      <c r="VKQ129" s="288"/>
      <c r="VKR129" s="289"/>
      <c r="VKS129" s="289"/>
      <c r="VKT129" s="289"/>
      <c r="VKU129" s="289"/>
      <c r="VKV129" s="289"/>
      <c r="VKW129" s="289"/>
      <c r="VKX129" s="290"/>
      <c r="VKY129" s="291"/>
      <c r="VKZ129" s="289"/>
      <c r="VLA129" s="289"/>
      <c r="VLB129" s="289"/>
      <c r="VLC129" s="289"/>
      <c r="VLD129" s="289"/>
      <c r="VLE129" s="289"/>
      <c r="VLF129" s="289"/>
      <c r="VLG129" s="289"/>
      <c r="VLH129" s="289"/>
      <c r="VLI129" s="289"/>
      <c r="VLJ129" s="292"/>
      <c r="VLK129" s="293"/>
      <c r="VLL129" s="292"/>
      <c r="VLM129" s="292"/>
      <c r="VLN129" s="292"/>
      <c r="VLO129" s="285"/>
      <c r="VLP129" s="286"/>
      <c r="VLQ129" s="287"/>
      <c r="VLR129" s="286"/>
      <c r="VLS129" s="288"/>
      <c r="VLT129" s="289"/>
      <c r="VLU129" s="289"/>
      <c r="VLV129" s="289"/>
      <c r="VLW129" s="289"/>
      <c r="VLX129" s="289"/>
      <c r="VLY129" s="289"/>
      <c r="VLZ129" s="290"/>
      <c r="VMA129" s="291"/>
      <c r="VMB129" s="289"/>
      <c r="VMC129" s="289"/>
      <c r="VMD129" s="289"/>
      <c r="VME129" s="289"/>
      <c r="VMF129" s="289"/>
      <c r="VMG129" s="289"/>
      <c r="VMH129" s="289"/>
      <c r="VMI129" s="289"/>
      <c r="VMJ129" s="289"/>
      <c r="VMK129" s="289"/>
      <c r="VML129" s="292"/>
      <c r="VMM129" s="293"/>
      <c r="VMN129" s="292"/>
      <c r="VMO129" s="292"/>
      <c r="VMP129" s="292"/>
      <c r="VMQ129" s="285"/>
      <c r="VMR129" s="286"/>
      <c r="VMS129" s="287"/>
      <c r="VMT129" s="286"/>
      <c r="VMU129" s="288"/>
      <c r="VMV129" s="289"/>
      <c r="VMW129" s="289"/>
      <c r="VMX129" s="289"/>
      <c r="VMY129" s="289"/>
      <c r="VMZ129" s="289"/>
      <c r="VNA129" s="289"/>
      <c r="VNB129" s="290"/>
      <c r="VNC129" s="291"/>
      <c r="VND129" s="289"/>
      <c r="VNE129" s="289"/>
      <c r="VNF129" s="289"/>
      <c r="VNG129" s="289"/>
      <c r="VNH129" s="289"/>
      <c r="VNI129" s="289"/>
      <c r="VNJ129" s="289"/>
      <c r="VNK129" s="289"/>
      <c r="VNL129" s="289"/>
      <c r="VNM129" s="289"/>
      <c r="VNN129" s="292"/>
      <c r="VNO129" s="293"/>
      <c r="VNP129" s="292"/>
      <c r="VNQ129" s="292"/>
      <c r="VNR129" s="292"/>
      <c r="VNS129" s="285"/>
      <c r="VNT129" s="286"/>
      <c r="VNU129" s="287"/>
      <c r="VNV129" s="286"/>
      <c r="VNW129" s="288"/>
      <c r="VNX129" s="289"/>
      <c r="VNY129" s="289"/>
      <c r="VNZ129" s="289"/>
      <c r="VOA129" s="289"/>
      <c r="VOB129" s="289"/>
      <c r="VOC129" s="289"/>
      <c r="VOD129" s="290"/>
      <c r="VOE129" s="291"/>
      <c r="VOF129" s="289"/>
      <c r="VOG129" s="289"/>
      <c r="VOH129" s="289"/>
      <c r="VOI129" s="289"/>
      <c r="VOJ129" s="289"/>
      <c r="VOK129" s="289"/>
      <c r="VOL129" s="289"/>
      <c r="VOM129" s="289"/>
      <c r="VON129" s="289"/>
      <c r="VOO129" s="289"/>
      <c r="VOP129" s="292"/>
      <c r="VOQ129" s="293"/>
      <c r="VOR129" s="292"/>
      <c r="VOS129" s="292"/>
      <c r="VOT129" s="292"/>
      <c r="VOU129" s="285"/>
      <c r="VOV129" s="286"/>
      <c r="VOW129" s="287"/>
      <c r="VOX129" s="286"/>
      <c r="VOY129" s="288"/>
      <c r="VOZ129" s="289"/>
      <c r="VPA129" s="289"/>
      <c r="VPB129" s="289"/>
      <c r="VPC129" s="289"/>
      <c r="VPD129" s="289"/>
      <c r="VPE129" s="289"/>
      <c r="VPF129" s="290"/>
      <c r="VPG129" s="291"/>
      <c r="VPH129" s="289"/>
      <c r="VPI129" s="289"/>
      <c r="VPJ129" s="289"/>
      <c r="VPK129" s="289"/>
      <c r="VPL129" s="289"/>
      <c r="VPM129" s="289"/>
      <c r="VPN129" s="289"/>
      <c r="VPO129" s="289"/>
      <c r="VPP129" s="289"/>
      <c r="VPQ129" s="289"/>
      <c r="VPR129" s="292"/>
      <c r="VPS129" s="293"/>
      <c r="VPT129" s="292"/>
      <c r="VPU129" s="292"/>
      <c r="VPV129" s="292"/>
      <c r="VPW129" s="285"/>
      <c r="VPX129" s="286"/>
      <c r="VPY129" s="287"/>
      <c r="VPZ129" s="286"/>
      <c r="VQA129" s="288"/>
      <c r="VQB129" s="289"/>
      <c r="VQC129" s="289"/>
      <c r="VQD129" s="289"/>
      <c r="VQE129" s="289"/>
      <c r="VQF129" s="289"/>
      <c r="VQG129" s="289"/>
      <c r="VQH129" s="290"/>
      <c r="VQI129" s="291"/>
      <c r="VQJ129" s="289"/>
      <c r="VQK129" s="289"/>
      <c r="VQL129" s="289"/>
      <c r="VQM129" s="289"/>
      <c r="VQN129" s="289"/>
      <c r="VQO129" s="289"/>
      <c r="VQP129" s="289"/>
      <c r="VQQ129" s="289"/>
      <c r="VQR129" s="289"/>
      <c r="VQS129" s="289"/>
      <c r="VQT129" s="292"/>
      <c r="VQU129" s="293"/>
      <c r="VQV129" s="292"/>
      <c r="VQW129" s="292"/>
      <c r="VQX129" s="292"/>
      <c r="VQY129" s="285"/>
      <c r="VQZ129" s="286"/>
      <c r="VRA129" s="287"/>
      <c r="VRB129" s="286"/>
      <c r="VRC129" s="288"/>
      <c r="VRD129" s="289"/>
      <c r="VRE129" s="289"/>
      <c r="VRF129" s="289"/>
      <c r="VRG129" s="289"/>
      <c r="VRH129" s="289"/>
      <c r="VRI129" s="289"/>
      <c r="VRJ129" s="290"/>
      <c r="VRK129" s="291"/>
      <c r="VRL129" s="289"/>
      <c r="VRM129" s="289"/>
      <c r="VRN129" s="289"/>
      <c r="VRO129" s="289"/>
      <c r="VRP129" s="289"/>
      <c r="VRQ129" s="289"/>
      <c r="VRR129" s="289"/>
      <c r="VRS129" s="289"/>
      <c r="VRT129" s="289"/>
      <c r="VRU129" s="289"/>
      <c r="VRV129" s="292"/>
      <c r="VRW129" s="293"/>
      <c r="VRX129" s="292"/>
      <c r="VRY129" s="292"/>
      <c r="VRZ129" s="292"/>
      <c r="VSA129" s="285"/>
      <c r="VSB129" s="286"/>
      <c r="VSC129" s="287"/>
      <c r="VSD129" s="286"/>
      <c r="VSE129" s="288"/>
      <c r="VSF129" s="289"/>
      <c r="VSG129" s="289"/>
      <c r="VSH129" s="289"/>
      <c r="VSI129" s="289"/>
      <c r="VSJ129" s="289"/>
      <c r="VSK129" s="289"/>
      <c r="VSL129" s="290"/>
      <c r="VSM129" s="291"/>
      <c r="VSN129" s="289"/>
      <c r="VSO129" s="289"/>
      <c r="VSP129" s="289"/>
      <c r="VSQ129" s="289"/>
      <c r="VSR129" s="289"/>
      <c r="VSS129" s="289"/>
      <c r="VST129" s="289"/>
      <c r="VSU129" s="289"/>
      <c r="VSV129" s="289"/>
      <c r="VSW129" s="289"/>
      <c r="VSX129" s="292"/>
      <c r="VSY129" s="293"/>
      <c r="VSZ129" s="292"/>
      <c r="VTA129" s="292"/>
      <c r="VTB129" s="292"/>
      <c r="VTC129" s="285"/>
      <c r="VTD129" s="286"/>
      <c r="VTE129" s="287"/>
      <c r="VTF129" s="286"/>
      <c r="VTG129" s="288"/>
      <c r="VTH129" s="289"/>
      <c r="VTI129" s="289"/>
      <c r="VTJ129" s="289"/>
      <c r="VTK129" s="289"/>
      <c r="VTL129" s="289"/>
      <c r="VTM129" s="289"/>
      <c r="VTN129" s="290"/>
      <c r="VTO129" s="291"/>
      <c r="VTP129" s="289"/>
      <c r="VTQ129" s="289"/>
      <c r="VTR129" s="289"/>
      <c r="VTS129" s="289"/>
      <c r="VTT129" s="289"/>
      <c r="VTU129" s="289"/>
      <c r="VTV129" s="289"/>
      <c r="VTW129" s="289"/>
      <c r="VTX129" s="289"/>
      <c r="VTY129" s="289"/>
      <c r="VTZ129" s="292"/>
      <c r="VUA129" s="293"/>
      <c r="VUB129" s="292"/>
      <c r="VUC129" s="292"/>
      <c r="VUD129" s="292"/>
      <c r="VUE129" s="285"/>
      <c r="VUF129" s="286"/>
      <c r="VUG129" s="287"/>
      <c r="VUH129" s="286"/>
      <c r="VUI129" s="288"/>
      <c r="VUJ129" s="289"/>
      <c r="VUK129" s="289"/>
      <c r="VUL129" s="289"/>
      <c r="VUM129" s="289"/>
      <c r="VUN129" s="289"/>
      <c r="VUO129" s="289"/>
      <c r="VUP129" s="290"/>
      <c r="VUQ129" s="291"/>
      <c r="VUR129" s="289"/>
      <c r="VUS129" s="289"/>
      <c r="VUT129" s="289"/>
      <c r="VUU129" s="289"/>
      <c r="VUV129" s="289"/>
      <c r="VUW129" s="289"/>
      <c r="VUX129" s="289"/>
      <c r="VUY129" s="289"/>
      <c r="VUZ129" s="289"/>
      <c r="VVA129" s="289"/>
      <c r="VVB129" s="292"/>
      <c r="VVC129" s="293"/>
      <c r="VVD129" s="292"/>
      <c r="VVE129" s="292"/>
      <c r="VVF129" s="292"/>
      <c r="VVG129" s="285"/>
      <c r="VVH129" s="286"/>
      <c r="VVI129" s="287"/>
      <c r="VVJ129" s="286"/>
      <c r="VVK129" s="288"/>
      <c r="VVL129" s="289"/>
      <c r="VVM129" s="289"/>
      <c r="VVN129" s="289"/>
      <c r="VVO129" s="289"/>
      <c r="VVP129" s="289"/>
      <c r="VVQ129" s="289"/>
      <c r="VVR129" s="290"/>
      <c r="VVS129" s="291"/>
      <c r="VVT129" s="289"/>
      <c r="VVU129" s="289"/>
      <c r="VVV129" s="289"/>
      <c r="VVW129" s="289"/>
      <c r="VVX129" s="289"/>
      <c r="VVY129" s="289"/>
      <c r="VVZ129" s="289"/>
      <c r="VWA129" s="289"/>
      <c r="VWB129" s="289"/>
      <c r="VWC129" s="289"/>
      <c r="VWD129" s="292"/>
      <c r="VWE129" s="293"/>
      <c r="VWF129" s="292"/>
      <c r="VWG129" s="292"/>
      <c r="VWH129" s="292"/>
      <c r="VWI129" s="285"/>
      <c r="VWJ129" s="286"/>
      <c r="VWK129" s="287"/>
      <c r="VWL129" s="286"/>
      <c r="VWM129" s="288"/>
      <c r="VWN129" s="289"/>
      <c r="VWO129" s="289"/>
      <c r="VWP129" s="289"/>
      <c r="VWQ129" s="289"/>
      <c r="VWR129" s="289"/>
      <c r="VWS129" s="289"/>
      <c r="VWT129" s="290"/>
      <c r="VWU129" s="291"/>
      <c r="VWV129" s="289"/>
      <c r="VWW129" s="289"/>
      <c r="VWX129" s="289"/>
      <c r="VWY129" s="289"/>
      <c r="VWZ129" s="289"/>
      <c r="VXA129" s="289"/>
      <c r="VXB129" s="289"/>
      <c r="VXC129" s="289"/>
      <c r="VXD129" s="289"/>
      <c r="VXE129" s="289"/>
      <c r="VXF129" s="292"/>
      <c r="VXG129" s="293"/>
      <c r="VXH129" s="292"/>
      <c r="VXI129" s="292"/>
      <c r="VXJ129" s="292"/>
      <c r="VXK129" s="285"/>
      <c r="VXL129" s="286"/>
      <c r="VXM129" s="287"/>
      <c r="VXN129" s="286"/>
      <c r="VXO129" s="288"/>
      <c r="VXP129" s="289"/>
      <c r="VXQ129" s="289"/>
      <c r="VXR129" s="289"/>
      <c r="VXS129" s="289"/>
      <c r="VXT129" s="289"/>
      <c r="VXU129" s="289"/>
      <c r="VXV129" s="290"/>
      <c r="VXW129" s="291"/>
      <c r="VXX129" s="289"/>
      <c r="VXY129" s="289"/>
      <c r="VXZ129" s="289"/>
      <c r="VYA129" s="289"/>
      <c r="VYB129" s="289"/>
      <c r="VYC129" s="289"/>
      <c r="VYD129" s="289"/>
      <c r="VYE129" s="289"/>
      <c r="VYF129" s="289"/>
      <c r="VYG129" s="289"/>
      <c r="VYH129" s="292"/>
      <c r="VYI129" s="293"/>
      <c r="VYJ129" s="292"/>
      <c r="VYK129" s="292"/>
      <c r="VYL129" s="292"/>
      <c r="VYM129" s="285"/>
      <c r="VYN129" s="286"/>
      <c r="VYO129" s="287"/>
      <c r="VYP129" s="286"/>
      <c r="VYQ129" s="288"/>
      <c r="VYR129" s="289"/>
      <c r="VYS129" s="289"/>
      <c r="VYT129" s="289"/>
      <c r="VYU129" s="289"/>
      <c r="VYV129" s="289"/>
      <c r="VYW129" s="289"/>
      <c r="VYX129" s="290"/>
      <c r="VYY129" s="291"/>
      <c r="VYZ129" s="289"/>
      <c r="VZA129" s="289"/>
      <c r="VZB129" s="289"/>
      <c r="VZC129" s="289"/>
      <c r="VZD129" s="289"/>
      <c r="VZE129" s="289"/>
      <c r="VZF129" s="289"/>
      <c r="VZG129" s="289"/>
      <c r="VZH129" s="289"/>
      <c r="VZI129" s="289"/>
      <c r="VZJ129" s="292"/>
      <c r="VZK129" s="293"/>
      <c r="VZL129" s="292"/>
      <c r="VZM129" s="292"/>
      <c r="VZN129" s="292"/>
      <c r="VZO129" s="285"/>
      <c r="VZP129" s="286"/>
      <c r="VZQ129" s="287"/>
      <c r="VZR129" s="286"/>
      <c r="VZS129" s="288"/>
      <c r="VZT129" s="289"/>
      <c r="VZU129" s="289"/>
      <c r="VZV129" s="289"/>
      <c r="VZW129" s="289"/>
      <c r="VZX129" s="289"/>
      <c r="VZY129" s="289"/>
      <c r="VZZ129" s="290"/>
      <c r="WAA129" s="291"/>
      <c r="WAB129" s="289"/>
      <c r="WAC129" s="289"/>
      <c r="WAD129" s="289"/>
      <c r="WAE129" s="289"/>
      <c r="WAF129" s="289"/>
      <c r="WAG129" s="289"/>
      <c r="WAH129" s="289"/>
      <c r="WAI129" s="289"/>
      <c r="WAJ129" s="289"/>
      <c r="WAK129" s="289"/>
      <c r="WAL129" s="292"/>
      <c r="WAM129" s="293"/>
      <c r="WAN129" s="292"/>
      <c r="WAO129" s="292"/>
      <c r="WAP129" s="292"/>
      <c r="WAQ129" s="285"/>
      <c r="WAR129" s="286"/>
      <c r="WAS129" s="287"/>
      <c r="WAT129" s="286"/>
      <c r="WAU129" s="288"/>
      <c r="WAV129" s="289"/>
      <c r="WAW129" s="289"/>
      <c r="WAX129" s="289"/>
      <c r="WAY129" s="289"/>
      <c r="WAZ129" s="289"/>
      <c r="WBA129" s="289"/>
      <c r="WBB129" s="290"/>
      <c r="WBC129" s="291"/>
      <c r="WBD129" s="289"/>
      <c r="WBE129" s="289"/>
      <c r="WBF129" s="289"/>
      <c r="WBG129" s="289"/>
      <c r="WBH129" s="289"/>
      <c r="WBI129" s="289"/>
      <c r="WBJ129" s="289"/>
      <c r="WBK129" s="289"/>
      <c r="WBL129" s="289"/>
      <c r="WBM129" s="289"/>
      <c r="WBN129" s="292"/>
      <c r="WBO129" s="293"/>
      <c r="WBP129" s="292"/>
      <c r="WBQ129" s="292"/>
      <c r="WBR129" s="292"/>
      <c r="WBS129" s="285"/>
      <c r="WBT129" s="286"/>
      <c r="WBU129" s="287"/>
      <c r="WBV129" s="286"/>
      <c r="WBW129" s="288"/>
      <c r="WBX129" s="289"/>
      <c r="WBY129" s="289"/>
      <c r="WBZ129" s="289"/>
      <c r="WCA129" s="289"/>
      <c r="WCB129" s="289"/>
      <c r="WCC129" s="289"/>
      <c r="WCD129" s="290"/>
      <c r="WCE129" s="291"/>
      <c r="WCF129" s="289"/>
      <c r="WCG129" s="289"/>
      <c r="WCH129" s="289"/>
      <c r="WCI129" s="289"/>
      <c r="WCJ129" s="289"/>
      <c r="WCK129" s="289"/>
      <c r="WCL129" s="289"/>
      <c r="WCM129" s="289"/>
      <c r="WCN129" s="289"/>
      <c r="WCO129" s="289"/>
      <c r="WCP129" s="292"/>
      <c r="WCQ129" s="293"/>
      <c r="WCR129" s="292"/>
      <c r="WCS129" s="292"/>
      <c r="WCT129" s="292"/>
      <c r="WCU129" s="285"/>
      <c r="WCV129" s="286"/>
      <c r="WCW129" s="287"/>
      <c r="WCX129" s="286"/>
      <c r="WCY129" s="288"/>
      <c r="WCZ129" s="289"/>
      <c r="WDA129" s="289"/>
      <c r="WDB129" s="289"/>
      <c r="WDC129" s="289"/>
      <c r="WDD129" s="289"/>
      <c r="WDE129" s="289"/>
      <c r="WDF129" s="290"/>
      <c r="WDG129" s="291"/>
      <c r="WDH129" s="289"/>
      <c r="WDI129" s="289"/>
      <c r="WDJ129" s="289"/>
      <c r="WDK129" s="289"/>
      <c r="WDL129" s="289"/>
      <c r="WDM129" s="289"/>
      <c r="WDN129" s="289"/>
      <c r="WDO129" s="289"/>
      <c r="WDP129" s="289"/>
      <c r="WDQ129" s="289"/>
      <c r="WDR129" s="292"/>
      <c r="WDS129" s="293"/>
      <c r="WDT129" s="292"/>
      <c r="WDU129" s="292"/>
      <c r="WDV129" s="292"/>
      <c r="WDW129" s="285"/>
      <c r="WDX129" s="286"/>
      <c r="WDY129" s="287"/>
      <c r="WDZ129" s="286"/>
      <c r="WEA129" s="288"/>
      <c r="WEB129" s="289"/>
      <c r="WEC129" s="289"/>
      <c r="WED129" s="289"/>
      <c r="WEE129" s="289"/>
      <c r="WEF129" s="289"/>
      <c r="WEG129" s="289"/>
      <c r="WEH129" s="290"/>
      <c r="WEI129" s="291"/>
      <c r="WEJ129" s="289"/>
      <c r="WEK129" s="289"/>
      <c r="WEL129" s="289"/>
      <c r="WEM129" s="289"/>
      <c r="WEN129" s="289"/>
      <c r="WEO129" s="289"/>
      <c r="WEP129" s="289"/>
      <c r="WEQ129" s="289"/>
      <c r="WER129" s="289"/>
      <c r="WES129" s="289"/>
      <c r="WET129" s="292"/>
      <c r="WEU129" s="293"/>
      <c r="WEV129" s="292"/>
      <c r="WEW129" s="292"/>
      <c r="WEX129" s="292"/>
      <c r="WEY129" s="285"/>
      <c r="WEZ129" s="286"/>
      <c r="WFA129" s="287"/>
      <c r="WFB129" s="286"/>
      <c r="WFC129" s="288"/>
      <c r="WFD129" s="289"/>
      <c r="WFE129" s="289"/>
      <c r="WFF129" s="289"/>
      <c r="WFG129" s="289"/>
      <c r="WFH129" s="289"/>
      <c r="WFI129" s="289"/>
      <c r="WFJ129" s="290"/>
      <c r="WFK129" s="291"/>
      <c r="WFL129" s="289"/>
      <c r="WFM129" s="289"/>
      <c r="WFN129" s="289"/>
      <c r="WFO129" s="289"/>
      <c r="WFP129" s="289"/>
      <c r="WFQ129" s="289"/>
      <c r="WFR129" s="289"/>
      <c r="WFS129" s="289"/>
      <c r="WFT129" s="289"/>
      <c r="WFU129" s="289"/>
      <c r="WFV129" s="292"/>
      <c r="WFW129" s="293"/>
      <c r="WFX129" s="292"/>
      <c r="WFY129" s="292"/>
      <c r="WFZ129" s="292"/>
      <c r="WGA129" s="285"/>
      <c r="WGB129" s="286"/>
      <c r="WGC129" s="287"/>
      <c r="WGD129" s="286"/>
      <c r="WGE129" s="288"/>
      <c r="WGF129" s="289"/>
      <c r="WGG129" s="289"/>
      <c r="WGH129" s="289"/>
      <c r="WGI129" s="289"/>
      <c r="WGJ129" s="289"/>
      <c r="WGK129" s="289"/>
      <c r="WGL129" s="290"/>
      <c r="WGM129" s="291"/>
      <c r="WGN129" s="289"/>
      <c r="WGO129" s="289"/>
      <c r="WGP129" s="289"/>
      <c r="WGQ129" s="289"/>
      <c r="WGR129" s="289"/>
      <c r="WGS129" s="289"/>
      <c r="WGT129" s="289"/>
      <c r="WGU129" s="289"/>
      <c r="WGV129" s="289"/>
      <c r="WGW129" s="289"/>
      <c r="WGX129" s="292"/>
      <c r="WGY129" s="293"/>
      <c r="WGZ129" s="292"/>
      <c r="WHA129" s="292"/>
      <c r="WHB129" s="292"/>
      <c r="WHC129" s="285"/>
      <c r="WHD129" s="286"/>
      <c r="WHE129" s="287"/>
      <c r="WHF129" s="286"/>
      <c r="WHG129" s="288"/>
      <c r="WHH129" s="289"/>
      <c r="WHI129" s="289"/>
      <c r="WHJ129" s="289"/>
      <c r="WHK129" s="289"/>
      <c r="WHL129" s="289"/>
      <c r="WHM129" s="289"/>
      <c r="WHN129" s="290"/>
      <c r="WHO129" s="291"/>
      <c r="WHP129" s="289"/>
      <c r="WHQ129" s="289"/>
      <c r="WHR129" s="289"/>
      <c r="WHS129" s="289"/>
      <c r="WHT129" s="289"/>
      <c r="WHU129" s="289"/>
      <c r="WHV129" s="289"/>
      <c r="WHW129" s="289"/>
      <c r="WHX129" s="289"/>
      <c r="WHY129" s="289"/>
      <c r="WHZ129" s="292"/>
      <c r="WIA129" s="293"/>
      <c r="WIB129" s="292"/>
      <c r="WIC129" s="292"/>
      <c r="WID129" s="292"/>
      <c r="WIE129" s="285"/>
      <c r="WIF129" s="286"/>
      <c r="WIG129" s="287"/>
      <c r="WIH129" s="286"/>
      <c r="WII129" s="288"/>
      <c r="WIJ129" s="289"/>
      <c r="WIK129" s="289"/>
      <c r="WIL129" s="289"/>
      <c r="WIM129" s="289"/>
      <c r="WIN129" s="289"/>
      <c r="WIO129" s="289"/>
      <c r="WIP129" s="290"/>
      <c r="WIQ129" s="291"/>
      <c r="WIR129" s="289"/>
      <c r="WIS129" s="289"/>
      <c r="WIT129" s="289"/>
      <c r="WIU129" s="289"/>
      <c r="WIV129" s="289"/>
      <c r="WIW129" s="289"/>
      <c r="WIX129" s="289"/>
      <c r="WIY129" s="289"/>
      <c r="WIZ129" s="289"/>
      <c r="WJA129" s="289"/>
      <c r="WJB129" s="292"/>
      <c r="WJC129" s="293"/>
      <c r="WJD129" s="292"/>
      <c r="WJE129" s="292"/>
      <c r="WJF129" s="292"/>
      <c r="WJG129" s="285"/>
      <c r="WJH129" s="286"/>
      <c r="WJI129" s="287"/>
      <c r="WJJ129" s="286"/>
      <c r="WJK129" s="288"/>
      <c r="WJL129" s="289"/>
      <c r="WJM129" s="289"/>
      <c r="WJN129" s="289"/>
      <c r="WJO129" s="289"/>
      <c r="WJP129" s="289"/>
      <c r="WJQ129" s="289"/>
      <c r="WJR129" s="290"/>
      <c r="WJS129" s="291"/>
      <c r="WJT129" s="289"/>
      <c r="WJU129" s="289"/>
      <c r="WJV129" s="289"/>
      <c r="WJW129" s="289"/>
      <c r="WJX129" s="289"/>
      <c r="WJY129" s="289"/>
      <c r="WJZ129" s="289"/>
      <c r="WKA129" s="289"/>
      <c r="WKB129" s="289"/>
      <c r="WKC129" s="289"/>
      <c r="WKD129" s="292"/>
      <c r="WKE129" s="293"/>
      <c r="WKF129" s="292"/>
      <c r="WKG129" s="292"/>
      <c r="WKH129" s="292"/>
      <c r="WKI129" s="285"/>
      <c r="WKJ129" s="286"/>
      <c r="WKK129" s="287"/>
      <c r="WKL129" s="286"/>
      <c r="WKM129" s="288"/>
      <c r="WKN129" s="289"/>
      <c r="WKO129" s="289"/>
      <c r="WKP129" s="289"/>
      <c r="WKQ129" s="289"/>
      <c r="WKR129" s="289"/>
      <c r="WKS129" s="289"/>
      <c r="WKT129" s="290"/>
      <c r="WKU129" s="291"/>
      <c r="WKV129" s="289"/>
      <c r="WKW129" s="289"/>
      <c r="WKX129" s="289"/>
      <c r="WKY129" s="289"/>
      <c r="WKZ129" s="289"/>
      <c r="WLA129" s="289"/>
      <c r="WLB129" s="289"/>
      <c r="WLC129" s="289"/>
      <c r="WLD129" s="289"/>
      <c r="WLE129" s="289"/>
      <c r="WLF129" s="292"/>
      <c r="WLG129" s="293"/>
      <c r="WLH129" s="292"/>
      <c r="WLI129" s="292"/>
      <c r="WLJ129" s="292"/>
      <c r="WLK129" s="285"/>
      <c r="WLL129" s="286"/>
      <c r="WLM129" s="287"/>
      <c r="WLN129" s="286"/>
      <c r="WLO129" s="288"/>
      <c r="WLP129" s="289"/>
      <c r="WLQ129" s="289"/>
      <c r="WLR129" s="289"/>
      <c r="WLS129" s="289"/>
      <c r="WLT129" s="289"/>
      <c r="WLU129" s="289"/>
      <c r="WLV129" s="290"/>
      <c r="WLW129" s="291"/>
      <c r="WLX129" s="289"/>
      <c r="WLY129" s="289"/>
      <c r="WLZ129" s="289"/>
      <c r="WMA129" s="289"/>
      <c r="WMB129" s="289"/>
      <c r="WMC129" s="289"/>
      <c r="WMD129" s="289"/>
      <c r="WME129" s="289"/>
      <c r="WMF129" s="289"/>
      <c r="WMG129" s="289"/>
      <c r="WMH129" s="292"/>
      <c r="WMI129" s="293"/>
      <c r="WMJ129" s="292"/>
      <c r="WMK129" s="292"/>
      <c r="WML129" s="292"/>
      <c r="WMM129" s="285"/>
      <c r="WMN129" s="286"/>
      <c r="WMO129" s="287"/>
      <c r="WMP129" s="286"/>
      <c r="WMQ129" s="288"/>
      <c r="WMR129" s="289"/>
      <c r="WMS129" s="289"/>
      <c r="WMT129" s="289"/>
      <c r="WMU129" s="289"/>
      <c r="WMV129" s="289"/>
      <c r="WMW129" s="289"/>
      <c r="WMX129" s="290"/>
      <c r="WMY129" s="291"/>
      <c r="WMZ129" s="289"/>
      <c r="WNA129" s="289"/>
      <c r="WNB129" s="289"/>
      <c r="WNC129" s="289"/>
      <c r="WND129" s="289"/>
      <c r="WNE129" s="289"/>
      <c r="WNF129" s="289"/>
      <c r="WNG129" s="289"/>
      <c r="WNH129" s="289"/>
      <c r="WNI129" s="289"/>
      <c r="WNJ129" s="292"/>
      <c r="WNK129" s="293"/>
      <c r="WNL129" s="292"/>
      <c r="WNM129" s="292"/>
      <c r="WNN129" s="292"/>
      <c r="WNO129" s="285"/>
      <c r="WNP129" s="286"/>
      <c r="WNQ129" s="287"/>
      <c r="WNR129" s="286"/>
      <c r="WNS129" s="288"/>
      <c r="WNT129" s="289"/>
      <c r="WNU129" s="289"/>
      <c r="WNV129" s="289"/>
      <c r="WNW129" s="289"/>
      <c r="WNX129" s="289"/>
      <c r="WNY129" s="289"/>
      <c r="WNZ129" s="290"/>
      <c r="WOA129" s="291"/>
      <c r="WOB129" s="289"/>
      <c r="WOC129" s="289"/>
      <c r="WOD129" s="289"/>
      <c r="WOE129" s="289"/>
      <c r="WOF129" s="289"/>
      <c r="WOG129" s="289"/>
      <c r="WOH129" s="289"/>
      <c r="WOI129" s="289"/>
      <c r="WOJ129" s="289"/>
      <c r="WOK129" s="289"/>
      <c r="WOL129" s="292"/>
      <c r="WOM129" s="293"/>
      <c r="WON129" s="292"/>
      <c r="WOO129" s="292"/>
      <c r="WOP129" s="292"/>
      <c r="WOQ129" s="285"/>
      <c r="WOR129" s="286"/>
      <c r="WOS129" s="287"/>
      <c r="WOT129" s="286"/>
      <c r="WOU129" s="288"/>
      <c r="WOV129" s="289"/>
      <c r="WOW129" s="289"/>
      <c r="WOX129" s="289"/>
      <c r="WOY129" s="289"/>
      <c r="WOZ129" s="289"/>
      <c r="WPA129" s="289"/>
      <c r="WPB129" s="290"/>
      <c r="WPC129" s="291"/>
      <c r="WPD129" s="289"/>
      <c r="WPE129" s="289"/>
      <c r="WPF129" s="289"/>
      <c r="WPG129" s="289"/>
      <c r="WPH129" s="289"/>
      <c r="WPI129" s="289"/>
      <c r="WPJ129" s="289"/>
      <c r="WPK129" s="289"/>
      <c r="WPL129" s="289"/>
      <c r="WPM129" s="289"/>
      <c r="WPN129" s="292"/>
      <c r="WPO129" s="293"/>
      <c r="WPP129" s="292"/>
      <c r="WPQ129" s="292"/>
      <c r="WPR129" s="292"/>
      <c r="WPS129" s="285"/>
      <c r="WPT129" s="286"/>
      <c r="WPU129" s="287"/>
      <c r="WPV129" s="286"/>
      <c r="WPW129" s="288"/>
      <c r="WPX129" s="289"/>
      <c r="WPY129" s="289"/>
      <c r="WPZ129" s="289"/>
      <c r="WQA129" s="289"/>
      <c r="WQB129" s="289"/>
      <c r="WQC129" s="289"/>
      <c r="WQD129" s="290"/>
      <c r="WQE129" s="291"/>
      <c r="WQF129" s="289"/>
      <c r="WQG129" s="289"/>
      <c r="WQH129" s="289"/>
      <c r="WQI129" s="289"/>
      <c r="WQJ129" s="289"/>
      <c r="WQK129" s="289"/>
      <c r="WQL129" s="289"/>
      <c r="WQM129" s="289"/>
      <c r="WQN129" s="289"/>
      <c r="WQO129" s="289"/>
      <c r="WQP129" s="292"/>
      <c r="WQQ129" s="293"/>
      <c r="WQR129" s="292"/>
      <c r="WQS129" s="292"/>
      <c r="WQT129" s="292"/>
      <c r="WQU129" s="285"/>
      <c r="WQV129" s="286"/>
      <c r="WQW129" s="287"/>
      <c r="WQX129" s="286"/>
      <c r="WQY129" s="288"/>
      <c r="WQZ129" s="289"/>
      <c r="WRA129" s="289"/>
      <c r="WRB129" s="289"/>
      <c r="WRC129" s="289"/>
      <c r="WRD129" s="289"/>
      <c r="WRE129" s="289"/>
      <c r="WRF129" s="290"/>
      <c r="WRG129" s="291"/>
      <c r="WRH129" s="289"/>
      <c r="WRI129" s="289"/>
      <c r="WRJ129" s="289"/>
      <c r="WRK129" s="289"/>
      <c r="WRL129" s="289"/>
      <c r="WRM129" s="289"/>
      <c r="WRN129" s="289"/>
      <c r="WRO129" s="289"/>
      <c r="WRP129" s="289"/>
      <c r="WRQ129" s="289"/>
      <c r="WRR129" s="292"/>
      <c r="WRS129" s="293"/>
      <c r="WRT129" s="292"/>
      <c r="WRU129" s="292"/>
      <c r="WRV129" s="292"/>
      <c r="WRW129" s="285"/>
      <c r="WRX129" s="286"/>
      <c r="WRY129" s="287"/>
      <c r="WRZ129" s="286"/>
      <c r="WSA129" s="288"/>
      <c r="WSB129" s="289"/>
      <c r="WSC129" s="289"/>
      <c r="WSD129" s="289"/>
      <c r="WSE129" s="289"/>
      <c r="WSF129" s="289"/>
      <c r="WSG129" s="289"/>
      <c r="WSH129" s="290"/>
      <c r="WSI129" s="291"/>
      <c r="WSJ129" s="289"/>
      <c r="WSK129" s="289"/>
      <c r="WSL129" s="289"/>
      <c r="WSM129" s="289"/>
      <c r="WSN129" s="289"/>
      <c r="WSO129" s="289"/>
      <c r="WSP129" s="289"/>
      <c r="WSQ129" s="289"/>
      <c r="WSR129" s="289"/>
      <c r="WSS129" s="289"/>
      <c r="WST129" s="292"/>
      <c r="WSU129" s="293"/>
      <c r="WSV129" s="292"/>
      <c r="WSW129" s="292"/>
      <c r="WSX129" s="292"/>
      <c r="WSY129" s="285"/>
      <c r="WSZ129" s="286"/>
      <c r="WTA129" s="287"/>
      <c r="WTB129" s="286"/>
      <c r="WTC129" s="288"/>
      <c r="WTD129" s="289"/>
      <c r="WTE129" s="289"/>
      <c r="WTF129" s="289"/>
      <c r="WTG129" s="289"/>
      <c r="WTH129" s="289"/>
      <c r="WTI129" s="289"/>
      <c r="WTJ129" s="290"/>
      <c r="WTK129" s="291"/>
      <c r="WTL129" s="289"/>
      <c r="WTM129" s="289"/>
      <c r="WTN129" s="289"/>
      <c r="WTO129" s="289"/>
      <c r="WTP129" s="289"/>
      <c r="WTQ129" s="289"/>
      <c r="WTR129" s="289"/>
      <c r="WTS129" s="289"/>
      <c r="WTT129" s="289"/>
      <c r="WTU129" s="289"/>
      <c r="WTV129" s="292"/>
      <c r="WTW129" s="293"/>
      <c r="WTX129" s="292"/>
      <c r="WTY129" s="292"/>
      <c r="WTZ129" s="292"/>
      <c r="WUA129" s="285"/>
      <c r="WUB129" s="286"/>
      <c r="WUC129" s="287"/>
      <c r="WUD129" s="286"/>
      <c r="WUE129" s="288"/>
      <c r="WUF129" s="289"/>
      <c r="WUG129" s="289"/>
      <c r="WUH129" s="289"/>
      <c r="WUI129" s="289"/>
      <c r="WUJ129" s="289"/>
      <c r="WUK129" s="289"/>
      <c r="WUL129" s="290"/>
      <c r="WUM129" s="291"/>
      <c r="WUN129" s="289"/>
      <c r="WUO129" s="289"/>
      <c r="WUP129" s="289"/>
      <c r="WUQ129" s="289"/>
      <c r="WUR129" s="289"/>
      <c r="WUS129" s="289"/>
      <c r="WUT129" s="289"/>
      <c r="WUU129" s="289"/>
      <c r="WUV129" s="289"/>
      <c r="WUW129" s="289"/>
      <c r="WUX129" s="292"/>
      <c r="WUY129" s="293"/>
      <c r="WUZ129" s="292"/>
      <c r="WVA129" s="292"/>
      <c r="WVB129" s="292"/>
      <c r="WVC129" s="285"/>
      <c r="WVD129" s="286"/>
      <c r="WVE129" s="287"/>
      <c r="WVF129" s="286"/>
      <c r="WVG129" s="288"/>
      <c r="WVH129" s="289"/>
      <c r="WVI129" s="289"/>
      <c r="WVJ129" s="289"/>
      <c r="WVK129" s="289"/>
      <c r="WVL129" s="289"/>
      <c r="WVM129" s="289"/>
      <c r="WVN129" s="290"/>
      <c r="WVO129" s="291"/>
      <c r="WVP129" s="289"/>
      <c r="WVQ129" s="289"/>
      <c r="WVR129" s="289"/>
      <c r="WVS129" s="289"/>
      <c r="WVT129" s="289"/>
      <c r="WVU129" s="289"/>
      <c r="WVV129" s="289"/>
      <c r="WVW129" s="289"/>
      <c r="WVX129" s="289"/>
      <c r="WVY129" s="289"/>
      <c r="WVZ129" s="292"/>
      <c r="WWA129" s="293"/>
      <c r="WWB129" s="292"/>
      <c r="WWC129" s="292"/>
      <c r="WWD129" s="292"/>
      <c r="WWE129" s="285"/>
      <c r="WWF129" s="286"/>
      <c r="WWG129" s="287"/>
      <c r="WWH129" s="286"/>
      <c r="WWI129" s="288"/>
      <c r="WWJ129" s="289"/>
      <c r="WWK129" s="289"/>
      <c r="WWL129" s="289"/>
      <c r="WWM129" s="289"/>
      <c r="WWN129" s="289"/>
      <c r="WWO129" s="289"/>
      <c r="WWP129" s="290"/>
      <c r="WWQ129" s="291"/>
      <c r="WWR129" s="289"/>
      <c r="WWS129" s="289"/>
      <c r="WWT129" s="289"/>
      <c r="WWU129" s="289"/>
      <c r="WWV129" s="289"/>
      <c r="WWW129" s="289"/>
      <c r="WWX129" s="289"/>
      <c r="WWY129" s="289"/>
      <c r="WWZ129" s="289"/>
      <c r="WXA129" s="289"/>
      <c r="WXB129" s="292"/>
      <c r="WXC129" s="293"/>
      <c r="WXD129" s="292"/>
      <c r="WXE129" s="292"/>
      <c r="WXF129" s="292"/>
      <c r="WXG129" s="285"/>
      <c r="WXH129" s="286"/>
      <c r="WXI129" s="287"/>
      <c r="WXJ129" s="286"/>
      <c r="WXK129" s="288"/>
      <c r="WXL129" s="289"/>
      <c r="WXM129" s="289"/>
      <c r="WXN129" s="289"/>
      <c r="WXO129" s="289"/>
      <c r="WXP129" s="289"/>
      <c r="WXQ129" s="289"/>
      <c r="WXR129" s="290"/>
      <c r="WXS129" s="291"/>
      <c r="WXT129" s="289"/>
      <c r="WXU129" s="289"/>
      <c r="WXV129" s="289"/>
      <c r="WXW129" s="289"/>
      <c r="WXX129" s="289"/>
      <c r="WXY129" s="289"/>
      <c r="WXZ129" s="289"/>
      <c r="WYA129" s="289"/>
      <c r="WYB129" s="289"/>
      <c r="WYC129" s="289"/>
      <c r="WYD129" s="292"/>
      <c r="WYE129" s="293"/>
      <c r="WYF129" s="292"/>
      <c r="WYG129" s="292"/>
      <c r="WYH129" s="292"/>
      <c r="WYI129" s="285"/>
      <c r="WYJ129" s="286"/>
      <c r="WYK129" s="287"/>
      <c r="WYL129" s="286"/>
      <c r="WYM129" s="288"/>
      <c r="WYN129" s="289"/>
      <c r="WYO129" s="289"/>
      <c r="WYP129" s="289"/>
      <c r="WYQ129" s="289"/>
      <c r="WYR129" s="289"/>
      <c r="WYS129" s="289"/>
      <c r="WYT129" s="290"/>
      <c r="WYU129" s="291"/>
      <c r="WYV129" s="289"/>
      <c r="WYW129" s="289"/>
      <c r="WYX129" s="289"/>
      <c r="WYY129" s="289"/>
      <c r="WYZ129" s="289"/>
      <c r="WZA129" s="289"/>
      <c r="WZB129" s="289"/>
      <c r="WZC129" s="289"/>
      <c r="WZD129" s="289"/>
      <c r="WZE129" s="289"/>
      <c r="WZF129" s="292"/>
      <c r="WZG129" s="293"/>
      <c r="WZH129" s="292"/>
      <c r="WZI129" s="292"/>
      <c r="WZJ129" s="292"/>
      <c r="WZK129" s="285"/>
      <c r="WZL129" s="286"/>
      <c r="WZM129" s="287"/>
      <c r="WZN129" s="286"/>
      <c r="WZO129" s="288"/>
      <c r="WZP129" s="289"/>
      <c r="WZQ129" s="289"/>
      <c r="WZR129" s="289"/>
      <c r="WZS129" s="289"/>
      <c r="WZT129" s="289"/>
      <c r="WZU129" s="289"/>
      <c r="WZV129" s="290"/>
      <c r="WZW129" s="291"/>
      <c r="WZX129" s="289"/>
      <c r="WZY129" s="289"/>
      <c r="WZZ129" s="289"/>
      <c r="XAA129" s="289"/>
      <c r="XAB129" s="289"/>
      <c r="XAC129" s="289"/>
      <c r="XAD129" s="289"/>
      <c r="XAE129" s="289"/>
      <c r="XAF129" s="289"/>
      <c r="XAG129" s="289"/>
      <c r="XAH129" s="292"/>
      <c r="XAI129" s="293"/>
      <c r="XAJ129" s="292"/>
      <c r="XAK129" s="292"/>
      <c r="XAL129" s="292"/>
      <c r="XAM129" s="285"/>
      <c r="XAN129" s="286"/>
      <c r="XAO129" s="287"/>
      <c r="XAP129" s="286"/>
      <c r="XAQ129" s="288"/>
      <c r="XAR129" s="289"/>
      <c r="XAS129" s="289"/>
      <c r="XAT129" s="289"/>
      <c r="XAU129" s="289"/>
      <c r="XAV129" s="289"/>
      <c r="XAW129" s="289"/>
      <c r="XAX129" s="290"/>
      <c r="XAY129" s="291"/>
      <c r="XAZ129" s="289"/>
      <c r="XBA129" s="289"/>
      <c r="XBB129" s="289"/>
      <c r="XBC129" s="289"/>
      <c r="XBD129" s="289"/>
      <c r="XBE129" s="289"/>
      <c r="XBF129" s="289"/>
      <c r="XBG129" s="289"/>
      <c r="XBH129" s="289"/>
      <c r="XBI129" s="289"/>
      <c r="XBJ129" s="292"/>
      <c r="XBK129" s="293"/>
      <c r="XBL129" s="292"/>
      <c r="XBM129" s="292"/>
      <c r="XBN129" s="292"/>
      <c r="XBO129" s="285"/>
      <c r="XBP129" s="286"/>
      <c r="XBQ129" s="287"/>
      <c r="XBR129" s="286"/>
      <c r="XBS129" s="288"/>
      <c r="XBT129" s="289"/>
      <c r="XBU129" s="289"/>
      <c r="XBV129" s="289"/>
      <c r="XBW129" s="289"/>
      <c r="XBX129" s="289"/>
      <c r="XBY129" s="289"/>
      <c r="XBZ129" s="290"/>
      <c r="XCA129" s="291"/>
      <c r="XCB129" s="289"/>
      <c r="XCC129" s="289"/>
      <c r="XCD129" s="289"/>
      <c r="XCE129" s="289"/>
      <c r="XCF129" s="289"/>
      <c r="XCG129" s="289"/>
      <c r="XCH129" s="289"/>
      <c r="XCI129" s="289"/>
      <c r="XCJ129" s="289"/>
      <c r="XCK129" s="289"/>
      <c r="XCL129" s="292"/>
      <c r="XCM129" s="293"/>
      <c r="XCN129" s="292"/>
      <c r="XCO129" s="292"/>
      <c r="XCP129" s="292"/>
      <c r="XCQ129" s="285"/>
      <c r="XCR129" s="286"/>
      <c r="XCS129" s="287"/>
      <c r="XCT129" s="286"/>
      <c r="XCU129" s="288"/>
      <c r="XCV129" s="289"/>
      <c r="XCW129" s="289"/>
      <c r="XCX129" s="289"/>
      <c r="XCY129" s="289"/>
      <c r="XCZ129" s="289"/>
      <c r="XDA129" s="289"/>
      <c r="XDB129" s="290"/>
      <c r="XDC129" s="291"/>
      <c r="XDD129" s="289"/>
      <c r="XDE129" s="289"/>
      <c r="XDF129" s="289"/>
      <c r="XDG129" s="289"/>
      <c r="XDH129" s="289"/>
      <c r="XDI129" s="289"/>
      <c r="XDJ129" s="289"/>
      <c r="XDK129" s="289"/>
      <c r="XDL129" s="289"/>
      <c r="XDM129" s="289"/>
      <c r="XDN129" s="292"/>
      <c r="XDO129" s="293"/>
      <c r="XDP129" s="292"/>
      <c r="XDQ129" s="292"/>
      <c r="XDR129" s="292"/>
      <c r="XDS129" s="285"/>
      <c r="XDT129" s="286"/>
      <c r="XDU129" s="287"/>
      <c r="XDV129" s="286"/>
    </row>
    <row r="130" spans="1:16350" s="4" customFormat="1" ht="28.5" customHeight="1" thickBot="1" x14ac:dyDescent="0.3">
      <c r="A130" s="175" t="s">
        <v>246</v>
      </c>
      <c r="B130" s="217" t="s">
        <v>37</v>
      </c>
      <c r="C130" s="294">
        <v>13</v>
      </c>
      <c r="D130" s="217" t="s">
        <v>38</v>
      </c>
      <c r="E130" s="177" t="s">
        <v>247</v>
      </c>
      <c r="F130" s="178">
        <f>+F280</f>
        <v>15000000000</v>
      </c>
      <c r="G130" s="178">
        <f>+G280</f>
        <v>0</v>
      </c>
      <c r="H130" s="178">
        <f>+H280</f>
        <v>0</v>
      </c>
      <c r="I130" s="178">
        <f>+I280</f>
        <v>2925000000</v>
      </c>
      <c r="J130" s="178">
        <f>+J280</f>
        <v>2925000000</v>
      </c>
      <c r="K130" s="178">
        <f t="shared" si="80"/>
        <v>0</v>
      </c>
      <c r="L130" s="295">
        <f>+L280</f>
        <v>15000000000</v>
      </c>
      <c r="M130" s="296">
        <f t="shared" si="71"/>
        <v>1.7325095299284125E-3</v>
      </c>
      <c r="N130" s="178">
        <f t="shared" ref="N130:W130" si="127">+N280</f>
        <v>0</v>
      </c>
      <c r="O130" s="178">
        <f t="shared" si="127"/>
        <v>12075000000</v>
      </c>
      <c r="P130" s="178">
        <f t="shared" si="127"/>
        <v>2925000000</v>
      </c>
      <c r="Q130" s="178">
        <f t="shared" si="127"/>
        <v>7925089410</v>
      </c>
      <c r="R130" s="178">
        <f t="shared" si="127"/>
        <v>7074910590</v>
      </c>
      <c r="S130" s="178">
        <f t="shared" si="127"/>
        <v>4149910590</v>
      </c>
      <c r="T130" s="178">
        <f t="shared" si="127"/>
        <v>1137045020</v>
      </c>
      <c r="U130" s="178">
        <f t="shared" si="127"/>
        <v>6788044390</v>
      </c>
      <c r="V130" s="178">
        <f t="shared" si="127"/>
        <v>1137045020</v>
      </c>
      <c r="W130" s="178">
        <f t="shared" si="127"/>
        <v>0</v>
      </c>
      <c r="X130" s="297">
        <f t="shared" si="81"/>
        <v>0.52833929400000001</v>
      </c>
      <c r="Y130" s="298">
        <f t="shared" si="82"/>
        <v>7.5803001333333328E-2</v>
      </c>
      <c r="Z130" s="299">
        <f t="shared" si="83"/>
        <v>7.5803001333333328E-2</v>
      </c>
      <c r="AA130" s="299">
        <f t="shared" si="123"/>
        <v>0.14347409362539923</v>
      </c>
      <c r="AB130" s="300">
        <f t="shared" si="124"/>
        <v>1</v>
      </c>
    </row>
    <row r="131" spans="1:16350" s="4" customFormat="1" ht="28.5" customHeight="1" thickBot="1" x14ac:dyDescent="0.3">
      <c r="A131" s="21" t="s">
        <v>246</v>
      </c>
      <c r="B131" s="89" t="s">
        <v>41</v>
      </c>
      <c r="C131" s="90">
        <v>20</v>
      </c>
      <c r="D131" s="89" t="s">
        <v>38</v>
      </c>
      <c r="E131" s="23" t="s">
        <v>247</v>
      </c>
      <c r="F131" s="24">
        <f>+F249+F281</f>
        <v>147104900000</v>
      </c>
      <c r="G131" s="24">
        <f>+G249+G281</f>
        <v>0</v>
      </c>
      <c r="H131" s="24">
        <f>+H249+H281</f>
        <v>0</v>
      </c>
      <c r="I131" s="24">
        <f>+I249+I281</f>
        <v>2449172608</v>
      </c>
      <c r="J131" s="24">
        <f>+J249+J281</f>
        <v>2449172608</v>
      </c>
      <c r="K131" s="24">
        <f t="shared" si="80"/>
        <v>0</v>
      </c>
      <c r="L131" s="248">
        <f>+L249+L281</f>
        <v>147104900000</v>
      </c>
      <c r="M131" s="25">
        <f t="shared" si="71"/>
        <v>1.6990709409944408E-2</v>
      </c>
      <c r="N131" s="24">
        <f t="shared" ref="N131:W131" si="128">+N249+N281</f>
        <v>0</v>
      </c>
      <c r="O131" s="24">
        <f t="shared" si="128"/>
        <v>133780885795</v>
      </c>
      <c r="P131" s="24">
        <f t="shared" si="128"/>
        <v>13324014205</v>
      </c>
      <c r="Q131" s="24">
        <f t="shared" si="128"/>
        <v>119274884814.65001</v>
      </c>
      <c r="R131" s="24">
        <f t="shared" si="128"/>
        <v>27830015185.349998</v>
      </c>
      <c r="S131" s="24">
        <f t="shared" si="128"/>
        <v>14506000980.349998</v>
      </c>
      <c r="T131" s="24">
        <f t="shared" si="128"/>
        <v>74596453858.169998</v>
      </c>
      <c r="U131" s="24">
        <f t="shared" si="128"/>
        <v>44678430956.480003</v>
      </c>
      <c r="V131" s="24">
        <f t="shared" si="128"/>
        <v>74544759252.169998</v>
      </c>
      <c r="W131" s="24">
        <f t="shared" si="128"/>
        <v>51694606</v>
      </c>
      <c r="X131" s="30">
        <f t="shared" si="81"/>
        <v>0.8108151721298883</v>
      </c>
      <c r="Y131" s="31">
        <f t="shared" si="82"/>
        <v>0.50709700260270052</v>
      </c>
      <c r="Z131" s="31">
        <f t="shared" si="83"/>
        <v>0.50674558938668934</v>
      </c>
      <c r="AA131" s="31">
        <f t="shared" si="123"/>
        <v>0.62541627245409537</v>
      </c>
      <c r="AB131" s="32">
        <f t="shared" si="124"/>
        <v>0.99930700987344134</v>
      </c>
    </row>
    <row r="132" spans="1:16350" ht="24" customHeight="1" x14ac:dyDescent="0.25">
      <c r="A132" s="33" t="s">
        <v>248</v>
      </c>
      <c r="B132" s="92" t="s">
        <v>37</v>
      </c>
      <c r="C132" s="92">
        <v>10</v>
      </c>
      <c r="D132" s="92" t="s">
        <v>38</v>
      </c>
      <c r="E132" s="35" t="s">
        <v>249</v>
      </c>
      <c r="F132" s="93">
        <f>+F133</f>
        <v>4811194871576</v>
      </c>
      <c r="G132" s="93">
        <f>+G133</f>
        <v>0</v>
      </c>
      <c r="H132" s="93">
        <f>+H133</f>
        <v>0</v>
      </c>
      <c r="I132" s="93">
        <f>+I133</f>
        <v>0</v>
      </c>
      <c r="J132" s="93">
        <f>+J133</f>
        <v>0</v>
      </c>
      <c r="K132" s="93">
        <f t="shared" si="80"/>
        <v>0</v>
      </c>
      <c r="L132" s="257">
        <f>+L133</f>
        <v>4811194871576</v>
      </c>
      <c r="M132" s="265">
        <f t="shared" si="71"/>
        <v>0.55569606435654162</v>
      </c>
      <c r="N132" s="93">
        <f t="shared" ref="N132:W132" si="129">+N133</f>
        <v>0</v>
      </c>
      <c r="O132" s="93">
        <f t="shared" si="129"/>
        <v>4809736161554.6904</v>
      </c>
      <c r="P132" s="93">
        <f t="shared" si="129"/>
        <v>1458710021.3099999</v>
      </c>
      <c r="Q132" s="93">
        <f t="shared" si="129"/>
        <v>3563747349658.8101</v>
      </c>
      <c r="R132" s="93">
        <f t="shared" si="129"/>
        <v>1247447521917.1899</v>
      </c>
      <c r="S132" s="93">
        <f t="shared" si="129"/>
        <v>1245988811895.8799</v>
      </c>
      <c r="T132" s="93">
        <f t="shared" si="129"/>
        <v>6917581937.6300001</v>
      </c>
      <c r="U132" s="93">
        <f t="shared" si="129"/>
        <v>3556829767721.1797</v>
      </c>
      <c r="V132" s="93">
        <f t="shared" si="129"/>
        <v>6862904656.6300001</v>
      </c>
      <c r="W132" s="93">
        <f t="shared" si="129"/>
        <v>54677281</v>
      </c>
      <c r="X132" s="38">
        <f t="shared" si="81"/>
        <v>0.74071980969073403</v>
      </c>
      <c r="Y132" s="147">
        <f t="shared" si="82"/>
        <v>1.4378095509076756E-3</v>
      </c>
      <c r="Z132" s="147">
        <f t="shared" si="83"/>
        <v>1.4264449559454079E-3</v>
      </c>
      <c r="AA132" s="147">
        <f t="shared" si="123"/>
        <v>1.9410977431641677E-3</v>
      </c>
      <c r="AB132" s="38">
        <f t="shared" si="124"/>
        <v>0.99209589687654165</v>
      </c>
    </row>
    <row r="133" spans="1:16350" ht="24" customHeight="1" x14ac:dyDescent="0.25">
      <c r="A133" s="39" t="s">
        <v>250</v>
      </c>
      <c r="B133" s="34" t="s">
        <v>37</v>
      </c>
      <c r="C133" s="34">
        <v>10</v>
      </c>
      <c r="D133" s="34" t="s">
        <v>38</v>
      </c>
      <c r="E133" s="40" t="s">
        <v>251</v>
      </c>
      <c r="F133" s="62">
        <f>+F134+F138+F142+F146+F150+F154+F158+F162+F166+F170+F174+F178+F182+F186+F190+F194+F198+F202+F206+F210+F214+F218+F222+F226+F230+F234</f>
        <v>4811194871576</v>
      </c>
      <c r="G133" s="62">
        <f>+G134+G138+G142+G146+G150+G154+G158+G162+G166+G170+G174+G178+G182+G186+G190+G194+G198+G202+G206+G210+G214+G218+G222+G226+G230+G234</f>
        <v>0</v>
      </c>
      <c r="H133" s="62">
        <f>+H134+H138+H142+H146+H150+H154+H158+H162+H166+H170+H174+H178+H182+H186+H190+H194+H198+H202+H206+H210+H214+H218+H222+H226+H230+H234</f>
        <v>0</v>
      </c>
      <c r="I133" s="62">
        <f>+I134+I138+I142+I146+I150+I154+I158+I162+I166+I170+I174+I178+I182+I186+I190+I194+I198+I202+I206+I210+I214+I218+I222+I226+I230+I234</f>
        <v>0</v>
      </c>
      <c r="J133" s="62">
        <f>+J134+J138+J142+J146+J150+J154+J158+J162+J166+J170+J174+J178+J182+J186+J190+J194+J198+J202+J206+J210+J214+J218+J222+J226+J230+J234</f>
        <v>0</v>
      </c>
      <c r="K133" s="62">
        <f t="shared" si="80"/>
        <v>0</v>
      </c>
      <c r="L133" s="66">
        <f>+L134+L138+L142+L146+L150+L154+L158+L162+L166+L170+L174+L178+L182+L186+L190+L194+L198+L202+L206+L210+L214+L218+L222+L226+L230+L234</f>
        <v>4811194871576</v>
      </c>
      <c r="M133" s="253">
        <f t="shared" si="71"/>
        <v>0.55569606435654162</v>
      </c>
      <c r="N133" s="62">
        <f t="shared" ref="N133:W133" si="130">+N134+N138+N142+N146+N150+N154+N158+N162+N166+N170+N174+N178+N182+N186+N190+N194+N198+N202+N206+N210+N214+N218+N222+N226+N230+N234</f>
        <v>0</v>
      </c>
      <c r="O133" s="62">
        <f t="shared" si="130"/>
        <v>4809736161554.6904</v>
      </c>
      <c r="P133" s="62">
        <f t="shared" si="130"/>
        <v>1458710021.3099999</v>
      </c>
      <c r="Q133" s="62">
        <f t="shared" si="130"/>
        <v>3563747349658.8101</v>
      </c>
      <c r="R133" s="62">
        <f t="shared" si="130"/>
        <v>1247447521917.1899</v>
      </c>
      <c r="S133" s="62">
        <f t="shared" si="130"/>
        <v>1245988811895.8799</v>
      </c>
      <c r="T133" s="62">
        <f t="shared" si="130"/>
        <v>6917581937.6300001</v>
      </c>
      <c r="U133" s="62">
        <f t="shared" si="130"/>
        <v>3556829767721.1797</v>
      </c>
      <c r="V133" s="62">
        <f t="shared" si="130"/>
        <v>6862904656.6300001</v>
      </c>
      <c r="W133" s="62">
        <f t="shared" si="130"/>
        <v>54677281</v>
      </c>
      <c r="X133" s="38">
        <f t="shared" si="81"/>
        <v>0.74071980969073403</v>
      </c>
      <c r="Y133" s="147">
        <f t="shared" si="82"/>
        <v>1.4378095509076756E-3</v>
      </c>
      <c r="Z133" s="147">
        <f t="shared" si="83"/>
        <v>1.4264449559454079E-3</v>
      </c>
      <c r="AA133" s="147">
        <f t="shared" si="123"/>
        <v>1.9410977431641677E-3</v>
      </c>
      <c r="AB133" s="38">
        <f t="shared" si="124"/>
        <v>0.99209589687654165</v>
      </c>
    </row>
    <row r="134" spans="1:16350" ht="54" customHeight="1" x14ac:dyDescent="0.25">
      <c r="A134" s="39" t="s">
        <v>252</v>
      </c>
      <c r="B134" s="34" t="s">
        <v>37</v>
      </c>
      <c r="C134" s="34">
        <v>10</v>
      </c>
      <c r="D134" s="34" t="s">
        <v>38</v>
      </c>
      <c r="E134" s="40" t="s">
        <v>253</v>
      </c>
      <c r="F134" s="62">
        <f t="shared" ref="F134:J136" si="131">+F135</f>
        <v>214344555873</v>
      </c>
      <c r="G134" s="62">
        <f t="shared" si="131"/>
        <v>0</v>
      </c>
      <c r="H134" s="62">
        <f t="shared" si="131"/>
        <v>0</v>
      </c>
      <c r="I134" s="62">
        <f t="shared" si="131"/>
        <v>0</v>
      </c>
      <c r="J134" s="62">
        <f t="shared" si="131"/>
        <v>0</v>
      </c>
      <c r="K134" s="62">
        <f t="shared" si="80"/>
        <v>0</v>
      </c>
      <c r="L134" s="66">
        <f>+L135</f>
        <v>214344555873</v>
      </c>
      <c r="M134" s="253">
        <f t="shared" si="71"/>
        <v>2.4756932382549703E-2</v>
      </c>
      <c r="N134" s="62">
        <f t="shared" ref="N134:W136" si="132">+N135</f>
        <v>0</v>
      </c>
      <c r="O134" s="62">
        <f t="shared" si="132"/>
        <v>214344555873</v>
      </c>
      <c r="P134" s="62">
        <f t="shared" si="132"/>
        <v>0</v>
      </c>
      <c r="Q134" s="62">
        <f t="shared" si="132"/>
        <v>186517180660</v>
      </c>
      <c r="R134" s="62">
        <f t="shared" si="132"/>
        <v>27827375213</v>
      </c>
      <c r="S134" s="62">
        <f t="shared" si="132"/>
        <v>27827375213</v>
      </c>
      <c r="T134" s="62">
        <f t="shared" si="132"/>
        <v>0</v>
      </c>
      <c r="U134" s="62">
        <f t="shared" si="132"/>
        <v>186517180660</v>
      </c>
      <c r="V134" s="62">
        <f t="shared" si="132"/>
        <v>0</v>
      </c>
      <c r="W134" s="62">
        <f t="shared" si="132"/>
        <v>0</v>
      </c>
      <c r="X134" s="38">
        <f t="shared" si="81"/>
        <v>0.87017456496778101</v>
      </c>
      <c r="Y134" s="38">
        <f t="shared" si="82"/>
        <v>0</v>
      </c>
      <c r="Z134" s="38">
        <f t="shared" si="83"/>
        <v>0</v>
      </c>
      <c r="AA134" s="38">
        <f t="shared" si="123"/>
        <v>0</v>
      </c>
      <c r="AB134" s="38" t="s">
        <v>40</v>
      </c>
    </row>
    <row r="135" spans="1:16350" ht="54" customHeight="1" x14ac:dyDescent="0.25">
      <c r="A135" s="39" t="s">
        <v>254</v>
      </c>
      <c r="B135" s="34" t="s">
        <v>37</v>
      </c>
      <c r="C135" s="34">
        <v>10</v>
      </c>
      <c r="D135" s="34" t="s">
        <v>38</v>
      </c>
      <c r="E135" s="40" t="s">
        <v>253</v>
      </c>
      <c r="F135" s="62">
        <f t="shared" si="131"/>
        <v>214344555873</v>
      </c>
      <c r="G135" s="62">
        <f t="shared" si="131"/>
        <v>0</v>
      </c>
      <c r="H135" s="62">
        <f t="shared" si="131"/>
        <v>0</v>
      </c>
      <c r="I135" s="62">
        <f t="shared" si="131"/>
        <v>0</v>
      </c>
      <c r="J135" s="62">
        <f t="shared" si="131"/>
        <v>0</v>
      </c>
      <c r="K135" s="62">
        <f t="shared" si="80"/>
        <v>0</v>
      </c>
      <c r="L135" s="66">
        <f>+L136</f>
        <v>214344555873</v>
      </c>
      <c r="M135" s="253">
        <f t="shared" si="71"/>
        <v>2.4756932382549703E-2</v>
      </c>
      <c r="N135" s="62">
        <f t="shared" si="132"/>
        <v>0</v>
      </c>
      <c r="O135" s="62">
        <f t="shared" si="132"/>
        <v>214344555873</v>
      </c>
      <c r="P135" s="62">
        <f t="shared" si="132"/>
        <v>0</v>
      </c>
      <c r="Q135" s="62">
        <f t="shared" si="132"/>
        <v>186517180660</v>
      </c>
      <c r="R135" s="62">
        <f t="shared" si="132"/>
        <v>27827375213</v>
      </c>
      <c r="S135" s="62">
        <f t="shared" si="132"/>
        <v>27827375213</v>
      </c>
      <c r="T135" s="62">
        <f t="shared" si="132"/>
        <v>0</v>
      </c>
      <c r="U135" s="62">
        <f t="shared" si="132"/>
        <v>186517180660</v>
      </c>
      <c r="V135" s="62">
        <f t="shared" si="132"/>
        <v>0</v>
      </c>
      <c r="W135" s="62">
        <f t="shared" si="132"/>
        <v>0</v>
      </c>
      <c r="X135" s="38">
        <f t="shared" si="81"/>
        <v>0.87017456496778101</v>
      </c>
      <c r="Y135" s="38">
        <f t="shared" si="82"/>
        <v>0</v>
      </c>
      <c r="Z135" s="38">
        <f t="shared" si="83"/>
        <v>0</v>
      </c>
      <c r="AA135" s="38">
        <f t="shared" si="123"/>
        <v>0</v>
      </c>
      <c r="AB135" s="38" t="s">
        <v>40</v>
      </c>
    </row>
    <row r="136" spans="1:16350" ht="30" customHeight="1" x14ac:dyDescent="0.25">
      <c r="A136" s="39" t="s">
        <v>255</v>
      </c>
      <c r="B136" s="34" t="s">
        <v>37</v>
      </c>
      <c r="C136" s="34">
        <v>10</v>
      </c>
      <c r="D136" s="34" t="s">
        <v>38</v>
      </c>
      <c r="E136" s="40" t="s">
        <v>256</v>
      </c>
      <c r="F136" s="62">
        <f t="shared" si="131"/>
        <v>214344555873</v>
      </c>
      <c r="G136" s="62">
        <f t="shared" si="131"/>
        <v>0</v>
      </c>
      <c r="H136" s="62">
        <f t="shared" si="131"/>
        <v>0</v>
      </c>
      <c r="I136" s="62">
        <f t="shared" si="131"/>
        <v>0</v>
      </c>
      <c r="J136" s="62">
        <f t="shared" si="131"/>
        <v>0</v>
      </c>
      <c r="K136" s="62">
        <f t="shared" si="80"/>
        <v>0</v>
      </c>
      <c r="L136" s="66">
        <f>+L137</f>
        <v>214344555873</v>
      </c>
      <c r="M136" s="253">
        <f t="shared" ref="M136:M199" si="133">L136/$L$315</f>
        <v>2.4756932382549703E-2</v>
      </c>
      <c r="N136" s="62">
        <f t="shared" si="132"/>
        <v>0</v>
      </c>
      <c r="O136" s="62">
        <f t="shared" si="132"/>
        <v>214344555873</v>
      </c>
      <c r="P136" s="62">
        <f t="shared" si="132"/>
        <v>0</v>
      </c>
      <c r="Q136" s="62">
        <f t="shared" si="132"/>
        <v>186517180660</v>
      </c>
      <c r="R136" s="62">
        <f t="shared" si="132"/>
        <v>27827375213</v>
      </c>
      <c r="S136" s="62">
        <f t="shared" si="132"/>
        <v>27827375213</v>
      </c>
      <c r="T136" s="62">
        <f t="shared" si="132"/>
        <v>0</v>
      </c>
      <c r="U136" s="62">
        <f t="shared" si="132"/>
        <v>186517180660</v>
      </c>
      <c r="V136" s="62">
        <f t="shared" si="132"/>
        <v>0</v>
      </c>
      <c r="W136" s="62">
        <f t="shared" si="132"/>
        <v>0</v>
      </c>
      <c r="X136" s="38">
        <f t="shared" si="81"/>
        <v>0.87017456496778101</v>
      </c>
      <c r="Y136" s="38">
        <f t="shared" si="82"/>
        <v>0</v>
      </c>
      <c r="Z136" s="38">
        <f t="shared" si="83"/>
        <v>0</v>
      </c>
      <c r="AA136" s="38">
        <f t="shared" si="123"/>
        <v>0</v>
      </c>
      <c r="AB136" s="38" t="s">
        <v>40</v>
      </c>
    </row>
    <row r="137" spans="1:16350" ht="30" customHeight="1" x14ac:dyDescent="0.25">
      <c r="A137" s="43" t="s">
        <v>257</v>
      </c>
      <c r="B137" s="44" t="s">
        <v>37</v>
      </c>
      <c r="C137" s="44">
        <v>10</v>
      </c>
      <c r="D137" s="44" t="s">
        <v>38</v>
      </c>
      <c r="E137" s="45" t="s">
        <v>258</v>
      </c>
      <c r="F137" s="46">
        <v>214344555873</v>
      </c>
      <c r="G137" s="46">
        <v>0</v>
      </c>
      <c r="H137" s="46">
        <v>0</v>
      </c>
      <c r="I137" s="46">
        <v>0</v>
      </c>
      <c r="J137" s="46">
        <v>0</v>
      </c>
      <c r="K137" s="46">
        <f t="shared" si="80"/>
        <v>0</v>
      </c>
      <c r="L137" s="56">
        <f>+F137+K137</f>
        <v>214344555873</v>
      </c>
      <c r="M137" s="266">
        <f t="shared" si="133"/>
        <v>2.4756932382549703E-2</v>
      </c>
      <c r="N137" s="46">
        <v>0</v>
      </c>
      <c r="O137" s="46">
        <v>214344555873</v>
      </c>
      <c r="P137" s="46">
        <f>L137-O137</f>
        <v>0</v>
      </c>
      <c r="Q137" s="46">
        <v>186517180660</v>
      </c>
      <c r="R137" s="46">
        <f>+L137-Q137</f>
        <v>27827375213</v>
      </c>
      <c r="S137" s="46">
        <f>O137-Q137</f>
        <v>27827375213</v>
      </c>
      <c r="T137" s="46">
        <v>0</v>
      </c>
      <c r="U137" s="46">
        <f>+Q137-T137</f>
        <v>186517180660</v>
      </c>
      <c r="V137" s="46">
        <v>0</v>
      </c>
      <c r="W137" s="88">
        <f>+T137-V137</f>
        <v>0</v>
      </c>
      <c r="X137" s="49">
        <f t="shared" si="81"/>
        <v>0.87017456496778101</v>
      </c>
      <c r="Y137" s="49">
        <f t="shared" si="82"/>
        <v>0</v>
      </c>
      <c r="Z137" s="49">
        <f t="shared" si="83"/>
        <v>0</v>
      </c>
      <c r="AA137" s="49">
        <f t="shared" si="123"/>
        <v>0</v>
      </c>
      <c r="AB137" s="49" t="s">
        <v>40</v>
      </c>
    </row>
    <row r="138" spans="1:16350" ht="49.5" customHeight="1" x14ac:dyDescent="0.25">
      <c r="A138" s="39" t="s">
        <v>259</v>
      </c>
      <c r="B138" s="34" t="s">
        <v>37</v>
      </c>
      <c r="C138" s="34">
        <v>10</v>
      </c>
      <c r="D138" s="34" t="s">
        <v>38</v>
      </c>
      <c r="E138" s="40" t="s">
        <v>260</v>
      </c>
      <c r="F138" s="62">
        <f t="shared" ref="F138:J140" si="134">+F139</f>
        <v>3195851089</v>
      </c>
      <c r="G138" s="62">
        <f t="shared" si="134"/>
        <v>0</v>
      </c>
      <c r="H138" s="62">
        <f t="shared" si="134"/>
        <v>0</v>
      </c>
      <c r="I138" s="62">
        <f t="shared" si="134"/>
        <v>0</v>
      </c>
      <c r="J138" s="62">
        <f t="shared" si="134"/>
        <v>0</v>
      </c>
      <c r="K138" s="62">
        <f t="shared" si="80"/>
        <v>0</v>
      </c>
      <c r="L138" s="66">
        <f>+L139</f>
        <v>3195851089</v>
      </c>
      <c r="M138" s="42">
        <f t="shared" si="133"/>
        <v>3.6912283119497298E-4</v>
      </c>
      <c r="N138" s="62">
        <f t="shared" ref="N138:W140" si="135">+N139</f>
        <v>0</v>
      </c>
      <c r="O138" s="62">
        <f t="shared" si="135"/>
        <v>3195851089</v>
      </c>
      <c r="P138" s="62">
        <f t="shared" si="135"/>
        <v>0</v>
      </c>
      <c r="Q138" s="62">
        <f t="shared" si="135"/>
        <v>3195851089</v>
      </c>
      <c r="R138" s="62">
        <f t="shared" si="135"/>
        <v>0</v>
      </c>
      <c r="S138" s="62">
        <f t="shared" si="135"/>
        <v>0</v>
      </c>
      <c r="T138" s="62">
        <f t="shared" si="135"/>
        <v>0</v>
      </c>
      <c r="U138" s="62">
        <f t="shared" si="135"/>
        <v>3195851089</v>
      </c>
      <c r="V138" s="62">
        <f t="shared" si="135"/>
        <v>0</v>
      </c>
      <c r="W138" s="62">
        <f t="shared" si="135"/>
        <v>0</v>
      </c>
      <c r="X138" s="38">
        <f t="shared" si="81"/>
        <v>1</v>
      </c>
      <c r="Y138" s="38">
        <f t="shared" si="82"/>
        <v>0</v>
      </c>
      <c r="Z138" s="38">
        <f t="shared" si="83"/>
        <v>0</v>
      </c>
      <c r="AA138" s="38">
        <f t="shared" si="123"/>
        <v>0</v>
      </c>
      <c r="AB138" s="38" t="s">
        <v>40</v>
      </c>
    </row>
    <row r="139" spans="1:16350" ht="49.5" customHeight="1" x14ac:dyDescent="0.25">
      <c r="A139" s="39" t="s">
        <v>261</v>
      </c>
      <c r="B139" s="34" t="s">
        <v>37</v>
      </c>
      <c r="C139" s="34">
        <v>10</v>
      </c>
      <c r="D139" s="34" t="s">
        <v>38</v>
      </c>
      <c r="E139" s="95" t="s">
        <v>260</v>
      </c>
      <c r="F139" s="62">
        <f t="shared" si="134"/>
        <v>3195851089</v>
      </c>
      <c r="G139" s="62">
        <f t="shared" si="134"/>
        <v>0</v>
      </c>
      <c r="H139" s="62">
        <f t="shared" si="134"/>
        <v>0</v>
      </c>
      <c r="I139" s="62">
        <f t="shared" si="134"/>
        <v>0</v>
      </c>
      <c r="J139" s="62">
        <f t="shared" si="134"/>
        <v>0</v>
      </c>
      <c r="K139" s="62">
        <f t="shared" si="80"/>
        <v>0</v>
      </c>
      <c r="L139" s="66">
        <f>+L140</f>
        <v>3195851089</v>
      </c>
      <c r="M139" s="42">
        <f t="shared" si="133"/>
        <v>3.6912283119497298E-4</v>
      </c>
      <c r="N139" s="62">
        <f t="shared" si="135"/>
        <v>0</v>
      </c>
      <c r="O139" s="62">
        <f t="shared" si="135"/>
        <v>3195851089</v>
      </c>
      <c r="P139" s="62">
        <f t="shared" si="135"/>
        <v>0</v>
      </c>
      <c r="Q139" s="62">
        <f t="shared" si="135"/>
        <v>3195851089</v>
      </c>
      <c r="R139" s="62">
        <f t="shared" si="135"/>
        <v>0</v>
      </c>
      <c r="S139" s="62">
        <f t="shared" si="135"/>
        <v>0</v>
      </c>
      <c r="T139" s="62">
        <f t="shared" si="135"/>
        <v>0</v>
      </c>
      <c r="U139" s="62">
        <f t="shared" si="135"/>
        <v>3195851089</v>
      </c>
      <c r="V139" s="62">
        <f t="shared" si="135"/>
        <v>0</v>
      </c>
      <c r="W139" s="62">
        <f t="shared" si="135"/>
        <v>0</v>
      </c>
      <c r="X139" s="38">
        <f t="shared" si="81"/>
        <v>1</v>
      </c>
      <c r="Y139" s="38">
        <f t="shared" si="82"/>
        <v>0</v>
      </c>
      <c r="Z139" s="38">
        <f t="shared" si="83"/>
        <v>0</v>
      </c>
      <c r="AA139" s="38">
        <f t="shared" si="123"/>
        <v>0</v>
      </c>
      <c r="AB139" s="38" t="s">
        <v>40</v>
      </c>
    </row>
    <row r="140" spans="1:16350" ht="32.25" customHeight="1" x14ac:dyDescent="0.25">
      <c r="A140" s="39" t="s">
        <v>262</v>
      </c>
      <c r="B140" s="34" t="s">
        <v>37</v>
      </c>
      <c r="C140" s="34">
        <v>10</v>
      </c>
      <c r="D140" s="34" t="s">
        <v>38</v>
      </c>
      <c r="E140" s="40" t="s">
        <v>256</v>
      </c>
      <c r="F140" s="62">
        <f t="shared" si="134"/>
        <v>3195851089</v>
      </c>
      <c r="G140" s="62">
        <f t="shared" si="134"/>
        <v>0</v>
      </c>
      <c r="H140" s="62">
        <f t="shared" si="134"/>
        <v>0</v>
      </c>
      <c r="I140" s="62">
        <f t="shared" si="134"/>
        <v>0</v>
      </c>
      <c r="J140" s="62">
        <f t="shared" si="134"/>
        <v>0</v>
      </c>
      <c r="K140" s="62">
        <f t="shared" si="80"/>
        <v>0</v>
      </c>
      <c r="L140" s="66">
        <f>+L141</f>
        <v>3195851089</v>
      </c>
      <c r="M140" s="42">
        <f t="shared" si="133"/>
        <v>3.6912283119497298E-4</v>
      </c>
      <c r="N140" s="62">
        <f t="shared" si="135"/>
        <v>0</v>
      </c>
      <c r="O140" s="62">
        <f t="shared" si="135"/>
        <v>3195851089</v>
      </c>
      <c r="P140" s="62">
        <f t="shared" si="135"/>
        <v>0</v>
      </c>
      <c r="Q140" s="62">
        <f t="shared" si="135"/>
        <v>3195851089</v>
      </c>
      <c r="R140" s="62">
        <f t="shared" si="135"/>
        <v>0</v>
      </c>
      <c r="S140" s="62">
        <f t="shared" si="135"/>
        <v>0</v>
      </c>
      <c r="T140" s="62">
        <f t="shared" si="135"/>
        <v>0</v>
      </c>
      <c r="U140" s="62">
        <f t="shared" si="135"/>
        <v>3195851089</v>
      </c>
      <c r="V140" s="62">
        <f t="shared" si="135"/>
        <v>0</v>
      </c>
      <c r="W140" s="62">
        <f t="shared" si="135"/>
        <v>0</v>
      </c>
      <c r="X140" s="38">
        <f t="shared" si="81"/>
        <v>1</v>
      </c>
      <c r="Y140" s="38">
        <f t="shared" si="82"/>
        <v>0</v>
      </c>
      <c r="Z140" s="38">
        <f t="shared" si="83"/>
        <v>0</v>
      </c>
      <c r="AA140" s="38">
        <f t="shared" si="123"/>
        <v>0</v>
      </c>
      <c r="AB140" s="38" t="s">
        <v>40</v>
      </c>
    </row>
    <row r="141" spans="1:16350" ht="30" customHeight="1" x14ac:dyDescent="0.25">
      <c r="A141" s="43" t="s">
        <v>263</v>
      </c>
      <c r="B141" s="44" t="s">
        <v>37</v>
      </c>
      <c r="C141" s="44">
        <v>10</v>
      </c>
      <c r="D141" s="44" t="s">
        <v>38</v>
      </c>
      <c r="E141" s="45" t="s">
        <v>258</v>
      </c>
      <c r="F141" s="46">
        <v>3195851089</v>
      </c>
      <c r="G141" s="46">
        <v>0</v>
      </c>
      <c r="H141" s="46">
        <v>0</v>
      </c>
      <c r="I141" s="46">
        <v>0</v>
      </c>
      <c r="J141" s="46">
        <v>0</v>
      </c>
      <c r="K141" s="46">
        <f t="shared" si="80"/>
        <v>0</v>
      </c>
      <c r="L141" s="56">
        <f>+F141+K141</f>
        <v>3195851089</v>
      </c>
      <c r="M141" s="51">
        <f t="shared" si="133"/>
        <v>3.6912283119497298E-4</v>
      </c>
      <c r="N141" s="46">
        <v>0</v>
      </c>
      <c r="O141" s="46">
        <v>3195851089</v>
      </c>
      <c r="P141" s="46">
        <f>L141-O141</f>
        <v>0</v>
      </c>
      <c r="Q141" s="46">
        <v>3195851089</v>
      </c>
      <c r="R141" s="46">
        <f>+L141-Q141</f>
        <v>0</v>
      </c>
      <c r="S141" s="46">
        <f>O141-Q141</f>
        <v>0</v>
      </c>
      <c r="T141" s="46">
        <v>0</v>
      </c>
      <c r="U141" s="46">
        <f>+Q141-T141</f>
        <v>3195851089</v>
      </c>
      <c r="V141" s="46">
        <v>0</v>
      </c>
      <c r="W141" s="88">
        <f>+T141-V141</f>
        <v>0</v>
      </c>
      <c r="X141" s="49">
        <f t="shared" si="81"/>
        <v>1</v>
      </c>
      <c r="Y141" s="49">
        <f t="shared" si="82"/>
        <v>0</v>
      </c>
      <c r="Z141" s="49">
        <f t="shared" si="83"/>
        <v>0</v>
      </c>
      <c r="AA141" s="49">
        <f t="shared" si="123"/>
        <v>0</v>
      </c>
      <c r="AB141" s="49" t="s">
        <v>40</v>
      </c>
    </row>
    <row r="142" spans="1:16350" ht="87" customHeight="1" x14ac:dyDescent="0.25">
      <c r="A142" s="39" t="s">
        <v>264</v>
      </c>
      <c r="B142" s="34" t="s">
        <v>37</v>
      </c>
      <c r="C142" s="34">
        <v>10</v>
      </c>
      <c r="D142" s="34" t="s">
        <v>38</v>
      </c>
      <c r="E142" s="40" t="s">
        <v>265</v>
      </c>
      <c r="F142" s="62">
        <f t="shared" ref="F142:J144" si="136">+F143</f>
        <v>251619519992</v>
      </c>
      <c r="G142" s="62">
        <f t="shared" si="136"/>
        <v>0</v>
      </c>
      <c r="H142" s="62">
        <f t="shared" si="136"/>
        <v>0</v>
      </c>
      <c r="I142" s="62">
        <f t="shared" si="136"/>
        <v>0</v>
      </c>
      <c r="J142" s="62">
        <f t="shared" si="136"/>
        <v>0</v>
      </c>
      <c r="K142" s="62">
        <f t="shared" si="80"/>
        <v>0</v>
      </c>
      <c r="L142" s="66">
        <f>+L143</f>
        <v>251619519992</v>
      </c>
      <c r="M142" s="253">
        <f t="shared" si="133"/>
        <v>2.9062214420143513E-2</v>
      </c>
      <c r="N142" s="62">
        <f t="shared" ref="N142:W144" si="137">+N143</f>
        <v>0</v>
      </c>
      <c r="O142" s="62">
        <f t="shared" si="137"/>
        <v>251619519992</v>
      </c>
      <c r="P142" s="62">
        <f t="shared" si="137"/>
        <v>0</v>
      </c>
      <c r="Q142" s="62">
        <f t="shared" si="137"/>
        <v>214682904026</v>
      </c>
      <c r="R142" s="62">
        <f t="shared" si="137"/>
        <v>36936615966</v>
      </c>
      <c r="S142" s="62">
        <f t="shared" si="137"/>
        <v>36936615966</v>
      </c>
      <c r="T142" s="62">
        <f t="shared" si="137"/>
        <v>0</v>
      </c>
      <c r="U142" s="62">
        <f t="shared" si="137"/>
        <v>214682904026</v>
      </c>
      <c r="V142" s="62">
        <f t="shared" si="137"/>
        <v>0</v>
      </c>
      <c r="W142" s="62">
        <f t="shared" si="137"/>
        <v>0</v>
      </c>
      <c r="X142" s="38">
        <f t="shared" si="81"/>
        <v>0.85320448919394498</v>
      </c>
      <c r="Y142" s="38">
        <f t="shared" si="82"/>
        <v>0</v>
      </c>
      <c r="Z142" s="38">
        <f t="shared" si="83"/>
        <v>0</v>
      </c>
      <c r="AA142" s="38">
        <f t="shared" si="123"/>
        <v>0</v>
      </c>
      <c r="AB142" s="38" t="s">
        <v>40</v>
      </c>
    </row>
    <row r="143" spans="1:16350" ht="84" customHeight="1" x14ac:dyDescent="0.25">
      <c r="A143" s="39" t="s">
        <v>266</v>
      </c>
      <c r="B143" s="34" t="s">
        <v>37</v>
      </c>
      <c r="C143" s="34">
        <v>10</v>
      </c>
      <c r="D143" s="34" t="s">
        <v>38</v>
      </c>
      <c r="E143" s="40" t="s">
        <v>265</v>
      </c>
      <c r="F143" s="62">
        <f t="shared" si="136"/>
        <v>251619519992</v>
      </c>
      <c r="G143" s="62">
        <f t="shared" si="136"/>
        <v>0</v>
      </c>
      <c r="H143" s="62">
        <f t="shared" si="136"/>
        <v>0</v>
      </c>
      <c r="I143" s="62">
        <f t="shared" si="136"/>
        <v>0</v>
      </c>
      <c r="J143" s="62">
        <f t="shared" si="136"/>
        <v>0</v>
      </c>
      <c r="K143" s="62">
        <f t="shared" si="80"/>
        <v>0</v>
      </c>
      <c r="L143" s="66">
        <f>+L144</f>
        <v>251619519992</v>
      </c>
      <c r="M143" s="253">
        <f t="shared" si="133"/>
        <v>2.9062214420143513E-2</v>
      </c>
      <c r="N143" s="62">
        <f t="shared" si="137"/>
        <v>0</v>
      </c>
      <c r="O143" s="62">
        <f t="shared" si="137"/>
        <v>251619519992</v>
      </c>
      <c r="P143" s="62">
        <f t="shared" si="137"/>
        <v>0</v>
      </c>
      <c r="Q143" s="62">
        <f t="shared" si="137"/>
        <v>214682904026</v>
      </c>
      <c r="R143" s="62">
        <f t="shared" si="137"/>
        <v>36936615966</v>
      </c>
      <c r="S143" s="62">
        <f t="shared" si="137"/>
        <v>36936615966</v>
      </c>
      <c r="T143" s="62">
        <f t="shared" si="137"/>
        <v>0</v>
      </c>
      <c r="U143" s="62">
        <f t="shared" si="137"/>
        <v>214682904026</v>
      </c>
      <c r="V143" s="62">
        <f t="shared" si="137"/>
        <v>0</v>
      </c>
      <c r="W143" s="62">
        <f t="shared" si="137"/>
        <v>0</v>
      </c>
      <c r="X143" s="38">
        <f t="shared" si="81"/>
        <v>0.85320448919394498</v>
      </c>
      <c r="Y143" s="38">
        <f t="shared" si="82"/>
        <v>0</v>
      </c>
      <c r="Z143" s="38">
        <f t="shared" si="83"/>
        <v>0</v>
      </c>
      <c r="AA143" s="38">
        <f t="shared" si="123"/>
        <v>0</v>
      </c>
      <c r="AB143" s="38" t="s">
        <v>40</v>
      </c>
    </row>
    <row r="144" spans="1:16350" ht="32.25" customHeight="1" x14ac:dyDescent="0.25">
      <c r="A144" s="39" t="s">
        <v>267</v>
      </c>
      <c r="B144" s="34" t="s">
        <v>37</v>
      </c>
      <c r="C144" s="34">
        <v>10</v>
      </c>
      <c r="D144" s="34" t="s">
        <v>38</v>
      </c>
      <c r="E144" s="40" t="s">
        <v>268</v>
      </c>
      <c r="F144" s="62">
        <f t="shared" si="136"/>
        <v>251619519992</v>
      </c>
      <c r="G144" s="62">
        <f t="shared" si="136"/>
        <v>0</v>
      </c>
      <c r="H144" s="62">
        <f t="shared" si="136"/>
        <v>0</v>
      </c>
      <c r="I144" s="62">
        <f t="shared" si="136"/>
        <v>0</v>
      </c>
      <c r="J144" s="62">
        <f t="shared" si="136"/>
        <v>0</v>
      </c>
      <c r="K144" s="62">
        <f t="shared" ref="K144:K181" si="138">+G144-H144+I144-J144</f>
        <v>0</v>
      </c>
      <c r="L144" s="66">
        <f>+L145</f>
        <v>251619519992</v>
      </c>
      <c r="M144" s="253">
        <f t="shared" si="133"/>
        <v>2.9062214420143513E-2</v>
      </c>
      <c r="N144" s="62">
        <f t="shared" si="137"/>
        <v>0</v>
      </c>
      <c r="O144" s="62">
        <f t="shared" si="137"/>
        <v>251619519992</v>
      </c>
      <c r="P144" s="62">
        <f t="shared" si="137"/>
        <v>0</v>
      </c>
      <c r="Q144" s="62">
        <f t="shared" si="137"/>
        <v>214682904026</v>
      </c>
      <c r="R144" s="62">
        <f t="shared" si="137"/>
        <v>36936615966</v>
      </c>
      <c r="S144" s="62">
        <f t="shared" si="137"/>
        <v>36936615966</v>
      </c>
      <c r="T144" s="62">
        <f t="shared" si="137"/>
        <v>0</v>
      </c>
      <c r="U144" s="62">
        <f t="shared" si="137"/>
        <v>214682904026</v>
      </c>
      <c r="V144" s="62">
        <f t="shared" si="137"/>
        <v>0</v>
      </c>
      <c r="W144" s="62">
        <f t="shared" si="137"/>
        <v>0</v>
      </c>
      <c r="X144" s="38">
        <f t="shared" ref="X144:X207" si="139">+Q144/L144</f>
        <v>0.85320448919394498</v>
      </c>
      <c r="Y144" s="38">
        <f t="shared" ref="Y144:Y207" si="140">+T144/L144</f>
        <v>0</v>
      </c>
      <c r="Z144" s="38">
        <f t="shared" ref="Z144:Z207" si="141">+V144/L144</f>
        <v>0</v>
      </c>
      <c r="AA144" s="38">
        <f t="shared" si="123"/>
        <v>0</v>
      </c>
      <c r="AB144" s="38" t="s">
        <v>40</v>
      </c>
    </row>
    <row r="145" spans="1:28" ht="30" customHeight="1" x14ac:dyDescent="0.25">
      <c r="A145" s="43" t="s">
        <v>269</v>
      </c>
      <c r="B145" s="44" t="s">
        <v>37</v>
      </c>
      <c r="C145" s="44">
        <v>10</v>
      </c>
      <c r="D145" s="44" t="s">
        <v>38</v>
      </c>
      <c r="E145" s="45" t="s">
        <v>258</v>
      </c>
      <c r="F145" s="46">
        <v>251619519992</v>
      </c>
      <c r="G145" s="46">
        <v>0</v>
      </c>
      <c r="H145" s="46">
        <v>0</v>
      </c>
      <c r="I145" s="46">
        <v>0</v>
      </c>
      <c r="J145" s="46">
        <v>0</v>
      </c>
      <c r="K145" s="46">
        <f t="shared" si="138"/>
        <v>0</v>
      </c>
      <c r="L145" s="56">
        <f>+F145+K145</f>
        <v>251619519992</v>
      </c>
      <c r="M145" s="266">
        <f t="shared" si="133"/>
        <v>2.9062214420143513E-2</v>
      </c>
      <c r="N145" s="46">
        <v>0</v>
      </c>
      <c r="O145" s="46">
        <v>251619519992</v>
      </c>
      <c r="P145" s="46">
        <f>L145-O145</f>
        <v>0</v>
      </c>
      <c r="Q145" s="46">
        <v>214682904026</v>
      </c>
      <c r="R145" s="46">
        <f>+L145-Q145</f>
        <v>36936615966</v>
      </c>
      <c r="S145" s="46">
        <f>O145-Q145</f>
        <v>36936615966</v>
      </c>
      <c r="T145" s="46">
        <v>0</v>
      </c>
      <c r="U145" s="46">
        <f>+Q145-T145</f>
        <v>214682904026</v>
      </c>
      <c r="V145" s="46">
        <v>0</v>
      </c>
      <c r="W145" s="88">
        <f>+T145-V145</f>
        <v>0</v>
      </c>
      <c r="X145" s="49">
        <f t="shared" si="139"/>
        <v>0.85320448919394498</v>
      </c>
      <c r="Y145" s="49">
        <f t="shared" si="140"/>
        <v>0</v>
      </c>
      <c r="Z145" s="49">
        <f t="shared" si="141"/>
        <v>0</v>
      </c>
      <c r="AA145" s="49">
        <f t="shared" si="123"/>
        <v>0</v>
      </c>
      <c r="AB145" s="49" t="s">
        <v>40</v>
      </c>
    </row>
    <row r="146" spans="1:28" ht="80.25" customHeight="1" x14ac:dyDescent="0.25">
      <c r="A146" s="39" t="s">
        <v>270</v>
      </c>
      <c r="B146" s="34" t="s">
        <v>37</v>
      </c>
      <c r="C146" s="34">
        <v>10</v>
      </c>
      <c r="D146" s="34" t="s">
        <v>38</v>
      </c>
      <c r="E146" s="95" t="s">
        <v>271</v>
      </c>
      <c r="F146" s="62">
        <f t="shared" ref="F146:J148" si="142">+F147</f>
        <v>189200764831</v>
      </c>
      <c r="G146" s="62">
        <f t="shared" si="142"/>
        <v>0</v>
      </c>
      <c r="H146" s="62">
        <f t="shared" si="142"/>
        <v>0</v>
      </c>
      <c r="I146" s="62">
        <f t="shared" si="142"/>
        <v>0</v>
      </c>
      <c r="J146" s="62">
        <f t="shared" si="142"/>
        <v>0</v>
      </c>
      <c r="K146" s="62">
        <f t="shared" si="138"/>
        <v>0</v>
      </c>
      <c r="L146" s="66">
        <f>+L147</f>
        <v>189200764831</v>
      </c>
      <c r="M146" s="253">
        <f t="shared" si="133"/>
        <v>2.1852808542630126E-2</v>
      </c>
      <c r="N146" s="62">
        <f t="shared" ref="N146:W148" si="143">+N147</f>
        <v>0</v>
      </c>
      <c r="O146" s="62">
        <f t="shared" si="143"/>
        <v>189200764831</v>
      </c>
      <c r="P146" s="62">
        <f t="shared" si="143"/>
        <v>0</v>
      </c>
      <c r="Q146" s="62">
        <f t="shared" si="143"/>
        <v>164637693229</v>
      </c>
      <c r="R146" s="62">
        <f t="shared" si="143"/>
        <v>24563071602</v>
      </c>
      <c r="S146" s="62">
        <f t="shared" si="143"/>
        <v>24563071602</v>
      </c>
      <c r="T146" s="62">
        <f t="shared" si="143"/>
        <v>0</v>
      </c>
      <c r="U146" s="62">
        <f t="shared" si="143"/>
        <v>164637693229</v>
      </c>
      <c r="V146" s="62">
        <f t="shared" si="143"/>
        <v>0</v>
      </c>
      <c r="W146" s="62">
        <f t="shared" si="143"/>
        <v>0</v>
      </c>
      <c r="X146" s="38">
        <f t="shared" si="139"/>
        <v>0.87017456497102164</v>
      </c>
      <c r="Y146" s="38">
        <f t="shared" si="140"/>
        <v>0</v>
      </c>
      <c r="Z146" s="38">
        <f t="shared" si="141"/>
        <v>0</v>
      </c>
      <c r="AA146" s="38">
        <f t="shared" si="123"/>
        <v>0</v>
      </c>
      <c r="AB146" s="38" t="s">
        <v>40</v>
      </c>
    </row>
    <row r="147" spans="1:28" ht="80.25" customHeight="1" x14ac:dyDescent="0.25">
      <c r="A147" s="39" t="s">
        <v>272</v>
      </c>
      <c r="B147" s="34" t="s">
        <v>37</v>
      </c>
      <c r="C147" s="34">
        <v>10</v>
      </c>
      <c r="D147" s="34" t="s">
        <v>38</v>
      </c>
      <c r="E147" s="95" t="s">
        <v>271</v>
      </c>
      <c r="F147" s="62">
        <f t="shared" si="142"/>
        <v>189200764831</v>
      </c>
      <c r="G147" s="62">
        <f t="shared" si="142"/>
        <v>0</v>
      </c>
      <c r="H147" s="62">
        <f t="shared" si="142"/>
        <v>0</v>
      </c>
      <c r="I147" s="62">
        <f t="shared" si="142"/>
        <v>0</v>
      </c>
      <c r="J147" s="62">
        <f t="shared" si="142"/>
        <v>0</v>
      </c>
      <c r="K147" s="62">
        <f t="shared" si="138"/>
        <v>0</v>
      </c>
      <c r="L147" s="66">
        <f>+L148</f>
        <v>189200764831</v>
      </c>
      <c r="M147" s="253">
        <f t="shared" si="133"/>
        <v>2.1852808542630126E-2</v>
      </c>
      <c r="N147" s="62">
        <f t="shared" si="143"/>
        <v>0</v>
      </c>
      <c r="O147" s="62">
        <f t="shared" si="143"/>
        <v>189200764831</v>
      </c>
      <c r="P147" s="62">
        <f t="shared" si="143"/>
        <v>0</v>
      </c>
      <c r="Q147" s="62">
        <f t="shared" si="143"/>
        <v>164637693229</v>
      </c>
      <c r="R147" s="62">
        <f t="shared" si="143"/>
        <v>24563071602</v>
      </c>
      <c r="S147" s="62">
        <f t="shared" si="143"/>
        <v>24563071602</v>
      </c>
      <c r="T147" s="62">
        <f t="shared" si="143"/>
        <v>0</v>
      </c>
      <c r="U147" s="62">
        <f t="shared" si="143"/>
        <v>164637693229</v>
      </c>
      <c r="V147" s="62">
        <f t="shared" si="143"/>
        <v>0</v>
      </c>
      <c r="W147" s="62">
        <f t="shared" si="143"/>
        <v>0</v>
      </c>
      <c r="X147" s="38">
        <f t="shared" si="139"/>
        <v>0.87017456497102164</v>
      </c>
      <c r="Y147" s="38">
        <f t="shared" si="140"/>
        <v>0</v>
      </c>
      <c r="Z147" s="38">
        <f t="shared" si="141"/>
        <v>0</v>
      </c>
      <c r="AA147" s="38">
        <f t="shared" si="123"/>
        <v>0</v>
      </c>
      <c r="AB147" s="38" t="s">
        <v>40</v>
      </c>
    </row>
    <row r="148" spans="1:28" ht="28.5" customHeight="1" x14ac:dyDescent="0.25">
      <c r="A148" s="39" t="s">
        <v>273</v>
      </c>
      <c r="B148" s="34" t="s">
        <v>37</v>
      </c>
      <c r="C148" s="34">
        <v>10</v>
      </c>
      <c r="D148" s="34" t="s">
        <v>38</v>
      </c>
      <c r="E148" s="40" t="s">
        <v>268</v>
      </c>
      <c r="F148" s="62">
        <f t="shared" si="142"/>
        <v>189200764831</v>
      </c>
      <c r="G148" s="62">
        <f t="shared" si="142"/>
        <v>0</v>
      </c>
      <c r="H148" s="62">
        <f t="shared" si="142"/>
        <v>0</v>
      </c>
      <c r="I148" s="62">
        <f t="shared" si="142"/>
        <v>0</v>
      </c>
      <c r="J148" s="62">
        <f t="shared" si="142"/>
        <v>0</v>
      </c>
      <c r="K148" s="62">
        <f t="shared" si="138"/>
        <v>0</v>
      </c>
      <c r="L148" s="66">
        <f>+L149</f>
        <v>189200764831</v>
      </c>
      <c r="M148" s="253">
        <f t="shared" si="133"/>
        <v>2.1852808542630126E-2</v>
      </c>
      <c r="N148" s="62">
        <f t="shared" si="143"/>
        <v>0</v>
      </c>
      <c r="O148" s="62">
        <f t="shared" si="143"/>
        <v>189200764831</v>
      </c>
      <c r="P148" s="62">
        <f t="shared" si="143"/>
        <v>0</v>
      </c>
      <c r="Q148" s="62">
        <f t="shared" si="143"/>
        <v>164637693229</v>
      </c>
      <c r="R148" s="62">
        <f t="shared" si="143"/>
        <v>24563071602</v>
      </c>
      <c r="S148" s="62">
        <f t="shared" si="143"/>
        <v>24563071602</v>
      </c>
      <c r="T148" s="62">
        <f t="shared" si="143"/>
        <v>0</v>
      </c>
      <c r="U148" s="62">
        <f t="shared" si="143"/>
        <v>164637693229</v>
      </c>
      <c r="V148" s="62">
        <f t="shared" si="143"/>
        <v>0</v>
      </c>
      <c r="W148" s="62">
        <f t="shared" si="143"/>
        <v>0</v>
      </c>
      <c r="X148" s="38">
        <f t="shared" si="139"/>
        <v>0.87017456497102164</v>
      </c>
      <c r="Y148" s="38">
        <f t="shared" si="140"/>
        <v>0</v>
      </c>
      <c r="Z148" s="38">
        <f t="shared" si="141"/>
        <v>0</v>
      </c>
      <c r="AA148" s="38">
        <f t="shared" si="123"/>
        <v>0</v>
      </c>
      <c r="AB148" s="38" t="s">
        <v>40</v>
      </c>
    </row>
    <row r="149" spans="1:28" ht="30" customHeight="1" x14ac:dyDescent="0.25">
      <c r="A149" s="43" t="s">
        <v>274</v>
      </c>
      <c r="B149" s="44" t="s">
        <v>37</v>
      </c>
      <c r="C149" s="44">
        <v>10</v>
      </c>
      <c r="D149" s="44" t="s">
        <v>38</v>
      </c>
      <c r="E149" s="45" t="s">
        <v>258</v>
      </c>
      <c r="F149" s="46">
        <v>189200764831</v>
      </c>
      <c r="G149" s="46">
        <v>0</v>
      </c>
      <c r="H149" s="46">
        <v>0</v>
      </c>
      <c r="I149" s="46">
        <v>0</v>
      </c>
      <c r="J149" s="46">
        <v>0</v>
      </c>
      <c r="K149" s="46">
        <f t="shared" si="138"/>
        <v>0</v>
      </c>
      <c r="L149" s="56">
        <f>+F149+K149</f>
        <v>189200764831</v>
      </c>
      <c r="M149" s="266">
        <f t="shared" si="133"/>
        <v>2.1852808542630126E-2</v>
      </c>
      <c r="N149" s="46">
        <v>0</v>
      </c>
      <c r="O149" s="46">
        <v>189200764831</v>
      </c>
      <c r="P149" s="46">
        <f>L149-O149</f>
        <v>0</v>
      </c>
      <c r="Q149" s="46">
        <v>164637693229</v>
      </c>
      <c r="R149" s="46">
        <f>+L149-Q149</f>
        <v>24563071602</v>
      </c>
      <c r="S149" s="46">
        <f>O149-Q149</f>
        <v>24563071602</v>
      </c>
      <c r="T149" s="46">
        <v>0</v>
      </c>
      <c r="U149" s="46">
        <f>+Q149-T149</f>
        <v>164637693229</v>
      </c>
      <c r="V149" s="46">
        <v>0</v>
      </c>
      <c r="W149" s="88">
        <f>+T149-V149</f>
        <v>0</v>
      </c>
      <c r="X149" s="49">
        <f t="shared" si="139"/>
        <v>0.87017456497102164</v>
      </c>
      <c r="Y149" s="49">
        <f t="shared" si="140"/>
        <v>0</v>
      </c>
      <c r="Z149" s="49">
        <f t="shared" si="141"/>
        <v>0</v>
      </c>
      <c r="AA149" s="49">
        <f t="shared" si="123"/>
        <v>0</v>
      </c>
      <c r="AB149" s="49" t="s">
        <v>40</v>
      </c>
    </row>
    <row r="150" spans="1:28" ht="61.5" customHeight="1" x14ac:dyDescent="0.25">
      <c r="A150" s="39" t="s">
        <v>275</v>
      </c>
      <c r="B150" s="34" t="s">
        <v>37</v>
      </c>
      <c r="C150" s="34">
        <v>10</v>
      </c>
      <c r="D150" s="34" t="s">
        <v>38</v>
      </c>
      <c r="E150" s="40" t="s">
        <v>276</v>
      </c>
      <c r="F150" s="62">
        <f t="shared" ref="F150:J152" si="144">+F151</f>
        <v>274975644415</v>
      </c>
      <c r="G150" s="62">
        <f t="shared" si="144"/>
        <v>0</v>
      </c>
      <c r="H150" s="62">
        <f t="shared" si="144"/>
        <v>0</v>
      </c>
      <c r="I150" s="62">
        <f t="shared" si="144"/>
        <v>0</v>
      </c>
      <c r="J150" s="62">
        <f t="shared" si="144"/>
        <v>0</v>
      </c>
      <c r="K150" s="62">
        <f t="shared" si="138"/>
        <v>0</v>
      </c>
      <c r="L150" s="66">
        <f>+L151</f>
        <v>274975644415</v>
      </c>
      <c r="M150" s="253">
        <f t="shared" si="133"/>
        <v>3.1759861629812931E-2</v>
      </c>
      <c r="N150" s="62">
        <f t="shared" ref="N150:W152" si="145">+N151</f>
        <v>0</v>
      </c>
      <c r="O150" s="62">
        <f t="shared" si="145"/>
        <v>274975644415</v>
      </c>
      <c r="P150" s="62">
        <f t="shared" si="145"/>
        <v>0</v>
      </c>
      <c r="Q150" s="62">
        <f t="shared" si="145"/>
        <v>218211296687</v>
      </c>
      <c r="R150" s="62">
        <f t="shared" si="145"/>
        <v>56764347728</v>
      </c>
      <c r="S150" s="62">
        <f t="shared" si="145"/>
        <v>56764347728</v>
      </c>
      <c r="T150" s="62">
        <f t="shared" si="145"/>
        <v>0</v>
      </c>
      <c r="U150" s="62">
        <f t="shared" si="145"/>
        <v>218211296687</v>
      </c>
      <c r="V150" s="62">
        <f t="shared" si="145"/>
        <v>0</v>
      </c>
      <c r="W150" s="62">
        <f t="shared" si="145"/>
        <v>0</v>
      </c>
      <c r="X150" s="38">
        <f t="shared" si="139"/>
        <v>0.79356590708692054</v>
      </c>
      <c r="Y150" s="38">
        <f t="shared" si="140"/>
        <v>0</v>
      </c>
      <c r="Z150" s="38">
        <f t="shared" si="141"/>
        <v>0</v>
      </c>
      <c r="AA150" s="38">
        <f t="shared" si="123"/>
        <v>0</v>
      </c>
      <c r="AB150" s="38" t="s">
        <v>40</v>
      </c>
    </row>
    <row r="151" spans="1:28" ht="61.5" customHeight="1" x14ac:dyDescent="0.25">
      <c r="A151" s="39" t="s">
        <v>277</v>
      </c>
      <c r="B151" s="34" t="s">
        <v>37</v>
      </c>
      <c r="C151" s="34">
        <v>10</v>
      </c>
      <c r="D151" s="34" t="s">
        <v>38</v>
      </c>
      <c r="E151" s="95" t="s">
        <v>276</v>
      </c>
      <c r="F151" s="62">
        <f t="shared" si="144"/>
        <v>274975644415</v>
      </c>
      <c r="G151" s="62">
        <f t="shared" si="144"/>
        <v>0</v>
      </c>
      <c r="H151" s="62">
        <f t="shared" si="144"/>
        <v>0</v>
      </c>
      <c r="I151" s="62">
        <f t="shared" si="144"/>
        <v>0</v>
      </c>
      <c r="J151" s="62">
        <f t="shared" si="144"/>
        <v>0</v>
      </c>
      <c r="K151" s="62">
        <f t="shared" si="138"/>
        <v>0</v>
      </c>
      <c r="L151" s="66">
        <f>+L152</f>
        <v>274975644415</v>
      </c>
      <c r="M151" s="253">
        <f t="shared" si="133"/>
        <v>3.1759861629812931E-2</v>
      </c>
      <c r="N151" s="62">
        <f t="shared" si="145"/>
        <v>0</v>
      </c>
      <c r="O151" s="62">
        <f t="shared" si="145"/>
        <v>274975644415</v>
      </c>
      <c r="P151" s="62">
        <f t="shared" si="145"/>
        <v>0</v>
      </c>
      <c r="Q151" s="62">
        <f t="shared" si="145"/>
        <v>218211296687</v>
      </c>
      <c r="R151" s="62">
        <f t="shared" si="145"/>
        <v>56764347728</v>
      </c>
      <c r="S151" s="62">
        <f t="shared" si="145"/>
        <v>56764347728</v>
      </c>
      <c r="T151" s="62">
        <f t="shared" si="145"/>
        <v>0</v>
      </c>
      <c r="U151" s="62">
        <f t="shared" si="145"/>
        <v>218211296687</v>
      </c>
      <c r="V151" s="62">
        <f t="shared" si="145"/>
        <v>0</v>
      </c>
      <c r="W151" s="62">
        <f t="shared" si="145"/>
        <v>0</v>
      </c>
      <c r="X151" s="38">
        <f t="shared" si="139"/>
        <v>0.79356590708692054</v>
      </c>
      <c r="Y151" s="38">
        <f t="shared" si="140"/>
        <v>0</v>
      </c>
      <c r="Z151" s="38">
        <f t="shared" si="141"/>
        <v>0</v>
      </c>
      <c r="AA151" s="38">
        <f t="shared" si="123"/>
        <v>0</v>
      </c>
      <c r="AB151" s="38" t="s">
        <v>40</v>
      </c>
    </row>
    <row r="152" spans="1:28" ht="35.25" customHeight="1" x14ac:dyDescent="0.25">
      <c r="A152" s="39" t="s">
        <v>278</v>
      </c>
      <c r="B152" s="34" t="s">
        <v>37</v>
      </c>
      <c r="C152" s="34">
        <v>10</v>
      </c>
      <c r="D152" s="34" t="s">
        <v>38</v>
      </c>
      <c r="E152" s="40" t="s">
        <v>268</v>
      </c>
      <c r="F152" s="62">
        <f t="shared" si="144"/>
        <v>274975644415</v>
      </c>
      <c r="G152" s="62">
        <f t="shared" si="144"/>
        <v>0</v>
      </c>
      <c r="H152" s="62">
        <f t="shared" si="144"/>
        <v>0</v>
      </c>
      <c r="I152" s="62">
        <f t="shared" si="144"/>
        <v>0</v>
      </c>
      <c r="J152" s="62">
        <f t="shared" si="144"/>
        <v>0</v>
      </c>
      <c r="K152" s="62">
        <f t="shared" si="138"/>
        <v>0</v>
      </c>
      <c r="L152" s="66">
        <f>+L153</f>
        <v>274975644415</v>
      </c>
      <c r="M152" s="253">
        <f t="shared" si="133"/>
        <v>3.1759861629812931E-2</v>
      </c>
      <c r="N152" s="62">
        <f t="shared" si="145"/>
        <v>0</v>
      </c>
      <c r="O152" s="62">
        <f t="shared" si="145"/>
        <v>274975644415</v>
      </c>
      <c r="P152" s="62">
        <f t="shared" si="145"/>
        <v>0</v>
      </c>
      <c r="Q152" s="62">
        <f t="shared" si="145"/>
        <v>218211296687</v>
      </c>
      <c r="R152" s="62">
        <f t="shared" si="145"/>
        <v>56764347728</v>
      </c>
      <c r="S152" s="62">
        <f t="shared" si="145"/>
        <v>56764347728</v>
      </c>
      <c r="T152" s="62">
        <f t="shared" si="145"/>
        <v>0</v>
      </c>
      <c r="U152" s="62">
        <f t="shared" si="145"/>
        <v>218211296687</v>
      </c>
      <c r="V152" s="62">
        <f t="shared" si="145"/>
        <v>0</v>
      </c>
      <c r="W152" s="62">
        <f t="shared" si="145"/>
        <v>0</v>
      </c>
      <c r="X152" s="38">
        <f t="shared" si="139"/>
        <v>0.79356590708692054</v>
      </c>
      <c r="Y152" s="38">
        <f t="shared" si="140"/>
        <v>0</v>
      </c>
      <c r="Z152" s="38">
        <f t="shared" si="141"/>
        <v>0</v>
      </c>
      <c r="AA152" s="38">
        <f t="shared" si="123"/>
        <v>0</v>
      </c>
      <c r="AB152" s="38" t="s">
        <v>40</v>
      </c>
    </row>
    <row r="153" spans="1:28" ht="30" customHeight="1" x14ac:dyDescent="0.25">
      <c r="A153" s="43" t="s">
        <v>279</v>
      </c>
      <c r="B153" s="44" t="s">
        <v>37</v>
      </c>
      <c r="C153" s="44">
        <v>10</v>
      </c>
      <c r="D153" s="44" t="s">
        <v>38</v>
      </c>
      <c r="E153" s="45" t="s">
        <v>258</v>
      </c>
      <c r="F153" s="46">
        <v>274975644415</v>
      </c>
      <c r="G153" s="46">
        <v>0</v>
      </c>
      <c r="H153" s="46">
        <v>0</v>
      </c>
      <c r="I153" s="46">
        <v>0</v>
      </c>
      <c r="J153" s="46">
        <v>0</v>
      </c>
      <c r="K153" s="46">
        <f t="shared" si="138"/>
        <v>0</v>
      </c>
      <c r="L153" s="56">
        <f>+F153+K153</f>
        <v>274975644415</v>
      </c>
      <c r="M153" s="266">
        <f t="shared" si="133"/>
        <v>3.1759861629812931E-2</v>
      </c>
      <c r="N153" s="46">
        <v>0</v>
      </c>
      <c r="O153" s="46">
        <v>274975644415</v>
      </c>
      <c r="P153" s="46">
        <f>L153-O153</f>
        <v>0</v>
      </c>
      <c r="Q153" s="46">
        <v>218211296687</v>
      </c>
      <c r="R153" s="46">
        <f>+L153-Q153</f>
        <v>56764347728</v>
      </c>
      <c r="S153" s="46">
        <f>O153-Q153</f>
        <v>56764347728</v>
      </c>
      <c r="T153" s="46">
        <v>0</v>
      </c>
      <c r="U153" s="46">
        <f>+Q153-T153</f>
        <v>218211296687</v>
      </c>
      <c r="V153" s="46">
        <v>0</v>
      </c>
      <c r="W153" s="88">
        <f>+T153-V153</f>
        <v>0</v>
      </c>
      <c r="X153" s="49">
        <f t="shared" si="139"/>
        <v>0.79356590708692054</v>
      </c>
      <c r="Y153" s="49">
        <f t="shared" si="140"/>
        <v>0</v>
      </c>
      <c r="Z153" s="49">
        <f t="shared" si="141"/>
        <v>0</v>
      </c>
      <c r="AA153" s="49">
        <f t="shared" si="123"/>
        <v>0</v>
      </c>
      <c r="AB153" s="49" t="s">
        <v>40</v>
      </c>
    </row>
    <row r="154" spans="1:28" ht="81.75" customHeight="1" x14ac:dyDescent="0.25">
      <c r="A154" s="39" t="s">
        <v>280</v>
      </c>
      <c r="B154" s="34" t="s">
        <v>37</v>
      </c>
      <c r="C154" s="34">
        <v>10</v>
      </c>
      <c r="D154" s="34" t="s">
        <v>38</v>
      </c>
      <c r="E154" s="40" t="s">
        <v>281</v>
      </c>
      <c r="F154" s="62">
        <f t="shared" ref="F154:J156" si="146">+F155</f>
        <v>266893075907</v>
      </c>
      <c r="G154" s="62">
        <f t="shared" si="146"/>
        <v>0</v>
      </c>
      <c r="H154" s="62">
        <f t="shared" si="146"/>
        <v>0</v>
      </c>
      <c r="I154" s="62">
        <f t="shared" si="146"/>
        <v>0</v>
      </c>
      <c r="J154" s="62">
        <f t="shared" si="146"/>
        <v>0</v>
      </c>
      <c r="K154" s="62">
        <f t="shared" si="138"/>
        <v>0</v>
      </c>
      <c r="L154" s="66">
        <f>+L155</f>
        <v>266893075907</v>
      </c>
      <c r="M154" s="253">
        <f t="shared" si="133"/>
        <v>3.082631983205231E-2</v>
      </c>
      <c r="N154" s="62">
        <f t="shared" ref="N154:W156" si="147">+N155</f>
        <v>0</v>
      </c>
      <c r="O154" s="62">
        <f t="shared" si="147"/>
        <v>266893075907</v>
      </c>
      <c r="P154" s="62">
        <f t="shared" si="147"/>
        <v>0</v>
      </c>
      <c r="Q154" s="62">
        <f t="shared" si="147"/>
        <v>187718275868</v>
      </c>
      <c r="R154" s="62">
        <f t="shared" si="147"/>
        <v>79174800039</v>
      </c>
      <c r="S154" s="62">
        <f t="shared" si="147"/>
        <v>79174800039</v>
      </c>
      <c r="T154" s="62">
        <f t="shared" si="147"/>
        <v>0</v>
      </c>
      <c r="U154" s="62">
        <f t="shared" si="147"/>
        <v>187718275868</v>
      </c>
      <c r="V154" s="62">
        <f t="shared" si="147"/>
        <v>0</v>
      </c>
      <c r="W154" s="62">
        <f t="shared" si="147"/>
        <v>0</v>
      </c>
      <c r="X154" s="38">
        <f t="shared" si="139"/>
        <v>0.70334636906583226</v>
      </c>
      <c r="Y154" s="38">
        <f t="shared" si="140"/>
        <v>0</v>
      </c>
      <c r="Z154" s="38">
        <f t="shared" si="141"/>
        <v>0</v>
      </c>
      <c r="AA154" s="38">
        <f t="shared" si="123"/>
        <v>0</v>
      </c>
      <c r="AB154" s="38" t="s">
        <v>40</v>
      </c>
    </row>
    <row r="155" spans="1:28" ht="78.75" customHeight="1" x14ac:dyDescent="0.25">
      <c r="A155" s="39" t="s">
        <v>282</v>
      </c>
      <c r="B155" s="34" t="s">
        <v>37</v>
      </c>
      <c r="C155" s="34">
        <v>10</v>
      </c>
      <c r="D155" s="34" t="s">
        <v>38</v>
      </c>
      <c r="E155" s="40" t="s">
        <v>281</v>
      </c>
      <c r="F155" s="62">
        <f t="shared" si="146"/>
        <v>266893075907</v>
      </c>
      <c r="G155" s="62">
        <f t="shared" si="146"/>
        <v>0</v>
      </c>
      <c r="H155" s="62">
        <f t="shared" si="146"/>
        <v>0</v>
      </c>
      <c r="I155" s="62">
        <f t="shared" si="146"/>
        <v>0</v>
      </c>
      <c r="J155" s="62">
        <f t="shared" si="146"/>
        <v>0</v>
      </c>
      <c r="K155" s="62">
        <f t="shared" si="138"/>
        <v>0</v>
      </c>
      <c r="L155" s="66">
        <f>+L156</f>
        <v>266893075907</v>
      </c>
      <c r="M155" s="253">
        <f t="shared" si="133"/>
        <v>3.082631983205231E-2</v>
      </c>
      <c r="N155" s="62">
        <f t="shared" si="147"/>
        <v>0</v>
      </c>
      <c r="O155" s="62">
        <f t="shared" si="147"/>
        <v>266893075907</v>
      </c>
      <c r="P155" s="62">
        <f t="shared" si="147"/>
        <v>0</v>
      </c>
      <c r="Q155" s="62">
        <f t="shared" si="147"/>
        <v>187718275868</v>
      </c>
      <c r="R155" s="62">
        <f t="shared" si="147"/>
        <v>79174800039</v>
      </c>
      <c r="S155" s="62">
        <f t="shared" si="147"/>
        <v>79174800039</v>
      </c>
      <c r="T155" s="62">
        <f t="shared" si="147"/>
        <v>0</v>
      </c>
      <c r="U155" s="62">
        <f t="shared" si="147"/>
        <v>187718275868</v>
      </c>
      <c r="V155" s="62">
        <f t="shared" si="147"/>
        <v>0</v>
      </c>
      <c r="W155" s="62">
        <f t="shared" si="147"/>
        <v>0</v>
      </c>
      <c r="X155" s="38">
        <f t="shared" si="139"/>
        <v>0.70334636906583226</v>
      </c>
      <c r="Y155" s="38">
        <f t="shared" si="140"/>
        <v>0</v>
      </c>
      <c r="Z155" s="38">
        <f t="shared" si="141"/>
        <v>0</v>
      </c>
      <c r="AA155" s="38">
        <f t="shared" si="123"/>
        <v>0</v>
      </c>
      <c r="AB155" s="38" t="s">
        <v>40</v>
      </c>
    </row>
    <row r="156" spans="1:28" ht="40.5" customHeight="1" x14ac:dyDescent="0.25">
      <c r="A156" s="39" t="s">
        <v>283</v>
      </c>
      <c r="B156" s="34" t="s">
        <v>37</v>
      </c>
      <c r="C156" s="34">
        <v>10</v>
      </c>
      <c r="D156" s="34" t="s">
        <v>38</v>
      </c>
      <c r="E156" s="40" t="s">
        <v>268</v>
      </c>
      <c r="F156" s="62">
        <f t="shared" si="146"/>
        <v>266893075907</v>
      </c>
      <c r="G156" s="62">
        <f t="shared" si="146"/>
        <v>0</v>
      </c>
      <c r="H156" s="62">
        <f t="shared" si="146"/>
        <v>0</v>
      </c>
      <c r="I156" s="62">
        <f t="shared" si="146"/>
        <v>0</v>
      </c>
      <c r="J156" s="62">
        <f t="shared" si="146"/>
        <v>0</v>
      </c>
      <c r="K156" s="62">
        <f t="shared" si="138"/>
        <v>0</v>
      </c>
      <c r="L156" s="66">
        <f>+L157</f>
        <v>266893075907</v>
      </c>
      <c r="M156" s="253">
        <f t="shared" si="133"/>
        <v>3.082631983205231E-2</v>
      </c>
      <c r="N156" s="62">
        <f t="shared" si="147"/>
        <v>0</v>
      </c>
      <c r="O156" s="62">
        <f t="shared" si="147"/>
        <v>266893075907</v>
      </c>
      <c r="P156" s="62">
        <f t="shared" si="147"/>
        <v>0</v>
      </c>
      <c r="Q156" s="62">
        <f t="shared" si="147"/>
        <v>187718275868</v>
      </c>
      <c r="R156" s="62">
        <f t="shared" si="147"/>
        <v>79174800039</v>
      </c>
      <c r="S156" s="62">
        <f t="shared" si="147"/>
        <v>79174800039</v>
      </c>
      <c r="T156" s="62">
        <f t="shared" si="147"/>
        <v>0</v>
      </c>
      <c r="U156" s="62">
        <f t="shared" si="147"/>
        <v>187718275868</v>
      </c>
      <c r="V156" s="62">
        <f t="shared" si="147"/>
        <v>0</v>
      </c>
      <c r="W156" s="62">
        <f t="shared" si="147"/>
        <v>0</v>
      </c>
      <c r="X156" s="38">
        <f t="shared" si="139"/>
        <v>0.70334636906583226</v>
      </c>
      <c r="Y156" s="38">
        <f t="shared" si="140"/>
        <v>0</v>
      </c>
      <c r="Z156" s="38">
        <f t="shared" si="141"/>
        <v>0</v>
      </c>
      <c r="AA156" s="38">
        <f t="shared" si="123"/>
        <v>0</v>
      </c>
      <c r="AB156" s="38" t="s">
        <v>40</v>
      </c>
    </row>
    <row r="157" spans="1:28" ht="30" customHeight="1" x14ac:dyDescent="0.25">
      <c r="A157" s="43" t="s">
        <v>284</v>
      </c>
      <c r="B157" s="44" t="s">
        <v>37</v>
      </c>
      <c r="C157" s="44">
        <v>10</v>
      </c>
      <c r="D157" s="44" t="s">
        <v>38</v>
      </c>
      <c r="E157" s="45" t="s">
        <v>258</v>
      </c>
      <c r="F157" s="46">
        <v>266893075907</v>
      </c>
      <c r="G157" s="46">
        <v>0</v>
      </c>
      <c r="H157" s="46">
        <v>0</v>
      </c>
      <c r="I157" s="46">
        <v>0</v>
      </c>
      <c r="J157" s="46">
        <v>0</v>
      </c>
      <c r="K157" s="46">
        <f t="shared" si="138"/>
        <v>0</v>
      </c>
      <c r="L157" s="56">
        <f>+F157+K157</f>
        <v>266893075907</v>
      </c>
      <c r="M157" s="266">
        <f t="shared" si="133"/>
        <v>3.082631983205231E-2</v>
      </c>
      <c r="N157" s="46">
        <v>0</v>
      </c>
      <c r="O157" s="46">
        <v>266893075907</v>
      </c>
      <c r="P157" s="46">
        <f>L157-O157</f>
        <v>0</v>
      </c>
      <c r="Q157" s="46">
        <v>187718275868</v>
      </c>
      <c r="R157" s="46">
        <f>+L157-Q157</f>
        <v>79174800039</v>
      </c>
      <c r="S157" s="46">
        <f>O157-Q157</f>
        <v>79174800039</v>
      </c>
      <c r="T157" s="46">
        <v>0</v>
      </c>
      <c r="U157" s="46">
        <f>+Q157-T157</f>
        <v>187718275868</v>
      </c>
      <c r="V157" s="46">
        <v>0</v>
      </c>
      <c r="W157" s="48">
        <f>+T157-V157</f>
        <v>0</v>
      </c>
      <c r="X157" s="49">
        <f t="shared" si="139"/>
        <v>0.70334636906583226</v>
      </c>
      <c r="Y157" s="49">
        <f t="shared" si="140"/>
        <v>0</v>
      </c>
      <c r="Z157" s="49">
        <f t="shared" si="141"/>
        <v>0</v>
      </c>
      <c r="AA157" s="49">
        <f t="shared" si="123"/>
        <v>0</v>
      </c>
      <c r="AB157" s="49" t="s">
        <v>40</v>
      </c>
    </row>
    <row r="158" spans="1:28" ht="72.75" customHeight="1" x14ac:dyDescent="0.25">
      <c r="A158" s="39" t="s">
        <v>285</v>
      </c>
      <c r="B158" s="34" t="s">
        <v>37</v>
      </c>
      <c r="C158" s="34">
        <v>10</v>
      </c>
      <c r="D158" s="34" t="s">
        <v>38</v>
      </c>
      <c r="E158" s="40" t="s">
        <v>286</v>
      </c>
      <c r="F158" s="62">
        <f t="shared" ref="F158:J160" si="148">+F159</f>
        <v>192137774875</v>
      </c>
      <c r="G158" s="62">
        <f t="shared" si="148"/>
        <v>0</v>
      </c>
      <c r="H158" s="62">
        <f t="shared" si="148"/>
        <v>0</v>
      </c>
      <c r="I158" s="62">
        <f t="shared" si="148"/>
        <v>0</v>
      </c>
      <c r="J158" s="62">
        <f t="shared" si="148"/>
        <v>0</v>
      </c>
      <c r="K158" s="62">
        <f t="shared" si="138"/>
        <v>0</v>
      </c>
      <c r="L158" s="66">
        <f>+L159</f>
        <v>192137774875</v>
      </c>
      <c r="M158" s="253">
        <f t="shared" si="133"/>
        <v>2.2192035068678492E-2</v>
      </c>
      <c r="N158" s="62">
        <f t="shared" ref="N158:W160" si="149">+N159</f>
        <v>0</v>
      </c>
      <c r="O158" s="62">
        <f t="shared" si="149"/>
        <v>192137774875</v>
      </c>
      <c r="P158" s="62">
        <f t="shared" si="149"/>
        <v>0</v>
      </c>
      <c r="Q158" s="62">
        <f t="shared" si="149"/>
        <v>114465792900</v>
      </c>
      <c r="R158" s="62">
        <f t="shared" si="149"/>
        <v>77671981975</v>
      </c>
      <c r="S158" s="62">
        <f t="shared" si="149"/>
        <v>77671981975</v>
      </c>
      <c r="T158" s="62">
        <f t="shared" si="149"/>
        <v>0</v>
      </c>
      <c r="U158" s="62">
        <f t="shared" si="149"/>
        <v>114465792900</v>
      </c>
      <c r="V158" s="62">
        <f t="shared" si="149"/>
        <v>0</v>
      </c>
      <c r="W158" s="62">
        <f t="shared" si="149"/>
        <v>0</v>
      </c>
      <c r="X158" s="38">
        <f t="shared" si="139"/>
        <v>0.59574850897731357</v>
      </c>
      <c r="Y158" s="38">
        <f t="shared" si="140"/>
        <v>0</v>
      </c>
      <c r="Z158" s="38">
        <f t="shared" si="141"/>
        <v>0</v>
      </c>
      <c r="AA158" s="38">
        <f t="shared" si="123"/>
        <v>0</v>
      </c>
      <c r="AB158" s="38" t="s">
        <v>40</v>
      </c>
    </row>
    <row r="159" spans="1:28" ht="72.75" customHeight="1" x14ac:dyDescent="0.25">
      <c r="A159" s="39" t="s">
        <v>287</v>
      </c>
      <c r="B159" s="34" t="s">
        <v>37</v>
      </c>
      <c r="C159" s="34">
        <v>10</v>
      </c>
      <c r="D159" s="34" t="s">
        <v>38</v>
      </c>
      <c r="E159" s="95" t="s">
        <v>286</v>
      </c>
      <c r="F159" s="62">
        <f t="shared" si="148"/>
        <v>192137774875</v>
      </c>
      <c r="G159" s="62">
        <f t="shared" si="148"/>
        <v>0</v>
      </c>
      <c r="H159" s="62">
        <f t="shared" si="148"/>
        <v>0</v>
      </c>
      <c r="I159" s="62">
        <f t="shared" si="148"/>
        <v>0</v>
      </c>
      <c r="J159" s="62">
        <f t="shared" si="148"/>
        <v>0</v>
      </c>
      <c r="K159" s="62">
        <f t="shared" si="138"/>
        <v>0</v>
      </c>
      <c r="L159" s="66">
        <f>+L160</f>
        <v>192137774875</v>
      </c>
      <c r="M159" s="253">
        <f t="shared" si="133"/>
        <v>2.2192035068678492E-2</v>
      </c>
      <c r="N159" s="62">
        <f t="shared" si="149"/>
        <v>0</v>
      </c>
      <c r="O159" s="62">
        <f t="shared" si="149"/>
        <v>192137774875</v>
      </c>
      <c r="P159" s="62">
        <f t="shared" si="149"/>
        <v>0</v>
      </c>
      <c r="Q159" s="62">
        <f t="shared" si="149"/>
        <v>114465792900</v>
      </c>
      <c r="R159" s="62">
        <f t="shared" si="149"/>
        <v>77671981975</v>
      </c>
      <c r="S159" s="62">
        <f t="shared" si="149"/>
        <v>77671981975</v>
      </c>
      <c r="T159" s="62">
        <f t="shared" si="149"/>
        <v>0</v>
      </c>
      <c r="U159" s="62">
        <f t="shared" si="149"/>
        <v>114465792900</v>
      </c>
      <c r="V159" s="62">
        <f t="shared" si="149"/>
        <v>0</v>
      </c>
      <c r="W159" s="62">
        <f t="shared" si="149"/>
        <v>0</v>
      </c>
      <c r="X159" s="38">
        <f t="shared" si="139"/>
        <v>0.59574850897731357</v>
      </c>
      <c r="Y159" s="38">
        <f t="shared" si="140"/>
        <v>0</v>
      </c>
      <c r="Z159" s="38">
        <f t="shared" si="141"/>
        <v>0</v>
      </c>
      <c r="AA159" s="38">
        <f t="shared" si="123"/>
        <v>0</v>
      </c>
      <c r="AB159" s="38" t="s">
        <v>40</v>
      </c>
    </row>
    <row r="160" spans="1:28" ht="32.25" customHeight="1" x14ac:dyDescent="0.25">
      <c r="A160" s="39" t="s">
        <v>288</v>
      </c>
      <c r="B160" s="34" t="s">
        <v>37</v>
      </c>
      <c r="C160" s="34">
        <v>10</v>
      </c>
      <c r="D160" s="34" t="s">
        <v>38</v>
      </c>
      <c r="E160" s="40" t="s">
        <v>268</v>
      </c>
      <c r="F160" s="62">
        <f t="shared" si="148"/>
        <v>192137774875</v>
      </c>
      <c r="G160" s="62">
        <f t="shared" si="148"/>
        <v>0</v>
      </c>
      <c r="H160" s="62">
        <f t="shared" si="148"/>
        <v>0</v>
      </c>
      <c r="I160" s="62">
        <f t="shared" si="148"/>
        <v>0</v>
      </c>
      <c r="J160" s="62">
        <f t="shared" si="148"/>
        <v>0</v>
      </c>
      <c r="K160" s="62">
        <f t="shared" si="138"/>
        <v>0</v>
      </c>
      <c r="L160" s="66">
        <f>+L161</f>
        <v>192137774875</v>
      </c>
      <c r="M160" s="253">
        <f t="shared" si="133"/>
        <v>2.2192035068678492E-2</v>
      </c>
      <c r="N160" s="62">
        <f t="shared" si="149"/>
        <v>0</v>
      </c>
      <c r="O160" s="62">
        <f t="shared" si="149"/>
        <v>192137774875</v>
      </c>
      <c r="P160" s="62">
        <f t="shared" si="149"/>
        <v>0</v>
      </c>
      <c r="Q160" s="62">
        <f t="shared" si="149"/>
        <v>114465792900</v>
      </c>
      <c r="R160" s="62">
        <f t="shared" si="149"/>
        <v>77671981975</v>
      </c>
      <c r="S160" s="62">
        <f t="shared" si="149"/>
        <v>77671981975</v>
      </c>
      <c r="T160" s="62">
        <f t="shared" si="149"/>
        <v>0</v>
      </c>
      <c r="U160" s="62">
        <f t="shared" si="149"/>
        <v>114465792900</v>
      </c>
      <c r="V160" s="62">
        <f t="shared" si="149"/>
        <v>0</v>
      </c>
      <c r="W160" s="62">
        <f t="shared" si="149"/>
        <v>0</v>
      </c>
      <c r="X160" s="38">
        <f t="shared" si="139"/>
        <v>0.59574850897731357</v>
      </c>
      <c r="Y160" s="38">
        <f t="shared" si="140"/>
        <v>0</v>
      </c>
      <c r="Z160" s="38">
        <f t="shared" si="141"/>
        <v>0</v>
      </c>
      <c r="AA160" s="38">
        <f t="shared" si="123"/>
        <v>0</v>
      </c>
      <c r="AB160" s="38" t="s">
        <v>40</v>
      </c>
    </row>
    <row r="161" spans="1:28" ht="30" customHeight="1" x14ac:dyDescent="0.25">
      <c r="A161" s="43" t="s">
        <v>289</v>
      </c>
      <c r="B161" s="44" t="s">
        <v>37</v>
      </c>
      <c r="C161" s="44">
        <v>10</v>
      </c>
      <c r="D161" s="44" t="s">
        <v>38</v>
      </c>
      <c r="E161" s="45" t="s">
        <v>258</v>
      </c>
      <c r="F161" s="46">
        <v>192137774875</v>
      </c>
      <c r="G161" s="46">
        <v>0</v>
      </c>
      <c r="H161" s="46">
        <v>0</v>
      </c>
      <c r="I161" s="46">
        <v>0</v>
      </c>
      <c r="J161" s="46">
        <v>0</v>
      </c>
      <c r="K161" s="46">
        <f t="shared" si="138"/>
        <v>0</v>
      </c>
      <c r="L161" s="56">
        <f>+F161+K161</f>
        <v>192137774875</v>
      </c>
      <c r="M161" s="266">
        <f t="shared" si="133"/>
        <v>2.2192035068678492E-2</v>
      </c>
      <c r="N161" s="46">
        <v>0</v>
      </c>
      <c r="O161" s="46">
        <v>192137774875</v>
      </c>
      <c r="P161" s="46">
        <f>L161-O161</f>
        <v>0</v>
      </c>
      <c r="Q161" s="46">
        <v>114465792900</v>
      </c>
      <c r="R161" s="46">
        <f>+L161-Q161</f>
        <v>77671981975</v>
      </c>
      <c r="S161" s="46">
        <f>O161-Q161</f>
        <v>77671981975</v>
      </c>
      <c r="T161" s="46">
        <v>0</v>
      </c>
      <c r="U161" s="46">
        <f>+Q161-T161</f>
        <v>114465792900</v>
      </c>
      <c r="V161" s="46">
        <v>0</v>
      </c>
      <c r="W161" s="48">
        <f>+T161-V161</f>
        <v>0</v>
      </c>
      <c r="X161" s="49">
        <f t="shared" si="139"/>
        <v>0.59574850897731357</v>
      </c>
      <c r="Y161" s="49">
        <f t="shared" si="140"/>
        <v>0</v>
      </c>
      <c r="Z161" s="49">
        <f t="shared" si="141"/>
        <v>0</v>
      </c>
      <c r="AA161" s="49">
        <f t="shared" si="123"/>
        <v>0</v>
      </c>
      <c r="AB161" s="49" t="s">
        <v>40</v>
      </c>
    </row>
    <row r="162" spans="1:28" ht="87" customHeight="1" x14ac:dyDescent="0.25">
      <c r="A162" s="39" t="s">
        <v>290</v>
      </c>
      <c r="B162" s="34" t="s">
        <v>37</v>
      </c>
      <c r="C162" s="34">
        <v>10</v>
      </c>
      <c r="D162" s="34" t="s">
        <v>38</v>
      </c>
      <c r="E162" s="40" t="s">
        <v>291</v>
      </c>
      <c r="F162" s="62">
        <f t="shared" ref="F162:J164" si="150">+F163</f>
        <v>207433599602</v>
      </c>
      <c r="G162" s="62">
        <f t="shared" si="150"/>
        <v>0</v>
      </c>
      <c r="H162" s="62">
        <f t="shared" si="150"/>
        <v>0</v>
      </c>
      <c r="I162" s="62">
        <f t="shared" si="150"/>
        <v>0</v>
      </c>
      <c r="J162" s="62">
        <f t="shared" si="150"/>
        <v>0</v>
      </c>
      <c r="K162" s="62">
        <f t="shared" si="138"/>
        <v>0</v>
      </c>
      <c r="L162" s="66">
        <f>+L163</f>
        <v>207433599602</v>
      </c>
      <c r="M162" s="253">
        <f t="shared" si="133"/>
        <v>2.3958712542521302E-2</v>
      </c>
      <c r="N162" s="62">
        <f t="shared" ref="N162:W164" si="151">+N163</f>
        <v>0</v>
      </c>
      <c r="O162" s="62">
        <f t="shared" si="151"/>
        <v>207433599602</v>
      </c>
      <c r="P162" s="62">
        <f t="shared" si="151"/>
        <v>0</v>
      </c>
      <c r="Q162" s="62">
        <f t="shared" si="151"/>
        <v>121703836191</v>
      </c>
      <c r="R162" s="62">
        <f t="shared" si="151"/>
        <v>85729763411</v>
      </c>
      <c r="S162" s="62">
        <f t="shared" si="151"/>
        <v>85729763411</v>
      </c>
      <c r="T162" s="62">
        <f t="shared" si="151"/>
        <v>0</v>
      </c>
      <c r="U162" s="62">
        <f t="shared" si="151"/>
        <v>121703836191</v>
      </c>
      <c r="V162" s="62">
        <f t="shared" si="151"/>
        <v>0</v>
      </c>
      <c r="W162" s="62">
        <f t="shared" si="151"/>
        <v>0</v>
      </c>
      <c r="X162" s="38">
        <f t="shared" si="139"/>
        <v>0.58671226081267203</v>
      </c>
      <c r="Y162" s="38">
        <f t="shared" si="140"/>
        <v>0</v>
      </c>
      <c r="Z162" s="38">
        <f t="shared" si="141"/>
        <v>0</v>
      </c>
      <c r="AA162" s="38">
        <f t="shared" si="123"/>
        <v>0</v>
      </c>
      <c r="AB162" s="38" t="s">
        <v>40</v>
      </c>
    </row>
    <row r="163" spans="1:28" ht="85.5" customHeight="1" x14ac:dyDescent="0.25">
      <c r="A163" s="39" t="s">
        <v>292</v>
      </c>
      <c r="B163" s="34" t="s">
        <v>37</v>
      </c>
      <c r="C163" s="34">
        <v>10</v>
      </c>
      <c r="D163" s="34" t="s">
        <v>38</v>
      </c>
      <c r="E163" s="95" t="s">
        <v>291</v>
      </c>
      <c r="F163" s="62">
        <f t="shared" si="150"/>
        <v>207433599602</v>
      </c>
      <c r="G163" s="62">
        <f t="shared" si="150"/>
        <v>0</v>
      </c>
      <c r="H163" s="62">
        <f t="shared" si="150"/>
        <v>0</v>
      </c>
      <c r="I163" s="62">
        <f t="shared" si="150"/>
        <v>0</v>
      </c>
      <c r="J163" s="62">
        <f t="shared" si="150"/>
        <v>0</v>
      </c>
      <c r="K163" s="62">
        <f t="shared" si="138"/>
        <v>0</v>
      </c>
      <c r="L163" s="66">
        <f>+L164</f>
        <v>207433599602</v>
      </c>
      <c r="M163" s="253">
        <f t="shared" si="133"/>
        <v>2.3958712542521302E-2</v>
      </c>
      <c r="N163" s="62">
        <f t="shared" si="151"/>
        <v>0</v>
      </c>
      <c r="O163" s="62">
        <f t="shared" si="151"/>
        <v>207433599602</v>
      </c>
      <c r="P163" s="62">
        <f t="shared" si="151"/>
        <v>0</v>
      </c>
      <c r="Q163" s="62">
        <f t="shared" si="151"/>
        <v>121703836191</v>
      </c>
      <c r="R163" s="62">
        <f t="shared" si="151"/>
        <v>85729763411</v>
      </c>
      <c r="S163" s="62">
        <f t="shared" si="151"/>
        <v>85729763411</v>
      </c>
      <c r="T163" s="62">
        <f t="shared" si="151"/>
        <v>0</v>
      </c>
      <c r="U163" s="62">
        <f t="shared" si="151"/>
        <v>121703836191</v>
      </c>
      <c r="V163" s="62">
        <f t="shared" si="151"/>
        <v>0</v>
      </c>
      <c r="W163" s="62">
        <f t="shared" si="151"/>
        <v>0</v>
      </c>
      <c r="X163" s="38">
        <f t="shared" si="139"/>
        <v>0.58671226081267203</v>
      </c>
      <c r="Y163" s="38">
        <f t="shared" si="140"/>
        <v>0</v>
      </c>
      <c r="Z163" s="38">
        <f t="shared" si="141"/>
        <v>0</v>
      </c>
      <c r="AA163" s="38">
        <f t="shared" si="123"/>
        <v>0</v>
      </c>
      <c r="AB163" s="38" t="s">
        <v>40</v>
      </c>
    </row>
    <row r="164" spans="1:28" ht="31.5" customHeight="1" x14ac:dyDescent="0.25">
      <c r="A164" s="39" t="s">
        <v>293</v>
      </c>
      <c r="B164" s="34" t="s">
        <v>37</v>
      </c>
      <c r="C164" s="34">
        <v>10</v>
      </c>
      <c r="D164" s="34" t="s">
        <v>38</v>
      </c>
      <c r="E164" s="40" t="s">
        <v>268</v>
      </c>
      <c r="F164" s="62">
        <f t="shared" si="150"/>
        <v>207433599602</v>
      </c>
      <c r="G164" s="62">
        <f t="shared" si="150"/>
        <v>0</v>
      </c>
      <c r="H164" s="62">
        <f t="shared" si="150"/>
        <v>0</v>
      </c>
      <c r="I164" s="62">
        <f t="shared" si="150"/>
        <v>0</v>
      </c>
      <c r="J164" s="62">
        <f t="shared" si="150"/>
        <v>0</v>
      </c>
      <c r="K164" s="62">
        <f t="shared" si="138"/>
        <v>0</v>
      </c>
      <c r="L164" s="66">
        <f>+L165</f>
        <v>207433599602</v>
      </c>
      <c r="M164" s="253">
        <f t="shared" si="133"/>
        <v>2.3958712542521302E-2</v>
      </c>
      <c r="N164" s="62">
        <f t="shared" si="151"/>
        <v>0</v>
      </c>
      <c r="O164" s="62">
        <f t="shared" si="151"/>
        <v>207433599602</v>
      </c>
      <c r="P164" s="62">
        <f t="shared" si="151"/>
        <v>0</v>
      </c>
      <c r="Q164" s="62">
        <f t="shared" si="151"/>
        <v>121703836191</v>
      </c>
      <c r="R164" s="62">
        <f t="shared" si="151"/>
        <v>85729763411</v>
      </c>
      <c r="S164" s="62">
        <f t="shared" si="151"/>
        <v>85729763411</v>
      </c>
      <c r="T164" s="62">
        <f t="shared" si="151"/>
        <v>0</v>
      </c>
      <c r="U164" s="62">
        <f t="shared" si="151"/>
        <v>121703836191</v>
      </c>
      <c r="V164" s="62">
        <f t="shared" si="151"/>
        <v>0</v>
      </c>
      <c r="W164" s="62">
        <f t="shared" si="151"/>
        <v>0</v>
      </c>
      <c r="X164" s="38">
        <f t="shared" si="139"/>
        <v>0.58671226081267203</v>
      </c>
      <c r="Y164" s="38">
        <f t="shared" si="140"/>
        <v>0</v>
      </c>
      <c r="Z164" s="38">
        <f t="shared" si="141"/>
        <v>0</v>
      </c>
      <c r="AA164" s="38">
        <f t="shared" si="123"/>
        <v>0</v>
      </c>
      <c r="AB164" s="38" t="s">
        <v>40</v>
      </c>
    </row>
    <row r="165" spans="1:28" ht="30" customHeight="1" x14ac:dyDescent="0.25">
      <c r="A165" s="43" t="s">
        <v>294</v>
      </c>
      <c r="B165" s="44" t="s">
        <v>37</v>
      </c>
      <c r="C165" s="44">
        <v>10</v>
      </c>
      <c r="D165" s="44" t="s">
        <v>38</v>
      </c>
      <c r="E165" s="45" t="s">
        <v>258</v>
      </c>
      <c r="F165" s="46">
        <v>207433599602</v>
      </c>
      <c r="G165" s="46">
        <v>0</v>
      </c>
      <c r="H165" s="46">
        <v>0</v>
      </c>
      <c r="I165" s="46">
        <v>0</v>
      </c>
      <c r="J165" s="46">
        <v>0</v>
      </c>
      <c r="K165" s="46">
        <f t="shared" si="138"/>
        <v>0</v>
      </c>
      <c r="L165" s="56">
        <f>+F165+K165</f>
        <v>207433599602</v>
      </c>
      <c r="M165" s="266">
        <f t="shared" si="133"/>
        <v>2.3958712542521302E-2</v>
      </c>
      <c r="N165" s="46">
        <v>0</v>
      </c>
      <c r="O165" s="46">
        <v>207433599602</v>
      </c>
      <c r="P165" s="46">
        <f>L165-O165</f>
        <v>0</v>
      </c>
      <c r="Q165" s="46">
        <v>121703836191</v>
      </c>
      <c r="R165" s="46">
        <f>+L165-Q165</f>
        <v>85729763411</v>
      </c>
      <c r="S165" s="46">
        <f>O165-Q165</f>
        <v>85729763411</v>
      </c>
      <c r="T165" s="46">
        <v>0</v>
      </c>
      <c r="U165" s="46">
        <f>+Q165-T165</f>
        <v>121703836191</v>
      </c>
      <c r="V165" s="46">
        <v>0</v>
      </c>
      <c r="W165" s="48">
        <f>+T165-V165</f>
        <v>0</v>
      </c>
      <c r="X165" s="49">
        <f t="shared" si="139"/>
        <v>0.58671226081267203</v>
      </c>
      <c r="Y165" s="49">
        <f t="shared" si="140"/>
        <v>0</v>
      </c>
      <c r="Z165" s="49">
        <f t="shared" si="141"/>
        <v>0</v>
      </c>
      <c r="AA165" s="49">
        <f t="shared" si="123"/>
        <v>0</v>
      </c>
      <c r="AB165" s="49" t="s">
        <v>40</v>
      </c>
    </row>
    <row r="166" spans="1:28" ht="65.25" customHeight="1" x14ac:dyDescent="0.25">
      <c r="A166" s="39" t="s">
        <v>295</v>
      </c>
      <c r="B166" s="34" t="s">
        <v>37</v>
      </c>
      <c r="C166" s="34">
        <v>10</v>
      </c>
      <c r="D166" s="34" t="s">
        <v>38</v>
      </c>
      <c r="E166" s="40" t="s">
        <v>296</v>
      </c>
      <c r="F166" s="62">
        <f t="shared" ref="F166:J168" si="152">+F167</f>
        <v>231731619930</v>
      </c>
      <c r="G166" s="62">
        <f t="shared" si="152"/>
        <v>0</v>
      </c>
      <c r="H166" s="62">
        <f t="shared" si="152"/>
        <v>0</v>
      </c>
      <c r="I166" s="62">
        <f t="shared" si="152"/>
        <v>0</v>
      </c>
      <c r="J166" s="62">
        <f t="shared" si="152"/>
        <v>0</v>
      </c>
      <c r="K166" s="62">
        <f t="shared" si="138"/>
        <v>0</v>
      </c>
      <c r="L166" s="66">
        <f>+L167</f>
        <v>231731619930</v>
      </c>
      <c r="M166" s="253">
        <f t="shared" si="133"/>
        <v>2.6765149327631587E-2</v>
      </c>
      <c r="N166" s="62">
        <f t="shared" ref="N166:W168" si="153">+N167</f>
        <v>0</v>
      </c>
      <c r="O166" s="62">
        <f t="shared" si="153"/>
        <v>231731619930</v>
      </c>
      <c r="P166" s="62">
        <f t="shared" si="153"/>
        <v>0</v>
      </c>
      <c r="Q166" s="62">
        <f t="shared" si="153"/>
        <v>135454191706</v>
      </c>
      <c r="R166" s="62">
        <f t="shared" si="153"/>
        <v>96277428224</v>
      </c>
      <c r="S166" s="62">
        <f t="shared" si="153"/>
        <v>96277428224</v>
      </c>
      <c r="T166" s="62">
        <f t="shared" si="153"/>
        <v>0</v>
      </c>
      <c r="U166" s="62">
        <f t="shared" si="153"/>
        <v>135454191706</v>
      </c>
      <c r="V166" s="62">
        <f t="shared" si="153"/>
        <v>0</v>
      </c>
      <c r="W166" s="62">
        <f t="shared" si="153"/>
        <v>0</v>
      </c>
      <c r="X166" s="38">
        <f t="shared" si="139"/>
        <v>0.58453046566073774</v>
      </c>
      <c r="Y166" s="38">
        <f t="shared" si="140"/>
        <v>0</v>
      </c>
      <c r="Z166" s="38">
        <f t="shared" si="141"/>
        <v>0</v>
      </c>
      <c r="AA166" s="38">
        <f t="shared" si="123"/>
        <v>0</v>
      </c>
      <c r="AB166" s="38" t="s">
        <v>40</v>
      </c>
    </row>
    <row r="167" spans="1:28" ht="63.75" customHeight="1" x14ac:dyDescent="0.25">
      <c r="A167" s="39" t="s">
        <v>297</v>
      </c>
      <c r="B167" s="34" t="s">
        <v>37</v>
      </c>
      <c r="C167" s="34">
        <v>10</v>
      </c>
      <c r="D167" s="34" t="s">
        <v>38</v>
      </c>
      <c r="E167" s="95" t="s">
        <v>296</v>
      </c>
      <c r="F167" s="62">
        <f t="shared" si="152"/>
        <v>231731619930</v>
      </c>
      <c r="G167" s="62">
        <f t="shared" si="152"/>
        <v>0</v>
      </c>
      <c r="H167" s="62">
        <f t="shared" si="152"/>
        <v>0</v>
      </c>
      <c r="I167" s="62">
        <f t="shared" si="152"/>
        <v>0</v>
      </c>
      <c r="J167" s="62">
        <f t="shared" si="152"/>
        <v>0</v>
      </c>
      <c r="K167" s="62">
        <f t="shared" si="138"/>
        <v>0</v>
      </c>
      <c r="L167" s="66">
        <f>+L168</f>
        <v>231731619930</v>
      </c>
      <c r="M167" s="253">
        <f t="shared" si="133"/>
        <v>2.6765149327631587E-2</v>
      </c>
      <c r="N167" s="62">
        <f t="shared" si="153"/>
        <v>0</v>
      </c>
      <c r="O167" s="62">
        <f t="shared" si="153"/>
        <v>231731619930</v>
      </c>
      <c r="P167" s="62">
        <f t="shared" si="153"/>
        <v>0</v>
      </c>
      <c r="Q167" s="62">
        <f t="shared" si="153"/>
        <v>135454191706</v>
      </c>
      <c r="R167" s="62">
        <f t="shared" si="153"/>
        <v>96277428224</v>
      </c>
      <c r="S167" s="62">
        <f t="shared" si="153"/>
        <v>96277428224</v>
      </c>
      <c r="T167" s="62">
        <f t="shared" si="153"/>
        <v>0</v>
      </c>
      <c r="U167" s="62">
        <f t="shared" si="153"/>
        <v>135454191706</v>
      </c>
      <c r="V167" s="62">
        <f t="shared" si="153"/>
        <v>0</v>
      </c>
      <c r="W167" s="62">
        <f t="shared" si="153"/>
        <v>0</v>
      </c>
      <c r="X167" s="38">
        <f t="shared" si="139"/>
        <v>0.58453046566073774</v>
      </c>
      <c r="Y167" s="38">
        <f t="shared" si="140"/>
        <v>0</v>
      </c>
      <c r="Z167" s="38">
        <f t="shared" si="141"/>
        <v>0</v>
      </c>
      <c r="AA167" s="38">
        <f t="shared" si="123"/>
        <v>0</v>
      </c>
      <c r="AB167" s="38" t="s">
        <v>40</v>
      </c>
    </row>
    <row r="168" spans="1:28" ht="38.25" customHeight="1" x14ac:dyDescent="0.25">
      <c r="A168" s="39" t="s">
        <v>298</v>
      </c>
      <c r="B168" s="34" t="s">
        <v>37</v>
      </c>
      <c r="C168" s="34">
        <v>10</v>
      </c>
      <c r="D168" s="34" t="s">
        <v>38</v>
      </c>
      <c r="E168" s="40" t="s">
        <v>268</v>
      </c>
      <c r="F168" s="62">
        <f t="shared" si="152"/>
        <v>231731619930</v>
      </c>
      <c r="G168" s="62">
        <f t="shared" si="152"/>
        <v>0</v>
      </c>
      <c r="H168" s="62">
        <f t="shared" si="152"/>
        <v>0</v>
      </c>
      <c r="I168" s="62">
        <f t="shared" si="152"/>
        <v>0</v>
      </c>
      <c r="J168" s="62">
        <f t="shared" si="152"/>
        <v>0</v>
      </c>
      <c r="K168" s="62">
        <f t="shared" si="138"/>
        <v>0</v>
      </c>
      <c r="L168" s="66">
        <f>+L169</f>
        <v>231731619930</v>
      </c>
      <c r="M168" s="253">
        <f t="shared" si="133"/>
        <v>2.6765149327631587E-2</v>
      </c>
      <c r="N168" s="62">
        <f t="shared" si="153"/>
        <v>0</v>
      </c>
      <c r="O168" s="62">
        <f t="shared" si="153"/>
        <v>231731619930</v>
      </c>
      <c r="P168" s="62">
        <f t="shared" si="153"/>
        <v>0</v>
      </c>
      <c r="Q168" s="62">
        <f t="shared" si="153"/>
        <v>135454191706</v>
      </c>
      <c r="R168" s="62">
        <f t="shared" si="153"/>
        <v>96277428224</v>
      </c>
      <c r="S168" s="62">
        <f t="shared" si="153"/>
        <v>96277428224</v>
      </c>
      <c r="T168" s="62">
        <f t="shared" si="153"/>
        <v>0</v>
      </c>
      <c r="U168" s="62">
        <f t="shared" si="153"/>
        <v>135454191706</v>
      </c>
      <c r="V168" s="62">
        <f t="shared" si="153"/>
        <v>0</v>
      </c>
      <c r="W168" s="62">
        <f t="shared" si="153"/>
        <v>0</v>
      </c>
      <c r="X168" s="38">
        <f t="shared" si="139"/>
        <v>0.58453046566073774</v>
      </c>
      <c r="Y168" s="38">
        <f t="shared" si="140"/>
        <v>0</v>
      </c>
      <c r="Z168" s="38">
        <f t="shared" si="141"/>
        <v>0</v>
      </c>
      <c r="AA168" s="38">
        <f t="shared" si="123"/>
        <v>0</v>
      </c>
      <c r="AB168" s="38" t="s">
        <v>40</v>
      </c>
    </row>
    <row r="169" spans="1:28" ht="30" customHeight="1" x14ac:dyDescent="0.25">
      <c r="A169" s="43" t="s">
        <v>299</v>
      </c>
      <c r="B169" s="44" t="s">
        <v>37</v>
      </c>
      <c r="C169" s="44">
        <v>10</v>
      </c>
      <c r="D169" s="44" t="s">
        <v>38</v>
      </c>
      <c r="E169" s="45" t="s">
        <v>258</v>
      </c>
      <c r="F169" s="46">
        <v>231731619930</v>
      </c>
      <c r="G169" s="46">
        <v>0</v>
      </c>
      <c r="H169" s="46">
        <v>0</v>
      </c>
      <c r="I169" s="46">
        <v>0</v>
      </c>
      <c r="J169" s="46">
        <v>0</v>
      </c>
      <c r="K169" s="46">
        <f t="shared" si="138"/>
        <v>0</v>
      </c>
      <c r="L169" s="56">
        <f>+F169+K169</f>
        <v>231731619930</v>
      </c>
      <c r="M169" s="266">
        <f t="shared" si="133"/>
        <v>2.6765149327631587E-2</v>
      </c>
      <c r="N169" s="46">
        <v>0</v>
      </c>
      <c r="O169" s="46">
        <v>231731619930</v>
      </c>
      <c r="P169" s="46">
        <f>L169-O169</f>
        <v>0</v>
      </c>
      <c r="Q169" s="46">
        <v>135454191706</v>
      </c>
      <c r="R169" s="46">
        <f>+L169-Q169</f>
        <v>96277428224</v>
      </c>
      <c r="S169" s="46">
        <f>O169-Q169</f>
        <v>96277428224</v>
      </c>
      <c r="T169" s="46">
        <v>0</v>
      </c>
      <c r="U169" s="46">
        <f>+Q169-T169</f>
        <v>135454191706</v>
      </c>
      <c r="V169" s="46">
        <v>0</v>
      </c>
      <c r="W169" s="48">
        <f>+T169-V169</f>
        <v>0</v>
      </c>
      <c r="X169" s="49">
        <f t="shared" si="139"/>
        <v>0.58453046566073774</v>
      </c>
      <c r="Y169" s="49">
        <f t="shared" si="140"/>
        <v>0</v>
      </c>
      <c r="Z169" s="49">
        <f t="shared" si="141"/>
        <v>0</v>
      </c>
      <c r="AA169" s="49">
        <f t="shared" si="123"/>
        <v>0</v>
      </c>
      <c r="AB169" s="49" t="s">
        <v>40</v>
      </c>
    </row>
    <row r="170" spans="1:28" ht="49.5" customHeight="1" x14ac:dyDescent="0.25">
      <c r="A170" s="96" t="s">
        <v>300</v>
      </c>
      <c r="B170" s="34" t="s">
        <v>37</v>
      </c>
      <c r="C170" s="34">
        <v>10</v>
      </c>
      <c r="D170" s="34" t="s">
        <v>38</v>
      </c>
      <c r="E170" s="40" t="s">
        <v>301</v>
      </c>
      <c r="F170" s="62">
        <f t="shared" ref="F170:J171" si="154">+F171</f>
        <v>12761000000</v>
      </c>
      <c r="G170" s="62">
        <f t="shared" si="154"/>
        <v>0</v>
      </c>
      <c r="H170" s="62">
        <f t="shared" si="154"/>
        <v>0</v>
      </c>
      <c r="I170" s="62">
        <f t="shared" si="154"/>
        <v>0</v>
      </c>
      <c r="J170" s="62">
        <f t="shared" si="154"/>
        <v>0</v>
      </c>
      <c r="K170" s="62">
        <f t="shared" si="138"/>
        <v>0</v>
      </c>
      <c r="L170" s="66">
        <f>+L171</f>
        <v>12761000000</v>
      </c>
      <c r="M170" s="42">
        <f t="shared" si="133"/>
        <v>1.4739036074277647E-3</v>
      </c>
      <c r="N170" s="62">
        <f t="shared" ref="N170:W171" si="155">+N171</f>
        <v>0</v>
      </c>
      <c r="O170" s="62">
        <f t="shared" si="155"/>
        <v>11310861543</v>
      </c>
      <c r="P170" s="62">
        <f t="shared" si="155"/>
        <v>1450138457</v>
      </c>
      <c r="Q170" s="62">
        <f t="shared" si="155"/>
        <v>10756160127.059999</v>
      </c>
      <c r="R170" s="62">
        <f t="shared" si="155"/>
        <v>2004839872.9400005</v>
      </c>
      <c r="S170" s="62">
        <f t="shared" si="155"/>
        <v>554701415.94000053</v>
      </c>
      <c r="T170" s="62">
        <f t="shared" si="155"/>
        <v>5283897250.8800001</v>
      </c>
      <c r="U170" s="62">
        <f t="shared" si="155"/>
        <v>5472262876.1799994</v>
      </c>
      <c r="V170" s="62">
        <f t="shared" si="155"/>
        <v>5229219969.8800001</v>
      </c>
      <c r="W170" s="62">
        <f t="shared" si="155"/>
        <v>54677281</v>
      </c>
      <c r="X170" s="38">
        <f t="shared" si="139"/>
        <v>0.84289320014575653</v>
      </c>
      <c r="Y170" s="38">
        <f t="shared" si="140"/>
        <v>0.41406608031345504</v>
      </c>
      <c r="Z170" s="38">
        <f t="shared" si="141"/>
        <v>0.40978136273646265</v>
      </c>
      <c r="AA170" s="38">
        <f t="shared" si="123"/>
        <v>0.4912438257205694</v>
      </c>
      <c r="AB170" s="38">
        <f>+V170/T170</f>
        <v>0.98965209230915796</v>
      </c>
    </row>
    <row r="171" spans="1:28" ht="49.5" customHeight="1" x14ac:dyDescent="0.25">
      <c r="A171" s="39" t="s">
        <v>302</v>
      </c>
      <c r="B171" s="34" t="s">
        <v>37</v>
      </c>
      <c r="C171" s="34">
        <v>10</v>
      </c>
      <c r="D171" s="34" t="s">
        <v>38</v>
      </c>
      <c r="E171" s="40" t="s">
        <v>301</v>
      </c>
      <c r="F171" s="62">
        <f t="shared" si="154"/>
        <v>12761000000</v>
      </c>
      <c r="G171" s="62">
        <f t="shared" si="154"/>
        <v>0</v>
      </c>
      <c r="H171" s="62">
        <f t="shared" si="154"/>
        <v>0</v>
      </c>
      <c r="I171" s="62">
        <f t="shared" si="154"/>
        <v>0</v>
      </c>
      <c r="J171" s="62">
        <f t="shared" si="154"/>
        <v>0</v>
      </c>
      <c r="K171" s="62">
        <f t="shared" si="138"/>
        <v>0</v>
      </c>
      <c r="L171" s="66">
        <f>+L172</f>
        <v>12761000000</v>
      </c>
      <c r="M171" s="42">
        <f t="shared" si="133"/>
        <v>1.4739036074277647E-3</v>
      </c>
      <c r="N171" s="62">
        <f t="shared" si="155"/>
        <v>0</v>
      </c>
      <c r="O171" s="62">
        <f t="shared" si="155"/>
        <v>11310861543</v>
      </c>
      <c r="P171" s="62">
        <f t="shared" si="155"/>
        <v>1450138457</v>
      </c>
      <c r="Q171" s="62">
        <f t="shared" si="155"/>
        <v>10756160127.059999</v>
      </c>
      <c r="R171" s="62">
        <f t="shared" si="155"/>
        <v>2004839872.9400005</v>
      </c>
      <c r="S171" s="62">
        <f t="shared" si="155"/>
        <v>554701415.94000053</v>
      </c>
      <c r="T171" s="62">
        <f t="shared" si="155"/>
        <v>5283897250.8800001</v>
      </c>
      <c r="U171" s="62">
        <f t="shared" si="155"/>
        <v>5472262876.1799994</v>
      </c>
      <c r="V171" s="62">
        <f t="shared" si="155"/>
        <v>5229219969.8800001</v>
      </c>
      <c r="W171" s="62">
        <f t="shared" si="155"/>
        <v>54677281</v>
      </c>
      <c r="X171" s="38">
        <f t="shared" si="139"/>
        <v>0.84289320014575653</v>
      </c>
      <c r="Y171" s="38">
        <f t="shared" si="140"/>
        <v>0.41406608031345504</v>
      </c>
      <c r="Z171" s="38">
        <f t="shared" si="141"/>
        <v>0.40978136273646265</v>
      </c>
      <c r="AA171" s="38">
        <f t="shared" si="123"/>
        <v>0.4912438257205694</v>
      </c>
      <c r="AB171" s="38">
        <f>+V171/T171</f>
        <v>0.98965209230915796</v>
      </c>
    </row>
    <row r="172" spans="1:28" ht="49.5" customHeight="1" x14ac:dyDescent="0.25">
      <c r="A172" s="39" t="s">
        <v>303</v>
      </c>
      <c r="B172" s="34" t="s">
        <v>37</v>
      </c>
      <c r="C172" s="34">
        <v>10</v>
      </c>
      <c r="D172" s="34" t="s">
        <v>38</v>
      </c>
      <c r="E172" s="40" t="s">
        <v>304</v>
      </c>
      <c r="F172" s="62">
        <f>SUM(F173:F173)</f>
        <v>12761000000</v>
      </c>
      <c r="G172" s="62">
        <f>SUM(G173:G173)</f>
        <v>0</v>
      </c>
      <c r="H172" s="62">
        <f>SUM(H173:H173)</f>
        <v>0</v>
      </c>
      <c r="I172" s="62">
        <f>SUM(I173:I173)</f>
        <v>0</v>
      </c>
      <c r="J172" s="62">
        <f>SUM(J173:J173)</f>
        <v>0</v>
      </c>
      <c r="K172" s="62">
        <f t="shared" si="138"/>
        <v>0</v>
      </c>
      <c r="L172" s="66">
        <f>SUM(L173:L173)</f>
        <v>12761000000</v>
      </c>
      <c r="M172" s="42">
        <f t="shared" si="133"/>
        <v>1.4739036074277647E-3</v>
      </c>
      <c r="N172" s="62">
        <f t="shared" ref="N172:W172" si="156">SUM(N173:N173)</f>
        <v>0</v>
      </c>
      <c r="O172" s="62">
        <f t="shared" si="156"/>
        <v>11310861543</v>
      </c>
      <c r="P172" s="62">
        <f t="shared" si="156"/>
        <v>1450138457</v>
      </c>
      <c r="Q172" s="62">
        <f t="shared" si="156"/>
        <v>10756160127.059999</v>
      </c>
      <c r="R172" s="62">
        <f t="shared" si="156"/>
        <v>2004839872.9400005</v>
      </c>
      <c r="S172" s="62">
        <f t="shared" si="156"/>
        <v>554701415.94000053</v>
      </c>
      <c r="T172" s="62">
        <f t="shared" si="156"/>
        <v>5283897250.8800001</v>
      </c>
      <c r="U172" s="62">
        <f t="shared" si="156"/>
        <v>5472262876.1799994</v>
      </c>
      <c r="V172" s="62">
        <f t="shared" si="156"/>
        <v>5229219969.8800001</v>
      </c>
      <c r="W172" s="62">
        <f t="shared" si="156"/>
        <v>54677281</v>
      </c>
      <c r="X172" s="38">
        <f t="shared" si="139"/>
        <v>0.84289320014575653</v>
      </c>
      <c r="Y172" s="38">
        <f t="shared" si="140"/>
        <v>0.41406608031345504</v>
      </c>
      <c r="Z172" s="38">
        <f t="shared" si="141"/>
        <v>0.40978136273646265</v>
      </c>
      <c r="AA172" s="38">
        <f t="shared" si="123"/>
        <v>0.4912438257205694</v>
      </c>
      <c r="AB172" s="38">
        <f>+V172/T172</f>
        <v>0.98965209230915796</v>
      </c>
    </row>
    <row r="173" spans="1:28" ht="30" customHeight="1" x14ac:dyDescent="0.25">
      <c r="A173" s="43" t="s">
        <v>305</v>
      </c>
      <c r="B173" s="44" t="s">
        <v>37</v>
      </c>
      <c r="C173" s="44">
        <v>10</v>
      </c>
      <c r="D173" s="44" t="s">
        <v>38</v>
      </c>
      <c r="E173" s="45" t="s">
        <v>258</v>
      </c>
      <c r="F173" s="46">
        <v>12761000000</v>
      </c>
      <c r="G173" s="46">
        <v>0</v>
      </c>
      <c r="H173" s="46">
        <v>0</v>
      </c>
      <c r="I173" s="46">
        <v>0</v>
      </c>
      <c r="J173" s="46">
        <v>0</v>
      </c>
      <c r="K173" s="46">
        <f t="shared" si="138"/>
        <v>0</v>
      </c>
      <c r="L173" s="56">
        <f>+F173+K173</f>
        <v>12761000000</v>
      </c>
      <c r="M173" s="51">
        <f t="shared" si="133"/>
        <v>1.4739036074277647E-3</v>
      </c>
      <c r="N173" s="46">
        <v>0</v>
      </c>
      <c r="O173" s="56">
        <v>11310861543</v>
      </c>
      <c r="P173" s="46">
        <f>L173-O173</f>
        <v>1450138457</v>
      </c>
      <c r="Q173" s="56">
        <v>10756160127.059999</v>
      </c>
      <c r="R173" s="46">
        <f>+L173-Q173</f>
        <v>2004839872.9400005</v>
      </c>
      <c r="S173" s="46">
        <f>O173-Q173</f>
        <v>554701415.94000053</v>
      </c>
      <c r="T173" s="46">
        <v>5283897250.8800001</v>
      </c>
      <c r="U173" s="46">
        <f>+Q173-T173</f>
        <v>5472262876.1799994</v>
      </c>
      <c r="V173" s="46">
        <v>5229219969.8800001</v>
      </c>
      <c r="W173" s="48">
        <f>+T173-V173</f>
        <v>54677281</v>
      </c>
      <c r="X173" s="49">
        <f t="shared" si="139"/>
        <v>0.84289320014575653</v>
      </c>
      <c r="Y173" s="49">
        <f t="shared" si="140"/>
        <v>0.41406608031345504</v>
      </c>
      <c r="Z173" s="49">
        <f t="shared" si="141"/>
        <v>0.40978136273646265</v>
      </c>
      <c r="AA173" s="49">
        <f t="shared" si="123"/>
        <v>0.4912438257205694</v>
      </c>
      <c r="AB173" s="49">
        <f>+V173/T173</f>
        <v>0.98965209230915796</v>
      </c>
    </row>
    <row r="174" spans="1:28" ht="69.75" customHeight="1" x14ac:dyDescent="0.25">
      <c r="A174" s="39" t="s">
        <v>306</v>
      </c>
      <c r="B174" s="34" t="s">
        <v>37</v>
      </c>
      <c r="C174" s="34">
        <v>10</v>
      </c>
      <c r="D174" s="34" t="s">
        <v>38</v>
      </c>
      <c r="E174" s="40" t="s">
        <v>307</v>
      </c>
      <c r="F174" s="62">
        <f t="shared" ref="F174:J176" si="157">+F175</f>
        <v>246157631169</v>
      </c>
      <c r="G174" s="62">
        <f t="shared" si="157"/>
        <v>0</v>
      </c>
      <c r="H174" s="62">
        <f t="shared" si="157"/>
        <v>0</v>
      </c>
      <c r="I174" s="62">
        <f t="shared" si="157"/>
        <v>0</v>
      </c>
      <c r="J174" s="62">
        <f t="shared" si="157"/>
        <v>0</v>
      </c>
      <c r="K174" s="62">
        <f t="shared" si="138"/>
        <v>0</v>
      </c>
      <c r="L174" s="66">
        <f>+L175</f>
        <v>246157631169</v>
      </c>
      <c r="M174" s="253">
        <f t="shared" si="133"/>
        <v>2.8431362790993047E-2</v>
      </c>
      <c r="N174" s="62">
        <f t="shared" ref="N174:W176" si="158">+N175</f>
        <v>0</v>
      </c>
      <c r="O174" s="62">
        <f t="shared" si="158"/>
        <v>246157631169</v>
      </c>
      <c r="P174" s="62">
        <f t="shared" si="158"/>
        <v>0</v>
      </c>
      <c r="Q174" s="62">
        <f t="shared" si="158"/>
        <v>174916885132</v>
      </c>
      <c r="R174" s="62">
        <f t="shared" si="158"/>
        <v>71240746037</v>
      </c>
      <c r="S174" s="62">
        <f t="shared" si="158"/>
        <v>71240746037</v>
      </c>
      <c r="T174" s="62">
        <f t="shared" si="158"/>
        <v>0</v>
      </c>
      <c r="U174" s="62">
        <f t="shared" si="158"/>
        <v>174916885132</v>
      </c>
      <c r="V174" s="62">
        <f t="shared" si="158"/>
        <v>0</v>
      </c>
      <c r="W174" s="62">
        <f t="shared" si="158"/>
        <v>0</v>
      </c>
      <c r="X174" s="38">
        <f t="shared" si="139"/>
        <v>0.71058891939007351</v>
      </c>
      <c r="Y174" s="38">
        <f t="shared" si="140"/>
        <v>0</v>
      </c>
      <c r="Z174" s="38">
        <f t="shared" si="141"/>
        <v>0</v>
      </c>
      <c r="AA174" s="38">
        <f t="shared" si="123"/>
        <v>0</v>
      </c>
      <c r="AB174" s="38" t="s">
        <v>40</v>
      </c>
    </row>
    <row r="175" spans="1:28" ht="70.5" customHeight="1" x14ac:dyDescent="0.25">
      <c r="A175" s="39" t="s">
        <v>308</v>
      </c>
      <c r="B175" s="34" t="s">
        <v>37</v>
      </c>
      <c r="C175" s="34">
        <v>10</v>
      </c>
      <c r="D175" s="34" t="s">
        <v>38</v>
      </c>
      <c r="E175" s="95" t="s">
        <v>307</v>
      </c>
      <c r="F175" s="62">
        <f t="shared" si="157"/>
        <v>246157631169</v>
      </c>
      <c r="G175" s="62">
        <f t="shared" si="157"/>
        <v>0</v>
      </c>
      <c r="H175" s="62">
        <f t="shared" si="157"/>
        <v>0</v>
      </c>
      <c r="I175" s="62">
        <f t="shared" si="157"/>
        <v>0</v>
      </c>
      <c r="J175" s="62">
        <f t="shared" si="157"/>
        <v>0</v>
      </c>
      <c r="K175" s="62">
        <f t="shared" si="138"/>
        <v>0</v>
      </c>
      <c r="L175" s="66">
        <f>+L176</f>
        <v>246157631169</v>
      </c>
      <c r="M175" s="253">
        <f t="shared" si="133"/>
        <v>2.8431362790993047E-2</v>
      </c>
      <c r="N175" s="62">
        <f t="shared" si="158"/>
        <v>0</v>
      </c>
      <c r="O175" s="62">
        <f t="shared" si="158"/>
        <v>246157631169</v>
      </c>
      <c r="P175" s="62">
        <f t="shared" si="158"/>
        <v>0</v>
      </c>
      <c r="Q175" s="62">
        <f t="shared" si="158"/>
        <v>174916885132</v>
      </c>
      <c r="R175" s="62">
        <f t="shared" si="158"/>
        <v>71240746037</v>
      </c>
      <c r="S175" s="62">
        <f t="shared" si="158"/>
        <v>71240746037</v>
      </c>
      <c r="T175" s="62">
        <f t="shared" si="158"/>
        <v>0</v>
      </c>
      <c r="U175" s="62">
        <f t="shared" si="158"/>
        <v>174916885132</v>
      </c>
      <c r="V175" s="62">
        <f t="shared" si="158"/>
        <v>0</v>
      </c>
      <c r="W175" s="62">
        <f t="shared" si="158"/>
        <v>0</v>
      </c>
      <c r="X175" s="38">
        <f t="shared" si="139"/>
        <v>0.71058891939007351</v>
      </c>
      <c r="Y175" s="38">
        <f t="shared" si="140"/>
        <v>0</v>
      </c>
      <c r="Z175" s="38">
        <f t="shared" si="141"/>
        <v>0</v>
      </c>
      <c r="AA175" s="38">
        <f t="shared" si="123"/>
        <v>0</v>
      </c>
      <c r="AB175" s="38" t="s">
        <v>40</v>
      </c>
    </row>
    <row r="176" spans="1:28" ht="29.25" customHeight="1" x14ac:dyDescent="0.25">
      <c r="A176" s="39" t="s">
        <v>309</v>
      </c>
      <c r="B176" s="34" t="s">
        <v>37</v>
      </c>
      <c r="C176" s="34">
        <v>10</v>
      </c>
      <c r="D176" s="34" t="s">
        <v>38</v>
      </c>
      <c r="E176" s="40" t="s">
        <v>268</v>
      </c>
      <c r="F176" s="62">
        <f t="shared" si="157"/>
        <v>246157631169</v>
      </c>
      <c r="G176" s="62">
        <f t="shared" si="157"/>
        <v>0</v>
      </c>
      <c r="H176" s="62">
        <f t="shared" si="157"/>
        <v>0</v>
      </c>
      <c r="I176" s="62">
        <f t="shared" si="157"/>
        <v>0</v>
      </c>
      <c r="J176" s="62">
        <f t="shared" si="157"/>
        <v>0</v>
      </c>
      <c r="K176" s="62">
        <f t="shared" si="138"/>
        <v>0</v>
      </c>
      <c r="L176" s="66">
        <f>+L177</f>
        <v>246157631169</v>
      </c>
      <c r="M176" s="253">
        <f t="shared" si="133"/>
        <v>2.8431362790993047E-2</v>
      </c>
      <c r="N176" s="62">
        <f t="shared" si="158"/>
        <v>0</v>
      </c>
      <c r="O176" s="62">
        <f t="shared" si="158"/>
        <v>246157631169</v>
      </c>
      <c r="P176" s="62">
        <f t="shared" si="158"/>
        <v>0</v>
      </c>
      <c r="Q176" s="62">
        <f t="shared" si="158"/>
        <v>174916885132</v>
      </c>
      <c r="R176" s="62">
        <f t="shared" si="158"/>
        <v>71240746037</v>
      </c>
      <c r="S176" s="62">
        <f t="shared" si="158"/>
        <v>71240746037</v>
      </c>
      <c r="T176" s="62">
        <f t="shared" si="158"/>
        <v>0</v>
      </c>
      <c r="U176" s="62">
        <f t="shared" si="158"/>
        <v>174916885132</v>
      </c>
      <c r="V176" s="62">
        <f t="shared" si="158"/>
        <v>0</v>
      </c>
      <c r="W176" s="62">
        <f t="shared" si="158"/>
        <v>0</v>
      </c>
      <c r="X176" s="38">
        <f t="shared" si="139"/>
        <v>0.71058891939007351</v>
      </c>
      <c r="Y176" s="38">
        <f t="shared" si="140"/>
        <v>0</v>
      </c>
      <c r="Z176" s="38">
        <f t="shared" si="141"/>
        <v>0</v>
      </c>
      <c r="AA176" s="38">
        <f t="shared" si="123"/>
        <v>0</v>
      </c>
      <c r="AB176" s="38" t="s">
        <v>40</v>
      </c>
    </row>
    <row r="177" spans="1:28" ht="30" customHeight="1" x14ac:dyDescent="0.25">
      <c r="A177" s="43" t="s">
        <v>310</v>
      </c>
      <c r="B177" s="44" t="s">
        <v>37</v>
      </c>
      <c r="C177" s="44">
        <v>10</v>
      </c>
      <c r="D177" s="44" t="s">
        <v>38</v>
      </c>
      <c r="E177" s="45" t="s">
        <v>258</v>
      </c>
      <c r="F177" s="46">
        <v>246157631169</v>
      </c>
      <c r="G177" s="46">
        <v>0</v>
      </c>
      <c r="H177" s="46">
        <v>0</v>
      </c>
      <c r="I177" s="46">
        <v>0</v>
      </c>
      <c r="J177" s="46">
        <v>0</v>
      </c>
      <c r="K177" s="46">
        <f t="shared" si="138"/>
        <v>0</v>
      </c>
      <c r="L177" s="56">
        <f>+F177+K177</f>
        <v>246157631169</v>
      </c>
      <c r="M177" s="253">
        <f t="shared" si="133"/>
        <v>2.8431362790993047E-2</v>
      </c>
      <c r="N177" s="46">
        <v>0</v>
      </c>
      <c r="O177" s="46">
        <v>246157631169</v>
      </c>
      <c r="P177" s="46">
        <f>L177-O177</f>
        <v>0</v>
      </c>
      <c r="Q177" s="46">
        <v>174916885132</v>
      </c>
      <c r="R177" s="46">
        <f>+L177-Q177</f>
        <v>71240746037</v>
      </c>
      <c r="S177" s="46">
        <f>O177-Q177</f>
        <v>71240746037</v>
      </c>
      <c r="T177" s="46">
        <v>0</v>
      </c>
      <c r="U177" s="46">
        <f>+Q177-T177</f>
        <v>174916885132</v>
      </c>
      <c r="V177" s="46">
        <v>0</v>
      </c>
      <c r="W177" s="48">
        <f>+T177-V177</f>
        <v>0</v>
      </c>
      <c r="X177" s="49">
        <f t="shared" si="139"/>
        <v>0.71058891939007351</v>
      </c>
      <c r="Y177" s="49">
        <f t="shared" si="140"/>
        <v>0</v>
      </c>
      <c r="Z177" s="49">
        <f t="shared" si="141"/>
        <v>0</v>
      </c>
      <c r="AA177" s="49">
        <f t="shared" si="123"/>
        <v>0</v>
      </c>
      <c r="AB177" s="49" t="s">
        <v>40</v>
      </c>
    </row>
    <row r="178" spans="1:28" ht="49.5" customHeight="1" x14ac:dyDescent="0.25">
      <c r="A178" s="39" t="s">
        <v>311</v>
      </c>
      <c r="B178" s="34" t="s">
        <v>37</v>
      </c>
      <c r="C178" s="34">
        <v>10</v>
      </c>
      <c r="D178" s="34" t="s">
        <v>38</v>
      </c>
      <c r="E178" s="40" t="s">
        <v>312</v>
      </c>
      <c r="F178" s="62">
        <f t="shared" ref="F178:J180" si="159">+F179</f>
        <v>283126047866</v>
      </c>
      <c r="G178" s="62">
        <f t="shared" si="159"/>
        <v>0</v>
      </c>
      <c r="H178" s="62">
        <f t="shared" si="159"/>
        <v>0</v>
      </c>
      <c r="I178" s="62">
        <f t="shared" si="159"/>
        <v>0</v>
      </c>
      <c r="J178" s="62">
        <f t="shared" si="159"/>
        <v>0</v>
      </c>
      <c r="K178" s="62">
        <f t="shared" si="138"/>
        <v>0</v>
      </c>
      <c r="L178" s="66">
        <f>+L179</f>
        <v>283126047866</v>
      </c>
      <c r="M178" s="253">
        <f t="shared" si="133"/>
        <v>3.2701238406587521E-2</v>
      </c>
      <c r="N178" s="62">
        <f t="shared" ref="N178:W180" si="160">+N179</f>
        <v>0</v>
      </c>
      <c r="O178" s="62">
        <f t="shared" si="160"/>
        <v>283126047866</v>
      </c>
      <c r="P178" s="62">
        <f t="shared" si="160"/>
        <v>0</v>
      </c>
      <c r="Q178" s="62">
        <f t="shared" si="160"/>
        <v>211141017528</v>
      </c>
      <c r="R178" s="62">
        <f t="shared" si="160"/>
        <v>71985030338</v>
      </c>
      <c r="S178" s="62">
        <f t="shared" si="160"/>
        <v>71985030338</v>
      </c>
      <c r="T178" s="62">
        <f t="shared" si="160"/>
        <v>0</v>
      </c>
      <c r="U178" s="62">
        <f t="shared" si="160"/>
        <v>211141017528</v>
      </c>
      <c r="V178" s="62">
        <f t="shared" si="160"/>
        <v>0</v>
      </c>
      <c r="W178" s="62">
        <f t="shared" si="160"/>
        <v>0</v>
      </c>
      <c r="X178" s="38">
        <f t="shared" si="139"/>
        <v>0.74574917821736553</v>
      </c>
      <c r="Y178" s="38">
        <f t="shared" si="140"/>
        <v>0</v>
      </c>
      <c r="Z178" s="38">
        <f t="shared" si="141"/>
        <v>0</v>
      </c>
      <c r="AA178" s="38">
        <f t="shared" si="123"/>
        <v>0</v>
      </c>
      <c r="AB178" s="38" t="s">
        <v>40</v>
      </c>
    </row>
    <row r="179" spans="1:28" ht="49.5" customHeight="1" x14ac:dyDescent="0.25">
      <c r="A179" s="39" t="s">
        <v>313</v>
      </c>
      <c r="B179" s="34" t="s">
        <v>37</v>
      </c>
      <c r="C179" s="34">
        <v>10</v>
      </c>
      <c r="D179" s="34" t="s">
        <v>38</v>
      </c>
      <c r="E179" s="40" t="s">
        <v>312</v>
      </c>
      <c r="F179" s="62">
        <f t="shared" si="159"/>
        <v>283126047866</v>
      </c>
      <c r="G179" s="62">
        <f t="shared" si="159"/>
        <v>0</v>
      </c>
      <c r="H179" s="62">
        <f t="shared" si="159"/>
        <v>0</v>
      </c>
      <c r="I179" s="62">
        <f t="shared" si="159"/>
        <v>0</v>
      </c>
      <c r="J179" s="62">
        <f t="shared" si="159"/>
        <v>0</v>
      </c>
      <c r="K179" s="62">
        <f t="shared" si="138"/>
        <v>0</v>
      </c>
      <c r="L179" s="66">
        <f>+L180</f>
        <v>283126047866</v>
      </c>
      <c r="M179" s="253">
        <f t="shared" si="133"/>
        <v>3.2701238406587521E-2</v>
      </c>
      <c r="N179" s="62">
        <f t="shared" si="160"/>
        <v>0</v>
      </c>
      <c r="O179" s="62">
        <f t="shared" si="160"/>
        <v>283126047866</v>
      </c>
      <c r="P179" s="62">
        <f t="shared" si="160"/>
        <v>0</v>
      </c>
      <c r="Q179" s="62">
        <f t="shared" si="160"/>
        <v>211141017528</v>
      </c>
      <c r="R179" s="62">
        <f t="shared" si="160"/>
        <v>71985030338</v>
      </c>
      <c r="S179" s="62">
        <f t="shared" si="160"/>
        <v>71985030338</v>
      </c>
      <c r="T179" s="62">
        <f t="shared" si="160"/>
        <v>0</v>
      </c>
      <c r="U179" s="62">
        <f t="shared" si="160"/>
        <v>211141017528</v>
      </c>
      <c r="V179" s="62">
        <f t="shared" si="160"/>
        <v>0</v>
      </c>
      <c r="W179" s="62">
        <f t="shared" si="160"/>
        <v>0</v>
      </c>
      <c r="X179" s="38">
        <f t="shared" si="139"/>
        <v>0.74574917821736553</v>
      </c>
      <c r="Y179" s="38">
        <f t="shared" si="140"/>
        <v>0</v>
      </c>
      <c r="Z179" s="38">
        <f t="shared" si="141"/>
        <v>0</v>
      </c>
      <c r="AA179" s="38">
        <f t="shared" si="123"/>
        <v>0</v>
      </c>
      <c r="AB179" s="38" t="s">
        <v>40</v>
      </c>
    </row>
    <row r="180" spans="1:28" ht="32.25" customHeight="1" x14ac:dyDescent="0.25">
      <c r="A180" s="39" t="s">
        <v>314</v>
      </c>
      <c r="B180" s="34" t="s">
        <v>37</v>
      </c>
      <c r="C180" s="34">
        <v>10</v>
      </c>
      <c r="D180" s="34" t="s">
        <v>38</v>
      </c>
      <c r="E180" s="40" t="s">
        <v>268</v>
      </c>
      <c r="F180" s="62">
        <f t="shared" si="159"/>
        <v>283126047866</v>
      </c>
      <c r="G180" s="62">
        <f t="shared" si="159"/>
        <v>0</v>
      </c>
      <c r="H180" s="62">
        <f t="shared" si="159"/>
        <v>0</v>
      </c>
      <c r="I180" s="62">
        <f t="shared" si="159"/>
        <v>0</v>
      </c>
      <c r="J180" s="62">
        <f t="shared" si="159"/>
        <v>0</v>
      </c>
      <c r="K180" s="62">
        <f t="shared" si="138"/>
        <v>0</v>
      </c>
      <c r="L180" s="66">
        <f>+L181</f>
        <v>283126047866</v>
      </c>
      <c r="M180" s="253">
        <f t="shared" si="133"/>
        <v>3.2701238406587521E-2</v>
      </c>
      <c r="N180" s="62">
        <f t="shared" si="160"/>
        <v>0</v>
      </c>
      <c r="O180" s="62">
        <f t="shared" si="160"/>
        <v>283126047866</v>
      </c>
      <c r="P180" s="62">
        <f t="shared" si="160"/>
        <v>0</v>
      </c>
      <c r="Q180" s="62">
        <f t="shared" si="160"/>
        <v>211141017528</v>
      </c>
      <c r="R180" s="62">
        <f t="shared" si="160"/>
        <v>71985030338</v>
      </c>
      <c r="S180" s="62">
        <f t="shared" si="160"/>
        <v>71985030338</v>
      </c>
      <c r="T180" s="62">
        <f t="shared" si="160"/>
        <v>0</v>
      </c>
      <c r="U180" s="62">
        <f t="shared" si="160"/>
        <v>211141017528</v>
      </c>
      <c r="V180" s="62">
        <f t="shared" si="160"/>
        <v>0</v>
      </c>
      <c r="W180" s="62">
        <f t="shared" si="160"/>
        <v>0</v>
      </c>
      <c r="X180" s="38">
        <f t="shared" si="139"/>
        <v>0.74574917821736553</v>
      </c>
      <c r="Y180" s="38">
        <f t="shared" si="140"/>
        <v>0</v>
      </c>
      <c r="Z180" s="38">
        <f t="shared" si="141"/>
        <v>0</v>
      </c>
      <c r="AA180" s="38">
        <f t="shared" si="123"/>
        <v>0</v>
      </c>
      <c r="AB180" s="38" t="s">
        <v>40</v>
      </c>
    </row>
    <row r="181" spans="1:28" ht="30" customHeight="1" x14ac:dyDescent="0.25">
      <c r="A181" s="43" t="s">
        <v>315</v>
      </c>
      <c r="B181" s="44" t="s">
        <v>37</v>
      </c>
      <c r="C181" s="44">
        <v>10</v>
      </c>
      <c r="D181" s="44" t="s">
        <v>38</v>
      </c>
      <c r="E181" s="45" t="s">
        <v>258</v>
      </c>
      <c r="F181" s="46">
        <v>283126047866</v>
      </c>
      <c r="G181" s="46">
        <v>0</v>
      </c>
      <c r="H181" s="46">
        <v>0</v>
      </c>
      <c r="I181" s="46">
        <v>0</v>
      </c>
      <c r="J181" s="46">
        <v>0</v>
      </c>
      <c r="K181" s="46">
        <f t="shared" si="138"/>
        <v>0</v>
      </c>
      <c r="L181" s="56">
        <f>+F181+K181</f>
        <v>283126047866</v>
      </c>
      <c r="M181" s="266">
        <f t="shared" si="133"/>
        <v>3.2701238406587521E-2</v>
      </c>
      <c r="N181" s="46">
        <v>0</v>
      </c>
      <c r="O181" s="46">
        <v>283126047866</v>
      </c>
      <c r="P181" s="46">
        <f>L181-O181</f>
        <v>0</v>
      </c>
      <c r="Q181" s="46">
        <v>211141017528</v>
      </c>
      <c r="R181" s="46">
        <f>+L181-Q181</f>
        <v>71985030338</v>
      </c>
      <c r="S181" s="46">
        <f>O181-Q181</f>
        <v>71985030338</v>
      </c>
      <c r="T181" s="46">
        <v>0</v>
      </c>
      <c r="U181" s="46">
        <f>+Q181-T181</f>
        <v>211141017528</v>
      </c>
      <c r="V181" s="46">
        <v>0</v>
      </c>
      <c r="W181" s="48">
        <f>+T181-V181</f>
        <v>0</v>
      </c>
      <c r="X181" s="49">
        <f t="shared" si="139"/>
        <v>0.74574917821736553</v>
      </c>
      <c r="Y181" s="49">
        <f t="shared" si="140"/>
        <v>0</v>
      </c>
      <c r="Z181" s="49">
        <f t="shared" si="141"/>
        <v>0</v>
      </c>
      <c r="AA181" s="49">
        <f t="shared" si="123"/>
        <v>0</v>
      </c>
      <c r="AB181" s="49" t="s">
        <v>40</v>
      </c>
    </row>
    <row r="182" spans="1:28" ht="66.75" customHeight="1" x14ac:dyDescent="0.25">
      <c r="A182" s="39" t="s">
        <v>316</v>
      </c>
      <c r="B182" s="34" t="s">
        <v>37</v>
      </c>
      <c r="C182" s="34">
        <v>10</v>
      </c>
      <c r="D182" s="34" t="s">
        <v>38</v>
      </c>
      <c r="E182" s="40" t="s">
        <v>317</v>
      </c>
      <c r="F182" s="62">
        <f t="shared" ref="F182:L184" si="161">+F183</f>
        <v>143699497948</v>
      </c>
      <c r="G182" s="62">
        <f t="shared" si="161"/>
        <v>0</v>
      </c>
      <c r="H182" s="62">
        <f t="shared" si="161"/>
        <v>0</v>
      </c>
      <c r="I182" s="62">
        <f t="shared" si="161"/>
        <v>0</v>
      </c>
      <c r="J182" s="62">
        <f t="shared" si="161"/>
        <v>0</v>
      </c>
      <c r="K182" s="62">
        <f t="shared" si="161"/>
        <v>0</v>
      </c>
      <c r="L182" s="66">
        <f t="shared" si="161"/>
        <v>143699497948</v>
      </c>
      <c r="M182" s="253">
        <f t="shared" si="133"/>
        <v>1.6597383309389223E-2</v>
      </c>
      <c r="N182" s="62">
        <f t="shared" ref="N182:W184" si="162">+N183</f>
        <v>0</v>
      </c>
      <c r="O182" s="62">
        <f t="shared" si="162"/>
        <v>143699497948</v>
      </c>
      <c r="P182" s="62">
        <f t="shared" si="162"/>
        <v>0</v>
      </c>
      <c r="Q182" s="62">
        <f t="shared" si="162"/>
        <v>125067869562</v>
      </c>
      <c r="R182" s="62">
        <f t="shared" si="162"/>
        <v>18631628386</v>
      </c>
      <c r="S182" s="62">
        <f t="shared" si="162"/>
        <v>18631628386</v>
      </c>
      <c r="T182" s="62">
        <f t="shared" si="162"/>
        <v>0</v>
      </c>
      <c r="U182" s="62">
        <f t="shared" si="162"/>
        <v>125067869562</v>
      </c>
      <c r="V182" s="62">
        <f t="shared" si="162"/>
        <v>0</v>
      </c>
      <c r="W182" s="62">
        <f t="shared" si="162"/>
        <v>0</v>
      </c>
      <c r="X182" s="38">
        <f t="shared" si="139"/>
        <v>0.87034312122132707</v>
      </c>
      <c r="Y182" s="38">
        <f t="shared" si="140"/>
        <v>0</v>
      </c>
      <c r="Z182" s="38">
        <f t="shared" si="141"/>
        <v>0</v>
      </c>
      <c r="AA182" s="38">
        <f t="shared" si="123"/>
        <v>0</v>
      </c>
      <c r="AB182" s="38" t="s">
        <v>40</v>
      </c>
    </row>
    <row r="183" spans="1:28" ht="66.75" customHeight="1" x14ac:dyDescent="0.25">
      <c r="A183" s="39" t="s">
        <v>318</v>
      </c>
      <c r="B183" s="34" t="s">
        <v>37</v>
      </c>
      <c r="C183" s="34">
        <v>10</v>
      </c>
      <c r="D183" s="34" t="s">
        <v>38</v>
      </c>
      <c r="E183" s="95" t="s">
        <v>317</v>
      </c>
      <c r="F183" s="62">
        <f t="shared" si="161"/>
        <v>143699497948</v>
      </c>
      <c r="G183" s="62">
        <f t="shared" si="161"/>
        <v>0</v>
      </c>
      <c r="H183" s="62">
        <f t="shared" si="161"/>
        <v>0</v>
      </c>
      <c r="I183" s="62">
        <f t="shared" si="161"/>
        <v>0</v>
      </c>
      <c r="J183" s="62">
        <f t="shared" si="161"/>
        <v>0</v>
      </c>
      <c r="K183" s="62">
        <f t="shared" si="161"/>
        <v>0</v>
      </c>
      <c r="L183" s="66">
        <f t="shared" si="161"/>
        <v>143699497948</v>
      </c>
      <c r="M183" s="253">
        <f t="shared" si="133"/>
        <v>1.6597383309389223E-2</v>
      </c>
      <c r="N183" s="62">
        <f t="shared" si="162"/>
        <v>0</v>
      </c>
      <c r="O183" s="62">
        <f t="shared" si="162"/>
        <v>143699497948</v>
      </c>
      <c r="P183" s="62">
        <f t="shared" si="162"/>
        <v>0</v>
      </c>
      <c r="Q183" s="62">
        <f t="shared" si="162"/>
        <v>125067869562</v>
      </c>
      <c r="R183" s="62">
        <f t="shared" si="162"/>
        <v>18631628386</v>
      </c>
      <c r="S183" s="62">
        <f t="shared" si="162"/>
        <v>18631628386</v>
      </c>
      <c r="T183" s="62">
        <f t="shared" si="162"/>
        <v>0</v>
      </c>
      <c r="U183" s="62">
        <f t="shared" si="162"/>
        <v>125067869562</v>
      </c>
      <c r="V183" s="62">
        <f t="shared" si="162"/>
        <v>0</v>
      </c>
      <c r="W183" s="62">
        <f t="shared" si="162"/>
        <v>0</v>
      </c>
      <c r="X183" s="38">
        <f t="shared" si="139"/>
        <v>0.87034312122132707</v>
      </c>
      <c r="Y183" s="38">
        <f t="shared" si="140"/>
        <v>0</v>
      </c>
      <c r="Z183" s="38">
        <f t="shared" si="141"/>
        <v>0</v>
      </c>
      <c r="AA183" s="38">
        <f t="shared" si="123"/>
        <v>0</v>
      </c>
      <c r="AB183" s="38" t="s">
        <v>40</v>
      </c>
    </row>
    <row r="184" spans="1:28" ht="38.25" customHeight="1" x14ac:dyDescent="0.25">
      <c r="A184" s="39" t="s">
        <v>319</v>
      </c>
      <c r="B184" s="34" t="s">
        <v>37</v>
      </c>
      <c r="C184" s="34">
        <v>10</v>
      </c>
      <c r="D184" s="34" t="s">
        <v>38</v>
      </c>
      <c r="E184" s="40" t="s">
        <v>268</v>
      </c>
      <c r="F184" s="62">
        <f t="shared" si="161"/>
        <v>143699497948</v>
      </c>
      <c r="G184" s="62">
        <f t="shared" si="161"/>
        <v>0</v>
      </c>
      <c r="H184" s="62">
        <f t="shared" si="161"/>
        <v>0</v>
      </c>
      <c r="I184" s="62">
        <f t="shared" si="161"/>
        <v>0</v>
      </c>
      <c r="J184" s="62">
        <f t="shared" si="161"/>
        <v>0</v>
      </c>
      <c r="K184" s="62">
        <f t="shared" si="161"/>
        <v>0</v>
      </c>
      <c r="L184" s="66">
        <f t="shared" si="161"/>
        <v>143699497948</v>
      </c>
      <c r="M184" s="253">
        <f t="shared" si="133"/>
        <v>1.6597383309389223E-2</v>
      </c>
      <c r="N184" s="62">
        <f t="shared" si="162"/>
        <v>0</v>
      </c>
      <c r="O184" s="62">
        <f t="shared" si="162"/>
        <v>143699497948</v>
      </c>
      <c r="P184" s="62">
        <f t="shared" si="162"/>
        <v>0</v>
      </c>
      <c r="Q184" s="62">
        <f t="shared" si="162"/>
        <v>125067869562</v>
      </c>
      <c r="R184" s="62">
        <f t="shared" si="162"/>
        <v>18631628386</v>
      </c>
      <c r="S184" s="62">
        <f t="shared" si="162"/>
        <v>18631628386</v>
      </c>
      <c r="T184" s="62">
        <f t="shared" si="162"/>
        <v>0</v>
      </c>
      <c r="U184" s="62">
        <f t="shared" si="162"/>
        <v>125067869562</v>
      </c>
      <c r="V184" s="62">
        <f t="shared" si="162"/>
        <v>0</v>
      </c>
      <c r="W184" s="62">
        <f t="shared" si="162"/>
        <v>0</v>
      </c>
      <c r="X184" s="38">
        <f t="shared" si="139"/>
        <v>0.87034312122132707</v>
      </c>
      <c r="Y184" s="38">
        <f t="shared" si="140"/>
        <v>0</v>
      </c>
      <c r="Z184" s="38">
        <f t="shared" si="141"/>
        <v>0</v>
      </c>
      <c r="AA184" s="38">
        <f t="shared" si="123"/>
        <v>0</v>
      </c>
      <c r="AB184" s="38" t="s">
        <v>40</v>
      </c>
    </row>
    <row r="185" spans="1:28" ht="30" customHeight="1" x14ac:dyDescent="0.25">
      <c r="A185" s="43" t="s">
        <v>320</v>
      </c>
      <c r="B185" s="44" t="s">
        <v>37</v>
      </c>
      <c r="C185" s="44">
        <v>10</v>
      </c>
      <c r="D185" s="44" t="s">
        <v>38</v>
      </c>
      <c r="E185" s="45" t="s">
        <v>258</v>
      </c>
      <c r="F185" s="46">
        <v>143699497948</v>
      </c>
      <c r="G185" s="46">
        <v>0</v>
      </c>
      <c r="H185" s="46">
        <v>0</v>
      </c>
      <c r="I185" s="46">
        <v>0</v>
      </c>
      <c r="J185" s="46">
        <v>0</v>
      </c>
      <c r="K185" s="46">
        <f t="shared" ref="K185:K215" si="163">+G185-H185+I185-J185</f>
        <v>0</v>
      </c>
      <c r="L185" s="56">
        <f>+F185+K185</f>
        <v>143699497948</v>
      </c>
      <c r="M185" s="266">
        <f t="shared" si="133"/>
        <v>1.6597383309389223E-2</v>
      </c>
      <c r="N185" s="46">
        <v>0</v>
      </c>
      <c r="O185" s="46">
        <v>143699497948</v>
      </c>
      <c r="P185" s="46">
        <f>L185-O185</f>
        <v>0</v>
      </c>
      <c r="Q185" s="46">
        <v>125067869562</v>
      </c>
      <c r="R185" s="46">
        <f>+L185-Q185</f>
        <v>18631628386</v>
      </c>
      <c r="S185" s="46">
        <f>O185-Q185</f>
        <v>18631628386</v>
      </c>
      <c r="T185" s="46">
        <v>0</v>
      </c>
      <c r="U185" s="46">
        <f>+Q185-T185</f>
        <v>125067869562</v>
      </c>
      <c r="V185" s="46">
        <v>0</v>
      </c>
      <c r="W185" s="48">
        <f>+T185-V185</f>
        <v>0</v>
      </c>
      <c r="X185" s="49">
        <f t="shared" si="139"/>
        <v>0.87034312122132707</v>
      </c>
      <c r="Y185" s="49">
        <f t="shared" si="140"/>
        <v>0</v>
      </c>
      <c r="Z185" s="49">
        <f t="shared" si="141"/>
        <v>0</v>
      </c>
      <c r="AA185" s="49">
        <f t="shared" si="123"/>
        <v>0</v>
      </c>
      <c r="AB185" s="49" t="s">
        <v>40</v>
      </c>
    </row>
    <row r="186" spans="1:28" ht="67.5" customHeight="1" x14ac:dyDescent="0.25">
      <c r="A186" s="39" t="s">
        <v>321</v>
      </c>
      <c r="B186" s="34" t="s">
        <v>37</v>
      </c>
      <c r="C186" s="34">
        <v>10</v>
      </c>
      <c r="D186" s="34" t="s">
        <v>38</v>
      </c>
      <c r="E186" s="40" t="s">
        <v>322</v>
      </c>
      <c r="F186" s="62">
        <f t="shared" ref="F186:J188" si="164">+F187</f>
        <v>59469726833</v>
      </c>
      <c r="G186" s="62">
        <f t="shared" si="164"/>
        <v>0</v>
      </c>
      <c r="H186" s="62">
        <f t="shared" si="164"/>
        <v>0</v>
      </c>
      <c r="I186" s="62">
        <f t="shared" si="164"/>
        <v>0</v>
      </c>
      <c r="J186" s="62">
        <f t="shared" si="164"/>
        <v>0</v>
      </c>
      <c r="K186" s="62">
        <f t="shared" si="163"/>
        <v>0</v>
      </c>
      <c r="L186" s="66">
        <f>+L187</f>
        <v>59469726833</v>
      </c>
      <c r="M186" s="42">
        <f t="shared" si="133"/>
        <v>6.8687912320274614E-3</v>
      </c>
      <c r="N186" s="62">
        <f t="shared" ref="N186:W188" si="165">+N187</f>
        <v>0</v>
      </c>
      <c r="O186" s="62">
        <f t="shared" si="165"/>
        <v>59469726833</v>
      </c>
      <c r="P186" s="62">
        <f t="shared" si="165"/>
        <v>0</v>
      </c>
      <c r="Q186" s="62">
        <f t="shared" si="165"/>
        <v>46601921570</v>
      </c>
      <c r="R186" s="62">
        <f t="shared" si="165"/>
        <v>12867805263</v>
      </c>
      <c r="S186" s="62">
        <f t="shared" si="165"/>
        <v>12867805263</v>
      </c>
      <c r="T186" s="62">
        <f t="shared" si="165"/>
        <v>0</v>
      </c>
      <c r="U186" s="62">
        <f t="shared" si="165"/>
        <v>46601921570</v>
      </c>
      <c r="V186" s="62">
        <f t="shared" si="165"/>
        <v>0</v>
      </c>
      <c r="W186" s="62">
        <f t="shared" si="165"/>
        <v>0</v>
      </c>
      <c r="X186" s="38">
        <f t="shared" si="139"/>
        <v>0.78362427493345066</v>
      </c>
      <c r="Y186" s="38">
        <f t="shared" si="140"/>
        <v>0</v>
      </c>
      <c r="Z186" s="38">
        <f t="shared" si="141"/>
        <v>0</v>
      </c>
      <c r="AA186" s="38">
        <f t="shared" si="123"/>
        <v>0</v>
      </c>
      <c r="AB186" s="38" t="s">
        <v>40</v>
      </c>
    </row>
    <row r="187" spans="1:28" ht="67.5" customHeight="1" x14ac:dyDescent="0.25">
      <c r="A187" s="39" t="s">
        <v>323</v>
      </c>
      <c r="B187" s="34" t="s">
        <v>37</v>
      </c>
      <c r="C187" s="34">
        <v>10</v>
      </c>
      <c r="D187" s="34" t="s">
        <v>38</v>
      </c>
      <c r="E187" s="95" t="s">
        <v>322</v>
      </c>
      <c r="F187" s="62">
        <f t="shared" si="164"/>
        <v>59469726833</v>
      </c>
      <c r="G187" s="62">
        <f t="shared" si="164"/>
        <v>0</v>
      </c>
      <c r="H187" s="62">
        <f t="shared" si="164"/>
        <v>0</v>
      </c>
      <c r="I187" s="62">
        <f t="shared" si="164"/>
        <v>0</v>
      </c>
      <c r="J187" s="62">
        <f t="shared" si="164"/>
        <v>0</v>
      </c>
      <c r="K187" s="62">
        <f t="shared" si="163"/>
        <v>0</v>
      </c>
      <c r="L187" s="66">
        <f>+L188</f>
        <v>59469726833</v>
      </c>
      <c r="M187" s="42">
        <f t="shared" si="133"/>
        <v>6.8687912320274614E-3</v>
      </c>
      <c r="N187" s="62">
        <f t="shared" si="165"/>
        <v>0</v>
      </c>
      <c r="O187" s="62">
        <f t="shared" si="165"/>
        <v>59469726833</v>
      </c>
      <c r="P187" s="62">
        <f t="shared" si="165"/>
        <v>0</v>
      </c>
      <c r="Q187" s="62">
        <f t="shared" si="165"/>
        <v>46601921570</v>
      </c>
      <c r="R187" s="62">
        <f t="shared" si="165"/>
        <v>12867805263</v>
      </c>
      <c r="S187" s="62">
        <f t="shared" si="165"/>
        <v>12867805263</v>
      </c>
      <c r="T187" s="62">
        <f t="shared" si="165"/>
        <v>0</v>
      </c>
      <c r="U187" s="62">
        <f t="shared" si="165"/>
        <v>46601921570</v>
      </c>
      <c r="V187" s="62">
        <f t="shared" si="165"/>
        <v>0</v>
      </c>
      <c r="W187" s="62">
        <f t="shared" si="165"/>
        <v>0</v>
      </c>
      <c r="X187" s="38">
        <f t="shared" si="139"/>
        <v>0.78362427493345066</v>
      </c>
      <c r="Y187" s="38">
        <f t="shared" si="140"/>
        <v>0</v>
      </c>
      <c r="Z187" s="38">
        <f t="shared" si="141"/>
        <v>0</v>
      </c>
      <c r="AA187" s="38">
        <f t="shared" si="123"/>
        <v>0</v>
      </c>
      <c r="AB187" s="38" t="s">
        <v>40</v>
      </c>
    </row>
    <row r="188" spans="1:28" ht="32.25" customHeight="1" x14ac:dyDescent="0.25">
      <c r="A188" s="39" t="s">
        <v>324</v>
      </c>
      <c r="B188" s="34" t="s">
        <v>37</v>
      </c>
      <c r="C188" s="34">
        <v>10</v>
      </c>
      <c r="D188" s="34" t="s">
        <v>38</v>
      </c>
      <c r="E188" s="40" t="s">
        <v>268</v>
      </c>
      <c r="F188" s="62">
        <f t="shared" si="164"/>
        <v>59469726833</v>
      </c>
      <c r="G188" s="62">
        <f t="shared" si="164"/>
        <v>0</v>
      </c>
      <c r="H188" s="62">
        <f t="shared" si="164"/>
        <v>0</v>
      </c>
      <c r="I188" s="62">
        <f t="shared" si="164"/>
        <v>0</v>
      </c>
      <c r="J188" s="62">
        <f t="shared" si="164"/>
        <v>0</v>
      </c>
      <c r="K188" s="62">
        <f t="shared" si="163"/>
        <v>0</v>
      </c>
      <c r="L188" s="66">
        <f>+L189</f>
        <v>59469726833</v>
      </c>
      <c r="M188" s="42">
        <f t="shared" si="133"/>
        <v>6.8687912320274614E-3</v>
      </c>
      <c r="N188" s="62">
        <f t="shared" si="165"/>
        <v>0</v>
      </c>
      <c r="O188" s="62">
        <f t="shared" si="165"/>
        <v>59469726833</v>
      </c>
      <c r="P188" s="62">
        <f t="shared" si="165"/>
        <v>0</v>
      </c>
      <c r="Q188" s="62">
        <f t="shared" si="165"/>
        <v>46601921570</v>
      </c>
      <c r="R188" s="62">
        <f t="shared" si="165"/>
        <v>12867805263</v>
      </c>
      <c r="S188" s="62">
        <f t="shared" si="165"/>
        <v>12867805263</v>
      </c>
      <c r="T188" s="62">
        <f t="shared" si="165"/>
        <v>0</v>
      </c>
      <c r="U188" s="62">
        <f t="shared" si="165"/>
        <v>46601921570</v>
      </c>
      <c r="V188" s="62">
        <f t="shared" si="165"/>
        <v>0</v>
      </c>
      <c r="W188" s="62">
        <f t="shared" si="165"/>
        <v>0</v>
      </c>
      <c r="X188" s="38">
        <f t="shared" si="139"/>
        <v>0.78362427493345066</v>
      </c>
      <c r="Y188" s="38">
        <f t="shared" si="140"/>
        <v>0</v>
      </c>
      <c r="Z188" s="38">
        <f t="shared" si="141"/>
        <v>0</v>
      </c>
      <c r="AA188" s="38">
        <f t="shared" si="123"/>
        <v>0</v>
      </c>
      <c r="AB188" s="38" t="s">
        <v>40</v>
      </c>
    </row>
    <row r="189" spans="1:28" ht="30" customHeight="1" x14ac:dyDescent="0.25">
      <c r="A189" s="43" t="s">
        <v>325</v>
      </c>
      <c r="B189" s="44" t="s">
        <v>37</v>
      </c>
      <c r="C189" s="44">
        <v>10</v>
      </c>
      <c r="D189" s="44" t="s">
        <v>38</v>
      </c>
      <c r="E189" s="45" t="s">
        <v>258</v>
      </c>
      <c r="F189" s="46">
        <v>59469726833</v>
      </c>
      <c r="G189" s="46">
        <v>0</v>
      </c>
      <c r="H189" s="46">
        <v>0</v>
      </c>
      <c r="I189" s="46">
        <v>0</v>
      </c>
      <c r="J189" s="46">
        <v>0</v>
      </c>
      <c r="K189" s="46">
        <f t="shared" si="163"/>
        <v>0</v>
      </c>
      <c r="L189" s="56">
        <f>+F189+K189</f>
        <v>59469726833</v>
      </c>
      <c r="M189" s="51">
        <f t="shared" si="133"/>
        <v>6.8687912320274614E-3</v>
      </c>
      <c r="N189" s="46">
        <v>0</v>
      </c>
      <c r="O189" s="46">
        <v>59469726833</v>
      </c>
      <c r="P189" s="46">
        <f>L189-O189</f>
        <v>0</v>
      </c>
      <c r="Q189" s="46">
        <v>46601921570</v>
      </c>
      <c r="R189" s="46">
        <f>+L189-Q189</f>
        <v>12867805263</v>
      </c>
      <c r="S189" s="46">
        <f>O189-Q189</f>
        <v>12867805263</v>
      </c>
      <c r="T189" s="46">
        <v>0</v>
      </c>
      <c r="U189" s="46">
        <f>+Q189-T189</f>
        <v>46601921570</v>
      </c>
      <c r="V189" s="46">
        <v>0</v>
      </c>
      <c r="W189" s="48">
        <f>+T189-V189</f>
        <v>0</v>
      </c>
      <c r="X189" s="49">
        <f t="shared" si="139"/>
        <v>0.78362427493345066</v>
      </c>
      <c r="Y189" s="49">
        <f t="shared" si="140"/>
        <v>0</v>
      </c>
      <c r="Z189" s="49">
        <f t="shared" si="141"/>
        <v>0</v>
      </c>
      <c r="AA189" s="49">
        <f t="shared" si="123"/>
        <v>0</v>
      </c>
      <c r="AB189" s="49" t="s">
        <v>40</v>
      </c>
    </row>
    <row r="190" spans="1:28" ht="95.25" customHeight="1" x14ac:dyDescent="0.25">
      <c r="A190" s="39" t="s">
        <v>326</v>
      </c>
      <c r="B190" s="34" t="s">
        <v>37</v>
      </c>
      <c r="C190" s="34">
        <v>10</v>
      </c>
      <c r="D190" s="34" t="s">
        <v>38</v>
      </c>
      <c r="E190" s="40" t="s">
        <v>327</v>
      </c>
      <c r="F190" s="62">
        <f t="shared" ref="F190:J192" si="166">+F191</f>
        <v>185783723137</v>
      </c>
      <c r="G190" s="62">
        <f t="shared" si="166"/>
        <v>0</v>
      </c>
      <c r="H190" s="62">
        <f t="shared" si="166"/>
        <v>0</v>
      </c>
      <c r="I190" s="62">
        <f t="shared" si="166"/>
        <v>0</v>
      </c>
      <c r="J190" s="62">
        <f t="shared" si="166"/>
        <v>0</v>
      </c>
      <c r="K190" s="62">
        <f t="shared" si="163"/>
        <v>0</v>
      </c>
      <c r="L190" s="66">
        <f>+L191</f>
        <v>185783723137</v>
      </c>
      <c r="M190" s="253">
        <f t="shared" si="133"/>
        <v>2.1458138056028947E-2</v>
      </c>
      <c r="N190" s="62">
        <f t="shared" ref="N190:W192" si="167">+N191</f>
        <v>0</v>
      </c>
      <c r="O190" s="62">
        <f t="shared" si="167"/>
        <v>185783723137</v>
      </c>
      <c r="P190" s="62">
        <f t="shared" si="167"/>
        <v>0</v>
      </c>
      <c r="Q190" s="62">
        <f t="shared" si="167"/>
        <v>137243409078</v>
      </c>
      <c r="R190" s="62">
        <f t="shared" si="167"/>
        <v>48540314059</v>
      </c>
      <c r="S190" s="62">
        <f t="shared" si="167"/>
        <v>48540314059</v>
      </c>
      <c r="T190" s="62">
        <f t="shared" si="167"/>
        <v>0</v>
      </c>
      <c r="U190" s="62">
        <f t="shared" si="167"/>
        <v>137243409078</v>
      </c>
      <c r="V190" s="62">
        <f t="shared" si="167"/>
        <v>0</v>
      </c>
      <c r="W190" s="62">
        <f t="shared" si="167"/>
        <v>0</v>
      </c>
      <c r="X190" s="38">
        <f t="shared" si="139"/>
        <v>0.73872676658974279</v>
      </c>
      <c r="Y190" s="38">
        <f t="shared" si="140"/>
        <v>0</v>
      </c>
      <c r="Z190" s="38">
        <f t="shared" si="141"/>
        <v>0</v>
      </c>
      <c r="AA190" s="38">
        <f t="shared" si="123"/>
        <v>0</v>
      </c>
      <c r="AB190" s="38" t="s">
        <v>40</v>
      </c>
    </row>
    <row r="191" spans="1:28" ht="95.25" customHeight="1" x14ac:dyDescent="0.25">
      <c r="A191" s="39" t="s">
        <v>328</v>
      </c>
      <c r="B191" s="34" t="s">
        <v>37</v>
      </c>
      <c r="C191" s="34">
        <v>10</v>
      </c>
      <c r="D191" s="34" t="s">
        <v>38</v>
      </c>
      <c r="E191" s="95" t="s">
        <v>327</v>
      </c>
      <c r="F191" s="62">
        <f t="shared" si="166"/>
        <v>185783723137</v>
      </c>
      <c r="G191" s="62">
        <f t="shared" si="166"/>
        <v>0</v>
      </c>
      <c r="H191" s="62">
        <f t="shared" si="166"/>
        <v>0</v>
      </c>
      <c r="I191" s="62">
        <f t="shared" si="166"/>
        <v>0</v>
      </c>
      <c r="J191" s="62">
        <f t="shared" si="166"/>
        <v>0</v>
      </c>
      <c r="K191" s="62">
        <f t="shared" si="163"/>
        <v>0</v>
      </c>
      <c r="L191" s="66">
        <f>+L192</f>
        <v>185783723137</v>
      </c>
      <c r="M191" s="253">
        <f t="shared" si="133"/>
        <v>2.1458138056028947E-2</v>
      </c>
      <c r="N191" s="62">
        <f t="shared" si="167"/>
        <v>0</v>
      </c>
      <c r="O191" s="62">
        <f t="shared" si="167"/>
        <v>185783723137</v>
      </c>
      <c r="P191" s="62">
        <f t="shared" si="167"/>
        <v>0</v>
      </c>
      <c r="Q191" s="62">
        <f t="shared" si="167"/>
        <v>137243409078</v>
      </c>
      <c r="R191" s="62">
        <f t="shared" si="167"/>
        <v>48540314059</v>
      </c>
      <c r="S191" s="62">
        <f t="shared" si="167"/>
        <v>48540314059</v>
      </c>
      <c r="T191" s="62">
        <f t="shared" si="167"/>
        <v>0</v>
      </c>
      <c r="U191" s="62">
        <f t="shared" si="167"/>
        <v>137243409078</v>
      </c>
      <c r="V191" s="62">
        <f t="shared" si="167"/>
        <v>0</v>
      </c>
      <c r="W191" s="62">
        <f t="shared" si="167"/>
        <v>0</v>
      </c>
      <c r="X191" s="38">
        <f t="shared" si="139"/>
        <v>0.73872676658974279</v>
      </c>
      <c r="Y191" s="38">
        <f t="shared" si="140"/>
        <v>0</v>
      </c>
      <c r="Z191" s="38">
        <f t="shared" si="141"/>
        <v>0</v>
      </c>
      <c r="AA191" s="38">
        <f t="shared" ref="AA191:AA257" si="168">+T191/Q191</f>
        <v>0</v>
      </c>
      <c r="AB191" s="38" t="s">
        <v>40</v>
      </c>
    </row>
    <row r="192" spans="1:28" ht="33" customHeight="1" x14ac:dyDescent="0.25">
      <c r="A192" s="39" t="s">
        <v>329</v>
      </c>
      <c r="B192" s="34" t="s">
        <v>37</v>
      </c>
      <c r="C192" s="34">
        <v>10</v>
      </c>
      <c r="D192" s="34" t="s">
        <v>38</v>
      </c>
      <c r="E192" s="40" t="s">
        <v>268</v>
      </c>
      <c r="F192" s="62">
        <f t="shared" si="166"/>
        <v>185783723137</v>
      </c>
      <c r="G192" s="62">
        <f t="shared" si="166"/>
        <v>0</v>
      </c>
      <c r="H192" s="62">
        <f t="shared" si="166"/>
        <v>0</v>
      </c>
      <c r="I192" s="62">
        <f t="shared" si="166"/>
        <v>0</v>
      </c>
      <c r="J192" s="62">
        <f t="shared" si="166"/>
        <v>0</v>
      </c>
      <c r="K192" s="62">
        <f t="shared" si="163"/>
        <v>0</v>
      </c>
      <c r="L192" s="66">
        <f>+L193</f>
        <v>185783723137</v>
      </c>
      <c r="M192" s="253">
        <f t="shared" si="133"/>
        <v>2.1458138056028947E-2</v>
      </c>
      <c r="N192" s="62">
        <f t="shared" si="167"/>
        <v>0</v>
      </c>
      <c r="O192" s="62">
        <f t="shared" si="167"/>
        <v>185783723137</v>
      </c>
      <c r="P192" s="62">
        <f t="shared" si="167"/>
        <v>0</v>
      </c>
      <c r="Q192" s="62">
        <f t="shared" si="167"/>
        <v>137243409078</v>
      </c>
      <c r="R192" s="62">
        <f t="shared" si="167"/>
        <v>48540314059</v>
      </c>
      <c r="S192" s="62">
        <f t="shared" si="167"/>
        <v>48540314059</v>
      </c>
      <c r="T192" s="62">
        <f t="shared" si="167"/>
        <v>0</v>
      </c>
      <c r="U192" s="62">
        <f t="shared" si="167"/>
        <v>137243409078</v>
      </c>
      <c r="V192" s="62">
        <f t="shared" si="167"/>
        <v>0</v>
      </c>
      <c r="W192" s="62">
        <f t="shared" si="167"/>
        <v>0</v>
      </c>
      <c r="X192" s="38">
        <f t="shared" si="139"/>
        <v>0.73872676658974279</v>
      </c>
      <c r="Y192" s="38">
        <f t="shared" si="140"/>
        <v>0</v>
      </c>
      <c r="Z192" s="38">
        <f t="shared" si="141"/>
        <v>0</v>
      </c>
      <c r="AA192" s="38">
        <f t="shared" si="168"/>
        <v>0</v>
      </c>
      <c r="AB192" s="38" t="s">
        <v>40</v>
      </c>
    </row>
    <row r="193" spans="1:28" ht="30" customHeight="1" x14ac:dyDescent="0.25">
      <c r="A193" s="43" t="s">
        <v>330</v>
      </c>
      <c r="B193" s="44" t="s">
        <v>37</v>
      </c>
      <c r="C193" s="44">
        <v>10</v>
      </c>
      <c r="D193" s="44" t="s">
        <v>38</v>
      </c>
      <c r="E193" s="45" t="s">
        <v>258</v>
      </c>
      <c r="F193" s="46">
        <v>185783723137</v>
      </c>
      <c r="G193" s="46">
        <v>0</v>
      </c>
      <c r="H193" s="46">
        <v>0</v>
      </c>
      <c r="I193" s="46">
        <v>0</v>
      </c>
      <c r="J193" s="46">
        <v>0</v>
      </c>
      <c r="K193" s="46">
        <f t="shared" si="163"/>
        <v>0</v>
      </c>
      <c r="L193" s="56">
        <f>+F193+K193</f>
        <v>185783723137</v>
      </c>
      <c r="M193" s="266">
        <f t="shared" si="133"/>
        <v>2.1458138056028947E-2</v>
      </c>
      <c r="N193" s="46">
        <v>0</v>
      </c>
      <c r="O193" s="46">
        <v>185783723137</v>
      </c>
      <c r="P193" s="46">
        <f>L193-O193</f>
        <v>0</v>
      </c>
      <c r="Q193" s="46">
        <v>137243409078</v>
      </c>
      <c r="R193" s="46">
        <f>+L193-Q193</f>
        <v>48540314059</v>
      </c>
      <c r="S193" s="46">
        <f>O193-Q193</f>
        <v>48540314059</v>
      </c>
      <c r="T193" s="46">
        <v>0</v>
      </c>
      <c r="U193" s="46">
        <f>+Q193-T193</f>
        <v>137243409078</v>
      </c>
      <c r="V193" s="46">
        <v>0</v>
      </c>
      <c r="W193" s="48">
        <f>+T193-V193</f>
        <v>0</v>
      </c>
      <c r="X193" s="49">
        <f t="shared" si="139"/>
        <v>0.73872676658974279</v>
      </c>
      <c r="Y193" s="49">
        <f t="shared" si="140"/>
        <v>0</v>
      </c>
      <c r="Z193" s="49">
        <f t="shared" si="141"/>
        <v>0</v>
      </c>
      <c r="AA193" s="49">
        <f t="shared" si="168"/>
        <v>0</v>
      </c>
      <c r="AB193" s="49" t="s">
        <v>40</v>
      </c>
    </row>
    <row r="194" spans="1:28" ht="53.25" customHeight="1" x14ac:dyDescent="0.25">
      <c r="A194" s="39" t="s">
        <v>331</v>
      </c>
      <c r="B194" s="34" t="s">
        <v>37</v>
      </c>
      <c r="C194" s="34">
        <v>10</v>
      </c>
      <c r="D194" s="34" t="s">
        <v>38</v>
      </c>
      <c r="E194" s="40" t="s">
        <v>332</v>
      </c>
      <c r="F194" s="62">
        <f t="shared" ref="F194:J196" si="169">+F195</f>
        <v>157227907719</v>
      </c>
      <c r="G194" s="62">
        <f t="shared" si="169"/>
        <v>0</v>
      </c>
      <c r="H194" s="62">
        <f t="shared" si="169"/>
        <v>0</v>
      </c>
      <c r="I194" s="62">
        <f t="shared" si="169"/>
        <v>0</v>
      </c>
      <c r="J194" s="62">
        <f t="shared" si="169"/>
        <v>0</v>
      </c>
      <c r="K194" s="62">
        <f t="shared" si="163"/>
        <v>0</v>
      </c>
      <c r="L194" s="66">
        <f>+L195</f>
        <v>157227907719</v>
      </c>
      <c r="M194" s="253">
        <f t="shared" si="133"/>
        <v>1.8159923232924834E-2</v>
      </c>
      <c r="N194" s="62">
        <f t="shared" ref="N194:W196" si="170">+N195</f>
        <v>0</v>
      </c>
      <c r="O194" s="62">
        <f t="shared" si="170"/>
        <v>157227907719</v>
      </c>
      <c r="P194" s="62">
        <f t="shared" si="170"/>
        <v>0</v>
      </c>
      <c r="Q194" s="62">
        <f t="shared" si="170"/>
        <v>96486234568</v>
      </c>
      <c r="R194" s="62">
        <f t="shared" si="170"/>
        <v>60741673151</v>
      </c>
      <c r="S194" s="62">
        <f t="shared" si="170"/>
        <v>60741673151</v>
      </c>
      <c r="T194" s="62">
        <f t="shared" si="170"/>
        <v>0</v>
      </c>
      <c r="U194" s="62">
        <f t="shared" si="170"/>
        <v>96486234568</v>
      </c>
      <c r="V194" s="62">
        <f t="shared" si="170"/>
        <v>0</v>
      </c>
      <c r="W194" s="62">
        <f t="shared" si="170"/>
        <v>0</v>
      </c>
      <c r="X194" s="38">
        <f t="shared" si="139"/>
        <v>0.61367117306198338</v>
      </c>
      <c r="Y194" s="38">
        <f t="shared" si="140"/>
        <v>0</v>
      </c>
      <c r="Z194" s="38">
        <f t="shared" si="141"/>
        <v>0</v>
      </c>
      <c r="AA194" s="38">
        <f t="shared" si="168"/>
        <v>0</v>
      </c>
      <c r="AB194" s="38" t="s">
        <v>40</v>
      </c>
    </row>
    <row r="195" spans="1:28" ht="53.25" customHeight="1" x14ac:dyDescent="0.25">
      <c r="A195" s="39" t="s">
        <v>333</v>
      </c>
      <c r="B195" s="34" t="s">
        <v>37</v>
      </c>
      <c r="C195" s="34">
        <v>10</v>
      </c>
      <c r="D195" s="34" t="s">
        <v>38</v>
      </c>
      <c r="E195" s="95" t="s">
        <v>332</v>
      </c>
      <c r="F195" s="62">
        <f t="shared" si="169"/>
        <v>157227907719</v>
      </c>
      <c r="G195" s="62">
        <f t="shared" si="169"/>
        <v>0</v>
      </c>
      <c r="H195" s="62">
        <f t="shared" si="169"/>
        <v>0</v>
      </c>
      <c r="I195" s="62">
        <f t="shared" si="169"/>
        <v>0</v>
      </c>
      <c r="J195" s="62">
        <f t="shared" si="169"/>
        <v>0</v>
      </c>
      <c r="K195" s="62">
        <f t="shared" si="163"/>
        <v>0</v>
      </c>
      <c r="L195" s="66">
        <f>+L196</f>
        <v>157227907719</v>
      </c>
      <c r="M195" s="253">
        <f t="shared" si="133"/>
        <v>1.8159923232924834E-2</v>
      </c>
      <c r="N195" s="62">
        <f t="shared" si="170"/>
        <v>0</v>
      </c>
      <c r="O195" s="62">
        <f t="shared" si="170"/>
        <v>157227907719</v>
      </c>
      <c r="P195" s="62">
        <f t="shared" si="170"/>
        <v>0</v>
      </c>
      <c r="Q195" s="62">
        <f t="shared" si="170"/>
        <v>96486234568</v>
      </c>
      <c r="R195" s="62">
        <f t="shared" si="170"/>
        <v>60741673151</v>
      </c>
      <c r="S195" s="62">
        <f t="shared" si="170"/>
        <v>60741673151</v>
      </c>
      <c r="T195" s="62">
        <f t="shared" si="170"/>
        <v>0</v>
      </c>
      <c r="U195" s="62">
        <f t="shared" si="170"/>
        <v>96486234568</v>
      </c>
      <c r="V195" s="62">
        <f t="shared" si="170"/>
        <v>0</v>
      </c>
      <c r="W195" s="62">
        <f t="shared" si="170"/>
        <v>0</v>
      </c>
      <c r="X195" s="38">
        <f t="shared" si="139"/>
        <v>0.61367117306198338</v>
      </c>
      <c r="Y195" s="38">
        <f t="shared" si="140"/>
        <v>0</v>
      </c>
      <c r="Z195" s="38">
        <f t="shared" si="141"/>
        <v>0</v>
      </c>
      <c r="AA195" s="38">
        <f t="shared" si="168"/>
        <v>0</v>
      </c>
      <c r="AB195" s="38" t="s">
        <v>40</v>
      </c>
    </row>
    <row r="196" spans="1:28" ht="38.25" customHeight="1" x14ac:dyDescent="0.25">
      <c r="A196" s="39" t="s">
        <v>334</v>
      </c>
      <c r="B196" s="34" t="s">
        <v>37</v>
      </c>
      <c r="C196" s="34">
        <v>10</v>
      </c>
      <c r="D196" s="34" t="s">
        <v>38</v>
      </c>
      <c r="E196" s="40" t="s">
        <v>268</v>
      </c>
      <c r="F196" s="62">
        <f t="shared" si="169"/>
        <v>157227907719</v>
      </c>
      <c r="G196" s="62">
        <f t="shared" si="169"/>
        <v>0</v>
      </c>
      <c r="H196" s="62">
        <f t="shared" si="169"/>
        <v>0</v>
      </c>
      <c r="I196" s="62">
        <f t="shared" si="169"/>
        <v>0</v>
      </c>
      <c r="J196" s="62">
        <f t="shared" si="169"/>
        <v>0</v>
      </c>
      <c r="K196" s="62">
        <f t="shared" si="163"/>
        <v>0</v>
      </c>
      <c r="L196" s="66">
        <f>+L197</f>
        <v>157227907719</v>
      </c>
      <c r="M196" s="253">
        <f t="shared" si="133"/>
        <v>1.8159923232924834E-2</v>
      </c>
      <c r="N196" s="62">
        <f t="shared" si="170"/>
        <v>0</v>
      </c>
      <c r="O196" s="62">
        <f t="shared" si="170"/>
        <v>157227907719</v>
      </c>
      <c r="P196" s="62">
        <f t="shared" si="170"/>
        <v>0</v>
      </c>
      <c r="Q196" s="62">
        <f t="shared" si="170"/>
        <v>96486234568</v>
      </c>
      <c r="R196" s="62">
        <f t="shared" si="170"/>
        <v>60741673151</v>
      </c>
      <c r="S196" s="62">
        <f t="shared" si="170"/>
        <v>60741673151</v>
      </c>
      <c r="T196" s="62">
        <f t="shared" si="170"/>
        <v>0</v>
      </c>
      <c r="U196" s="62">
        <f t="shared" si="170"/>
        <v>96486234568</v>
      </c>
      <c r="V196" s="62">
        <f t="shared" si="170"/>
        <v>0</v>
      </c>
      <c r="W196" s="62">
        <f t="shared" si="170"/>
        <v>0</v>
      </c>
      <c r="X196" s="38">
        <f t="shared" si="139"/>
        <v>0.61367117306198338</v>
      </c>
      <c r="Y196" s="38">
        <f t="shared" si="140"/>
        <v>0</v>
      </c>
      <c r="Z196" s="38">
        <f t="shared" si="141"/>
        <v>0</v>
      </c>
      <c r="AA196" s="38">
        <f t="shared" si="168"/>
        <v>0</v>
      </c>
      <c r="AB196" s="38" t="s">
        <v>40</v>
      </c>
    </row>
    <row r="197" spans="1:28" ht="38.25" customHeight="1" x14ac:dyDescent="0.25">
      <c r="A197" s="43" t="s">
        <v>335</v>
      </c>
      <c r="B197" s="99" t="s">
        <v>37</v>
      </c>
      <c r="C197" s="44">
        <v>10</v>
      </c>
      <c r="D197" s="44" t="s">
        <v>38</v>
      </c>
      <c r="E197" s="45" t="s">
        <v>258</v>
      </c>
      <c r="F197" s="46">
        <v>157227907719</v>
      </c>
      <c r="G197" s="46">
        <v>0</v>
      </c>
      <c r="H197" s="46">
        <v>0</v>
      </c>
      <c r="I197" s="46">
        <v>0</v>
      </c>
      <c r="J197" s="46">
        <v>0</v>
      </c>
      <c r="K197" s="46">
        <f t="shared" si="163"/>
        <v>0</v>
      </c>
      <c r="L197" s="56">
        <f>+F197+K197</f>
        <v>157227907719</v>
      </c>
      <c r="M197" s="266">
        <f t="shared" si="133"/>
        <v>1.8159923232924834E-2</v>
      </c>
      <c r="N197" s="46">
        <v>0</v>
      </c>
      <c r="O197" s="46">
        <v>157227907719</v>
      </c>
      <c r="P197" s="46">
        <f>L197-O197</f>
        <v>0</v>
      </c>
      <c r="Q197" s="46">
        <v>96486234568</v>
      </c>
      <c r="R197" s="46">
        <f>+L197-Q197</f>
        <v>60741673151</v>
      </c>
      <c r="S197" s="46">
        <f>O197-Q197</f>
        <v>60741673151</v>
      </c>
      <c r="T197" s="46">
        <v>0</v>
      </c>
      <c r="U197" s="46">
        <f>+Q197-T197</f>
        <v>96486234568</v>
      </c>
      <c r="V197" s="46">
        <v>0</v>
      </c>
      <c r="W197" s="48">
        <f>+T197-V197</f>
        <v>0</v>
      </c>
      <c r="X197" s="49">
        <f t="shared" si="139"/>
        <v>0.61367117306198338</v>
      </c>
      <c r="Y197" s="49">
        <f t="shared" si="140"/>
        <v>0</v>
      </c>
      <c r="Z197" s="49">
        <f t="shared" si="141"/>
        <v>0</v>
      </c>
      <c r="AA197" s="49">
        <f t="shared" si="168"/>
        <v>0</v>
      </c>
      <c r="AB197" s="49" t="s">
        <v>40</v>
      </c>
    </row>
    <row r="198" spans="1:28" ht="69" customHeight="1" x14ac:dyDescent="0.25">
      <c r="A198" s="39" t="s">
        <v>336</v>
      </c>
      <c r="B198" s="34" t="s">
        <v>37</v>
      </c>
      <c r="C198" s="34">
        <v>10</v>
      </c>
      <c r="D198" s="34" t="s">
        <v>38</v>
      </c>
      <c r="E198" s="40" t="s">
        <v>337</v>
      </c>
      <c r="F198" s="62">
        <f t="shared" ref="F198:J200" si="171">+F199</f>
        <v>242320270178</v>
      </c>
      <c r="G198" s="62">
        <f t="shared" si="171"/>
        <v>0</v>
      </c>
      <c r="H198" s="62">
        <f t="shared" si="171"/>
        <v>0</v>
      </c>
      <c r="I198" s="62">
        <f t="shared" si="171"/>
        <v>0</v>
      </c>
      <c r="J198" s="62">
        <f t="shared" si="171"/>
        <v>0</v>
      </c>
      <c r="K198" s="62">
        <f t="shared" si="163"/>
        <v>0</v>
      </c>
      <c r="L198" s="66">
        <f>+L199</f>
        <v>242320270178</v>
      </c>
      <c r="M198" s="253">
        <f t="shared" si="133"/>
        <v>2.7988145158547511E-2</v>
      </c>
      <c r="N198" s="62">
        <f t="shared" ref="N198:W200" si="172">+N199</f>
        <v>0</v>
      </c>
      <c r="O198" s="62">
        <f t="shared" si="172"/>
        <v>242320270178</v>
      </c>
      <c r="P198" s="62">
        <f t="shared" si="172"/>
        <v>0</v>
      </c>
      <c r="Q198" s="62">
        <f t="shared" si="172"/>
        <v>136131962120</v>
      </c>
      <c r="R198" s="62">
        <f t="shared" si="172"/>
        <v>106188308058</v>
      </c>
      <c r="S198" s="62">
        <f t="shared" si="172"/>
        <v>106188308058</v>
      </c>
      <c r="T198" s="62">
        <f t="shared" si="172"/>
        <v>0</v>
      </c>
      <c r="U198" s="62">
        <f t="shared" si="172"/>
        <v>136131962120</v>
      </c>
      <c r="V198" s="62">
        <f t="shared" si="172"/>
        <v>0</v>
      </c>
      <c r="W198" s="62">
        <f t="shared" si="172"/>
        <v>0</v>
      </c>
      <c r="X198" s="38">
        <f t="shared" si="139"/>
        <v>0.56178528531683392</v>
      </c>
      <c r="Y198" s="38">
        <f t="shared" si="140"/>
        <v>0</v>
      </c>
      <c r="Z198" s="38">
        <f t="shared" si="141"/>
        <v>0</v>
      </c>
      <c r="AA198" s="38">
        <f t="shared" si="168"/>
        <v>0</v>
      </c>
      <c r="AB198" s="38" t="s">
        <v>40</v>
      </c>
    </row>
    <row r="199" spans="1:28" ht="69" customHeight="1" x14ac:dyDescent="0.25">
      <c r="A199" s="39" t="s">
        <v>338</v>
      </c>
      <c r="B199" s="34" t="s">
        <v>37</v>
      </c>
      <c r="C199" s="34">
        <v>10</v>
      </c>
      <c r="D199" s="34" t="s">
        <v>38</v>
      </c>
      <c r="E199" s="95" t="s">
        <v>337</v>
      </c>
      <c r="F199" s="62">
        <f t="shared" si="171"/>
        <v>242320270178</v>
      </c>
      <c r="G199" s="62">
        <f t="shared" si="171"/>
        <v>0</v>
      </c>
      <c r="H199" s="62">
        <f t="shared" si="171"/>
        <v>0</v>
      </c>
      <c r="I199" s="62">
        <f t="shared" si="171"/>
        <v>0</v>
      </c>
      <c r="J199" s="62">
        <f t="shared" si="171"/>
        <v>0</v>
      </c>
      <c r="K199" s="62">
        <f t="shared" si="163"/>
        <v>0</v>
      </c>
      <c r="L199" s="66">
        <f>+L200</f>
        <v>242320270178</v>
      </c>
      <c r="M199" s="253">
        <f t="shared" si="133"/>
        <v>2.7988145158547511E-2</v>
      </c>
      <c r="N199" s="62">
        <f t="shared" si="172"/>
        <v>0</v>
      </c>
      <c r="O199" s="62">
        <f t="shared" si="172"/>
        <v>242320270178</v>
      </c>
      <c r="P199" s="62">
        <f t="shared" si="172"/>
        <v>0</v>
      </c>
      <c r="Q199" s="62">
        <f t="shared" si="172"/>
        <v>136131962120</v>
      </c>
      <c r="R199" s="62">
        <f t="shared" si="172"/>
        <v>106188308058</v>
      </c>
      <c r="S199" s="62">
        <f t="shared" si="172"/>
        <v>106188308058</v>
      </c>
      <c r="T199" s="62">
        <f t="shared" si="172"/>
        <v>0</v>
      </c>
      <c r="U199" s="62">
        <f t="shared" si="172"/>
        <v>136131962120</v>
      </c>
      <c r="V199" s="62">
        <f t="shared" si="172"/>
        <v>0</v>
      </c>
      <c r="W199" s="62">
        <f t="shared" si="172"/>
        <v>0</v>
      </c>
      <c r="X199" s="38">
        <f t="shared" si="139"/>
        <v>0.56178528531683392</v>
      </c>
      <c r="Y199" s="38">
        <f t="shared" si="140"/>
        <v>0</v>
      </c>
      <c r="Z199" s="38">
        <f t="shared" si="141"/>
        <v>0</v>
      </c>
      <c r="AA199" s="38">
        <f t="shared" si="168"/>
        <v>0</v>
      </c>
      <c r="AB199" s="38" t="s">
        <v>40</v>
      </c>
    </row>
    <row r="200" spans="1:28" ht="29.25" customHeight="1" x14ac:dyDescent="0.25">
      <c r="A200" s="39" t="s">
        <v>339</v>
      </c>
      <c r="B200" s="34" t="s">
        <v>37</v>
      </c>
      <c r="C200" s="34">
        <v>10</v>
      </c>
      <c r="D200" s="34" t="s">
        <v>38</v>
      </c>
      <c r="E200" s="40" t="s">
        <v>268</v>
      </c>
      <c r="F200" s="62">
        <f t="shared" si="171"/>
        <v>242320270178</v>
      </c>
      <c r="G200" s="62">
        <f t="shared" si="171"/>
        <v>0</v>
      </c>
      <c r="H200" s="62">
        <f t="shared" si="171"/>
        <v>0</v>
      </c>
      <c r="I200" s="62">
        <f t="shared" si="171"/>
        <v>0</v>
      </c>
      <c r="J200" s="62">
        <f t="shared" si="171"/>
        <v>0</v>
      </c>
      <c r="K200" s="62">
        <f t="shared" si="163"/>
        <v>0</v>
      </c>
      <c r="L200" s="66">
        <f>+L201</f>
        <v>242320270178</v>
      </c>
      <c r="M200" s="253">
        <f t="shared" ref="M200:M263" si="173">L200/$L$315</f>
        <v>2.7988145158547511E-2</v>
      </c>
      <c r="N200" s="62">
        <f t="shared" si="172"/>
        <v>0</v>
      </c>
      <c r="O200" s="62">
        <f t="shared" si="172"/>
        <v>242320270178</v>
      </c>
      <c r="P200" s="62">
        <f t="shared" si="172"/>
        <v>0</v>
      </c>
      <c r="Q200" s="62">
        <f t="shared" si="172"/>
        <v>136131962120</v>
      </c>
      <c r="R200" s="62">
        <f t="shared" si="172"/>
        <v>106188308058</v>
      </c>
      <c r="S200" s="62">
        <f t="shared" si="172"/>
        <v>106188308058</v>
      </c>
      <c r="T200" s="62">
        <f t="shared" si="172"/>
        <v>0</v>
      </c>
      <c r="U200" s="62">
        <f t="shared" si="172"/>
        <v>136131962120</v>
      </c>
      <c r="V200" s="62">
        <f t="shared" si="172"/>
        <v>0</v>
      </c>
      <c r="W200" s="62">
        <f t="shared" si="172"/>
        <v>0</v>
      </c>
      <c r="X200" s="38">
        <f t="shared" si="139"/>
        <v>0.56178528531683392</v>
      </c>
      <c r="Y200" s="38">
        <f t="shared" si="140"/>
        <v>0</v>
      </c>
      <c r="Z200" s="38">
        <f t="shared" si="141"/>
        <v>0</v>
      </c>
      <c r="AA200" s="38">
        <f t="shared" si="168"/>
        <v>0</v>
      </c>
      <c r="AB200" s="38" t="s">
        <v>40</v>
      </c>
    </row>
    <row r="201" spans="1:28" ht="30" customHeight="1" x14ac:dyDescent="0.25">
      <c r="A201" s="43" t="s">
        <v>340</v>
      </c>
      <c r="B201" s="44" t="s">
        <v>37</v>
      </c>
      <c r="C201" s="44">
        <v>10</v>
      </c>
      <c r="D201" s="44" t="s">
        <v>38</v>
      </c>
      <c r="E201" s="45" t="s">
        <v>258</v>
      </c>
      <c r="F201" s="46">
        <v>242320270178</v>
      </c>
      <c r="G201" s="46">
        <v>0</v>
      </c>
      <c r="H201" s="46">
        <v>0</v>
      </c>
      <c r="I201" s="46">
        <v>0</v>
      </c>
      <c r="J201" s="46">
        <v>0</v>
      </c>
      <c r="K201" s="46">
        <f t="shared" si="163"/>
        <v>0</v>
      </c>
      <c r="L201" s="56">
        <f>+F201+K201</f>
        <v>242320270178</v>
      </c>
      <c r="M201" s="266">
        <f t="shared" si="173"/>
        <v>2.7988145158547511E-2</v>
      </c>
      <c r="N201" s="46">
        <v>0</v>
      </c>
      <c r="O201" s="46">
        <v>242320270178</v>
      </c>
      <c r="P201" s="46">
        <f>L201-O201</f>
        <v>0</v>
      </c>
      <c r="Q201" s="46">
        <v>136131962120</v>
      </c>
      <c r="R201" s="46">
        <f>+L201-Q201</f>
        <v>106188308058</v>
      </c>
      <c r="S201" s="46">
        <f>O201-Q201</f>
        <v>106188308058</v>
      </c>
      <c r="T201" s="46">
        <v>0</v>
      </c>
      <c r="U201" s="46">
        <f>+Q201-T201</f>
        <v>136131962120</v>
      </c>
      <c r="V201" s="46">
        <v>0</v>
      </c>
      <c r="W201" s="48">
        <f>+T201-V201</f>
        <v>0</v>
      </c>
      <c r="X201" s="49">
        <f t="shared" si="139"/>
        <v>0.56178528531683392</v>
      </c>
      <c r="Y201" s="49">
        <f t="shared" si="140"/>
        <v>0</v>
      </c>
      <c r="Z201" s="49">
        <f t="shared" si="141"/>
        <v>0</v>
      </c>
      <c r="AA201" s="49">
        <f t="shared" si="168"/>
        <v>0</v>
      </c>
      <c r="AB201" s="49" t="s">
        <v>40</v>
      </c>
    </row>
    <row r="202" spans="1:28" ht="64.5" customHeight="1" x14ac:dyDescent="0.25">
      <c r="A202" s="39" t="s">
        <v>341</v>
      </c>
      <c r="B202" s="34" t="s">
        <v>37</v>
      </c>
      <c r="C202" s="34">
        <v>10</v>
      </c>
      <c r="D202" s="34" t="s">
        <v>38</v>
      </c>
      <c r="E202" s="40" t="s">
        <v>342</v>
      </c>
      <c r="F202" s="62">
        <f t="shared" ref="F202:J204" si="174">+F203</f>
        <v>291500728983</v>
      </c>
      <c r="G202" s="62">
        <f t="shared" si="174"/>
        <v>0</v>
      </c>
      <c r="H202" s="62">
        <f t="shared" si="174"/>
        <v>0</v>
      </c>
      <c r="I202" s="62">
        <f t="shared" si="174"/>
        <v>0</v>
      </c>
      <c r="J202" s="62">
        <f t="shared" si="174"/>
        <v>0</v>
      </c>
      <c r="K202" s="62">
        <f t="shared" si="163"/>
        <v>0</v>
      </c>
      <c r="L202" s="66">
        <f>+L203</f>
        <v>291500728983</v>
      </c>
      <c r="M202" s="253">
        <f t="shared" si="173"/>
        <v>3.3668519396275125E-2</v>
      </c>
      <c r="N202" s="62">
        <f t="shared" ref="N202:W204" si="175">+N203</f>
        <v>0</v>
      </c>
      <c r="O202" s="62">
        <f t="shared" si="175"/>
        <v>291500728983</v>
      </c>
      <c r="P202" s="62">
        <f t="shared" si="175"/>
        <v>0</v>
      </c>
      <c r="Q202" s="62">
        <f t="shared" si="175"/>
        <v>201934257303</v>
      </c>
      <c r="R202" s="62">
        <f t="shared" si="175"/>
        <v>89566471680</v>
      </c>
      <c r="S202" s="62">
        <f t="shared" si="175"/>
        <v>89566471680</v>
      </c>
      <c r="T202" s="62">
        <f t="shared" si="175"/>
        <v>0</v>
      </c>
      <c r="U202" s="62">
        <f t="shared" si="175"/>
        <v>201934257303</v>
      </c>
      <c r="V202" s="62">
        <f t="shared" si="175"/>
        <v>0</v>
      </c>
      <c r="W202" s="62">
        <f t="shared" si="175"/>
        <v>0</v>
      </c>
      <c r="X202" s="38">
        <f t="shared" si="139"/>
        <v>0.69274014513622906</v>
      </c>
      <c r="Y202" s="38">
        <f t="shared" si="140"/>
        <v>0</v>
      </c>
      <c r="Z202" s="38">
        <f t="shared" si="141"/>
        <v>0</v>
      </c>
      <c r="AA202" s="38">
        <f t="shared" si="168"/>
        <v>0</v>
      </c>
      <c r="AB202" s="38" t="s">
        <v>40</v>
      </c>
    </row>
    <row r="203" spans="1:28" ht="64.5" customHeight="1" x14ac:dyDescent="0.25">
      <c r="A203" s="39" t="s">
        <v>343</v>
      </c>
      <c r="B203" s="34" t="s">
        <v>37</v>
      </c>
      <c r="C203" s="34">
        <v>10</v>
      </c>
      <c r="D203" s="34" t="s">
        <v>38</v>
      </c>
      <c r="E203" s="95" t="s">
        <v>342</v>
      </c>
      <c r="F203" s="62">
        <f t="shared" si="174"/>
        <v>291500728983</v>
      </c>
      <c r="G203" s="62">
        <f t="shared" si="174"/>
        <v>0</v>
      </c>
      <c r="H203" s="62">
        <f t="shared" si="174"/>
        <v>0</v>
      </c>
      <c r="I203" s="62">
        <f t="shared" si="174"/>
        <v>0</v>
      </c>
      <c r="J203" s="62">
        <f t="shared" si="174"/>
        <v>0</v>
      </c>
      <c r="K203" s="62">
        <f t="shared" si="163"/>
        <v>0</v>
      </c>
      <c r="L203" s="66">
        <f>+L204</f>
        <v>291500728983</v>
      </c>
      <c r="M203" s="253">
        <f t="shared" si="173"/>
        <v>3.3668519396275125E-2</v>
      </c>
      <c r="N203" s="62">
        <f t="shared" si="175"/>
        <v>0</v>
      </c>
      <c r="O203" s="62">
        <f t="shared" si="175"/>
        <v>291500728983</v>
      </c>
      <c r="P203" s="62">
        <f t="shared" si="175"/>
        <v>0</v>
      </c>
      <c r="Q203" s="62">
        <f t="shared" si="175"/>
        <v>201934257303</v>
      </c>
      <c r="R203" s="62">
        <f t="shared" si="175"/>
        <v>89566471680</v>
      </c>
      <c r="S203" s="62">
        <f t="shared" si="175"/>
        <v>89566471680</v>
      </c>
      <c r="T203" s="62">
        <f t="shared" si="175"/>
        <v>0</v>
      </c>
      <c r="U203" s="62">
        <f t="shared" si="175"/>
        <v>201934257303</v>
      </c>
      <c r="V203" s="62">
        <f t="shared" si="175"/>
        <v>0</v>
      </c>
      <c r="W203" s="62">
        <f t="shared" si="175"/>
        <v>0</v>
      </c>
      <c r="X203" s="38">
        <f t="shared" si="139"/>
        <v>0.69274014513622906</v>
      </c>
      <c r="Y203" s="38">
        <f t="shared" si="140"/>
        <v>0</v>
      </c>
      <c r="Z203" s="38">
        <f t="shared" si="141"/>
        <v>0</v>
      </c>
      <c r="AA203" s="38">
        <f t="shared" si="168"/>
        <v>0</v>
      </c>
      <c r="AB203" s="38" t="s">
        <v>40</v>
      </c>
    </row>
    <row r="204" spans="1:28" ht="32.25" customHeight="1" x14ac:dyDescent="0.25">
      <c r="A204" s="39" t="s">
        <v>344</v>
      </c>
      <c r="B204" s="34" t="s">
        <v>37</v>
      </c>
      <c r="C204" s="34">
        <v>10</v>
      </c>
      <c r="D204" s="34" t="s">
        <v>38</v>
      </c>
      <c r="E204" s="40" t="s">
        <v>268</v>
      </c>
      <c r="F204" s="62">
        <f t="shared" si="174"/>
        <v>291500728983</v>
      </c>
      <c r="G204" s="62">
        <f t="shared" si="174"/>
        <v>0</v>
      </c>
      <c r="H204" s="62">
        <f t="shared" si="174"/>
        <v>0</v>
      </c>
      <c r="I204" s="62">
        <f t="shared" si="174"/>
        <v>0</v>
      </c>
      <c r="J204" s="62">
        <f t="shared" si="174"/>
        <v>0</v>
      </c>
      <c r="K204" s="62">
        <f t="shared" si="163"/>
        <v>0</v>
      </c>
      <c r="L204" s="66">
        <f>+L205</f>
        <v>291500728983</v>
      </c>
      <c r="M204" s="253">
        <f t="shared" si="173"/>
        <v>3.3668519396275125E-2</v>
      </c>
      <c r="N204" s="62">
        <f t="shared" si="175"/>
        <v>0</v>
      </c>
      <c r="O204" s="62">
        <f t="shared" si="175"/>
        <v>291500728983</v>
      </c>
      <c r="P204" s="62">
        <f t="shared" si="175"/>
        <v>0</v>
      </c>
      <c r="Q204" s="62">
        <f t="shared" si="175"/>
        <v>201934257303</v>
      </c>
      <c r="R204" s="62">
        <f t="shared" si="175"/>
        <v>89566471680</v>
      </c>
      <c r="S204" s="62">
        <f t="shared" si="175"/>
        <v>89566471680</v>
      </c>
      <c r="T204" s="62">
        <f t="shared" si="175"/>
        <v>0</v>
      </c>
      <c r="U204" s="62">
        <f t="shared" si="175"/>
        <v>201934257303</v>
      </c>
      <c r="V204" s="62">
        <f t="shared" si="175"/>
        <v>0</v>
      </c>
      <c r="W204" s="62">
        <f t="shared" si="175"/>
        <v>0</v>
      </c>
      <c r="X204" s="38">
        <f t="shared" si="139"/>
        <v>0.69274014513622906</v>
      </c>
      <c r="Y204" s="38">
        <f t="shared" si="140"/>
        <v>0</v>
      </c>
      <c r="Z204" s="38">
        <f t="shared" si="141"/>
        <v>0</v>
      </c>
      <c r="AA204" s="38">
        <f t="shared" si="168"/>
        <v>0</v>
      </c>
      <c r="AB204" s="38" t="s">
        <v>40</v>
      </c>
    </row>
    <row r="205" spans="1:28" ht="30" customHeight="1" x14ac:dyDescent="0.25">
      <c r="A205" s="43" t="s">
        <v>345</v>
      </c>
      <c r="B205" s="44" t="s">
        <v>37</v>
      </c>
      <c r="C205" s="44">
        <v>10</v>
      </c>
      <c r="D205" s="44" t="s">
        <v>38</v>
      </c>
      <c r="E205" s="45" t="s">
        <v>258</v>
      </c>
      <c r="F205" s="46">
        <v>291500728983</v>
      </c>
      <c r="G205" s="46">
        <v>0</v>
      </c>
      <c r="H205" s="46">
        <v>0</v>
      </c>
      <c r="I205" s="46">
        <v>0</v>
      </c>
      <c r="J205" s="46">
        <v>0</v>
      </c>
      <c r="K205" s="46">
        <f t="shared" si="163"/>
        <v>0</v>
      </c>
      <c r="L205" s="56">
        <f>+F205+K205</f>
        <v>291500728983</v>
      </c>
      <c r="M205" s="266">
        <f t="shared" si="173"/>
        <v>3.3668519396275125E-2</v>
      </c>
      <c r="N205" s="46">
        <v>0</v>
      </c>
      <c r="O205" s="46">
        <v>291500728983</v>
      </c>
      <c r="P205" s="46">
        <f>L205-O205</f>
        <v>0</v>
      </c>
      <c r="Q205" s="46">
        <v>201934257303</v>
      </c>
      <c r="R205" s="46">
        <f>+L205-Q205</f>
        <v>89566471680</v>
      </c>
      <c r="S205" s="46">
        <f>O205-Q205</f>
        <v>89566471680</v>
      </c>
      <c r="T205" s="46">
        <v>0</v>
      </c>
      <c r="U205" s="46">
        <f>+Q205-T205</f>
        <v>201934257303</v>
      </c>
      <c r="V205" s="46">
        <v>0</v>
      </c>
      <c r="W205" s="48">
        <f>+T205-V205</f>
        <v>0</v>
      </c>
      <c r="X205" s="49">
        <f t="shared" si="139"/>
        <v>0.69274014513622906</v>
      </c>
      <c r="Y205" s="49">
        <f t="shared" si="140"/>
        <v>0</v>
      </c>
      <c r="Z205" s="49">
        <f t="shared" si="141"/>
        <v>0</v>
      </c>
      <c r="AA205" s="49">
        <f t="shared" si="168"/>
        <v>0</v>
      </c>
      <c r="AB205" s="49" t="s">
        <v>40</v>
      </c>
    </row>
    <row r="206" spans="1:28" ht="70.5" customHeight="1" x14ac:dyDescent="0.25">
      <c r="A206" s="39" t="s">
        <v>346</v>
      </c>
      <c r="B206" s="34" t="s">
        <v>37</v>
      </c>
      <c r="C206" s="34">
        <v>10</v>
      </c>
      <c r="D206" s="34" t="s">
        <v>38</v>
      </c>
      <c r="E206" s="40" t="s">
        <v>347</v>
      </c>
      <c r="F206" s="62">
        <f t="shared" ref="F206:J208" si="176">+F207</f>
        <v>152661368237</v>
      </c>
      <c r="G206" s="62">
        <f t="shared" si="176"/>
        <v>0</v>
      </c>
      <c r="H206" s="62">
        <f t="shared" si="176"/>
        <v>0</v>
      </c>
      <c r="I206" s="62">
        <f t="shared" si="176"/>
        <v>0</v>
      </c>
      <c r="J206" s="62">
        <f t="shared" si="176"/>
        <v>0</v>
      </c>
      <c r="K206" s="62">
        <f t="shared" si="163"/>
        <v>0</v>
      </c>
      <c r="L206" s="66">
        <f>+L207</f>
        <v>152661368237</v>
      </c>
      <c r="M206" s="253">
        <f t="shared" si="173"/>
        <v>1.7632485021500877E-2</v>
      </c>
      <c r="N206" s="62">
        <f t="shared" ref="N206:W208" si="177">+N207</f>
        <v>0</v>
      </c>
      <c r="O206" s="62">
        <f t="shared" si="177"/>
        <v>152661368237</v>
      </c>
      <c r="P206" s="62">
        <f t="shared" si="177"/>
        <v>0</v>
      </c>
      <c r="Q206" s="62">
        <f t="shared" si="177"/>
        <v>82731875890</v>
      </c>
      <c r="R206" s="62">
        <f t="shared" si="177"/>
        <v>69929492347</v>
      </c>
      <c r="S206" s="62">
        <f t="shared" si="177"/>
        <v>69929492347</v>
      </c>
      <c r="T206" s="62">
        <f t="shared" si="177"/>
        <v>0</v>
      </c>
      <c r="U206" s="62">
        <f t="shared" si="177"/>
        <v>82731875890</v>
      </c>
      <c r="V206" s="62">
        <f t="shared" si="177"/>
        <v>0</v>
      </c>
      <c r="W206" s="62">
        <f t="shared" si="177"/>
        <v>0</v>
      </c>
      <c r="X206" s="38">
        <f t="shared" si="139"/>
        <v>0.5419306589834989</v>
      </c>
      <c r="Y206" s="38">
        <f t="shared" si="140"/>
        <v>0</v>
      </c>
      <c r="Z206" s="38">
        <f t="shared" si="141"/>
        <v>0</v>
      </c>
      <c r="AA206" s="38">
        <f t="shared" si="168"/>
        <v>0</v>
      </c>
      <c r="AB206" s="38" t="s">
        <v>40</v>
      </c>
    </row>
    <row r="207" spans="1:28" ht="70.5" customHeight="1" x14ac:dyDescent="0.25">
      <c r="A207" s="39" t="s">
        <v>348</v>
      </c>
      <c r="B207" s="34" t="s">
        <v>37</v>
      </c>
      <c r="C207" s="34">
        <v>10</v>
      </c>
      <c r="D207" s="34" t="s">
        <v>38</v>
      </c>
      <c r="E207" s="95" t="s">
        <v>347</v>
      </c>
      <c r="F207" s="62">
        <f t="shared" si="176"/>
        <v>152661368237</v>
      </c>
      <c r="G207" s="62">
        <f t="shared" si="176"/>
        <v>0</v>
      </c>
      <c r="H207" s="62">
        <f t="shared" si="176"/>
        <v>0</v>
      </c>
      <c r="I207" s="62">
        <f t="shared" si="176"/>
        <v>0</v>
      </c>
      <c r="J207" s="62">
        <f t="shared" si="176"/>
        <v>0</v>
      </c>
      <c r="K207" s="62">
        <f t="shared" si="163"/>
        <v>0</v>
      </c>
      <c r="L207" s="66">
        <f>+L208</f>
        <v>152661368237</v>
      </c>
      <c r="M207" s="253">
        <f t="shared" si="173"/>
        <v>1.7632485021500877E-2</v>
      </c>
      <c r="N207" s="62">
        <f t="shared" si="177"/>
        <v>0</v>
      </c>
      <c r="O207" s="62">
        <f t="shared" si="177"/>
        <v>152661368237</v>
      </c>
      <c r="P207" s="62">
        <f t="shared" si="177"/>
        <v>0</v>
      </c>
      <c r="Q207" s="62">
        <f t="shared" si="177"/>
        <v>82731875890</v>
      </c>
      <c r="R207" s="62">
        <f t="shared" si="177"/>
        <v>69929492347</v>
      </c>
      <c r="S207" s="62">
        <f t="shared" si="177"/>
        <v>69929492347</v>
      </c>
      <c r="T207" s="62">
        <f t="shared" si="177"/>
        <v>0</v>
      </c>
      <c r="U207" s="62">
        <f t="shared" si="177"/>
        <v>82731875890</v>
      </c>
      <c r="V207" s="62">
        <f t="shared" si="177"/>
        <v>0</v>
      </c>
      <c r="W207" s="62">
        <f t="shared" si="177"/>
        <v>0</v>
      </c>
      <c r="X207" s="38">
        <f t="shared" si="139"/>
        <v>0.5419306589834989</v>
      </c>
      <c r="Y207" s="38">
        <f t="shared" si="140"/>
        <v>0</v>
      </c>
      <c r="Z207" s="38">
        <f t="shared" si="141"/>
        <v>0</v>
      </c>
      <c r="AA207" s="38">
        <f t="shared" si="168"/>
        <v>0</v>
      </c>
      <c r="AB207" s="38" t="s">
        <v>40</v>
      </c>
    </row>
    <row r="208" spans="1:28" ht="32.25" customHeight="1" x14ac:dyDescent="0.25">
      <c r="A208" s="39" t="s">
        <v>349</v>
      </c>
      <c r="B208" s="34" t="s">
        <v>37</v>
      </c>
      <c r="C208" s="34">
        <v>10</v>
      </c>
      <c r="D208" s="34" t="s">
        <v>38</v>
      </c>
      <c r="E208" s="40" t="s">
        <v>268</v>
      </c>
      <c r="F208" s="62">
        <f t="shared" si="176"/>
        <v>152661368237</v>
      </c>
      <c r="G208" s="62">
        <f t="shared" si="176"/>
        <v>0</v>
      </c>
      <c r="H208" s="62">
        <f t="shared" si="176"/>
        <v>0</v>
      </c>
      <c r="I208" s="62">
        <f t="shared" si="176"/>
        <v>0</v>
      </c>
      <c r="J208" s="62">
        <f t="shared" si="176"/>
        <v>0</v>
      </c>
      <c r="K208" s="62">
        <f t="shared" si="163"/>
        <v>0</v>
      </c>
      <c r="L208" s="66">
        <f>+L209</f>
        <v>152661368237</v>
      </c>
      <c r="M208" s="253">
        <f t="shared" si="173"/>
        <v>1.7632485021500877E-2</v>
      </c>
      <c r="N208" s="62">
        <f t="shared" si="177"/>
        <v>0</v>
      </c>
      <c r="O208" s="62">
        <f t="shared" si="177"/>
        <v>152661368237</v>
      </c>
      <c r="P208" s="62">
        <f t="shared" si="177"/>
        <v>0</v>
      </c>
      <c r="Q208" s="62">
        <f t="shared" si="177"/>
        <v>82731875890</v>
      </c>
      <c r="R208" s="62">
        <f t="shared" si="177"/>
        <v>69929492347</v>
      </c>
      <c r="S208" s="62">
        <f t="shared" si="177"/>
        <v>69929492347</v>
      </c>
      <c r="T208" s="62">
        <f t="shared" si="177"/>
        <v>0</v>
      </c>
      <c r="U208" s="62">
        <f t="shared" si="177"/>
        <v>82731875890</v>
      </c>
      <c r="V208" s="62">
        <f t="shared" si="177"/>
        <v>0</v>
      </c>
      <c r="W208" s="62">
        <f t="shared" si="177"/>
        <v>0</v>
      </c>
      <c r="X208" s="38">
        <f t="shared" ref="X208:X274" si="178">+Q208/L208</f>
        <v>0.5419306589834989</v>
      </c>
      <c r="Y208" s="38">
        <f t="shared" ref="Y208:Y274" si="179">+T208/L208</f>
        <v>0</v>
      </c>
      <c r="Z208" s="38">
        <f t="shared" ref="Z208:Z274" si="180">+V208/L208</f>
        <v>0</v>
      </c>
      <c r="AA208" s="38">
        <f t="shared" si="168"/>
        <v>0</v>
      </c>
      <c r="AB208" s="38" t="s">
        <v>40</v>
      </c>
    </row>
    <row r="209" spans="1:28" ht="30" customHeight="1" x14ac:dyDescent="0.25">
      <c r="A209" s="43" t="s">
        <v>350</v>
      </c>
      <c r="B209" s="44" t="s">
        <v>37</v>
      </c>
      <c r="C209" s="44">
        <v>10</v>
      </c>
      <c r="D209" s="44" t="s">
        <v>38</v>
      </c>
      <c r="E209" s="45" t="s">
        <v>258</v>
      </c>
      <c r="F209" s="46">
        <v>152661368237</v>
      </c>
      <c r="G209" s="46">
        <v>0</v>
      </c>
      <c r="H209" s="46">
        <v>0</v>
      </c>
      <c r="I209" s="46">
        <v>0</v>
      </c>
      <c r="J209" s="46">
        <v>0</v>
      </c>
      <c r="K209" s="46">
        <f t="shared" si="163"/>
        <v>0</v>
      </c>
      <c r="L209" s="56">
        <f>+F209+K209</f>
        <v>152661368237</v>
      </c>
      <c r="M209" s="266">
        <f t="shared" si="173"/>
        <v>1.7632485021500877E-2</v>
      </c>
      <c r="N209" s="46">
        <v>0</v>
      </c>
      <c r="O209" s="46">
        <v>152661368237</v>
      </c>
      <c r="P209" s="46">
        <f>L209-O209</f>
        <v>0</v>
      </c>
      <c r="Q209" s="46">
        <v>82731875890</v>
      </c>
      <c r="R209" s="46">
        <f>+L209-Q209</f>
        <v>69929492347</v>
      </c>
      <c r="S209" s="46">
        <f>O209-Q209</f>
        <v>69929492347</v>
      </c>
      <c r="T209" s="46">
        <v>0</v>
      </c>
      <c r="U209" s="46">
        <f>+Q209-T209</f>
        <v>82731875890</v>
      </c>
      <c r="V209" s="46">
        <v>0</v>
      </c>
      <c r="W209" s="48">
        <f>+T209-V209</f>
        <v>0</v>
      </c>
      <c r="X209" s="49">
        <f t="shared" si="178"/>
        <v>0.5419306589834989</v>
      </c>
      <c r="Y209" s="49">
        <f t="shared" si="179"/>
        <v>0</v>
      </c>
      <c r="Z209" s="49">
        <f t="shared" si="180"/>
        <v>0</v>
      </c>
      <c r="AA209" s="49">
        <f t="shared" si="168"/>
        <v>0</v>
      </c>
      <c r="AB209" s="49" t="s">
        <v>40</v>
      </c>
    </row>
    <row r="210" spans="1:28" ht="70.5" customHeight="1" x14ac:dyDescent="0.25">
      <c r="A210" s="39" t="s">
        <v>351</v>
      </c>
      <c r="B210" s="34" t="s">
        <v>37</v>
      </c>
      <c r="C210" s="34">
        <v>10</v>
      </c>
      <c r="D210" s="34" t="s">
        <v>38</v>
      </c>
      <c r="E210" s="40" t="s">
        <v>352</v>
      </c>
      <c r="F210" s="62">
        <f t="shared" ref="F210:J212" si="181">+F211</f>
        <v>358538368230</v>
      </c>
      <c r="G210" s="62">
        <f t="shared" si="181"/>
        <v>0</v>
      </c>
      <c r="H210" s="62">
        <f t="shared" si="181"/>
        <v>0</v>
      </c>
      <c r="I210" s="62">
        <f t="shared" si="181"/>
        <v>0</v>
      </c>
      <c r="J210" s="62">
        <f t="shared" si="181"/>
        <v>0</v>
      </c>
      <c r="K210" s="62">
        <f t="shared" si="163"/>
        <v>0</v>
      </c>
      <c r="L210" s="66">
        <f>+L211</f>
        <v>358538368230</v>
      </c>
      <c r="M210" s="253">
        <f t="shared" si="173"/>
        <v>4.1411409320230491E-2</v>
      </c>
      <c r="N210" s="62">
        <f t="shared" ref="N210:W212" si="182">+N211</f>
        <v>0</v>
      </c>
      <c r="O210" s="62">
        <f t="shared" si="182"/>
        <v>358538368230</v>
      </c>
      <c r="P210" s="62">
        <f t="shared" si="182"/>
        <v>0</v>
      </c>
      <c r="Q210" s="62">
        <f t="shared" si="182"/>
        <v>257692585589</v>
      </c>
      <c r="R210" s="62">
        <f t="shared" si="182"/>
        <v>100845782641</v>
      </c>
      <c r="S210" s="62">
        <f t="shared" si="182"/>
        <v>100845782641</v>
      </c>
      <c r="T210" s="62">
        <f t="shared" si="182"/>
        <v>0</v>
      </c>
      <c r="U210" s="62">
        <f t="shared" si="182"/>
        <v>257692585589</v>
      </c>
      <c r="V210" s="62">
        <f t="shared" si="182"/>
        <v>0</v>
      </c>
      <c r="W210" s="62">
        <f t="shared" si="182"/>
        <v>0</v>
      </c>
      <c r="X210" s="38">
        <f t="shared" si="178"/>
        <v>0.71873084841980395</v>
      </c>
      <c r="Y210" s="38">
        <f t="shared" si="179"/>
        <v>0</v>
      </c>
      <c r="Z210" s="38">
        <f t="shared" si="180"/>
        <v>0</v>
      </c>
      <c r="AA210" s="38">
        <f t="shared" si="168"/>
        <v>0</v>
      </c>
      <c r="AB210" s="38" t="s">
        <v>40</v>
      </c>
    </row>
    <row r="211" spans="1:28" ht="70.5" customHeight="1" x14ac:dyDescent="0.25">
      <c r="A211" s="39" t="s">
        <v>353</v>
      </c>
      <c r="B211" s="34" t="s">
        <v>37</v>
      </c>
      <c r="C211" s="34">
        <v>10</v>
      </c>
      <c r="D211" s="34" t="s">
        <v>38</v>
      </c>
      <c r="E211" s="95" t="s">
        <v>352</v>
      </c>
      <c r="F211" s="62">
        <f t="shared" si="181"/>
        <v>358538368230</v>
      </c>
      <c r="G211" s="62">
        <f t="shared" si="181"/>
        <v>0</v>
      </c>
      <c r="H211" s="62">
        <f t="shared" si="181"/>
        <v>0</v>
      </c>
      <c r="I211" s="62">
        <f t="shared" si="181"/>
        <v>0</v>
      </c>
      <c r="J211" s="62">
        <f t="shared" si="181"/>
        <v>0</v>
      </c>
      <c r="K211" s="62">
        <f t="shared" si="163"/>
        <v>0</v>
      </c>
      <c r="L211" s="66">
        <f>+L212</f>
        <v>358538368230</v>
      </c>
      <c r="M211" s="253">
        <f t="shared" si="173"/>
        <v>4.1411409320230491E-2</v>
      </c>
      <c r="N211" s="62">
        <f t="shared" si="182"/>
        <v>0</v>
      </c>
      <c r="O211" s="62">
        <f t="shared" si="182"/>
        <v>358538368230</v>
      </c>
      <c r="P211" s="62">
        <f t="shared" si="182"/>
        <v>0</v>
      </c>
      <c r="Q211" s="62">
        <f t="shared" si="182"/>
        <v>257692585589</v>
      </c>
      <c r="R211" s="62">
        <f t="shared" si="182"/>
        <v>100845782641</v>
      </c>
      <c r="S211" s="62">
        <f t="shared" si="182"/>
        <v>100845782641</v>
      </c>
      <c r="T211" s="62">
        <f t="shared" si="182"/>
        <v>0</v>
      </c>
      <c r="U211" s="62">
        <f t="shared" si="182"/>
        <v>257692585589</v>
      </c>
      <c r="V211" s="62">
        <f t="shared" si="182"/>
        <v>0</v>
      </c>
      <c r="W211" s="62">
        <f t="shared" si="182"/>
        <v>0</v>
      </c>
      <c r="X211" s="38">
        <f t="shared" si="178"/>
        <v>0.71873084841980395</v>
      </c>
      <c r="Y211" s="38">
        <f t="shared" si="179"/>
        <v>0</v>
      </c>
      <c r="Z211" s="38">
        <f t="shared" si="180"/>
        <v>0</v>
      </c>
      <c r="AA211" s="38">
        <f t="shared" si="168"/>
        <v>0</v>
      </c>
      <c r="AB211" s="38" t="s">
        <v>40</v>
      </c>
    </row>
    <row r="212" spans="1:28" ht="34.5" customHeight="1" x14ac:dyDescent="0.25">
      <c r="A212" s="39" t="s">
        <v>354</v>
      </c>
      <c r="B212" s="34" t="s">
        <v>37</v>
      </c>
      <c r="C212" s="34">
        <v>10</v>
      </c>
      <c r="D212" s="34" t="s">
        <v>38</v>
      </c>
      <c r="E212" s="40" t="s">
        <v>268</v>
      </c>
      <c r="F212" s="62">
        <f t="shared" si="181"/>
        <v>358538368230</v>
      </c>
      <c r="G212" s="62">
        <f t="shared" si="181"/>
        <v>0</v>
      </c>
      <c r="H212" s="62">
        <f t="shared" si="181"/>
        <v>0</v>
      </c>
      <c r="I212" s="62">
        <f t="shared" si="181"/>
        <v>0</v>
      </c>
      <c r="J212" s="62">
        <f t="shared" si="181"/>
        <v>0</v>
      </c>
      <c r="K212" s="62">
        <f t="shared" si="163"/>
        <v>0</v>
      </c>
      <c r="L212" s="66">
        <f>+L213</f>
        <v>358538368230</v>
      </c>
      <c r="M212" s="253">
        <f t="shared" si="173"/>
        <v>4.1411409320230491E-2</v>
      </c>
      <c r="N212" s="62">
        <f t="shared" si="182"/>
        <v>0</v>
      </c>
      <c r="O212" s="62">
        <f t="shared" si="182"/>
        <v>358538368230</v>
      </c>
      <c r="P212" s="62">
        <f t="shared" si="182"/>
        <v>0</v>
      </c>
      <c r="Q212" s="62">
        <f t="shared" si="182"/>
        <v>257692585589</v>
      </c>
      <c r="R212" s="62">
        <f t="shared" si="182"/>
        <v>100845782641</v>
      </c>
      <c r="S212" s="62">
        <f t="shared" si="182"/>
        <v>100845782641</v>
      </c>
      <c r="T212" s="62">
        <f t="shared" si="182"/>
        <v>0</v>
      </c>
      <c r="U212" s="62">
        <f t="shared" si="182"/>
        <v>257692585589</v>
      </c>
      <c r="V212" s="62">
        <f t="shared" si="182"/>
        <v>0</v>
      </c>
      <c r="W212" s="62">
        <f t="shared" si="182"/>
        <v>0</v>
      </c>
      <c r="X212" s="38">
        <f t="shared" si="178"/>
        <v>0.71873084841980395</v>
      </c>
      <c r="Y212" s="38">
        <f t="shared" si="179"/>
        <v>0</v>
      </c>
      <c r="Z212" s="38">
        <f t="shared" si="180"/>
        <v>0</v>
      </c>
      <c r="AA212" s="38">
        <f t="shared" si="168"/>
        <v>0</v>
      </c>
      <c r="AB212" s="38" t="s">
        <v>40</v>
      </c>
    </row>
    <row r="213" spans="1:28" ht="30" customHeight="1" x14ac:dyDescent="0.25">
      <c r="A213" s="43" t="s">
        <v>355</v>
      </c>
      <c r="B213" s="44" t="s">
        <v>37</v>
      </c>
      <c r="C213" s="44">
        <v>10</v>
      </c>
      <c r="D213" s="44" t="s">
        <v>38</v>
      </c>
      <c r="E213" s="45" t="s">
        <v>258</v>
      </c>
      <c r="F213" s="46">
        <v>358538368230</v>
      </c>
      <c r="G213" s="46">
        <v>0</v>
      </c>
      <c r="H213" s="46">
        <v>0</v>
      </c>
      <c r="I213" s="46">
        <v>0</v>
      </c>
      <c r="J213" s="46">
        <v>0</v>
      </c>
      <c r="K213" s="46">
        <f t="shared" si="163"/>
        <v>0</v>
      </c>
      <c r="L213" s="56">
        <f>+F213+K213</f>
        <v>358538368230</v>
      </c>
      <c r="M213" s="266">
        <f t="shared" si="173"/>
        <v>4.1411409320230491E-2</v>
      </c>
      <c r="N213" s="46">
        <v>0</v>
      </c>
      <c r="O213" s="46">
        <v>358538368230</v>
      </c>
      <c r="P213" s="46">
        <f>L213-O213</f>
        <v>0</v>
      </c>
      <c r="Q213" s="46">
        <v>257692585589</v>
      </c>
      <c r="R213" s="46">
        <f>+L213-Q213</f>
        <v>100845782641</v>
      </c>
      <c r="S213" s="46">
        <f>O213-Q213</f>
        <v>100845782641</v>
      </c>
      <c r="T213" s="46">
        <v>0</v>
      </c>
      <c r="U213" s="46">
        <f>+Q213-T213</f>
        <v>257692585589</v>
      </c>
      <c r="V213" s="46">
        <v>0</v>
      </c>
      <c r="W213" s="48">
        <f>+T213-V213</f>
        <v>0</v>
      </c>
      <c r="X213" s="49">
        <f t="shared" si="178"/>
        <v>0.71873084841980395</v>
      </c>
      <c r="Y213" s="49">
        <f t="shared" si="179"/>
        <v>0</v>
      </c>
      <c r="Z213" s="49">
        <f t="shared" si="180"/>
        <v>0</v>
      </c>
      <c r="AA213" s="49">
        <f t="shared" si="168"/>
        <v>0</v>
      </c>
      <c r="AB213" s="49" t="s">
        <v>40</v>
      </c>
    </row>
    <row r="214" spans="1:28" ht="65.25" customHeight="1" x14ac:dyDescent="0.25">
      <c r="A214" s="39" t="s">
        <v>356</v>
      </c>
      <c r="B214" s="34" t="s">
        <v>37</v>
      </c>
      <c r="C214" s="34">
        <v>10</v>
      </c>
      <c r="D214" s="34" t="s">
        <v>38</v>
      </c>
      <c r="E214" s="40" t="s">
        <v>357</v>
      </c>
      <c r="F214" s="62">
        <f t="shared" ref="F214:J216" si="183">+F215</f>
        <v>115560588109</v>
      </c>
      <c r="G214" s="62">
        <f t="shared" si="183"/>
        <v>0</v>
      </c>
      <c r="H214" s="62">
        <f t="shared" si="183"/>
        <v>0</v>
      </c>
      <c r="I214" s="62">
        <f t="shared" si="183"/>
        <v>0</v>
      </c>
      <c r="J214" s="62">
        <f t="shared" si="183"/>
        <v>0</v>
      </c>
      <c r="K214" s="62">
        <f t="shared" si="163"/>
        <v>0</v>
      </c>
      <c r="L214" s="66">
        <f>+L215</f>
        <v>115560588109</v>
      </c>
      <c r="M214" s="253">
        <f t="shared" si="173"/>
        <v>1.3347321345531632E-2</v>
      </c>
      <c r="N214" s="62">
        <f t="shared" ref="N214:W216" si="184">+N215</f>
        <v>0</v>
      </c>
      <c r="O214" s="62">
        <f t="shared" si="184"/>
        <v>115560588109</v>
      </c>
      <c r="P214" s="62">
        <f t="shared" si="184"/>
        <v>0</v>
      </c>
      <c r="Q214" s="62">
        <f t="shared" si="184"/>
        <v>87987482900</v>
      </c>
      <c r="R214" s="62">
        <f t="shared" si="184"/>
        <v>27573105209</v>
      </c>
      <c r="S214" s="62">
        <f t="shared" si="184"/>
        <v>27573105209</v>
      </c>
      <c r="T214" s="62">
        <f t="shared" si="184"/>
        <v>0</v>
      </c>
      <c r="U214" s="62">
        <f t="shared" si="184"/>
        <v>87987482900</v>
      </c>
      <c r="V214" s="62">
        <f t="shared" si="184"/>
        <v>0</v>
      </c>
      <c r="W214" s="62">
        <f t="shared" si="184"/>
        <v>0</v>
      </c>
      <c r="X214" s="38">
        <f t="shared" si="178"/>
        <v>0.76139698092404762</v>
      </c>
      <c r="Y214" s="38">
        <f t="shared" si="179"/>
        <v>0</v>
      </c>
      <c r="Z214" s="38">
        <f t="shared" si="180"/>
        <v>0</v>
      </c>
      <c r="AA214" s="38">
        <f t="shared" si="168"/>
        <v>0</v>
      </c>
      <c r="AB214" s="38" t="s">
        <v>40</v>
      </c>
    </row>
    <row r="215" spans="1:28" ht="65.25" customHeight="1" x14ac:dyDescent="0.25">
      <c r="A215" s="39" t="s">
        <v>358</v>
      </c>
      <c r="B215" s="34" t="s">
        <v>37</v>
      </c>
      <c r="C215" s="34">
        <v>10</v>
      </c>
      <c r="D215" s="34" t="s">
        <v>38</v>
      </c>
      <c r="E215" s="95" t="s">
        <v>357</v>
      </c>
      <c r="F215" s="62">
        <f t="shared" si="183"/>
        <v>115560588109</v>
      </c>
      <c r="G215" s="62">
        <f t="shared" si="183"/>
        <v>0</v>
      </c>
      <c r="H215" s="62">
        <f t="shared" si="183"/>
        <v>0</v>
      </c>
      <c r="I215" s="62">
        <f t="shared" si="183"/>
        <v>0</v>
      </c>
      <c r="J215" s="62">
        <f t="shared" si="183"/>
        <v>0</v>
      </c>
      <c r="K215" s="62">
        <f t="shared" si="163"/>
        <v>0</v>
      </c>
      <c r="L215" s="66">
        <f>+L216</f>
        <v>115560588109</v>
      </c>
      <c r="M215" s="253">
        <f t="shared" si="173"/>
        <v>1.3347321345531632E-2</v>
      </c>
      <c r="N215" s="62">
        <f t="shared" si="184"/>
        <v>0</v>
      </c>
      <c r="O215" s="62">
        <f t="shared" si="184"/>
        <v>115560588109</v>
      </c>
      <c r="P215" s="62">
        <f t="shared" si="184"/>
        <v>0</v>
      </c>
      <c r="Q215" s="62">
        <f t="shared" si="184"/>
        <v>87987482900</v>
      </c>
      <c r="R215" s="62">
        <f t="shared" si="184"/>
        <v>27573105209</v>
      </c>
      <c r="S215" s="62">
        <f t="shared" si="184"/>
        <v>27573105209</v>
      </c>
      <c r="T215" s="62">
        <f t="shared" si="184"/>
        <v>0</v>
      </c>
      <c r="U215" s="62">
        <f t="shared" si="184"/>
        <v>87987482900</v>
      </c>
      <c r="V215" s="62">
        <f t="shared" si="184"/>
        <v>0</v>
      </c>
      <c r="W215" s="62">
        <f t="shared" si="184"/>
        <v>0</v>
      </c>
      <c r="X215" s="38">
        <f t="shared" si="178"/>
        <v>0.76139698092404762</v>
      </c>
      <c r="Y215" s="38">
        <f t="shared" si="179"/>
        <v>0</v>
      </c>
      <c r="Z215" s="38">
        <f t="shared" si="180"/>
        <v>0</v>
      </c>
      <c r="AA215" s="38">
        <f t="shared" si="168"/>
        <v>0</v>
      </c>
      <c r="AB215" s="38" t="s">
        <v>40</v>
      </c>
    </row>
    <row r="216" spans="1:28" ht="38.25" customHeight="1" x14ac:dyDescent="0.25">
      <c r="A216" s="39" t="s">
        <v>359</v>
      </c>
      <c r="B216" s="34" t="s">
        <v>37</v>
      </c>
      <c r="C216" s="34">
        <v>10</v>
      </c>
      <c r="D216" s="34" t="s">
        <v>38</v>
      </c>
      <c r="E216" s="40" t="s">
        <v>268</v>
      </c>
      <c r="F216" s="62">
        <f t="shared" si="183"/>
        <v>115560588109</v>
      </c>
      <c r="G216" s="62">
        <f t="shared" si="183"/>
        <v>0</v>
      </c>
      <c r="H216" s="62">
        <f t="shared" si="183"/>
        <v>0</v>
      </c>
      <c r="I216" s="62">
        <f t="shared" si="183"/>
        <v>0</v>
      </c>
      <c r="J216" s="62">
        <f t="shared" si="183"/>
        <v>0</v>
      </c>
      <c r="K216" s="62">
        <f>+K217</f>
        <v>0</v>
      </c>
      <c r="L216" s="66">
        <f>+L217</f>
        <v>115560588109</v>
      </c>
      <c r="M216" s="253">
        <f t="shared" si="173"/>
        <v>1.3347321345531632E-2</v>
      </c>
      <c r="N216" s="62">
        <f t="shared" si="184"/>
        <v>0</v>
      </c>
      <c r="O216" s="62">
        <f t="shared" si="184"/>
        <v>115560588109</v>
      </c>
      <c r="P216" s="62">
        <f t="shared" si="184"/>
        <v>0</v>
      </c>
      <c r="Q216" s="62">
        <f t="shared" si="184"/>
        <v>87987482900</v>
      </c>
      <c r="R216" s="62">
        <f t="shared" si="184"/>
        <v>27573105209</v>
      </c>
      <c r="S216" s="62">
        <f t="shared" si="184"/>
        <v>27573105209</v>
      </c>
      <c r="T216" s="62">
        <f t="shared" si="184"/>
        <v>0</v>
      </c>
      <c r="U216" s="62">
        <f t="shared" si="184"/>
        <v>87987482900</v>
      </c>
      <c r="V216" s="62">
        <f t="shared" si="184"/>
        <v>0</v>
      </c>
      <c r="W216" s="62">
        <f t="shared" si="184"/>
        <v>0</v>
      </c>
      <c r="X216" s="38">
        <f t="shared" si="178"/>
        <v>0.76139698092404762</v>
      </c>
      <c r="Y216" s="38">
        <f t="shared" si="179"/>
        <v>0</v>
      </c>
      <c r="Z216" s="38">
        <f t="shared" si="180"/>
        <v>0</v>
      </c>
      <c r="AA216" s="38">
        <f t="shared" si="168"/>
        <v>0</v>
      </c>
      <c r="AB216" s="38" t="s">
        <v>40</v>
      </c>
    </row>
    <row r="217" spans="1:28" ht="30" customHeight="1" x14ac:dyDescent="0.25">
      <c r="A217" s="43" t="s">
        <v>360</v>
      </c>
      <c r="B217" s="44" t="s">
        <v>37</v>
      </c>
      <c r="C217" s="44">
        <v>10</v>
      </c>
      <c r="D217" s="44" t="s">
        <v>38</v>
      </c>
      <c r="E217" s="45" t="s">
        <v>258</v>
      </c>
      <c r="F217" s="46">
        <v>115560588109</v>
      </c>
      <c r="G217" s="46">
        <v>0</v>
      </c>
      <c r="H217" s="46">
        <v>0</v>
      </c>
      <c r="I217" s="46">
        <v>0</v>
      </c>
      <c r="J217" s="46">
        <v>0</v>
      </c>
      <c r="K217" s="46">
        <f t="shared" ref="K217:K225" si="185">+G217-H217+I217-J217</f>
        <v>0</v>
      </c>
      <c r="L217" s="56">
        <f>+F217+K217</f>
        <v>115560588109</v>
      </c>
      <c r="M217" s="266">
        <f t="shared" si="173"/>
        <v>1.3347321345531632E-2</v>
      </c>
      <c r="N217" s="46">
        <v>0</v>
      </c>
      <c r="O217" s="46">
        <v>115560588109</v>
      </c>
      <c r="P217" s="46">
        <f>L217-O217</f>
        <v>0</v>
      </c>
      <c r="Q217" s="46">
        <v>87987482900</v>
      </c>
      <c r="R217" s="46">
        <f>+L217-Q217</f>
        <v>27573105209</v>
      </c>
      <c r="S217" s="46">
        <f>O217-Q217</f>
        <v>27573105209</v>
      </c>
      <c r="T217" s="46">
        <v>0</v>
      </c>
      <c r="U217" s="46">
        <f>+Q217-T217</f>
        <v>87987482900</v>
      </c>
      <c r="V217" s="46">
        <v>0</v>
      </c>
      <c r="W217" s="48">
        <f>+T217-V217</f>
        <v>0</v>
      </c>
      <c r="X217" s="49">
        <f t="shared" si="178"/>
        <v>0.76139698092404762</v>
      </c>
      <c r="Y217" s="49">
        <f t="shared" si="179"/>
        <v>0</v>
      </c>
      <c r="Z217" s="49">
        <f t="shared" si="180"/>
        <v>0</v>
      </c>
      <c r="AA217" s="49">
        <f t="shared" si="168"/>
        <v>0</v>
      </c>
      <c r="AB217" s="49" t="s">
        <v>40</v>
      </c>
    </row>
    <row r="218" spans="1:28" ht="64.5" customHeight="1" x14ac:dyDescent="0.25">
      <c r="A218" s="39" t="s">
        <v>361</v>
      </c>
      <c r="B218" s="34" t="s">
        <v>37</v>
      </c>
      <c r="C218" s="34">
        <v>10</v>
      </c>
      <c r="D218" s="34" t="s">
        <v>38</v>
      </c>
      <c r="E218" s="40" t="s">
        <v>362</v>
      </c>
      <c r="F218" s="62">
        <f t="shared" ref="F218:J220" si="186">+F219</f>
        <v>354209260659</v>
      </c>
      <c r="G218" s="62">
        <f t="shared" si="186"/>
        <v>0</v>
      </c>
      <c r="H218" s="62">
        <f t="shared" si="186"/>
        <v>0</v>
      </c>
      <c r="I218" s="62">
        <f t="shared" si="186"/>
        <v>0</v>
      </c>
      <c r="J218" s="62">
        <f t="shared" si="186"/>
        <v>0</v>
      </c>
      <c r="K218" s="62">
        <f t="shared" si="185"/>
        <v>0</v>
      </c>
      <c r="L218" s="66">
        <f>+L219</f>
        <v>354209260659</v>
      </c>
      <c r="M218" s="253">
        <f t="shared" si="173"/>
        <v>4.0911394645374306E-2</v>
      </c>
      <c r="N218" s="62">
        <f t="shared" ref="N218:W220" si="187">+N219</f>
        <v>0</v>
      </c>
      <c r="O218" s="62">
        <f t="shared" si="187"/>
        <v>354209260659</v>
      </c>
      <c r="P218" s="62">
        <f t="shared" si="187"/>
        <v>0</v>
      </c>
      <c r="Q218" s="62">
        <f t="shared" si="187"/>
        <v>279289515975</v>
      </c>
      <c r="R218" s="62">
        <f t="shared" si="187"/>
        <v>74919744684</v>
      </c>
      <c r="S218" s="62">
        <f t="shared" si="187"/>
        <v>74919744684</v>
      </c>
      <c r="T218" s="62">
        <f t="shared" si="187"/>
        <v>0</v>
      </c>
      <c r="U218" s="62">
        <f t="shared" si="187"/>
        <v>279289515975</v>
      </c>
      <c r="V218" s="62">
        <f t="shared" si="187"/>
        <v>0</v>
      </c>
      <c r="W218" s="62">
        <f t="shared" si="187"/>
        <v>0</v>
      </c>
      <c r="X218" s="38">
        <f t="shared" si="178"/>
        <v>0.78848733501599266</v>
      </c>
      <c r="Y218" s="38">
        <f t="shared" si="179"/>
        <v>0</v>
      </c>
      <c r="Z218" s="38">
        <f t="shared" si="180"/>
        <v>0</v>
      </c>
      <c r="AA218" s="38">
        <f t="shared" si="168"/>
        <v>0</v>
      </c>
      <c r="AB218" s="38" t="s">
        <v>40</v>
      </c>
    </row>
    <row r="219" spans="1:28" ht="64.5" customHeight="1" x14ac:dyDescent="0.25">
      <c r="A219" s="39" t="s">
        <v>363</v>
      </c>
      <c r="B219" s="34" t="s">
        <v>37</v>
      </c>
      <c r="C219" s="34">
        <v>10</v>
      </c>
      <c r="D219" s="34" t="s">
        <v>38</v>
      </c>
      <c r="E219" s="40" t="s">
        <v>362</v>
      </c>
      <c r="F219" s="62">
        <f t="shared" si="186"/>
        <v>354209260659</v>
      </c>
      <c r="G219" s="62">
        <f t="shared" si="186"/>
        <v>0</v>
      </c>
      <c r="H219" s="62">
        <f t="shared" si="186"/>
        <v>0</v>
      </c>
      <c r="I219" s="62">
        <f t="shared" si="186"/>
        <v>0</v>
      </c>
      <c r="J219" s="62">
        <f t="shared" si="186"/>
        <v>0</v>
      </c>
      <c r="K219" s="62">
        <f t="shared" si="185"/>
        <v>0</v>
      </c>
      <c r="L219" s="66">
        <f>+L220</f>
        <v>354209260659</v>
      </c>
      <c r="M219" s="253">
        <f t="shared" si="173"/>
        <v>4.0911394645374306E-2</v>
      </c>
      <c r="N219" s="62">
        <f t="shared" si="187"/>
        <v>0</v>
      </c>
      <c r="O219" s="62">
        <f t="shared" si="187"/>
        <v>354209260659</v>
      </c>
      <c r="P219" s="62">
        <f t="shared" si="187"/>
        <v>0</v>
      </c>
      <c r="Q219" s="62">
        <f t="shared" si="187"/>
        <v>279289515975</v>
      </c>
      <c r="R219" s="62">
        <f t="shared" si="187"/>
        <v>74919744684</v>
      </c>
      <c r="S219" s="62">
        <f t="shared" si="187"/>
        <v>74919744684</v>
      </c>
      <c r="T219" s="62">
        <f t="shared" si="187"/>
        <v>0</v>
      </c>
      <c r="U219" s="62">
        <f t="shared" si="187"/>
        <v>279289515975</v>
      </c>
      <c r="V219" s="62">
        <f t="shared" si="187"/>
        <v>0</v>
      </c>
      <c r="W219" s="62">
        <f t="shared" si="187"/>
        <v>0</v>
      </c>
      <c r="X219" s="38">
        <f t="shared" si="178"/>
        <v>0.78848733501599266</v>
      </c>
      <c r="Y219" s="38">
        <f t="shared" si="179"/>
        <v>0</v>
      </c>
      <c r="Z219" s="38">
        <f t="shared" si="180"/>
        <v>0</v>
      </c>
      <c r="AA219" s="38">
        <f t="shared" si="168"/>
        <v>0</v>
      </c>
      <c r="AB219" s="38" t="s">
        <v>40</v>
      </c>
    </row>
    <row r="220" spans="1:28" ht="38.25" customHeight="1" x14ac:dyDescent="0.25">
      <c r="A220" s="39" t="s">
        <v>364</v>
      </c>
      <c r="B220" s="34" t="s">
        <v>37</v>
      </c>
      <c r="C220" s="34">
        <v>10</v>
      </c>
      <c r="D220" s="34" t="s">
        <v>38</v>
      </c>
      <c r="E220" s="40" t="s">
        <v>268</v>
      </c>
      <c r="F220" s="62">
        <f t="shared" si="186"/>
        <v>354209260659</v>
      </c>
      <c r="G220" s="62">
        <f t="shared" si="186"/>
        <v>0</v>
      </c>
      <c r="H220" s="62">
        <f t="shared" si="186"/>
        <v>0</v>
      </c>
      <c r="I220" s="62">
        <f t="shared" si="186"/>
        <v>0</v>
      </c>
      <c r="J220" s="62">
        <f t="shared" si="186"/>
        <v>0</v>
      </c>
      <c r="K220" s="62">
        <f t="shared" si="185"/>
        <v>0</v>
      </c>
      <c r="L220" s="66">
        <f>+L221</f>
        <v>354209260659</v>
      </c>
      <c r="M220" s="253">
        <f t="shared" si="173"/>
        <v>4.0911394645374306E-2</v>
      </c>
      <c r="N220" s="62">
        <f t="shared" si="187"/>
        <v>0</v>
      </c>
      <c r="O220" s="62">
        <f t="shared" si="187"/>
        <v>354209260659</v>
      </c>
      <c r="P220" s="62">
        <f t="shared" si="187"/>
        <v>0</v>
      </c>
      <c r="Q220" s="62">
        <f t="shared" si="187"/>
        <v>279289515975</v>
      </c>
      <c r="R220" s="62">
        <f t="shared" si="187"/>
        <v>74919744684</v>
      </c>
      <c r="S220" s="62">
        <f t="shared" si="187"/>
        <v>74919744684</v>
      </c>
      <c r="T220" s="62">
        <f t="shared" si="187"/>
        <v>0</v>
      </c>
      <c r="U220" s="62">
        <f t="shared" si="187"/>
        <v>279289515975</v>
      </c>
      <c r="V220" s="62">
        <f t="shared" si="187"/>
        <v>0</v>
      </c>
      <c r="W220" s="62">
        <f t="shared" si="187"/>
        <v>0</v>
      </c>
      <c r="X220" s="38">
        <f t="shared" si="178"/>
        <v>0.78848733501599266</v>
      </c>
      <c r="Y220" s="38">
        <f t="shared" si="179"/>
        <v>0</v>
      </c>
      <c r="Z220" s="38">
        <f t="shared" si="180"/>
        <v>0</v>
      </c>
      <c r="AA220" s="38">
        <f t="shared" si="168"/>
        <v>0</v>
      </c>
      <c r="AB220" s="38" t="s">
        <v>40</v>
      </c>
    </row>
    <row r="221" spans="1:28" ht="30" customHeight="1" x14ac:dyDescent="0.25">
      <c r="A221" s="43" t="s">
        <v>365</v>
      </c>
      <c r="B221" s="44" t="s">
        <v>37</v>
      </c>
      <c r="C221" s="44">
        <v>10</v>
      </c>
      <c r="D221" s="44" t="s">
        <v>38</v>
      </c>
      <c r="E221" s="45" t="s">
        <v>258</v>
      </c>
      <c r="F221" s="46">
        <v>354209260659</v>
      </c>
      <c r="G221" s="46">
        <v>0</v>
      </c>
      <c r="H221" s="46">
        <v>0</v>
      </c>
      <c r="I221" s="46">
        <v>0</v>
      </c>
      <c r="J221" s="46">
        <v>0</v>
      </c>
      <c r="K221" s="46">
        <f t="shared" si="185"/>
        <v>0</v>
      </c>
      <c r="L221" s="56">
        <f>+F221+K221</f>
        <v>354209260659</v>
      </c>
      <c r="M221" s="266">
        <f t="shared" si="173"/>
        <v>4.0911394645374306E-2</v>
      </c>
      <c r="N221" s="46">
        <v>0</v>
      </c>
      <c r="O221" s="46">
        <v>354209260659</v>
      </c>
      <c r="P221" s="46">
        <f>L221-O221</f>
        <v>0</v>
      </c>
      <c r="Q221" s="46">
        <v>279289515975</v>
      </c>
      <c r="R221" s="46">
        <f>+L221-Q221</f>
        <v>74919744684</v>
      </c>
      <c r="S221" s="46">
        <f>O221-Q221</f>
        <v>74919744684</v>
      </c>
      <c r="T221" s="46">
        <v>0</v>
      </c>
      <c r="U221" s="46">
        <f>+Q221-T221</f>
        <v>279289515975</v>
      </c>
      <c r="V221" s="46">
        <v>0</v>
      </c>
      <c r="W221" s="48">
        <f>+T221-V221</f>
        <v>0</v>
      </c>
      <c r="X221" s="49">
        <f t="shared" si="178"/>
        <v>0.78848733501599266</v>
      </c>
      <c r="Y221" s="49">
        <f t="shared" si="179"/>
        <v>0</v>
      </c>
      <c r="Z221" s="49">
        <f t="shared" si="180"/>
        <v>0</v>
      </c>
      <c r="AA221" s="49">
        <f t="shared" si="168"/>
        <v>0</v>
      </c>
      <c r="AB221" s="49" t="s">
        <v>40</v>
      </c>
    </row>
    <row r="222" spans="1:28" ht="71.25" customHeight="1" x14ac:dyDescent="0.25">
      <c r="A222" s="39" t="s">
        <v>366</v>
      </c>
      <c r="B222" s="34" t="s">
        <v>37</v>
      </c>
      <c r="C222" s="34">
        <v>10</v>
      </c>
      <c r="D222" s="34" t="s">
        <v>38</v>
      </c>
      <c r="E222" s="40" t="s">
        <v>367</v>
      </c>
      <c r="F222" s="62">
        <f t="shared" ref="F222:J224" si="188">+F223</f>
        <v>53006481523</v>
      </c>
      <c r="G222" s="62">
        <f t="shared" si="188"/>
        <v>0</v>
      </c>
      <c r="H222" s="62">
        <f t="shared" si="188"/>
        <v>0</v>
      </c>
      <c r="I222" s="62">
        <f t="shared" si="188"/>
        <v>0</v>
      </c>
      <c r="J222" s="62">
        <f t="shared" si="188"/>
        <v>0</v>
      </c>
      <c r="K222" s="62">
        <f t="shared" si="185"/>
        <v>0</v>
      </c>
      <c r="L222" s="66">
        <f>+L223</f>
        <v>53006481523</v>
      </c>
      <c r="M222" s="42">
        <f t="shared" si="173"/>
        <v>6.1222822924381203E-3</v>
      </c>
      <c r="N222" s="62">
        <f t="shared" ref="N222:W224" si="189">+N223</f>
        <v>0</v>
      </c>
      <c r="O222" s="62">
        <f t="shared" si="189"/>
        <v>53006481523</v>
      </c>
      <c r="P222" s="62">
        <f t="shared" si="189"/>
        <v>0</v>
      </c>
      <c r="Q222" s="62">
        <f t="shared" si="189"/>
        <v>45789591224</v>
      </c>
      <c r="R222" s="62">
        <f t="shared" si="189"/>
        <v>7216890299</v>
      </c>
      <c r="S222" s="62">
        <f t="shared" si="189"/>
        <v>7216890299</v>
      </c>
      <c r="T222" s="62">
        <f t="shared" si="189"/>
        <v>0</v>
      </c>
      <c r="U222" s="62">
        <f t="shared" si="189"/>
        <v>45789591224</v>
      </c>
      <c r="V222" s="62">
        <f t="shared" si="189"/>
        <v>0</v>
      </c>
      <c r="W222" s="62">
        <f t="shared" si="189"/>
        <v>0</v>
      </c>
      <c r="X222" s="38">
        <f t="shared" si="178"/>
        <v>0.86384890881941434</v>
      </c>
      <c r="Y222" s="38">
        <f t="shared" si="179"/>
        <v>0</v>
      </c>
      <c r="Z222" s="38">
        <f t="shared" si="180"/>
        <v>0</v>
      </c>
      <c r="AA222" s="38">
        <f t="shared" si="168"/>
        <v>0</v>
      </c>
      <c r="AB222" s="38" t="s">
        <v>40</v>
      </c>
    </row>
    <row r="223" spans="1:28" ht="71.25" customHeight="1" x14ac:dyDescent="0.25">
      <c r="A223" s="39" t="s">
        <v>368</v>
      </c>
      <c r="B223" s="34" t="s">
        <v>37</v>
      </c>
      <c r="C223" s="34">
        <v>10</v>
      </c>
      <c r="D223" s="34" t="s">
        <v>38</v>
      </c>
      <c r="E223" s="95" t="s">
        <v>367</v>
      </c>
      <c r="F223" s="62">
        <f t="shared" si="188"/>
        <v>53006481523</v>
      </c>
      <c r="G223" s="62">
        <f t="shared" si="188"/>
        <v>0</v>
      </c>
      <c r="H223" s="62">
        <f t="shared" si="188"/>
        <v>0</v>
      </c>
      <c r="I223" s="62">
        <f t="shared" si="188"/>
        <v>0</v>
      </c>
      <c r="J223" s="62">
        <f t="shared" si="188"/>
        <v>0</v>
      </c>
      <c r="K223" s="62">
        <f t="shared" si="185"/>
        <v>0</v>
      </c>
      <c r="L223" s="66">
        <f>+L224</f>
        <v>53006481523</v>
      </c>
      <c r="M223" s="42">
        <f t="shared" si="173"/>
        <v>6.1222822924381203E-3</v>
      </c>
      <c r="N223" s="62">
        <f t="shared" si="189"/>
        <v>0</v>
      </c>
      <c r="O223" s="62">
        <f t="shared" si="189"/>
        <v>53006481523</v>
      </c>
      <c r="P223" s="62">
        <f t="shared" si="189"/>
        <v>0</v>
      </c>
      <c r="Q223" s="62">
        <f t="shared" si="189"/>
        <v>45789591224</v>
      </c>
      <c r="R223" s="62">
        <f t="shared" si="189"/>
        <v>7216890299</v>
      </c>
      <c r="S223" s="62">
        <f t="shared" si="189"/>
        <v>7216890299</v>
      </c>
      <c r="T223" s="62">
        <f t="shared" si="189"/>
        <v>0</v>
      </c>
      <c r="U223" s="62">
        <f t="shared" si="189"/>
        <v>45789591224</v>
      </c>
      <c r="V223" s="62">
        <f t="shared" si="189"/>
        <v>0</v>
      </c>
      <c r="W223" s="62">
        <f t="shared" si="189"/>
        <v>0</v>
      </c>
      <c r="X223" s="38">
        <f t="shared" si="178"/>
        <v>0.86384890881941434</v>
      </c>
      <c r="Y223" s="38">
        <f t="shared" si="179"/>
        <v>0</v>
      </c>
      <c r="Z223" s="38">
        <f t="shared" si="180"/>
        <v>0</v>
      </c>
      <c r="AA223" s="38">
        <f t="shared" si="168"/>
        <v>0</v>
      </c>
      <c r="AB223" s="38" t="s">
        <v>40</v>
      </c>
    </row>
    <row r="224" spans="1:28" ht="30.75" customHeight="1" x14ac:dyDescent="0.25">
      <c r="A224" s="39" t="s">
        <v>369</v>
      </c>
      <c r="B224" s="34" t="s">
        <v>37</v>
      </c>
      <c r="C224" s="34">
        <v>10</v>
      </c>
      <c r="D224" s="34" t="s">
        <v>38</v>
      </c>
      <c r="E224" s="40" t="s">
        <v>268</v>
      </c>
      <c r="F224" s="62">
        <f t="shared" si="188"/>
        <v>53006481523</v>
      </c>
      <c r="G224" s="62">
        <f t="shared" si="188"/>
        <v>0</v>
      </c>
      <c r="H224" s="62">
        <f t="shared" si="188"/>
        <v>0</v>
      </c>
      <c r="I224" s="62">
        <f t="shared" si="188"/>
        <v>0</v>
      </c>
      <c r="J224" s="62">
        <f t="shared" si="188"/>
        <v>0</v>
      </c>
      <c r="K224" s="62">
        <f t="shared" si="185"/>
        <v>0</v>
      </c>
      <c r="L224" s="66">
        <f>+L225</f>
        <v>53006481523</v>
      </c>
      <c r="M224" s="42">
        <f t="shared" si="173"/>
        <v>6.1222822924381203E-3</v>
      </c>
      <c r="N224" s="62">
        <f t="shared" si="189"/>
        <v>0</v>
      </c>
      <c r="O224" s="62">
        <f t="shared" si="189"/>
        <v>53006481523</v>
      </c>
      <c r="P224" s="62">
        <f t="shared" si="189"/>
        <v>0</v>
      </c>
      <c r="Q224" s="62">
        <f t="shared" si="189"/>
        <v>45789591224</v>
      </c>
      <c r="R224" s="62">
        <f t="shared" si="189"/>
        <v>7216890299</v>
      </c>
      <c r="S224" s="62">
        <f t="shared" si="189"/>
        <v>7216890299</v>
      </c>
      <c r="T224" s="62">
        <f t="shared" si="189"/>
        <v>0</v>
      </c>
      <c r="U224" s="62">
        <f t="shared" si="189"/>
        <v>45789591224</v>
      </c>
      <c r="V224" s="62">
        <f t="shared" si="189"/>
        <v>0</v>
      </c>
      <c r="W224" s="62">
        <f t="shared" si="189"/>
        <v>0</v>
      </c>
      <c r="X224" s="38">
        <f t="shared" si="178"/>
        <v>0.86384890881941434</v>
      </c>
      <c r="Y224" s="38">
        <f t="shared" si="179"/>
        <v>0</v>
      </c>
      <c r="Z224" s="38">
        <f t="shared" si="180"/>
        <v>0</v>
      </c>
      <c r="AA224" s="38">
        <f t="shared" si="168"/>
        <v>0</v>
      </c>
      <c r="AB224" s="38" t="s">
        <v>40</v>
      </c>
    </row>
    <row r="225" spans="1:28" ht="30" customHeight="1" x14ac:dyDescent="0.25">
      <c r="A225" s="43" t="s">
        <v>370</v>
      </c>
      <c r="B225" s="44" t="s">
        <v>37</v>
      </c>
      <c r="C225" s="44">
        <v>10</v>
      </c>
      <c r="D225" s="44" t="s">
        <v>38</v>
      </c>
      <c r="E225" s="45" t="s">
        <v>258</v>
      </c>
      <c r="F225" s="46">
        <v>53006481523</v>
      </c>
      <c r="G225" s="46">
        <v>0</v>
      </c>
      <c r="H225" s="46">
        <v>0</v>
      </c>
      <c r="I225" s="46">
        <v>0</v>
      </c>
      <c r="J225" s="46">
        <v>0</v>
      </c>
      <c r="K225" s="46">
        <f t="shared" si="185"/>
        <v>0</v>
      </c>
      <c r="L225" s="56">
        <f>+F225+K225</f>
        <v>53006481523</v>
      </c>
      <c r="M225" s="51">
        <f t="shared" si="173"/>
        <v>6.1222822924381203E-3</v>
      </c>
      <c r="N225" s="46">
        <v>0</v>
      </c>
      <c r="O225" s="46">
        <v>53006481523</v>
      </c>
      <c r="P225" s="46">
        <f>L225-O225</f>
        <v>0</v>
      </c>
      <c r="Q225" s="46">
        <v>45789591224</v>
      </c>
      <c r="R225" s="46">
        <f>+L225-Q225</f>
        <v>7216890299</v>
      </c>
      <c r="S225" s="46">
        <f>O225-Q225</f>
        <v>7216890299</v>
      </c>
      <c r="T225" s="46">
        <v>0</v>
      </c>
      <c r="U225" s="46">
        <f>+Q225-T225</f>
        <v>45789591224</v>
      </c>
      <c r="V225" s="46">
        <v>0</v>
      </c>
      <c r="W225" s="48">
        <f>+T225-V225</f>
        <v>0</v>
      </c>
      <c r="X225" s="49">
        <f t="shared" si="178"/>
        <v>0.86384890881941434</v>
      </c>
      <c r="Y225" s="49">
        <f t="shared" si="179"/>
        <v>0</v>
      </c>
      <c r="Z225" s="49">
        <f t="shared" si="180"/>
        <v>0</v>
      </c>
      <c r="AA225" s="49">
        <f t="shared" si="168"/>
        <v>0</v>
      </c>
      <c r="AB225" s="49" t="s">
        <v>40</v>
      </c>
    </row>
    <row r="226" spans="1:28" s="4" customFormat="1" ht="73.5" customHeight="1" x14ac:dyDescent="0.25">
      <c r="A226" s="96" t="s">
        <v>371</v>
      </c>
      <c r="B226" s="100" t="s">
        <v>37</v>
      </c>
      <c r="C226" s="34">
        <v>10</v>
      </c>
      <c r="D226" s="34" t="s">
        <v>38</v>
      </c>
      <c r="E226" s="95" t="s">
        <v>372</v>
      </c>
      <c r="F226" s="60">
        <f t="shared" ref="F226:L228" si="190">+F227</f>
        <v>2450000000</v>
      </c>
      <c r="G226" s="60">
        <f t="shared" si="190"/>
        <v>0</v>
      </c>
      <c r="H226" s="60">
        <f t="shared" si="190"/>
        <v>0</v>
      </c>
      <c r="I226" s="60">
        <f t="shared" si="190"/>
        <v>0</v>
      </c>
      <c r="J226" s="60">
        <f t="shared" si="190"/>
        <v>0</v>
      </c>
      <c r="K226" s="60">
        <f t="shared" si="190"/>
        <v>0</v>
      </c>
      <c r="L226" s="66">
        <f t="shared" si="190"/>
        <v>2450000000</v>
      </c>
      <c r="M226" s="42">
        <f t="shared" si="173"/>
        <v>2.8297655655497403E-4</v>
      </c>
      <c r="N226" s="60">
        <f t="shared" ref="N226:W228" si="191">+N227</f>
        <v>0</v>
      </c>
      <c r="O226" s="60">
        <f t="shared" si="191"/>
        <v>2441428435.6900001</v>
      </c>
      <c r="P226" s="60">
        <f t="shared" si="191"/>
        <v>8571564.3099999428</v>
      </c>
      <c r="Q226" s="60">
        <f t="shared" si="191"/>
        <v>2199694265.75</v>
      </c>
      <c r="R226" s="60">
        <f t="shared" si="191"/>
        <v>250305734.25</v>
      </c>
      <c r="S226" s="60">
        <f t="shared" si="191"/>
        <v>241734169.94000006</v>
      </c>
      <c r="T226" s="60">
        <f t="shared" si="191"/>
        <v>1633684686.75</v>
      </c>
      <c r="U226" s="60">
        <f t="shared" si="191"/>
        <v>566009579</v>
      </c>
      <c r="V226" s="60">
        <f t="shared" si="191"/>
        <v>1633684686.75</v>
      </c>
      <c r="W226" s="60">
        <f t="shared" si="191"/>
        <v>0</v>
      </c>
      <c r="X226" s="38">
        <f t="shared" si="178"/>
        <v>0.8978343941836735</v>
      </c>
      <c r="Y226" s="147">
        <f t="shared" si="179"/>
        <v>0.66681007622448984</v>
      </c>
      <c r="Z226" s="38">
        <f t="shared" si="180"/>
        <v>0.66681007622448984</v>
      </c>
      <c r="AA226" s="38">
        <f t="shared" si="168"/>
        <v>0.74268715984172673</v>
      </c>
      <c r="AB226" s="65">
        <f>+V226/T226</f>
        <v>1</v>
      </c>
    </row>
    <row r="227" spans="1:28" s="4" customFormat="1" ht="57" customHeight="1" x14ac:dyDescent="0.25">
      <c r="A227" s="96" t="s">
        <v>373</v>
      </c>
      <c r="B227" s="100" t="s">
        <v>37</v>
      </c>
      <c r="C227" s="34">
        <v>10</v>
      </c>
      <c r="D227" s="34" t="s">
        <v>38</v>
      </c>
      <c r="E227" s="95" t="s">
        <v>372</v>
      </c>
      <c r="F227" s="60">
        <f t="shared" si="190"/>
        <v>2450000000</v>
      </c>
      <c r="G227" s="60">
        <f t="shared" si="190"/>
        <v>0</v>
      </c>
      <c r="H227" s="60">
        <f t="shared" si="190"/>
        <v>0</v>
      </c>
      <c r="I227" s="60">
        <f t="shared" si="190"/>
        <v>0</v>
      </c>
      <c r="J227" s="60">
        <f t="shared" si="190"/>
        <v>0</v>
      </c>
      <c r="K227" s="60">
        <f t="shared" si="190"/>
        <v>0</v>
      </c>
      <c r="L227" s="66">
        <f t="shared" si="190"/>
        <v>2450000000</v>
      </c>
      <c r="M227" s="42">
        <f t="shared" si="173"/>
        <v>2.8297655655497403E-4</v>
      </c>
      <c r="N227" s="60">
        <f t="shared" si="191"/>
        <v>0</v>
      </c>
      <c r="O227" s="60">
        <f t="shared" si="191"/>
        <v>2441428435.6900001</v>
      </c>
      <c r="P227" s="60">
        <f t="shared" si="191"/>
        <v>8571564.3099999428</v>
      </c>
      <c r="Q227" s="60">
        <f t="shared" si="191"/>
        <v>2199694265.75</v>
      </c>
      <c r="R227" s="60">
        <f t="shared" si="191"/>
        <v>250305734.25</v>
      </c>
      <c r="S227" s="60">
        <f t="shared" si="191"/>
        <v>241734169.94000006</v>
      </c>
      <c r="T227" s="60">
        <f t="shared" si="191"/>
        <v>1633684686.75</v>
      </c>
      <c r="U227" s="60">
        <f t="shared" si="191"/>
        <v>566009579</v>
      </c>
      <c r="V227" s="60">
        <f t="shared" si="191"/>
        <v>1633684686.75</v>
      </c>
      <c r="W227" s="60">
        <f t="shared" si="191"/>
        <v>0</v>
      </c>
      <c r="X227" s="38">
        <f t="shared" si="178"/>
        <v>0.8978343941836735</v>
      </c>
      <c r="Y227" s="147">
        <f t="shared" si="179"/>
        <v>0.66681007622448984</v>
      </c>
      <c r="Z227" s="38">
        <f t="shared" si="180"/>
        <v>0.66681007622448984</v>
      </c>
      <c r="AA227" s="38">
        <f t="shared" si="168"/>
        <v>0.74268715984172673</v>
      </c>
      <c r="AB227" s="38">
        <f>+V227/T227</f>
        <v>1</v>
      </c>
    </row>
    <row r="228" spans="1:28" ht="45" customHeight="1" x14ac:dyDescent="0.25">
      <c r="A228" s="96" t="s">
        <v>374</v>
      </c>
      <c r="B228" s="100" t="s">
        <v>37</v>
      </c>
      <c r="C228" s="34">
        <v>10</v>
      </c>
      <c r="D228" s="34" t="s">
        <v>38</v>
      </c>
      <c r="E228" s="95" t="s">
        <v>268</v>
      </c>
      <c r="F228" s="60">
        <f t="shared" si="190"/>
        <v>2450000000</v>
      </c>
      <c r="G228" s="60">
        <f t="shared" si="190"/>
        <v>0</v>
      </c>
      <c r="H228" s="60">
        <f t="shared" si="190"/>
        <v>0</v>
      </c>
      <c r="I228" s="60">
        <f t="shared" si="190"/>
        <v>0</v>
      </c>
      <c r="J228" s="60">
        <f t="shared" si="190"/>
        <v>0</v>
      </c>
      <c r="K228" s="60">
        <f t="shared" si="190"/>
        <v>0</v>
      </c>
      <c r="L228" s="66">
        <f t="shared" si="190"/>
        <v>2450000000</v>
      </c>
      <c r="M228" s="42">
        <f t="shared" si="173"/>
        <v>2.8297655655497403E-4</v>
      </c>
      <c r="N228" s="60">
        <f t="shared" si="191"/>
        <v>0</v>
      </c>
      <c r="O228" s="60">
        <f t="shared" si="191"/>
        <v>2441428435.6900001</v>
      </c>
      <c r="P228" s="60">
        <f t="shared" si="191"/>
        <v>8571564.3099999428</v>
      </c>
      <c r="Q228" s="60">
        <f t="shared" si="191"/>
        <v>2199694265.75</v>
      </c>
      <c r="R228" s="60">
        <f t="shared" si="191"/>
        <v>250305734.25</v>
      </c>
      <c r="S228" s="60">
        <f t="shared" si="191"/>
        <v>241734169.94000006</v>
      </c>
      <c r="T228" s="60">
        <f t="shared" si="191"/>
        <v>1633684686.75</v>
      </c>
      <c r="U228" s="60">
        <f t="shared" si="191"/>
        <v>566009579</v>
      </c>
      <c r="V228" s="60">
        <f t="shared" si="191"/>
        <v>1633684686.75</v>
      </c>
      <c r="W228" s="60">
        <f t="shared" si="191"/>
        <v>0</v>
      </c>
      <c r="X228" s="38">
        <f t="shared" si="178"/>
        <v>0.8978343941836735</v>
      </c>
      <c r="Y228" s="147">
        <f t="shared" si="179"/>
        <v>0.66681007622448984</v>
      </c>
      <c r="Z228" s="147">
        <f t="shared" si="180"/>
        <v>0.66681007622448984</v>
      </c>
      <c r="AA228" s="147">
        <f t="shared" si="168"/>
        <v>0.74268715984172673</v>
      </c>
      <c r="AB228" s="38">
        <f>+V228/T228</f>
        <v>1</v>
      </c>
    </row>
    <row r="229" spans="1:28" ht="41.25" customHeight="1" x14ac:dyDescent="0.25">
      <c r="A229" s="102" t="s">
        <v>375</v>
      </c>
      <c r="B229" s="103" t="s">
        <v>37</v>
      </c>
      <c r="C229" s="44">
        <v>10</v>
      </c>
      <c r="D229" s="44" t="s">
        <v>38</v>
      </c>
      <c r="E229" s="45" t="s">
        <v>258</v>
      </c>
      <c r="F229" s="46">
        <v>2450000000</v>
      </c>
      <c r="G229" s="59">
        <v>0</v>
      </c>
      <c r="H229" s="59">
        <v>0</v>
      </c>
      <c r="I229" s="59">
        <v>0</v>
      </c>
      <c r="J229" s="59">
        <v>0</v>
      </c>
      <c r="K229" s="59">
        <f t="shared" ref="K229:K292" si="192">+G229-H229+I229-J229</f>
        <v>0</v>
      </c>
      <c r="L229" s="56">
        <f>+F229+K229</f>
        <v>2450000000</v>
      </c>
      <c r="M229" s="51">
        <f t="shared" si="173"/>
        <v>2.8297655655497403E-4</v>
      </c>
      <c r="N229" s="46">
        <v>0</v>
      </c>
      <c r="O229" s="46">
        <v>2441428435.6900001</v>
      </c>
      <c r="P229" s="59">
        <f>L229-O229</f>
        <v>8571564.3099999428</v>
      </c>
      <c r="Q229" s="46">
        <v>2199694265.75</v>
      </c>
      <c r="R229" s="59">
        <f>+L229-Q229</f>
        <v>250305734.25</v>
      </c>
      <c r="S229" s="46">
        <f>O229-Q229</f>
        <v>241734169.94000006</v>
      </c>
      <c r="T229" s="59">
        <v>1633684686.75</v>
      </c>
      <c r="U229" s="46">
        <f>+Q229-T229</f>
        <v>566009579</v>
      </c>
      <c r="V229" s="59">
        <v>1633684686.75</v>
      </c>
      <c r="W229" s="48">
        <f>+T229-V229</f>
        <v>0</v>
      </c>
      <c r="X229" s="49">
        <f t="shared" si="178"/>
        <v>0.8978343941836735</v>
      </c>
      <c r="Y229" s="55">
        <f t="shared" si="179"/>
        <v>0.66681007622448984</v>
      </c>
      <c r="Z229" s="55">
        <f t="shared" si="180"/>
        <v>0.66681007622448984</v>
      </c>
      <c r="AA229" s="55">
        <f t="shared" si="168"/>
        <v>0.74268715984172673</v>
      </c>
      <c r="AB229" s="49">
        <f>+V229/T229</f>
        <v>1</v>
      </c>
    </row>
    <row r="230" spans="1:28" s="4" customFormat="1" ht="81" customHeight="1" x14ac:dyDescent="0.25">
      <c r="A230" s="96" t="s">
        <v>376</v>
      </c>
      <c r="B230" s="100" t="s">
        <v>37</v>
      </c>
      <c r="C230" s="34">
        <v>10</v>
      </c>
      <c r="D230" s="34" t="s">
        <v>38</v>
      </c>
      <c r="E230" s="95" t="s">
        <v>377</v>
      </c>
      <c r="F230" s="60">
        <f t="shared" ref="F230:J232" si="193">+F231</f>
        <v>187318076171</v>
      </c>
      <c r="G230" s="60">
        <f t="shared" si="193"/>
        <v>0</v>
      </c>
      <c r="H230" s="60">
        <f t="shared" si="193"/>
        <v>0</v>
      </c>
      <c r="I230" s="60">
        <f t="shared" si="193"/>
        <v>0</v>
      </c>
      <c r="J230" s="60">
        <f t="shared" si="193"/>
        <v>0</v>
      </c>
      <c r="K230" s="60">
        <f t="shared" si="192"/>
        <v>0</v>
      </c>
      <c r="L230" s="66">
        <f>+L231</f>
        <v>187318076171</v>
      </c>
      <c r="M230" s="253">
        <f t="shared" si="173"/>
        <v>2.163535680627425E-2</v>
      </c>
      <c r="N230" s="60">
        <f t="shared" ref="N230:W232" si="194">+N231</f>
        <v>0</v>
      </c>
      <c r="O230" s="60">
        <f t="shared" si="194"/>
        <v>187318076171</v>
      </c>
      <c r="P230" s="60">
        <f t="shared" si="194"/>
        <v>0</v>
      </c>
      <c r="Q230" s="60">
        <f t="shared" si="194"/>
        <v>187318076171</v>
      </c>
      <c r="R230" s="60">
        <f t="shared" si="194"/>
        <v>0</v>
      </c>
      <c r="S230" s="60">
        <f t="shared" si="194"/>
        <v>0</v>
      </c>
      <c r="T230" s="60">
        <f t="shared" si="194"/>
        <v>0</v>
      </c>
      <c r="U230" s="60">
        <f t="shared" si="194"/>
        <v>187318076171</v>
      </c>
      <c r="V230" s="60">
        <f t="shared" si="194"/>
        <v>0</v>
      </c>
      <c r="W230" s="60">
        <f t="shared" si="194"/>
        <v>0</v>
      </c>
      <c r="X230" s="38">
        <f t="shared" si="178"/>
        <v>1</v>
      </c>
      <c r="Y230" s="38">
        <f t="shared" si="179"/>
        <v>0</v>
      </c>
      <c r="Z230" s="38">
        <f t="shared" si="180"/>
        <v>0</v>
      </c>
      <c r="AA230" s="38">
        <f t="shared" si="168"/>
        <v>0</v>
      </c>
      <c r="AB230" s="38" t="s">
        <v>40</v>
      </c>
    </row>
    <row r="231" spans="1:28" s="4" customFormat="1" ht="75" customHeight="1" x14ac:dyDescent="0.25">
      <c r="A231" s="96" t="s">
        <v>378</v>
      </c>
      <c r="B231" s="100" t="s">
        <v>37</v>
      </c>
      <c r="C231" s="34">
        <v>10</v>
      </c>
      <c r="D231" s="34" t="s">
        <v>38</v>
      </c>
      <c r="E231" s="95" t="s">
        <v>377</v>
      </c>
      <c r="F231" s="60">
        <f t="shared" si="193"/>
        <v>187318076171</v>
      </c>
      <c r="G231" s="60">
        <f t="shared" si="193"/>
        <v>0</v>
      </c>
      <c r="H231" s="60">
        <f t="shared" si="193"/>
        <v>0</v>
      </c>
      <c r="I231" s="60">
        <f t="shared" si="193"/>
        <v>0</v>
      </c>
      <c r="J231" s="60">
        <f t="shared" si="193"/>
        <v>0</v>
      </c>
      <c r="K231" s="60">
        <f t="shared" si="192"/>
        <v>0</v>
      </c>
      <c r="L231" s="66">
        <f>+L232</f>
        <v>187318076171</v>
      </c>
      <c r="M231" s="253">
        <f t="shared" si="173"/>
        <v>2.163535680627425E-2</v>
      </c>
      <c r="N231" s="60">
        <f t="shared" si="194"/>
        <v>0</v>
      </c>
      <c r="O231" s="60">
        <f t="shared" si="194"/>
        <v>187318076171</v>
      </c>
      <c r="P231" s="60">
        <f t="shared" si="194"/>
        <v>0</v>
      </c>
      <c r="Q231" s="60">
        <f t="shared" si="194"/>
        <v>187318076171</v>
      </c>
      <c r="R231" s="60">
        <f t="shared" si="194"/>
        <v>0</v>
      </c>
      <c r="S231" s="60">
        <f t="shared" si="194"/>
        <v>0</v>
      </c>
      <c r="T231" s="60">
        <f t="shared" si="194"/>
        <v>0</v>
      </c>
      <c r="U231" s="60">
        <f t="shared" si="194"/>
        <v>187318076171</v>
      </c>
      <c r="V231" s="60">
        <f t="shared" si="194"/>
        <v>0</v>
      </c>
      <c r="W231" s="60">
        <f t="shared" si="194"/>
        <v>0</v>
      </c>
      <c r="X231" s="38">
        <f t="shared" si="178"/>
        <v>1</v>
      </c>
      <c r="Y231" s="38">
        <f t="shared" si="179"/>
        <v>0</v>
      </c>
      <c r="Z231" s="38">
        <f t="shared" si="180"/>
        <v>0</v>
      </c>
      <c r="AA231" s="38">
        <f t="shared" si="168"/>
        <v>0</v>
      </c>
      <c r="AB231" s="38" t="s">
        <v>40</v>
      </c>
    </row>
    <row r="232" spans="1:28" ht="45" customHeight="1" x14ac:dyDescent="0.25">
      <c r="A232" s="96" t="s">
        <v>379</v>
      </c>
      <c r="B232" s="100" t="s">
        <v>37</v>
      </c>
      <c r="C232" s="34">
        <v>10</v>
      </c>
      <c r="D232" s="34" t="s">
        <v>38</v>
      </c>
      <c r="E232" s="95" t="s">
        <v>268</v>
      </c>
      <c r="F232" s="60">
        <f t="shared" si="193"/>
        <v>187318076171</v>
      </c>
      <c r="G232" s="60">
        <f t="shared" si="193"/>
        <v>0</v>
      </c>
      <c r="H232" s="60">
        <f t="shared" si="193"/>
        <v>0</v>
      </c>
      <c r="I232" s="60">
        <f t="shared" si="193"/>
        <v>0</v>
      </c>
      <c r="J232" s="60">
        <f t="shared" si="193"/>
        <v>0</v>
      </c>
      <c r="K232" s="60">
        <f t="shared" si="192"/>
        <v>0</v>
      </c>
      <c r="L232" s="66">
        <f>+L233</f>
        <v>187318076171</v>
      </c>
      <c r="M232" s="253">
        <f t="shared" si="173"/>
        <v>2.163535680627425E-2</v>
      </c>
      <c r="N232" s="60">
        <f t="shared" si="194"/>
        <v>0</v>
      </c>
      <c r="O232" s="60">
        <f t="shared" si="194"/>
        <v>187318076171</v>
      </c>
      <c r="P232" s="60">
        <f t="shared" si="194"/>
        <v>0</v>
      </c>
      <c r="Q232" s="60">
        <f t="shared" si="194"/>
        <v>187318076171</v>
      </c>
      <c r="R232" s="60">
        <f t="shared" si="194"/>
        <v>0</v>
      </c>
      <c r="S232" s="60">
        <f t="shared" si="194"/>
        <v>0</v>
      </c>
      <c r="T232" s="60">
        <f t="shared" si="194"/>
        <v>0</v>
      </c>
      <c r="U232" s="60">
        <f t="shared" si="194"/>
        <v>187318076171</v>
      </c>
      <c r="V232" s="60">
        <f t="shared" si="194"/>
        <v>0</v>
      </c>
      <c r="W232" s="60">
        <f t="shared" si="194"/>
        <v>0</v>
      </c>
      <c r="X232" s="38">
        <f t="shared" si="178"/>
        <v>1</v>
      </c>
      <c r="Y232" s="38">
        <f t="shared" si="179"/>
        <v>0</v>
      </c>
      <c r="Z232" s="38">
        <f t="shared" si="180"/>
        <v>0</v>
      </c>
      <c r="AA232" s="38">
        <f t="shared" si="168"/>
        <v>0</v>
      </c>
      <c r="AB232" s="65" t="s">
        <v>40</v>
      </c>
    </row>
    <row r="233" spans="1:28" ht="41.25" customHeight="1" x14ac:dyDescent="0.25">
      <c r="A233" s="102" t="s">
        <v>380</v>
      </c>
      <c r="B233" s="103" t="s">
        <v>37</v>
      </c>
      <c r="C233" s="44">
        <v>10</v>
      </c>
      <c r="D233" s="44" t="s">
        <v>38</v>
      </c>
      <c r="E233" s="45" t="s">
        <v>258</v>
      </c>
      <c r="F233" s="46">
        <v>187318076171</v>
      </c>
      <c r="G233" s="59">
        <v>0</v>
      </c>
      <c r="H233" s="59">
        <v>0</v>
      </c>
      <c r="I233" s="59">
        <v>0</v>
      </c>
      <c r="J233" s="59">
        <v>0</v>
      </c>
      <c r="K233" s="59">
        <f t="shared" si="192"/>
        <v>0</v>
      </c>
      <c r="L233" s="56">
        <f>+F233+K233</f>
        <v>187318076171</v>
      </c>
      <c r="M233" s="266">
        <f t="shared" si="173"/>
        <v>2.163535680627425E-2</v>
      </c>
      <c r="N233" s="46">
        <v>0</v>
      </c>
      <c r="O233" s="46">
        <v>187318076171</v>
      </c>
      <c r="P233" s="59">
        <f>L233-O233</f>
        <v>0</v>
      </c>
      <c r="Q233" s="46">
        <v>187318076171</v>
      </c>
      <c r="R233" s="59">
        <f>+L233-Q233</f>
        <v>0</v>
      </c>
      <c r="S233" s="46">
        <f>O233-Q233</f>
        <v>0</v>
      </c>
      <c r="T233" s="59">
        <v>0</v>
      </c>
      <c r="U233" s="46">
        <f>+Q233-T233</f>
        <v>187318076171</v>
      </c>
      <c r="V233" s="59">
        <v>0</v>
      </c>
      <c r="W233" s="48">
        <f>+T233-V233</f>
        <v>0</v>
      </c>
      <c r="X233" s="49">
        <f t="shared" si="178"/>
        <v>1</v>
      </c>
      <c r="Y233" s="49">
        <f t="shared" si="179"/>
        <v>0</v>
      </c>
      <c r="Z233" s="49">
        <f t="shared" si="180"/>
        <v>0</v>
      </c>
      <c r="AA233" s="49">
        <f t="shared" si="168"/>
        <v>0</v>
      </c>
      <c r="AB233" s="54" t="s">
        <v>40</v>
      </c>
    </row>
    <row r="234" spans="1:28" s="4" customFormat="1" ht="81" customHeight="1" x14ac:dyDescent="0.25">
      <c r="A234" s="96" t="s">
        <v>381</v>
      </c>
      <c r="B234" s="100" t="s">
        <v>37</v>
      </c>
      <c r="C234" s="34">
        <v>10</v>
      </c>
      <c r="D234" s="34" t="s">
        <v>38</v>
      </c>
      <c r="E234" s="95" t="s">
        <v>382</v>
      </c>
      <c r="F234" s="60">
        <f t="shared" ref="F234:J236" si="195">+F235</f>
        <v>133871788300</v>
      </c>
      <c r="G234" s="60">
        <f t="shared" si="195"/>
        <v>0</v>
      </c>
      <c r="H234" s="60">
        <f t="shared" si="195"/>
        <v>0</v>
      </c>
      <c r="I234" s="60">
        <f t="shared" si="195"/>
        <v>0</v>
      </c>
      <c r="J234" s="60">
        <f t="shared" si="195"/>
        <v>0</v>
      </c>
      <c r="K234" s="60">
        <f t="shared" si="192"/>
        <v>0</v>
      </c>
      <c r="L234" s="66">
        <f>+L235</f>
        <v>133871788300</v>
      </c>
      <c r="M234" s="253">
        <f t="shared" si="173"/>
        <v>1.5462276601220596E-2</v>
      </c>
      <c r="N234" s="60">
        <f t="shared" ref="N234:W236" si="196">+N235</f>
        <v>0</v>
      </c>
      <c r="O234" s="60">
        <f t="shared" si="196"/>
        <v>133871788300</v>
      </c>
      <c r="P234" s="60">
        <f t="shared" si="196"/>
        <v>0</v>
      </c>
      <c r="Q234" s="60">
        <f t="shared" si="196"/>
        <v>133871788300</v>
      </c>
      <c r="R234" s="60">
        <f t="shared" si="196"/>
        <v>0</v>
      </c>
      <c r="S234" s="60">
        <f t="shared" si="196"/>
        <v>0</v>
      </c>
      <c r="T234" s="60">
        <f t="shared" si="196"/>
        <v>0</v>
      </c>
      <c r="U234" s="60">
        <f t="shared" si="196"/>
        <v>133871788300</v>
      </c>
      <c r="V234" s="60">
        <f t="shared" si="196"/>
        <v>0</v>
      </c>
      <c r="W234" s="60">
        <f t="shared" si="196"/>
        <v>0</v>
      </c>
      <c r="X234" s="38">
        <f t="shared" si="178"/>
        <v>1</v>
      </c>
      <c r="Y234" s="38">
        <f t="shared" si="179"/>
        <v>0</v>
      </c>
      <c r="Z234" s="38">
        <f t="shared" si="180"/>
        <v>0</v>
      </c>
      <c r="AA234" s="38">
        <f t="shared" si="168"/>
        <v>0</v>
      </c>
      <c r="AB234" s="65" t="s">
        <v>40</v>
      </c>
    </row>
    <row r="235" spans="1:28" s="4" customFormat="1" ht="75" customHeight="1" x14ac:dyDescent="0.25">
      <c r="A235" s="96" t="s">
        <v>383</v>
      </c>
      <c r="B235" s="100" t="s">
        <v>37</v>
      </c>
      <c r="C235" s="34">
        <v>10</v>
      </c>
      <c r="D235" s="34" t="s">
        <v>38</v>
      </c>
      <c r="E235" s="95" t="s">
        <v>382</v>
      </c>
      <c r="F235" s="60">
        <f t="shared" si="195"/>
        <v>133871788300</v>
      </c>
      <c r="G235" s="60">
        <f t="shared" si="195"/>
        <v>0</v>
      </c>
      <c r="H235" s="60">
        <f t="shared" si="195"/>
        <v>0</v>
      </c>
      <c r="I235" s="60">
        <f t="shared" si="195"/>
        <v>0</v>
      </c>
      <c r="J235" s="60">
        <f t="shared" si="195"/>
        <v>0</v>
      </c>
      <c r="K235" s="60">
        <f t="shared" si="192"/>
        <v>0</v>
      </c>
      <c r="L235" s="66">
        <f>+L236</f>
        <v>133871788300</v>
      </c>
      <c r="M235" s="253">
        <f t="shared" si="173"/>
        <v>1.5462276601220596E-2</v>
      </c>
      <c r="N235" s="60">
        <f t="shared" si="196"/>
        <v>0</v>
      </c>
      <c r="O235" s="60">
        <f t="shared" si="196"/>
        <v>133871788300</v>
      </c>
      <c r="P235" s="60">
        <f t="shared" si="196"/>
        <v>0</v>
      </c>
      <c r="Q235" s="60">
        <f t="shared" si="196"/>
        <v>133871788300</v>
      </c>
      <c r="R235" s="60">
        <f t="shared" si="196"/>
        <v>0</v>
      </c>
      <c r="S235" s="60">
        <f t="shared" si="196"/>
        <v>0</v>
      </c>
      <c r="T235" s="60">
        <f t="shared" si="196"/>
        <v>0</v>
      </c>
      <c r="U235" s="60">
        <f t="shared" si="196"/>
        <v>133871788300</v>
      </c>
      <c r="V235" s="60">
        <f t="shared" si="196"/>
        <v>0</v>
      </c>
      <c r="W235" s="60">
        <f t="shared" si="196"/>
        <v>0</v>
      </c>
      <c r="X235" s="38">
        <f t="shared" si="178"/>
        <v>1</v>
      </c>
      <c r="Y235" s="38">
        <f t="shared" si="179"/>
        <v>0</v>
      </c>
      <c r="Z235" s="38">
        <f t="shared" si="180"/>
        <v>0</v>
      </c>
      <c r="AA235" s="38">
        <f t="shared" si="168"/>
        <v>0</v>
      </c>
      <c r="AB235" s="65" t="s">
        <v>40</v>
      </c>
    </row>
    <row r="236" spans="1:28" ht="45" customHeight="1" x14ac:dyDescent="0.25">
      <c r="A236" s="96" t="s">
        <v>384</v>
      </c>
      <c r="B236" s="100" t="s">
        <v>37</v>
      </c>
      <c r="C236" s="34">
        <v>10</v>
      </c>
      <c r="D236" s="34" t="s">
        <v>38</v>
      </c>
      <c r="E236" s="95" t="s">
        <v>268</v>
      </c>
      <c r="F236" s="60">
        <f t="shared" si="195"/>
        <v>133871788300</v>
      </c>
      <c r="G236" s="60">
        <f t="shared" si="195"/>
        <v>0</v>
      </c>
      <c r="H236" s="60">
        <f t="shared" si="195"/>
        <v>0</v>
      </c>
      <c r="I236" s="60">
        <f t="shared" si="195"/>
        <v>0</v>
      </c>
      <c r="J236" s="60">
        <f t="shared" si="195"/>
        <v>0</v>
      </c>
      <c r="K236" s="60">
        <f t="shared" si="192"/>
        <v>0</v>
      </c>
      <c r="L236" s="66">
        <f>+L237</f>
        <v>133871788300</v>
      </c>
      <c r="M236" s="253">
        <f t="shared" si="173"/>
        <v>1.5462276601220596E-2</v>
      </c>
      <c r="N236" s="60">
        <f t="shared" si="196"/>
        <v>0</v>
      </c>
      <c r="O236" s="60">
        <f t="shared" si="196"/>
        <v>133871788300</v>
      </c>
      <c r="P236" s="60">
        <f t="shared" si="196"/>
        <v>0</v>
      </c>
      <c r="Q236" s="60">
        <f t="shared" si="196"/>
        <v>133871788300</v>
      </c>
      <c r="R236" s="60">
        <f t="shared" si="196"/>
        <v>0</v>
      </c>
      <c r="S236" s="60">
        <f t="shared" si="196"/>
        <v>0</v>
      </c>
      <c r="T236" s="60">
        <f t="shared" si="196"/>
        <v>0</v>
      </c>
      <c r="U236" s="60">
        <f t="shared" si="196"/>
        <v>133871788300</v>
      </c>
      <c r="V236" s="60">
        <f t="shared" si="196"/>
        <v>0</v>
      </c>
      <c r="W236" s="60">
        <f t="shared" si="196"/>
        <v>0</v>
      </c>
      <c r="X236" s="38">
        <f t="shared" si="178"/>
        <v>1</v>
      </c>
      <c r="Y236" s="38">
        <f t="shared" si="179"/>
        <v>0</v>
      </c>
      <c r="Z236" s="38">
        <f t="shared" si="180"/>
        <v>0</v>
      </c>
      <c r="AA236" s="38">
        <f t="shared" si="168"/>
        <v>0</v>
      </c>
      <c r="AB236" s="65" t="s">
        <v>40</v>
      </c>
    </row>
    <row r="237" spans="1:28" ht="41.25" customHeight="1" x14ac:dyDescent="0.25">
      <c r="A237" s="102" t="s">
        <v>385</v>
      </c>
      <c r="B237" s="103" t="s">
        <v>37</v>
      </c>
      <c r="C237" s="44">
        <v>10</v>
      </c>
      <c r="D237" s="44" t="s">
        <v>38</v>
      </c>
      <c r="E237" s="45" t="s">
        <v>258</v>
      </c>
      <c r="F237" s="46">
        <v>133871788300</v>
      </c>
      <c r="G237" s="59">
        <v>0</v>
      </c>
      <c r="H237" s="59">
        <v>0</v>
      </c>
      <c r="I237" s="59">
        <v>0</v>
      </c>
      <c r="J237" s="59">
        <v>0</v>
      </c>
      <c r="K237" s="59">
        <f t="shared" si="192"/>
        <v>0</v>
      </c>
      <c r="L237" s="56">
        <f>+F237+K237</f>
        <v>133871788300</v>
      </c>
      <c r="M237" s="266">
        <f t="shared" si="173"/>
        <v>1.5462276601220596E-2</v>
      </c>
      <c r="N237" s="46">
        <v>0</v>
      </c>
      <c r="O237" s="46">
        <v>133871788300</v>
      </c>
      <c r="P237" s="59">
        <f>L237-O237</f>
        <v>0</v>
      </c>
      <c r="Q237" s="46">
        <v>133871788300</v>
      </c>
      <c r="R237" s="59">
        <f>+L237-Q237</f>
        <v>0</v>
      </c>
      <c r="S237" s="46">
        <f>O237-Q237</f>
        <v>0</v>
      </c>
      <c r="T237" s="59">
        <v>0</v>
      </c>
      <c r="U237" s="46">
        <f>+Q237-T237</f>
        <v>133871788300</v>
      </c>
      <c r="V237" s="59">
        <v>0</v>
      </c>
      <c r="W237" s="48">
        <f>+T237-V237</f>
        <v>0</v>
      </c>
      <c r="X237" s="49">
        <f t="shared" si="178"/>
        <v>1</v>
      </c>
      <c r="Y237" s="49">
        <f t="shared" si="179"/>
        <v>0</v>
      </c>
      <c r="Z237" s="49">
        <f t="shared" si="180"/>
        <v>0</v>
      </c>
      <c r="AA237" s="49">
        <f t="shared" si="168"/>
        <v>0</v>
      </c>
      <c r="AB237" s="54" t="s">
        <v>40</v>
      </c>
    </row>
    <row r="238" spans="1:28" ht="35.25" customHeight="1" x14ac:dyDescent="0.25">
      <c r="A238" s="39" t="s">
        <v>386</v>
      </c>
      <c r="B238" s="34" t="s">
        <v>37</v>
      </c>
      <c r="C238" s="34">
        <v>10</v>
      </c>
      <c r="D238" s="34" t="s">
        <v>38</v>
      </c>
      <c r="E238" s="95" t="s">
        <v>387</v>
      </c>
      <c r="F238" s="62">
        <f>+F239</f>
        <v>5210000000</v>
      </c>
      <c r="G238" s="62">
        <f>+G239</f>
        <v>0</v>
      </c>
      <c r="H238" s="62">
        <f>+H239</f>
        <v>0</v>
      </c>
      <c r="I238" s="62">
        <f>+I239</f>
        <v>0</v>
      </c>
      <c r="J238" s="62">
        <f>+J239</f>
        <v>0</v>
      </c>
      <c r="K238" s="62">
        <f t="shared" si="192"/>
        <v>0</v>
      </c>
      <c r="L238" s="66">
        <f>+L239</f>
        <v>5210000000</v>
      </c>
      <c r="M238" s="42">
        <f t="shared" si="173"/>
        <v>6.0175831006180195E-4</v>
      </c>
      <c r="N238" s="62">
        <f t="shared" ref="N238:W238" si="197">+N239</f>
        <v>0</v>
      </c>
      <c r="O238" s="62">
        <f t="shared" si="197"/>
        <v>5052144692</v>
      </c>
      <c r="P238" s="62">
        <f t="shared" si="197"/>
        <v>157855308</v>
      </c>
      <c r="Q238" s="62">
        <f t="shared" si="197"/>
        <v>4594649735.9799995</v>
      </c>
      <c r="R238" s="62">
        <f t="shared" si="197"/>
        <v>615350264.01999998</v>
      </c>
      <c r="S238" s="62">
        <f t="shared" si="197"/>
        <v>457494956.01999998</v>
      </c>
      <c r="T238" s="62">
        <f t="shared" si="197"/>
        <v>1426829938.3</v>
      </c>
      <c r="U238" s="62">
        <f t="shared" si="197"/>
        <v>3167819797.6800003</v>
      </c>
      <c r="V238" s="62">
        <f t="shared" si="197"/>
        <v>1426293775.3</v>
      </c>
      <c r="W238" s="62">
        <f t="shared" si="197"/>
        <v>536163</v>
      </c>
      <c r="X238" s="38">
        <f t="shared" si="178"/>
        <v>0.88189054433397307</v>
      </c>
      <c r="Y238" s="38">
        <f t="shared" si="179"/>
        <v>0.27386371176583491</v>
      </c>
      <c r="Z238" s="38">
        <f t="shared" si="180"/>
        <v>0.27376080140115161</v>
      </c>
      <c r="AA238" s="38">
        <f t="shared" si="168"/>
        <v>0.31054161259055568</v>
      </c>
      <c r="AB238" s="38">
        <f t="shared" ref="AB238:AB247" si="198">+V238/T238</f>
        <v>0.99962422781747995</v>
      </c>
    </row>
    <row r="239" spans="1:28" ht="33" customHeight="1" x14ac:dyDescent="0.25">
      <c r="A239" s="39" t="s">
        <v>388</v>
      </c>
      <c r="B239" s="34" t="s">
        <v>37</v>
      </c>
      <c r="C239" s="34">
        <v>10</v>
      </c>
      <c r="D239" s="34" t="s">
        <v>38</v>
      </c>
      <c r="E239" s="40" t="s">
        <v>251</v>
      </c>
      <c r="F239" s="62">
        <f>+F240+F244</f>
        <v>5210000000</v>
      </c>
      <c r="G239" s="62">
        <f>+G240+G244</f>
        <v>0</v>
      </c>
      <c r="H239" s="62">
        <f>+H240+H244</f>
        <v>0</v>
      </c>
      <c r="I239" s="62">
        <f>+I240+I244</f>
        <v>0</v>
      </c>
      <c r="J239" s="62">
        <f>+J240+J244</f>
        <v>0</v>
      </c>
      <c r="K239" s="62">
        <f t="shared" si="192"/>
        <v>0</v>
      </c>
      <c r="L239" s="66">
        <f>+L240+L244</f>
        <v>5210000000</v>
      </c>
      <c r="M239" s="42">
        <f t="shared" si="173"/>
        <v>6.0175831006180195E-4</v>
      </c>
      <c r="N239" s="62">
        <f t="shared" ref="N239:W239" si="199">+N240+N244</f>
        <v>0</v>
      </c>
      <c r="O239" s="62">
        <f t="shared" si="199"/>
        <v>5052144692</v>
      </c>
      <c r="P239" s="62">
        <f t="shared" si="199"/>
        <v>157855308</v>
      </c>
      <c r="Q239" s="62">
        <f t="shared" si="199"/>
        <v>4594649735.9799995</v>
      </c>
      <c r="R239" s="62">
        <f t="shared" si="199"/>
        <v>615350264.01999998</v>
      </c>
      <c r="S239" s="62">
        <f t="shared" si="199"/>
        <v>457494956.01999998</v>
      </c>
      <c r="T239" s="62">
        <f t="shared" si="199"/>
        <v>1426829938.3</v>
      </c>
      <c r="U239" s="62">
        <f t="shared" si="199"/>
        <v>3167819797.6800003</v>
      </c>
      <c r="V239" s="62">
        <f t="shared" si="199"/>
        <v>1426293775.3</v>
      </c>
      <c r="W239" s="62">
        <f t="shared" si="199"/>
        <v>536163</v>
      </c>
      <c r="X239" s="38">
        <f t="shared" si="178"/>
        <v>0.88189054433397307</v>
      </c>
      <c r="Y239" s="38">
        <f t="shared" si="179"/>
        <v>0.27386371176583491</v>
      </c>
      <c r="Z239" s="38">
        <f t="shared" si="180"/>
        <v>0.27376080140115161</v>
      </c>
      <c r="AA239" s="38">
        <f t="shared" si="168"/>
        <v>0.31054161259055568</v>
      </c>
      <c r="AB239" s="38">
        <f t="shared" si="198"/>
        <v>0.99962422781747995</v>
      </c>
    </row>
    <row r="240" spans="1:28" ht="51.75" customHeight="1" x14ac:dyDescent="0.25">
      <c r="A240" s="39" t="s">
        <v>389</v>
      </c>
      <c r="B240" s="34" t="s">
        <v>37</v>
      </c>
      <c r="C240" s="34">
        <v>10</v>
      </c>
      <c r="D240" s="34" t="s">
        <v>38</v>
      </c>
      <c r="E240" s="40" t="s">
        <v>390</v>
      </c>
      <c r="F240" s="62">
        <f t="shared" ref="F240:J242" si="200">+F241</f>
        <v>2210000000</v>
      </c>
      <c r="G240" s="62">
        <f t="shared" si="200"/>
        <v>0</v>
      </c>
      <c r="H240" s="62">
        <f t="shared" si="200"/>
        <v>0</v>
      </c>
      <c r="I240" s="62">
        <f t="shared" si="200"/>
        <v>0</v>
      </c>
      <c r="J240" s="62">
        <f t="shared" si="200"/>
        <v>0</v>
      </c>
      <c r="K240" s="62">
        <f t="shared" si="192"/>
        <v>0</v>
      </c>
      <c r="L240" s="66">
        <f>+L241</f>
        <v>2210000000</v>
      </c>
      <c r="M240" s="42">
        <f t="shared" si="173"/>
        <v>2.5525640407611944E-4</v>
      </c>
      <c r="N240" s="62">
        <f t="shared" ref="N240:W242" si="201">+N241</f>
        <v>0</v>
      </c>
      <c r="O240" s="62">
        <f t="shared" si="201"/>
        <v>2052144692</v>
      </c>
      <c r="P240" s="62">
        <f t="shared" si="201"/>
        <v>157855308</v>
      </c>
      <c r="Q240" s="62">
        <f t="shared" si="201"/>
        <v>1934954518.98</v>
      </c>
      <c r="R240" s="62">
        <f t="shared" si="201"/>
        <v>275045481.01999998</v>
      </c>
      <c r="S240" s="62">
        <f t="shared" si="201"/>
        <v>117190173.01999998</v>
      </c>
      <c r="T240" s="62">
        <f t="shared" si="201"/>
        <v>971446951.52999997</v>
      </c>
      <c r="U240" s="62">
        <f t="shared" si="201"/>
        <v>963507567.45000005</v>
      </c>
      <c r="V240" s="62">
        <f t="shared" si="201"/>
        <v>970910788.52999997</v>
      </c>
      <c r="W240" s="62">
        <f t="shared" si="201"/>
        <v>536163</v>
      </c>
      <c r="X240" s="38">
        <f t="shared" si="178"/>
        <v>0.87554503121266969</v>
      </c>
      <c r="Y240" s="38">
        <f t="shared" si="179"/>
        <v>0.4395687563484163</v>
      </c>
      <c r="Z240" s="38">
        <f t="shared" si="180"/>
        <v>0.43932614865610858</v>
      </c>
      <c r="AA240" s="38">
        <f t="shared" si="168"/>
        <v>0.50205156865500511</v>
      </c>
      <c r="AB240" s="38">
        <f t="shared" si="198"/>
        <v>0.99944807794274759</v>
      </c>
    </row>
    <row r="241" spans="1:28" ht="51.75" customHeight="1" x14ac:dyDescent="0.25">
      <c r="A241" s="39" t="s">
        <v>391</v>
      </c>
      <c r="B241" s="34" t="s">
        <v>37</v>
      </c>
      <c r="C241" s="34">
        <v>10</v>
      </c>
      <c r="D241" s="34" t="s">
        <v>38</v>
      </c>
      <c r="E241" s="40" t="s">
        <v>390</v>
      </c>
      <c r="F241" s="62">
        <f t="shared" si="200"/>
        <v>2210000000</v>
      </c>
      <c r="G241" s="62">
        <f t="shared" si="200"/>
        <v>0</v>
      </c>
      <c r="H241" s="62">
        <f t="shared" si="200"/>
        <v>0</v>
      </c>
      <c r="I241" s="62">
        <f t="shared" si="200"/>
        <v>0</v>
      </c>
      <c r="J241" s="62">
        <f t="shared" si="200"/>
        <v>0</v>
      </c>
      <c r="K241" s="62">
        <f t="shared" si="192"/>
        <v>0</v>
      </c>
      <c r="L241" s="66">
        <f>+L242</f>
        <v>2210000000</v>
      </c>
      <c r="M241" s="42">
        <f t="shared" si="173"/>
        <v>2.5525640407611944E-4</v>
      </c>
      <c r="N241" s="62">
        <f t="shared" si="201"/>
        <v>0</v>
      </c>
      <c r="O241" s="62">
        <f t="shared" si="201"/>
        <v>2052144692</v>
      </c>
      <c r="P241" s="62">
        <f t="shared" si="201"/>
        <v>157855308</v>
      </c>
      <c r="Q241" s="62">
        <f t="shared" si="201"/>
        <v>1934954518.98</v>
      </c>
      <c r="R241" s="62">
        <f t="shared" si="201"/>
        <v>275045481.01999998</v>
      </c>
      <c r="S241" s="62">
        <f t="shared" si="201"/>
        <v>117190173.01999998</v>
      </c>
      <c r="T241" s="62">
        <f t="shared" si="201"/>
        <v>971446951.52999997</v>
      </c>
      <c r="U241" s="62">
        <f t="shared" si="201"/>
        <v>963507567.45000005</v>
      </c>
      <c r="V241" s="62">
        <f t="shared" si="201"/>
        <v>970910788.52999997</v>
      </c>
      <c r="W241" s="62">
        <f t="shared" si="201"/>
        <v>536163</v>
      </c>
      <c r="X241" s="38">
        <f t="shared" si="178"/>
        <v>0.87554503121266969</v>
      </c>
      <c r="Y241" s="38">
        <f t="shared" si="179"/>
        <v>0.4395687563484163</v>
      </c>
      <c r="Z241" s="38">
        <f t="shared" si="180"/>
        <v>0.43932614865610858</v>
      </c>
      <c r="AA241" s="38">
        <f t="shared" si="168"/>
        <v>0.50205156865500511</v>
      </c>
      <c r="AB241" s="38">
        <f t="shared" si="198"/>
        <v>0.99944807794274759</v>
      </c>
    </row>
    <row r="242" spans="1:28" ht="29.25" customHeight="1" x14ac:dyDescent="0.25">
      <c r="A242" s="39" t="s">
        <v>392</v>
      </c>
      <c r="B242" s="34" t="s">
        <v>37</v>
      </c>
      <c r="C242" s="34">
        <v>10</v>
      </c>
      <c r="D242" s="34" t="s">
        <v>38</v>
      </c>
      <c r="E242" s="95" t="s">
        <v>393</v>
      </c>
      <c r="F242" s="62">
        <f t="shared" si="200"/>
        <v>2210000000</v>
      </c>
      <c r="G242" s="62">
        <f t="shared" si="200"/>
        <v>0</v>
      </c>
      <c r="H242" s="62">
        <f t="shared" si="200"/>
        <v>0</v>
      </c>
      <c r="I242" s="62">
        <f t="shared" si="200"/>
        <v>0</v>
      </c>
      <c r="J242" s="62">
        <f t="shared" si="200"/>
        <v>0</v>
      </c>
      <c r="K242" s="62">
        <f t="shared" si="192"/>
        <v>0</v>
      </c>
      <c r="L242" s="66">
        <f>+L243</f>
        <v>2210000000</v>
      </c>
      <c r="M242" s="42">
        <f t="shared" si="173"/>
        <v>2.5525640407611944E-4</v>
      </c>
      <c r="N242" s="62">
        <f t="shared" si="201"/>
        <v>0</v>
      </c>
      <c r="O242" s="62">
        <f t="shared" si="201"/>
        <v>2052144692</v>
      </c>
      <c r="P242" s="62">
        <f t="shared" si="201"/>
        <v>157855308</v>
      </c>
      <c r="Q242" s="62">
        <f t="shared" si="201"/>
        <v>1934954518.98</v>
      </c>
      <c r="R242" s="62">
        <f t="shared" si="201"/>
        <v>275045481.01999998</v>
      </c>
      <c r="S242" s="62">
        <f t="shared" si="201"/>
        <v>117190173.01999998</v>
      </c>
      <c r="T242" s="62">
        <f t="shared" si="201"/>
        <v>971446951.52999997</v>
      </c>
      <c r="U242" s="62">
        <f t="shared" si="201"/>
        <v>963507567.45000005</v>
      </c>
      <c r="V242" s="62">
        <f t="shared" si="201"/>
        <v>970910788.52999997</v>
      </c>
      <c r="W242" s="62">
        <f t="shared" si="201"/>
        <v>536163</v>
      </c>
      <c r="X242" s="38">
        <f t="shared" si="178"/>
        <v>0.87554503121266969</v>
      </c>
      <c r="Y242" s="38">
        <f t="shared" si="179"/>
        <v>0.4395687563484163</v>
      </c>
      <c r="Z242" s="38">
        <f t="shared" si="180"/>
        <v>0.43932614865610858</v>
      </c>
      <c r="AA242" s="38">
        <f t="shared" si="168"/>
        <v>0.50205156865500511</v>
      </c>
      <c r="AB242" s="38">
        <f t="shared" si="198"/>
        <v>0.99944807794274759</v>
      </c>
    </row>
    <row r="243" spans="1:28" ht="30" customHeight="1" x14ac:dyDescent="0.25">
      <c r="A243" s="43" t="s">
        <v>394</v>
      </c>
      <c r="B243" s="44" t="s">
        <v>37</v>
      </c>
      <c r="C243" s="44">
        <v>10</v>
      </c>
      <c r="D243" s="44" t="s">
        <v>38</v>
      </c>
      <c r="E243" s="45" t="s">
        <v>258</v>
      </c>
      <c r="F243" s="46">
        <v>2210000000</v>
      </c>
      <c r="G243" s="46">
        <v>0</v>
      </c>
      <c r="H243" s="46">
        <v>0</v>
      </c>
      <c r="I243" s="46">
        <v>0</v>
      </c>
      <c r="J243" s="46">
        <v>0</v>
      </c>
      <c r="K243" s="46">
        <f t="shared" si="192"/>
        <v>0</v>
      </c>
      <c r="L243" s="56">
        <f>+F243+K243</f>
        <v>2210000000</v>
      </c>
      <c r="M243" s="51">
        <f t="shared" si="173"/>
        <v>2.5525640407611944E-4</v>
      </c>
      <c r="N243" s="46">
        <v>0</v>
      </c>
      <c r="O243" s="46">
        <v>2052144692</v>
      </c>
      <c r="P243" s="46">
        <f>L243-O243</f>
        <v>157855308</v>
      </c>
      <c r="Q243" s="46">
        <v>1934954518.98</v>
      </c>
      <c r="R243" s="46">
        <f>+L243-Q243</f>
        <v>275045481.01999998</v>
      </c>
      <c r="S243" s="46">
        <f>O243-Q243</f>
        <v>117190173.01999998</v>
      </c>
      <c r="T243" s="46">
        <v>971446951.52999997</v>
      </c>
      <c r="U243" s="46">
        <f>+Q243-T243</f>
        <v>963507567.45000005</v>
      </c>
      <c r="V243" s="46">
        <v>970910788.52999997</v>
      </c>
      <c r="W243" s="48">
        <f>+T243-V243</f>
        <v>536163</v>
      </c>
      <c r="X243" s="49">
        <f t="shared" si="178"/>
        <v>0.87554503121266969</v>
      </c>
      <c r="Y243" s="49">
        <f t="shared" si="179"/>
        <v>0.4395687563484163</v>
      </c>
      <c r="Z243" s="49">
        <f t="shared" si="180"/>
        <v>0.43932614865610858</v>
      </c>
      <c r="AA243" s="49">
        <f t="shared" si="168"/>
        <v>0.50205156865500511</v>
      </c>
      <c r="AB243" s="49">
        <f t="shared" si="198"/>
        <v>0.99944807794274759</v>
      </c>
    </row>
    <row r="244" spans="1:28" ht="51.75" customHeight="1" x14ac:dyDescent="0.25">
      <c r="A244" s="39" t="s">
        <v>395</v>
      </c>
      <c r="B244" s="34" t="s">
        <v>37</v>
      </c>
      <c r="C244" s="34">
        <v>10</v>
      </c>
      <c r="D244" s="34" t="s">
        <v>38</v>
      </c>
      <c r="E244" s="40" t="s">
        <v>396</v>
      </c>
      <c r="F244" s="62">
        <f t="shared" ref="F244:J246" si="202">+F245</f>
        <v>3000000000</v>
      </c>
      <c r="G244" s="62">
        <f t="shared" si="202"/>
        <v>0</v>
      </c>
      <c r="H244" s="62">
        <f t="shared" si="202"/>
        <v>0</v>
      </c>
      <c r="I244" s="62">
        <f t="shared" si="202"/>
        <v>0</v>
      </c>
      <c r="J244" s="62">
        <f t="shared" si="202"/>
        <v>0</v>
      </c>
      <c r="K244" s="62">
        <f t="shared" si="192"/>
        <v>0</v>
      </c>
      <c r="L244" s="66">
        <f>+L245</f>
        <v>3000000000</v>
      </c>
      <c r="M244" s="42">
        <f t="shared" si="173"/>
        <v>3.4650190598568245E-4</v>
      </c>
      <c r="N244" s="62">
        <f t="shared" ref="N244:W246" si="203">+N245</f>
        <v>0</v>
      </c>
      <c r="O244" s="62">
        <f t="shared" si="203"/>
        <v>3000000000</v>
      </c>
      <c r="P244" s="62">
        <f t="shared" si="203"/>
        <v>0</v>
      </c>
      <c r="Q244" s="62">
        <f t="shared" si="203"/>
        <v>2659695217</v>
      </c>
      <c r="R244" s="62">
        <f t="shared" si="203"/>
        <v>340304783</v>
      </c>
      <c r="S244" s="62">
        <f t="shared" si="203"/>
        <v>340304783</v>
      </c>
      <c r="T244" s="62">
        <f t="shared" si="203"/>
        <v>455382986.76999998</v>
      </c>
      <c r="U244" s="62">
        <f t="shared" si="203"/>
        <v>2204312230.23</v>
      </c>
      <c r="V244" s="62">
        <f t="shared" si="203"/>
        <v>455382986.76999998</v>
      </c>
      <c r="W244" s="62">
        <f t="shared" si="203"/>
        <v>0</v>
      </c>
      <c r="X244" s="38">
        <f t="shared" si="178"/>
        <v>0.88656507233333337</v>
      </c>
      <c r="Y244" s="38">
        <f t="shared" si="179"/>
        <v>0.15179432892333333</v>
      </c>
      <c r="Z244" s="38">
        <f t="shared" si="180"/>
        <v>0.15179432892333333</v>
      </c>
      <c r="AA244" s="38">
        <f t="shared" si="168"/>
        <v>0.17121622953612281</v>
      </c>
      <c r="AB244" s="147">
        <f t="shared" si="198"/>
        <v>1</v>
      </c>
    </row>
    <row r="245" spans="1:28" ht="51.75" customHeight="1" x14ac:dyDescent="0.25">
      <c r="A245" s="39" t="s">
        <v>397</v>
      </c>
      <c r="B245" s="34" t="s">
        <v>37</v>
      </c>
      <c r="C245" s="34">
        <v>10</v>
      </c>
      <c r="D245" s="34" t="s">
        <v>38</v>
      </c>
      <c r="E245" s="40" t="s">
        <v>398</v>
      </c>
      <c r="F245" s="62">
        <f t="shared" si="202"/>
        <v>3000000000</v>
      </c>
      <c r="G245" s="62">
        <f t="shared" si="202"/>
        <v>0</v>
      </c>
      <c r="H245" s="62">
        <f t="shared" si="202"/>
        <v>0</v>
      </c>
      <c r="I245" s="62">
        <f t="shared" si="202"/>
        <v>0</v>
      </c>
      <c r="J245" s="62">
        <f t="shared" si="202"/>
        <v>0</v>
      </c>
      <c r="K245" s="62">
        <f t="shared" si="192"/>
        <v>0</v>
      </c>
      <c r="L245" s="66">
        <f>+L246</f>
        <v>3000000000</v>
      </c>
      <c r="M245" s="42">
        <f t="shared" si="173"/>
        <v>3.4650190598568245E-4</v>
      </c>
      <c r="N245" s="62">
        <f t="shared" si="203"/>
        <v>0</v>
      </c>
      <c r="O245" s="62">
        <f t="shared" si="203"/>
        <v>3000000000</v>
      </c>
      <c r="P245" s="62">
        <f t="shared" si="203"/>
        <v>0</v>
      </c>
      <c r="Q245" s="62">
        <f t="shared" si="203"/>
        <v>2659695217</v>
      </c>
      <c r="R245" s="62">
        <f t="shared" si="203"/>
        <v>340304783</v>
      </c>
      <c r="S245" s="62">
        <f t="shared" si="203"/>
        <v>340304783</v>
      </c>
      <c r="T245" s="62">
        <f t="shared" si="203"/>
        <v>455382986.76999998</v>
      </c>
      <c r="U245" s="62">
        <f t="shared" si="203"/>
        <v>2204312230.23</v>
      </c>
      <c r="V245" s="62">
        <f t="shared" si="203"/>
        <v>455382986.76999998</v>
      </c>
      <c r="W245" s="62">
        <f t="shared" si="203"/>
        <v>0</v>
      </c>
      <c r="X245" s="38">
        <f t="shared" si="178"/>
        <v>0.88656507233333337</v>
      </c>
      <c r="Y245" s="38">
        <f t="shared" si="179"/>
        <v>0.15179432892333333</v>
      </c>
      <c r="Z245" s="38">
        <f t="shared" si="180"/>
        <v>0.15179432892333333</v>
      </c>
      <c r="AA245" s="38">
        <f t="shared" si="168"/>
        <v>0.17121622953612281</v>
      </c>
      <c r="AB245" s="147">
        <f t="shared" si="198"/>
        <v>1</v>
      </c>
    </row>
    <row r="246" spans="1:28" ht="29.25" customHeight="1" x14ac:dyDescent="0.25">
      <c r="A246" s="39" t="s">
        <v>399</v>
      </c>
      <c r="B246" s="34" t="s">
        <v>37</v>
      </c>
      <c r="C246" s="34">
        <v>10</v>
      </c>
      <c r="D246" s="34" t="s">
        <v>38</v>
      </c>
      <c r="E246" s="95" t="s">
        <v>393</v>
      </c>
      <c r="F246" s="62">
        <f t="shared" si="202"/>
        <v>3000000000</v>
      </c>
      <c r="G246" s="62">
        <f t="shared" si="202"/>
        <v>0</v>
      </c>
      <c r="H246" s="62">
        <f t="shared" si="202"/>
        <v>0</v>
      </c>
      <c r="I246" s="62">
        <f t="shared" si="202"/>
        <v>0</v>
      </c>
      <c r="J246" s="62">
        <f t="shared" si="202"/>
        <v>0</v>
      </c>
      <c r="K246" s="62">
        <f t="shared" si="192"/>
        <v>0</v>
      </c>
      <c r="L246" s="66">
        <f>+L247</f>
        <v>3000000000</v>
      </c>
      <c r="M246" s="42">
        <f t="shared" si="173"/>
        <v>3.4650190598568245E-4</v>
      </c>
      <c r="N246" s="62">
        <f t="shared" si="203"/>
        <v>0</v>
      </c>
      <c r="O246" s="62">
        <f t="shared" si="203"/>
        <v>3000000000</v>
      </c>
      <c r="P246" s="62">
        <f t="shared" si="203"/>
        <v>0</v>
      </c>
      <c r="Q246" s="62">
        <f t="shared" si="203"/>
        <v>2659695217</v>
      </c>
      <c r="R246" s="62">
        <f t="shared" si="203"/>
        <v>340304783</v>
      </c>
      <c r="S246" s="62">
        <f t="shared" si="203"/>
        <v>340304783</v>
      </c>
      <c r="T246" s="62">
        <f t="shared" si="203"/>
        <v>455382986.76999998</v>
      </c>
      <c r="U246" s="62">
        <f t="shared" si="203"/>
        <v>2204312230.23</v>
      </c>
      <c r="V246" s="62">
        <f t="shared" si="203"/>
        <v>455382986.76999998</v>
      </c>
      <c r="W246" s="62">
        <f t="shared" si="203"/>
        <v>0</v>
      </c>
      <c r="X246" s="38">
        <f t="shared" si="178"/>
        <v>0.88656507233333337</v>
      </c>
      <c r="Y246" s="38">
        <f t="shared" si="179"/>
        <v>0.15179432892333333</v>
      </c>
      <c r="Z246" s="38">
        <f t="shared" si="180"/>
        <v>0.15179432892333333</v>
      </c>
      <c r="AA246" s="38">
        <f t="shared" si="168"/>
        <v>0.17121622953612281</v>
      </c>
      <c r="AB246" s="147">
        <f t="shared" si="198"/>
        <v>1</v>
      </c>
    </row>
    <row r="247" spans="1:28" ht="30" customHeight="1" x14ac:dyDescent="0.25">
      <c r="A247" s="43" t="s">
        <v>400</v>
      </c>
      <c r="B247" s="44" t="s">
        <v>37</v>
      </c>
      <c r="C247" s="44">
        <v>10</v>
      </c>
      <c r="D247" s="44" t="s">
        <v>38</v>
      </c>
      <c r="E247" s="45" t="s">
        <v>258</v>
      </c>
      <c r="F247" s="46">
        <v>3000000000</v>
      </c>
      <c r="G247" s="46">
        <v>0</v>
      </c>
      <c r="H247" s="46">
        <v>0</v>
      </c>
      <c r="I247" s="46">
        <v>0</v>
      </c>
      <c r="J247" s="46">
        <v>0</v>
      </c>
      <c r="K247" s="46">
        <f t="shared" si="192"/>
        <v>0</v>
      </c>
      <c r="L247" s="56">
        <f>+F247+K247</f>
        <v>3000000000</v>
      </c>
      <c r="M247" s="51">
        <f t="shared" si="173"/>
        <v>3.4650190598568245E-4</v>
      </c>
      <c r="N247" s="46">
        <v>0</v>
      </c>
      <c r="O247" s="46">
        <v>3000000000</v>
      </c>
      <c r="P247" s="46">
        <f>L247-O247</f>
        <v>0</v>
      </c>
      <c r="Q247" s="46">
        <v>2659695217</v>
      </c>
      <c r="R247" s="46">
        <f>+L247-Q247</f>
        <v>340304783</v>
      </c>
      <c r="S247" s="46">
        <f>O247-Q247</f>
        <v>340304783</v>
      </c>
      <c r="T247" s="46">
        <v>455382986.76999998</v>
      </c>
      <c r="U247" s="46">
        <f>+Q247-T247</f>
        <v>2204312230.23</v>
      </c>
      <c r="V247" s="46">
        <v>455382986.76999998</v>
      </c>
      <c r="W247" s="48">
        <f>+T247-V247</f>
        <v>0</v>
      </c>
      <c r="X247" s="49">
        <f t="shared" si="178"/>
        <v>0.88656507233333337</v>
      </c>
      <c r="Y247" s="49">
        <f t="shared" si="179"/>
        <v>0.15179432892333333</v>
      </c>
      <c r="Z247" s="49">
        <f t="shared" si="180"/>
        <v>0.15179432892333333</v>
      </c>
      <c r="AA247" s="49">
        <f t="shared" si="168"/>
        <v>0.17121622953612281</v>
      </c>
      <c r="AB247" s="147">
        <f t="shared" si="198"/>
        <v>1</v>
      </c>
    </row>
    <row r="248" spans="1:28" ht="30" customHeight="1" x14ac:dyDescent="0.25">
      <c r="A248" s="39" t="s">
        <v>401</v>
      </c>
      <c r="B248" s="34" t="s">
        <v>37</v>
      </c>
      <c r="C248" s="34">
        <v>10</v>
      </c>
      <c r="D248" s="34" t="s">
        <v>38</v>
      </c>
      <c r="E248" s="40" t="s">
        <v>402</v>
      </c>
      <c r="F248" s="62">
        <f t="shared" ref="F248:J250" si="204">+F250</f>
        <v>0</v>
      </c>
      <c r="G248" s="62">
        <f t="shared" si="204"/>
        <v>220000000000</v>
      </c>
      <c r="H248" s="46">
        <f t="shared" si="204"/>
        <v>0</v>
      </c>
      <c r="I248" s="62">
        <f t="shared" si="204"/>
        <v>0</v>
      </c>
      <c r="J248" s="46">
        <f t="shared" si="204"/>
        <v>0</v>
      </c>
      <c r="K248" s="62">
        <f>+G248-H248+I248-J248</f>
        <v>220000000000</v>
      </c>
      <c r="L248" s="66">
        <f>+L250</f>
        <v>220000000000</v>
      </c>
      <c r="M248" s="253">
        <f t="shared" si="173"/>
        <v>2.5410139772283381E-2</v>
      </c>
      <c r="N248" s="66">
        <f>+N250</f>
        <v>0</v>
      </c>
      <c r="O248" s="66">
        <f>+O250</f>
        <v>0</v>
      </c>
      <c r="P248" s="62">
        <f>L248-O248</f>
        <v>220000000000</v>
      </c>
      <c r="Q248" s="62">
        <f t="shared" ref="Q248:V248" si="205">+Q250</f>
        <v>0</v>
      </c>
      <c r="R248" s="62">
        <f t="shared" si="205"/>
        <v>220000000000</v>
      </c>
      <c r="S248" s="46">
        <f t="shared" si="205"/>
        <v>0</v>
      </c>
      <c r="T248" s="62">
        <f t="shared" si="205"/>
        <v>0</v>
      </c>
      <c r="U248" s="62">
        <f t="shared" si="205"/>
        <v>0</v>
      </c>
      <c r="V248" s="62">
        <f t="shared" si="205"/>
        <v>0</v>
      </c>
      <c r="W248" s="48">
        <f>+W252</f>
        <v>0</v>
      </c>
      <c r="X248" s="38">
        <f t="shared" si="178"/>
        <v>0</v>
      </c>
      <c r="Y248" s="244">
        <f t="shared" si="179"/>
        <v>0</v>
      </c>
      <c r="Z248" s="147">
        <f t="shared" si="180"/>
        <v>0</v>
      </c>
      <c r="AA248" s="38" t="s">
        <v>40</v>
      </c>
      <c r="AB248" s="147" t="s">
        <v>40</v>
      </c>
    </row>
    <row r="249" spans="1:28" ht="29.25" customHeight="1" x14ac:dyDescent="0.25">
      <c r="A249" s="39" t="s">
        <v>401</v>
      </c>
      <c r="B249" s="34" t="s">
        <v>41</v>
      </c>
      <c r="C249" s="34">
        <v>20</v>
      </c>
      <c r="D249" s="34" t="s">
        <v>38</v>
      </c>
      <c r="E249" s="40" t="s">
        <v>402</v>
      </c>
      <c r="F249" s="62">
        <f t="shared" si="204"/>
        <v>125768894272</v>
      </c>
      <c r="G249" s="62">
        <f t="shared" si="204"/>
        <v>0</v>
      </c>
      <c r="H249" s="62">
        <f t="shared" si="204"/>
        <v>0</v>
      </c>
      <c r="I249" s="62">
        <f t="shared" si="204"/>
        <v>374626492</v>
      </c>
      <c r="J249" s="62">
        <f t="shared" si="204"/>
        <v>374626492</v>
      </c>
      <c r="K249" s="62">
        <f>+G249-H249+I249-J249</f>
        <v>0</v>
      </c>
      <c r="L249" s="66">
        <f>+L251</f>
        <v>125768894272</v>
      </c>
      <c r="M249" s="253">
        <f t="shared" si="173"/>
        <v>1.4526387192986595E-2</v>
      </c>
      <c r="N249" s="62">
        <f t="shared" ref="N249:W250" si="206">+N251</f>
        <v>0</v>
      </c>
      <c r="O249" s="62">
        <f t="shared" si="206"/>
        <v>113517358398</v>
      </c>
      <c r="P249" s="62">
        <f t="shared" si="206"/>
        <v>12251535874</v>
      </c>
      <c r="Q249" s="62">
        <f t="shared" si="206"/>
        <v>107809133867.90001</v>
      </c>
      <c r="R249" s="62">
        <f t="shared" si="206"/>
        <v>17959760404.099998</v>
      </c>
      <c r="S249" s="62">
        <f t="shared" si="206"/>
        <v>5708224530.0999985</v>
      </c>
      <c r="T249" s="62">
        <f t="shared" si="206"/>
        <v>70326761703.419998</v>
      </c>
      <c r="U249" s="62">
        <f t="shared" si="206"/>
        <v>37482372164.480003</v>
      </c>
      <c r="V249" s="62">
        <f t="shared" si="206"/>
        <v>70325615815.419998</v>
      </c>
      <c r="W249" s="62">
        <f t="shared" si="206"/>
        <v>1145888</v>
      </c>
      <c r="X249" s="38">
        <f t="shared" si="178"/>
        <v>0.85720029973978717</v>
      </c>
      <c r="Y249" s="244">
        <f t="shared" si="179"/>
        <v>0.55917452491332653</v>
      </c>
      <c r="Z249" s="147">
        <f t="shared" si="180"/>
        <v>0.55916541385286422</v>
      </c>
      <c r="AA249" s="38">
        <f t="shared" si="168"/>
        <v>0.65232656251178434</v>
      </c>
      <c r="AB249" s="147">
        <f t="shared" ref="AB249:AB296" si="207">+V249/T249</f>
        <v>0.99998370623113808</v>
      </c>
    </row>
    <row r="250" spans="1:28" ht="29.25" customHeight="1" x14ac:dyDescent="0.25">
      <c r="A250" s="39" t="s">
        <v>403</v>
      </c>
      <c r="B250" s="34" t="s">
        <v>37</v>
      </c>
      <c r="C250" s="34">
        <v>10</v>
      </c>
      <c r="D250" s="34" t="s">
        <v>38</v>
      </c>
      <c r="E250" s="40" t="s">
        <v>251</v>
      </c>
      <c r="F250" s="62">
        <f t="shared" si="204"/>
        <v>0</v>
      </c>
      <c r="G250" s="62">
        <f t="shared" si="204"/>
        <v>220000000000</v>
      </c>
      <c r="H250" s="62">
        <f t="shared" si="204"/>
        <v>0</v>
      </c>
      <c r="I250" s="62">
        <f t="shared" si="204"/>
        <v>0</v>
      </c>
      <c r="J250" s="62">
        <f t="shared" si="204"/>
        <v>0</v>
      </c>
      <c r="K250" s="62">
        <f>+G250-H250+I250-J250</f>
        <v>220000000000</v>
      </c>
      <c r="L250" s="66">
        <f>+L252</f>
        <v>220000000000</v>
      </c>
      <c r="M250" s="253">
        <f t="shared" si="173"/>
        <v>2.5410139772283381E-2</v>
      </c>
      <c r="N250" s="66">
        <f t="shared" si="206"/>
        <v>0</v>
      </c>
      <c r="O250" s="66">
        <f t="shared" si="206"/>
        <v>0</v>
      </c>
      <c r="P250" s="62">
        <f t="shared" si="206"/>
        <v>220000000000</v>
      </c>
      <c r="Q250" s="62">
        <f t="shared" si="206"/>
        <v>0</v>
      </c>
      <c r="R250" s="62">
        <f t="shared" si="206"/>
        <v>220000000000</v>
      </c>
      <c r="S250" s="62">
        <f t="shared" si="206"/>
        <v>0</v>
      </c>
      <c r="T250" s="62">
        <f t="shared" si="206"/>
        <v>0</v>
      </c>
      <c r="U250" s="62">
        <f t="shared" si="206"/>
        <v>0</v>
      </c>
      <c r="V250" s="62">
        <f t="shared" si="206"/>
        <v>0</v>
      </c>
      <c r="W250" s="62">
        <f t="shared" si="206"/>
        <v>0</v>
      </c>
      <c r="X250" s="38">
        <f t="shared" si="178"/>
        <v>0</v>
      </c>
      <c r="Y250" s="244">
        <f t="shared" si="179"/>
        <v>0</v>
      </c>
      <c r="Z250" s="147">
        <f t="shared" si="180"/>
        <v>0</v>
      </c>
      <c r="AA250" s="38" t="s">
        <v>40</v>
      </c>
      <c r="AB250" s="147" t="s">
        <v>40</v>
      </c>
    </row>
    <row r="251" spans="1:28" ht="29.25" customHeight="1" x14ac:dyDescent="0.25">
      <c r="A251" s="39" t="s">
        <v>403</v>
      </c>
      <c r="B251" s="34" t="s">
        <v>41</v>
      </c>
      <c r="C251" s="34">
        <v>20</v>
      </c>
      <c r="D251" s="34" t="s">
        <v>38</v>
      </c>
      <c r="E251" s="40" t="s">
        <v>251</v>
      </c>
      <c r="F251" s="62">
        <f>+F253+F259</f>
        <v>125768894272</v>
      </c>
      <c r="G251" s="62">
        <f>+G253+G259</f>
        <v>0</v>
      </c>
      <c r="H251" s="62">
        <f>+H253+H259</f>
        <v>0</v>
      </c>
      <c r="I251" s="62">
        <f>+I253+I259</f>
        <v>374626492</v>
      </c>
      <c r="J251" s="62">
        <f>+J253+J259</f>
        <v>374626492</v>
      </c>
      <c r="K251" s="62">
        <f>+G251-H251+I251-J251</f>
        <v>0</v>
      </c>
      <c r="L251" s="66">
        <f>+L253+L259</f>
        <v>125768894272</v>
      </c>
      <c r="M251" s="253">
        <f t="shared" si="173"/>
        <v>1.4526387192986595E-2</v>
      </c>
      <c r="N251" s="62">
        <f t="shared" ref="N251:W251" si="208">+N253+N259</f>
        <v>0</v>
      </c>
      <c r="O251" s="62">
        <f t="shared" si="208"/>
        <v>113517358398</v>
      </c>
      <c r="P251" s="62">
        <f t="shared" si="208"/>
        <v>12251535874</v>
      </c>
      <c r="Q251" s="62">
        <f t="shared" si="208"/>
        <v>107809133867.90001</v>
      </c>
      <c r="R251" s="62">
        <f t="shared" si="208"/>
        <v>17959760404.099998</v>
      </c>
      <c r="S251" s="62">
        <f t="shared" si="208"/>
        <v>5708224530.0999985</v>
      </c>
      <c r="T251" s="62">
        <f t="shared" si="208"/>
        <v>70326761703.419998</v>
      </c>
      <c r="U251" s="62">
        <f t="shared" si="208"/>
        <v>37482372164.480003</v>
      </c>
      <c r="V251" s="62">
        <f t="shared" si="208"/>
        <v>70325615815.419998</v>
      </c>
      <c r="W251" s="62">
        <f t="shared" si="208"/>
        <v>1145888</v>
      </c>
      <c r="X251" s="38">
        <f t="shared" si="178"/>
        <v>0.85720029973978717</v>
      </c>
      <c r="Y251" s="244">
        <f t="shared" si="179"/>
        <v>0.55917452491332653</v>
      </c>
      <c r="Z251" s="147">
        <f t="shared" si="180"/>
        <v>0.55916541385286422</v>
      </c>
      <c r="AA251" s="38">
        <f t="shared" si="168"/>
        <v>0.65232656251178434</v>
      </c>
      <c r="AB251" s="147">
        <f t="shared" si="207"/>
        <v>0.99998370623113808</v>
      </c>
    </row>
    <row r="252" spans="1:28" ht="60" customHeight="1" x14ac:dyDescent="0.25">
      <c r="A252" s="39" t="s">
        <v>404</v>
      </c>
      <c r="B252" s="34" t="s">
        <v>37</v>
      </c>
      <c r="C252" s="34">
        <v>10</v>
      </c>
      <c r="D252" s="34" t="s">
        <v>38</v>
      </c>
      <c r="E252" s="95" t="s">
        <v>405</v>
      </c>
      <c r="F252" s="62">
        <v>0</v>
      </c>
      <c r="G252" s="62">
        <v>220000000000</v>
      </c>
      <c r="H252" s="62">
        <v>0</v>
      </c>
      <c r="I252" s="62">
        <v>0</v>
      </c>
      <c r="J252" s="62">
        <v>0</v>
      </c>
      <c r="K252" s="62">
        <f>+G252-H252+I252-J252</f>
        <v>220000000000</v>
      </c>
      <c r="L252" s="66">
        <v>220000000000</v>
      </c>
      <c r="M252" s="253">
        <f t="shared" si="173"/>
        <v>2.5410139772283381E-2</v>
      </c>
      <c r="N252" s="66">
        <v>0</v>
      </c>
      <c r="O252" s="62">
        <v>0</v>
      </c>
      <c r="P252" s="62">
        <f>L252-O252</f>
        <v>220000000000</v>
      </c>
      <c r="Q252" s="62">
        <v>0</v>
      </c>
      <c r="R252" s="62">
        <f>+L252-Q252</f>
        <v>220000000000</v>
      </c>
      <c r="S252" s="62">
        <f>O252-Q252</f>
        <v>0</v>
      </c>
      <c r="T252" s="62">
        <v>0</v>
      </c>
      <c r="U252" s="46">
        <f>+Q252-T252</f>
        <v>0</v>
      </c>
      <c r="V252" s="62">
        <v>0</v>
      </c>
      <c r="W252" s="62">
        <f>+T252-V252</f>
        <v>0</v>
      </c>
      <c r="X252" s="38">
        <f t="shared" si="178"/>
        <v>0</v>
      </c>
      <c r="Y252" s="244">
        <f t="shared" si="179"/>
        <v>0</v>
      </c>
      <c r="Z252" s="147">
        <f t="shared" si="180"/>
        <v>0</v>
      </c>
      <c r="AA252" s="38" t="s">
        <v>40</v>
      </c>
      <c r="AB252" s="147" t="s">
        <v>40</v>
      </c>
    </row>
    <row r="253" spans="1:28" ht="49.5" customHeight="1" x14ac:dyDescent="0.25">
      <c r="A253" s="39" t="s">
        <v>404</v>
      </c>
      <c r="B253" s="34" t="s">
        <v>41</v>
      </c>
      <c r="C253" s="34">
        <v>20</v>
      </c>
      <c r="D253" s="34" t="s">
        <v>38</v>
      </c>
      <c r="E253" s="95" t="s">
        <v>405</v>
      </c>
      <c r="F253" s="62">
        <f>+F254</f>
        <v>124596460713</v>
      </c>
      <c r="G253" s="62">
        <f>+G254</f>
        <v>0</v>
      </c>
      <c r="H253" s="62">
        <f>+H254</f>
        <v>0</v>
      </c>
      <c r="I253" s="62">
        <f>+I254</f>
        <v>374626492</v>
      </c>
      <c r="J253" s="62">
        <f>+J254</f>
        <v>374626492</v>
      </c>
      <c r="K253" s="62">
        <f t="shared" si="192"/>
        <v>0</v>
      </c>
      <c r="L253" s="66">
        <f>+L254</f>
        <v>124596460713</v>
      </c>
      <c r="M253" s="253">
        <f t="shared" si="173"/>
        <v>1.4390970372041569E-2</v>
      </c>
      <c r="N253" s="62">
        <f t="shared" ref="N253:W253" si="209">+N254</f>
        <v>0</v>
      </c>
      <c r="O253" s="62">
        <f t="shared" si="209"/>
        <v>112433083883</v>
      </c>
      <c r="P253" s="62">
        <f t="shared" si="209"/>
        <v>12163376830</v>
      </c>
      <c r="Q253" s="62">
        <f t="shared" si="209"/>
        <v>106760715763.83</v>
      </c>
      <c r="R253" s="62">
        <f t="shared" si="209"/>
        <v>17835744949.169998</v>
      </c>
      <c r="S253" s="62">
        <f t="shared" si="209"/>
        <v>5672368119.1699982</v>
      </c>
      <c r="T253" s="62">
        <f t="shared" si="209"/>
        <v>69799332480.220001</v>
      </c>
      <c r="U253" s="62">
        <f t="shared" si="209"/>
        <v>36961383283.610001</v>
      </c>
      <c r="V253" s="62">
        <f t="shared" si="209"/>
        <v>69799332480.220001</v>
      </c>
      <c r="W253" s="62">
        <f t="shared" si="209"/>
        <v>0</v>
      </c>
      <c r="X253" s="38">
        <f t="shared" si="178"/>
        <v>0.85685191339219902</v>
      </c>
      <c r="Y253" s="38">
        <f t="shared" si="179"/>
        <v>0.5602031717497844</v>
      </c>
      <c r="Z253" s="147">
        <f t="shared" si="180"/>
        <v>0.5602031717497844</v>
      </c>
      <c r="AA253" s="38">
        <f t="shared" si="168"/>
        <v>0.65379228661810518</v>
      </c>
      <c r="AB253" s="38">
        <f t="shared" si="207"/>
        <v>1</v>
      </c>
    </row>
    <row r="254" spans="1:28" ht="49.5" customHeight="1" x14ac:dyDescent="0.25">
      <c r="A254" s="39" t="s">
        <v>406</v>
      </c>
      <c r="B254" s="34" t="s">
        <v>41</v>
      </c>
      <c r="C254" s="34">
        <v>20</v>
      </c>
      <c r="D254" s="34" t="s">
        <v>38</v>
      </c>
      <c r="E254" s="40" t="s">
        <v>405</v>
      </c>
      <c r="F254" s="62">
        <f>+F255+F257</f>
        <v>124596460713</v>
      </c>
      <c r="G254" s="62">
        <f>+G255+G257</f>
        <v>0</v>
      </c>
      <c r="H254" s="62">
        <f>+H255+H257</f>
        <v>0</v>
      </c>
      <c r="I254" s="62">
        <f>+I255+I257</f>
        <v>374626492</v>
      </c>
      <c r="J254" s="62">
        <f>+J255+J257</f>
        <v>374626492</v>
      </c>
      <c r="K254" s="62">
        <f t="shared" si="192"/>
        <v>0</v>
      </c>
      <c r="L254" s="66">
        <f>+L255+L257</f>
        <v>124596460713</v>
      </c>
      <c r="M254" s="253">
        <f t="shared" si="173"/>
        <v>1.4390970372041569E-2</v>
      </c>
      <c r="N254" s="62">
        <f t="shared" ref="N254:W254" si="210">+N255+N257</f>
        <v>0</v>
      </c>
      <c r="O254" s="62">
        <f t="shared" si="210"/>
        <v>112433083883</v>
      </c>
      <c r="P254" s="62">
        <f t="shared" si="210"/>
        <v>12163376830</v>
      </c>
      <c r="Q254" s="62">
        <f t="shared" si="210"/>
        <v>106760715763.83</v>
      </c>
      <c r="R254" s="62">
        <f t="shared" si="210"/>
        <v>17835744949.169998</v>
      </c>
      <c r="S254" s="62">
        <f t="shared" si="210"/>
        <v>5672368119.1699982</v>
      </c>
      <c r="T254" s="62">
        <f t="shared" si="210"/>
        <v>69799332480.220001</v>
      </c>
      <c r="U254" s="62">
        <f t="shared" si="210"/>
        <v>36961383283.610001</v>
      </c>
      <c r="V254" s="62">
        <f t="shared" si="210"/>
        <v>69799332480.220001</v>
      </c>
      <c r="W254" s="62">
        <f t="shared" si="210"/>
        <v>0</v>
      </c>
      <c r="X254" s="38">
        <f t="shared" si="178"/>
        <v>0.85685191339219902</v>
      </c>
      <c r="Y254" s="38">
        <f t="shared" si="179"/>
        <v>0.5602031717497844</v>
      </c>
      <c r="Z254" s="147">
        <f t="shared" si="180"/>
        <v>0.5602031717497844</v>
      </c>
      <c r="AA254" s="38">
        <f t="shared" si="168"/>
        <v>0.65379228661810518</v>
      </c>
      <c r="AB254" s="38">
        <f t="shared" si="207"/>
        <v>1</v>
      </c>
    </row>
    <row r="255" spans="1:28" ht="36.75" customHeight="1" x14ac:dyDescent="0.25">
      <c r="A255" s="39" t="s">
        <v>407</v>
      </c>
      <c r="B255" s="34" t="s">
        <v>41</v>
      </c>
      <c r="C255" s="34">
        <v>20</v>
      </c>
      <c r="D255" s="34" t="s">
        <v>38</v>
      </c>
      <c r="E255" s="40" t="s">
        <v>408</v>
      </c>
      <c r="F255" s="62">
        <f>+F256</f>
        <v>108096582879</v>
      </c>
      <c r="G255" s="62">
        <f>+G256</f>
        <v>0</v>
      </c>
      <c r="H255" s="62">
        <f>+H256</f>
        <v>0</v>
      </c>
      <c r="I255" s="62">
        <f>+I256</f>
        <v>374626492</v>
      </c>
      <c r="J255" s="62">
        <f>+J256</f>
        <v>0</v>
      </c>
      <c r="K255" s="62">
        <f t="shared" si="192"/>
        <v>374626492</v>
      </c>
      <c r="L255" s="66">
        <f>+L256</f>
        <v>108471209371</v>
      </c>
      <c r="M255" s="253">
        <f t="shared" si="173"/>
        <v>1.252849359720784E-2</v>
      </c>
      <c r="N255" s="62">
        <f t="shared" ref="N255:W255" si="211">+N256</f>
        <v>0</v>
      </c>
      <c r="O255" s="62">
        <f t="shared" si="211"/>
        <v>108173366704</v>
      </c>
      <c r="P255" s="62">
        <f t="shared" si="211"/>
        <v>297842667</v>
      </c>
      <c r="Q255" s="62">
        <f t="shared" si="211"/>
        <v>103867184167.83</v>
      </c>
      <c r="R255" s="62">
        <f t="shared" si="211"/>
        <v>4604025203.1699982</v>
      </c>
      <c r="S255" s="62">
        <f t="shared" si="211"/>
        <v>4306182536.1699982</v>
      </c>
      <c r="T255" s="62">
        <f t="shared" si="211"/>
        <v>68390508600.220001</v>
      </c>
      <c r="U255" s="62">
        <f t="shared" si="211"/>
        <v>35476675567.610001</v>
      </c>
      <c r="V255" s="62">
        <f t="shared" si="211"/>
        <v>68390508600.220001</v>
      </c>
      <c r="W255" s="62">
        <f t="shared" si="211"/>
        <v>0</v>
      </c>
      <c r="X255" s="38">
        <f t="shared" si="178"/>
        <v>0.95755532523452358</v>
      </c>
      <c r="Y255" s="38">
        <f t="shared" si="179"/>
        <v>0.63049457083405902</v>
      </c>
      <c r="Z255" s="147">
        <f t="shared" si="180"/>
        <v>0.63049457083405902</v>
      </c>
      <c r="AA255" s="38">
        <f t="shared" si="168"/>
        <v>0.65844192415685099</v>
      </c>
      <c r="AB255" s="38">
        <f t="shared" si="207"/>
        <v>1</v>
      </c>
    </row>
    <row r="256" spans="1:28" ht="30" customHeight="1" x14ac:dyDescent="0.25">
      <c r="A256" s="43" t="s">
        <v>409</v>
      </c>
      <c r="B256" s="44" t="s">
        <v>41</v>
      </c>
      <c r="C256" s="44">
        <v>20</v>
      </c>
      <c r="D256" s="44" t="s">
        <v>38</v>
      </c>
      <c r="E256" s="45" t="s">
        <v>258</v>
      </c>
      <c r="F256" s="46">
        <v>108096582879</v>
      </c>
      <c r="G256" s="46">
        <v>0</v>
      </c>
      <c r="H256" s="46">
        <v>0</v>
      </c>
      <c r="I256" s="46">
        <v>374626492</v>
      </c>
      <c r="J256" s="46">
        <v>0</v>
      </c>
      <c r="K256" s="46">
        <f t="shared" si="192"/>
        <v>374626492</v>
      </c>
      <c r="L256" s="56">
        <f>+F256+K256</f>
        <v>108471209371</v>
      </c>
      <c r="M256" s="266">
        <f t="shared" si="173"/>
        <v>1.252849359720784E-2</v>
      </c>
      <c r="N256" s="46">
        <v>0</v>
      </c>
      <c r="O256" s="46">
        <v>108173366704</v>
      </c>
      <c r="P256" s="46">
        <f>L256-O256</f>
        <v>297842667</v>
      </c>
      <c r="Q256" s="46">
        <v>103867184167.83</v>
      </c>
      <c r="R256" s="46">
        <f>+L256-Q256</f>
        <v>4604025203.1699982</v>
      </c>
      <c r="S256" s="46">
        <f>O256-Q256</f>
        <v>4306182536.1699982</v>
      </c>
      <c r="T256" s="46">
        <v>68390508600.220001</v>
      </c>
      <c r="U256" s="46">
        <f>+Q256-T256</f>
        <v>35476675567.610001</v>
      </c>
      <c r="V256" s="46">
        <v>68390508600.220001</v>
      </c>
      <c r="W256" s="48">
        <f>+T256-V256</f>
        <v>0</v>
      </c>
      <c r="X256" s="49">
        <f t="shared" si="178"/>
        <v>0.95755532523452358</v>
      </c>
      <c r="Y256" s="49">
        <f t="shared" si="179"/>
        <v>0.63049457083405902</v>
      </c>
      <c r="Z256" s="49">
        <f t="shared" si="180"/>
        <v>0.63049457083405902</v>
      </c>
      <c r="AA256" s="49">
        <f t="shared" si="168"/>
        <v>0.65844192415685099</v>
      </c>
      <c r="AB256" s="49">
        <v>1</v>
      </c>
    </row>
    <row r="257" spans="1:28" ht="36.75" customHeight="1" x14ac:dyDescent="0.25">
      <c r="A257" s="39" t="s">
        <v>410</v>
      </c>
      <c r="B257" s="34" t="s">
        <v>41</v>
      </c>
      <c r="C257" s="34">
        <v>20</v>
      </c>
      <c r="D257" s="34" t="s">
        <v>38</v>
      </c>
      <c r="E257" s="40" t="s">
        <v>411</v>
      </c>
      <c r="F257" s="62">
        <f>+F258</f>
        <v>16499877834</v>
      </c>
      <c r="G257" s="62">
        <f>+G258</f>
        <v>0</v>
      </c>
      <c r="H257" s="62">
        <f>+H258</f>
        <v>0</v>
      </c>
      <c r="I257" s="62">
        <f>+I258</f>
        <v>0</v>
      </c>
      <c r="J257" s="62">
        <f>+J258</f>
        <v>374626492</v>
      </c>
      <c r="K257" s="62">
        <f t="shared" si="192"/>
        <v>-374626492</v>
      </c>
      <c r="L257" s="66">
        <f>+L258</f>
        <v>16125251342</v>
      </c>
      <c r="M257" s="42">
        <f t="shared" si="173"/>
        <v>1.8624767748337281E-3</v>
      </c>
      <c r="N257" s="62">
        <f t="shared" ref="N257:W257" si="212">+N258</f>
        <v>0</v>
      </c>
      <c r="O257" s="62">
        <f t="shared" si="212"/>
        <v>4259717179</v>
      </c>
      <c r="P257" s="62">
        <f t="shared" si="212"/>
        <v>11865534163</v>
      </c>
      <c r="Q257" s="62">
        <f t="shared" si="212"/>
        <v>2893531596</v>
      </c>
      <c r="R257" s="62">
        <f t="shared" si="212"/>
        <v>13231719746</v>
      </c>
      <c r="S257" s="62">
        <f t="shared" si="212"/>
        <v>1366185583</v>
      </c>
      <c r="T257" s="62">
        <f t="shared" si="212"/>
        <v>1408823880</v>
      </c>
      <c r="U257" s="62">
        <f t="shared" si="212"/>
        <v>1484707716</v>
      </c>
      <c r="V257" s="62">
        <f t="shared" si="212"/>
        <v>1408823880</v>
      </c>
      <c r="W257" s="62">
        <f t="shared" si="212"/>
        <v>0</v>
      </c>
      <c r="X257" s="38">
        <f t="shared" si="178"/>
        <v>0.17944102294166894</v>
      </c>
      <c r="Y257" s="38">
        <f t="shared" si="179"/>
        <v>8.7367560983720144E-2</v>
      </c>
      <c r="Z257" s="38">
        <f t="shared" si="180"/>
        <v>8.7367560983720144E-2</v>
      </c>
      <c r="AA257" s="38">
        <f t="shared" si="168"/>
        <v>0.48688733240291876</v>
      </c>
      <c r="AB257" s="38">
        <f t="shared" si="207"/>
        <v>1</v>
      </c>
    </row>
    <row r="258" spans="1:28" ht="30" customHeight="1" x14ac:dyDescent="0.25">
      <c r="A258" s="43" t="s">
        <v>412</v>
      </c>
      <c r="B258" s="44" t="s">
        <v>41</v>
      </c>
      <c r="C258" s="44">
        <v>20</v>
      </c>
      <c r="D258" s="44" t="s">
        <v>38</v>
      </c>
      <c r="E258" s="45" t="s">
        <v>258</v>
      </c>
      <c r="F258" s="46">
        <v>16499877834</v>
      </c>
      <c r="G258" s="46">
        <v>0</v>
      </c>
      <c r="H258" s="46">
        <v>0</v>
      </c>
      <c r="I258" s="46">
        <v>0</v>
      </c>
      <c r="J258" s="46">
        <v>374626492</v>
      </c>
      <c r="K258" s="46">
        <f t="shared" si="192"/>
        <v>-374626492</v>
      </c>
      <c r="L258" s="56">
        <f>+F258+K258</f>
        <v>16125251342</v>
      </c>
      <c r="M258" s="42">
        <f t="shared" si="173"/>
        <v>1.8624767748337281E-3</v>
      </c>
      <c r="N258" s="46">
        <v>0</v>
      </c>
      <c r="O258" s="46">
        <v>4259717179</v>
      </c>
      <c r="P258" s="46">
        <f>L258-O258</f>
        <v>11865534163</v>
      </c>
      <c r="Q258" s="46">
        <v>2893531596</v>
      </c>
      <c r="R258" s="46">
        <f>+L258-Q258</f>
        <v>13231719746</v>
      </c>
      <c r="S258" s="46">
        <f>O258-Q258</f>
        <v>1366185583</v>
      </c>
      <c r="T258" s="46">
        <v>1408823880</v>
      </c>
      <c r="U258" s="46">
        <f>+Q258-T258</f>
        <v>1484707716</v>
      </c>
      <c r="V258" s="46">
        <v>1408823880</v>
      </c>
      <c r="W258" s="48">
        <f>+T258-V258</f>
        <v>0</v>
      </c>
      <c r="X258" s="49">
        <f t="shared" si="178"/>
        <v>0.17944102294166894</v>
      </c>
      <c r="Y258" s="49">
        <f t="shared" si="179"/>
        <v>8.7367560983720144E-2</v>
      </c>
      <c r="Z258" s="49">
        <f t="shared" si="180"/>
        <v>8.7367560983720144E-2</v>
      </c>
      <c r="AA258" s="49">
        <f t="shared" ref="AA258:AA298" si="213">+T258/Q258</f>
        <v>0.48688733240291876</v>
      </c>
      <c r="AB258" s="49">
        <f t="shared" si="207"/>
        <v>1</v>
      </c>
    </row>
    <row r="259" spans="1:28" ht="39" customHeight="1" x14ac:dyDescent="0.25">
      <c r="A259" s="39" t="s">
        <v>413</v>
      </c>
      <c r="B259" s="34" t="s">
        <v>41</v>
      </c>
      <c r="C259" s="34">
        <v>20</v>
      </c>
      <c r="D259" s="34" t="s">
        <v>38</v>
      </c>
      <c r="E259" s="40" t="s">
        <v>414</v>
      </c>
      <c r="F259" s="62">
        <f t="shared" ref="F259:J261" si="214">+F260</f>
        <v>1172433559</v>
      </c>
      <c r="G259" s="62">
        <f t="shared" si="214"/>
        <v>0</v>
      </c>
      <c r="H259" s="62">
        <f t="shared" si="214"/>
        <v>0</v>
      </c>
      <c r="I259" s="62">
        <f t="shared" si="214"/>
        <v>0</v>
      </c>
      <c r="J259" s="62">
        <f t="shared" si="214"/>
        <v>0</v>
      </c>
      <c r="K259" s="62">
        <f t="shared" si="192"/>
        <v>0</v>
      </c>
      <c r="L259" s="66">
        <f>+L260</f>
        <v>1172433559</v>
      </c>
      <c r="M259" s="42">
        <f t="shared" si="173"/>
        <v>1.3541682094502571E-4</v>
      </c>
      <c r="N259" s="62">
        <f t="shared" ref="N259:W261" si="215">+N260</f>
        <v>0</v>
      </c>
      <c r="O259" s="62">
        <f t="shared" si="215"/>
        <v>1084274515</v>
      </c>
      <c r="P259" s="62">
        <f t="shared" si="215"/>
        <v>88159044</v>
      </c>
      <c r="Q259" s="62">
        <f t="shared" si="215"/>
        <v>1048418104.0700001</v>
      </c>
      <c r="R259" s="62">
        <f t="shared" si="215"/>
        <v>124015454.92999995</v>
      </c>
      <c r="S259" s="62">
        <f t="shared" si="215"/>
        <v>35856410.929999948</v>
      </c>
      <c r="T259" s="62">
        <f t="shared" si="215"/>
        <v>527429223.19999999</v>
      </c>
      <c r="U259" s="62">
        <f t="shared" si="215"/>
        <v>520988880.87000006</v>
      </c>
      <c r="V259" s="62">
        <f t="shared" si="215"/>
        <v>526283335.19999999</v>
      </c>
      <c r="W259" s="62">
        <f t="shared" si="215"/>
        <v>1145888</v>
      </c>
      <c r="X259" s="38">
        <f t="shared" si="178"/>
        <v>0.89422389526637569</v>
      </c>
      <c r="Y259" s="38">
        <f t="shared" si="179"/>
        <v>0.44985851791026732</v>
      </c>
      <c r="Z259" s="38">
        <f t="shared" si="180"/>
        <v>0.44888115932887585</v>
      </c>
      <c r="AA259" s="38">
        <f t="shared" si="213"/>
        <v>0.50307145703846501</v>
      </c>
      <c r="AB259" s="38">
        <f t="shared" si="207"/>
        <v>0.99782740896864286</v>
      </c>
    </row>
    <row r="260" spans="1:28" ht="39" customHeight="1" x14ac:dyDescent="0.25">
      <c r="A260" s="39" t="s">
        <v>415</v>
      </c>
      <c r="B260" s="34" t="s">
        <v>41</v>
      </c>
      <c r="C260" s="34">
        <v>20</v>
      </c>
      <c r="D260" s="34" t="s">
        <v>38</v>
      </c>
      <c r="E260" s="40" t="s">
        <v>414</v>
      </c>
      <c r="F260" s="62">
        <f t="shared" si="214"/>
        <v>1172433559</v>
      </c>
      <c r="G260" s="62">
        <f t="shared" si="214"/>
        <v>0</v>
      </c>
      <c r="H260" s="62">
        <f t="shared" si="214"/>
        <v>0</v>
      </c>
      <c r="I260" s="62">
        <f t="shared" si="214"/>
        <v>0</v>
      </c>
      <c r="J260" s="62">
        <f t="shared" si="214"/>
        <v>0</v>
      </c>
      <c r="K260" s="62">
        <f t="shared" si="192"/>
        <v>0</v>
      </c>
      <c r="L260" s="66">
        <f>+L261</f>
        <v>1172433559</v>
      </c>
      <c r="M260" s="42">
        <f t="shared" si="173"/>
        <v>1.3541682094502571E-4</v>
      </c>
      <c r="N260" s="62">
        <f t="shared" si="215"/>
        <v>0</v>
      </c>
      <c r="O260" s="62">
        <f t="shared" si="215"/>
        <v>1084274515</v>
      </c>
      <c r="P260" s="62">
        <f t="shared" si="215"/>
        <v>88159044</v>
      </c>
      <c r="Q260" s="62">
        <f t="shared" si="215"/>
        <v>1048418104.0700001</v>
      </c>
      <c r="R260" s="62">
        <f t="shared" si="215"/>
        <v>124015454.92999995</v>
      </c>
      <c r="S260" s="62">
        <f t="shared" si="215"/>
        <v>35856410.929999948</v>
      </c>
      <c r="T260" s="62">
        <f t="shared" si="215"/>
        <v>527429223.19999999</v>
      </c>
      <c r="U260" s="62">
        <f t="shared" si="215"/>
        <v>520988880.87000006</v>
      </c>
      <c r="V260" s="62">
        <f t="shared" si="215"/>
        <v>526283335.19999999</v>
      </c>
      <c r="W260" s="62">
        <f t="shared" si="215"/>
        <v>1145888</v>
      </c>
      <c r="X260" s="38">
        <f t="shared" si="178"/>
        <v>0.89422389526637569</v>
      </c>
      <c r="Y260" s="38">
        <f t="shared" si="179"/>
        <v>0.44985851791026732</v>
      </c>
      <c r="Z260" s="38">
        <f t="shared" si="180"/>
        <v>0.44888115932887585</v>
      </c>
      <c r="AA260" s="38">
        <f t="shared" si="213"/>
        <v>0.50307145703846501</v>
      </c>
      <c r="AB260" s="38">
        <f t="shared" si="207"/>
        <v>0.99782740896864286</v>
      </c>
    </row>
    <row r="261" spans="1:28" ht="39" customHeight="1" x14ac:dyDescent="0.25">
      <c r="A261" s="39" t="s">
        <v>416</v>
      </c>
      <c r="B261" s="34" t="s">
        <v>41</v>
      </c>
      <c r="C261" s="34">
        <v>20</v>
      </c>
      <c r="D261" s="34" t="s">
        <v>38</v>
      </c>
      <c r="E261" s="40" t="s">
        <v>393</v>
      </c>
      <c r="F261" s="41">
        <f t="shared" si="214"/>
        <v>1172433559</v>
      </c>
      <c r="G261" s="41">
        <f t="shared" si="214"/>
        <v>0</v>
      </c>
      <c r="H261" s="41">
        <f t="shared" si="214"/>
        <v>0</v>
      </c>
      <c r="I261" s="41">
        <f t="shared" si="214"/>
        <v>0</v>
      </c>
      <c r="J261" s="41">
        <f t="shared" si="214"/>
        <v>0</v>
      </c>
      <c r="K261" s="41">
        <f t="shared" si="192"/>
        <v>0</v>
      </c>
      <c r="L261" s="250">
        <f>+L262</f>
        <v>1172433559</v>
      </c>
      <c r="M261" s="42">
        <f t="shared" si="173"/>
        <v>1.3541682094502571E-4</v>
      </c>
      <c r="N261" s="41">
        <f t="shared" si="215"/>
        <v>0</v>
      </c>
      <c r="O261" s="41">
        <f t="shared" si="215"/>
        <v>1084274515</v>
      </c>
      <c r="P261" s="41">
        <f t="shared" si="215"/>
        <v>88159044</v>
      </c>
      <c r="Q261" s="41">
        <f t="shared" si="215"/>
        <v>1048418104.0700001</v>
      </c>
      <c r="R261" s="41">
        <f t="shared" si="215"/>
        <v>124015454.92999995</v>
      </c>
      <c r="S261" s="41">
        <f t="shared" si="215"/>
        <v>35856410.929999948</v>
      </c>
      <c r="T261" s="41">
        <f t="shared" si="215"/>
        <v>527429223.19999999</v>
      </c>
      <c r="U261" s="41">
        <f t="shared" si="215"/>
        <v>520988880.87000006</v>
      </c>
      <c r="V261" s="41">
        <f t="shared" si="215"/>
        <v>526283335.19999999</v>
      </c>
      <c r="W261" s="41">
        <f t="shared" si="215"/>
        <v>1145888</v>
      </c>
      <c r="X261" s="38">
        <f t="shared" si="178"/>
        <v>0.89422389526637569</v>
      </c>
      <c r="Y261" s="38">
        <f t="shared" si="179"/>
        <v>0.44985851791026732</v>
      </c>
      <c r="Z261" s="38">
        <f t="shared" si="180"/>
        <v>0.44888115932887585</v>
      </c>
      <c r="AA261" s="38">
        <f t="shared" si="213"/>
        <v>0.50307145703846501</v>
      </c>
      <c r="AB261" s="38">
        <f t="shared" si="207"/>
        <v>0.99782740896864286</v>
      </c>
    </row>
    <row r="262" spans="1:28" ht="30" customHeight="1" x14ac:dyDescent="0.25">
      <c r="A262" s="43" t="s">
        <v>417</v>
      </c>
      <c r="B262" s="44" t="s">
        <v>41</v>
      </c>
      <c r="C262" s="44">
        <v>20</v>
      </c>
      <c r="D262" s="44" t="s">
        <v>38</v>
      </c>
      <c r="E262" s="45" t="s">
        <v>258</v>
      </c>
      <c r="F262" s="46">
        <v>1172433559</v>
      </c>
      <c r="G262" s="46">
        <v>0</v>
      </c>
      <c r="H262" s="46">
        <v>0</v>
      </c>
      <c r="I262" s="46">
        <v>0</v>
      </c>
      <c r="J262" s="46">
        <v>0</v>
      </c>
      <c r="K262" s="46">
        <f t="shared" si="192"/>
        <v>0</v>
      </c>
      <c r="L262" s="56">
        <f>+F262+K262</f>
        <v>1172433559</v>
      </c>
      <c r="M262" s="51">
        <f t="shared" si="173"/>
        <v>1.3541682094502571E-4</v>
      </c>
      <c r="N262" s="46">
        <v>0</v>
      </c>
      <c r="O262" s="46">
        <v>1084274515</v>
      </c>
      <c r="P262" s="46">
        <f>L262-O262</f>
        <v>88159044</v>
      </c>
      <c r="Q262" s="46">
        <v>1048418104.0700001</v>
      </c>
      <c r="R262" s="46">
        <f>+L262-Q262</f>
        <v>124015454.92999995</v>
      </c>
      <c r="S262" s="46">
        <f>O262-Q262</f>
        <v>35856410.929999948</v>
      </c>
      <c r="T262" s="46">
        <v>527429223.19999999</v>
      </c>
      <c r="U262" s="46">
        <f>+Q262-T262</f>
        <v>520988880.87000006</v>
      </c>
      <c r="V262" s="46">
        <v>526283335.19999999</v>
      </c>
      <c r="W262" s="48">
        <f>+T262-V262</f>
        <v>1145888</v>
      </c>
      <c r="X262" s="49">
        <f t="shared" si="178"/>
        <v>0.89422389526637569</v>
      </c>
      <c r="Y262" s="49">
        <f t="shared" si="179"/>
        <v>0.44985851791026732</v>
      </c>
      <c r="Z262" s="49">
        <f t="shared" si="180"/>
        <v>0.44888115932887585</v>
      </c>
      <c r="AA262" s="49">
        <f t="shared" si="213"/>
        <v>0.50307145703846501</v>
      </c>
      <c r="AB262" s="49">
        <f t="shared" si="207"/>
        <v>0.99782740896864286</v>
      </c>
    </row>
    <row r="263" spans="1:28" ht="34.5" customHeight="1" x14ac:dyDescent="0.25">
      <c r="A263" s="39" t="s">
        <v>418</v>
      </c>
      <c r="B263" s="34" t="s">
        <v>37</v>
      </c>
      <c r="C263" s="34">
        <v>10</v>
      </c>
      <c r="D263" s="34" t="s">
        <v>38</v>
      </c>
      <c r="E263" s="40" t="s">
        <v>419</v>
      </c>
      <c r="F263" s="60">
        <f>+F264</f>
        <v>3746000000</v>
      </c>
      <c r="G263" s="60">
        <f>+G264</f>
        <v>0</v>
      </c>
      <c r="H263" s="60">
        <f>+H264</f>
        <v>0</v>
      </c>
      <c r="I263" s="60">
        <f>+I264</f>
        <v>0</v>
      </c>
      <c r="J263" s="60">
        <f>+J264</f>
        <v>0</v>
      </c>
      <c r="K263" s="60">
        <f t="shared" si="192"/>
        <v>0</v>
      </c>
      <c r="L263" s="66">
        <f>+L264</f>
        <v>3746000000</v>
      </c>
      <c r="M263" s="42">
        <f t="shared" si="173"/>
        <v>4.3266537994078884E-4</v>
      </c>
      <c r="N263" s="60">
        <f t="shared" ref="N263:W263" si="216">+N264</f>
        <v>0</v>
      </c>
      <c r="O263" s="60">
        <f t="shared" si="216"/>
        <v>3517185512</v>
      </c>
      <c r="P263" s="60">
        <f t="shared" si="216"/>
        <v>228814488</v>
      </c>
      <c r="Q263" s="60">
        <f t="shared" si="216"/>
        <v>2826120521.6100001</v>
      </c>
      <c r="R263" s="60">
        <f t="shared" si="216"/>
        <v>919879478.38999987</v>
      </c>
      <c r="S263" s="60">
        <f t="shared" si="216"/>
        <v>691064990.38999987</v>
      </c>
      <c r="T263" s="60">
        <f t="shared" si="216"/>
        <v>1497410584.1399999</v>
      </c>
      <c r="U263" s="60">
        <f t="shared" si="216"/>
        <v>1328709937.4700003</v>
      </c>
      <c r="V263" s="60">
        <f t="shared" si="216"/>
        <v>1487135254.1399999</v>
      </c>
      <c r="W263" s="60">
        <f t="shared" si="216"/>
        <v>10275330</v>
      </c>
      <c r="X263" s="38">
        <f t="shared" si="178"/>
        <v>0.75443687175920982</v>
      </c>
      <c r="Y263" s="38">
        <f t="shared" si="179"/>
        <v>0.39973587403630534</v>
      </c>
      <c r="Z263" s="38">
        <f t="shared" si="180"/>
        <v>0.39699286015483176</v>
      </c>
      <c r="AA263" s="38">
        <f t="shared" si="213"/>
        <v>0.52984668300237481</v>
      </c>
      <c r="AB263" s="38">
        <f t="shared" si="207"/>
        <v>0.99313793417194163</v>
      </c>
    </row>
    <row r="264" spans="1:28" ht="34.5" customHeight="1" x14ac:dyDescent="0.25">
      <c r="A264" s="39" t="s">
        <v>420</v>
      </c>
      <c r="B264" s="34" t="s">
        <v>37</v>
      </c>
      <c r="C264" s="34">
        <v>10</v>
      </c>
      <c r="D264" s="34" t="s">
        <v>38</v>
      </c>
      <c r="E264" s="95" t="s">
        <v>251</v>
      </c>
      <c r="F264" s="60">
        <f>+F265+F269</f>
        <v>3746000000</v>
      </c>
      <c r="G264" s="60">
        <f>+G265+G269</f>
        <v>0</v>
      </c>
      <c r="H264" s="60">
        <f>+H265+H269</f>
        <v>0</v>
      </c>
      <c r="I264" s="60">
        <f>+I265+I269</f>
        <v>0</v>
      </c>
      <c r="J264" s="60">
        <f>+J265+J269</f>
        <v>0</v>
      </c>
      <c r="K264" s="60">
        <f t="shared" si="192"/>
        <v>0</v>
      </c>
      <c r="L264" s="66">
        <f>+L265+L269</f>
        <v>3746000000</v>
      </c>
      <c r="M264" s="42">
        <f t="shared" ref="M264:M315" si="217">L264/$L$315</f>
        <v>4.3266537994078884E-4</v>
      </c>
      <c r="N264" s="60">
        <f t="shared" ref="N264:W264" si="218">+N265+N269</f>
        <v>0</v>
      </c>
      <c r="O264" s="60">
        <f t="shared" si="218"/>
        <v>3517185512</v>
      </c>
      <c r="P264" s="60">
        <f t="shared" si="218"/>
        <v>228814488</v>
      </c>
      <c r="Q264" s="60">
        <f t="shared" si="218"/>
        <v>2826120521.6100001</v>
      </c>
      <c r="R264" s="60">
        <f t="shared" si="218"/>
        <v>919879478.38999987</v>
      </c>
      <c r="S264" s="60">
        <f t="shared" si="218"/>
        <v>691064990.38999987</v>
      </c>
      <c r="T264" s="60">
        <f t="shared" si="218"/>
        <v>1497410584.1399999</v>
      </c>
      <c r="U264" s="60">
        <f t="shared" si="218"/>
        <v>1328709937.4700003</v>
      </c>
      <c r="V264" s="60">
        <f t="shared" si="218"/>
        <v>1487135254.1399999</v>
      </c>
      <c r="W264" s="60">
        <f t="shared" si="218"/>
        <v>10275330</v>
      </c>
      <c r="X264" s="38">
        <f t="shared" si="178"/>
        <v>0.75443687175920982</v>
      </c>
      <c r="Y264" s="38">
        <f t="shared" si="179"/>
        <v>0.39973587403630534</v>
      </c>
      <c r="Z264" s="38">
        <f t="shared" si="180"/>
        <v>0.39699286015483176</v>
      </c>
      <c r="AA264" s="38">
        <f t="shared" si="213"/>
        <v>0.52984668300237481</v>
      </c>
      <c r="AB264" s="38">
        <f t="shared" si="207"/>
        <v>0.99313793417194163</v>
      </c>
    </row>
    <row r="265" spans="1:28" ht="34.5" customHeight="1" x14ac:dyDescent="0.25">
      <c r="A265" s="39" t="s">
        <v>421</v>
      </c>
      <c r="B265" s="34" t="s">
        <v>37</v>
      </c>
      <c r="C265" s="34">
        <v>10</v>
      </c>
      <c r="D265" s="34" t="s">
        <v>38</v>
      </c>
      <c r="E265" s="40" t="s">
        <v>422</v>
      </c>
      <c r="F265" s="60">
        <f>F266</f>
        <v>700000000</v>
      </c>
      <c r="G265" s="60">
        <f>G266</f>
        <v>0</v>
      </c>
      <c r="H265" s="60">
        <f>H266</f>
        <v>0</v>
      </c>
      <c r="I265" s="60">
        <f>I266</f>
        <v>0</v>
      </c>
      <c r="J265" s="60">
        <f>J266</f>
        <v>0</v>
      </c>
      <c r="K265" s="60">
        <f t="shared" si="192"/>
        <v>0</v>
      </c>
      <c r="L265" s="66">
        <f>L266</f>
        <v>700000000</v>
      </c>
      <c r="M265" s="42">
        <f t="shared" si="217"/>
        <v>8.0850444729992579E-5</v>
      </c>
      <c r="N265" s="60">
        <f t="shared" ref="N265:W265" si="219">N266</f>
        <v>0</v>
      </c>
      <c r="O265" s="60">
        <f t="shared" si="219"/>
        <v>645008800</v>
      </c>
      <c r="P265" s="60">
        <f t="shared" si="219"/>
        <v>54991200</v>
      </c>
      <c r="Q265" s="60">
        <f t="shared" si="219"/>
        <v>4918.0200000000004</v>
      </c>
      <c r="R265" s="60">
        <f t="shared" si="219"/>
        <v>699995081.98000002</v>
      </c>
      <c r="S265" s="60">
        <f t="shared" si="219"/>
        <v>645003881.98000002</v>
      </c>
      <c r="T265" s="60">
        <f t="shared" si="219"/>
        <v>4918.0200000000004</v>
      </c>
      <c r="U265" s="60">
        <f t="shared" si="219"/>
        <v>0</v>
      </c>
      <c r="V265" s="60">
        <f t="shared" si="219"/>
        <v>4918.0200000000004</v>
      </c>
      <c r="W265" s="60">
        <f t="shared" si="219"/>
        <v>0</v>
      </c>
      <c r="X265" s="97">
        <f t="shared" si="178"/>
        <v>7.0257428571428575E-6</v>
      </c>
      <c r="Y265" s="97">
        <f t="shared" si="179"/>
        <v>7.0257428571428575E-6</v>
      </c>
      <c r="Z265" s="97">
        <f t="shared" si="180"/>
        <v>7.0257428571428575E-6</v>
      </c>
      <c r="AA265" s="38">
        <f t="shared" si="213"/>
        <v>1</v>
      </c>
      <c r="AB265" s="38">
        <f t="shared" si="207"/>
        <v>1</v>
      </c>
    </row>
    <row r="266" spans="1:28" ht="43.5" customHeight="1" x14ac:dyDescent="0.25">
      <c r="A266" s="39" t="s">
        <v>423</v>
      </c>
      <c r="B266" s="34" t="s">
        <v>37</v>
      </c>
      <c r="C266" s="34">
        <v>10</v>
      </c>
      <c r="D266" s="34" t="s">
        <v>38</v>
      </c>
      <c r="E266" s="40" t="s">
        <v>422</v>
      </c>
      <c r="F266" s="60">
        <f t="shared" ref="F266:J267" si="220">+F267</f>
        <v>700000000</v>
      </c>
      <c r="G266" s="60">
        <f t="shared" si="220"/>
        <v>0</v>
      </c>
      <c r="H266" s="60">
        <f t="shared" si="220"/>
        <v>0</v>
      </c>
      <c r="I266" s="60">
        <f t="shared" si="220"/>
        <v>0</v>
      </c>
      <c r="J266" s="60">
        <f t="shared" si="220"/>
        <v>0</v>
      </c>
      <c r="K266" s="60">
        <f t="shared" si="192"/>
        <v>0</v>
      </c>
      <c r="L266" s="66">
        <f>+L267</f>
        <v>700000000</v>
      </c>
      <c r="M266" s="42">
        <f t="shared" si="217"/>
        <v>8.0850444729992579E-5</v>
      </c>
      <c r="N266" s="60">
        <f t="shared" ref="N266:W267" si="221">+N267</f>
        <v>0</v>
      </c>
      <c r="O266" s="60">
        <f t="shared" si="221"/>
        <v>645008800</v>
      </c>
      <c r="P266" s="60">
        <f t="shared" si="221"/>
        <v>54991200</v>
      </c>
      <c r="Q266" s="60">
        <f t="shared" si="221"/>
        <v>4918.0200000000004</v>
      </c>
      <c r="R266" s="60">
        <f t="shared" si="221"/>
        <v>699995081.98000002</v>
      </c>
      <c r="S266" s="60">
        <f t="shared" si="221"/>
        <v>645003881.98000002</v>
      </c>
      <c r="T266" s="60">
        <f t="shared" si="221"/>
        <v>4918.0200000000004</v>
      </c>
      <c r="U266" s="60">
        <f t="shared" si="221"/>
        <v>0</v>
      </c>
      <c r="V266" s="60">
        <f t="shared" si="221"/>
        <v>4918.0200000000004</v>
      </c>
      <c r="W266" s="60">
        <f t="shared" si="221"/>
        <v>0</v>
      </c>
      <c r="X266" s="97">
        <f t="shared" si="178"/>
        <v>7.0257428571428575E-6</v>
      </c>
      <c r="Y266" s="97">
        <f t="shared" si="179"/>
        <v>7.0257428571428575E-6</v>
      </c>
      <c r="Z266" s="97">
        <f t="shared" si="180"/>
        <v>7.0257428571428575E-6</v>
      </c>
      <c r="AA266" s="38">
        <f t="shared" si="213"/>
        <v>1</v>
      </c>
      <c r="AB266" s="38">
        <f t="shared" si="207"/>
        <v>1</v>
      </c>
    </row>
    <row r="267" spans="1:28" ht="33.75" customHeight="1" x14ac:dyDescent="0.25">
      <c r="A267" s="39" t="s">
        <v>424</v>
      </c>
      <c r="B267" s="34" t="s">
        <v>37</v>
      </c>
      <c r="C267" s="34">
        <v>10</v>
      </c>
      <c r="D267" s="34" t="s">
        <v>38</v>
      </c>
      <c r="E267" s="40" t="s">
        <v>425</v>
      </c>
      <c r="F267" s="60">
        <f t="shared" si="220"/>
        <v>700000000</v>
      </c>
      <c r="G267" s="60">
        <f t="shared" si="220"/>
        <v>0</v>
      </c>
      <c r="H267" s="60">
        <f t="shared" si="220"/>
        <v>0</v>
      </c>
      <c r="I267" s="60">
        <f t="shared" si="220"/>
        <v>0</v>
      </c>
      <c r="J267" s="60">
        <f t="shared" si="220"/>
        <v>0</v>
      </c>
      <c r="K267" s="60">
        <f t="shared" si="192"/>
        <v>0</v>
      </c>
      <c r="L267" s="66">
        <f>+L268</f>
        <v>700000000</v>
      </c>
      <c r="M267" s="42">
        <f t="shared" si="217"/>
        <v>8.0850444729992579E-5</v>
      </c>
      <c r="N267" s="60">
        <f t="shared" si="221"/>
        <v>0</v>
      </c>
      <c r="O267" s="60">
        <f t="shared" si="221"/>
        <v>645008800</v>
      </c>
      <c r="P267" s="60">
        <f t="shared" si="221"/>
        <v>54991200</v>
      </c>
      <c r="Q267" s="60">
        <f t="shared" si="221"/>
        <v>4918.0200000000004</v>
      </c>
      <c r="R267" s="60">
        <f t="shared" si="221"/>
        <v>699995081.98000002</v>
      </c>
      <c r="S267" s="60">
        <f t="shared" si="221"/>
        <v>645003881.98000002</v>
      </c>
      <c r="T267" s="60">
        <f t="shared" si="221"/>
        <v>4918.0200000000004</v>
      </c>
      <c r="U267" s="60">
        <f t="shared" si="221"/>
        <v>0</v>
      </c>
      <c r="V267" s="60">
        <f t="shared" si="221"/>
        <v>4918.0200000000004</v>
      </c>
      <c r="W267" s="60">
        <f t="shared" si="221"/>
        <v>0</v>
      </c>
      <c r="X267" s="97">
        <f t="shared" si="178"/>
        <v>7.0257428571428575E-6</v>
      </c>
      <c r="Y267" s="97">
        <f t="shared" si="179"/>
        <v>7.0257428571428575E-6</v>
      </c>
      <c r="Z267" s="97">
        <f t="shared" si="180"/>
        <v>7.0257428571428575E-6</v>
      </c>
      <c r="AA267" s="38">
        <f t="shared" si="213"/>
        <v>1</v>
      </c>
      <c r="AB267" s="38">
        <f t="shared" si="207"/>
        <v>1</v>
      </c>
    </row>
    <row r="268" spans="1:28" ht="41.25" customHeight="1" x14ac:dyDescent="0.25">
      <c r="A268" s="43" t="s">
        <v>426</v>
      </c>
      <c r="B268" s="44" t="s">
        <v>37</v>
      </c>
      <c r="C268" s="44">
        <v>10</v>
      </c>
      <c r="D268" s="44" t="s">
        <v>38</v>
      </c>
      <c r="E268" s="45" t="s">
        <v>258</v>
      </c>
      <c r="F268" s="46">
        <v>700000000</v>
      </c>
      <c r="G268" s="46">
        <v>0</v>
      </c>
      <c r="H268" s="46">
        <v>0</v>
      </c>
      <c r="I268" s="46">
        <v>0</v>
      </c>
      <c r="J268" s="46">
        <v>0</v>
      </c>
      <c r="K268" s="46">
        <f t="shared" si="192"/>
        <v>0</v>
      </c>
      <c r="L268" s="56">
        <f>+F268+K268</f>
        <v>700000000</v>
      </c>
      <c r="M268" s="51">
        <f t="shared" si="217"/>
        <v>8.0850444729992579E-5</v>
      </c>
      <c r="N268" s="46">
        <v>0</v>
      </c>
      <c r="O268" s="46">
        <v>645008800</v>
      </c>
      <c r="P268" s="46">
        <f>L268-O268</f>
        <v>54991200</v>
      </c>
      <c r="Q268" s="46">
        <v>4918.0200000000004</v>
      </c>
      <c r="R268" s="46">
        <f>+L268-Q268</f>
        <v>699995081.98000002</v>
      </c>
      <c r="S268" s="46">
        <f>O268-Q268</f>
        <v>645003881.98000002</v>
      </c>
      <c r="T268" s="46">
        <v>4918.0200000000004</v>
      </c>
      <c r="U268" s="46">
        <f>+Q268-T268</f>
        <v>0</v>
      </c>
      <c r="V268" s="46">
        <v>4918.0200000000004</v>
      </c>
      <c r="W268" s="48">
        <f>+T268-V268</f>
        <v>0</v>
      </c>
      <c r="X268" s="72">
        <f t="shared" si="178"/>
        <v>7.0257428571428575E-6</v>
      </c>
      <c r="Y268" s="72">
        <f t="shared" si="179"/>
        <v>7.0257428571428575E-6</v>
      </c>
      <c r="Z268" s="72">
        <f t="shared" si="180"/>
        <v>7.0257428571428575E-6</v>
      </c>
      <c r="AA268" s="49">
        <f t="shared" si="213"/>
        <v>1</v>
      </c>
      <c r="AB268" s="49">
        <f t="shared" si="207"/>
        <v>1</v>
      </c>
    </row>
    <row r="269" spans="1:28" ht="49.5" customHeight="1" x14ac:dyDescent="0.25">
      <c r="A269" s="39" t="s">
        <v>427</v>
      </c>
      <c r="B269" s="34" t="s">
        <v>37</v>
      </c>
      <c r="C269" s="34">
        <v>10</v>
      </c>
      <c r="D269" s="34" t="s">
        <v>38</v>
      </c>
      <c r="E269" s="40" t="s">
        <v>428</v>
      </c>
      <c r="F269" s="62">
        <f t="shared" ref="F269:J271" si="222">+F270</f>
        <v>3046000000</v>
      </c>
      <c r="G269" s="62">
        <f t="shared" si="222"/>
        <v>0</v>
      </c>
      <c r="H269" s="62">
        <f t="shared" si="222"/>
        <v>0</v>
      </c>
      <c r="I269" s="62">
        <f t="shared" si="222"/>
        <v>0</v>
      </c>
      <c r="J269" s="62">
        <f t="shared" si="222"/>
        <v>0</v>
      </c>
      <c r="K269" s="62">
        <f t="shared" si="192"/>
        <v>0</v>
      </c>
      <c r="L269" s="66">
        <f>+L270</f>
        <v>3046000000</v>
      </c>
      <c r="M269" s="42">
        <f t="shared" si="217"/>
        <v>3.5181493521079627E-4</v>
      </c>
      <c r="N269" s="62">
        <f t="shared" ref="N269:W271" si="223">+N270</f>
        <v>0</v>
      </c>
      <c r="O269" s="62">
        <f t="shared" si="223"/>
        <v>2872176712</v>
      </c>
      <c r="P269" s="62">
        <f t="shared" si="223"/>
        <v>173823288</v>
      </c>
      <c r="Q269" s="62">
        <f t="shared" si="223"/>
        <v>2826115603.5900002</v>
      </c>
      <c r="R269" s="62">
        <f t="shared" si="223"/>
        <v>219884396.40999985</v>
      </c>
      <c r="S269" s="62">
        <f t="shared" si="223"/>
        <v>46061108.409999847</v>
      </c>
      <c r="T269" s="62">
        <f t="shared" si="223"/>
        <v>1497405666.1199999</v>
      </c>
      <c r="U269" s="62">
        <f t="shared" si="223"/>
        <v>1328709937.4700003</v>
      </c>
      <c r="V269" s="62">
        <f t="shared" si="223"/>
        <v>1487130336.1199999</v>
      </c>
      <c r="W269" s="62">
        <f t="shared" si="223"/>
        <v>10275330</v>
      </c>
      <c r="X269" s="38">
        <f t="shared" si="178"/>
        <v>0.92781208259684833</v>
      </c>
      <c r="Y269" s="38">
        <f t="shared" si="179"/>
        <v>0.4915973953118844</v>
      </c>
      <c r="Z269" s="38">
        <f t="shared" si="180"/>
        <v>0.48822401054497699</v>
      </c>
      <c r="AA269" s="38">
        <f t="shared" si="213"/>
        <v>0.52984586483930562</v>
      </c>
      <c r="AB269" s="38">
        <f t="shared" si="207"/>
        <v>0.99313791163444376</v>
      </c>
    </row>
    <row r="270" spans="1:28" ht="49.5" customHeight="1" x14ac:dyDescent="0.25">
      <c r="A270" s="39" t="s">
        <v>429</v>
      </c>
      <c r="B270" s="34" t="s">
        <v>37</v>
      </c>
      <c r="C270" s="34">
        <v>10</v>
      </c>
      <c r="D270" s="34" t="s">
        <v>38</v>
      </c>
      <c r="E270" s="40" t="s">
        <v>428</v>
      </c>
      <c r="F270" s="62">
        <f t="shared" si="222"/>
        <v>3046000000</v>
      </c>
      <c r="G270" s="62">
        <f t="shared" si="222"/>
        <v>0</v>
      </c>
      <c r="H270" s="62">
        <f t="shared" si="222"/>
        <v>0</v>
      </c>
      <c r="I270" s="62">
        <f t="shared" si="222"/>
        <v>0</v>
      </c>
      <c r="J270" s="62">
        <f t="shared" si="222"/>
        <v>0</v>
      </c>
      <c r="K270" s="62">
        <f t="shared" si="192"/>
        <v>0</v>
      </c>
      <c r="L270" s="66">
        <f>+L271</f>
        <v>3046000000</v>
      </c>
      <c r="M270" s="42">
        <f t="shared" si="217"/>
        <v>3.5181493521079627E-4</v>
      </c>
      <c r="N270" s="62">
        <f t="shared" si="223"/>
        <v>0</v>
      </c>
      <c r="O270" s="62">
        <f t="shared" si="223"/>
        <v>2872176712</v>
      </c>
      <c r="P270" s="62">
        <f t="shared" si="223"/>
        <v>173823288</v>
      </c>
      <c r="Q270" s="62">
        <f t="shared" si="223"/>
        <v>2826115603.5900002</v>
      </c>
      <c r="R270" s="62">
        <f t="shared" si="223"/>
        <v>219884396.40999985</v>
      </c>
      <c r="S270" s="62">
        <f t="shared" si="223"/>
        <v>46061108.409999847</v>
      </c>
      <c r="T270" s="62">
        <f t="shared" si="223"/>
        <v>1497405666.1199999</v>
      </c>
      <c r="U270" s="62">
        <f t="shared" si="223"/>
        <v>1328709937.4700003</v>
      </c>
      <c r="V270" s="62">
        <f t="shared" si="223"/>
        <v>1487130336.1199999</v>
      </c>
      <c r="W270" s="62">
        <f t="shared" si="223"/>
        <v>10275330</v>
      </c>
      <c r="X270" s="38">
        <f t="shared" si="178"/>
        <v>0.92781208259684833</v>
      </c>
      <c r="Y270" s="38">
        <f t="shared" si="179"/>
        <v>0.4915973953118844</v>
      </c>
      <c r="Z270" s="38">
        <f t="shared" si="180"/>
        <v>0.48822401054497699</v>
      </c>
      <c r="AA270" s="38">
        <f t="shared" si="213"/>
        <v>0.52984586483930562</v>
      </c>
      <c r="AB270" s="38">
        <f t="shared" si="207"/>
        <v>0.99313791163444376</v>
      </c>
    </row>
    <row r="271" spans="1:28" ht="34.5" customHeight="1" x14ac:dyDescent="0.25">
      <c r="A271" s="39" t="s">
        <v>430</v>
      </c>
      <c r="B271" s="34" t="s">
        <v>37</v>
      </c>
      <c r="C271" s="34">
        <v>10</v>
      </c>
      <c r="D271" s="34" t="s">
        <v>38</v>
      </c>
      <c r="E271" s="40" t="s">
        <v>393</v>
      </c>
      <c r="F271" s="62">
        <f t="shared" si="222"/>
        <v>3046000000</v>
      </c>
      <c r="G271" s="62">
        <f t="shared" si="222"/>
        <v>0</v>
      </c>
      <c r="H271" s="62">
        <f t="shared" si="222"/>
        <v>0</v>
      </c>
      <c r="I271" s="62">
        <f t="shared" si="222"/>
        <v>0</v>
      </c>
      <c r="J271" s="62">
        <f t="shared" si="222"/>
        <v>0</v>
      </c>
      <c r="K271" s="62">
        <f t="shared" si="192"/>
        <v>0</v>
      </c>
      <c r="L271" s="66">
        <f>+L272</f>
        <v>3046000000</v>
      </c>
      <c r="M271" s="42">
        <f t="shared" si="217"/>
        <v>3.5181493521079627E-4</v>
      </c>
      <c r="N271" s="62">
        <f t="shared" si="223"/>
        <v>0</v>
      </c>
      <c r="O271" s="62">
        <f t="shared" si="223"/>
        <v>2872176712</v>
      </c>
      <c r="P271" s="62">
        <f t="shared" si="223"/>
        <v>173823288</v>
      </c>
      <c r="Q271" s="62">
        <f t="shared" si="223"/>
        <v>2826115603.5900002</v>
      </c>
      <c r="R271" s="62">
        <f t="shared" si="223"/>
        <v>219884396.40999985</v>
      </c>
      <c r="S271" s="62">
        <f t="shared" si="223"/>
        <v>46061108.409999847</v>
      </c>
      <c r="T271" s="62">
        <f t="shared" si="223"/>
        <v>1497405666.1199999</v>
      </c>
      <c r="U271" s="62">
        <f t="shared" si="223"/>
        <v>1328709937.4700003</v>
      </c>
      <c r="V271" s="62">
        <f t="shared" si="223"/>
        <v>1487130336.1199999</v>
      </c>
      <c r="W271" s="62">
        <f t="shared" si="223"/>
        <v>10275330</v>
      </c>
      <c r="X271" s="38">
        <f t="shared" si="178"/>
        <v>0.92781208259684833</v>
      </c>
      <c r="Y271" s="38">
        <f t="shared" si="179"/>
        <v>0.4915973953118844</v>
      </c>
      <c r="Z271" s="38">
        <f t="shared" si="180"/>
        <v>0.48822401054497699</v>
      </c>
      <c r="AA271" s="38">
        <f t="shared" si="213"/>
        <v>0.52984586483930562</v>
      </c>
      <c r="AB271" s="38">
        <f t="shared" si="207"/>
        <v>0.99313791163444376</v>
      </c>
    </row>
    <row r="272" spans="1:28" ht="30" customHeight="1" x14ac:dyDescent="0.25">
      <c r="A272" s="43" t="s">
        <v>431</v>
      </c>
      <c r="B272" s="44" t="s">
        <v>37</v>
      </c>
      <c r="C272" s="44">
        <v>10</v>
      </c>
      <c r="D272" s="44" t="s">
        <v>38</v>
      </c>
      <c r="E272" s="45" t="s">
        <v>258</v>
      </c>
      <c r="F272" s="46">
        <v>3046000000</v>
      </c>
      <c r="G272" s="46">
        <v>0</v>
      </c>
      <c r="H272" s="46">
        <v>0</v>
      </c>
      <c r="I272" s="46">
        <v>0</v>
      </c>
      <c r="J272" s="46">
        <v>0</v>
      </c>
      <c r="K272" s="46">
        <f t="shared" si="192"/>
        <v>0</v>
      </c>
      <c r="L272" s="56">
        <f>+F272+K272</f>
        <v>3046000000</v>
      </c>
      <c r="M272" s="51">
        <f t="shared" si="217"/>
        <v>3.5181493521079627E-4</v>
      </c>
      <c r="N272" s="46">
        <v>0</v>
      </c>
      <c r="O272" s="46">
        <v>2872176712</v>
      </c>
      <c r="P272" s="46">
        <f>L272-O272</f>
        <v>173823288</v>
      </c>
      <c r="Q272" s="46">
        <v>2826115603.5900002</v>
      </c>
      <c r="R272" s="46">
        <f>+L272-Q272</f>
        <v>219884396.40999985</v>
      </c>
      <c r="S272" s="46">
        <f>O272-Q272</f>
        <v>46061108.409999847</v>
      </c>
      <c r="T272" s="46">
        <v>1497405666.1199999</v>
      </c>
      <c r="U272" s="46">
        <f>+Q272-T272</f>
        <v>1328709937.4700003</v>
      </c>
      <c r="V272" s="46">
        <v>1487130336.1199999</v>
      </c>
      <c r="W272" s="48">
        <f>+T272-V272</f>
        <v>10275330</v>
      </c>
      <c r="X272" s="49">
        <f t="shared" si="178"/>
        <v>0.92781208259684833</v>
      </c>
      <c r="Y272" s="49">
        <f t="shared" si="179"/>
        <v>0.4915973953118844</v>
      </c>
      <c r="Z272" s="49">
        <f t="shared" si="180"/>
        <v>0.48822401054497699</v>
      </c>
      <c r="AA272" s="49">
        <f t="shared" si="213"/>
        <v>0.52984586483930562</v>
      </c>
      <c r="AB272" s="49">
        <f t="shared" si="207"/>
        <v>0.99313791163444376</v>
      </c>
    </row>
    <row r="273" spans="1:28" ht="34.5" customHeight="1" x14ac:dyDescent="0.25">
      <c r="A273" s="39" t="s">
        <v>432</v>
      </c>
      <c r="B273" s="34" t="s">
        <v>37</v>
      </c>
      <c r="C273" s="34">
        <v>10</v>
      </c>
      <c r="D273" s="34" t="s">
        <v>38</v>
      </c>
      <c r="E273" s="40" t="s">
        <v>433</v>
      </c>
      <c r="F273" s="60">
        <f t="shared" ref="F273:J277" si="224">+F274</f>
        <v>49596199265</v>
      </c>
      <c r="G273" s="60">
        <f t="shared" si="224"/>
        <v>0</v>
      </c>
      <c r="H273" s="60">
        <f t="shared" si="224"/>
        <v>0</v>
      </c>
      <c r="I273" s="60">
        <f t="shared" si="224"/>
        <v>0</v>
      </c>
      <c r="J273" s="60">
        <f t="shared" si="224"/>
        <v>0</v>
      </c>
      <c r="K273" s="60">
        <f t="shared" si="192"/>
        <v>0</v>
      </c>
      <c r="L273" s="66">
        <f>+L274</f>
        <v>49596199265</v>
      </c>
      <c r="M273" s="42">
        <f t="shared" si="217"/>
        <v>5.7283925249894015E-3</v>
      </c>
      <c r="N273" s="60">
        <f t="shared" ref="N273:W277" si="225">+N274</f>
        <v>0</v>
      </c>
      <c r="O273" s="60">
        <f t="shared" si="225"/>
        <v>49596199265</v>
      </c>
      <c r="P273" s="60">
        <f t="shared" si="225"/>
        <v>0</v>
      </c>
      <c r="Q273" s="60">
        <f t="shared" si="225"/>
        <v>49596199265</v>
      </c>
      <c r="R273" s="60">
        <f t="shared" si="225"/>
        <v>0</v>
      </c>
      <c r="S273" s="60">
        <f t="shared" si="225"/>
        <v>0</v>
      </c>
      <c r="T273" s="60">
        <f t="shared" si="225"/>
        <v>38463205748.410004</v>
      </c>
      <c r="U273" s="60">
        <f t="shared" si="225"/>
        <v>11132993516.589996</v>
      </c>
      <c r="V273" s="60">
        <f t="shared" si="225"/>
        <v>38463205748.410004</v>
      </c>
      <c r="W273" s="60">
        <f t="shared" si="225"/>
        <v>0</v>
      </c>
      <c r="X273" s="38">
        <f t="shared" si="178"/>
        <v>1</v>
      </c>
      <c r="Y273" s="38">
        <f t="shared" si="179"/>
        <v>0.77552728471984866</v>
      </c>
      <c r="Z273" s="38">
        <f t="shared" si="180"/>
        <v>0.77552728471984866</v>
      </c>
      <c r="AA273" s="38">
        <f t="shared" si="213"/>
        <v>0.77552728471984866</v>
      </c>
      <c r="AB273" s="38">
        <f t="shared" si="207"/>
        <v>1</v>
      </c>
    </row>
    <row r="274" spans="1:28" ht="34.5" customHeight="1" x14ac:dyDescent="0.25">
      <c r="A274" s="39" t="s">
        <v>434</v>
      </c>
      <c r="B274" s="34" t="s">
        <v>37</v>
      </c>
      <c r="C274" s="34">
        <v>10</v>
      </c>
      <c r="D274" s="34" t="s">
        <v>38</v>
      </c>
      <c r="E274" s="95" t="s">
        <v>251</v>
      </c>
      <c r="F274" s="60">
        <f t="shared" si="224"/>
        <v>49596199265</v>
      </c>
      <c r="G274" s="60">
        <f t="shared" si="224"/>
        <v>0</v>
      </c>
      <c r="H274" s="60">
        <f t="shared" si="224"/>
        <v>0</v>
      </c>
      <c r="I274" s="60">
        <f t="shared" si="224"/>
        <v>0</v>
      </c>
      <c r="J274" s="60">
        <f t="shared" si="224"/>
        <v>0</v>
      </c>
      <c r="K274" s="60">
        <f t="shared" si="192"/>
        <v>0</v>
      </c>
      <c r="L274" s="66">
        <f>+L275</f>
        <v>49596199265</v>
      </c>
      <c r="M274" s="42">
        <f t="shared" si="217"/>
        <v>5.7283925249894015E-3</v>
      </c>
      <c r="N274" s="60">
        <f t="shared" si="225"/>
        <v>0</v>
      </c>
      <c r="O274" s="60">
        <f t="shared" si="225"/>
        <v>49596199265</v>
      </c>
      <c r="P274" s="60">
        <f t="shared" si="225"/>
        <v>0</v>
      </c>
      <c r="Q274" s="60">
        <f t="shared" si="225"/>
        <v>49596199265</v>
      </c>
      <c r="R274" s="60">
        <f t="shared" si="225"/>
        <v>0</v>
      </c>
      <c r="S274" s="60">
        <f t="shared" si="225"/>
        <v>0</v>
      </c>
      <c r="T274" s="60">
        <f t="shared" si="225"/>
        <v>38463205748.410004</v>
      </c>
      <c r="U274" s="60">
        <f t="shared" si="225"/>
        <v>11132993516.589996</v>
      </c>
      <c r="V274" s="60">
        <f t="shared" si="225"/>
        <v>38463205748.410004</v>
      </c>
      <c r="W274" s="60">
        <f t="shared" si="225"/>
        <v>0</v>
      </c>
      <c r="X274" s="38">
        <f t="shared" si="178"/>
        <v>1</v>
      </c>
      <c r="Y274" s="38">
        <f t="shared" si="179"/>
        <v>0.77552728471984866</v>
      </c>
      <c r="Z274" s="38">
        <f t="shared" si="180"/>
        <v>0.77552728471984866</v>
      </c>
      <c r="AA274" s="38">
        <f t="shared" si="213"/>
        <v>0.77552728471984866</v>
      </c>
      <c r="AB274" s="38">
        <f t="shared" si="207"/>
        <v>1</v>
      </c>
    </row>
    <row r="275" spans="1:28" ht="34.5" customHeight="1" x14ac:dyDescent="0.25">
      <c r="A275" s="39" t="s">
        <v>435</v>
      </c>
      <c r="B275" s="34" t="s">
        <v>37</v>
      </c>
      <c r="C275" s="34">
        <v>10</v>
      </c>
      <c r="D275" s="34" t="s">
        <v>38</v>
      </c>
      <c r="E275" s="40" t="s">
        <v>436</v>
      </c>
      <c r="F275" s="60">
        <f t="shared" si="224"/>
        <v>49596199265</v>
      </c>
      <c r="G275" s="60">
        <f t="shared" si="224"/>
        <v>0</v>
      </c>
      <c r="H275" s="60">
        <f t="shared" si="224"/>
        <v>0</v>
      </c>
      <c r="I275" s="60">
        <f t="shared" si="224"/>
        <v>0</v>
      </c>
      <c r="J275" s="60">
        <f t="shared" si="224"/>
        <v>0</v>
      </c>
      <c r="K275" s="60">
        <f t="shared" si="192"/>
        <v>0</v>
      </c>
      <c r="L275" s="66">
        <f>+L276</f>
        <v>49596199265</v>
      </c>
      <c r="M275" s="42">
        <f t="shared" si="217"/>
        <v>5.7283925249894015E-3</v>
      </c>
      <c r="N275" s="60">
        <f t="shared" si="225"/>
        <v>0</v>
      </c>
      <c r="O275" s="60">
        <f t="shared" si="225"/>
        <v>49596199265</v>
      </c>
      <c r="P275" s="60">
        <f t="shared" si="225"/>
        <v>0</v>
      </c>
      <c r="Q275" s="60">
        <f t="shared" si="225"/>
        <v>49596199265</v>
      </c>
      <c r="R275" s="60">
        <f t="shared" si="225"/>
        <v>0</v>
      </c>
      <c r="S275" s="60">
        <f t="shared" si="225"/>
        <v>0</v>
      </c>
      <c r="T275" s="60">
        <f t="shared" si="225"/>
        <v>38463205748.410004</v>
      </c>
      <c r="U275" s="60">
        <f t="shared" si="225"/>
        <v>11132993516.589996</v>
      </c>
      <c r="V275" s="60">
        <f t="shared" si="225"/>
        <v>38463205748.410004</v>
      </c>
      <c r="W275" s="60">
        <f t="shared" si="225"/>
        <v>0</v>
      </c>
      <c r="X275" s="38">
        <f t="shared" ref="X275:X315" si="226">+Q275/L275</f>
        <v>1</v>
      </c>
      <c r="Y275" s="38">
        <f t="shared" ref="Y275:Y315" si="227">+T275/L275</f>
        <v>0.77552728471984866</v>
      </c>
      <c r="Z275" s="38">
        <f t="shared" ref="Z275:Z315" si="228">+V275/L275</f>
        <v>0.77552728471984866</v>
      </c>
      <c r="AA275" s="38">
        <f t="shared" si="213"/>
        <v>0.77552728471984866</v>
      </c>
      <c r="AB275" s="38">
        <f t="shared" si="207"/>
        <v>1</v>
      </c>
    </row>
    <row r="276" spans="1:28" ht="43.5" customHeight="1" x14ac:dyDescent="0.25">
      <c r="A276" s="39" t="s">
        <v>437</v>
      </c>
      <c r="B276" s="34" t="s">
        <v>37</v>
      </c>
      <c r="C276" s="34">
        <v>10</v>
      </c>
      <c r="D276" s="34" t="s">
        <v>38</v>
      </c>
      <c r="E276" s="40" t="s">
        <v>436</v>
      </c>
      <c r="F276" s="60">
        <f t="shared" si="224"/>
        <v>49596199265</v>
      </c>
      <c r="G276" s="60">
        <f t="shared" si="224"/>
        <v>0</v>
      </c>
      <c r="H276" s="60">
        <f t="shared" si="224"/>
        <v>0</v>
      </c>
      <c r="I276" s="60">
        <f t="shared" si="224"/>
        <v>0</v>
      </c>
      <c r="J276" s="60">
        <f t="shared" si="224"/>
        <v>0</v>
      </c>
      <c r="K276" s="60">
        <f t="shared" si="192"/>
        <v>0</v>
      </c>
      <c r="L276" s="66">
        <f>+L277</f>
        <v>49596199265</v>
      </c>
      <c r="M276" s="42">
        <f t="shared" si="217"/>
        <v>5.7283925249894015E-3</v>
      </c>
      <c r="N276" s="60">
        <f t="shared" si="225"/>
        <v>0</v>
      </c>
      <c r="O276" s="60">
        <f t="shared" si="225"/>
        <v>49596199265</v>
      </c>
      <c r="P276" s="60">
        <f t="shared" si="225"/>
        <v>0</v>
      </c>
      <c r="Q276" s="60">
        <f t="shared" si="225"/>
        <v>49596199265</v>
      </c>
      <c r="R276" s="60">
        <f t="shared" si="225"/>
        <v>0</v>
      </c>
      <c r="S276" s="60">
        <f t="shared" si="225"/>
        <v>0</v>
      </c>
      <c r="T276" s="60">
        <f t="shared" si="225"/>
        <v>38463205748.410004</v>
      </c>
      <c r="U276" s="60">
        <f t="shared" si="225"/>
        <v>11132993516.589996</v>
      </c>
      <c r="V276" s="60">
        <f t="shared" si="225"/>
        <v>38463205748.410004</v>
      </c>
      <c r="W276" s="60">
        <f t="shared" si="225"/>
        <v>0</v>
      </c>
      <c r="X276" s="38">
        <f t="shared" si="226"/>
        <v>1</v>
      </c>
      <c r="Y276" s="38">
        <f t="shared" si="227"/>
        <v>0.77552728471984866</v>
      </c>
      <c r="Z276" s="38">
        <f t="shared" si="228"/>
        <v>0.77552728471984866</v>
      </c>
      <c r="AA276" s="38">
        <f t="shared" si="213"/>
        <v>0.77552728471984866</v>
      </c>
      <c r="AB276" s="38">
        <f t="shared" si="207"/>
        <v>1</v>
      </c>
    </row>
    <row r="277" spans="1:28" ht="33.75" customHeight="1" x14ac:dyDescent="0.25">
      <c r="A277" s="39" t="s">
        <v>438</v>
      </c>
      <c r="B277" s="34" t="s">
        <v>37</v>
      </c>
      <c r="C277" s="34">
        <v>10</v>
      </c>
      <c r="D277" s="34" t="s">
        <v>38</v>
      </c>
      <c r="E277" s="40" t="s">
        <v>439</v>
      </c>
      <c r="F277" s="60">
        <f t="shared" si="224"/>
        <v>49596199265</v>
      </c>
      <c r="G277" s="60">
        <f t="shared" si="224"/>
        <v>0</v>
      </c>
      <c r="H277" s="60">
        <f t="shared" si="224"/>
        <v>0</v>
      </c>
      <c r="I277" s="60">
        <f t="shared" si="224"/>
        <v>0</v>
      </c>
      <c r="J277" s="60">
        <f t="shared" si="224"/>
        <v>0</v>
      </c>
      <c r="K277" s="60">
        <f t="shared" si="192"/>
        <v>0</v>
      </c>
      <c r="L277" s="66">
        <f>+L278</f>
        <v>49596199265</v>
      </c>
      <c r="M277" s="42">
        <f t="shared" si="217"/>
        <v>5.7283925249894015E-3</v>
      </c>
      <c r="N277" s="60">
        <f t="shared" si="225"/>
        <v>0</v>
      </c>
      <c r="O277" s="60">
        <f t="shared" si="225"/>
        <v>49596199265</v>
      </c>
      <c r="P277" s="60">
        <f t="shared" si="225"/>
        <v>0</v>
      </c>
      <c r="Q277" s="60">
        <f t="shared" si="225"/>
        <v>49596199265</v>
      </c>
      <c r="R277" s="60">
        <f t="shared" si="225"/>
        <v>0</v>
      </c>
      <c r="S277" s="60">
        <f t="shared" si="225"/>
        <v>0</v>
      </c>
      <c r="T277" s="60">
        <f t="shared" si="225"/>
        <v>38463205748.410004</v>
      </c>
      <c r="U277" s="60">
        <f t="shared" si="225"/>
        <v>11132993516.589996</v>
      </c>
      <c r="V277" s="60">
        <f t="shared" si="225"/>
        <v>38463205748.410004</v>
      </c>
      <c r="W277" s="60">
        <f t="shared" si="225"/>
        <v>0</v>
      </c>
      <c r="X277" s="38">
        <f t="shared" si="226"/>
        <v>1</v>
      </c>
      <c r="Y277" s="38">
        <f t="shared" si="227"/>
        <v>0.77552728471984866</v>
      </c>
      <c r="Z277" s="38">
        <f t="shared" si="228"/>
        <v>0.77552728471984866</v>
      </c>
      <c r="AA277" s="38">
        <f t="shared" si="213"/>
        <v>0.77552728471984866</v>
      </c>
      <c r="AB277" s="38">
        <f t="shared" si="207"/>
        <v>1</v>
      </c>
    </row>
    <row r="278" spans="1:28" ht="41.25" customHeight="1" x14ac:dyDescent="0.25">
      <c r="A278" s="43" t="s">
        <v>440</v>
      </c>
      <c r="B278" s="44" t="s">
        <v>37</v>
      </c>
      <c r="C278" s="44">
        <v>10</v>
      </c>
      <c r="D278" s="44" t="s">
        <v>38</v>
      </c>
      <c r="E278" s="45" t="s">
        <v>258</v>
      </c>
      <c r="F278" s="46">
        <v>49596199265</v>
      </c>
      <c r="G278" s="46">
        <v>0</v>
      </c>
      <c r="H278" s="46">
        <v>0</v>
      </c>
      <c r="I278" s="46">
        <v>0</v>
      </c>
      <c r="J278" s="46">
        <v>0</v>
      </c>
      <c r="K278" s="46">
        <f t="shared" si="192"/>
        <v>0</v>
      </c>
      <c r="L278" s="56">
        <f>+F278+K278</f>
        <v>49596199265</v>
      </c>
      <c r="M278" s="51">
        <f t="shared" si="217"/>
        <v>5.7283925249894015E-3</v>
      </c>
      <c r="N278" s="46">
        <v>0</v>
      </c>
      <c r="O278" s="46">
        <v>49596199265</v>
      </c>
      <c r="P278" s="46">
        <f>L278-O278</f>
        <v>0</v>
      </c>
      <c r="Q278" s="46">
        <v>49596199265</v>
      </c>
      <c r="R278" s="46">
        <f>+L278-Q278</f>
        <v>0</v>
      </c>
      <c r="S278" s="46">
        <f>O278-Q278</f>
        <v>0</v>
      </c>
      <c r="T278" s="46">
        <v>38463205748.410004</v>
      </c>
      <c r="U278" s="46">
        <f>+Q278-T278</f>
        <v>11132993516.589996</v>
      </c>
      <c r="V278" s="46">
        <v>38463205748.410004</v>
      </c>
      <c r="W278" s="48">
        <f>+T278-V278</f>
        <v>0</v>
      </c>
      <c r="X278" s="49">
        <f t="shared" si="226"/>
        <v>1</v>
      </c>
      <c r="Y278" s="49">
        <f t="shared" si="227"/>
        <v>0.77552728471984866</v>
      </c>
      <c r="Z278" s="49">
        <f t="shared" si="228"/>
        <v>0.77552728471984866</v>
      </c>
      <c r="AA278" s="49">
        <f t="shared" si="213"/>
        <v>0.77552728471984866</v>
      </c>
      <c r="AB278" s="49">
        <f t="shared" si="207"/>
        <v>1</v>
      </c>
    </row>
    <row r="279" spans="1:28" ht="34.5" customHeight="1" x14ac:dyDescent="0.25">
      <c r="A279" s="105" t="s">
        <v>441</v>
      </c>
      <c r="B279" s="100" t="s">
        <v>37</v>
      </c>
      <c r="C279" s="34">
        <v>10</v>
      </c>
      <c r="D279" s="34" t="s">
        <v>38</v>
      </c>
      <c r="E279" s="95" t="s">
        <v>442</v>
      </c>
      <c r="F279" s="66">
        <f t="shared" ref="F279:J281" si="229">+F282</f>
        <v>26169238642</v>
      </c>
      <c r="G279" s="66">
        <f t="shared" si="229"/>
        <v>46000000000</v>
      </c>
      <c r="H279" s="66">
        <f t="shared" si="229"/>
        <v>0</v>
      </c>
      <c r="I279" s="66">
        <f t="shared" si="229"/>
        <v>0</v>
      </c>
      <c r="J279" s="66">
        <f t="shared" si="229"/>
        <v>0</v>
      </c>
      <c r="K279" s="66">
        <f t="shared" si="192"/>
        <v>46000000000</v>
      </c>
      <c r="L279" s="66">
        <f>+L282</f>
        <v>72169238642</v>
      </c>
      <c r="M279" s="42">
        <f t="shared" si="217"/>
        <v>8.3355929143295229E-3</v>
      </c>
      <c r="N279" s="66">
        <f t="shared" ref="N279:W281" si="230">+N282</f>
        <v>0</v>
      </c>
      <c r="O279" s="66">
        <f t="shared" si="230"/>
        <v>24276413950.879997</v>
      </c>
      <c r="P279" s="66">
        <f>+P282</f>
        <v>1892824691.1199996</v>
      </c>
      <c r="Q279" s="66">
        <f t="shared" si="230"/>
        <v>21654955841.77</v>
      </c>
      <c r="R279" s="66">
        <f t="shared" si="230"/>
        <v>4514282800.2300005</v>
      </c>
      <c r="S279" s="66">
        <f t="shared" si="230"/>
        <v>2621458109.1100011</v>
      </c>
      <c r="T279" s="66">
        <f t="shared" si="230"/>
        <v>10545491181.789999</v>
      </c>
      <c r="U279" s="66">
        <f t="shared" si="230"/>
        <v>11109464659.98</v>
      </c>
      <c r="V279" s="66">
        <f t="shared" si="230"/>
        <v>10315245607.789999</v>
      </c>
      <c r="W279" s="66">
        <f t="shared" si="230"/>
        <v>230245574</v>
      </c>
      <c r="X279" s="38">
        <f t="shared" si="226"/>
        <v>0.30005797829170344</v>
      </c>
      <c r="Y279" s="38">
        <f t="shared" si="227"/>
        <v>0.14612169090630933</v>
      </c>
      <c r="Z279" s="38">
        <f t="shared" si="228"/>
        <v>0.14293133476105266</v>
      </c>
      <c r="AA279" s="38">
        <f t="shared" si="213"/>
        <v>0.4869781891426867</v>
      </c>
      <c r="AB279" s="38">
        <f t="shared" si="207"/>
        <v>0.9781664438354859</v>
      </c>
    </row>
    <row r="280" spans="1:28" ht="34.5" customHeight="1" x14ac:dyDescent="0.25">
      <c r="A280" s="105" t="s">
        <v>441</v>
      </c>
      <c r="B280" s="100" t="s">
        <v>37</v>
      </c>
      <c r="C280" s="34">
        <v>13</v>
      </c>
      <c r="D280" s="34" t="s">
        <v>38</v>
      </c>
      <c r="E280" s="95" t="s">
        <v>442</v>
      </c>
      <c r="F280" s="66">
        <f t="shared" si="229"/>
        <v>15000000000</v>
      </c>
      <c r="G280" s="66">
        <f t="shared" si="229"/>
        <v>0</v>
      </c>
      <c r="H280" s="66">
        <f t="shared" si="229"/>
        <v>0</v>
      </c>
      <c r="I280" s="66">
        <f t="shared" si="229"/>
        <v>2925000000</v>
      </c>
      <c r="J280" s="66">
        <f t="shared" si="229"/>
        <v>2925000000</v>
      </c>
      <c r="K280" s="66">
        <f t="shared" si="192"/>
        <v>0</v>
      </c>
      <c r="L280" s="66">
        <f>+L283</f>
        <v>15000000000</v>
      </c>
      <c r="M280" s="42">
        <f t="shared" si="217"/>
        <v>1.7325095299284125E-3</v>
      </c>
      <c r="N280" s="66">
        <f t="shared" si="230"/>
        <v>0</v>
      </c>
      <c r="O280" s="66">
        <f t="shared" si="230"/>
        <v>12075000000</v>
      </c>
      <c r="P280" s="66">
        <f t="shared" si="230"/>
        <v>2925000000</v>
      </c>
      <c r="Q280" s="66">
        <f t="shared" si="230"/>
        <v>7925089410</v>
      </c>
      <c r="R280" s="66">
        <f t="shared" si="230"/>
        <v>7074910590</v>
      </c>
      <c r="S280" s="66">
        <f t="shared" si="230"/>
        <v>4149910590</v>
      </c>
      <c r="T280" s="66">
        <f t="shared" si="230"/>
        <v>1137045020</v>
      </c>
      <c r="U280" s="66">
        <f t="shared" si="230"/>
        <v>6788044390</v>
      </c>
      <c r="V280" s="66">
        <f t="shared" si="230"/>
        <v>1137045020</v>
      </c>
      <c r="W280" s="66">
        <f t="shared" si="230"/>
        <v>0</v>
      </c>
      <c r="X280" s="38">
        <f t="shared" si="226"/>
        <v>0.52833929400000001</v>
      </c>
      <c r="Y280" s="38">
        <f t="shared" si="227"/>
        <v>7.5803001333333328E-2</v>
      </c>
      <c r="Z280" s="38">
        <f t="shared" si="228"/>
        <v>7.5803001333333328E-2</v>
      </c>
      <c r="AA280" s="38">
        <f t="shared" si="213"/>
        <v>0.14347409362539923</v>
      </c>
      <c r="AB280" s="38">
        <f t="shared" si="207"/>
        <v>1</v>
      </c>
    </row>
    <row r="281" spans="1:28" ht="34.5" customHeight="1" x14ac:dyDescent="0.25">
      <c r="A281" s="105" t="s">
        <v>441</v>
      </c>
      <c r="B281" s="100" t="s">
        <v>41</v>
      </c>
      <c r="C281" s="34">
        <v>20</v>
      </c>
      <c r="D281" s="34" t="s">
        <v>38</v>
      </c>
      <c r="E281" s="95" t="s">
        <v>442</v>
      </c>
      <c r="F281" s="60">
        <f t="shared" si="229"/>
        <v>21336005728</v>
      </c>
      <c r="G281" s="60">
        <f t="shared" si="229"/>
        <v>0</v>
      </c>
      <c r="H281" s="60">
        <f t="shared" si="229"/>
        <v>0</v>
      </c>
      <c r="I281" s="60">
        <f t="shared" si="229"/>
        <v>2074546116</v>
      </c>
      <c r="J281" s="60">
        <f t="shared" si="229"/>
        <v>2074546116</v>
      </c>
      <c r="K281" s="66">
        <f t="shared" si="192"/>
        <v>0</v>
      </c>
      <c r="L281" s="66">
        <f>+L284</f>
        <v>21336005728</v>
      </c>
      <c r="M281" s="42">
        <f t="shared" si="217"/>
        <v>2.464322216957813E-3</v>
      </c>
      <c r="N281" s="60">
        <f t="shared" si="230"/>
        <v>0</v>
      </c>
      <c r="O281" s="60">
        <f t="shared" si="230"/>
        <v>20263527397</v>
      </c>
      <c r="P281" s="60">
        <f t="shared" si="230"/>
        <v>1072478331</v>
      </c>
      <c r="Q281" s="60">
        <f t="shared" si="230"/>
        <v>11465750946.75</v>
      </c>
      <c r="R281" s="60">
        <f t="shared" si="230"/>
        <v>9870254781.25</v>
      </c>
      <c r="S281" s="60">
        <f t="shared" si="230"/>
        <v>8797776450.25</v>
      </c>
      <c r="T281" s="60">
        <f t="shared" si="230"/>
        <v>4269692154.75</v>
      </c>
      <c r="U281" s="60">
        <f t="shared" si="230"/>
        <v>7196058792</v>
      </c>
      <c r="V281" s="60">
        <f t="shared" si="230"/>
        <v>4219143436.75</v>
      </c>
      <c r="W281" s="60">
        <f t="shared" si="230"/>
        <v>50548718</v>
      </c>
      <c r="X281" s="38">
        <f t="shared" si="226"/>
        <v>0.53738975762005381</v>
      </c>
      <c r="Y281" s="38">
        <f t="shared" si="227"/>
        <v>0.20011675142862992</v>
      </c>
      <c r="Z281" s="38">
        <f t="shared" si="228"/>
        <v>0.19774757705529991</v>
      </c>
      <c r="AA281" s="38">
        <f t="shared" si="213"/>
        <v>0.37238661249311861</v>
      </c>
      <c r="AB281" s="38">
        <f t="shared" si="207"/>
        <v>0.98816103921127785</v>
      </c>
    </row>
    <row r="282" spans="1:28" ht="34.5" customHeight="1" x14ac:dyDescent="0.25">
      <c r="A282" s="105" t="s">
        <v>443</v>
      </c>
      <c r="B282" s="100" t="s">
        <v>37</v>
      </c>
      <c r="C282" s="34">
        <v>10</v>
      </c>
      <c r="D282" s="34" t="s">
        <v>38</v>
      </c>
      <c r="E282" s="95" t="s">
        <v>251</v>
      </c>
      <c r="F282" s="66">
        <f>+F285+F289+F307+F311</f>
        <v>26169238642</v>
      </c>
      <c r="G282" s="66">
        <f>+G285+G289+G307+G311</f>
        <v>46000000000</v>
      </c>
      <c r="H282" s="66">
        <f>+H285+H289+H307+H311</f>
        <v>0</v>
      </c>
      <c r="I282" s="66">
        <f>+I285+I289+I307+I311</f>
        <v>0</v>
      </c>
      <c r="J282" s="66">
        <f>+J285+J289+J307+J311</f>
        <v>0</v>
      </c>
      <c r="K282" s="66">
        <f t="shared" si="192"/>
        <v>46000000000</v>
      </c>
      <c r="L282" s="66">
        <f>+L285+L289+L307+L311</f>
        <v>72169238642</v>
      </c>
      <c r="M282" s="42">
        <f t="shared" si="217"/>
        <v>8.3355929143295229E-3</v>
      </c>
      <c r="N282" s="66">
        <f t="shared" ref="N282:W282" si="231">+N285+N289+N307+N311</f>
        <v>0</v>
      </c>
      <c r="O282" s="66">
        <f t="shared" si="231"/>
        <v>24276413950.879997</v>
      </c>
      <c r="P282" s="66">
        <f t="shared" si="231"/>
        <v>1892824691.1199996</v>
      </c>
      <c r="Q282" s="66">
        <f t="shared" si="231"/>
        <v>21654955841.77</v>
      </c>
      <c r="R282" s="66">
        <f t="shared" si="231"/>
        <v>4514282800.2300005</v>
      </c>
      <c r="S282" s="66">
        <f t="shared" si="231"/>
        <v>2621458109.1100011</v>
      </c>
      <c r="T282" s="66">
        <f t="shared" si="231"/>
        <v>10545491181.789999</v>
      </c>
      <c r="U282" s="66">
        <f t="shared" si="231"/>
        <v>11109464659.98</v>
      </c>
      <c r="V282" s="66">
        <f t="shared" si="231"/>
        <v>10315245607.789999</v>
      </c>
      <c r="W282" s="66">
        <f t="shared" si="231"/>
        <v>230245574</v>
      </c>
      <c r="X282" s="38">
        <f t="shared" si="226"/>
        <v>0.30005797829170344</v>
      </c>
      <c r="Y282" s="38">
        <f t="shared" si="227"/>
        <v>0.14612169090630933</v>
      </c>
      <c r="Z282" s="38">
        <f t="shared" si="228"/>
        <v>0.14293133476105266</v>
      </c>
      <c r="AA282" s="38">
        <f t="shared" si="213"/>
        <v>0.4869781891426867</v>
      </c>
      <c r="AB282" s="38">
        <f t="shared" si="207"/>
        <v>0.9781664438354859</v>
      </c>
    </row>
    <row r="283" spans="1:28" ht="34.5" customHeight="1" x14ac:dyDescent="0.25">
      <c r="A283" s="105" t="s">
        <v>443</v>
      </c>
      <c r="B283" s="100" t="s">
        <v>37</v>
      </c>
      <c r="C283" s="34">
        <v>13</v>
      </c>
      <c r="D283" s="34" t="s">
        <v>38</v>
      </c>
      <c r="E283" s="95" t="s">
        <v>251</v>
      </c>
      <c r="F283" s="66">
        <f t="shared" ref="F283:J284" si="232">+F290</f>
        <v>15000000000</v>
      </c>
      <c r="G283" s="66">
        <f t="shared" si="232"/>
        <v>0</v>
      </c>
      <c r="H283" s="66">
        <f t="shared" si="232"/>
        <v>0</v>
      </c>
      <c r="I283" s="66">
        <f t="shared" si="232"/>
        <v>2925000000</v>
      </c>
      <c r="J283" s="66">
        <f t="shared" si="232"/>
        <v>2925000000</v>
      </c>
      <c r="K283" s="66">
        <f t="shared" si="192"/>
        <v>0</v>
      </c>
      <c r="L283" s="66">
        <f>+L290</f>
        <v>15000000000</v>
      </c>
      <c r="M283" s="42">
        <f t="shared" si="217"/>
        <v>1.7325095299284125E-3</v>
      </c>
      <c r="N283" s="66">
        <f t="shared" ref="N283:W284" si="233">+N290</f>
        <v>0</v>
      </c>
      <c r="O283" s="66">
        <f t="shared" si="233"/>
        <v>12075000000</v>
      </c>
      <c r="P283" s="66">
        <f t="shared" si="233"/>
        <v>2925000000</v>
      </c>
      <c r="Q283" s="66">
        <f t="shared" si="233"/>
        <v>7925089410</v>
      </c>
      <c r="R283" s="66">
        <f t="shared" si="233"/>
        <v>7074910590</v>
      </c>
      <c r="S283" s="66">
        <f t="shared" si="233"/>
        <v>4149910590</v>
      </c>
      <c r="T283" s="66">
        <f t="shared" si="233"/>
        <v>1137045020</v>
      </c>
      <c r="U283" s="66">
        <f t="shared" si="233"/>
        <v>6788044390</v>
      </c>
      <c r="V283" s="66">
        <f t="shared" si="233"/>
        <v>1137045020</v>
      </c>
      <c r="W283" s="66">
        <f t="shared" si="233"/>
        <v>0</v>
      </c>
      <c r="X283" s="38">
        <f t="shared" si="226"/>
        <v>0.52833929400000001</v>
      </c>
      <c r="Y283" s="38">
        <f t="shared" si="227"/>
        <v>7.5803001333333328E-2</v>
      </c>
      <c r="Z283" s="38">
        <f t="shared" si="228"/>
        <v>7.5803001333333328E-2</v>
      </c>
      <c r="AA283" s="38">
        <f t="shared" si="213"/>
        <v>0.14347409362539923</v>
      </c>
      <c r="AB283" s="38">
        <f t="shared" si="207"/>
        <v>1</v>
      </c>
    </row>
    <row r="284" spans="1:28" ht="34.5" customHeight="1" x14ac:dyDescent="0.25">
      <c r="A284" s="105" t="s">
        <v>443</v>
      </c>
      <c r="B284" s="100" t="s">
        <v>41</v>
      </c>
      <c r="C284" s="34">
        <v>20</v>
      </c>
      <c r="D284" s="34" t="s">
        <v>38</v>
      </c>
      <c r="E284" s="95" t="s">
        <v>251</v>
      </c>
      <c r="F284" s="66">
        <f t="shared" si="232"/>
        <v>21336005728</v>
      </c>
      <c r="G284" s="66">
        <f t="shared" si="232"/>
        <v>0</v>
      </c>
      <c r="H284" s="66">
        <f t="shared" si="232"/>
        <v>0</v>
      </c>
      <c r="I284" s="66">
        <f t="shared" si="232"/>
        <v>2074546116</v>
      </c>
      <c r="J284" s="66">
        <f t="shared" si="232"/>
        <v>2074546116</v>
      </c>
      <c r="K284" s="66">
        <f t="shared" si="192"/>
        <v>0</v>
      </c>
      <c r="L284" s="66">
        <f>+L291</f>
        <v>21336005728</v>
      </c>
      <c r="M284" s="42">
        <f t="shared" si="217"/>
        <v>2.464322216957813E-3</v>
      </c>
      <c r="N284" s="66">
        <f t="shared" si="233"/>
        <v>0</v>
      </c>
      <c r="O284" s="66">
        <f t="shared" si="233"/>
        <v>20263527397</v>
      </c>
      <c r="P284" s="66">
        <f t="shared" si="233"/>
        <v>1072478331</v>
      </c>
      <c r="Q284" s="66">
        <f t="shared" si="233"/>
        <v>11465750946.75</v>
      </c>
      <c r="R284" s="66">
        <f t="shared" si="233"/>
        <v>9870254781.25</v>
      </c>
      <c r="S284" s="66">
        <f t="shared" si="233"/>
        <v>8797776450.25</v>
      </c>
      <c r="T284" s="66">
        <f t="shared" si="233"/>
        <v>4269692154.75</v>
      </c>
      <c r="U284" s="66">
        <f t="shared" si="233"/>
        <v>7196058792</v>
      </c>
      <c r="V284" s="66">
        <f t="shared" si="233"/>
        <v>4219143436.75</v>
      </c>
      <c r="W284" s="66">
        <f t="shared" si="233"/>
        <v>50548718</v>
      </c>
      <c r="X284" s="38">
        <f t="shared" si="226"/>
        <v>0.53738975762005381</v>
      </c>
      <c r="Y284" s="38">
        <f t="shared" si="227"/>
        <v>0.20011675142862992</v>
      </c>
      <c r="Z284" s="38">
        <f t="shared" si="228"/>
        <v>0.19774757705529991</v>
      </c>
      <c r="AA284" s="38">
        <f t="shared" si="213"/>
        <v>0.37238661249311861</v>
      </c>
      <c r="AB284" s="38">
        <f t="shared" si="207"/>
        <v>0.98816103921127785</v>
      </c>
    </row>
    <row r="285" spans="1:28" ht="66" customHeight="1" x14ac:dyDescent="0.25">
      <c r="A285" s="96" t="s">
        <v>444</v>
      </c>
      <c r="B285" s="100" t="s">
        <v>37</v>
      </c>
      <c r="C285" s="34">
        <v>10</v>
      </c>
      <c r="D285" s="34" t="s">
        <v>38</v>
      </c>
      <c r="E285" s="95" t="s">
        <v>445</v>
      </c>
      <c r="F285" s="66">
        <f t="shared" ref="F285:J287" si="234">+F286</f>
        <v>50000000</v>
      </c>
      <c r="G285" s="66">
        <f t="shared" si="234"/>
        <v>0</v>
      </c>
      <c r="H285" s="66">
        <f t="shared" si="234"/>
        <v>0</v>
      </c>
      <c r="I285" s="66">
        <f t="shared" si="234"/>
        <v>0</v>
      </c>
      <c r="J285" s="66">
        <f t="shared" si="234"/>
        <v>0</v>
      </c>
      <c r="K285" s="66">
        <f t="shared" si="192"/>
        <v>0</v>
      </c>
      <c r="L285" s="66">
        <f>+L286</f>
        <v>50000000</v>
      </c>
      <c r="M285" s="61">
        <f t="shared" si="217"/>
        <v>5.7750317664280413E-6</v>
      </c>
      <c r="N285" s="66">
        <f t="shared" ref="N285:W287" si="235">+N286</f>
        <v>0</v>
      </c>
      <c r="O285" s="66">
        <f t="shared" si="235"/>
        <v>47359986</v>
      </c>
      <c r="P285" s="66">
        <f t="shared" si="235"/>
        <v>2640014</v>
      </c>
      <c r="Q285" s="66">
        <f t="shared" si="235"/>
        <v>29020139.149999999</v>
      </c>
      <c r="R285" s="66">
        <f t="shared" si="235"/>
        <v>20979860.850000001</v>
      </c>
      <c r="S285" s="66">
        <f t="shared" si="235"/>
        <v>18339846.850000001</v>
      </c>
      <c r="T285" s="66">
        <f t="shared" si="235"/>
        <v>8971410.1500000004</v>
      </c>
      <c r="U285" s="66">
        <f t="shared" si="235"/>
        <v>20048729</v>
      </c>
      <c r="V285" s="66">
        <f t="shared" si="235"/>
        <v>8971410.1500000004</v>
      </c>
      <c r="W285" s="66">
        <f t="shared" si="235"/>
        <v>0</v>
      </c>
      <c r="X285" s="38">
        <f t="shared" si="226"/>
        <v>0.58040278299999992</v>
      </c>
      <c r="Y285" s="38">
        <f t="shared" si="227"/>
        <v>0.17942820300000001</v>
      </c>
      <c r="Z285" s="38">
        <f t="shared" si="228"/>
        <v>0.17942820300000001</v>
      </c>
      <c r="AA285" s="38">
        <f t="shared" si="213"/>
        <v>0.30914428437535596</v>
      </c>
      <c r="AB285" s="38">
        <f t="shared" si="207"/>
        <v>1</v>
      </c>
    </row>
    <row r="286" spans="1:28" ht="49.5" customHeight="1" x14ac:dyDescent="0.25">
      <c r="A286" s="96" t="s">
        <v>446</v>
      </c>
      <c r="B286" s="100" t="s">
        <v>37</v>
      </c>
      <c r="C286" s="34">
        <v>10</v>
      </c>
      <c r="D286" s="34" t="s">
        <v>38</v>
      </c>
      <c r="E286" s="95" t="s">
        <v>445</v>
      </c>
      <c r="F286" s="66">
        <f t="shared" si="234"/>
        <v>50000000</v>
      </c>
      <c r="G286" s="66">
        <f t="shared" si="234"/>
        <v>0</v>
      </c>
      <c r="H286" s="66">
        <f t="shared" si="234"/>
        <v>0</v>
      </c>
      <c r="I286" s="66">
        <f t="shared" si="234"/>
        <v>0</v>
      </c>
      <c r="J286" s="66">
        <f t="shared" si="234"/>
        <v>0</v>
      </c>
      <c r="K286" s="66">
        <f t="shared" si="192"/>
        <v>0</v>
      </c>
      <c r="L286" s="66">
        <f>+L287</f>
        <v>50000000</v>
      </c>
      <c r="M286" s="61">
        <f t="shared" si="217"/>
        <v>5.7750317664280413E-6</v>
      </c>
      <c r="N286" s="66">
        <f t="shared" si="235"/>
        <v>0</v>
      </c>
      <c r="O286" s="66">
        <f t="shared" si="235"/>
        <v>47359986</v>
      </c>
      <c r="P286" s="66">
        <f t="shared" si="235"/>
        <v>2640014</v>
      </c>
      <c r="Q286" s="66">
        <f t="shared" si="235"/>
        <v>29020139.149999999</v>
      </c>
      <c r="R286" s="66">
        <f t="shared" si="235"/>
        <v>20979860.850000001</v>
      </c>
      <c r="S286" s="66">
        <f t="shared" si="235"/>
        <v>18339846.850000001</v>
      </c>
      <c r="T286" s="66">
        <f t="shared" si="235"/>
        <v>8971410.1500000004</v>
      </c>
      <c r="U286" s="66">
        <f t="shared" si="235"/>
        <v>20048729</v>
      </c>
      <c r="V286" s="66">
        <f t="shared" si="235"/>
        <v>8971410.1500000004</v>
      </c>
      <c r="W286" s="66">
        <f t="shared" si="235"/>
        <v>0</v>
      </c>
      <c r="X286" s="38">
        <f t="shared" si="226"/>
        <v>0.58040278299999992</v>
      </c>
      <c r="Y286" s="38">
        <f t="shared" si="227"/>
        <v>0.17942820300000001</v>
      </c>
      <c r="Z286" s="38">
        <f t="shared" si="228"/>
        <v>0.17942820300000001</v>
      </c>
      <c r="AA286" s="38">
        <f t="shared" si="213"/>
        <v>0.30914428437535596</v>
      </c>
      <c r="AB286" s="38">
        <f t="shared" si="207"/>
        <v>1</v>
      </c>
    </row>
    <row r="287" spans="1:28" ht="35.25" customHeight="1" x14ac:dyDescent="0.25">
      <c r="A287" s="96" t="s">
        <v>447</v>
      </c>
      <c r="B287" s="100" t="s">
        <v>37</v>
      </c>
      <c r="C287" s="34">
        <v>10</v>
      </c>
      <c r="D287" s="34" t="s">
        <v>38</v>
      </c>
      <c r="E287" s="95" t="s">
        <v>448</v>
      </c>
      <c r="F287" s="66">
        <f t="shared" si="234"/>
        <v>50000000</v>
      </c>
      <c r="G287" s="66">
        <f t="shared" si="234"/>
        <v>0</v>
      </c>
      <c r="H287" s="66">
        <f t="shared" si="234"/>
        <v>0</v>
      </c>
      <c r="I287" s="66">
        <f t="shared" si="234"/>
        <v>0</v>
      </c>
      <c r="J287" s="66">
        <f t="shared" si="234"/>
        <v>0</v>
      </c>
      <c r="K287" s="66">
        <f t="shared" si="192"/>
        <v>0</v>
      </c>
      <c r="L287" s="66">
        <f>+L288</f>
        <v>50000000</v>
      </c>
      <c r="M287" s="61">
        <f t="shared" si="217"/>
        <v>5.7750317664280413E-6</v>
      </c>
      <c r="N287" s="66">
        <f t="shared" si="235"/>
        <v>0</v>
      </c>
      <c r="O287" s="66">
        <f t="shared" si="235"/>
        <v>47359986</v>
      </c>
      <c r="P287" s="66">
        <f t="shared" si="235"/>
        <v>2640014</v>
      </c>
      <c r="Q287" s="66">
        <f t="shared" si="235"/>
        <v>29020139.149999999</v>
      </c>
      <c r="R287" s="66">
        <f t="shared" si="235"/>
        <v>20979860.850000001</v>
      </c>
      <c r="S287" s="66">
        <f t="shared" si="235"/>
        <v>18339846.850000001</v>
      </c>
      <c r="T287" s="66">
        <f t="shared" si="235"/>
        <v>8971410.1500000004</v>
      </c>
      <c r="U287" s="66">
        <f t="shared" si="235"/>
        <v>20048729</v>
      </c>
      <c r="V287" s="66">
        <f t="shared" si="235"/>
        <v>8971410.1500000004</v>
      </c>
      <c r="W287" s="66">
        <f t="shared" si="235"/>
        <v>0</v>
      </c>
      <c r="X287" s="38">
        <f t="shared" si="226"/>
        <v>0.58040278299999992</v>
      </c>
      <c r="Y287" s="38">
        <f t="shared" si="227"/>
        <v>0.17942820300000001</v>
      </c>
      <c r="Z287" s="38">
        <f t="shared" si="228"/>
        <v>0.17942820300000001</v>
      </c>
      <c r="AA287" s="38">
        <f t="shared" si="213"/>
        <v>0.30914428437535596</v>
      </c>
      <c r="AB287" s="38">
        <f t="shared" si="207"/>
        <v>1</v>
      </c>
    </row>
    <row r="288" spans="1:28" ht="48" customHeight="1" x14ac:dyDescent="0.25">
      <c r="A288" s="43" t="s">
        <v>449</v>
      </c>
      <c r="B288" s="103" t="s">
        <v>37</v>
      </c>
      <c r="C288" s="44">
        <v>10</v>
      </c>
      <c r="D288" s="44" t="s">
        <v>38</v>
      </c>
      <c r="E288" s="45" t="s">
        <v>258</v>
      </c>
      <c r="F288" s="46">
        <v>50000000</v>
      </c>
      <c r="G288" s="46">
        <v>0</v>
      </c>
      <c r="H288" s="46">
        <v>0</v>
      </c>
      <c r="I288" s="46">
        <v>0</v>
      </c>
      <c r="J288" s="46">
        <v>0</v>
      </c>
      <c r="K288" s="46">
        <f t="shared" si="192"/>
        <v>0</v>
      </c>
      <c r="L288" s="56">
        <f>+F288+K288</f>
        <v>50000000</v>
      </c>
      <c r="M288" s="53">
        <f t="shared" si="217"/>
        <v>5.7750317664280413E-6</v>
      </c>
      <c r="N288" s="46">
        <v>0</v>
      </c>
      <c r="O288" s="46">
        <v>47359986</v>
      </c>
      <c r="P288" s="46">
        <f>L288-O288</f>
        <v>2640014</v>
      </c>
      <c r="Q288" s="46">
        <v>29020139.149999999</v>
      </c>
      <c r="R288" s="46">
        <f>+L288-Q288</f>
        <v>20979860.850000001</v>
      </c>
      <c r="S288" s="46">
        <f>O288-Q288</f>
        <v>18339846.850000001</v>
      </c>
      <c r="T288" s="46">
        <v>8971410.1500000004</v>
      </c>
      <c r="U288" s="46">
        <f>+Q288-T288</f>
        <v>20048729</v>
      </c>
      <c r="V288" s="46">
        <v>8971410.1500000004</v>
      </c>
      <c r="W288" s="48">
        <f>+T288-V288</f>
        <v>0</v>
      </c>
      <c r="X288" s="49">
        <f t="shared" si="226"/>
        <v>0.58040278299999992</v>
      </c>
      <c r="Y288" s="49">
        <f t="shared" si="227"/>
        <v>0.17942820300000001</v>
      </c>
      <c r="Z288" s="49">
        <f t="shared" si="228"/>
        <v>0.17942820300000001</v>
      </c>
      <c r="AA288" s="49">
        <f t="shared" si="213"/>
        <v>0.30914428437535596</v>
      </c>
      <c r="AB288" s="258">
        <f t="shared" si="207"/>
        <v>1</v>
      </c>
    </row>
    <row r="289" spans="1:28" ht="64.5" customHeight="1" x14ac:dyDescent="0.25">
      <c r="A289" s="96" t="s">
        <v>450</v>
      </c>
      <c r="B289" s="107" t="s">
        <v>37</v>
      </c>
      <c r="C289" s="34">
        <v>10</v>
      </c>
      <c r="D289" s="34" t="s">
        <v>38</v>
      </c>
      <c r="E289" s="95" t="s">
        <v>451</v>
      </c>
      <c r="F289" s="60">
        <f>+F292</f>
        <v>19000238642</v>
      </c>
      <c r="G289" s="60">
        <v>46000000000</v>
      </c>
      <c r="H289" s="60">
        <f t="shared" ref="H289:J291" si="236">+H292</f>
        <v>0</v>
      </c>
      <c r="I289" s="60">
        <f t="shared" si="236"/>
        <v>0</v>
      </c>
      <c r="J289" s="60">
        <f t="shared" si="236"/>
        <v>0</v>
      </c>
      <c r="K289" s="66">
        <f t="shared" si="192"/>
        <v>46000000000</v>
      </c>
      <c r="L289" s="66">
        <f>+L292+46000000000</f>
        <v>65000238642</v>
      </c>
      <c r="M289" s="42">
        <f t="shared" si="217"/>
        <v>7.5075688596590697E-3</v>
      </c>
      <c r="N289" s="60">
        <f t="shared" ref="N289:W291" si="237">+N292</f>
        <v>0</v>
      </c>
      <c r="O289" s="60">
        <f t="shared" si="237"/>
        <v>18529096699</v>
      </c>
      <c r="P289" s="60">
        <f t="shared" si="237"/>
        <v>471141943</v>
      </c>
      <c r="Q289" s="60">
        <f t="shared" si="237"/>
        <v>15972037723.4</v>
      </c>
      <c r="R289" s="60">
        <f t="shared" si="237"/>
        <v>3028200918.6000004</v>
      </c>
      <c r="S289" s="60">
        <f t="shared" si="237"/>
        <v>2557058975.6000004</v>
      </c>
      <c r="T289" s="60">
        <f t="shared" si="237"/>
        <v>6460218696.9200001</v>
      </c>
      <c r="U289" s="60">
        <f t="shared" si="237"/>
        <v>9511819026.4799995</v>
      </c>
      <c r="V289" s="60">
        <f t="shared" si="237"/>
        <v>6384318539.9200001</v>
      </c>
      <c r="W289" s="60">
        <f t="shared" si="237"/>
        <v>75900157</v>
      </c>
      <c r="X289" s="38">
        <f t="shared" si="226"/>
        <v>0.24572275513277336</v>
      </c>
      <c r="Y289" s="38">
        <f t="shared" si="227"/>
        <v>9.9387615059396417E-2</v>
      </c>
      <c r="Z289" s="38">
        <f t="shared" si="228"/>
        <v>9.8219924623396127E-2</v>
      </c>
      <c r="AA289" s="38">
        <f t="shared" si="213"/>
        <v>0.40447053837441105</v>
      </c>
      <c r="AB289" s="38">
        <f t="shared" si="207"/>
        <v>0.98825114743620268</v>
      </c>
    </row>
    <row r="290" spans="1:28" ht="64.5" customHeight="1" x14ac:dyDescent="0.25">
      <c r="A290" s="96" t="s">
        <v>450</v>
      </c>
      <c r="B290" s="100" t="s">
        <v>37</v>
      </c>
      <c r="C290" s="34">
        <v>13</v>
      </c>
      <c r="D290" s="34" t="s">
        <v>38</v>
      </c>
      <c r="E290" s="95" t="s">
        <v>451</v>
      </c>
      <c r="F290" s="60">
        <f>+F293</f>
        <v>15000000000</v>
      </c>
      <c r="G290" s="60">
        <f>+G293</f>
        <v>0</v>
      </c>
      <c r="H290" s="60">
        <f t="shared" si="236"/>
        <v>0</v>
      </c>
      <c r="I290" s="60">
        <f t="shared" si="236"/>
        <v>2925000000</v>
      </c>
      <c r="J290" s="60">
        <f t="shared" si="236"/>
        <v>2925000000</v>
      </c>
      <c r="K290" s="66">
        <f t="shared" si="192"/>
        <v>0</v>
      </c>
      <c r="L290" s="66">
        <f>+L293</f>
        <v>15000000000</v>
      </c>
      <c r="M290" s="42">
        <f t="shared" si="217"/>
        <v>1.7325095299284125E-3</v>
      </c>
      <c r="N290" s="60">
        <f t="shared" si="237"/>
        <v>0</v>
      </c>
      <c r="O290" s="60">
        <f t="shared" si="237"/>
        <v>12075000000</v>
      </c>
      <c r="P290" s="60">
        <f t="shared" si="237"/>
        <v>2925000000</v>
      </c>
      <c r="Q290" s="60">
        <f t="shared" si="237"/>
        <v>7925089410</v>
      </c>
      <c r="R290" s="60">
        <f t="shared" si="237"/>
        <v>7074910590</v>
      </c>
      <c r="S290" s="60">
        <f t="shared" si="237"/>
        <v>4149910590</v>
      </c>
      <c r="T290" s="60">
        <f t="shared" si="237"/>
        <v>1137045020</v>
      </c>
      <c r="U290" s="60">
        <f t="shared" si="237"/>
        <v>6788044390</v>
      </c>
      <c r="V290" s="60">
        <f t="shared" si="237"/>
        <v>1137045020</v>
      </c>
      <c r="W290" s="60">
        <f t="shared" si="237"/>
        <v>0</v>
      </c>
      <c r="X290" s="38">
        <f t="shared" si="226"/>
        <v>0.52833929400000001</v>
      </c>
      <c r="Y290" s="38">
        <f t="shared" si="227"/>
        <v>7.5803001333333328E-2</v>
      </c>
      <c r="Z290" s="38">
        <f t="shared" si="228"/>
        <v>7.5803001333333328E-2</v>
      </c>
      <c r="AA290" s="38">
        <f t="shared" si="213"/>
        <v>0.14347409362539923</v>
      </c>
      <c r="AB290" s="38">
        <f t="shared" si="207"/>
        <v>1</v>
      </c>
    </row>
    <row r="291" spans="1:28" ht="64.5" customHeight="1" x14ac:dyDescent="0.25">
      <c r="A291" s="96" t="s">
        <v>450</v>
      </c>
      <c r="B291" s="100" t="s">
        <v>41</v>
      </c>
      <c r="C291" s="34">
        <v>20</v>
      </c>
      <c r="D291" s="34" t="s">
        <v>38</v>
      </c>
      <c r="E291" s="95" t="s">
        <v>451</v>
      </c>
      <c r="F291" s="60">
        <f>+F294</f>
        <v>21336005728</v>
      </c>
      <c r="G291" s="60">
        <f>+G294</f>
        <v>0</v>
      </c>
      <c r="H291" s="60">
        <f t="shared" si="236"/>
        <v>0</v>
      </c>
      <c r="I291" s="60">
        <f t="shared" si="236"/>
        <v>2074546116</v>
      </c>
      <c r="J291" s="60">
        <f t="shared" si="236"/>
        <v>2074546116</v>
      </c>
      <c r="K291" s="66">
        <f t="shared" si="192"/>
        <v>0</v>
      </c>
      <c r="L291" s="66">
        <f>+L294</f>
        <v>21336005728</v>
      </c>
      <c r="M291" s="42">
        <f t="shared" si="217"/>
        <v>2.464322216957813E-3</v>
      </c>
      <c r="N291" s="60">
        <f t="shared" si="237"/>
        <v>0</v>
      </c>
      <c r="O291" s="60">
        <f t="shared" si="237"/>
        <v>20263527397</v>
      </c>
      <c r="P291" s="60">
        <f t="shared" si="237"/>
        <v>1072478331</v>
      </c>
      <c r="Q291" s="60">
        <f t="shared" si="237"/>
        <v>11465750946.75</v>
      </c>
      <c r="R291" s="60">
        <f t="shared" si="237"/>
        <v>9870254781.25</v>
      </c>
      <c r="S291" s="60">
        <f t="shared" si="237"/>
        <v>8797776450.25</v>
      </c>
      <c r="T291" s="60">
        <f t="shared" si="237"/>
        <v>4269692154.75</v>
      </c>
      <c r="U291" s="60">
        <f t="shared" si="237"/>
        <v>7196058792</v>
      </c>
      <c r="V291" s="60">
        <f t="shared" si="237"/>
        <v>4219143436.75</v>
      </c>
      <c r="W291" s="60">
        <f t="shared" si="237"/>
        <v>50548718</v>
      </c>
      <c r="X291" s="38">
        <f t="shared" si="226"/>
        <v>0.53738975762005381</v>
      </c>
      <c r="Y291" s="38">
        <f t="shared" si="227"/>
        <v>0.20011675142862992</v>
      </c>
      <c r="Z291" s="38">
        <f t="shared" si="228"/>
        <v>0.19774757705529991</v>
      </c>
      <c r="AA291" s="38">
        <f t="shared" si="213"/>
        <v>0.37238661249311861</v>
      </c>
      <c r="AB291" s="38">
        <f t="shared" si="207"/>
        <v>0.98816103921127785</v>
      </c>
    </row>
    <row r="292" spans="1:28" ht="49.5" customHeight="1" x14ac:dyDescent="0.25">
      <c r="A292" s="96" t="s">
        <v>452</v>
      </c>
      <c r="B292" s="107" t="s">
        <v>37</v>
      </c>
      <c r="C292" s="34">
        <v>10</v>
      </c>
      <c r="D292" s="34" t="s">
        <v>38</v>
      </c>
      <c r="E292" s="95" t="s">
        <v>451</v>
      </c>
      <c r="F292" s="66">
        <f>+F295+F297</f>
        <v>19000238642</v>
      </c>
      <c r="G292" s="66">
        <f>+G295+G297</f>
        <v>0</v>
      </c>
      <c r="H292" s="66">
        <f>+H295+H297</f>
        <v>0</v>
      </c>
      <c r="I292" s="66">
        <f>+I295+I297</f>
        <v>0</v>
      </c>
      <c r="J292" s="66">
        <f>+J295+J297</f>
        <v>0</v>
      </c>
      <c r="K292" s="66">
        <f t="shared" si="192"/>
        <v>0</v>
      </c>
      <c r="L292" s="66">
        <f>+L295+L297</f>
        <v>19000238642</v>
      </c>
      <c r="M292" s="42">
        <f t="shared" si="217"/>
        <v>2.1945396345452719E-3</v>
      </c>
      <c r="N292" s="66">
        <f t="shared" ref="N292:W292" si="238">+N295+N297</f>
        <v>0</v>
      </c>
      <c r="O292" s="66">
        <f t="shared" si="238"/>
        <v>18529096699</v>
      </c>
      <c r="P292" s="66">
        <f t="shared" si="238"/>
        <v>471141943</v>
      </c>
      <c r="Q292" s="66">
        <f t="shared" si="238"/>
        <v>15972037723.4</v>
      </c>
      <c r="R292" s="66">
        <f t="shared" si="238"/>
        <v>3028200918.6000004</v>
      </c>
      <c r="S292" s="66">
        <f t="shared" si="238"/>
        <v>2557058975.6000004</v>
      </c>
      <c r="T292" s="66">
        <f t="shared" si="238"/>
        <v>6460218696.9200001</v>
      </c>
      <c r="U292" s="66">
        <f t="shared" si="238"/>
        <v>9511819026.4799995</v>
      </c>
      <c r="V292" s="66">
        <f t="shared" si="238"/>
        <v>6384318539.9200001</v>
      </c>
      <c r="W292" s="66">
        <f t="shared" si="238"/>
        <v>75900157</v>
      </c>
      <c r="X292" s="38">
        <f t="shared" si="226"/>
        <v>0.84062300607603069</v>
      </c>
      <c r="Y292" s="38">
        <f t="shared" si="227"/>
        <v>0.34000723983748793</v>
      </c>
      <c r="Z292" s="38">
        <f t="shared" si="228"/>
        <v>0.33601254490601362</v>
      </c>
      <c r="AA292" s="38">
        <f t="shared" si="213"/>
        <v>0.40447053837441105</v>
      </c>
      <c r="AB292" s="38">
        <f t="shared" si="207"/>
        <v>0.98825114743620268</v>
      </c>
    </row>
    <row r="293" spans="1:28" ht="49.5" customHeight="1" x14ac:dyDescent="0.25">
      <c r="A293" s="96" t="s">
        <v>452</v>
      </c>
      <c r="B293" s="100" t="s">
        <v>37</v>
      </c>
      <c r="C293" s="34">
        <v>13</v>
      </c>
      <c r="D293" s="34" t="s">
        <v>38</v>
      </c>
      <c r="E293" s="95" t="s">
        <v>451</v>
      </c>
      <c r="F293" s="66">
        <f>+F299+F301</f>
        <v>15000000000</v>
      </c>
      <c r="G293" s="66">
        <f>+G299+G301</f>
        <v>0</v>
      </c>
      <c r="H293" s="66">
        <f>+H299+H301</f>
        <v>0</v>
      </c>
      <c r="I293" s="66">
        <f>+I299+I301</f>
        <v>2925000000</v>
      </c>
      <c r="J293" s="66">
        <f>+J299+J301</f>
        <v>2925000000</v>
      </c>
      <c r="K293" s="66">
        <f t="shared" ref="K293:K315" si="239">+G293-H293+I293-J293</f>
        <v>0</v>
      </c>
      <c r="L293" s="66">
        <f>+L299+L301</f>
        <v>15000000000</v>
      </c>
      <c r="M293" s="42">
        <f t="shared" si="217"/>
        <v>1.7325095299284125E-3</v>
      </c>
      <c r="N293" s="66">
        <f>+N301</f>
        <v>0</v>
      </c>
      <c r="O293" s="66">
        <f t="shared" ref="O293:W293" si="240">+O299+O301</f>
        <v>12075000000</v>
      </c>
      <c r="P293" s="66">
        <f t="shared" si="240"/>
        <v>2925000000</v>
      </c>
      <c r="Q293" s="66">
        <f t="shared" si="240"/>
        <v>7925089410</v>
      </c>
      <c r="R293" s="66">
        <f t="shared" si="240"/>
        <v>7074910590</v>
      </c>
      <c r="S293" s="66">
        <f t="shared" si="240"/>
        <v>4149910590</v>
      </c>
      <c r="T293" s="66">
        <f t="shared" si="240"/>
        <v>1137045020</v>
      </c>
      <c r="U293" s="66">
        <f t="shared" si="240"/>
        <v>6788044390</v>
      </c>
      <c r="V293" s="66">
        <f t="shared" si="240"/>
        <v>1137045020</v>
      </c>
      <c r="W293" s="66">
        <f t="shared" si="240"/>
        <v>0</v>
      </c>
      <c r="X293" s="38">
        <f t="shared" si="226"/>
        <v>0.52833929400000001</v>
      </c>
      <c r="Y293" s="38">
        <f t="shared" si="227"/>
        <v>7.5803001333333328E-2</v>
      </c>
      <c r="Z293" s="38">
        <f t="shared" si="228"/>
        <v>7.5803001333333328E-2</v>
      </c>
      <c r="AA293" s="38">
        <f t="shared" si="213"/>
        <v>0.14347409362539923</v>
      </c>
      <c r="AB293" s="38">
        <f t="shared" si="207"/>
        <v>1</v>
      </c>
    </row>
    <row r="294" spans="1:28" ht="49.5" customHeight="1" x14ac:dyDescent="0.25">
      <c r="A294" s="96" t="s">
        <v>452</v>
      </c>
      <c r="B294" s="100" t="s">
        <v>41</v>
      </c>
      <c r="C294" s="34">
        <v>20</v>
      </c>
      <c r="D294" s="34" t="s">
        <v>38</v>
      </c>
      <c r="E294" s="95" t="s">
        <v>451</v>
      </c>
      <c r="F294" s="66">
        <f>+F303+F305</f>
        <v>21336005728</v>
      </c>
      <c r="G294" s="66">
        <f>+G303+G305</f>
        <v>0</v>
      </c>
      <c r="H294" s="66">
        <f>+H303+H305</f>
        <v>0</v>
      </c>
      <c r="I294" s="66">
        <f>+I303+I305</f>
        <v>2074546116</v>
      </c>
      <c r="J294" s="66">
        <f>+J303+J305</f>
        <v>2074546116</v>
      </c>
      <c r="K294" s="66">
        <f t="shared" si="239"/>
        <v>0</v>
      </c>
      <c r="L294" s="66">
        <f>+L303+L305</f>
        <v>21336005728</v>
      </c>
      <c r="M294" s="42">
        <f t="shared" si="217"/>
        <v>2.464322216957813E-3</v>
      </c>
      <c r="N294" s="66">
        <f t="shared" ref="N294:W294" si="241">+N303+N305</f>
        <v>0</v>
      </c>
      <c r="O294" s="66">
        <f t="shared" si="241"/>
        <v>20263527397</v>
      </c>
      <c r="P294" s="66">
        <f t="shared" si="241"/>
        <v>1072478331</v>
      </c>
      <c r="Q294" s="66">
        <f t="shared" si="241"/>
        <v>11465750946.75</v>
      </c>
      <c r="R294" s="66">
        <f t="shared" si="241"/>
        <v>9870254781.25</v>
      </c>
      <c r="S294" s="66">
        <f t="shared" si="241"/>
        <v>8797776450.25</v>
      </c>
      <c r="T294" s="66">
        <f t="shared" si="241"/>
        <v>4269692154.75</v>
      </c>
      <c r="U294" s="66">
        <f t="shared" si="241"/>
        <v>7196058792</v>
      </c>
      <c r="V294" s="66">
        <f t="shared" si="241"/>
        <v>4219143436.75</v>
      </c>
      <c r="W294" s="66">
        <f t="shared" si="241"/>
        <v>50548718</v>
      </c>
      <c r="X294" s="38">
        <f t="shared" si="226"/>
        <v>0.53738975762005381</v>
      </c>
      <c r="Y294" s="38">
        <f t="shared" si="227"/>
        <v>0.20011675142862992</v>
      </c>
      <c r="Z294" s="38">
        <f t="shared" si="228"/>
        <v>0.19774757705529991</v>
      </c>
      <c r="AA294" s="38">
        <f t="shared" si="213"/>
        <v>0.37238661249311861</v>
      </c>
      <c r="AB294" s="38">
        <f t="shared" si="207"/>
        <v>0.98816103921127785</v>
      </c>
    </row>
    <row r="295" spans="1:28" ht="34.5" customHeight="1" x14ac:dyDescent="0.25">
      <c r="A295" s="96" t="s">
        <v>453</v>
      </c>
      <c r="B295" s="107" t="s">
        <v>37</v>
      </c>
      <c r="C295" s="34">
        <v>10</v>
      </c>
      <c r="D295" s="34" t="s">
        <v>38</v>
      </c>
      <c r="E295" s="40" t="s">
        <v>393</v>
      </c>
      <c r="F295" s="66">
        <f>+F296</f>
        <v>18384779632</v>
      </c>
      <c r="G295" s="66">
        <f>+G296</f>
        <v>0</v>
      </c>
      <c r="H295" s="66">
        <f>+H296</f>
        <v>0</v>
      </c>
      <c r="I295" s="66">
        <f>+I296</f>
        <v>0</v>
      </c>
      <c r="J295" s="66">
        <f>+J296</f>
        <v>0</v>
      </c>
      <c r="K295" s="66">
        <f t="shared" si="239"/>
        <v>0</v>
      </c>
      <c r="L295" s="66">
        <f>+L296</f>
        <v>18384779632</v>
      </c>
      <c r="M295" s="42">
        <f t="shared" si="217"/>
        <v>2.1234537278715846E-3</v>
      </c>
      <c r="N295" s="66">
        <f t="shared" ref="N295:W295" si="242">+N296</f>
        <v>0</v>
      </c>
      <c r="O295" s="66">
        <f t="shared" si="242"/>
        <v>17913637689</v>
      </c>
      <c r="P295" s="66">
        <f t="shared" si="242"/>
        <v>471141943</v>
      </c>
      <c r="Q295" s="66">
        <f t="shared" si="242"/>
        <v>15952168123.4</v>
      </c>
      <c r="R295" s="66">
        <f t="shared" si="242"/>
        <v>2432611508.6000004</v>
      </c>
      <c r="S295" s="66">
        <f t="shared" si="242"/>
        <v>1961469565.6000004</v>
      </c>
      <c r="T295" s="66">
        <f t="shared" si="242"/>
        <v>6460218696.9200001</v>
      </c>
      <c r="U295" s="66">
        <f t="shared" si="242"/>
        <v>9491949426.4799995</v>
      </c>
      <c r="V295" s="66">
        <f t="shared" si="242"/>
        <v>6384318539.9200001</v>
      </c>
      <c r="W295" s="66">
        <f t="shared" si="242"/>
        <v>75900157</v>
      </c>
      <c r="X295" s="38">
        <f t="shared" si="226"/>
        <v>0.86768340130844601</v>
      </c>
      <c r="Y295" s="38">
        <f t="shared" si="227"/>
        <v>0.35138950948726827</v>
      </c>
      <c r="Z295" s="38">
        <f t="shared" si="228"/>
        <v>0.34726108594783728</v>
      </c>
      <c r="AA295" s="38">
        <f t="shared" si="213"/>
        <v>0.40497433621224194</v>
      </c>
      <c r="AB295" s="38">
        <f t="shared" si="207"/>
        <v>0.98825114743620268</v>
      </c>
    </row>
    <row r="296" spans="1:28" ht="32.25" customHeight="1" x14ac:dyDescent="0.25">
      <c r="A296" s="102" t="s">
        <v>456</v>
      </c>
      <c r="B296" s="99" t="s">
        <v>37</v>
      </c>
      <c r="C296" s="44">
        <v>10</v>
      </c>
      <c r="D296" s="44" t="s">
        <v>38</v>
      </c>
      <c r="E296" s="108" t="s">
        <v>258</v>
      </c>
      <c r="F296" s="46">
        <v>18384779632</v>
      </c>
      <c r="G296" s="46">
        <v>0</v>
      </c>
      <c r="H296" s="46">
        <v>0</v>
      </c>
      <c r="I296" s="46">
        <v>0</v>
      </c>
      <c r="J296" s="46">
        <v>0</v>
      </c>
      <c r="K296" s="46">
        <f t="shared" si="239"/>
        <v>0</v>
      </c>
      <c r="L296" s="56">
        <f>+F296+K296</f>
        <v>18384779632</v>
      </c>
      <c r="M296" s="51">
        <f t="shared" si="217"/>
        <v>2.1234537278715846E-3</v>
      </c>
      <c r="N296" s="46">
        <v>0</v>
      </c>
      <c r="O296" s="46">
        <v>17913637689</v>
      </c>
      <c r="P296" s="46">
        <f>L296-O296</f>
        <v>471141943</v>
      </c>
      <c r="Q296" s="46">
        <v>15952168123.4</v>
      </c>
      <c r="R296" s="46">
        <f>+L296-Q296</f>
        <v>2432611508.6000004</v>
      </c>
      <c r="S296" s="46">
        <f>O296-Q296</f>
        <v>1961469565.6000004</v>
      </c>
      <c r="T296" s="46">
        <v>6460218696.9200001</v>
      </c>
      <c r="U296" s="46">
        <f>+Q296-T296</f>
        <v>9491949426.4799995</v>
      </c>
      <c r="V296" s="46">
        <v>6384318539.9200001</v>
      </c>
      <c r="W296" s="48">
        <f>+T296-V296</f>
        <v>75900157</v>
      </c>
      <c r="X296" s="49">
        <f t="shared" si="226"/>
        <v>0.86768340130844601</v>
      </c>
      <c r="Y296" s="49">
        <f t="shared" si="227"/>
        <v>0.35138950948726827</v>
      </c>
      <c r="Z296" s="49">
        <f t="shared" si="228"/>
        <v>0.34726108594783728</v>
      </c>
      <c r="AA296" s="49">
        <f t="shared" si="213"/>
        <v>0.40497433621224194</v>
      </c>
      <c r="AB296" s="49">
        <f t="shared" si="207"/>
        <v>0.98825114743620268</v>
      </c>
    </row>
    <row r="297" spans="1:28" ht="30.75" customHeight="1" x14ac:dyDescent="0.25">
      <c r="A297" s="96" t="s">
        <v>454</v>
      </c>
      <c r="B297" s="107" t="s">
        <v>37</v>
      </c>
      <c r="C297" s="34">
        <v>10</v>
      </c>
      <c r="D297" s="34" t="s">
        <v>38</v>
      </c>
      <c r="E297" s="40" t="s">
        <v>455</v>
      </c>
      <c r="F297" s="62">
        <f>+F298</f>
        <v>615459010</v>
      </c>
      <c r="G297" s="62">
        <f>+G298</f>
        <v>0</v>
      </c>
      <c r="H297" s="62">
        <f>+H298</f>
        <v>0</v>
      </c>
      <c r="I297" s="62">
        <f>+I298</f>
        <v>0</v>
      </c>
      <c r="J297" s="62">
        <f>+J298</f>
        <v>0</v>
      </c>
      <c r="K297" s="62">
        <f t="shared" si="239"/>
        <v>0</v>
      </c>
      <c r="L297" s="66">
        <f>+L298</f>
        <v>615459010</v>
      </c>
      <c r="M297" s="42">
        <f t="shared" si="217"/>
        <v>7.1085906673687071E-5</v>
      </c>
      <c r="N297" s="62">
        <f t="shared" ref="N297:W297" si="243">+N298</f>
        <v>0</v>
      </c>
      <c r="O297" s="62">
        <f t="shared" si="243"/>
        <v>615459010</v>
      </c>
      <c r="P297" s="62">
        <f t="shared" si="243"/>
        <v>0</v>
      </c>
      <c r="Q297" s="62">
        <f t="shared" si="243"/>
        <v>19869600</v>
      </c>
      <c r="R297" s="62">
        <f t="shared" si="243"/>
        <v>595589410</v>
      </c>
      <c r="S297" s="62">
        <f t="shared" si="243"/>
        <v>595589410</v>
      </c>
      <c r="T297" s="62">
        <f t="shared" si="243"/>
        <v>0</v>
      </c>
      <c r="U297" s="62">
        <f t="shared" si="243"/>
        <v>19869600</v>
      </c>
      <c r="V297" s="62">
        <f t="shared" si="243"/>
        <v>0</v>
      </c>
      <c r="W297" s="62">
        <f t="shared" si="243"/>
        <v>0</v>
      </c>
      <c r="X297" s="38">
        <f t="shared" si="226"/>
        <v>3.2284197123054546E-2</v>
      </c>
      <c r="Y297" s="38">
        <f t="shared" si="227"/>
        <v>0</v>
      </c>
      <c r="Z297" s="38">
        <f t="shared" si="228"/>
        <v>0</v>
      </c>
      <c r="AA297" s="38">
        <f t="shared" si="213"/>
        <v>0</v>
      </c>
      <c r="AB297" s="38" t="s">
        <v>40</v>
      </c>
    </row>
    <row r="298" spans="1:28" ht="48" customHeight="1" x14ac:dyDescent="0.25">
      <c r="A298" s="102" t="s">
        <v>457</v>
      </c>
      <c r="B298" s="103" t="s">
        <v>37</v>
      </c>
      <c r="C298" s="44">
        <v>10</v>
      </c>
      <c r="D298" s="44" t="s">
        <v>38</v>
      </c>
      <c r="E298" s="108" t="s">
        <v>258</v>
      </c>
      <c r="F298" s="46">
        <v>615459010</v>
      </c>
      <c r="G298" s="46">
        <v>0</v>
      </c>
      <c r="H298" s="46">
        <v>0</v>
      </c>
      <c r="I298" s="46">
        <v>0</v>
      </c>
      <c r="J298" s="46">
        <v>0</v>
      </c>
      <c r="K298" s="46">
        <f t="shared" si="239"/>
        <v>0</v>
      </c>
      <c r="L298" s="56">
        <f>+F298+K298</f>
        <v>615459010</v>
      </c>
      <c r="M298" s="51">
        <f t="shared" si="217"/>
        <v>7.1085906673687071E-5</v>
      </c>
      <c r="N298" s="112">
        <v>0</v>
      </c>
      <c r="O298" s="46">
        <v>615459010</v>
      </c>
      <c r="P298" s="46">
        <f>L298-O298</f>
        <v>0</v>
      </c>
      <c r="Q298" s="46">
        <v>19869600</v>
      </c>
      <c r="R298" s="46">
        <f>+L298-Q298</f>
        <v>595589410</v>
      </c>
      <c r="S298" s="46">
        <f>O298-Q298</f>
        <v>595589410</v>
      </c>
      <c r="T298" s="46">
        <v>0</v>
      </c>
      <c r="U298" s="46">
        <f>+Q298-T298</f>
        <v>19869600</v>
      </c>
      <c r="V298" s="46">
        <v>0</v>
      </c>
      <c r="W298" s="48">
        <f>+T298-V298</f>
        <v>0</v>
      </c>
      <c r="X298" s="49">
        <f t="shared" si="226"/>
        <v>3.2284197123054546E-2</v>
      </c>
      <c r="Y298" s="49">
        <f t="shared" si="227"/>
        <v>0</v>
      </c>
      <c r="Z298" s="49">
        <f t="shared" si="228"/>
        <v>0</v>
      </c>
      <c r="AA298" s="49">
        <f t="shared" si="213"/>
        <v>0</v>
      </c>
      <c r="AB298" s="49" t="s">
        <v>40</v>
      </c>
    </row>
    <row r="299" spans="1:28" ht="34.5" customHeight="1" x14ac:dyDescent="0.25">
      <c r="A299" s="96" t="s">
        <v>453</v>
      </c>
      <c r="B299" s="107" t="s">
        <v>37</v>
      </c>
      <c r="C299" s="34">
        <v>13</v>
      </c>
      <c r="D299" s="34" t="s">
        <v>38</v>
      </c>
      <c r="E299" s="40" t="s">
        <v>393</v>
      </c>
      <c r="F299" s="66">
        <f>+F300</f>
        <v>0</v>
      </c>
      <c r="G299" s="66">
        <f>+G300</f>
        <v>0</v>
      </c>
      <c r="H299" s="66">
        <f>+H300</f>
        <v>0</v>
      </c>
      <c r="I299" s="66">
        <f>+I300</f>
        <v>2925000000</v>
      </c>
      <c r="J299" s="66">
        <f>+J300</f>
        <v>0</v>
      </c>
      <c r="K299" s="66">
        <f t="shared" si="239"/>
        <v>2925000000</v>
      </c>
      <c r="L299" s="66">
        <f>+L300</f>
        <v>2925000000</v>
      </c>
      <c r="M299" s="42">
        <f t="shared" si="217"/>
        <v>3.3783935833604041E-4</v>
      </c>
      <c r="N299" s="66">
        <f t="shared" ref="N299:W299" si="244">+N300</f>
        <v>0</v>
      </c>
      <c r="O299" s="66">
        <f t="shared" si="244"/>
        <v>0</v>
      </c>
      <c r="P299" s="66">
        <f t="shared" si="244"/>
        <v>2925000000</v>
      </c>
      <c r="Q299" s="66">
        <f t="shared" si="244"/>
        <v>0</v>
      </c>
      <c r="R299" s="66">
        <f t="shared" si="244"/>
        <v>2925000000</v>
      </c>
      <c r="S299" s="66">
        <f t="shared" si="244"/>
        <v>0</v>
      </c>
      <c r="T299" s="66">
        <f t="shared" si="244"/>
        <v>0</v>
      </c>
      <c r="U299" s="66">
        <f t="shared" si="244"/>
        <v>0</v>
      </c>
      <c r="V299" s="66">
        <f t="shared" si="244"/>
        <v>0</v>
      </c>
      <c r="W299" s="66">
        <f t="shared" si="244"/>
        <v>0</v>
      </c>
      <c r="X299" s="38">
        <f t="shared" si="226"/>
        <v>0</v>
      </c>
      <c r="Y299" s="38">
        <f t="shared" si="227"/>
        <v>0</v>
      </c>
      <c r="Z299" s="38">
        <f t="shared" si="228"/>
        <v>0</v>
      </c>
      <c r="AA299" s="38" t="s">
        <v>40</v>
      </c>
      <c r="AB299" s="38" t="s">
        <v>40</v>
      </c>
    </row>
    <row r="300" spans="1:28" ht="48" customHeight="1" x14ac:dyDescent="0.25">
      <c r="A300" s="102" t="s">
        <v>456</v>
      </c>
      <c r="B300" s="103" t="s">
        <v>37</v>
      </c>
      <c r="C300" s="44">
        <v>13</v>
      </c>
      <c r="D300" s="44" t="s">
        <v>38</v>
      </c>
      <c r="E300" s="108" t="s">
        <v>258</v>
      </c>
      <c r="F300" s="46">
        <v>0</v>
      </c>
      <c r="G300" s="46">
        <v>0</v>
      </c>
      <c r="H300" s="46">
        <v>0</v>
      </c>
      <c r="I300" s="46">
        <v>2925000000</v>
      </c>
      <c r="J300" s="46">
        <v>0</v>
      </c>
      <c r="K300" s="46">
        <f t="shared" si="239"/>
        <v>2925000000</v>
      </c>
      <c r="L300" s="56">
        <f>+F300+K300</f>
        <v>2925000000</v>
      </c>
      <c r="M300" s="51">
        <f t="shared" si="217"/>
        <v>3.3783935833604041E-4</v>
      </c>
      <c r="N300" s="112">
        <v>0</v>
      </c>
      <c r="O300" s="46">
        <v>0</v>
      </c>
      <c r="P300" s="46">
        <f>L300-O300</f>
        <v>2925000000</v>
      </c>
      <c r="Q300" s="46">
        <v>0</v>
      </c>
      <c r="R300" s="46">
        <f>+L300-Q300</f>
        <v>2925000000</v>
      </c>
      <c r="S300" s="46">
        <f>O300-Q300</f>
        <v>0</v>
      </c>
      <c r="T300" s="46">
        <v>0</v>
      </c>
      <c r="U300" s="46">
        <f>+Q300-T300</f>
        <v>0</v>
      </c>
      <c r="V300" s="46">
        <v>0</v>
      </c>
      <c r="W300" s="48">
        <f>+T300-V300</f>
        <v>0</v>
      </c>
      <c r="X300" s="49">
        <f t="shared" si="226"/>
        <v>0</v>
      </c>
      <c r="Y300" s="49">
        <f t="shared" si="227"/>
        <v>0</v>
      </c>
      <c r="Z300" s="49">
        <f t="shared" si="228"/>
        <v>0</v>
      </c>
      <c r="AA300" s="49" t="s">
        <v>40</v>
      </c>
      <c r="AB300" s="49" t="s">
        <v>40</v>
      </c>
    </row>
    <row r="301" spans="1:28" ht="30.75" customHeight="1" x14ac:dyDescent="0.25">
      <c r="A301" s="96" t="s">
        <v>454</v>
      </c>
      <c r="B301" s="107" t="s">
        <v>37</v>
      </c>
      <c r="C301" s="34">
        <v>13</v>
      </c>
      <c r="D301" s="34" t="s">
        <v>38</v>
      </c>
      <c r="E301" s="40" t="s">
        <v>455</v>
      </c>
      <c r="F301" s="62">
        <f>+F302</f>
        <v>15000000000</v>
      </c>
      <c r="G301" s="62">
        <f>+G302</f>
        <v>0</v>
      </c>
      <c r="H301" s="62">
        <f>+H302</f>
        <v>0</v>
      </c>
      <c r="I301" s="62">
        <f>+I302</f>
        <v>0</v>
      </c>
      <c r="J301" s="62">
        <f>+J302</f>
        <v>2925000000</v>
      </c>
      <c r="K301" s="62">
        <f t="shared" si="239"/>
        <v>-2925000000</v>
      </c>
      <c r="L301" s="66">
        <f>+L302</f>
        <v>12075000000</v>
      </c>
      <c r="M301" s="42">
        <f t="shared" si="217"/>
        <v>1.394670171592372E-3</v>
      </c>
      <c r="N301" s="62">
        <f>+N302+N300</f>
        <v>0</v>
      </c>
      <c r="O301" s="62">
        <f t="shared" ref="O301:W301" si="245">+O302</f>
        <v>12075000000</v>
      </c>
      <c r="P301" s="62">
        <f t="shared" si="245"/>
        <v>0</v>
      </c>
      <c r="Q301" s="62">
        <f t="shared" si="245"/>
        <v>7925089410</v>
      </c>
      <c r="R301" s="62">
        <f t="shared" si="245"/>
        <v>4149910590</v>
      </c>
      <c r="S301" s="62">
        <f t="shared" si="245"/>
        <v>4149910590</v>
      </c>
      <c r="T301" s="62">
        <f t="shared" si="245"/>
        <v>1137045020</v>
      </c>
      <c r="U301" s="62">
        <f t="shared" si="245"/>
        <v>6788044390</v>
      </c>
      <c r="V301" s="62">
        <f t="shared" si="245"/>
        <v>1137045020</v>
      </c>
      <c r="W301" s="62">
        <f t="shared" si="245"/>
        <v>0</v>
      </c>
      <c r="X301" s="38">
        <f t="shared" si="226"/>
        <v>0.65632210434782612</v>
      </c>
      <c r="Y301" s="38">
        <f t="shared" si="227"/>
        <v>9.4165219047619042E-2</v>
      </c>
      <c r="Z301" s="38">
        <f t="shared" si="228"/>
        <v>9.4165219047619042E-2</v>
      </c>
      <c r="AA301" s="38">
        <f>+T301/Q301</f>
        <v>0.14347409362539923</v>
      </c>
      <c r="AB301" s="38">
        <f t="shared" ref="AB301:AB315" si="246">+V301/T301</f>
        <v>1</v>
      </c>
    </row>
    <row r="302" spans="1:28" ht="48" customHeight="1" x14ac:dyDescent="0.25">
      <c r="A302" s="102" t="s">
        <v>457</v>
      </c>
      <c r="B302" s="103" t="s">
        <v>37</v>
      </c>
      <c r="C302" s="44">
        <v>13</v>
      </c>
      <c r="D302" s="44" t="s">
        <v>38</v>
      </c>
      <c r="E302" s="108" t="s">
        <v>258</v>
      </c>
      <c r="F302" s="46">
        <v>15000000000</v>
      </c>
      <c r="G302" s="46">
        <v>0</v>
      </c>
      <c r="H302" s="46">
        <v>0</v>
      </c>
      <c r="I302" s="46">
        <v>0</v>
      </c>
      <c r="J302" s="46">
        <v>2925000000</v>
      </c>
      <c r="K302" s="46">
        <f t="shared" si="239"/>
        <v>-2925000000</v>
      </c>
      <c r="L302" s="56">
        <f>+F302+K302</f>
        <v>12075000000</v>
      </c>
      <c r="M302" s="51">
        <f t="shared" si="217"/>
        <v>1.394670171592372E-3</v>
      </c>
      <c r="N302" s="112">
        <v>0</v>
      </c>
      <c r="O302" s="46">
        <v>12075000000</v>
      </c>
      <c r="P302" s="46">
        <f>L302-O302</f>
        <v>0</v>
      </c>
      <c r="Q302" s="46">
        <v>7925089410</v>
      </c>
      <c r="R302" s="46">
        <f>+L302-Q302</f>
        <v>4149910590</v>
      </c>
      <c r="S302" s="46">
        <f>O302-Q302</f>
        <v>4149910590</v>
      </c>
      <c r="T302" s="46">
        <v>1137045020</v>
      </c>
      <c r="U302" s="46">
        <f>+Q302-T302</f>
        <v>6788044390</v>
      </c>
      <c r="V302" s="46">
        <v>1137045020</v>
      </c>
      <c r="W302" s="48">
        <f>+T302-V302</f>
        <v>0</v>
      </c>
      <c r="X302" s="49">
        <f t="shared" si="226"/>
        <v>0.65632210434782612</v>
      </c>
      <c r="Y302" s="49">
        <f t="shared" si="227"/>
        <v>9.4165219047619042E-2</v>
      </c>
      <c r="Z302" s="49">
        <f t="shared" si="228"/>
        <v>9.4165219047619042E-2</v>
      </c>
      <c r="AA302" s="49">
        <f>+T302/Q302</f>
        <v>0.14347409362539923</v>
      </c>
      <c r="AB302" s="49">
        <f t="shared" si="246"/>
        <v>1</v>
      </c>
    </row>
    <row r="303" spans="1:28" ht="34.5" customHeight="1" x14ac:dyDescent="0.25">
      <c r="A303" s="96" t="s">
        <v>453</v>
      </c>
      <c r="B303" s="107" t="s">
        <v>41</v>
      </c>
      <c r="C303" s="34">
        <v>20</v>
      </c>
      <c r="D303" s="34" t="s">
        <v>38</v>
      </c>
      <c r="E303" s="40" t="s">
        <v>393</v>
      </c>
      <c r="F303" s="66">
        <f>+F304</f>
        <v>5269459612</v>
      </c>
      <c r="G303" s="66">
        <f>+G304</f>
        <v>0</v>
      </c>
      <c r="H303" s="66">
        <f>+H304</f>
        <v>0</v>
      </c>
      <c r="I303" s="66">
        <f>+I304</f>
        <v>2074546116</v>
      </c>
      <c r="J303" s="66">
        <f>+J304</f>
        <v>0</v>
      </c>
      <c r="K303" s="66">
        <f t="shared" si="239"/>
        <v>2074546116</v>
      </c>
      <c r="L303" s="66">
        <f>+L304</f>
        <v>7344005728</v>
      </c>
      <c r="M303" s="42">
        <f t="shared" si="217"/>
        <v>8.4823732744058989E-4</v>
      </c>
      <c r="N303" s="66">
        <f t="shared" ref="N303:W303" si="247">+N304</f>
        <v>0</v>
      </c>
      <c r="O303" s="66">
        <f t="shared" si="247"/>
        <v>6271527397</v>
      </c>
      <c r="P303" s="66">
        <f t="shared" si="247"/>
        <v>1072478331</v>
      </c>
      <c r="Q303" s="66">
        <f t="shared" si="247"/>
        <v>6194826067</v>
      </c>
      <c r="R303" s="66">
        <f t="shared" si="247"/>
        <v>1149179661</v>
      </c>
      <c r="S303" s="66">
        <f t="shared" si="247"/>
        <v>76701330</v>
      </c>
      <c r="T303" s="66">
        <f t="shared" si="247"/>
        <v>2070716310</v>
      </c>
      <c r="U303" s="66">
        <f t="shared" si="247"/>
        <v>4124109757</v>
      </c>
      <c r="V303" s="66">
        <f t="shared" si="247"/>
        <v>2020167592</v>
      </c>
      <c r="W303" s="66">
        <f t="shared" si="247"/>
        <v>50548718</v>
      </c>
      <c r="X303" s="38">
        <f t="shared" si="226"/>
        <v>0.84352141003667802</v>
      </c>
      <c r="Y303" s="38">
        <f t="shared" si="227"/>
        <v>0.28196006194618262</v>
      </c>
      <c r="Z303" s="38">
        <f t="shared" si="228"/>
        <v>0.27507707194424452</v>
      </c>
      <c r="AA303" s="38">
        <f>+T303/Q303</f>
        <v>0.33426544790833751</v>
      </c>
      <c r="AB303" s="38">
        <f t="shared" si="246"/>
        <v>0.97558877681317924</v>
      </c>
    </row>
    <row r="304" spans="1:28" ht="48" customHeight="1" x14ac:dyDescent="0.25">
      <c r="A304" s="102" t="s">
        <v>456</v>
      </c>
      <c r="B304" s="103" t="s">
        <v>41</v>
      </c>
      <c r="C304" s="44">
        <v>20</v>
      </c>
      <c r="D304" s="44" t="s">
        <v>38</v>
      </c>
      <c r="E304" s="108" t="s">
        <v>258</v>
      </c>
      <c r="F304" s="46">
        <v>5269459612</v>
      </c>
      <c r="G304" s="46">
        <v>0</v>
      </c>
      <c r="H304" s="46">
        <v>0</v>
      </c>
      <c r="I304" s="46">
        <v>2074546116</v>
      </c>
      <c r="J304" s="46">
        <v>0</v>
      </c>
      <c r="K304" s="46">
        <f t="shared" si="239"/>
        <v>2074546116</v>
      </c>
      <c r="L304" s="56">
        <f>+F304+K304</f>
        <v>7344005728</v>
      </c>
      <c r="M304" s="51">
        <f t="shared" si="217"/>
        <v>8.4823732744058989E-4</v>
      </c>
      <c r="N304" s="112">
        <v>0</v>
      </c>
      <c r="O304" s="46">
        <v>6271527397</v>
      </c>
      <c r="P304" s="46">
        <f>L304-O304</f>
        <v>1072478331</v>
      </c>
      <c r="Q304" s="46">
        <v>6194826067</v>
      </c>
      <c r="R304" s="46">
        <f>+L304-Q304</f>
        <v>1149179661</v>
      </c>
      <c r="S304" s="46">
        <f>O304-Q304</f>
        <v>76701330</v>
      </c>
      <c r="T304" s="46">
        <v>2070716310</v>
      </c>
      <c r="U304" s="46">
        <f>+Q304-T304</f>
        <v>4124109757</v>
      </c>
      <c r="V304" s="46">
        <v>2020167592</v>
      </c>
      <c r="W304" s="48">
        <f>+T304-V304</f>
        <v>50548718</v>
      </c>
      <c r="X304" s="49">
        <f t="shared" si="226"/>
        <v>0.84352141003667802</v>
      </c>
      <c r="Y304" s="49">
        <f t="shared" si="227"/>
        <v>0.28196006194618262</v>
      </c>
      <c r="Z304" s="49">
        <f t="shared" si="228"/>
        <v>0.27507707194424452</v>
      </c>
      <c r="AA304" s="49">
        <f>+T304/Q304</f>
        <v>0.33426544790833751</v>
      </c>
      <c r="AB304" s="49">
        <f t="shared" si="246"/>
        <v>0.97558877681317924</v>
      </c>
    </row>
    <row r="305" spans="1:28" ht="30.75" customHeight="1" x14ac:dyDescent="0.25">
      <c r="A305" s="96" t="s">
        <v>454</v>
      </c>
      <c r="B305" s="100" t="s">
        <v>41</v>
      </c>
      <c r="C305" s="34">
        <v>20</v>
      </c>
      <c r="D305" s="34" t="s">
        <v>38</v>
      </c>
      <c r="E305" s="40" t="s">
        <v>455</v>
      </c>
      <c r="F305" s="62">
        <f>+F306</f>
        <v>16066546116</v>
      </c>
      <c r="G305" s="62">
        <f>+G306</f>
        <v>0</v>
      </c>
      <c r="H305" s="62">
        <f>+H306</f>
        <v>0</v>
      </c>
      <c r="I305" s="62">
        <f>+I306</f>
        <v>0</v>
      </c>
      <c r="J305" s="62">
        <f>+J306</f>
        <v>2074546116</v>
      </c>
      <c r="K305" s="62">
        <f t="shared" si="239"/>
        <v>-2074546116</v>
      </c>
      <c r="L305" s="66">
        <f>+L306</f>
        <v>13992000000</v>
      </c>
      <c r="M305" s="42">
        <f t="shared" si="217"/>
        <v>1.6160848895172232E-3</v>
      </c>
      <c r="N305" s="62">
        <f t="shared" ref="N305:W305" si="248">+N306</f>
        <v>0</v>
      </c>
      <c r="O305" s="62">
        <f t="shared" si="248"/>
        <v>13992000000</v>
      </c>
      <c r="P305" s="62">
        <f t="shared" si="248"/>
        <v>0</v>
      </c>
      <c r="Q305" s="62">
        <f t="shared" si="248"/>
        <v>5270924879.75</v>
      </c>
      <c r="R305" s="62">
        <f t="shared" si="248"/>
        <v>8721075120.25</v>
      </c>
      <c r="S305" s="62">
        <f t="shared" si="248"/>
        <v>8721075120.25</v>
      </c>
      <c r="T305" s="62">
        <f t="shared" si="248"/>
        <v>2198975844.75</v>
      </c>
      <c r="U305" s="62">
        <f t="shared" si="248"/>
        <v>3071949035</v>
      </c>
      <c r="V305" s="62">
        <f t="shared" si="248"/>
        <v>2198975844.75</v>
      </c>
      <c r="W305" s="62">
        <f t="shared" si="248"/>
        <v>0</v>
      </c>
      <c r="X305" s="38">
        <f t="shared" si="226"/>
        <v>0.37670989706618069</v>
      </c>
      <c r="Y305" s="38">
        <f t="shared" si="227"/>
        <v>0.15715950862993139</v>
      </c>
      <c r="Z305" s="38">
        <f t="shared" si="228"/>
        <v>0.15715950862993139</v>
      </c>
      <c r="AA305" s="38">
        <f>+T305/Q305</f>
        <v>0.41718975225734906</v>
      </c>
      <c r="AB305" s="38">
        <f t="shared" si="246"/>
        <v>1</v>
      </c>
    </row>
    <row r="306" spans="1:28" ht="48" customHeight="1" x14ac:dyDescent="0.25">
      <c r="A306" s="102" t="s">
        <v>457</v>
      </c>
      <c r="B306" s="103" t="s">
        <v>41</v>
      </c>
      <c r="C306" s="44">
        <v>20</v>
      </c>
      <c r="D306" s="44" t="s">
        <v>38</v>
      </c>
      <c r="E306" s="108" t="s">
        <v>258</v>
      </c>
      <c r="F306" s="46">
        <v>16066546116</v>
      </c>
      <c r="G306" s="46">
        <v>0</v>
      </c>
      <c r="H306" s="46">
        <v>0</v>
      </c>
      <c r="I306" s="46">
        <v>0</v>
      </c>
      <c r="J306" s="46">
        <v>2074546116</v>
      </c>
      <c r="K306" s="46">
        <f t="shared" si="239"/>
        <v>-2074546116</v>
      </c>
      <c r="L306" s="56">
        <f t="shared" ref="L306" si="249">+F306+K306</f>
        <v>13992000000</v>
      </c>
      <c r="M306" s="51">
        <f t="shared" si="217"/>
        <v>1.6160848895172232E-3</v>
      </c>
      <c r="N306" s="112">
        <v>0</v>
      </c>
      <c r="O306" s="46">
        <v>13992000000</v>
      </c>
      <c r="P306" s="46">
        <f t="shared" ref="P306" si="250">L306-O306</f>
        <v>0</v>
      </c>
      <c r="Q306" s="46">
        <v>5270924879.75</v>
      </c>
      <c r="R306" s="46">
        <f t="shared" ref="R306" si="251">+L306-Q306</f>
        <v>8721075120.25</v>
      </c>
      <c r="S306" s="46">
        <f t="shared" ref="S306" si="252">O306-Q306</f>
        <v>8721075120.25</v>
      </c>
      <c r="T306" s="46">
        <v>2198975844.75</v>
      </c>
      <c r="U306" s="46">
        <f t="shared" ref="U306" si="253">+Q306-T306</f>
        <v>3071949035</v>
      </c>
      <c r="V306" s="46">
        <v>2198975844.75</v>
      </c>
      <c r="W306" s="48">
        <f t="shared" ref="W306" si="254">+T306-V306</f>
        <v>0</v>
      </c>
      <c r="X306" s="49">
        <f t="shared" si="226"/>
        <v>0.37670989706618069</v>
      </c>
      <c r="Y306" s="49">
        <f t="shared" si="227"/>
        <v>0.15715950862993139</v>
      </c>
      <c r="Z306" s="49">
        <f t="shared" si="228"/>
        <v>0.15715950862993139</v>
      </c>
      <c r="AA306" s="49">
        <f t="shared" ref="AA306:AA315" si="255">+T306/Q306</f>
        <v>0.41718975225734906</v>
      </c>
      <c r="AB306" s="49">
        <f t="shared" si="246"/>
        <v>1</v>
      </c>
    </row>
    <row r="307" spans="1:28" ht="66" customHeight="1" x14ac:dyDescent="0.25">
      <c r="A307" s="96" t="s">
        <v>458</v>
      </c>
      <c r="B307" s="100" t="s">
        <v>37</v>
      </c>
      <c r="C307" s="34">
        <v>10</v>
      </c>
      <c r="D307" s="34" t="s">
        <v>38</v>
      </c>
      <c r="E307" s="95" t="s">
        <v>459</v>
      </c>
      <c r="F307" s="66">
        <f t="shared" ref="F307:J309" si="256">+F308</f>
        <v>6215000000</v>
      </c>
      <c r="G307" s="66">
        <f t="shared" si="256"/>
        <v>0</v>
      </c>
      <c r="H307" s="66">
        <f t="shared" si="256"/>
        <v>0</v>
      </c>
      <c r="I307" s="66">
        <f t="shared" si="256"/>
        <v>0</v>
      </c>
      <c r="J307" s="66">
        <f t="shared" si="256"/>
        <v>0</v>
      </c>
      <c r="K307" s="66">
        <f t="shared" si="239"/>
        <v>0</v>
      </c>
      <c r="L307" s="66">
        <f>+L308</f>
        <v>6215000000</v>
      </c>
      <c r="M307" s="42">
        <f t="shared" si="217"/>
        <v>7.178364485670055E-4</v>
      </c>
      <c r="N307" s="66">
        <f t="shared" ref="N307:W309" si="257">+N308</f>
        <v>0</v>
      </c>
      <c r="O307" s="66">
        <f t="shared" si="257"/>
        <v>4988296052.8500004</v>
      </c>
      <c r="P307" s="66">
        <f t="shared" si="257"/>
        <v>1226703947.1499996</v>
      </c>
      <c r="Q307" s="66">
        <f t="shared" si="257"/>
        <v>4988237146.5699997</v>
      </c>
      <c r="R307" s="66">
        <f t="shared" si="257"/>
        <v>1226762853.4300003</v>
      </c>
      <c r="S307" s="66">
        <f t="shared" si="257"/>
        <v>58906.280000686646</v>
      </c>
      <c r="T307" s="66">
        <f t="shared" si="257"/>
        <v>3750930175.0700002</v>
      </c>
      <c r="U307" s="66">
        <f t="shared" si="257"/>
        <v>1237306971.4999995</v>
      </c>
      <c r="V307" s="66">
        <f t="shared" si="257"/>
        <v>3598375887.0700002</v>
      </c>
      <c r="W307" s="66">
        <f t="shared" si="257"/>
        <v>152554288</v>
      </c>
      <c r="X307" s="38">
        <f t="shared" si="226"/>
        <v>0.80261257386484308</v>
      </c>
      <c r="Y307" s="38">
        <f t="shared" si="227"/>
        <v>0.60352858810458576</v>
      </c>
      <c r="Z307" s="38">
        <f t="shared" si="228"/>
        <v>0.57898244361544648</v>
      </c>
      <c r="AA307" s="38">
        <f t="shared" si="255"/>
        <v>0.75195506245111188</v>
      </c>
      <c r="AB307" s="38">
        <f t="shared" si="246"/>
        <v>0.95932894485375142</v>
      </c>
    </row>
    <row r="308" spans="1:28" ht="60.75" customHeight="1" x14ac:dyDescent="0.25">
      <c r="A308" s="96" t="s">
        <v>460</v>
      </c>
      <c r="B308" s="100" t="s">
        <v>37</v>
      </c>
      <c r="C308" s="34">
        <v>10</v>
      </c>
      <c r="D308" s="34" t="s">
        <v>38</v>
      </c>
      <c r="E308" s="95" t="s">
        <v>459</v>
      </c>
      <c r="F308" s="66">
        <f t="shared" si="256"/>
        <v>6215000000</v>
      </c>
      <c r="G308" s="66">
        <f t="shared" si="256"/>
        <v>0</v>
      </c>
      <c r="H308" s="66">
        <f t="shared" si="256"/>
        <v>0</v>
      </c>
      <c r="I308" s="66">
        <f t="shared" si="256"/>
        <v>0</v>
      </c>
      <c r="J308" s="66">
        <f t="shared" si="256"/>
        <v>0</v>
      </c>
      <c r="K308" s="66">
        <f t="shared" si="239"/>
        <v>0</v>
      </c>
      <c r="L308" s="66">
        <f>+L309</f>
        <v>6215000000</v>
      </c>
      <c r="M308" s="42">
        <f t="shared" si="217"/>
        <v>7.178364485670055E-4</v>
      </c>
      <c r="N308" s="66">
        <f t="shared" si="257"/>
        <v>0</v>
      </c>
      <c r="O308" s="66">
        <f t="shared" si="257"/>
        <v>4988296052.8500004</v>
      </c>
      <c r="P308" s="66">
        <f t="shared" si="257"/>
        <v>1226703947.1499996</v>
      </c>
      <c r="Q308" s="66">
        <f t="shared" si="257"/>
        <v>4988237146.5699997</v>
      </c>
      <c r="R308" s="66">
        <f t="shared" si="257"/>
        <v>1226762853.4300003</v>
      </c>
      <c r="S308" s="66">
        <f t="shared" si="257"/>
        <v>58906.280000686646</v>
      </c>
      <c r="T308" s="66">
        <f t="shared" si="257"/>
        <v>3750930175.0700002</v>
      </c>
      <c r="U308" s="66">
        <f t="shared" si="257"/>
        <v>1237306971.4999995</v>
      </c>
      <c r="V308" s="66">
        <f t="shared" si="257"/>
        <v>3598375887.0700002</v>
      </c>
      <c r="W308" s="66">
        <f t="shared" si="257"/>
        <v>152554288</v>
      </c>
      <c r="X308" s="38">
        <f t="shared" si="226"/>
        <v>0.80261257386484308</v>
      </c>
      <c r="Y308" s="38">
        <f t="shared" si="227"/>
        <v>0.60352858810458576</v>
      </c>
      <c r="Z308" s="38">
        <f t="shared" si="228"/>
        <v>0.57898244361544648</v>
      </c>
      <c r="AA308" s="38">
        <f t="shared" si="255"/>
        <v>0.75195506245111188</v>
      </c>
      <c r="AB308" s="38">
        <f t="shared" si="246"/>
        <v>0.95932894485375142</v>
      </c>
    </row>
    <row r="309" spans="1:28" ht="35.25" customHeight="1" x14ac:dyDescent="0.25">
      <c r="A309" s="96" t="s">
        <v>461</v>
      </c>
      <c r="B309" s="100" t="s">
        <v>37</v>
      </c>
      <c r="C309" s="34">
        <v>10</v>
      </c>
      <c r="D309" s="34" t="s">
        <v>38</v>
      </c>
      <c r="E309" s="95" t="s">
        <v>462</v>
      </c>
      <c r="F309" s="66">
        <f t="shared" si="256"/>
        <v>6215000000</v>
      </c>
      <c r="G309" s="66">
        <f t="shared" si="256"/>
        <v>0</v>
      </c>
      <c r="H309" s="66">
        <f t="shared" si="256"/>
        <v>0</v>
      </c>
      <c r="I309" s="66">
        <f t="shared" si="256"/>
        <v>0</v>
      </c>
      <c r="J309" s="66">
        <f t="shared" si="256"/>
        <v>0</v>
      </c>
      <c r="K309" s="66">
        <f t="shared" si="239"/>
        <v>0</v>
      </c>
      <c r="L309" s="66">
        <f>+L310</f>
        <v>6215000000</v>
      </c>
      <c r="M309" s="42">
        <f t="shared" si="217"/>
        <v>7.178364485670055E-4</v>
      </c>
      <c r="N309" s="66">
        <f t="shared" si="257"/>
        <v>0</v>
      </c>
      <c r="O309" s="66">
        <f t="shared" si="257"/>
        <v>4988296052.8500004</v>
      </c>
      <c r="P309" s="66">
        <f t="shared" si="257"/>
        <v>1226703947.1499996</v>
      </c>
      <c r="Q309" s="66">
        <f t="shared" si="257"/>
        <v>4988237146.5699997</v>
      </c>
      <c r="R309" s="66">
        <f t="shared" si="257"/>
        <v>1226762853.4300003</v>
      </c>
      <c r="S309" s="66">
        <f t="shared" si="257"/>
        <v>58906.280000686646</v>
      </c>
      <c r="T309" s="66">
        <f t="shared" si="257"/>
        <v>3750930175.0700002</v>
      </c>
      <c r="U309" s="66">
        <f t="shared" si="257"/>
        <v>1237306971.4999995</v>
      </c>
      <c r="V309" s="66">
        <f t="shared" si="257"/>
        <v>3598375887.0700002</v>
      </c>
      <c r="W309" s="66">
        <f t="shared" si="257"/>
        <v>152554288</v>
      </c>
      <c r="X309" s="38">
        <f t="shared" si="226"/>
        <v>0.80261257386484308</v>
      </c>
      <c r="Y309" s="38">
        <f t="shared" si="227"/>
        <v>0.60352858810458576</v>
      </c>
      <c r="Z309" s="38">
        <f t="shared" si="228"/>
        <v>0.57898244361544648</v>
      </c>
      <c r="AA309" s="38">
        <f t="shared" si="255"/>
        <v>0.75195506245111188</v>
      </c>
      <c r="AB309" s="38">
        <f t="shared" si="246"/>
        <v>0.95932894485375142</v>
      </c>
    </row>
    <row r="310" spans="1:28" ht="48.75" customHeight="1" x14ac:dyDescent="0.25">
      <c r="A310" s="43" t="s">
        <v>463</v>
      </c>
      <c r="B310" s="103" t="s">
        <v>37</v>
      </c>
      <c r="C310" s="44">
        <v>10</v>
      </c>
      <c r="D310" s="44" t="s">
        <v>38</v>
      </c>
      <c r="E310" s="108" t="s">
        <v>258</v>
      </c>
      <c r="F310" s="46">
        <v>6215000000</v>
      </c>
      <c r="G310" s="46">
        <v>0</v>
      </c>
      <c r="H310" s="46">
        <v>0</v>
      </c>
      <c r="I310" s="46">
        <v>0</v>
      </c>
      <c r="J310" s="46">
        <v>0</v>
      </c>
      <c r="K310" s="46">
        <f t="shared" si="239"/>
        <v>0</v>
      </c>
      <c r="L310" s="56">
        <f>+F310+K310</f>
        <v>6215000000</v>
      </c>
      <c r="M310" s="51">
        <f t="shared" si="217"/>
        <v>7.178364485670055E-4</v>
      </c>
      <c r="N310" s="46">
        <v>0</v>
      </c>
      <c r="O310" s="46">
        <v>4988296052.8500004</v>
      </c>
      <c r="P310" s="46">
        <f>L310-O310</f>
        <v>1226703947.1499996</v>
      </c>
      <c r="Q310" s="46">
        <v>4988237146.5699997</v>
      </c>
      <c r="R310" s="46">
        <f>+L310-Q310</f>
        <v>1226762853.4300003</v>
      </c>
      <c r="S310" s="46">
        <f>O310-Q310</f>
        <v>58906.280000686646</v>
      </c>
      <c r="T310" s="46">
        <v>3750930175.0700002</v>
      </c>
      <c r="U310" s="46">
        <f>+Q310-T310</f>
        <v>1237306971.4999995</v>
      </c>
      <c r="V310" s="46">
        <v>3598375887.0700002</v>
      </c>
      <c r="W310" s="48">
        <f>+T310-V310</f>
        <v>152554288</v>
      </c>
      <c r="X310" s="49">
        <f t="shared" si="226"/>
        <v>0.80261257386484308</v>
      </c>
      <c r="Y310" s="49">
        <f t="shared" si="227"/>
        <v>0.60352858810458576</v>
      </c>
      <c r="Z310" s="49">
        <f t="shared" si="228"/>
        <v>0.57898244361544648</v>
      </c>
      <c r="AA310" s="49">
        <f t="shared" si="255"/>
        <v>0.75195506245111188</v>
      </c>
      <c r="AB310" s="49">
        <f t="shared" si="246"/>
        <v>0.95932894485375142</v>
      </c>
    </row>
    <row r="311" spans="1:28" ht="72" customHeight="1" x14ac:dyDescent="0.25">
      <c r="A311" s="96" t="s">
        <v>464</v>
      </c>
      <c r="B311" s="100" t="s">
        <v>37</v>
      </c>
      <c r="C311" s="34">
        <v>10</v>
      </c>
      <c r="D311" s="34" t="s">
        <v>38</v>
      </c>
      <c r="E311" s="95" t="s">
        <v>465</v>
      </c>
      <c r="F311" s="66">
        <f t="shared" ref="F311:J313" si="258">+F312</f>
        <v>904000000</v>
      </c>
      <c r="G311" s="66">
        <f t="shared" si="258"/>
        <v>0</v>
      </c>
      <c r="H311" s="66">
        <f t="shared" si="258"/>
        <v>0</v>
      </c>
      <c r="I311" s="66">
        <f t="shared" si="258"/>
        <v>0</v>
      </c>
      <c r="J311" s="66">
        <f t="shared" si="258"/>
        <v>0</v>
      </c>
      <c r="K311" s="66">
        <f t="shared" si="239"/>
        <v>0</v>
      </c>
      <c r="L311" s="66">
        <f>+L312</f>
        <v>904000000</v>
      </c>
      <c r="M311" s="42">
        <f t="shared" si="217"/>
        <v>1.0441257433701899E-4</v>
      </c>
      <c r="N311" s="66">
        <f t="shared" ref="N311:W313" si="259">+N312</f>
        <v>0</v>
      </c>
      <c r="O311" s="66">
        <f t="shared" si="259"/>
        <v>711661213.02999997</v>
      </c>
      <c r="P311" s="66">
        <f t="shared" si="259"/>
        <v>192338786.97000003</v>
      </c>
      <c r="Q311" s="66">
        <f t="shared" si="259"/>
        <v>665660832.64999998</v>
      </c>
      <c r="R311" s="66">
        <f t="shared" si="259"/>
        <v>238339167.35000002</v>
      </c>
      <c r="S311" s="66">
        <f t="shared" si="259"/>
        <v>46000380.379999995</v>
      </c>
      <c r="T311" s="66">
        <f t="shared" si="259"/>
        <v>325370899.64999998</v>
      </c>
      <c r="U311" s="66">
        <f t="shared" si="259"/>
        <v>340289933</v>
      </c>
      <c r="V311" s="66">
        <f t="shared" si="259"/>
        <v>323579770.64999998</v>
      </c>
      <c r="W311" s="66">
        <f t="shared" si="259"/>
        <v>1791129</v>
      </c>
      <c r="X311" s="38">
        <f t="shared" si="226"/>
        <v>0.7363504785951327</v>
      </c>
      <c r="Y311" s="38">
        <f t="shared" si="227"/>
        <v>0.35992356155973448</v>
      </c>
      <c r="Z311" s="38">
        <f t="shared" si="228"/>
        <v>0.35794222417035393</v>
      </c>
      <c r="AA311" s="38">
        <f t="shared" si="255"/>
        <v>0.48879381764839064</v>
      </c>
      <c r="AB311" s="38">
        <f t="shared" si="246"/>
        <v>0.99449511618301845</v>
      </c>
    </row>
    <row r="312" spans="1:28" ht="49.5" customHeight="1" x14ac:dyDescent="0.25">
      <c r="A312" s="96" t="s">
        <v>466</v>
      </c>
      <c r="B312" s="100" t="s">
        <v>37</v>
      </c>
      <c r="C312" s="34">
        <v>10</v>
      </c>
      <c r="D312" s="34" t="s">
        <v>38</v>
      </c>
      <c r="E312" s="95" t="s">
        <v>465</v>
      </c>
      <c r="F312" s="66">
        <f t="shared" si="258"/>
        <v>904000000</v>
      </c>
      <c r="G312" s="66">
        <f t="shared" si="258"/>
        <v>0</v>
      </c>
      <c r="H312" s="66">
        <f t="shared" si="258"/>
        <v>0</v>
      </c>
      <c r="I312" s="66">
        <f t="shared" si="258"/>
        <v>0</v>
      </c>
      <c r="J312" s="66">
        <f t="shared" si="258"/>
        <v>0</v>
      </c>
      <c r="K312" s="66">
        <f t="shared" si="239"/>
        <v>0</v>
      </c>
      <c r="L312" s="66">
        <f>+L313</f>
        <v>904000000</v>
      </c>
      <c r="M312" s="42">
        <f t="shared" si="217"/>
        <v>1.0441257433701899E-4</v>
      </c>
      <c r="N312" s="66">
        <f t="shared" si="259"/>
        <v>0</v>
      </c>
      <c r="O312" s="66">
        <f t="shared" si="259"/>
        <v>711661213.02999997</v>
      </c>
      <c r="P312" s="66">
        <f t="shared" si="259"/>
        <v>192338786.97000003</v>
      </c>
      <c r="Q312" s="66">
        <f t="shared" si="259"/>
        <v>665660832.64999998</v>
      </c>
      <c r="R312" s="66">
        <f t="shared" si="259"/>
        <v>238339167.35000002</v>
      </c>
      <c r="S312" s="66">
        <f t="shared" si="259"/>
        <v>46000380.379999995</v>
      </c>
      <c r="T312" s="66">
        <f t="shared" si="259"/>
        <v>325370899.64999998</v>
      </c>
      <c r="U312" s="66">
        <f t="shared" si="259"/>
        <v>340289933</v>
      </c>
      <c r="V312" s="66">
        <f t="shared" si="259"/>
        <v>323579770.64999998</v>
      </c>
      <c r="W312" s="66">
        <f t="shared" si="259"/>
        <v>1791129</v>
      </c>
      <c r="X312" s="38">
        <f t="shared" si="226"/>
        <v>0.7363504785951327</v>
      </c>
      <c r="Y312" s="38">
        <f t="shared" si="227"/>
        <v>0.35992356155973448</v>
      </c>
      <c r="Z312" s="38">
        <f t="shared" si="228"/>
        <v>0.35794222417035393</v>
      </c>
      <c r="AA312" s="38">
        <f t="shared" si="255"/>
        <v>0.48879381764839064</v>
      </c>
      <c r="AB312" s="38">
        <f t="shared" si="246"/>
        <v>0.99449511618301845</v>
      </c>
    </row>
    <row r="313" spans="1:28" ht="35.25" customHeight="1" x14ac:dyDescent="0.25">
      <c r="A313" s="96" t="s">
        <v>467</v>
      </c>
      <c r="B313" s="100" t="s">
        <v>37</v>
      </c>
      <c r="C313" s="34">
        <v>10</v>
      </c>
      <c r="D313" s="34" t="s">
        <v>38</v>
      </c>
      <c r="E313" s="95" t="s">
        <v>468</v>
      </c>
      <c r="F313" s="66">
        <f t="shared" si="258"/>
        <v>904000000</v>
      </c>
      <c r="G313" s="66">
        <f t="shared" si="258"/>
        <v>0</v>
      </c>
      <c r="H313" s="66">
        <f t="shared" si="258"/>
        <v>0</v>
      </c>
      <c r="I313" s="66">
        <f t="shared" si="258"/>
        <v>0</v>
      </c>
      <c r="J313" s="66">
        <f t="shared" si="258"/>
        <v>0</v>
      </c>
      <c r="K313" s="66">
        <f t="shared" si="239"/>
        <v>0</v>
      </c>
      <c r="L313" s="66">
        <f>+L314</f>
        <v>904000000</v>
      </c>
      <c r="M313" s="42">
        <f t="shared" si="217"/>
        <v>1.0441257433701899E-4</v>
      </c>
      <c r="N313" s="66">
        <f t="shared" si="259"/>
        <v>0</v>
      </c>
      <c r="O313" s="66">
        <f t="shared" si="259"/>
        <v>711661213.02999997</v>
      </c>
      <c r="P313" s="66">
        <f t="shared" si="259"/>
        <v>192338786.97000003</v>
      </c>
      <c r="Q313" s="66">
        <f t="shared" si="259"/>
        <v>665660832.64999998</v>
      </c>
      <c r="R313" s="66">
        <f t="shared" si="259"/>
        <v>238339167.35000002</v>
      </c>
      <c r="S313" s="66">
        <f t="shared" si="259"/>
        <v>46000380.379999995</v>
      </c>
      <c r="T313" s="66">
        <f t="shared" si="259"/>
        <v>325370899.64999998</v>
      </c>
      <c r="U313" s="66">
        <f t="shared" si="259"/>
        <v>340289933</v>
      </c>
      <c r="V313" s="66">
        <f t="shared" si="259"/>
        <v>323579770.64999998</v>
      </c>
      <c r="W313" s="66">
        <f t="shared" si="259"/>
        <v>1791129</v>
      </c>
      <c r="X313" s="38">
        <f t="shared" si="226"/>
        <v>0.7363504785951327</v>
      </c>
      <c r="Y313" s="38">
        <f t="shared" si="227"/>
        <v>0.35992356155973448</v>
      </c>
      <c r="Z313" s="38">
        <f t="shared" si="228"/>
        <v>0.35794222417035393</v>
      </c>
      <c r="AA313" s="38">
        <f t="shared" si="255"/>
        <v>0.48879381764839064</v>
      </c>
      <c r="AB313" s="38">
        <f t="shared" si="246"/>
        <v>0.99449511618301845</v>
      </c>
    </row>
    <row r="314" spans="1:28" ht="42.75" customHeight="1" x14ac:dyDescent="0.25">
      <c r="A314" s="43" t="s">
        <v>469</v>
      </c>
      <c r="B314" s="103" t="s">
        <v>37</v>
      </c>
      <c r="C314" s="44">
        <v>10</v>
      </c>
      <c r="D314" s="44" t="s">
        <v>38</v>
      </c>
      <c r="E314" s="108" t="s">
        <v>258</v>
      </c>
      <c r="F314" s="56">
        <v>904000000</v>
      </c>
      <c r="G314" s="46">
        <v>0</v>
      </c>
      <c r="H314" s="46">
        <v>0</v>
      </c>
      <c r="I314" s="46">
        <v>0</v>
      </c>
      <c r="J314" s="46">
        <v>0</v>
      </c>
      <c r="K314" s="46">
        <f t="shared" si="239"/>
        <v>0</v>
      </c>
      <c r="L314" s="56">
        <f>+F314+K314</f>
        <v>904000000</v>
      </c>
      <c r="M314" s="51">
        <f t="shared" si="217"/>
        <v>1.0441257433701899E-4</v>
      </c>
      <c r="N314" s="46">
        <v>0</v>
      </c>
      <c r="O314" s="46">
        <v>711661213.02999997</v>
      </c>
      <c r="P314" s="46">
        <f>L314-O314</f>
        <v>192338786.97000003</v>
      </c>
      <c r="Q314" s="46">
        <v>665660832.64999998</v>
      </c>
      <c r="R314" s="46">
        <f>+L314-Q314</f>
        <v>238339167.35000002</v>
      </c>
      <c r="S314" s="46">
        <f>O314-Q314</f>
        <v>46000380.379999995</v>
      </c>
      <c r="T314" s="46">
        <v>325370899.64999998</v>
      </c>
      <c r="U314" s="46">
        <f>+Q314-T314</f>
        <v>340289933</v>
      </c>
      <c r="V314" s="46">
        <v>323579770.64999998</v>
      </c>
      <c r="W314" s="48">
        <f>+T314-V314</f>
        <v>1791129</v>
      </c>
      <c r="X314" s="49">
        <f t="shared" si="226"/>
        <v>0.7363504785951327</v>
      </c>
      <c r="Y314" s="49">
        <f t="shared" si="227"/>
        <v>0.35992356155973448</v>
      </c>
      <c r="Z314" s="49">
        <f t="shared" si="228"/>
        <v>0.35794222417035393</v>
      </c>
      <c r="AA314" s="49">
        <f t="shared" si="255"/>
        <v>0.48879381764839064</v>
      </c>
      <c r="AB314" s="49">
        <f t="shared" si="246"/>
        <v>0.99449511618301845</v>
      </c>
    </row>
    <row r="315" spans="1:28" s="118" customFormat="1" ht="33" customHeight="1" thickBot="1" x14ac:dyDescent="0.3">
      <c r="A315" s="301" t="s">
        <v>470</v>
      </c>
      <c r="B315" s="302"/>
      <c r="C315" s="302"/>
      <c r="D315" s="302"/>
      <c r="E315" s="302"/>
      <c r="F315" s="114">
        <f>+F7+F8+F116+F118+F129+F130+F131</f>
        <v>7891961033334</v>
      </c>
      <c r="G315" s="114">
        <f>+G7+G8+G116+G118+G129+G130+G131+G117</f>
        <v>766000000000</v>
      </c>
      <c r="H315" s="114">
        <f>+H7+H8+H116+H118+H129+H130+H131+H117</f>
        <v>0</v>
      </c>
      <c r="I315" s="114">
        <f>+I7+I8+I116+I118+I129+I130+I131+I117</f>
        <v>6587712926</v>
      </c>
      <c r="J315" s="114">
        <f>+J7+J8+J116+J118+J129+J130+J131+J117</f>
        <v>6587712926</v>
      </c>
      <c r="K315" s="114">
        <f t="shared" si="239"/>
        <v>766000000000</v>
      </c>
      <c r="L315" s="114">
        <f>+L7+L8+L116+L118+L129+L130+L131+L117</f>
        <v>8657961033334</v>
      </c>
      <c r="M315" s="115">
        <f t="shared" si="217"/>
        <v>1</v>
      </c>
      <c r="N315" s="114">
        <f>+N7+N8+N116+N118+N129+N130+N131</f>
        <v>10913069000</v>
      </c>
      <c r="O315" s="114">
        <f>+O7+O8+O116+O118+O129+O130+O131+O117</f>
        <v>7183451827794.2002</v>
      </c>
      <c r="P315" s="114">
        <f>+P7+P8+P116+P118+P129+P130+P131+P117</f>
        <v>1474509205539.8</v>
      </c>
      <c r="Q315" s="114">
        <f>+Q7+Q8+Q116+Q118+Q129+Q130+Q131+Q117</f>
        <v>5893557003097.6201</v>
      </c>
      <c r="R315" s="114">
        <f t="shared" ref="R315:W315" si="260">+R7+R8+R116+R118+R129+R130+R131</f>
        <v>2218404030236.3799</v>
      </c>
      <c r="S315" s="114">
        <f t="shared" si="260"/>
        <v>1289894824696.5801</v>
      </c>
      <c r="T315" s="114">
        <f t="shared" si="260"/>
        <v>2252068012060.9502</v>
      </c>
      <c r="U315" s="114">
        <f t="shared" si="260"/>
        <v>3641488991036.6699</v>
      </c>
      <c r="V315" s="114">
        <f t="shared" si="260"/>
        <v>2250345992322.52</v>
      </c>
      <c r="W315" s="114">
        <f t="shared" si="260"/>
        <v>1722019738.4299998</v>
      </c>
      <c r="X315" s="116">
        <f t="shared" si="226"/>
        <v>0.68070957820286404</v>
      </c>
      <c r="Y315" s="116">
        <f t="shared" si="227"/>
        <v>0.26011528619616875</v>
      </c>
      <c r="Z315" s="116">
        <f t="shared" si="228"/>
        <v>0.25991639182233173</v>
      </c>
      <c r="AA315" s="116">
        <f t="shared" si="255"/>
        <v>0.38212373459309479</v>
      </c>
      <c r="AB315" s="117">
        <f t="shared" si="246"/>
        <v>0.99923536068661878</v>
      </c>
    </row>
    <row r="316" spans="1:28" s="120" customFormat="1" ht="15" customHeight="1" thickBot="1" x14ac:dyDescent="0.3">
      <c r="A316" s="119" t="s">
        <v>471</v>
      </c>
      <c r="E316" s="121"/>
      <c r="F316" s="122"/>
      <c r="G316" s="122"/>
      <c r="H316" s="122"/>
      <c r="I316" s="122"/>
      <c r="J316" s="122"/>
      <c r="K316" s="122"/>
      <c r="L316" s="259"/>
      <c r="M316" s="123"/>
      <c r="N316" s="122"/>
      <c r="O316" s="122"/>
      <c r="P316" s="122"/>
      <c r="Q316" s="122"/>
      <c r="R316" s="122"/>
      <c r="S316" s="122"/>
      <c r="T316" s="122"/>
      <c r="U316" s="122"/>
      <c r="V316" s="122" t="s">
        <v>546</v>
      </c>
      <c r="W316" s="122"/>
      <c r="X316" s="124"/>
      <c r="Y316" s="124"/>
      <c r="Z316" s="124"/>
      <c r="AA316" s="124"/>
      <c r="AB316" s="124"/>
    </row>
    <row r="317" spans="1:28" s="118" customFormat="1" ht="242.25" customHeight="1" thickBot="1" x14ac:dyDescent="0.3">
      <c r="A317" s="303" t="s">
        <v>563</v>
      </c>
      <c r="B317" s="304"/>
      <c r="C317" s="304"/>
      <c r="D317" s="304"/>
      <c r="E317" s="304"/>
      <c r="F317" s="304"/>
      <c r="G317" s="304"/>
      <c r="H317" s="304"/>
      <c r="I317" s="304"/>
      <c r="J317" s="304"/>
      <c r="K317" s="304"/>
      <c r="L317" s="304"/>
      <c r="M317" s="304"/>
      <c r="N317" s="305"/>
      <c r="O317" s="125"/>
      <c r="P317" s="125"/>
      <c r="Q317" s="125"/>
      <c r="R317" s="125"/>
      <c r="S317" s="125"/>
      <c r="T317" s="125"/>
      <c r="U317" s="125"/>
      <c r="V317" s="125"/>
      <c r="W317" s="125"/>
      <c r="X317" s="126"/>
      <c r="Y317" s="126"/>
      <c r="Z317" s="126"/>
      <c r="AA317" s="126"/>
      <c r="AB317" s="126"/>
    </row>
    <row r="318" spans="1:28" s="120" customFormat="1" ht="15.75" customHeight="1" x14ac:dyDescent="0.25">
      <c r="A318" s="127" t="s">
        <v>565</v>
      </c>
      <c r="E318" s="121"/>
      <c r="F318" s="121"/>
      <c r="G318" s="121"/>
      <c r="H318" s="121"/>
      <c r="I318" s="121"/>
      <c r="J318" s="121"/>
      <c r="K318" s="121"/>
      <c r="L318" s="260"/>
      <c r="M318" s="128"/>
      <c r="N318" s="129"/>
      <c r="O318" s="128"/>
      <c r="P318" s="128"/>
      <c r="Q318" s="128"/>
      <c r="R318" s="128"/>
      <c r="S318" s="128"/>
      <c r="T318" s="128"/>
      <c r="U318" s="128"/>
      <c r="V318" s="128"/>
      <c r="W318" s="128"/>
      <c r="X318" s="130"/>
      <c r="Y318" s="130"/>
      <c r="Z318" s="130"/>
      <c r="AA318" s="130"/>
      <c r="AB318" s="130"/>
    </row>
    <row r="319" spans="1:28" s="130" customFormat="1" x14ac:dyDescent="0.25">
      <c r="A319" s="127" t="s">
        <v>474</v>
      </c>
      <c r="B319" s="5"/>
      <c r="C319" s="3"/>
      <c r="D319" s="3"/>
      <c r="E319" s="8"/>
      <c r="F319" s="8"/>
      <c r="G319" s="8"/>
      <c r="H319" s="8"/>
      <c r="I319" s="8"/>
      <c r="J319" s="8"/>
      <c r="K319" s="8"/>
      <c r="L319" s="261"/>
      <c r="M319" s="9"/>
      <c r="N319" s="10"/>
      <c r="O319" s="9"/>
      <c r="P319" s="9"/>
      <c r="Q319" s="9"/>
      <c r="R319" s="9"/>
      <c r="S319" s="9"/>
      <c r="T319" s="9"/>
      <c r="U319" s="9"/>
      <c r="V319" s="9"/>
      <c r="W319" s="9"/>
    </row>
    <row r="320" spans="1:28" x14ac:dyDescent="0.25">
      <c r="L320" s="282"/>
    </row>
    <row r="321" spans="1:23" s="130" customFormat="1" x14ac:dyDescent="0.25">
      <c r="A321" s="3"/>
      <c r="B321" s="5"/>
      <c r="C321" s="3"/>
      <c r="D321" s="3"/>
      <c r="E321" s="8"/>
      <c r="F321" s="7"/>
      <c r="G321" s="8"/>
      <c r="H321" s="8"/>
      <c r="I321" s="8"/>
      <c r="J321" s="8"/>
      <c r="K321" s="8"/>
      <c r="L321" s="261"/>
      <c r="M321" s="16"/>
      <c r="N321" s="131"/>
      <c r="O321" s="16"/>
      <c r="P321" s="16"/>
      <c r="Q321" s="16"/>
      <c r="R321" s="16"/>
      <c r="S321" s="16"/>
      <c r="T321" s="16"/>
      <c r="U321" s="16"/>
      <c r="V321" s="16"/>
      <c r="W321" s="16"/>
    </row>
    <row r="322" spans="1:23" s="130" customFormat="1" x14ac:dyDescent="0.25">
      <c r="A322" s="3"/>
      <c r="B322" s="5"/>
      <c r="C322" s="3"/>
      <c r="D322" s="3"/>
      <c r="E322" s="8"/>
      <c r="F322" s="7"/>
      <c r="G322" s="8"/>
      <c r="H322" s="8"/>
      <c r="I322" s="8"/>
      <c r="J322" s="8"/>
      <c r="K322" s="8"/>
      <c r="L322" s="261"/>
      <c r="M322" s="16"/>
      <c r="N322" s="131"/>
      <c r="O322" s="16"/>
      <c r="P322" s="16"/>
      <c r="Q322" s="16"/>
      <c r="R322" s="16"/>
      <c r="S322" s="16"/>
      <c r="T322" s="16"/>
      <c r="U322" s="16"/>
      <c r="V322" s="16"/>
      <c r="W322" s="16"/>
    </row>
  </sheetData>
  <mergeCells count="25">
    <mergeCell ref="A1:AB1"/>
    <mergeCell ref="A2:AB2"/>
    <mergeCell ref="A3:AB3"/>
    <mergeCell ref="A5:A6"/>
    <mergeCell ref="B5:B6"/>
    <mergeCell ref="C5:C6"/>
    <mergeCell ref="D5:D6"/>
    <mergeCell ref="E5:E6"/>
    <mergeCell ref="F5:F6"/>
    <mergeCell ref="G5:K5"/>
    <mergeCell ref="X5:AB5"/>
    <mergeCell ref="A315:E315"/>
    <mergeCell ref="A317:N317"/>
    <mergeCell ref="R5:R6"/>
    <mergeCell ref="S5:S6"/>
    <mergeCell ref="T5:T6"/>
    <mergeCell ref="U5:U6"/>
    <mergeCell ref="V5:V6"/>
    <mergeCell ref="W5:W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5D6F9-506E-41ED-80C9-2F50140BFF2F}">
  <sheetPr>
    <tabColor theme="0"/>
  </sheetPr>
  <dimension ref="A1:AB133"/>
  <sheetViews>
    <sheetView zoomScale="75" zoomScaleNormal="75" workbookViewId="0">
      <selection activeCell="E10" sqref="E10"/>
    </sheetView>
  </sheetViews>
  <sheetFormatPr baseColWidth="10" defaultRowHeight="15.75" x14ac:dyDescent="0.25"/>
  <cols>
    <col min="1" max="1" width="45.42578125" style="3" customWidth="1"/>
    <col min="2" max="2" width="16.140625" style="5" customWidth="1"/>
    <col min="3" max="3" width="11" style="3" customWidth="1"/>
    <col min="4" max="4" width="9.5703125" style="3" customWidth="1"/>
    <col min="5" max="5" width="49.28515625" style="8" customWidth="1"/>
    <col min="6" max="6" width="23.85546875" style="16" customWidth="1"/>
    <col min="7" max="7" width="25.7109375" style="16" customWidth="1"/>
    <col min="8" max="8" width="24.140625" style="16" customWidth="1"/>
    <col min="9" max="9" width="21.42578125" style="130" customWidth="1"/>
    <col min="10" max="10" width="24" style="130" customWidth="1"/>
    <col min="11" max="11" width="25.140625" style="130" customWidth="1"/>
    <col min="12" max="12" width="22.7109375" style="130" customWidth="1"/>
    <col min="13" max="13" width="16.85546875" style="130" customWidth="1"/>
    <col min="14" max="14" width="15.28515625" style="3" customWidth="1"/>
    <col min="15" max="15" width="14.85546875" style="3" customWidth="1"/>
    <col min="16" max="16" width="18.7109375" style="3" bestFit="1" customWidth="1"/>
    <col min="17" max="92" width="11.42578125" style="3"/>
    <col min="93" max="93" width="15.42578125" style="3" customWidth="1"/>
    <col min="94" max="94" width="9.5703125" style="3" customWidth="1"/>
    <col min="95" max="95" width="14.42578125" style="3" customWidth="1"/>
    <col min="96" max="96" width="49.85546875" style="3" customWidth="1"/>
    <col min="97" max="97" width="22.5703125" style="3" customWidth="1"/>
    <col min="98" max="98" width="23" style="3" customWidth="1"/>
    <col min="99" max="99" width="22.85546875" style="3" customWidth="1"/>
    <col min="100" max="100" width="23.42578125" style="3" customWidth="1"/>
    <col min="101" max="101" width="22.42578125" style="3" customWidth="1"/>
    <col min="102" max="102" width="13.85546875" style="3" customWidth="1"/>
    <col min="103" max="103" width="20.7109375" style="3" customWidth="1"/>
    <col min="104" max="104" width="18.140625" style="3" customWidth="1"/>
    <col min="105" max="105" width="14.85546875" style="3" bestFit="1" customWidth="1"/>
    <col min="106" max="106" width="11.42578125" style="3"/>
    <col min="107" max="107" width="17.42578125" style="3" customWidth="1"/>
    <col min="108" max="110" width="18.140625" style="3" customWidth="1"/>
    <col min="111" max="114" width="11.42578125" style="3"/>
    <col min="115" max="115" width="34" style="3" customWidth="1"/>
    <col min="116" max="116" width="9.5703125" style="3" customWidth="1"/>
    <col min="117" max="117" width="16.7109375" style="3" customWidth="1"/>
    <col min="118" max="118" width="55.140625" style="3" customWidth="1"/>
    <col min="119" max="119" width="22.5703125" style="3" customWidth="1"/>
    <col min="120" max="120" width="23" style="3" customWidth="1"/>
    <col min="121" max="121" width="22.85546875" style="3" customWidth="1"/>
    <col min="122" max="122" width="23.42578125" style="3" customWidth="1"/>
    <col min="123" max="123" width="28.7109375" style="3" customWidth="1"/>
    <col min="124" max="124" width="12.7109375" style="3" customWidth="1"/>
    <col min="125" max="125" width="11.42578125" style="3"/>
    <col min="126" max="126" width="25.28515625" style="3" customWidth="1"/>
    <col min="127" max="127" width="15.85546875" style="3" bestFit="1" customWidth="1"/>
    <col min="128" max="129" width="18" style="3" bestFit="1" customWidth="1"/>
    <col min="130" max="348" width="11.42578125" style="3"/>
    <col min="349" max="349" width="15.42578125" style="3" customWidth="1"/>
    <col min="350" max="350" width="9.5703125" style="3" customWidth="1"/>
    <col min="351" max="351" width="14.42578125" style="3" customWidth="1"/>
    <col min="352" max="352" width="49.85546875" style="3" customWidth="1"/>
    <col min="353" max="353" width="22.5703125" style="3" customWidth="1"/>
    <col min="354" max="354" width="23" style="3" customWidth="1"/>
    <col min="355" max="355" width="22.85546875" style="3" customWidth="1"/>
    <col min="356" max="356" width="23.42578125" style="3" customWidth="1"/>
    <col min="357" max="357" width="22.42578125" style="3" customWidth="1"/>
    <col min="358" max="358" width="13.85546875" style="3" customWidth="1"/>
    <col min="359" max="359" width="20.7109375" style="3" customWidth="1"/>
    <col min="360" max="360" width="18.140625" style="3" customWidth="1"/>
    <col min="361" max="361" width="14.85546875" style="3" bestFit="1" customWidth="1"/>
    <col min="362" max="362" width="11.42578125" style="3"/>
    <col min="363" max="363" width="17.42578125" style="3" customWidth="1"/>
    <col min="364" max="366" width="18.140625" style="3" customWidth="1"/>
    <col min="367" max="370" width="11.42578125" style="3"/>
    <col min="371" max="371" width="34" style="3" customWidth="1"/>
    <col min="372" max="372" width="9.5703125" style="3" customWidth="1"/>
    <col min="373" max="373" width="16.7109375" style="3" customWidth="1"/>
    <col min="374" max="374" width="55.140625" style="3" customWidth="1"/>
    <col min="375" max="375" width="22.5703125" style="3" customWidth="1"/>
    <col min="376" max="376" width="23" style="3" customWidth="1"/>
    <col min="377" max="377" width="22.85546875" style="3" customWidth="1"/>
    <col min="378" max="378" width="23.42578125" style="3" customWidth="1"/>
    <col min="379" max="379" width="28.7109375" style="3" customWidth="1"/>
    <col min="380" max="380" width="12.7109375" style="3" customWidth="1"/>
    <col min="381" max="381" width="11.42578125" style="3"/>
    <col min="382" max="382" width="25.28515625" style="3" customWidth="1"/>
    <col min="383" max="383" width="15.85546875" style="3" bestFit="1" customWidth="1"/>
    <col min="384" max="385" width="18" style="3" bestFit="1" customWidth="1"/>
    <col min="386" max="604" width="11.42578125" style="3"/>
    <col min="605" max="605" width="15.42578125" style="3" customWidth="1"/>
    <col min="606" max="606" width="9.5703125" style="3" customWidth="1"/>
    <col min="607" max="607" width="14.42578125" style="3" customWidth="1"/>
    <col min="608" max="608" width="49.85546875" style="3" customWidth="1"/>
    <col min="609" max="609" width="22.5703125" style="3" customWidth="1"/>
    <col min="610" max="610" width="23" style="3" customWidth="1"/>
    <col min="611" max="611" width="22.85546875" style="3" customWidth="1"/>
    <col min="612" max="612" width="23.42578125" style="3" customWidth="1"/>
    <col min="613" max="613" width="22.42578125" style="3" customWidth="1"/>
    <col min="614" max="614" width="13.85546875" style="3" customWidth="1"/>
    <col min="615" max="615" width="20.7109375" style="3" customWidth="1"/>
    <col min="616" max="616" width="18.140625" style="3" customWidth="1"/>
    <col min="617" max="617" width="14.85546875" style="3" bestFit="1" customWidth="1"/>
    <col min="618" max="618" width="11.42578125" style="3"/>
    <col min="619" max="619" width="17.42578125" style="3" customWidth="1"/>
    <col min="620" max="622" width="18.140625" style="3" customWidth="1"/>
    <col min="623" max="626" width="11.42578125" style="3"/>
    <col min="627" max="627" width="34" style="3" customWidth="1"/>
    <col min="628" max="628" width="9.5703125" style="3" customWidth="1"/>
    <col min="629" max="629" width="16.7109375" style="3" customWidth="1"/>
    <col min="630" max="630" width="55.140625" style="3" customWidth="1"/>
    <col min="631" max="631" width="22.5703125" style="3" customWidth="1"/>
    <col min="632" max="632" width="23" style="3" customWidth="1"/>
    <col min="633" max="633" width="22.85546875" style="3" customWidth="1"/>
    <col min="634" max="634" width="23.42578125" style="3" customWidth="1"/>
    <col min="635" max="635" width="28.7109375" style="3" customWidth="1"/>
    <col min="636" max="636" width="12.7109375" style="3" customWidth="1"/>
    <col min="637" max="637" width="11.42578125" style="3"/>
    <col min="638" max="638" width="25.28515625" style="3" customWidth="1"/>
    <col min="639" max="639" width="15.85546875" style="3" bestFit="1" customWidth="1"/>
    <col min="640" max="641" width="18" style="3" bestFit="1" customWidth="1"/>
    <col min="642" max="860" width="11.42578125" style="3"/>
    <col min="861" max="861" width="15.42578125" style="3" customWidth="1"/>
    <col min="862" max="862" width="9.5703125" style="3" customWidth="1"/>
    <col min="863" max="863" width="14.42578125" style="3" customWidth="1"/>
    <col min="864" max="864" width="49.85546875" style="3" customWidth="1"/>
    <col min="865" max="865" width="22.5703125" style="3" customWidth="1"/>
    <col min="866" max="866" width="23" style="3" customWidth="1"/>
    <col min="867" max="867" width="22.85546875" style="3" customWidth="1"/>
    <col min="868" max="868" width="23.42578125" style="3" customWidth="1"/>
    <col min="869" max="869" width="22.42578125" style="3" customWidth="1"/>
    <col min="870" max="870" width="13.85546875" style="3" customWidth="1"/>
    <col min="871" max="871" width="20.7109375" style="3" customWidth="1"/>
    <col min="872" max="872" width="18.140625" style="3" customWidth="1"/>
    <col min="873" max="873" width="14.85546875" style="3" bestFit="1" customWidth="1"/>
    <col min="874" max="874" width="11.42578125" style="3"/>
    <col min="875" max="875" width="17.42578125" style="3" customWidth="1"/>
    <col min="876" max="878" width="18.140625" style="3" customWidth="1"/>
    <col min="879" max="882" width="11.42578125" style="3"/>
    <col min="883" max="883" width="34" style="3" customWidth="1"/>
    <col min="884" max="884" width="9.5703125" style="3" customWidth="1"/>
    <col min="885" max="885" width="16.7109375" style="3" customWidth="1"/>
    <col min="886" max="886" width="55.140625" style="3" customWidth="1"/>
    <col min="887" max="887" width="22.5703125" style="3" customWidth="1"/>
    <col min="888" max="888" width="23" style="3" customWidth="1"/>
    <col min="889" max="889" width="22.85546875" style="3" customWidth="1"/>
    <col min="890" max="890" width="23.42578125" style="3" customWidth="1"/>
    <col min="891" max="891" width="28.7109375" style="3" customWidth="1"/>
    <col min="892" max="892" width="12.7109375" style="3" customWidth="1"/>
    <col min="893" max="893" width="11.42578125" style="3"/>
    <col min="894" max="894" width="25.28515625" style="3" customWidth="1"/>
    <col min="895" max="895" width="15.85546875" style="3" bestFit="1" customWidth="1"/>
    <col min="896" max="897" width="18" style="3" bestFit="1" customWidth="1"/>
    <col min="898" max="1116" width="11.42578125" style="3"/>
    <col min="1117" max="1117" width="15.42578125" style="3" customWidth="1"/>
    <col min="1118" max="1118" width="9.5703125" style="3" customWidth="1"/>
    <col min="1119" max="1119" width="14.42578125" style="3" customWidth="1"/>
    <col min="1120" max="1120" width="49.85546875" style="3" customWidth="1"/>
    <col min="1121" max="1121" width="22.5703125" style="3" customWidth="1"/>
    <col min="1122" max="1122" width="23" style="3" customWidth="1"/>
    <col min="1123" max="1123" width="22.85546875" style="3" customWidth="1"/>
    <col min="1124" max="1124" width="23.42578125" style="3" customWidth="1"/>
    <col min="1125" max="1125" width="22.42578125" style="3" customWidth="1"/>
    <col min="1126" max="1126" width="13.85546875" style="3" customWidth="1"/>
    <col min="1127" max="1127" width="20.7109375" style="3" customWidth="1"/>
    <col min="1128" max="1128" width="18.140625" style="3" customWidth="1"/>
    <col min="1129" max="1129" width="14.85546875" style="3" bestFit="1" customWidth="1"/>
    <col min="1130" max="1130" width="11.42578125" style="3"/>
    <col min="1131" max="1131" width="17.42578125" style="3" customWidth="1"/>
    <col min="1132" max="1134" width="18.140625" style="3" customWidth="1"/>
    <col min="1135" max="1138" width="11.42578125" style="3"/>
    <col min="1139" max="1139" width="34" style="3" customWidth="1"/>
    <col min="1140" max="1140" width="9.5703125" style="3" customWidth="1"/>
    <col min="1141" max="1141" width="16.7109375" style="3" customWidth="1"/>
    <col min="1142" max="1142" width="55.140625" style="3" customWidth="1"/>
    <col min="1143" max="1143" width="22.5703125" style="3" customWidth="1"/>
    <col min="1144" max="1144" width="23" style="3" customWidth="1"/>
    <col min="1145" max="1145" width="22.85546875" style="3" customWidth="1"/>
    <col min="1146" max="1146" width="23.42578125" style="3" customWidth="1"/>
    <col min="1147" max="1147" width="28.7109375" style="3" customWidth="1"/>
    <col min="1148" max="1148" width="12.7109375" style="3" customWidth="1"/>
    <col min="1149" max="1149" width="11.42578125" style="3"/>
    <col min="1150" max="1150" width="25.28515625" style="3" customWidth="1"/>
    <col min="1151" max="1151" width="15.85546875" style="3" bestFit="1" customWidth="1"/>
    <col min="1152" max="1153" width="18" style="3" bestFit="1" customWidth="1"/>
    <col min="1154" max="1372" width="11.42578125" style="3"/>
    <col min="1373" max="1373" width="15.42578125" style="3" customWidth="1"/>
    <col min="1374" max="1374" width="9.5703125" style="3" customWidth="1"/>
    <col min="1375" max="1375" width="14.42578125" style="3" customWidth="1"/>
    <col min="1376" max="1376" width="49.85546875" style="3" customWidth="1"/>
    <col min="1377" max="1377" width="22.5703125" style="3" customWidth="1"/>
    <col min="1378" max="1378" width="23" style="3" customWidth="1"/>
    <col min="1379" max="1379" width="22.85546875" style="3" customWidth="1"/>
    <col min="1380" max="1380" width="23.42578125" style="3" customWidth="1"/>
    <col min="1381" max="1381" width="22.42578125" style="3" customWidth="1"/>
    <col min="1382" max="1382" width="13.85546875" style="3" customWidth="1"/>
    <col min="1383" max="1383" width="20.7109375" style="3" customWidth="1"/>
    <col min="1384" max="1384" width="18.140625" style="3" customWidth="1"/>
    <col min="1385" max="1385" width="14.85546875" style="3" bestFit="1" customWidth="1"/>
    <col min="1386" max="1386" width="11.42578125" style="3"/>
    <col min="1387" max="1387" width="17.42578125" style="3" customWidth="1"/>
    <col min="1388" max="1390" width="18.140625" style="3" customWidth="1"/>
    <col min="1391" max="1394" width="11.42578125" style="3"/>
    <col min="1395" max="1395" width="34" style="3" customWidth="1"/>
    <col min="1396" max="1396" width="9.5703125" style="3" customWidth="1"/>
    <col min="1397" max="1397" width="16.7109375" style="3" customWidth="1"/>
    <col min="1398" max="1398" width="55.140625" style="3" customWidth="1"/>
    <col min="1399" max="1399" width="22.5703125" style="3" customWidth="1"/>
    <col min="1400" max="1400" width="23" style="3" customWidth="1"/>
    <col min="1401" max="1401" width="22.85546875" style="3" customWidth="1"/>
    <col min="1402" max="1402" width="23.42578125" style="3" customWidth="1"/>
    <col min="1403" max="1403" width="28.7109375" style="3" customWidth="1"/>
    <col min="1404" max="1404" width="12.7109375" style="3" customWidth="1"/>
    <col min="1405" max="1405" width="11.42578125" style="3"/>
    <col min="1406" max="1406" width="25.28515625" style="3" customWidth="1"/>
    <col min="1407" max="1407" width="15.85546875" style="3" bestFit="1" customWidth="1"/>
    <col min="1408" max="1409" width="18" style="3" bestFit="1" customWidth="1"/>
    <col min="1410" max="1628" width="11.42578125" style="3"/>
    <col min="1629" max="1629" width="15.42578125" style="3" customWidth="1"/>
    <col min="1630" max="1630" width="9.5703125" style="3" customWidth="1"/>
    <col min="1631" max="1631" width="14.42578125" style="3" customWidth="1"/>
    <col min="1632" max="1632" width="49.85546875" style="3" customWidth="1"/>
    <col min="1633" max="1633" width="22.5703125" style="3" customWidth="1"/>
    <col min="1634" max="1634" width="23" style="3" customWidth="1"/>
    <col min="1635" max="1635" width="22.85546875" style="3" customWidth="1"/>
    <col min="1636" max="1636" width="23.42578125" style="3" customWidth="1"/>
    <col min="1637" max="1637" width="22.42578125" style="3" customWidth="1"/>
    <col min="1638" max="1638" width="13.85546875" style="3" customWidth="1"/>
    <col min="1639" max="1639" width="20.7109375" style="3" customWidth="1"/>
    <col min="1640" max="1640" width="18.140625" style="3" customWidth="1"/>
    <col min="1641" max="1641" width="14.85546875" style="3" bestFit="1" customWidth="1"/>
    <col min="1642" max="1642" width="11.42578125" style="3"/>
    <col min="1643" max="1643" width="17.42578125" style="3" customWidth="1"/>
    <col min="1644" max="1646" width="18.140625" style="3" customWidth="1"/>
    <col min="1647" max="1650" width="11.42578125" style="3"/>
    <col min="1651" max="1651" width="34" style="3" customWidth="1"/>
    <col min="1652" max="1652" width="9.5703125" style="3" customWidth="1"/>
    <col min="1653" max="1653" width="16.7109375" style="3" customWidth="1"/>
    <col min="1654" max="1654" width="55.140625" style="3" customWidth="1"/>
    <col min="1655" max="1655" width="22.5703125" style="3" customWidth="1"/>
    <col min="1656" max="1656" width="23" style="3" customWidth="1"/>
    <col min="1657" max="1657" width="22.85546875" style="3" customWidth="1"/>
    <col min="1658" max="1658" width="23.42578125" style="3" customWidth="1"/>
    <col min="1659" max="1659" width="28.7109375" style="3" customWidth="1"/>
    <col min="1660" max="1660" width="12.7109375" style="3" customWidth="1"/>
    <col min="1661" max="1661" width="11.42578125" style="3"/>
    <col min="1662" max="1662" width="25.28515625" style="3" customWidth="1"/>
    <col min="1663" max="1663" width="15.85546875" style="3" bestFit="1" customWidth="1"/>
    <col min="1664" max="1665" width="18" style="3" bestFit="1" customWidth="1"/>
    <col min="1666" max="1884" width="11.42578125" style="3"/>
    <col min="1885" max="1885" width="15.42578125" style="3" customWidth="1"/>
    <col min="1886" max="1886" width="9.5703125" style="3" customWidth="1"/>
    <col min="1887" max="1887" width="14.42578125" style="3" customWidth="1"/>
    <col min="1888" max="1888" width="49.85546875" style="3" customWidth="1"/>
    <col min="1889" max="1889" width="22.5703125" style="3" customWidth="1"/>
    <col min="1890" max="1890" width="23" style="3" customWidth="1"/>
    <col min="1891" max="1891" width="22.85546875" style="3" customWidth="1"/>
    <col min="1892" max="1892" width="23.42578125" style="3" customWidth="1"/>
    <col min="1893" max="1893" width="22.42578125" style="3" customWidth="1"/>
    <col min="1894" max="1894" width="13.85546875" style="3" customWidth="1"/>
    <col min="1895" max="1895" width="20.7109375" style="3" customWidth="1"/>
    <col min="1896" max="1896" width="18.140625" style="3" customWidth="1"/>
    <col min="1897" max="1897" width="14.85546875" style="3" bestFit="1" customWidth="1"/>
    <col min="1898" max="1898" width="11.42578125" style="3"/>
    <col min="1899" max="1899" width="17.42578125" style="3" customWidth="1"/>
    <col min="1900" max="1902" width="18.140625" style="3" customWidth="1"/>
    <col min="1903" max="1906" width="11.42578125" style="3"/>
    <col min="1907" max="1907" width="34" style="3" customWidth="1"/>
    <col min="1908" max="1908" width="9.5703125" style="3" customWidth="1"/>
    <col min="1909" max="1909" width="16.7109375" style="3" customWidth="1"/>
    <col min="1910" max="1910" width="55.140625" style="3" customWidth="1"/>
    <col min="1911" max="1911" width="22.5703125" style="3" customWidth="1"/>
    <col min="1912" max="1912" width="23" style="3" customWidth="1"/>
    <col min="1913" max="1913" width="22.85546875" style="3" customWidth="1"/>
    <col min="1914" max="1914" width="23.42578125" style="3" customWidth="1"/>
    <col min="1915" max="1915" width="28.7109375" style="3" customWidth="1"/>
    <col min="1916" max="1916" width="12.7109375" style="3" customWidth="1"/>
    <col min="1917" max="1917" width="11.42578125" style="3"/>
    <col min="1918" max="1918" width="25.28515625" style="3" customWidth="1"/>
    <col min="1919" max="1919" width="15.85546875" style="3" bestFit="1" customWidth="1"/>
    <col min="1920" max="1921" width="18" style="3" bestFit="1" customWidth="1"/>
    <col min="1922" max="2140" width="11.42578125" style="3"/>
    <col min="2141" max="2141" width="15.42578125" style="3" customWidth="1"/>
    <col min="2142" max="2142" width="9.5703125" style="3" customWidth="1"/>
    <col min="2143" max="2143" width="14.42578125" style="3" customWidth="1"/>
    <col min="2144" max="2144" width="49.85546875" style="3" customWidth="1"/>
    <col min="2145" max="2145" width="22.5703125" style="3" customWidth="1"/>
    <col min="2146" max="2146" width="23" style="3" customWidth="1"/>
    <col min="2147" max="2147" width="22.85546875" style="3" customWidth="1"/>
    <col min="2148" max="2148" width="23.42578125" style="3" customWidth="1"/>
    <col min="2149" max="2149" width="22.42578125" style="3" customWidth="1"/>
    <col min="2150" max="2150" width="13.85546875" style="3" customWidth="1"/>
    <col min="2151" max="2151" width="20.7109375" style="3" customWidth="1"/>
    <col min="2152" max="2152" width="18.140625" style="3" customWidth="1"/>
    <col min="2153" max="2153" width="14.85546875" style="3" bestFit="1" customWidth="1"/>
    <col min="2154" max="2154" width="11.42578125" style="3"/>
    <col min="2155" max="2155" width="17.42578125" style="3" customWidth="1"/>
    <col min="2156" max="2158" width="18.140625" style="3" customWidth="1"/>
    <col min="2159" max="2162" width="11.42578125" style="3"/>
    <col min="2163" max="2163" width="34" style="3" customWidth="1"/>
    <col min="2164" max="2164" width="9.5703125" style="3" customWidth="1"/>
    <col min="2165" max="2165" width="16.7109375" style="3" customWidth="1"/>
    <col min="2166" max="2166" width="55.140625" style="3" customWidth="1"/>
    <col min="2167" max="2167" width="22.5703125" style="3" customWidth="1"/>
    <col min="2168" max="2168" width="23" style="3" customWidth="1"/>
    <col min="2169" max="2169" width="22.85546875" style="3" customWidth="1"/>
    <col min="2170" max="2170" width="23.42578125" style="3" customWidth="1"/>
    <col min="2171" max="2171" width="28.7109375" style="3" customWidth="1"/>
    <col min="2172" max="2172" width="12.7109375" style="3" customWidth="1"/>
    <col min="2173" max="2173" width="11.42578125" style="3"/>
    <col min="2174" max="2174" width="25.28515625" style="3" customWidth="1"/>
    <col min="2175" max="2175" width="15.85546875" style="3" bestFit="1" customWidth="1"/>
    <col min="2176" max="2177" width="18" style="3" bestFit="1" customWidth="1"/>
    <col min="2178" max="2396" width="11.42578125" style="3"/>
    <col min="2397" max="2397" width="15.42578125" style="3" customWidth="1"/>
    <col min="2398" max="2398" width="9.5703125" style="3" customWidth="1"/>
    <col min="2399" max="2399" width="14.42578125" style="3" customWidth="1"/>
    <col min="2400" max="2400" width="49.85546875" style="3" customWidth="1"/>
    <col min="2401" max="2401" width="22.5703125" style="3" customWidth="1"/>
    <col min="2402" max="2402" width="23" style="3" customWidth="1"/>
    <col min="2403" max="2403" width="22.85546875" style="3" customWidth="1"/>
    <col min="2404" max="2404" width="23.42578125" style="3" customWidth="1"/>
    <col min="2405" max="2405" width="22.42578125" style="3" customWidth="1"/>
    <col min="2406" max="2406" width="13.85546875" style="3" customWidth="1"/>
    <col min="2407" max="2407" width="20.7109375" style="3" customWidth="1"/>
    <col min="2408" max="2408" width="18.140625" style="3" customWidth="1"/>
    <col min="2409" max="2409" width="14.85546875" style="3" bestFit="1" customWidth="1"/>
    <col min="2410" max="2410" width="11.42578125" style="3"/>
    <col min="2411" max="2411" width="17.42578125" style="3" customWidth="1"/>
    <col min="2412" max="2414" width="18.140625" style="3" customWidth="1"/>
    <col min="2415" max="2418" width="11.42578125" style="3"/>
    <col min="2419" max="2419" width="34" style="3" customWidth="1"/>
    <col min="2420" max="2420" width="9.5703125" style="3" customWidth="1"/>
    <col min="2421" max="2421" width="16.7109375" style="3" customWidth="1"/>
    <col min="2422" max="2422" width="55.140625" style="3" customWidth="1"/>
    <col min="2423" max="2423" width="22.5703125" style="3" customWidth="1"/>
    <col min="2424" max="2424" width="23" style="3" customWidth="1"/>
    <col min="2425" max="2425" width="22.85546875" style="3" customWidth="1"/>
    <col min="2426" max="2426" width="23.42578125" style="3" customWidth="1"/>
    <col min="2427" max="2427" width="28.7109375" style="3" customWidth="1"/>
    <col min="2428" max="2428" width="12.7109375" style="3" customWidth="1"/>
    <col min="2429" max="2429" width="11.42578125" style="3"/>
    <col min="2430" max="2430" width="25.28515625" style="3" customWidth="1"/>
    <col min="2431" max="2431" width="15.85546875" style="3" bestFit="1" customWidth="1"/>
    <col min="2432" max="2433" width="18" style="3" bestFit="1" customWidth="1"/>
    <col min="2434" max="2652" width="11.42578125" style="3"/>
    <col min="2653" max="2653" width="15.42578125" style="3" customWidth="1"/>
    <col min="2654" max="2654" width="9.5703125" style="3" customWidth="1"/>
    <col min="2655" max="2655" width="14.42578125" style="3" customWidth="1"/>
    <col min="2656" max="2656" width="49.85546875" style="3" customWidth="1"/>
    <col min="2657" max="2657" width="22.5703125" style="3" customWidth="1"/>
    <col min="2658" max="2658" width="23" style="3" customWidth="1"/>
    <col min="2659" max="2659" width="22.85546875" style="3" customWidth="1"/>
    <col min="2660" max="2660" width="23.42578125" style="3" customWidth="1"/>
    <col min="2661" max="2661" width="22.42578125" style="3" customWidth="1"/>
    <col min="2662" max="2662" width="13.85546875" style="3" customWidth="1"/>
    <col min="2663" max="2663" width="20.7109375" style="3" customWidth="1"/>
    <col min="2664" max="2664" width="18.140625" style="3" customWidth="1"/>
    <col min="2665" max="2665" width="14.85546875" style="3" bestFit="1" customWidth="1"/>
    <col min="2666" max="2666" width="11.42578125" style="3"/>
    <col min="2667" max="2667" width="17.42578125" style="3" customWidth="1"/>
    <col min="2668" max="2670" width="18.140625" style="3" customWidth="1"/>
    <col min="2671" max="2674" width="11.42578125" style="3"/>
    <col min="2675" max="2675" width="34" style="3" customWidth="1"/>
    <col min="2676" max="2676" width="9.5703125" style="3" customWidth="1"/>
    <col min="2677" max="2677" width="16.7109375" style="3" customWidth="1"/>
    <col min="2678" max="2678" width="55.140625" style="3" customWidth="1"/>
    <col min="2679" max="2679" width="22.5703125" style="3" customWidth="1"/>
    <col min="2680" max="2680" width="23" style="3" customWidth="1"/>
    <col min="2681" max="2681" width="22.85546875" style="3" customWidth="1"/>
    <col min="2682" max="2682" width="23.42578125" style="3" customWidth="1"/>
    <col min="2683" max="2683" width="28.7109375" style="3" customWidth="1"/>
    <col min="2684" max="2684" width="12.7109375" style="3" customWidth="1"/>
    <col min="2685" max="2685" width="11.42578125" style="3"/>
    <col min="2686" max="2686" width="25.28515625" style="3" customWidth="1"/>
    <col min="2687" max="2687" width="15.85546875" style="3" bestFit="1" customWidth="1"/>
    <col min="2688" max="2689" width="18" style="3" bestFit="1" customWidth="1"/>
    <col min="2690" max="2908" width="11.42578125" style="3"/>
    <col min="2909" max="2909" width="15.42578125" style="3" customWidth="1"/>
    <col min="2910" max="2910" width="9.5703125" style="3" customWidth="1"/>
    <col min="2911" max="2911" width="14.42578125" style="3" customWidth="1"/>
    <col min="2912" max="2912" width="49.85546875" style="3" customWidth="1"/>
    <col min="2913" max="2913" width="22.5703125" style="3" customWidth="1"/>
    <col min="2914" max="2914" width="23" style="3" customWidth="1"/>
    <col min="2915" max="2915" width="22.85546875" style="3" customWidth="1"/>
    <col min="2916" max="2916" width="23.42578125" style="3" customWidth="1"/>
    <col min="2917" max="2917" width="22.42578125" style="3" customWidth="1"/>
    <col min="2918" max="2918" width="13.85546875" style="3" customWidth="1"/>
    <col min="2919" max="2919" width="20.7109375" style="3" customWidth="1"/>
    <col min="2920" max="2920" width="18.140625" style="3" customWidth="1"/>
    <col min="2921" max="2921" width="14.85546875" style="3" bestFit="1" customWidth="1"/>
    <col min="2922" max="2922" width="11.42578125" style="3"/>
    <col min="2923" max="2923" width="17.42578125" style="3" customWidth="1"/>
    <col min="2924" max="2926" width="18.140625" style="3" customWidth="1"/>
    <col min="2927" max="2930" width="11.42578125" style="3"/>
    <col min="2931" max="2931" width="34" style="3" customWidth="1"/>
    <col min="2932" max="2932" width="9.5703125" style="3" customWidth="1"/>
    <col min="2933" max="2933" width="16.7109375" style="3" customWidth="1"/>
    <col min="2934" max="2934" width="55.140625" style="3" customWidth="1"/>
    <col min="2935" max="2935" width="22.5703125" style="3" customWidth="1"/>
    <col min="2936" max="2936" width="23" style="3" customWidth="1"/>
    <col min="2937" max="2937" width="22.85546875" style="3" customWidth="1"/>
    <col min="2938" max="2938" width="23.42578125" style="3" customWidth="1"/>
    <col min="2939" max="2939" width="28.7109375" style="3" customWidth="1"/>
    <col min="2940" max="2940" width="12.7109375" style="3" customWidth="1"/>
    <col min="2941" max="2941" width="11.42578125" style="3"/>
    <col min="2942" max="2942" width="25.28515625" style="3" customWidth="1"/>
    <col min="2943" max="2943" width="15.85546875" style="3" bestFit="1" customWidth="1"/>
    <col min="2944" max="2945" width="18" style="3" bestFit="1" customWidth="1"/>
    <col min="2946" max="3164" width="11.42578125" style="3"/>
    <col min="3165" max="3165" width="15.42578125" style="3" customWidth="1"/>
    <col min="3166" max="3166" width="9.5703125" style="3" customWidth="1"/>
    <col min="3167" max="3167" width="14.42578125" style="3" customWidth="1"/>
    <col min="3168" max="3168" width="49.85546875" style="3" customWidth="1"/>
    <col min="3169" max="3169" width="22.5703125" style="3" customWidth="1"/>
    <col min="3170" max="3170" width="23" style="3" customWidth="1"/>
    <col min="3171" max="3171" width="22.85546875" style="3" customWidth="1"/>
    <col min="3172" max="3172" width="23.42578125" style="3" customWidth="1"/>
    <col min="3173" max="3173" width="22.42578125" style="3" customWidth="1"/>
    <col min="3174" max="3174" width="13.85546875" style="3" customWidth="1"/>
    <col min="3175" max="3175" width="20.7109375" style="3" customWidth="1"/>
    <col min="3176" max="3176" width="18.140625" style="3" customWidth="1"/>
    <col min="3177" max="3177" width="14.85546875" style="3" bestFit="1" customWidth="1"/>
    <col min="3178" max="3178" width="11.42578125" style="3"/>
    <col min="3179" max="3179" width="17.42578125" style="3" customWidth="1"/>
    <col min="3180" max="3182" width="18.140625" style="3" customWidth="1"/>
    <col min="3183" max="3186" width="11.42578125" style="3"/>
    <col min="3187" max="3187" width="34" style="3" customWidth="1"/>
    <col min="3188" max="3188" width="9.5703125" style="3" customWidth="1"/>
    <col min="3189" max="3189" width="16.7109375" style="3" customWidth="1"/>
    <col min="3190" max="3190" width="55.140625" style="3" customWidth="1"/>
    <col min="3191" max="3191" width="22.5703125" style="3" customWidth="1"/>
    <col min="3192" max="3192" width="23" style="3" customWidth="1"/>
    <col min="3193" max="3193" width="22.85546875" style="3" customWidth="1"/>
    <col min="3194" max="3194" width="23.42578125" style="3" customWidth="1"/>
    <col min="3195" max="3195" width="28.7109375" style="3" customWidth="1"/>
    <col min="3196" max="3196" width="12.7109375" style="3" customWidth="1"/>
    <col min="3197" max="3197" width="11.42578125" style="3"/>
    <col min="3198" max="3198" width="25.28515625" style="3" customWidth="1"/>
    <col min="3199" max="3199" width="15.85546875" style="3" bestFit="1" customWidth="1"/>
    <col min="3200" max="3201" width="18" style="3" bestFit="1" customWidth="1"/>
    <col min="3202" max="3420" width="11.42578125" style="3"/>
    <col min="3421" max="3421" width="15.42578125" style="3" customWidth="1"/>
    <col min="3422" max="3422" width="9.5703125" style="3" customWidth="1"/>
    <col min="3423" max="3423" width="14.42578125" style="3" customWidth="1"/>
    <col min="3424" max="3424" width="49.85546875" style="3" customWidth="1"/>
    <col min="3425" max="3425" width="22.5703125" style="3" customWidth="1"/>
    <col min="3426" max="3426" width="23" style="3" customWidth="1"/>
    <col min="3427" max="3427" width="22.85546875" style="3" customWidth="1"/>
    <col min="3428" max="3428" width="23.42578125" style="3" customWidth="1"/>
    <col min="3429" max="3429" width="22.42578125" style="3" customWidth="1"/>
    <col min="3430" max="3430" width="13.85546875" style="3" customWidth="1"/>
    <col min="3431" max="3431" width="20.7109375" style="3" customWidth="1"/>
    <col min="3432" max="3432" width="18.140625" style="3" customWidth="1"/>
    <col min="3433" max="3433" width="14.85546875" style="3" bestFit="1" customWidth="1"/>
    <col min="3434" max="3434" width="11.42578125" style="3"/>
    <col min="3435" max="3435" width="17.42578125" style="3" customWidth="1"/>
    <col min="3436" max="3438" width="18.140625" style="3" customWidth="1"/>
    <col min="3439" max="3442" width="11.42578125" style="3"/>
    <col min="3443" max="3443" width="34" style="3" customWidth="1"/>
    <col min="3444" max="3444" width="9.5703125" style="3" customWidth="1"/>
    <col min="3445" max="3445" width="16.7109375" style="3" customWidth="1"/>
    <col min="3446" max="3446" width="55.140625" style="3" customWidth="1"/>
    <col min="3447" max="3447" width="22.5703125" style="3" customWidth="1"/>
    <col min="3448" max="3448" width="23" style="3" customWidth="1"/>
    <col min="3449" max="3449" width="22.85546875" style="3" customWidth="1"/>
    <col min="3450" max="3450" width="23.42578125" style="3" customWidth="1"/>
    <col min="3451" max="3451" width="28.7109375" style="3" customWidth="1"/>
    <col min="3452" max="3452" width="12.7109375" style="3" customWidth="1"/>
    <col min="3453" max="3453" width="11.42578125" style="3"/>
    <col min="3454" max="3454" width="25.28515625" style="3" customWidth="1"/>
    <col min="3455" max="3455" width="15.85546875" style="3" bestFit="1" customWidth="1"/>
    <col min="3456" max="3457" width="18" style="3" bestFit="1" customWidth="1"/>
    <col min="3458" max="3676" width="11.42578125" style="3"/>
    <col min="3677" max="3677" width="15.42578125" style="3" customWidth="1"/>
    <col min="3678" max="3678" width="9.5703125" style="3" customWidth="1"/>
    <col min="3679" max="3679" width="14.42578125" style="3" customWidth="1"/>
    <col min="3680" max="3680" width="49.85546875" style="3" customWidth="1"/>
    <col min="3681" max="3681" width="22.5703125" style="3" customWidth="1"/>
    <col min="3682" max="3682" width="23" style="3" customWidth="1"/>
    <col min="3683" max="3683" width="22.85546875" style="3" customWidth="1"/>
    <col min="3684" max="3684" width="23.42578125" style="3" customWidth="1"/>
    <col min="3685" max="3685" width="22.42578125" style="3" customWidth="1"/>
    <col min="3686" max="3686" width="13.85546875" style="3" customWidth="1"/>
    <col min="3687" max="3687" width="20.7109375" style="3" customWidth="1"/>
    <col min="3688" max="3688" width="18.140625" style="3" customWidth="1"/>
    <col min="3689" max="3689" width="14.85546875" style="3" bestFit="1" customWidth="1"/>
    <col min="3690" max="3690" width="11.42578125" style="3"/>
    <col min="3691" max="3691" width="17.42578125" style="3" customWidth="1"/>
    <col min="3692" max="3694" width="18.140625" style="3" customWidth="1"/>
    <col min="3695" max="3698" width="11.42578125" style="3"/>
    <col min="3699" max="3699" width="34" style="3" customWidth="1"/>
    <col min="3700" max="3700" width="9.5703125" style="3" customWidth="1"/>
    <col min="3701" max="3701" width="16.7109375" style="3" customWidth="1"/>
    <col min="3702" max="3702" width="55.140625" style="3" customWidth="1"/>
    <col min="3703" max="3703" width="22.5703125" style="3" customWidth="1"/>
    <col min="3704" max="3704" width="23" style="3" customWidth="1"/>
    <col min="3705" max="3705" width="22.85546875" style="3" customWidth="1"/>
    <col min="3706" max="3706" width="23.42578125" style="3" customWidth="1"/>
    <col min="3707" max="3707" width="28.7109375" style="3" customWidth="1"/>
    <col min="3708" max="3708" width="12.7109375" style="3" customWidth="1"/>
    <col min="3709" max="3709" width="11.42578125" style="3"/>
    <col min="3710" max="3710" width="25.28515625" style="3" customWidth="1"/>
    <col min="3711" max="3711" width="15.85546875" style="3" bestFit="1" customWidth="1"/>
    <col min="3712" max="3713" width="18" style="3" bestFit="1" customWidth="1"/>
    <col min="3714" max="3932" width="11.42578125" style="3"/>
    <col min="3933" max="3933" width="15.42578125" style="3" customWidth="1"/>
    <col min="3934" max="3934" width="9.5703125" style="3" customWidth="1"/>
    <col min="3935" max="3935" width="14.42578125" style="3" customWidth="1"/>
    <col min="3936" max="3936" width="49.85546875" style="3" customWidth="1"/>
    <col min="3937" max="3937" width="22.5703125" style="3" customWidth="1"/>
    <col min="3938" max="3938" width="23" style="3" customWidth="1"/>
    <col min="3939" max="3939" width="22.85546875" style="3" customWidth="1"/>
    <col min="3940" max="3940" width="23.42578125" style="3" customWidth="1"/>
    <col min="3941" max="3941" width="22.42578125" style="3" customWidth="1"/>
    <col min="3942" max="3942" width="13.85546875" style="3" customWidth="1"/>
    <col min="3943" max="3943" width="20.7109375" style="3" customWidth="1"/>
    <col min="3944" max="3944" width="18.140625" style="3" customWidth="1"/>
    <col min="3945" max="3945" width="14.85546875" style="3" bestFit="1" customWidth="1"/>
    <col min="3946" max="3946" width="11.42578125" style="3"/>
    <col min="3947" max="3947" width="17.42578125" style="3" customWidth="1"/>
    <col min="3948" max="3950" width="18.140625" style="3" customWidth="1"/>
    <col min="3951" max="3954" width="11.42578125" style="3"/>
    <col min="3955" max="3955" width="34" style="3" customWidth="1"/>
    <col min="3956" max="3956" width="9.5703125" style="3" customWidth="1"/>
    <col min="3957" max="3957" width="16.7109375" style="3" customWidth="1"/>
    <col min="3958" max="3958" width="55.140625" style="3" customWidth="1"/>
    <col min="3959" max="3959" width="22.5703125" style="3" customWidth="1"/>
    <col min="3960" max="3960" width="23" style="3" customWidth="1"/>
    <col min="3961" max="3961" width="22.85546875" style="3" customWidth="1"/>
    <col min="3962" max="3962" width="23.42578125" style="3" customWidth="1"/>
    <col min="3963" max="3963" width="28.7109375" style="3" customWidth="1"/>
    <col min="3964" max="3964" width="12.7109375" style="3" customWidth="1"/>
    <col min="3965" max="3965" width="11.42578125" style="3"/>
    <col min="3966" max="3966" width="25.28515625" style="3" customWidth="1"/>
    <col min="3967" max="3967" width="15.85546875" style="3" bestFit="1" customWidth="1"/>
    <col min="3968" max="3969" width="18" style="3" bestFit="1" customWidth="1"/>
    <col min="3970" max="4188" width="11.42578125" style="3"/>
    <col min="4189" max="4189" width="15.42578125" style="3" customWidth="1"/>
    <col min="4190" max="4190" width="9.5703125" style="3" customWidth="1"/>
    <col min="4191" max="4191" width="14.42578125" style="3" customWidth="1"/>
    <col min="4192" max="4192" width="49.85546875" style="3" customWidth="1"/>
    <col min="4193" max="4193" width="22.5703125" style="3" customWidth="1"/>
    <col min="4194" max="4194" width="23" style="3" customWidth="1"/>
    <col min="4195" max="4195" width="22.85546875" style="3" customWidth="1"/>
    <col min="4196" max="4196" width="23.42578125" style="3" customWidth="1"/>
    <col min="4197" max="4197" width="22.42578125" style="3" customWidth="1"/>
    <col min="4198" max="4198" width="13.85546875" style="3" customWidth="1"/>
    <col min="4199" max="4199" width="20.7109375" style="3" customWidth="1"/>
    <col min="4200" max="4200" width="18.140625" style="3" customWidth="1"/>
    <col min="4201" max="4201" width="14.85546875" style="3" bestFit="1" customWidth="1"/>
    <col min="4202" max="4202" width="11.42578125" style="3"/>
    <col min="4203" max="4203" width="17.42578125" style="3" customWidth="1"/>
    <col min="4204" max="4206" width="18.140625" style="3" customWidth="1"/>
    <col min="4207" max="4210" width="11.42578125" style="3"/>
    <col min="4211" max="4211" width="34" style="3" customWidth="1"/>
    <col min="4212" max="4212" width="9.5703125" style="3" customWidth="1"/>
    <col min="4213" max="4213" width="16.7109375" style="3" customWidth="1"/>
    <col min="4214" max="4214" width="55.140625" style="3" customWidth="1"/>
    <col min="4215" max="4215" width="22.5703125" style="3" customWidth="1"/>
    <col min="4216" max="4216" width="23" style="3" customWidth="1"/>
    <col min="4217" max="4217" width="22.85546875" style="3" customWidth="1"/>
    <col min="4218" max="4218" width="23.42578125" style="3" customWidth="1"/>
    <col min="4219" max="4219" width="28.7109375" style="3" customWidth="1"/>
    <col min="4220" max="4220" width="12.7109375" style="3" customWidth="1"/>
    <col min="4221" max="4221" width="11.42578125" style="3"/>
    <col min="4222" max="4222" width="25.28515625" style="3" customWidth="1"/>
    <col min="4223" max="4223" width="15.85546875" style="3" bestFit="1" customWidth="1"/>
    <col min="4224" max="4225" width="18" style="3" bestFit="1" customWidth="1"/>
    <col min="4226" max="4444" width="11.42578125" style="3"/>
    <col min="4445" max="4445" width="15.42578125" style="3" customWidth="1"/>
    <col min="4446" max="4446" width="9.5703125" style="3" customWidth="1"/>
    <col min="4447" max="4447" width="14.42578125" style="3" customWidth="1"/>
    <col min="4448" max="4448" width="49.85546875" style="3" customWidth="1"/>
    <col min="4449" max="4449" width="22.5703125" style="3" customWidth="1"/>
    <col min="4450" max="4450" width="23" style="3" customWidth="1"/>
    <col min="4451" max="4451" width="22.85546875" style="3" customWidth="1"/>
    <col min="4452" max="4452" width="23.42578125" style="3" customWidth="1"/>
    <col min="4453" max="4453" width="22.42578125" style="3" customWidth="1"/>
    <col min="4454" max="4454" width="13.85546875" style="3" customWidth="1"/>
    <col min="4455" max="4455" width="20.7109375" style="3" customWidth="1"/>
    <col min="4456" max="4456" width="18.140625" style="3" customWidth="1"/>
    <col min="4457" max="4457" width="14.85546875" style="3" bestFit="1" customWidth="1"/>
    <col min="4458" max="4458" width="11.42578125" style="3"/>
    <col min="4459" max="4459" width="17.42578125" style="3" customWidth="1"/>
    <col min="4460" max="4462" width="18.140625" style="3" customWidth="1"/>
    <col min="4463" max="4466" width="11.42578125" style="3"/>
    <col min="4467" max="4467" width="34" style="3" customWidth="1"/>
    <col min="4468" max="4468" width="9.5703125" style="3" customWidth="1"/>
    <col min="4469" max="4469" width="16.7109375" style="3" customWidth="1"/>
    <col min="4470" max="4470" width="55.140625" style="3" customWidth="1"/>
    <col min="4471" max="4471" width="22.5703125" style="3" customWidth="1"/>
    <col min="4472" max="4472" width="23" style="3" customWidth="1"/>
    <col min="4473" max="4473" width="22.85546875" style="3" customWidth="1"/>
    <col min="4474" max="4474" width="23.42578125" style="3" customWidth="1"/>
    <col min="4475" max="4475" width="28.7109375" style="3" customWidth="1"/>
    <col min="4476" max="4476" width="12.7109375" style="3" customWidth="1"/>
    <col min="4477" max="4477" width="11.42578125" style="3"/>
    <col min="4478" max="4478" width="25.28515625" style="3" customWidth="1"/>
    <col min="4479" max="4479" width="15.85546875" style="3" bestFit="1" customWidth="1"/>
    <col min="4480" max="4481" width="18" style="3" bestFit="1" customWidth="1"/>
    <col min="4482" max="4700" width="11.42578125" style="3"/>
    <col min="4701" max="4701" width="15.42578125" style="3" customWidth="1"/>
    <col min="4702" max="4702" width="9.5703125" style="3" customWidth="1"/>
    <col min="4703" max="4703" width="14.42578125" style="3" customWidth="1"/>
    <col min="4704" max="4704" width="49.85546875" style="3" customWidth="1"/>
    <col min="4705" max="4705" width="22.5703125" style="3" customWidth="1"/>
    <col min="4706" max="4706" width="23" style="3" customWidth="1"/>
    <col min="4707" max="4707" width="22.85546875" style="3" customWidth="1"/>
    <col min="4708" max="4708" width="23.42578125" style="3" customWidth="1"/>
    <col min="4709" max="4709" width="22.42578125" style="3" customWidth="1"/>
    <col min="4710" max="4710" width="13.85546875" style="3" customWidth="1"/>
    <col min="4711" max="4711" width="20.7109375" style="3" customWidth="1"/>
    <col min="4712" max="4712" width="18.140625" style="3" customWidth="1"/>
    <col min="4713" max="4713" width="14.85546875" style="3" bestFit="1" customWidth="1"/>
    <col min="4714" max="4714" width="11.42578125" style="3"/>
    <col min="4715" max="4715" width="17.42578125" style="3" customWidth="1"/>
    <col min="4716" max="4718" width="18.140625" style="3" customWidth="1"/>
    <col min="4719" max="4722" width="11.42578125" style="3"/>
    <col min="4723" max="4723" width="34" style="3" customWidth="1"/>
    <col min="4724" max="4724" width="9.5703125" style="3" customWidth="1"/>
    <col min="4725" max="4725" width="16.7109375" style="3" customWidth="1"/>
    <col min="4726" max="4726" width="55.140625" style="3" customWidth="1"/>
    <col min="4727" max="4727" width="22.5703125" style="3" customWidth="1"/>
    <col min="4728" max="4728" width="23" style="3" customWidth="1"/>
    <col min="4729" max="4729" width="22.85546875" style="3" customWidth="1"/>
    <col min="4730" max="4730" width="23.42578125" style="3" customWidth="1"/>
    <col min="4731" max="4731" width="28.7109375" style="3" customWidth="1"/>
    <col min="4732" max="4732" width="12.7109375" style="3" customWidth="1"/>
    <col min="4733" max="4733" width="11.42578125" style="3"/>
    <col min="4734" max="4734" width="25.28515625" style="3" customWidth="1"/>
    <col min="4735" max="4735" width="15.85546875" style="3" bestFit="1" customWidth="1"/>
    <col min="4736" max="4737" width="18" style="3" bestFit="1" customWidth="1"/>
    <col min="4738" max="4956" width="11.42578125" style="3"/>
    <col min="4957" max="4957" width="15.42578125" style="3" customWidth="1"/>
    <col min="4958" max="4958" width="9.5703125" style="3" customWidth="1"/>
    <col min="4959" max="4959" width="14.42578125" style="3" customWidth="1"/>
    <col min="4960" max="4960" width="49.85546875" style="3" customWidth="1"/>
    <col min="4961" max="4961" width="22.5703125" style="3" customWidth="1"/>
    <col min="4962" max="4962" width="23" style="3" customWidth="1"/>
    <col min="4963" max="4963" width="22.85546875" style="3" customWidth="1"/>
    <col min="4964" max="4964" width="23.42578125" style="3" customWidth="1"/>
    <col min="4965" max="4965" width="22.42578125" style="3" customWidth="1"/>
    <col min="4966" max="4966" width="13.85546875" style="3" customWidth="1"/>
    <col min="4967" max="4967" width="20.7109375" style="3" customWidth="1"/>
    <col min="4968" max="4968" width="18.140625" style="3" customWidth="1"/>
    <col min="4969" max="4969" width="14.85546875" style="3" bestFit="1" customWidth="1"/>
    <col min="4970" max="4970" width="11.42578125" style="3"/>
    <col min="4971" max="4971" width="17.42578125" style="3" customWidth="1"/>
    <col min="4972" max="4974" width="18.140625" style="3" customWidth="1"/>
    <col min="4975" max="4978" width="11.42578125" style="3"/>
    <col min="4979" max="4979" width="34" style="3" customWidth="1"/>
    <col min="4980" max="4980" width="9.5703125" style="3" customWidth="1"/>
    <col min="4981" max="4981" width="16.7109375" style="3" customWidth="1"/>
    <col min="4982" max="4982" width="55.140625" style="3" customWidth="1"/>
    <col min="4983" max="4983" width="22.5703125" style="3" customWidth="1"/>
    <col min="4984" max="4984" width="23" style="3" customWidth="1"/>
    <col min="4985" max="4985" width="22.85546875" style="3" customWidth="1"/>
    <col min="4986" max="4986" width="23.42578125" style="3" customWidth="1"/>
    <col min="4987" max="4987" width="28.7109375" style="3" customWidth="1"/>
    <col min="4988" max="4988" width="12.7109375" style="3" customWidth="1"/>
    <col min="4989" max="4989" width="11.42578125" style="3"/>
    <col min="4990" max="4990" width="25.28515625" style="3" customWidth="1"/>
    <col min="4991" max="4991" width="15.85546875" style="3" bestFit="1" customWidth="1"/>
    <col min="4992" max="4993" width="18" style="3" bestFit="1" customWidth="1"/>
    <col min="4994" max="5212" width="11.42578125" style="3"/>
    <col min="5213" max="5213" width="15.42578125" style="3" customWidth="1"/>
    <col min="5214" max="5214" width="9.5703125" style="3" customWidth="1"/>
    <col min="5215" max="5215" width="14.42578125" style="3" customWidth="1"/>
    <col min="5216" max="5216" width="49.85546875" style="3" customWidth="1"/>
    <col min="5217" max="5217" width="22.5703125" style="3" customWidth="1"/>
    <col min="5218" max="5218" width="23" style="3" customWidth="1"/>
    <col min="5219" max="5219" width="22.85546875" style="3" customWidth="1"/>
    <col min="5220" max="5220" width="23.42578125" style="3" customWidth="1"/>
    <col min="5221" max="5221" width="22.42578125" style="3" customWidth="1"/>
    <col min="5222" max="5222" width="13.85546875" style="3" customWidth="1"/>
    <col min="5223" max="5223" width="20.7109375" style="3" customWidth="1"/>
    <col min="5224" max="5224" width="18.140625" style="3" customWidth="1"/>
    <col min="5225" max="5225" width="14.85546875" style="3" bestFit="1" customWidth="1"/>
    <col min="5226" max="5226" width="11.42578125" style="3"/>
    <col min="5227" max="5227" width="17.42578125" style="3" customWidth="1"/>
    <col min="5228" max="5230" width="18.140625" style="3" customWidth="1"/>
    <col min="5231" max="5234" width="11.42578125" style="3"/>
    <col min="5235" max="5235" width="34" style="3" customWidth="1"/>
    <col min="5236" max="5236" width="9.5703125" style="3" customWidth="1"/>
    <col min="5237" max="5237" width="16.7109375" style="3" customWidth="1"/>
    <col min="5238" max="5238" width="55.140625" style="3" customWidth="1"/>
    <col min="5239" max="5239" width="22.5703125" style="3" customWidth="1"/>
    <col min="5240" max="5240" width="23" style="3" customWidth="1"/>
    <col min="5241" max="5241" width="22.85546875" style="3" customWidth="1"/>
    <col min="5242" max="5242" width="23.42578125" style="3" customWidth="1"/>
    <col min="5243" max="5243" width="28.7109375" style="3" customWidth="1"/>
    <col min="5244" max="5244" width="12.7109375" style="3" customWidth="1"/>
    <col min="5245" max="5245" width="11.42578125" style="3"/>
    <col min="5246" max="5246" width="25.28515625" style="3" customWidth="1"/>
    <col min="5247" max="5247" width="15.85546875" style="3" bestFit="1" customWidth="1"/>
    <col min="5248" max="5249" width="18" style="3" bestFit="1" customWidth="1"/>
    <col min="5250" max="5468" width="11.42578125" style="3"/>
    <col min="5469" max="5469" width="15.42578125" style="3" customWidth="1"/>
    <col min="5470" max="5470" width="9.5703125" style="3" customWidth="1"/>
    <col min="5471" max="5471" width="14.42578125" style="3" customWidth="1"/>
    <col min="5472" max="5472" width="49.85546875" style="3" customWidth="1"/>
    <col min="5473" max="5473" width="22.5703125" style="3" customWidth="1"/>
    <col min="5474" max="5474" width="23" style="3" customWidth="1"/>
    <col min="5475" max="5475" width="22.85546875" style="3" customWidth="1"/>
    <col min="5476" max="5476" width="23.42578125" style="3" customWidth="1"/>
    <col min="5477" max="5477" width="22.42578125" style="3" customWidth="1"/>
    <col min="5478" max="5478" width="13.85546875" style="3" customWidth="1"/>
    <col min="5479" max="5479" width="20.7109375" style="3" customWidth="1"/>
    <col min="5480" max="5480" width="18.140625" style="3" customWidth="1"/>
    <col min="5481" max="5481" width="14.85546875" style="3" bestFit="1" customWidth="1"/>
    <col min="5482" max="5482" width="11.42578125" style="3"/>
    <col min="5483" max="5483" width="17.42578125" style="3" customWidth="1"/>
    <col min="5484" max="5486" width="18.140625" style="3" customWidth="1"/>
    <col min="5487" max="5490" width="11.42578125" style="3"/>
    <col min="5491" max="5491" width="34" style="3" customWidth="1"/>
    <col min="5492" max="5492" width="9.5703125" style="3" customWidth="1"/>
    <col min="5493" max="5493" width="16.7109375" style="3" customWidth="1"/>
    <col min="5494" max="5494" width="55.140625" style="3" customWidth="1"/>
    <col min="5495" max="5495" width="22.5703125" style="3" customWidth="1"/>
    <col min="5496" max="5496" width="23" style="3" customWidth="1"/>
    <col min="5497" max="5497" width="22.85546875" style="3" customWidth="1"/>
    <col min="5498" max="5498" width="23.42578125" style="3" customWidth="1"/>
    <col min="5499" max="5499" width="28.7109375" style="3" customWidth="1"/>
    <col min="5500" max="5500" width="12.7109375" style="3" customWidth="1"/>
    <col min="5501" max="5501" width="11.42578125" style="3"/>
    <col min="5502" max="5502" width="25.28515625" style="3" customWidth="1"/>
    <col min="5503" max="5503" width="15.85546875" style="3" bestFit="1" customWidth="1"/>
    <col min="5504" max="5505" width="18" style="3" bestFit="1" customWidth="1"/>
    <col min="5506" max="5724" width="11.42578125" style="3"/>
    <col min="5725" max="5725" width="15.42578125" style="3" customWidth="1"/>
    <col min="5726" max="5726" width="9.5703125" style="3" customWidth="1"/>
    <col min="5727" max="5727" width="14.42578125" style="3" customWidth="1"/>
    <col min="5728" max="5728" width="49.85546875" style="3" customWidth="1"/>
    <col min="5729" max="5729" width="22.5703125" style="3" customWidth="1"/>
    <col min="5730" max="5730" width="23" style="3" customWidth="1"/>
    <col min="5731" max="5731" width="22.85546875" style="3" customWidth="1"/>
    <col min="5732" max="5732" width="23.42578125" style="3" customWidth="1"/>
    <col min="5733" max="5733" width="22.42578125" style="3" customWidth="1"/>
    <col min="5734" max="5734" width="13.85546875" style="3" customWidth="1"/>
    <col min="5735" max="5735" width="20.7109375" style="3" customWidth="1"/>
    <col min="5736" max="5736" width="18.140625" style="3" customWidth="1"/>
    <col min="5737" max="5737" width="14.85546875" style="3" bestFit="1" customWidth="1"/>
    <col min="5738" max="5738" width="11.42578125" style="3"/>
    <col min="5739" max="5739" width="17.42578125" style="3" customWidth="1"/>
    <col min="5740" max="5742" width="18.140625" style="3" customWidth="1"/>
    <col min="5743" max="5746" width="11.42578125" style="3"/>
    <col min="5747" max="5747" width="34" style="3" customWidth="1"/>
    <col min="5748" max="5748" width="9.5703125" style="3" customWidth="1"/>
    <col min="5749" max="5749" width="16.7109375" style="3" customWidth="1"/>
    <col min="5750" max="5750" width="55.140625" style="3" customWidth="1"/>
    <col min="5751" max="5751" width="22.5703125" style="3" customWidth="1"/>
    <col min="5752" max="5752" width="23" style="3" customWidth="1"/>
    <col min="5753" max="5753" width="22.85546875" style="3" customWidth="1"/>
    <col min="5754" max="5754" width="23.42578125" style="3" customWidth="1"/>
    <col min="5755" max="5755" width="28.7109375" style="3" customWidth="1"/>
    <col min="5756" max="5756" width="12.7109375" style="3" customWidth="1"/>
    <col min="5757" max="5757" width="11.42578125" style="3"/>
    <col min="5758" max="5758" width="25.28515625" style="3" customWidth="1"/>
    <col min="5759" max="5759" width="15.85546875" style="3" bestFit="1" customWidth="1"/>
    <col min="5760" max="5761" width="18" style="3" bestFit="1" customWidth="1"/>
    <col min="5762" max="5980" width="11.42578125" style="3"/>
    <col min="5981" max="5981" width="15.42578125" style="3" customWidth="1"/>
    <col min="5982" max="5982" width="9.5703125" style="3" customWidth="1"/>
    <col min="5983" max="5983" width="14.42578125" style="3" customWidth="1"/>
    <col min="5984" max="5984" width="49.85546875" style="3" customWidth="1"/>
    <col min="5985" max="5985" width="22.5703125" style="3" customWidth="1"/>
    <col min="5986" max="5986" width="23" style="3" customWidth="1"/>
    <col min="5987" max="5987" width="22.85546875" style="3" customWidth="1"/>
    <col min="5988" max="5988" width="23.42578125" style="3" customWidth="1"/>
    <col min="5989" max="5989" width="22.42578125" style="3" customWidth="1"/>
    <col min="5990" max="5990" width="13.85546875" style="3" customWidth="1"/>
    <col min="5991" max="5991" width="20.7109375" style="3" customWidth="1"/>
    <col min="5992" max="5992" width="18.140625" style="3" customWidth="1"/>
    <col min="5993" max="5993" width="14.85546875" style="3" bestFit="1" customWidth="1"/>
    <col min="5994" max="5994" width="11.42578125" style="3"/>
    <col min="5995" max="5995" width="17.42578125" style="3" customWidth="1"/>
    <col min="5996" max="5998" width="18.140625" style="3" customWidth="1"/>
    <col min="5999" max="6002" width="11.42578125" style="3"/>
    <col min="6003" max="6003" width="34" style="3" customWidth="1"/>
    <col min="6004" max="6004" width="9.5703125" style="3" customWidth="1"/>
    <col min="6005" max="6005" width="16.7109375" style="3" customWidth="1"/>
    <col min="6006" max="6006" width="55.140625" style="3" customWidth="1"/>
    <col min="6007" max="6007" width="22.5703125" style="3" customWidth="1"/>
    <col min="6008" max="6008" width="23" style="3" customWidth="1"/>
    <col min="6009" max="6009" width="22.85546875" style="3" customWidth="1"/>
    <col min="6010" max="6010" width="23.42578125" style="3" customWidth="1"/>
    <col min="6011" max="6011" width="28.7109375" style="3" customWidth="1"/>
    <col min="6012" max="6012" width="12.7109375" style="3" customWidth="1"/>
    <col min="6013" max="6013" width="11.42578125" style="3"/>
    <col min="6014" max="6014" width="25.28515625" style="3" customWidth="1"/>
    <col min="6015" max="6015" width="15.85546875" style="3" bestFit="1" customWidth="1"/>
    <col min="6016" max="6017" width="18" style="3" bestFit="1" customWidth="1"/>
    <col min="6018" max="6236" width="11.42578125" style="3"/>
    <col min="6237" max="6237" width="15.42578125" style="3" customWidth="1"/>
    <col min="6238" max="6238" width="9.5703125" style="3" customWidth="1"/>
    <col min="6239" max="6239" width="14.42578125" style="3" customWidth="1"/>
    <col min="6240" max="6240" width="49.85546875" style="3" customWidth="1"/>
    <col min="6241" max="6241" width="22.5703125" style="3" customWidth="1"/>
    <col min="6242" max="6242" width="23" style="3" customWidth="1"/>
    <col min="6243" max="6243" width="22.85546875" style="3" customWidth="1"/>
    <col min="6244" max="6244" width="23.42578125" style="3" customWidth="1"/>
    <col min="6245" max="6245" width="22.42578125" style="3" customWidth="1"/>
    <col min="6246" max="6246" width="13.85546875" style="3" customWidth="1"/>
    <col min="6247" max="6247" width="20.7109375" style="3" customWidth="1"/>
    <col min="6248" max="6248" width="18.140625" style="3" customWidth="1"/>
    <col min="6249" max="6249" width="14.85546875" style="3" bestFit="1" customWidth="1"/>
    <col min="6250" max="6250" width="11.42578125" style="3"/>
    <col min="6251" max="6251" width="17.42578125" style="3" customWidth="1"/>
    <col min="6252" max="6254" width="18.140625" style="3" customWidth="1"/>
    <col min="6255" max="6258" width="11.42578125" style="3"/>
    <col min="6259" max="6259" width="34" style="3" customWidth="1"/>
    <col min="6260" max="6260" width="9.5703125" style="3" customWidth="1"/>
    <col min="6261" max="6261" width="16.7109375" style="3" customWidth="1"/>
    <col min="6262" max="6262" width="55.140625" style="3" customWidth="1"/>
    <col min="6263" max="6263" width="22.5703125" style="3" customWidth="1"/>
    <col min="6264" max="6264" width="23" style="3" customWidth="1"/>
    <col min="6265" max="6265" width="22.85546875" style="3" customWidth="1"/>
    <col min="6266" max="6266" width="23.42578125" style="3" customWidth="1"/>
    <col min="6267" max="6267" width="28.7109375" style="3" customWidth="1"/>
    <col min="6268" max="6268" width="12.7109375" style="3" customWidth="1"/>
    <col min="6269" max="6269" width="11.42578125" style="3"/>
    <col min="6270" max="6270" width="25.28515625" style="3" customWidth="1"/>
    <col min="6271" max="6271" width="15.85546875" style="3" bestFit="1" customWidth="1"/>
    <col min="6272" max="6273" width="18" style="3" bestFit="1" customWidth="1"/>
    <col min="6274" max="6492" width="11.42578125" style="3"/>
    <col min="6493" max="6493" width="15.42578125" style="3" customWidth="1"/>
    <col min="6494" max="6494" width="9.5703125" style="3" customWidth="1"/>
    <col min="6495" max="6495" width="14.42578125" style="3" customWidth="1"/>
    <col min="6496" max="6496" width="49.85546875" style="3" customWidth="1"/>
    <col min="6497" max="6497" width="22.5703125" style="3" customWidth="1"/>
    <col min="6498" max="6498" width="23" style="3" customWidth="1"/>
    <col min="6499" max="6499" width="22.85546875" style="3" customWidth="1"/>
    <col min="6500" max="6500" width="23.42578125" style="3" customWidth="1"/>
    <col min="6501" max="6501" width="22.42578125" style="3" customWidth="1"/>
    <col min="6502" max="6502" width="13.85546875" style="3" customWidth="1"/>
    <col min="6503" max="6503" width="20.7109375" style="3" customWidth="1"/>
    <col min="6504" max="6504" width="18.140625" style="3" customWidth="1"/>
    <col min="6505" max="6505" width="14.85546875" style="3" bestFit="1" customWidth="1"/>
    <col min="6506" max="6506" width="11.42578125" style="3"/>
    <col min="6507" max="6507" width="17.42578125" style="3" customWidth="1"/>
    <col min="6508" max="6510" width="18.140625" style="3" customWidth="1"/>
    <col min="6511" max="6514" width="11.42578125" style="3"/>
    <col min="6515" max="6515" width="34" style="3" customWidth="1"/>
    <col min="6516" max="6516" width="9.5703125" style="3" customWidth="1"/>
    <col min="6517" max="6517" width="16.7109375" style="3" customWidth="1"/>
    <col min="6518" max="6518" width="55.140625" style="3" customWidth="1"/>
    <col min="6519" max="6519" width="22.5703125" style="3" customWidth="1"/>
    <col min="6520" max="6520" width="23" style="3" customWidth="1"/>
    <col min="6521" max="6521" width="22.85546875" style="3" customWidth="1"/>
    <col min="6522" max="6522" width="23.42578125" style="3" customWidth="1"/>
    <col min="6523" max="6523" width="28.7109375" style="3" customWidth="1"/>
    <col min="6524" max="6524" width="12.7109375" style="3" customWidth="1"/>
    <col min="6525" max="6525" width="11.42578125" style="3"/>
    <col min="6526" max="6526" width="25.28515625" style="3" customWidth="1"/>
    <col min="6527" max="6527" width="15.85546875" style="3" bestFit="1" customWidth="1"/>
    <col min="6528" max="6529" width="18" style="3" bestFit="1" customWidth="1"/>
    <col min="6530" max="6748" width="11.42578125" style="3"/>
    <col min="6749" max="6749" width="15.42578125" style="3" customWidth="1"/>
    <col min="6750" max="6750" width="9.5703125" style="3" customWidth="1"/>
    <col min="6751" max="6751" width="14.42578125" style="3" customWidth="1"/>
    <col min="6752" max="6752" width="49.85546875" style="3" customWidth="1"/>
    <col min="6753" max="6753" width="22.5703125" style="3" customWidth="1"/>
    <col min="6754" max="6754" width="23" style="3" customWidth="1"/>
    <col min="6755" max="6755" width="22.85546875" style="3" customWidth="1"/>
    <col min="6756" max="6756" width="23.42578125" style="3" customWidth="1"/>
    <col min="6757" max="6757" width="22.42578125" style="3" customWidth="1"/>
    <col min="6758" max="6758" width="13.85546875" style="3" customWidth="1"/>
    <col min="6759" max="6759" width="20.7109375" style="3" customWidth="1"/>
    <col min="6760" max="6760" width="18.140625" style="3" customWidth="1"/>
    <col min="6761" max="6761" width="14.85546875" style="3" bestFit="1" customWidth="1"/>
    <col min="6762" max="6762" width="11.42578125" style="3"/>
    <col min="6763" max="6763" width="17.42578125" style="3" customWidth="1"/>
    <col min="6764" max="6766" width="18.140625" style="3" customWidth="1"/>
    <col min="6767" max="6770" width="11.42578125" style="3"/>
    <col min="6771" max="6771" width="34" style="3" customWidth="1"/>
    <col min="6772" max="6772" width="9.5703125" style="3" customWidth="1"/>
    <col min="6773" max="6773" width="16.7109375" style="3" customWidth="1"/>
    <col min="6774" max="6774" width="55.140625" style="3" customWidth="1"/>
    <col min="6775" max="6775" width="22.5703125" style="3" customWidth="1"/>
    <col min="6776" max="6776" width="23" style="3" customWidth="1"/>
    <col min="6777" max="6777" width="22.85546875" style="3" customWidth="1"/>
    <col min="6778" max="6778" width="23.42578125" style="3" customWidth="1"/>
    <col min="6779" max="6779" width="28.7109375" style="3" customWidth="1"/>
    <col min="6780" max="6780" width="12.7109375" style="3" customWidth="1"/>
    <col min="6781" max="6781" width="11.42578125" style="3"/>
    <col min="6782" max="6782" width="25.28515625" style="3" customWidth="1"/>
    <col min="6783" max="6783" width="15.85546875" style="3" bestFit="1" customWidth="1"/>
    <col min="6784" max="6785" width="18" style="3" bestFit="1" customWidth="1"/>
    <col min="6786" max="7004" width="11.42578125" style="3"/>
    <col min="7005" max="7005" width="15.42578125" style="3" customWidth="1"/>
    <col min="7006" max="7006" width="9.5703125" style="3" customWidth="1"/>
    <col min="7007" max="7007" width="14.42578125" style="3" customWidth="1"/>
    <col min="7008" max="7008" width="49.85546875" style="3" customWidth="1"/>
    <col min="7009" max="7009" width="22.5703125" style="3" customWidth="1"/>
    <col min="7010" max="7010" width="23" style="3" customWidth="1"/>
    <col min="7011" max="7011" width="22.85546875" style="3" customWidth="1"/>
    <col min="7012" max="7012" width="23.42578125" style="3" customWidth="1"/>
    <col min="7013" max="7013" width="22.42578125" style="3" customWidth="1"/>
    <col min="7014" max="7014" width="13.85546875" style="3" customWidth="1"/>
    <col min="7015" max="7015" width="20.7109375" style="3" customWidth="1"/>
    <col min="7016" max="7016" width="18.140625" style="3" customWidth="1"/>
    <col min="7017" max="7017" width="14.85546875" style="3" bestFit="1" customWidth="1"/>
    <col min="7018" max="7018" width="11.42578125" style="3"/>
    <col min="7019" max="7019" width="17.42578125" style="3" customWidth="1"/>
    <col min="7020" max="7022" width="18.140625" style="3" customWidth="1"/>
    <col min="7023" max="7026" width="11.42578125" style="3"/>
    <col min="7027" max="7027" width="34" style="3" customWidth="1"/>
    <col min="7028" max="7028" width="9.5703125" style="3" customWidth="1"/>
    <col min="7029" max="7029" width="16.7109375" style="3" customWidth="1"/>
    <col min="7030" max="7030" width="55.140625" style="3" customWidth="1"/>
    <col min="7031" max="7031" width="22.5703125" style="3" customWidth="1"/>
    <col min="7032" max="7032" width="23" style="3" customWidth="1"/>
    <col min="7033" max="7033" width="22.85546875" style="3" customWidth="1"/>
    <col min="7034" max="7034" width="23.42578125" style="3" customWidth="1"/>
    <col min="7035" max="7035" width="28.7109375" style="3" customWidth="1"/>
    <col min="7036" max="7036" width="12.7109375" style="3" customWidth="1"/>
    <col min="7037" max="7037" width="11.42578125" style="3"/>
    <col min="7038" max="7038" width="25.28515625" style="3" customWidth="1"/>
    <col min="7039" max="7039" width="15.85546875" style="3" bestFit="1" customWidth="1"/>
    <col min="7040" max="7041" width="18" style="3" bestFit="1" customWidth="1"/>
    <col min="7042" max="7260" width="11.42578125" style="3"/>
    <col min="7261" max="7261" width="15.42578125" style="3" customWidth="1"/>
    <col min="7262" max="7262" width="9.5703125" style="3" customWidth="1"/>
    <col min="7263" max="7263" width="14.42578125" style="3" customWidth="1"/>
    <col min="7264" max="7264" width="49.85546875" style="3" customWidth="1"/>
    <col min="7265" max="7265" width="22.5703125" style="3" customWidth="1"/>
    <col min="7266" max="7266" width="23" style="3" customWidth="1"/>
    <col min="7267" max="7267" width="22.85546875" style="3" customWidth="1"/>
    <col min="7268" max="7268" width="23.42578125" style="3" customWidth="1"/>
    <col min="7269" max="7269" width="22.42578125" style="3" customWidth="1"/>
    <col min="7270" max="7270" width="13.85546875" style="3" customWidth="1"/>
    <col min="7271" max="7271" width="20.7109375" style="3" customWidth="1"/>
    <col min="7272" max="7272" width="18.140625" style="3" customWidth="1"/>
    <col min="7273" max="7273" width="14.85546875" style="3" bestFit="1" customWidth="1"/>
    <col min="7274" max="7274" width="11.42578125" style="3"/>
    <col min="7275" max="7275" width="17.42578125" style="3" customWidth="1"/>
    <col min="7276" max="7278" width="18.140625" style="3" customWidth="1"/>
    <col min="7279" max="7282" width="11.42578125" style="3"/>
    <col min="7283" max="7283" width="34" style="3" customWidth="1"/>
    <col min="7284" max="7284" width="9.5703125" style="3" customWidth="1"/>
    <col min="7285" max="7285" width="16.7109375" style="3" customWidth="1"/>
    <col min="7286" max="7286" width="55.140625" style="3" customWidth="1"/>
    <col min="7287" max="7287" width="22.5703125" style="3" customWidth="1"/>
    <col min="7288" max="7288" width="23" style="3" customWidth="1"/>
    <col min="7289" max="7289" width="22.85546875" style="3" customWidth="1"/>
    <col min="7290" max="7290" width="23.42578125" style="3" customWidth="1"/>
    <col min="7291" max="7291" width="28.7109375" style="3" customWidth="1"/>
    <col min="7292" max="7292" width="12.7109375" style="3" customWidth="1"/>
    <col min="7293" max="7293" width="11.42578125" style="3"/>
    <col min="7294" max="7294" width="25.28515625" style="3" customWidth="1"/>
    <col min="7295" max="7295" width="15.85546875" style="3" bestFit="1" customWidth="1"/>
    <col min="7296" max="7297" width="18" style="3" bestFit="1" customWidth="1"/>
    <col min="7298" max="7516" width="11.42578125" style="3"/>
    <col min="7517" max="7517" width="15.42578125" style="3" customWidth="1"/>
    <col min="7518" max="7518" width="9.5703125" style="3" customWidth="1"/>
    <col min="7519" max="7519" width="14.42578125" style="3" customWidth="1"/>
    <col min="7520" max="7520" width="49.85546875" style="3" customWidth="1"/>
    <col min="7521" max="7521" width="22.5703125" style="3" customWidth="1"/>
    <col min="7522" max="7522" width="23" style="3" customWidth="1"/>
    <col min="7523" max="7523" width="22.85546875" style="3" customWidth="1"/>
    <col min="7524" max="7524" width="23.42578125" style="3" customWidth="1"/>
    <col min="7525" max="7525" width="22.42578125" style="3" customWidth="1"/>
    <col min="7526" max="7526" width="13.85546875" style="3" customWidth="1"/>
    <col min="7527" max="7527" width="20.7109375" style="3" customWidth="1"/>
    <col min="7528" max="7528" width="18.140625" style="3" customWidth="1"/>
    <col min="7529" max="7529" width="14.85546875" style="3" bestFit="1" customWidth="1"/>
    <col min="7530" max="7530" width="11.42578125" style="3"/>
    <col min="7531" max="7531" width="17.42578125" style="3" customWidth="1"/>
    <col min="7532" max="7534" width="18.140625" style="3" customWidth="1"/>
    <col min="7535" max="7538" width="11.42578125" style="3"/>
    <col min="7539" max="7539" width="34" style="3" customWidth="1"/>
    <col min="7540" max="7540" width="9.5703125" style="3" customWidth="1"/>
    <col min="7541" max="7541" width="16.7109375" style="3" customWidth="1"/>
    <col min="7542" max="7542" width="55.140625" style="3" customWidth="1"/>
    <col min="7543" max="7543" width="22.5703125" style="3" customWidth="1"/>
    <col min="7544" max="7544" width="23" style="3" customWidth="1"/>
    <col min="7545" max="7545" width="22.85546875" style="3" customWidth="1"/>
    <col min="7546" max="7546" width="23.42578125" style="3" customWidth="1"/>
    <col min="7547" max="7547" width="28.7109375" style="3" customWidth="1"/>
    <col min="7548" max="7548" width="12.7109375" style="3" customWidth="1"/>
    <col min="7549" max="7549" width="11.42578125" style="3"/>
    <col min="7550" max="7550" width="25.28515625" style="3" customWidth="1"/>
    <col min="7551" max="7551" width="15.85546875" style="3" bestFit="1" customWidth="1"/>
    <col min="7552" max="7553" width="18" style="3" bestFit="1" customWidth="1"/>
    <col min="7554" max="7772" width="11.42578125" style="3"/>
    <col min="7773" max="7773" width="15.42578125" style="3" customWidth="1"/>
    <col min="7774" max="7774" width="9.5703125" style="3" customWidth="1"/>
    <col min="7775" max="7775" width="14.42578125" style="3" customWidth="1"/>
    <col min="7776" max="7776" width="49.85546875" style="3" customWidth="1"/>
    <col min="7777" max="7777" width="22.5703125" style="3" customWidth="1"/>
    <col min="7778" max="7778" width="23" style="3" customWidth="1"/>
    <col min="7779" max="7779" width="22.85546875" style="3" customWidth="1"/>
    <col min="7780" max="7780" width="23.42578125" style="3" customWidth="1"/>
    <col min="7781" max="7781" width="22.42578125" style="3" customWidth="1"/>
    <col min="7782" max="7782" width="13.85546875" style="3" customWidth="1"/>
    <col min="7783" max="7783" width="20.7109375" style="3" customWidth="1"/>
    <col min="7784" max="7784" width="18.140625" style="3" customWidth="1"/>
    <col min="7785" max="7785" width="14.85546875" style="3" bestFit="1" customWidth="1"/>
    <col min="7786" max="7786" width="11.42578125" style="3"/>
    <col min="7787" max="7787" width="17.42578125" style="3" customWidth="1"/>
    <col min="7788" max="7790" width="18.140625" style="3" customWidth="1"/>
    <col min="7791" max="7794" width="11.42578125" style="3"/>
    <col min="7795" max="7795" width="34" style="3" customWidth="1"/>
    <col min="7796" max="7796" width="9.5703125" style="3" customWidth="1"/>
    <col min="7797" max="7797" width="16.7109375" style="3" customWidth="1"/>
    <col min="7798" max="7798" width="55.140625" style="3" customWidth="1"/>
    <col min="7799" max="7799" width="22.5703125" style="3" customWidth="1"/>
    <col min="7800" max="7800" width="23" style="3" customWidth="1"/>
    <col min="7801" max="7801" width="22.85546875" style="3" customWidth="1"/>
    <col min="7802" max="7802" width="23.42578125" style="3" customWidth="1"/>
    <col min="7803" max="7803" width="28.7109375" style="3" customWidth="1"/>
    <col min="7804" max="7804" width="12.7109375" style="3" customWidth="1"/>
    <col min="7805" max="7805" width="11.42578125" style="3"/>
    <col min="7806" max="7806" width="25.28515625" style="3" customWidth="1"/>
    <col min="7807" max="7807" width="15.85546875" style="3" bestFit="1" customWidth="1"/>
    <col min="7808" max="7809" width="18" style="3" bestFit="1" customWidth="1"/>
    <col min="7810" max="8028" width="11.42578125" style="3"/>
    <col min="8029" max="8029" width="15.42578125" style="3" customWidth="1"/>
    <col min="8030" max="8030" width="9.5703125" style="3" customWidth="1"/>
    <col min="8031" max="8031" width="14.42578125" style="3" customWidth="1"/>
    <col min="8032" max="8032" width="49.85546875" style="3" customWidth="1"/>
    <col min="8033" max="8033" width="22.5703125" style="3" customWidth="1"/>
    <col min="8034" max="8034" width="23" style="3" customWidth="1"/>
    <col min="8035" max="8035" width="22.85546875" style="3" customWidth="1"/>
    <col min="8036" max="8036" width="23.42578125" style="3" customWidth="1"/>
    <col min="8037" max="8037" width="22.42578125" style="3" customWidth="1"/>
    <col min="8038" max="8038" width="13.85546875" style="3" customWidth="1"/>
    <col min="8039" max="8039" width="20.7109375" style="3" customWidth="1"/>
    <col min="8040" max="8040" width="18.140625" style="3" customWidth="1"/>
    <col min="8041" max="8041" width="14.85546875" style="3" bestFit="1" customWidth="1"/>
    <col min="8042" max="8042" width="11.42578125" style="3"/>
    <col min="8043" max="8043" width="17.42578125" style="3" customWidth="1"/>
    <col min="8044" max="8046" width="18.140625" style="3" customWidth="1"/>
    <col min="8047" max="8050" width="11.42578125" style="3"/>
    <col min="8051" max="8051" width="34" style="3" customWidth="1"/>
    <col min="8052" max="8052" width="9.5703125" style="3" customWidth="1"/>
    <col min="8053" max="8053" width="16.7109375" style="3" customWidth="1"/>
    <col min="8054" max="8054" width="55.140625" style="3" customWidth="1"/>
    <col min="8055" max="8055" width="22.5703125" style="3" customWidth="1"/>
    <col min="8056" max="8056" width="23" style="3" customWidth="1"/>
    <col min="8057" max="8057" width="22.85546875" style="3" customWidth="1"/>
    <col min="8058" max="8058" width="23.42578125" style="3" customWidth="1"/>
    <col min="8059" max="8059" width="28.7109375" style="3" customWidth="1"/>
    <col min="8060" max="8060" width="12.7109375" style="3" customWidth="1"/>
    <col min="8061" max="8061" width="11.42578125" style="3"/>
    <col min="8062" max="8062" width="25.28515625" style="3" customWidth="1"/>
    <col min="8063" max="8063" width="15.85546875" style="3" bestFit="1" customWidth="1"/>
    <col min="8064" max="8065" width="18" style="3" bestFit="1" customWidth="1"/>
    <col min="8066" max="8284" width="11.42578125" style="3"/>
    <col min="8285" max="8285" width="15.42578125" style="3" customWidth="1"/>
    <col min="8286" max="8286" width="9.5703125" style="3" customWidth="1"/>
    <col min="8287" max="8287" width="14.42578125" style="3" customWidth="1"/>
    <col min="8288" max="8288" width="49.85546875" style="3" customWidth="1"/>
    <col min="8289" max="8289" width="22.5703125" style="3" customWidth="1"/>
    <col min="8290" max="8290" width="23" style="3" customWidth="1"/>
    <col min="8291" max="8291" width="22.85546875" style="3" customWidth="1"/>
    <col min="8292" max="8292" width="23.42578125" style="3" customWidth="1"/>
    <col min="8293" max="8293" width="22.42578125" style="3" customWidth="1"/>
    <col min="8294" max="8294" width="13.85546875" style="3" customWidth="1"/>
    <col min="8295" max="8295" width="20.7109375" style="3" customWidth="1"/>
    <col min="8296" max="8296" width="18.140625" style="3" customWidth="1"/>
    <col min="8297" max="8297" width="14.85546875" style="3" bestFit="1" customWidth="1"/>
    <col min="8298" max="8298" width="11.42578125" style="3"/>
    <col min="8299" max="8299" width="17.42578125" style="3" customWidth="1"/>
    <col min="8300" max="8302" width="18.140625" style="3" customWidth="1"/>
    <col min="8303" max="8306" width="11.42578125" style="3"/>
    <col min="8307" max="8307" width="34" style="3" customWidth="1"/>
    <col min="8308" max="8308" width="9.5703125" style="3" customWidth="1"/>
    <col min="8309" max="8309" width="16.7109375" style="3" customWidth="1"/>
    <col min="8310" max="8310" width="55.140625" style="3" customWidth="1"/>
    <col min="8311" max="8311" width="22.5703125" style="3" customWidth="1"/>
    <col min="8312" max="8312" width="23" style="3" customWidth="1"/>
    <col min="8313" max="8313" width="22.85546875" style="3" customWidth="1"/>
    <col min="8314" max="8314" width="23.42578125" style="3" customWidth="1"/>
    <col min="8315" max="8315" width="28.7109375" style="3" customWidth="1"/>
    <col min="8316" max="8316" width="12.7109375" style="3" customWidth="1"/>
    <col min="8317" max="8317" width="11.42578125" style="3"/>
    <col min="8318" max="8318" width="25.28515625" style="3" customWidth="1"/>
    <col min="8319" max="8319" width="15.85546875" style="3" bestFit="1" customWidth="1"/>
    <col min="8320" max="8321" width="18" style="3" bestFit="1" customWidth="1"/>
    <col min="8322" max="8540" width="11.42578125" style="3"/>
    <col min="8541" max="8541" width="15.42578125" style="3" customWidth="1"/>
    <col min="8542" max="8542" width="9.5703125" style="3" customWidth="1"/>
    <col min="8543" max="8543" width="14.42578125" style="3" customWidth="1"/>
    <col min="8544" max="8544" width="49.85546875" style="3" customWidth="1"/>
    <col min="8545" max="8545" width="22.5703125" style="3" customWidth="1"/>
    <col min="8546" max="8546" width="23" style="3" customWidth="1"/>
    <col min="8547" max="8547" width="22.85546875" style="3" customWidth="1"/>
    <col min="8548" max="8548" width="23.42578125" style="3" customWidth="1"/>
    <col min="8549" max="8549" width="22.42578125" style="3" customWidth="1"/>
    <col min="8550" max="8550" width="13.85546875" style="3" customWidth="1"/>
    <col min="8551" max="8551" width="20.7109375" style="3" customWidth="1"/>
    <col min="8552" max="8552" width="18.140625" style="3" customWidth="1"/>
    <col min="8553" max="8553" width="14.85546875" style="3" bestFit="1" customWidth="1"/>
    <col min="8554" max="8554" width="11.42578125" style="3"/>
    <col min="8555" max="8555" width="17.42578125" style="3" customWidth="1"/>
    <col min="8556" max="8558" width="18.140625" style="3" customWidth="1"/>
    <col min="8559" max="8562" width="11.42578125" style="3"/>
    <col min="8563" max="8563" width="34" style="3" customWidth="1"/>
    <col min="8564" max="8564" width="9.5703125" style="3" customWidth="1"/>
    <col min="8565" max="8565" width="16.7109375" style="3" customWidth="1"/>
    <col min="8566" max="8566" width="55.140625" style="3" customWidth="1"/>
    <col min="8567" max="8567" width="22.5703125" style="3" customWidth="1"/>
    <col min="8568" max="8568" width="23" style="3" customWidth="1"/>
    <col min="8569" max="8569" width="22.85546875" style="3" customWidth="1"/>
    <col min="8570" max="8570" width="23.42578125" style="3" customWidth="1"/>
    <col min="8571" max="8571" width="28.7109375" style="3" customWidth="1"/>
    <col min="8572" max="8572" width="12.7109375" style="3" customWidth="1"/>
    <col min="8573" max="8573" width="11.42578125" style="3"/>
    <col min="8574" max="8574" width="25.28515625" style="3" customWidth="1"/>
    <col min="8575" max="8575" width="15.85546875" style="3" bestFit="1" customWidth="1"/>
    <col min="8576" max="8577" width="18" style="3" bestFit="1" customWidth="1"/>
    <col min="8578" max="8796" width="11.42578125" style="3"/>
    <col min="8797" max="8797" width="15.42578125" style="3" customWidth="1"/>
    <col min="8798" max="8798" width="9.5703125" style="3" customWidth="1"/>
    <col min="8799" max="8799" width="14.42578125" style="3" customWidth="1"/>
    <col min="8800" max="8800" width="49.85546875" style="3" customWidth="1"/>
    <col min="8801" max="8801" width="22.5703125" style="3" customWidth="1"/>
    <col min="8802" max="8802" width="23" style="3" customWidth="1"/>
    <col min="8803" max="8803" width="22.85546875" style="3" customWidth="1"/>
    <col min="8804" max="8804" width="23.42578125" style="3" customWidth="1"/>
    <col min="8805" max="8805" width="22.42578125" style="3" customWidth="1"/>
    <col min="8806" max="8806" width="13.85546875" style="3" customWidth="1"/>
    <col min="8807" max="8807" width="20.7109375" style="3" customWidth="1"/>
    <col min="8808" max="8808" width="18.140625" style="3" customWidth="1"/>
    <col min="8809" max="8809" width="14.85546875" style="3" bestFit="1" customWidth="1"/>
    <col min="8810" max="8810" width="11.42578125" style="3"/>
    <col min="8811" max="8811" width="17.42578125" style="3" customWidth="1"/>
    <col min="8812" max="8814" width="18.140625" style="3" customWidth="1"/>
    <col min="8815" max="8818" width="11.42578125" style="3"/>
    <col min="8819" max="8819" width="34" style="3" customWidth="1"/>
    <col min="8820" max="8820" width="9.5703125" style="3" customWidth="1"/>
    <col min="8821" max="8821" width="16.7109375" style="3" customWidth="1"/>
    <col min="8822" max="8822" width="55.140625" style="3" customWidth="1"/>
    <col min="8823" max="8823" width="22.5703125" style="3" customWidth="1"/>
    <col min="8824" max="8824" width="23" style="3" customWidth="1"/>
    <col min="8825" max="8825" width="22.85546875" style="3" customWidth="1"/>
    <col min="8826" max="8826" width="23.42578125" style="3" customWidth="1"/>
    <col min="8827" max="8827" width="28.7109375" style="3" customWidth="1"/>
    <col min="8828" max="8828" width="12.7109375" style="3" customWidth="1"/>
    <col min="8829" max="8829" width="11.42578125" style="3"/>
    <col min="8830" max="8830" width="25.28515625" style="3" customWidth="1"/>
    <col min="8831" max="8831" width="15.85546875" style="3" bestFit="1" customWidth="1"/>
    <col min="8832" max="8833" width="18" style="3" bestFit="1" customWidth="1"/>
    <col min="8834" max="9052" width="11.42578125" style="3"/>
    <col min="9053" max="9053" width="15.42578125" style="3" customWidth="1"/>
    <col min="9054" max="9054" width="9.5703125" style="3" customWidth="1"/>
    <col min="9055" max="9055" width="14.42578125" style="3" customWidth="1"/>
    <col min="9056" max="9056" width="49.85546875" style="3" customWidth="1"/>
    <col min="9057" max="9057" width="22.5703125" style="3" customWidth="1"/>
    <col min="9058" max="9058" width="23" style="3" customWidth="1"/>
    <col min="9059" max="9059" width="22.85546875" style="3" customWidth="1"/>
    <col min="9060" max="9060" width="23.42578125" style="3" customWidth="1"/>
    <col min="9061" max="9061" width="22.42578125" style="3" customWidth="1"/>
    <col min="9062" max="9062" width="13.85546875" style="3" customWidth="1"/>
    <col min="9063" max="9063" width="20.7109375" style="3" customWidth="1"/>
    <col min="9064" max="9064" width="18.140625" style="3" customWidth="1"/>
    <col min="9065" max="9065" width="14.85546875" style="3" bestFit="1" customWidth="1"/>
    <col min="9066" max="9066" width="11.42578125" style="3"/>
    <col min="9067" max="9067" width="17.42578125" style="3" customWidth="1"/>
    <col min="9068" max="9070" width="18.140625" style="3" customWidth="1"/>
    <col min="9071" max="9074" width="11.42578125" style="3"/>
    <col min="9075" max="9075" width="34" style="3" customWidth="1"/>
    <col min="9076" max="9076" width="9.5703125" style="3" customWidth="1"/>
    <col min="9077" max="9077" width="16.7109375" style="3" customWidth="1"/>
    <col min="9078" max="9078" width="55.140625" style="3" customWidth="1"/>
    <col min="9079" max="9079" width="22.5703125" style="3" customWidth="1"/>
    <col min="9080" max="9080" width="23" style="3" customWidth="1"/>
    <col min="9081" max="9081" width="22.85546875" style="3" customWidth="1"/>
    <col min="9082" max="9082" width="23.42578125" style="3" customWidth="1"/>
    <col min="9083" max="9083" width="28.7109375" style="3" customWidth="1"/>
    <col min="9084" max="9084" width="12.7109375" style="3" customWidth="1"/>
    <col min="9085" max="9085" width="11.42578125" style="3"/>
    <col min="9086" max="9086" width="25.28515625" style="3" customWidth="1"/>
    <col min="9087" max="9087" width="15.85546875" style="3" bestFit="1" customWidth="1"/>
    <col min="9088" max="9089" width="18" style="3" bestFit="1" customWidth="1"/>
    <col min="9090" max="9308" width="11.42578125" style="3"/>
    <col min="9309" max="9309" width="15.42578125" style="3" customWidth="1"/>
    <col min="9310" max="9310" width="9.5703125" style="3" customWidth="1"/>
    <col min="9311" max="9311" width="14.42578125" style="3" customWidth="1"/>
    <col min="9312" max="9312" width="49.85546875" style="3" customWidth="1"/>
    <col min="9313" max="9313" width="22.5703125" style="3" customWidth="1"/>
    <col min="9314" max="9314" width="23" style="3" customWidth="1"/>
    <col min="9315" max="9315" width="22.85546875" style="3" customWidth="1"/>
    <col min="9316" max="9316" width="23.42578125" style="3" customWidth="1"/>
    <col min="9317" max="9317" width="22.42578125" style="3" customWidth="1"/>
    <col min="9318" max="9318" width="13.85546875" style="3" customWidth="1"/>
    <col min="9319" max="9319" width="20.7109375" style="3" customWidth="1"/>
    <col min="9320" max="9320" width="18.140625" style="3" customWidth="1"/>
    <col min="9321" max="9321" width="14.85546875" style="3" bestFit="1" customWidth="1"/>
    <col min="9322" max="9322" width="11.42578125" style="3"/>
    <col min="9323" max="9323" width="17.42578125" style="3" customWidth="1"/>
    <col min="9324" max="9326" width="18.140625" style="3" customWidth="1"/>
    <col min="9327" max="9330" width="11.42578125" style="3"/>
    <col min="9331" max="9331" width="34" style="3" customWidth="1"/>
    <col min="9332" max="9332" width="9.5703125" style="3" customWidth="1"/>
    <col min="9333" max="9333" width="16.7109375" style="3" customWidth="1"/>
    <col min="9334" max="9334" width="55.140625" style="3" customWidth="1"/>
    <col min="9335" max="9335" width="22.5703125" style="3" customWidth="1"/>
    <col min="9336" max="9336" width="23" style="3" customWidth="1"/>
    <col min="9337" max="9337" width="22.85546875" style="3" customWidth="1"/>
    <col min="9338" max="9338" width="23.42578125" style="3" customWidth="1"/>
    <col min="9339" max="9339" width="28.7109375" style="3" customWidth="1"/>
    <col min="9340" max="9340" width="12.7109375" style="3" customWidth="1"/>
    <col min="9341" max="9341" width="11.42578125" style="3"/>
    <col min="9342" max="9342" width="25.28515625" style="3" customWidth="1"/>
    <col min="9343" max="9343" width="15.85546875" style="3" bestFit="1" customWidth="1"/>
    <col min="9344" max="9345" width="18" style="3" bestFit="1" customWidth="1"/>
    <col min="9346" max="9564" width="11.42578125" style="3"/>
    <col min="9565" max="9565" width="15.42578125" style="3" customWidth="1"/>
    <col min="9566" max="9566" width="9.5703125" style="3" customWidth="1"/>
    <col min="9567" max="9567" width="14.42578125" style="3" customWidth="1"/>
    <col min="9568" max="9568" width="49.85546875" style="3" customWidth="1"/>
    <col min="9569" max="9569" width="22.5703125" style="3" customWidth="1"/>
    <col min="9570" max="9570" width="23" style="3" customWidth="1"/>
    <col min="9571" max="9571" width="22.85546875" style="3" customWidth="1"/>
    <col min="9572" max="9572" width="23.42578125" style="3" customWidth="1"/>
    <col min="9573" max="9573" width="22.42578125" style="3" customWidth="1"/>
    <col min="9574" max="9574" width="13.85546875" style="3" customWidth="1"/>
    <col min="9575" max="9575" width="20.7109375" style="3" customWidth="1"/>
    <col min="9576" max="9576" width="18.140625" style="3" customWidth="1"/>
    <col min="9577" max="9577" width="14.85546875" style="3" bestFit="1" customWidth="1"/>
    <col min="9578" max="9578" width="11.42578125" style="3"/>
    <col min="9579" max="9579" width="17.42578125" style="3" customWidth="1"/>
    <col min="9580" max="9582" width="18.140625" style="3" customWidth="1"/>
    <col min="9583" max="9586" width="11.42578125" style="3"/>
    <col min="9587" max="9587" width="34" style="3" customWidth="1"/>
    <col min="9588" max="9588" width="9.5703125" style="3" customWidth="1"/>
    <col min="9589" max="9589" width="16.7109375" style="3" customWidth="1"/>
    <col min="9590" max="9590" width="55.140625" style="3" customWidth="1"/>
    <col min="9591" max="9591" width="22.5703125" style="3" customWidth="1"/>
    <col min="9592" max="9592" width="23" style="3" customWidth="1"/>
    <col min="9593" max="9593" width="22.85546875" style="3" customWidth="1"/>
    <col min="9594" max="9594" width="23.42578125" style="3" customWidth="1"/>
    <col min="9595" max="9595" width="28.7109375" style="3" customWidth="1"/>
    <col min="9596" max="9596" width="12.7109375" style="3" customWidth="1"/>
    <col min="9597" max="9597" width="11.42578125" style="3"/>
    <col min="9598" max="9598" width="25.28515625" style="3" customWidth="1"/>
    <col min="9599" max="9599" width="15.85546875" style="3" bestFit="1" customWidth="1"/>
    <col min="9600" max="9601" width="18" style="3" bestFit="1" customWidth="1"/>
    <col min="9602" max="9820" width="11.42578125" style="3"/>
    <col min="9821" max="9821" width="15.42578125" style="3" customWidth="1"/>
    <col min="9822" max="9822" width="9.5703125" style="3" customWidth="1"/>
    <col min="9823" max="9823" width="14.42578125" style="3" customWidth="1"/>
    <col min="9824" max="9824" width="49.85546875" style="3" customWidth="1"/>
    <col min="9825" max="9825" width="22.5703125" style="3" customWidth="1"/>
    <col min="9826" max="9826" width="23" style="3" customWidth="1"/>
    <col min="9827" max="9827" width="22.85546875" style="3" customWidth="1"/>
    <col min="9828" max="9828" width="23.42578125" style="3" customWidth="1"/>
    <col min="9829" max="9829" width="22.42578125" style="3" customWidth="1"/>
    <col min="9830" max="9830" width="13.85546875" style="3" customWidth="1"/>
    <col min="9831" max="9831" width="20.7109375" style="3" customWidth="1"/>
    <col min="9832" max="9832" width="18.140625" style="3" customWidth="1"/>
    <col min="9833" max="9833" width="14.85546875" style="3" bestFit="1" customWidth="1"/>
    <col min="9834" max="9834" width="11.42578125" style="3"/>
    <col min="9835" max="9835" width="17.42578125" style="3" customWidth="1"/>
    <col min="9836" max="9838" width="18.140625" style="3" customWidth="1"/>
    <col min="9839" max="9842" width="11.42578125" style="3"/>
    <col min="9843" max="9843" width="34" style="3" customWidth="1"/>
    <col min="9844" max="9844" width="9.5703125" style="3" customWidth="1"/>
    <col min="9845" max="9845" width="16.7109375" style="3" customWidth="1"/>
    <col min="9846" max="9846" width="55.140625" style="3" customWidth="1"/>
    <col min="9847" max="9847" width="22.5703125" style="3" customWidth="1"/>
    <col min="9848" max="9848" width="23" style="3" customWidth="1"/>
    <col min="9849" max="9849" width="22.85546875" style="3" customWidth="1"/>
    <col min="9850" max="9850" width="23.42578125" style="3" customWidth="1"/>
    <col min="9851" max="9851" width="28.7109375" style="3" customWidth="1"/>
    <col min="9852" max="9852" width="12.7109375" style="3" customWidth="1"/>
    <col min="9853" max="9853" width="11.42578125" style="3"/>
    <col min="9854" max="9854" width="25.28515625" style="3" customWidth="1"/>
    <col min="9855" max="9855" width="15.85546875" style="3" bestFit="1" customWidth="1"/>
    <col min="9856" max="9857" width="18" style="3" bestFit="1" customWidth="1"/>
    <col min="9858" max="10076" width="11.42578125" style="3"/>
    <col min="10077" max="10077" width="15.42578125" style="3" customWidth="1"/>
    <col min="10078" max="10078" width="9.5703125" style="3" customWidth="1"/>
    <col min="10079" max="10079" width="14.42578125" style="3" customWidth="1"/>
    <col min="10080" max="10080" width="49.85546875" style="3" customWidth="1"/>
    <col min="10081" max="10081" width="22.5703125" style="3" customWidth="1"/>
    <col min="10082" max="10082" width="23" style="3" customWidth="1"/>
    <col min="10083" max="10083" width="22.85546875" style="3" customWidth="1"/>
    <col min="10084" max="10084" width="23.42578125" style="3" customWidth="1"/>
    <col min="10085" max="10085" width="22.42578125" style="3" customWidth="1"/>
    <col min="10086" max="10086" width="13.85546875" style="3" customWidth="1"/>
    <col min="10087" max="10087" width="20.7109375" style="3" customWidth="1"/>
    <col min="10088" max="10088" width="18.140625" style="3" customWidth="1"/>
    <col min="10089" max="10089" width="14.85546875" style="3" bestFit="1" customWidth="1"/>
    <col min="10090" max="10090" width="11.42578125" style="3"/>
    <col min="10091" max="10091" width="17.42578125" style="3" customWidth="1"/>
    <col min="10092" max="10094" width="18.140625" style="3" customWidth="1"/>
    <col min="10095" max="10098" width="11.42578125" style="3"/>
    <col min="10099" max="10099" width="34" style="3" customWidth="1"/>
    <col min="10100" max="10100" width="9.5703125" style="3" customWidth="1"/>
    <col min="10101" max="10101" width="16.7109375" style="3" customWidth="1"/>
    <col min="10102" max="10102" width="55.140625" style="3" customWidth="1"/>
    <col min="10103" max="10103" width="22.5703125" style="3" customWidth="1"/>
    <col min="10104" max="10104" width="23" style="3" customWidth="1"/>
    <col min="10105" max="10105" width="22.85546875" style="3" customWidth="1"/>
    <col min="10106" max="10106" width="23.42578125" style="3" customWidth="1"/>
    <col min="10107" max="10107" width="28.7109375" style="3" customWidth="1"/>
    <col min="10108" max="10108" width="12.7109375" style="3" customWidth="1"/>
    <col min="10109" max="10109" width="11.42578125" style="3"/>
    <col min="10110" max="10110" width="25.28515625" style="3" customWidth="1"/>
    <col min="10111" max="10111" width="15.85546875" style="3" bestFit="1" customWidth="1"/>
    <col min="10112" max="10113" width="18" style="3" bestFit="1" customWidth="1"/>
    <col min="10114" max="10332" width="11.42578125" style="3"/>
    <col min="10333" max="10333" width="15.42578125" style="3" customWidth="1"/>
    <col min="10334" max="10334" width="9.5703125" style="3" customWidth="1"/>
    <col min="10335" max="10335" width="14.42578125" style="3" customWidth="1"/>
    <col min="10336" max="10336" width="49.85546875" style="3" customWidth="1"/>
    <col min="10337" max="10337" width="22.5703125" style="3" customWidth="1"/>
    <col min="10338" max="10338" width="23" style="3" customWidth="1"/>
    <col min="10339" max="10339" width="22.85546875" style="3" customWidth="1"/>
    <col min="10340" max="10340" width="23.42578125" style="3" customWidth="1"/>
    <col min="10341" max="10341" width="22.42578125" style="3" customWidth="1"/>
    <col min="10342" max="10342" width="13.85546875" style="3" customWidth="1"/>
    <col min="10343" max="10343" width="20.7109375" style="3" customWidth="1"/>
    <col min="10344" max="10344" width="18.140625" style="3" customWidth="1"/>
    <col min="10345" max="10345" width="14.85546875" style="3" bestFit="1" customWidth="1"/>
    <col min="10346" max="10346" width="11.42578125" style="3"/>
    <col min="10347" max="10347" width="17.42578125" style="3" customWidth="1"/>
    <col min="10348" max="10350" width="18.140625" style="3" customWidth="1"/>
    <col min="10351" max="10354" width="11.42578125" style="3"/>
    <col min="10355" max="10355" width="34" style="3" customWidth="1"/>
    <col min="10356" max="10356" width="9.5703125" style="3" customWidth="1"/>
    <col min="10357" max="10357" width="16.7109375" style="3" customWidth="1"/>
    <col min="10358" max="10358" width="55.140625" style="3" customWidth="1"/>
    <col min="10359" max="10359" width="22.5703125" style="3" customWidth="1"/>
    <col min="10360" max="10360" width="23" style="3" customWidth="1"/>
    <col min="10361" max="10361" width="22.85546875" style="3" customWidth="1"/>
    <col min="10362" max="10362" width="23.42578125" style="3" customWidth="1"/>
    <col min="10363" max="10363" width="28.7109375" style="3" customWidth="1"/>
    <col min="10364" max="10364" width="12.7109375" style="3" customWidth="1"/>
    <col min="10365" max="10365" width="11.42578125" style="3"/>
    <col min="10366" max="10366" width="25.28515625" style="3" customWidth="1"/>
    <col min="10367" max="10367" width="15.85546875" style="3" bestFit="1" customWidth="1"/>
    <col min="10368" max="10369" width="18" style="3" bestFit="1" customWidth="1"/>
    <col min="10370" max="10588" width="11.42578125" style="3"/>
    <col min="10589" max="10589" width="15.42578125" style="3" customWidth="1"/>
    <col min="10590" max="10590" width="9.5703125" style="3" customWidth="1"/>
    <col min="10591" max="10591" width="14.42578125" style="3" customWidth="1"/>
    <col min="10592" max="10592" width="49.85546875" style="3" customWidth="1"/>
    <col min="10593" max="10593" width="22.5703125" style="3" customWidth="1"/>
    <col min="10594" max="10594" width="23" style="3" customWidth="1"/>
    <col min="10595" max="10595" width="22.85546875" style="3" customWidth="1"/>
    <col min="10596" max="10596" width="23.42578125" style="3" customWidth="1"/>
    <col min="10597" max="10597" width="22.42578125" style="3" customWidth="1"/>
    <col min="10598" max="10598" width="13.85546875" style="3" customWidth="1"/>
    <col min="10599" max="10599" width="20.7109375" style="3" customWidth="1"/>
    <col min="10600" max="10600" width="18.140625" style="3" customWidth="1"/>
    <col min="10601" max="10601" width="14.85546875" style="3" bestFit="1" customWidth="1"/>
    <col min="10602" max="10602" width="11.42578125" style="3"/>
    <col min="10603" max="10603" width="17.42578125" style="3" customWidth="1"/>
    <col min="10604" max="10606" width="18.140625" style="3" customWidth="1"/>
    <col min="10607" max="10610" width="11.42578125" style="3"/>
    <col min="10611" max="10611" width="34" style="3" customWidth="1"/>
    <col min="10612" max="10612" width="9.5703125" style="3" customWidth="1"/>
    <col min="10613" max="10613" width="16.7109375" style="3" customWidth="1"/>
    <col min="10614" max="10614" width="55.140625" style="3" customWidth="1"/>
    <col min="10615" max="10615" width="22.5703125" style="3" customWidth="1"/>
    <col min="10616" max="10616" width="23" style="3" customWidth="1"/>
    <col min="10617" max="10617" width="22.85546875" style="3" customWidth="1"/>
    <col min="10618" max="10618" width="23.42578125" style="3" customWidth="1"/>
    <col min="10619" max="10619" width="28.7109375" style="3" customWidth="1"/>
    <col min="10620" max="10620" width="12.7109375" style="3" customWidth="1"/>
    <col min="10621" max="10621" width="11.42578125" style="3"/>
    <col min="10622" max="10622" width="25.28515625" style="3" customWidth="1"/>
    <col min="10623" max="10623" width="15.85546875" style="3" bestFit="1" customWidth="1"/>
    <col min="10624" max="10625" width="18" style="3" bestFit="1" customWidth="1"/>
    <col min="10626" max="10844" width="11.42578125" style="3"/>
    <col min="10845" max="10845" width="15.42578125" style="3" customWidth="1"/>
    <col min="10846" max="10846" width="9.5703125" style="3" customWidth="1"/>
    <col min="10847" max="10847" width="14.42578125" style="3" customWidth="1"/>
    <col min="10848" max="10848" width="49.85546875" style="3" customWidth="1"/>
    <col min="10849" max="10849" width="22.5703125" style="3" customWidth="1"/>
    <col min="10850" max="10850" width="23" style="3" customWidth="1"/>
    <col min="10851" max="10851" width="22.85546875" style="3" customWidth="1"/>
    <col min="10852" max="10852" width="23.42578125" style="3" customWidth="1"/>
    <col min="10853" max="10853" width="22.42578125" style="3" customWidth="1"/>
    <col min="10854" max="10854" width="13.85546875" style="3" customWidth="1"/>
    <col min="10855" max="10855" width="20.7109375" style="3" customWidth="1"/>
    <col min="10856" max="10856" width="18.140625" style="3" customWidth="1"/>
    <col min="10857" max="10857" width="14.85546875" style="3" bestFit="1" customWidth="1"/>
    <col min="10858" max="10858" width="11.42578125" style="3"/>
    <col min="10859" max="10859" width="17.42578125" style="3" customWidth="1"/>
    <col min="10860" max="10862" width="18.140625" style="3" customWidth="1"/>
    <col min="10863" max="10866" width="11.42578125" style="3"/>
    <col min="10867" max="10867" width="34" style="3" customWidth="1"/>
    <col min="10868" max="10868" width="9.5703125" style="3" customWidth="1"/>
    <col min="10869" max="10869" width="16.7109375" style="3" customWidth="1"/>
    <col min="10870" max="10870" width="55.140625" style="3" customWidth="1"/>
    <col min="10871" max="10871" width="22.5703125" style="3" customWidth="1"/>
    <col min="10872" max="10872" width="23" style="3" customWidth="1"/>
    <col min="10873" max="10873" width="22.85546875" style="3" customWidth="1"/>
    <col min="10874" max="10874" width="23.42578125" style="3" customWidth="1"/>
    <col min="10875" max="10875" width="28.7109375" style="3" customWidth="1"/>
    <col min="10876" max="10876" width="12.7109375" style="3" customWidth="1"/>
    <col min="10877" max="10877" width="11.42578125" style="3"/>
    <col min="10878" max="10878" width="25.28515625" style="3" customWidth="1"/>
    <col min="10879" max="10879" width="15.85546875" style="3" bestFit="1" customWidth="1"/>
    <col min="10880" max="10881" width="18" style="3" bestFit="1" customWidth="1"/>
    <col min="10882" max="11100" width="11.42578125" style="3"/>
    <col min="11101" max="11101" width="15.42578125" style="3" customWidth="1"/>
    <col min="11102" max="11102" width="9.5703125" style="3" customWidth="1"/>
    <col min="11103" max="11103" width="14.42578125" style="3" customWidth="1"/>
    <col min="11104" max="11104" width="49.85546875" style="3" customWidth="1"/>
    <col min="11105" max="11105" width="22.5703125" style="3" customWidth="1"/>
    <col min="11106" max="11106" width="23" style="3" customWidth="1"/>
    <col min="11107" max="11107" width="22.85546875" style="3" customWidth="1"/>
    <col min="11108" max="11108" width="23.42578125" style="3" customWidth="1"/>
    <col min="11109" max="11109" width="22.42578125" style="3" customWidth="1"/>
    <col min="11110" max="11110" width="13.85546875" style="3" customWidth="1"/>
    <col min="11111" max="11111" width="20.7109375" style="3" customWidth="1"/>
    <col min="11112" max="11112" width="18.140625" style="3" customWidth="1"/>
    <col min="11113" max="11113" width="14.85546875" style="3" bestFit="1" customWidth="1"/>
    <col min="11114" max="11114" width="11.42578125" style="3"/>
    <col min="11115" max="11115" width="17.42578125" style="3" customWidth="1"/>
    <col min="11116" max="11118" width="18.140625" style="3" customWidth="1"/>
    <col min="11119" max="11122" width="11.42578125" style="3"/>
    <col min="11123" max="11123" width="34" style="3" customWidth="1"/>
    <col min="11124" max="11124" width="9.5703125" style="3" customWidth="1"/>
    <col min="11125" max="11125" width="16.7109375" style="3" customWidth="1"/>
    <col min="11126" max="11126" width="55.140625" style="3" customWidth="1"/>
    <col min="11127" max="11127" width="22.5703125" style="3" customWidth="1"/>
    <col min="11128" max="11128" width="23" style="3" customWidth="1"/>
    <col min="11129" max="11129" width="22.85546875" style="3" customWidth="1"/>
    <col min="11130" max="11130" width="23.42578125" style="3" customWidth="1"/>
    <col min="11131" max="11131" width="28.7109375" style="3" customWidth="1"/>
    <col min="11132" max="11132" width="12.7109375" style="3" customWidth="1"/>
    <col min="11133" max="11133" width="11.42578125" style="3"/>
    <col min="11134" max="11134" width="25.28515625" style="3" customWidth="1"/>
    <col min="11135" max="11135" width="15.85546875" style="3" bestFit="1" customWidth="1"/>
    <col min="11136" max="11137" width="18" style="3" bestFit="1" customWidth="1"/>
    <col min="11138" max="11356" width="11.42578125" style="3"/>
    <col min="11357" max="11357" width="15.42578125" style="3" customWidth="1"/>
    <col min="11358" max="11358" width="9.5703125" style="3" customWidth="1"/>
    <col min="11359" max="11359" width="14.42578125" style="3" customWidth="1"/>
    <col min="11360" max="11360" width="49.85546875" style="3" customWidth="1"/>
    <col min="11361" max="11361" width="22.5703125" style="3" customWidth="1"/>
    <col min="11362" max="11362" width="23" style="3" customWidth="1"/>
    <col min="11363" max="11363" width="22.85546875" style="3" customWidth="1"/>
    <col min="11364" max="11364" width="23.42578125" style="3" customWidth="1"/>
    <col min="11365" max="11365" width="22.42578125" style="3" customWidth="1"/>
    <col min="11366" max="11366" width="13.85546875" style="3" customWidth="1"/>
    <col min="11367" max="11367" width="20.7109375" style="3" customWidth="1"/>
    <col min="11368" max="11368" width="18.140625" style="3" customWidth="1"/>
    <col min="11369" max="11369" width="14.85546875" style="3" bestFit="1" customWidth="1"/>
    <col min="11370" max="11370" width="11.42578125" style="3"/>
    <col min="11371" max="11371" width="17.42578125" style="3" customWidth="1"/>
    <col min="11372" max="11374" width="18.140625" style="3" customWidth="1"/>
    <col min="11375" max="11378" width="11.42578125" style="3"/>
    <col min="11379" max="11379" width="34" style="3" customWidth="1"/>
    <col min="11380" max="11380" width="9.5703125" style="3" customWidth="1"/>
    <col min="11381" max="11381" width="16.7109375" style="3" customWidth="1"/>
    <col min="11382" max="11382" width="55.140625" style="3" customWidth="1"/>
    <col min="11383" max="11383" width="22.5703125" style="3" customWidth="1"/>
    <col min="11384" max="11384" width="23" style="3" customWidth="1"/>
    <col min="11385" max="11385" width="22.85546875" style="3" customWidth="1"/>
    <col min="11386" max="11386" width="23.42578125" style="3" customWidth="1"/>
    <col min="11387" max="11387" width="28.7109375" style="3" customWidth="1"/>
    <col min="11388" max="11388" width="12.7109375" style="3" customWidth="1"/>
    <col min="11389" max="11389" width="11.42578125" style="3"/>
    <col min="11390" max="11390" width="25.28515625" style="3" customWidth="1"/>
    <col min="11391" max="11391" width="15.85546875" style="3" bestFit="1" customWidth="1"/>
    <col min="11392" max="11393" width="18" style="3" bestFit="1" customWidth="1"/>
    <col min="11394" max="11612" width="11.42578125" style="3"/>
    <col min="11613" max="11613" width="15.42578125" style="3" customWidth="1"/>
    <col min="11614" max="11614" width="9.5703125" style="3" customWidth="1"/>
    <col min="11615" max="11615" width="14.42578125" style="3" customWidth="1"/>
    <col min="11616" max="11616" width="49.85546875" style="3" customWidth="1"/>
    <col min="11617" max="11617" width="22.5703125" style="3" customWidth="1"/>
    <col min="11618" max="11618" width="23" style="3" customWidth="1"/>
    <col min="11619" max="11619" width="22.85546875" style="3" customWidth="1"/>
    <col min="11620" max="11620" width="23.42578125" style="3" customWidth="1"/>
    <col min="11621" max="11621" width="22.42578125" style="3" customWidth="1"/>
    <col min="11622" max="11622" width="13.85546875" style="3" customWidth="1"/>
    <col min="11623" max="11623" width="20.7109375" style="3" customWidth="1"/>
    <col min="11624" max="11624" width="18.140625" style="3" customWidth="1"/>
    <col min="11625" max="11625" width="14.85546875" style="3" bestFit="1" customWidth="1"/>
    <col min="11626" max="11626" width="11.42578125" style="3"/>
    <col min="11627" max="11627" width="17.42578125" style="3" customWidth="1"/>
    <col min="11628" max="11630" width="18.140625" style="3" customWidth="1"/>
    <col min="11631" max="11634" width="11.42578125" style="3"/>
    <col min="11635" max="11635" width="34" style="3" customWidth="1"/>
    <col min="11636" max="11636" width="9.5703125" style="3" customWidth="1"/>
    <col min="11637" max="11637" width="16.7109375" style="3" customWidth="1"/>
    <col min="11638" max="11638" width="55.140625" style="3" customWidth="1"/>
    <col min="11639" max="11639" width="22.5703125" style="3" customWidth="1"/>
    <col min="11640" max="11640" width="23" style="3" customWidth="1"/>
    <col min="11641" max="11641" width="22.85546875" style="3" customWidth="1"/>
    <col min="11642" max="11642" width="23.42578125" style="3" customWidth="1"/>
    <col min="11643" max="11643" width="28.7109375" style="3" customWidth="1"/>
    <col min="11644" max="11644" width="12.7109375" style="3" customWidth="1"/>
    <col min="11645" max="11645" width="11.42578125" style="3"/>
    <col min="11646" max="11646" width="25.28515625" style="3" customWidth="1"/>
    <col min="11647" max="11647" width="15.85546875" style="3" bestFit="1" customWidth="1"/>
    <col min="11648" max="11649" width="18" style="3" bestFit="1" customWidth="1"/>
    <col min="11650" max="11868" width="11.42578125" style="3"/>
    <col min="11869" max="11869" width="15.42578125" style="3" customWidth="1"/>
    <col min="11870" max="11870" width="9.5703125" style="3" customWidth="1"/>
    <col min="11871" max="11871" width="14.42578125" style="3" customWidth="1"/>
    <col min="11872" max="11872" width="49.85546875" style="3" customWidth="1"/>
    <col min="11873" max="11873" width="22.5703125" style="3" customWidth="1"/>
    <col min="11874" max="11874" width="23" style="3" customWidth="1"/>
    <col min="11875" max="11875" width="22.85546875" style="3" customWidth="1"/>
    <col min="11876" max="11876" width="23.42578125" style="3" customWidth="1"/>
    <col min="11877" max="11877" width="22.42578125" style="3" customWidth="1"/>
    <col min="11878" max="11878" width="13.85546875" style="3" customWidth="1"/>
    <col min="11879" max="11879" width="20.7109375" style="3" customWidth="1"/>
    <col min="11880" max="11880" width="18.140625" style="3" customWidth="1"/>
    <col min="11881" max="11881" width="14.85546875" style="3" bestFit="1" customWidth="1"/>
    <col min="11882" max="11882" width="11.42578125" style="3"/>
    <col min="11883" max="11883" width="17.42578125" style="3" customWidth="1"/>
    <col min="11884" max="11886" width="18.140625" style="3" customWidth="1"/>
    <col min="11887" max="11890" width="11.42578125" style="3"/>
    <col min="11891" max="11891" width="34" style="3" customWidth="1"/>
    <col min="11892" max="11892" width="9.5703125" style="3" customWidth="1"/>
    <col min="11893" max="11893" width="16.7109375" style="3" customWidth="1"/>
    <col min="11894" max="11894" width="55.140625" style="3" customWidth="1"/>
    <col min="11895" max="11895" width="22.5703125" style="3" customWidth="1"/>
    <col min="11896" max="11896" width="23" style="3" customWidth="1"/>
    <col min="11897" max="11897" width="22.85546875" style="3" customWidth="1"/>
    <col min="11898" max="11898" width="23.42578125" style="3" customWidth="1"/>
    <col min="11899" max="11899" width="28.7109375" style="3" customWidth="1"/>
    <col min="11900" max="11900" width="12.7109375" style="3" customWidth="1"/>
    <col min="11901" max="11901" width="11.42578125" style="3"/>
    <col min="11902" max="11902" width="25.28515625" style="3" customWidth="1"/>
    <col min="11903" max="11903" width="15.85546875" style="3" bestFit="1" customWidth="1"/>
    <col min="11904" max="11905" width="18" style="3" bestFit="1" customWidth="1"/>
    <col min="11906" max="12124" width="11.42578125" style="3"/>
    <col min="12125" max="12125" width="15.42578125" style="3" customWidth="1"/>
    <col min="12126" max="12126" width="9.5703125" style="3" customWidth="1"/>
    <col min="12127" max="12127" width="14.42578125" style="3" customWidth="1"/>
    <col min="12128" max="12128" width="49.85546875" style="3" customWidth="1"/>
    <col min="12129" max="12129" width="22.5703125" style="3" customWidth="1"/>
    <col min="12130" max="12130" width="23" style="3" customWidth="1"/>
    <col min="12131" max="12131" width="22.85546875" style="3" customWidth="1"/>
    <col min="12132" max="12132" width="23.42578125" style="3" customWidth="1"/>
    <col min="12133" max="12133" width="22.42578125" style="3" customWidth="1"/>
    <col min="12134" max="12134" width="13.85546875" style="3" customWidth="1"/>
    <col min="12135" max="12135" width="20.7109375" style="3" customWidth="1"/>
    <col min="12136" max="12136" width="18.140625" style="3" customWidth="1"/>
    <col min="12137" max="12137" width="14.85546875" style="3" bestFit="1" customWidth="1"/>
    <col min="12138" max="12138" width="11.42578125" style="3"/>
    <col min="12139" max="12139" width="17.42578125" style="3" customWidth="1"/>
    <col min="12140" max="12142" width="18.140625" style="3" customWidth="1"/>
    <col min="12143" max="12146" width="11.42578125" style="3"/>
    <col min="12147" max="12147" width="34" style="3" customWidth="1"/>
    <col min="12148" max="12148" width="9.5703125" style="3" customWidth="1"/>
    <col min="12149" max="12149" width="16.7109375" style="3" customWidth="1"/>
    <col min="12150" max="12150" width="55.140625" style="3" customWidth="1"/>
    <col min="12151" max="12151" width="22.5703125" style="3" customWidth="1"/>
    <col min="12152" max="12152" width="23" style="3" customWidth="1"/>
    <col min="12153" max="12153" width="22.85546875" style="3" customWidth="1"/>
    <col min="12154" max="12154" width="23.42578125" style="3" customWidth="1"/>
    <col min="12155" max="12155" width="28.7109375" style="3" customWidth="1"/>
    <col min="12156" max="12156" width="12.7109375" style="3" customWidth="1"/>
    <col min="12157" max="12157" width="11.42578125" style="3"/>
    <col min="12158" max="12158" width="25.28515625" style="3" customWidth="1"/>
    <col min="12159" max="12159" width="15.85546875" style="3" bestFit="1" customWidth="1"/>
    <col min="12160" max="12161" width="18" style="3" bestFit="1" customWidth="1"/>
    <col min="12162" max="12380" width="11.42578125" style="3"/>
    <col min="12381" max="12381" width="15.42578125" style="3" customWidth="1"/>
    <col min="12382" max="12382" width="9.5703125" style="3" customWidth="1"/>
    <col min="12383" max="12383" width="14.42578125" style="3" customWidth="1"/>
    <col min="12384" max="12384" width="49.85546875" style="3" customWidth="1"/>
    <col min="12385" max="12385" width="22.5703125" style="3" customWidth="1"/>
    <col min="12386" max="12386" width="23" style="3" customWidth="1"/>
    <col min="12387" max="12387" width="22.85546875" style="3" customWidth="1"/>
    <col min="12388" max="12388" width="23.42578125" style="3" customWidth="1"/>
    <col min="12389" max="12389" width="22.42578125" style="3" customWidth="1"/>
    <col min="12390" max="12390" width="13.85546875" style="3" customWidth="1"/>
    <col min="12391" max="12391" width="20.7109375" style="3" customWidth="1"/>
    <col min="12392" max="12392" width="18.140625" style="3" customWidth="1"/>
    <col min="12393" max="12393" width="14.85546875" style="3" bestFit="1" customWidth="1"/>
    <col min="12394" max="12394" width="11.42578125" style="3"/>
    <col min="12395" max="12395" width="17.42578125" style="3" customWidth="1"/>
    <col min="12396" max="12398" width="18.140625" style="3" customWidth="1"/>
    <col min="12399" max="12402" width="11.42578125" style="3"/>
    <col min="12403" max="12403" width="34" style="3" customWidth="1"/>
    <col min="12404" max="12404" width="9.5703125" style="3" customWidth="1"/>
    <col min="12405" max="12405" width="16.7109375" style="3" customWidth="1"/>
    <col min="12406" max="12406" width="55.140625" style="3" customWidth="1"/>
    <col min="12407" max="12407" width="22.5703125" style="3" customWidth="1"/>
    <col min="12408" max="12408" width="23" style="3" customWidth="1"/>
    <col min="12409" max="12409" width="22.85546875" style="3" customWidth="1"/>
    <col min="12410" max="12410" width="23.42578125" style="3" customWidth="1"/>
    <col min="12411" max="12411" width="28.7109375" style="3" customWidth="1"/>
    <col min="12412" max="12412" width="12.7109375" style="3" customWidth="1"/>
    <col min="12413" max="12413" width="11.42578125" style="3"/>
    <col min="12414" max="12414" width="25.28515625" style="3" customWidth="1"/>
    <col min="12415" max="12415" width="15.85546875" style="3" bestFit="1" customWidth="1"/>
    <col min="12416" max="12417" width="18" style="3" bestFit="1" customWidth="1"/>
    <col min="12418" max="12636" width="11.42578125" style="3"/>
    <col min="12637" max="12637" width="15.42578125" style="3" customWidth="1"/>
    <col min="12638" max="12638" width="9.5703125" style="3" customWidth="1"/>
    <col min="12639" max="12639" width="14.42578125" style="3" customWidth="1"/>
    <col min="12640" max="12640" width="49.85546875" style="3" customWidth="1"/>
    <col min="12641" max="12641" width="22.5703125" style="3" customWidth="1"/>
    <col min="12642" max="12642" width="23" style="3" customWidth="1"/>
    <col min="12643" max="12643" width="22.85546875" style="3" customWidth="1"/>
    <col min="12644" max="12644" width="23.42578125" style="3" customWidth="1"/>
    <col min="12645" max="12645" width="22.42578125" style="3" customWidth="1"/>
    <col min="12646" max="12646" width="13.85546875" style="3" customWidth="1"/>
    <col min="12647" max="12647" width="20.7109375" style="3" customWidth="1"/>
    <col min="12648" max="12648" width="18.140625" style="3" customWidth="1"/>
    <col min="12649" max="12649" width="14.85546875" style="3" bestFit="1" customWidth="1"/>
    <col min="12650" max="12650" width="11.42578125" style="3"/>
    <col min="12651" max="12651" width="17.42578125" style="3" customWidth="1"/>
    <col min="12652" max="12654" width="18.140625" style="3" customWidth="1"/>
    <col min="12655" max="12658" width="11.42578125" style="3"/>
    <col min="12659" max="12659" width="34" style="3" customWidth="1"/>
    <col min="12660" max="12660" width="9.5703125" style="3" customWidth="1"/>
    <col min="12661" max="12661" width="16.7109375" style="3" customWidth="1"/>
    <col min="12662" max="12662" width="55.140625" style="3" customWidth="1"/>
    <col min="12663" max="12663" width="22.5703125" style="3" customWidth="1"/>
    <col min="12664" max="12664" width="23" style="3" customWidth="1"/>
    <col min="12665" max="12665" width="22.85546875" style="3" customWidth="1"/>
    <col min="12666" max="12666" width="23.42578125" style="3" customWidth="1"/>
    <col min="12667" max="12667" width="28.7109375" style="3" customWidth="1"/>
    <col min="12668" max="12668" width="12.7109375" style="3" customWidth="1"/>
    <col min="12669" max="12669" width="11.42578125" style="3"/>
    <col min="12670" max="12670" width="25.28515625" style="3" customWidth="1"/>
    <col min="12671" max="12671" width="15.85546875" style="3" bestFit="1" customWidth="1"/>
    <col min="12672" max="12673" width="18" style="3" bestFit="1" customWidth="1"/>
    <col min="12674" max="12892" width="11.42578125" style="3"/>
    <col min="12893" max="12893" width="15.42578125" style="3" customWidth="1"/>
    <col min="12894" max="12894" width="9.5703125" style="3" customWidth="1"/>
    <col min="12895" max="12895" width="14.42578125" style="3" customWidth="1"/>
    <col min="12896" max="12896" width="49.85546875" style="3" customWidth="1"/>
    <col min="12897" max="12897" width="22.5703125" style="3" customWidth="1"/>
    <col min="12898" max="12898" width="23" style="3" customWidth="1"/>
    <col min="12899" max="12899" width="22.85546875" style="3" customWidth="1"/>
    <col min="12900" max="12900" width="23.42578125" style="3" customWidth="1"/>
    <col min="12901" max="12901" width="22.42578125" style="3" customWidth="1"/>
    <col min="12902" max="12902" width="13.85546875" style="3" customWidth="1"/>
    <col min="12903" max="12903" width="20.7109375" style="3" customWidth="1"/>
    <col min="12904" max="12904" width="18.140625" style="3" customWidth="1"/>
    <col min="12905" max="12905" width="14.85546875" style="3" bestFit="1" customWidth="1"/>
    <col min="12906" max="12906" width="11.42578125" style="3"/>
    <col min="12907" max="12907" width="17.42578125" style="3" customWidth="1"/>
    <col min="12908" max="12910" width="18.140625" style="3" customWidth="1"/>
    <col min="12911" max="12914" width="11.42578125" style="3"/>
    <col min="12915" max="12915" width="34" style="3" customWidth="1"/>
    <col min="12916" max="12916" width="9.5703125" style="3" customWidth="1"/>
    <col min="12917" max="12917" width="16.7109375" style="3" customWidth="1"/>
    <col min="12918" max="12918" width="55.140625" style="3" customWidth="1"/>
    <col min="12919" max="12919" width="22.5703125" style="3" customWidth="1"/>
    <col min="12920" max="12920" width="23" style="3" customWidth="1"/>
    <col min="12921" max="12921" width="22.85546875" style="3" customWidth="1"/>
    <col min="12922" max="12922" width="23.42578125" style="3" customWidth="1"/>
    <col min="12923" max="12923" width="28.7109375" style="3" customWidth="1"/>
    <col min="12924" max="12924" width="12.7109375" style="3" customWidth="1"/>
    <col min="12925" max="12925" width="11.42578125" style="3"/>
    <col min="12926" max="12926" width="25.28515625" style="3" customWidth="1"/>
    <col min="12927" max="12927" width="15.85546875" style="3" bestFit="1" customWidth="1"/>
    <col min="12928" max="12929" width="18" style="3" bestFit="1" customWidth="1"/>
    <col min="12930" max="13148" width="11.42578125" style="3"/>
    <col min="13149" max="13149" width="15.42578125" style="3" customWidth="1"/>
    <col min="13150" max="13150" width="9.5703125" style="3" customWidth="1"/>
    <col min="13151" max="13151" width="14.42578125" style="3" customWidth="1"/>
    <col min="13152" max="13152" width="49.85546875" style="3" customWidth="1"/>
    <col min="13153" max="13153" width="22.5703125" style="3" customWidth="1"/>
    <col min="13154" max="13154" width="23" style="3" customWidth="1"/>
    <col min="13155" max="13155" width="22.85546875" style="3" customWidth="1"/>
    <col min="13156" max="13156" width="23.42578125" style="3" customWidth="1"/>
    <col min="13157" max="13157" width="22.42578125" style="3" customWidth="1"/>
    <col min="13158" max="13158" width="13.85546875" style="3" customWidth="1"/>
    <col min="13159" max="13159" width="20.7109375" style="3" customWidth="1"/>
    <col min="13160" max="13160" width="18.140625" style="3" customWidth="1"/>
    <col min="13161" max="13161" width="14.85546875" style="3" bestFit="1" customWidth="1"/>
    <col min="13162" max="13162" width="11.42578125" style="3"/>
    <col min="13163" max="13163" width="17.42578125" style="3" customWidth="1"/>
    <col min="13164" max="13166" width="18.140625" style="3" customWidth="1"/>
    <col min="13167" max="13170" width="11.42578125" style="3"/>
    <col min="13171" max="13171" width="34" style="3" customWidth="1"/>
    <col min="13172" max="13172" width="9.5703125" style="3" customWidth="1"/>
    <col min="13173" max="13173" width="16.7109375" style="3" customWidth="1"/>
    <col min="13174" max="13174" width="55.140625" style="3" customWidth="1"/>
    <col min="13175" max="13175" width="22.5703125" style="3" customWidth="1"/>
    <col min="13176" max="13176" width="23" style="3" customWidth="1"/>
    <col min="13177" max="13177" width="22.85546875" style="3" customWidth="1"/>
    <col min="13178" max="13178" width="23.42578125" style="3" customWidth="1"/>
    <col min="13179" max="13179" width="28.7109375" style="3" customWidth="1"/>
    <col min="13180" max="13180" width="12.7109375" style="3" customWidth="1"/>
    <col min="13181" max="13181" width="11.42578125" style="3"/>
    <col min="13182" max="13182" width="25.28515625" style="3" customWidth="1"/>
    <col min="13183" max="13183" width="15.85546875" style="3" bestFit="1" customWidth="1"/>
    <col min="13184" max="13185" width="18" style="3" bestFit="1" customWidth="1"/>
    <col min="13186" max="13404" width="11.42578125" style="3"/>
    <col min="13405" max="13405" width="15.42578125" style="3" customWidth="1"/>
    <col min="13406" max="13406" width="9.5703125" style="3" customWidth="1"/>
    <col min="13407" max="13407" width="14.42578125" style="3" customWidth="1"/>
    <col min="13408" max="13408" width="49.85546875" style="3" customWidth="1"/>
    <col min="13409" max="13409" width="22.5703125" style="3" customWidth="1"/>
    <col min="13410" max="13410" width="23" style="3" customWidth="1"/>
    <col min="13411" max="13411" width="22.85546875" style="3" customWidth="1"/>
    <col min="13412" max="13412" width="23.42578125" style="3" customWidth="1"/>
    <col min="13413" max="13413" width="22.42578125" style="3" customWidth="1"/>
    <col min="13414" max="13414" width="13.85546875" style="3" customWidth="1"/>
    <col min="13415" max="13415" width="20.7109375" style="3" customWidth="1"/>
    <col min="13416" max="13416" width="18.140625" style="3" customWidth="1"/>
    <col min="13417" max="13417" width="14.85546875" style="3" bestFit="1" customWidth="1"/>
    <col min="13418" max="13418" width="11.42578125" style="3"/>
    <col min="13419" max="13419" width="17.42578125" style="3" customWidth="1"/>
    <col min="13420" max="13422" width="18.140625" style="3" customWidth="1"/>
    <col min="13423" max="13426" width="11.42578125" style="3"/>
    <col min="13427" max="13427" width="34" style="3" customWidth="1"/>
    <col min="13428" max="13428" width="9.5703125" style="3" customWidth="1"/>
    <col min="13429" max="13429" width="16.7109375" style="3" customWidth="1"/>
    <col min="13430" max="13430" width="55.140625" style="3" customWidth="1"/>
    <col min="13431" max="13431" width="22.5703125" style="3" customWidth="1"/>
    <col min="13432" max="13432" width="23" style="3" customWidth="1"/>
    <col min="13433" max="13433" width="22.85546875" style="3" customWidth="1"/>
    <col min="13434" max="13434" width="23.42578125" style="3" customWidth="1"/>
    <col min="13435" max="13435" width="28.7109375" style="3" customWidth="1"/>
    <col min="13436" max="13436" width="12.7109375" style="3" customWidth="1"/>
    <col min="13437" max="13437" width="11.42578125" style="3"/>
    <col min="13438" max="13438" width="25.28515625" style="3" customWidth="1"/>
    <col min="13439" max="13439" width="15.85546875" style="3" bestFit="1" customWidth="1"/>
    <col min="13440" max="13441" width="18" style="3" bestFit="1" customWidth="1"/>
    <col min="13442" max="13660" width="11.42578125" style="3"/>
    <col min="13661" max="13661" width="15.42578125" style="3" customWidth="1"/>
    <col min="13662" max="13662" width="9.5703125" style="3" customWidth="1"/>
    <col min="13663" max="13663" width="14.42578125" style="3" customWidth="1"/>
    <col min="13664" max="13664" width="49.85546875" style="3" customWidth="1"/>
    <col min="13665" max="13665" width="22.5703125" style="3" customWidth="1"/>
    <col min="13666" max="13666" width="23" style="3" customWidth="1"/>
    <col min="13667" max="13667" width="22.85546875" style="3" customWidth="1"/>
    <col min="13668" max="13668" width="23.42578125" style="3" customWidth="1"/>
    <col min="13669" max="13669" width="22.42578125" style="3" customWidth="1"/>
    <col min="13670" max="13670" width="13.85546875" style="3" customWidth="1"/>
    <col min="13671" max="13671" width="20.7109375" style="3" customWidth="1"/>
    <col min="13672" max="13672" width="18.140625" style="3" customWidth="1"/>
    <col min="13673" max="13673" width="14.85546875" style="3" bestFit="1" customWidth="1"/>
    <col min="13674" max="13674" width="11.42578125" style="3"/>
    <col min="13675" max="13675" width="17.42578125" style="3" customWidth="1"/>
    <col min="13676" max="13678" width="18.140625" style="3" customWidth="1"/>
    <col min="13679" max="13682" width="11.42578125" style="3"/>
    <col min="13683" max="13683" width="34" style="3" customWidth="1"/>
    <col min="13684" max="13684" width="9.5703125" style="3" customWidth="1"/>
    <col min="13685" max="13685" width="16.7109375" style="3" customWidth="1"/>
    <col min="13686" max="13686" width="55.140625" style="3" customWidth="1"/>
    <col min="13687" max="13687" width="22.5703125" style="3" customWidth="1"/>
    <col min="13688" max="13688" width="23" style="3" customWidth="1"/>
    <col min="13689" max="13689" width="22.85546875" style="3" customWidth="1"/>
    <col min="13690" max="13690" width="23.42578125" style="3" customWidth="1"/>
    <col min="13691" max="13691" width="28.7109375" style="3" customWidth="1"/>
    <col min="13692" max="13692" width="12.7109375" style="3" customWidth="1"/>
    <col min="13693" max="13693" width="11.42578125" style="3"/>
    <col min="13694" max="13694" width="25.28515625" style="3" customWidth="1"/>
    <col min="13695" max="13695" width="15.85546875" style="3" bestFit="1" customWidth="1"/>
    <col min="13696" max="13697" width="18" style="3" bestFit="1" customWidth="1"/>
    <col min="13698" max="13916" width="11.42578125" style="3"/>
    <col min="13917" max="13917" width="15.42578125" style="3" customWidth="1"/>
    <col min="13918" max="13918" width="9.5703125" style="3" customWidth="1"/>
    <col min="13919" max="13919" width="14.42578125" style="3" customWidth="1"/>
    <col min="13920" max="13920" width="49.85546875" style="3" customWidth="1"/>
    <col min="13921" max="13921" width="22.5703125" style="3" customWidth="1"/>
    <col min="13922" max="13922" width="23" style="3" customWidth="1"/>
    <col min="13923" max="13923" width="22.85546875" style="3" customWidth="1"/>
    <col min="13924" max="13924" width="23.42578125" style="3" customWidth="1"/>
    <col min="13925" max="13925" width="22.42578125" style="3" customWidth="1"/>
    <col min="13926" max="13926" width="13.85546875" style="3" customWidth="1"/>
    <col min="13927" max="13927" width="20.7109375" style="3" customWidth="1"/>
    <col min="13928" max="13928" width="18.140625" style="3" customWidth="1"/>
    <col min="13929" max="13929" width="14.85546875" style="3" bestFit="1" customWidth="1"/>
    <col min="13930" max="13930" width="11.42578125" style="3"/>
    <col min="13931" max="13931" width="17.42578125" style="3" customWidth="1"/>
    <col min="13932" max="13934" width="18.140625" style="3" customWidth="1"/>
    <col min="13935" max="13938" width="11.42578125" style="3"/>
    <col min="13939" max="13939" width="34" style="3" customWidth="1"/>
    <col min="13940" max="13940" width="9.5703125" style="3" customWidth="1"/>
    <col min="13941" max="13941" width="16.7109375" style="3" customWidth="1"/>
    <col min="13942" max="13942" width="55.140625" style="3" customWidth="1"/>
    <col min="13943" max="13943" width="22.5703125" style="3" customWidth="1"/>
    <col min="13944" max="13944" width="23" style="3" customWidth="1"/>
    <col min="13945" max="13945" width="22.85546875" style="3" customWidth="1"/>
    <col min="13946" max="13946" width="23.42578125" style="3" customWidth="1"/>
    <col min="13947" max="13947" width="28.7109375" style="3" customWidth="1"/>
    <col min="13948" max="13948" width="12.7109375" style="3" customWidth="1"/>
    <col min="13949" max="13949" width="11.42578125" style="3"/>
    <col min="13950" max="13950" width="25.28515625" style="3" customWidth="1"/>
    <col min="13951" max="13951" width="15.85546875" style="3" bestFit="1" customWidth="1"/>
    <col min="13952" max="13953" width="18" style="3" bestFit="1" customWidth="1"/>
    <col min="13954" max="14172" width="11.42578125" style="3"/>
    <col min="14173" max="14173" width="15.42578125" style="3" customWidth="1"/>
    <col min="14174" max="14174" width="9.5703125" style="3" customWidth="1"/>
    <col min="14175" max="14175" width="14.42578125" style="3" customWidth="1"/>
    <col min="14176" max="14176" width="49.85546875" style="3" customWidth="1"/>
    <col min="14177" max="14177" width="22.5703125" style="3" customWidth="1"/>
    <col min="14178" max="14178" width="23" style="3" customWidth="1"/>
    <col min="14179" max="14179" width="22.85546875" style="3" customWidth="1"/>
    <col min="14180" max="14180" width="23.42578125" style="3" customWidth="1"/>
    <col min="14181" max="14181" width="22.42578125" style="3" customWidth="1"/>
    <col min="14182" max="14182" width="13.85546875" style="3" customWidth="1"/>
    <col min="14183" max="14183" width="20.7109375" style="3" customWidth="1"/>
    <col min="14184" max="14184" width="18.140625" style="3" customWidth="1"/>
    <col min="14185" max="14185" width="14.85546875" style="3" bestFit="1" customWidth="1"/>
    <col min="14186" max="14186" width="11.42578125" style="3"/>
    <col min="14187" max="14187" width="17.42578125" style="3" customWidth="1"/>
    <col min="14188" max="14190" width="18.140625" style="3" customWidth="1"/>
    <col min="14191" max="14194" width="11.42578125" style="3"/>
    <col min="14195" max="14195" width="34" style="3" customWidth="1"/>
    <col min="14196" max="14196" width="9.5703125" style="3" customWidth="1"/>
    <col min="14197" max="14197" width="16.7109375" style="3" customWidth="1"/>
    <col min="14198" max="14198" width="55.140625" style="3" customWidth="1"/>
    <col min="14199" max="14199" width="22.5703125" style="3" customWidth="1"/>
    <col min="14200" max="14200" width="23" style="3" customWidth="1"/>
    <col min="14201" max="14201" width="22.85546875" style="3" customWidth="1"/>
    <col min="14202" max="14202" width="23.42578125" style="3" customWidth="1"/>
    <col min="14203" max="14203" width="28.7109375" style="3" customWidth="1"/>
    <col min="14204" max="14204" width="12.7109375" style="3" customWidth="1"/>
    <col min="14205" max="14205" width="11.42578125" style="3"/>
    <col min="14206" max="14206" width="25.28515625" style="3" customWidth="1"/>
    <col min="14207" max="14207" width="15.85546875" style="3" bestFit="1" customWidth="1"/>
    <col min="14208" max="14209" width="18" style="3" bestFit="1" customWidth="1"/>
    <col min="14210" max="14428" width="11.42578125" style="3"/>
    <col min="14429" max="14429" width="15.42578125" style="3" customWidth="1"/>
    <col min="14430" max="14430" width="9.5703125" style="3" customWidth="1"/>
    <col min="14431" max="14431" width="14.42578125" style="3" customWidth="1"/>
    <col min="14432" max="14432" width="49.85546875" style="3" customWidth="1"/>
    <col min="14433" max="14433" width="22.5703125" style="3" customWidth="1"/>
    <col min="14434" max="14434" width="23" style="3" customWidth="1"/>
    <col min="14435" max="14435" width="22.85546875" style="3" customWidth="1"/>
    <col min="14436" max="14436" width="23.42578125" style="3" customWidth="1"/>
    <col min="14437" max="14437" width="22.42578125" style="3" customWidth="1"/>
    <col min="14438" max="14438" width="13.85546875" style="3" customWidth="1"/>
    <col min="14439" max="14439" width="20.7109375" style="3" customWidth="1"/>
    <col min="14440" max="14440" width="18.140625" style="3" customWidth="1"/>
    <col min="14441" max="14441" width="14.85546875" style="3" bestFit="1" customWidth="1"/>
    <col min="14442" max="14442" width="11.42578125" style="3"/>
    <col min="14443" max="14443" width="17.42578125" style="3" customWidth="1"/>
    <col min="14444" max="14446" width="18.140625" style="3" customWidth="1"/>
    <col min="14447" max="14450" width="11.42578125" style="3"/>
    <col min="14451" max="14451" width="34" style="3" customWidth="1"/>
    <col min="14452" max="14452" width="9.5703125" style="3" customWidth="1"/>
    <col min="14453" max="14453" width="16.7109375" style="3" customWidth="1"/>
    <col min="14454" max="14454" width="55.140625" style="3" customWidth="1"/>
    <col min="14455" max="14455" width="22.5703125" style="3" customWidth="1"/>
    <col min="14456" max="14456" width="23" style="3" customWidth="1"/>
    <col min="14457" max="14457" width="22.85546875" style="3" customWidth="1"/>
    <col min="14458" max="14458" width="23.42578125" style="3" customWidth="1"/>
    <col min="14459" max="14459" width="28.7109375" style="3" customWidth="1"/>
    <col min="14460" max="14460" width="12.7109375" style="3" customWidth="1"/>
    <col min="14461" max="14461" width="11.42578125" style="3"/>
    <col min="14462" max="14462" width="25.28515625" style="3" customWidth="1"/>
    <col min="14463" max="14463" width="15.85546875" style="3" bestFit="1" customWidth="1"/>
    <col min="14464" max="14465" width="18" style="3" bestFit="1" customWidth="1"/>
    <col min="14466" max="14684" width="11.42578125" style="3"/>
    <col min="14685" max="14685" width="15.42578125" style="3" customWidth="1"/>
    <col min="14686" max="14686" width="9.5703125" style="3" customWidth="1"/>
    <col min="14687" max="14687" width="14.42578125" style="3" customWidth="1"/>
    <col min="14688" max="14688" width="49.85546875" style="3" customWidth="1"/>
    <col min="14689" max="14689" width="22.5703125" style="3" customWidth="1"/>
    <col min="14690" max="14690" width="23" style="3" customWidth="1"/>
    <col min="14691" max="14691" width="22.85546875" style="3" customWidth="1"/>
    <col min="14692" max="14692" width="23.42578125" style="3" customWidth="1"/>
    <col min="14693" max="14693" width="22.42578125" style="3" customWidth="1"/>
    <col min="14694" max="14694" width="13.85546875" style="3" customWidth="1"/>
    <col min="14695" max="14695" width="20.7109375" style="3" customWidth="1"/>
    <col min="14696" max="14696" width="18.140625" style="3" customWidth="1"/>
    <col min="14697" max="14697" width="14.85546875" style="3" bestFit="1" customWidth="1"/>
    <col min="14698" max="14698" width="11.42578125" style="3"/>
    <col min="14699" max="14699" width="17.42578125" style="3" customWidth="1"/>
    <col min="14700" max="14702" width="18.140625" style="3" customWidth="1"/>
    <col min="14703" max="14706" width="11.42578125" style="3"/>
    <col min="14707" max="14707" width="34" style="3" customWidth="1"/>
    <col min="14708" max="14708" width="9.5703125" style="3" customWidth="1"/>
    <col min="14709" max="14709" width="16.7109375" style="3" customWidth="1"/>
    <col min="14710" max="14710" width="55.140625" style="3" customWidth="1"/>
    <col min="14711" max="14711" width="22.5703125" style="3" customWidth="1"/>
    <col min="14712" max="14712" width="23" style="3" customWidth="1"/>
    <col min="14713" max="14713" width="22.85546875" style="3" customWidth="1"/>
    <col min="14714" max="14714" width="23.42578125" style="3" customWidth="1"/>
    <col min="14715" max="14715" width="28.7109375" style="3" customWidth="1"/>
    <col min="14716" max="14716" width="12.7109375" style="3" customWidth="1"/>
    <col min="14717" max="14717" width="11.42578125" style="3"/>
    <col min="14718" max="14718" width="25.28515625" style="3" customWidth="1"/>
    <col min="14719" max="14719" width="15.85546875" style="3" bestFit="1" customWidth="1"/>
    <col min="14720" max="14721" width="18" style="3" bestFit="1" customWidth="1"/>
    <col min="14722" max="14940" width="11.42578125" style="3"/>
    <col min="14941" max="14941" width="15.42578125" style="3" customWidth="1"/>
    <col min="14942" max="14942" width="9.5703125" style="3" customWidth="1"/>
    <col min="14943" max="14943" width="14.42578125" style="3" customWidth="1"/>
    <col min="14944" max="14944" width="49.85546875" style="3" customWidth="1"/>
    <col min="14945" max="14945" width="22.5703125" style="3" customWidth="1"/>
    <col min="14946" max="14946" width="23" style="3" customWidth="1"/>
    <col min="14947" max="14947" width="22.85546875" style="3" customWidth="1"/>
    <col min="14948" max="14948" width="23.42578125" style="3" customWidth="1"/>
    <col min="14949" max="14949" width="22.42578125" style="3" customWidth="1"/>
    <col min="14950" max="14950" width="13.85546875" style="3" customWidth="1"/>
    <col min="14951" max="14951" width="20.7109375" style="3" customWidth="1"/>
    <col min="14952" max="14952" width="18.140625" style="3" customWidth="1"/>
    <col min="14953" max="14953" width="14.85546875" style="3" bestFit="1" customWidth="1"/>
    <col min="14954" max="14954" width="11.42578125" style="3"/>
    <col min="14955" max="14955" width="17.42578125" style="3" customWidth="1"/>
    <col min="14956" max="14958" width="18.140625" style="3" customWidth="1"/>
    <col min="14959" max="14962" width="11.42578125" style="3"/>
    <col min="14963" max="14963" width="34" style="3" customWidth="1"/>
    <col min="14964" max="14964" width="9.5703125" style="3" customWidth="1"/>
    <col min="14965" max="14965" width="16.7109375" style="3" customWidth="1"/>
    <col min="14966" max="14966" width="55.140625" style="3" customWidth="1"/>
    <col min="14967" max="14967" width="22.5703125" style="3" customWidth="1"/>
    <col min="14968" max="14968" width="23" style="3" customWidth="1"/>
    <col min="14969" max="14969" width="22.85546875" style="3" customWidth="1"/>
    <col min="14970" max="14970" width="23.42578125" style="3" customWidth="1"/>
    <col min="14971" max="14971" width="28.7109375" style="3" customWidth="1"/>
    <col min="14972" max="14972" width="12.7109375" style="3" customWidth="1"/>
    <col min="14973" max="14973" width="11.42578125" style="3"/>
    <col min="14974" max="14974" width="25.28515625" style="3" customWidth="1"/>
    <col min="14975" max="14975" width="15.85546875" style="3" bestFit="1" customWidth="1"/>
    <col min="14976" max="14977" width="18" style="3" bestFit="1" customWidth="1"/>
    <col min="14978" max="15196" width="11.42578125" style="3"/>
    <col min="15197" max="15197" width="15.42578125" style="3" customWidth="1"/>
    <col min="15198" max="15198" width="9.5703125" style="3" customWidth="1"/>
    <col min="15199" max="15199" width="14.42578125" style="3" customWidth="1"/>
    <col min="15200" max="15200" width="49.85546875" style="3" customWidth="1"/>
    <col min="15201" max="15201" width="22.5703125" style="3" customWidth="1"/>
    <col min="15202" max="15202" width="23" style="3" customWidth="1"/>
    <col min="15203" max="15203" width="22.85546875" style="3" customWidth="1"/>
    <col min="15204" max="15204" width="23.42578125" style="3" customWidth="1"/>
    <col min="15205" max="15205" width="22.42578125" style="3" customWidth="1"/>
    <col min="15206" max="15206" width="13.85546875" style="3" customWidth="1"/>
    <col min="15207" max="15207" width="20.7109375" style="3" customWidth="1"/>
    <col min="15208" max="15208" width="18.140625" style="3" customWidth="1"/>
    <col min="15209" max="15209" width="14.85546875" style="3" bestFit="1" customWidth="1"/>
    <col min="15210" max="15210" width="11.42578125" style="3"/>
    <col min="15211" max="15211" width="17.42578125" style="3" customWidth="1"/>
    <col min="15212" max="15214" width="18.140625" style="3" customWidth="1"/>
    <col min="15215" max="15218" width="11.42578125" style="3"/>
    <col min="15219" max="15219" width="34" style="3" customWidth="1"/>
    <col min="15220" max="15220" width="9.5703125" style="3" customWidth="1"/>
    <col min="15221" max="15221" width="16.7109375" style="3" customWidth="1"/>
    <col min="15222" max="15222" width="55.140625" style="3" customWidth="1"/>
    <col min="15223" max="15223" width="22.5703125" style="3" customWidth="1"/>
    <col min="15224" max="15224" width="23" style="3" customWidth="1"/>
    <col min="15225" max="15225" width="22.85546875" style="3" customWidth="1"/>
    <col min="15226" max="15226" width="23.42578125" style="3" customWidth="1"/>
    <col min="15227" max="15227" width="28.7109375" style="3" customWidth="1"/>
    <col min="15228" max="15228" width="12.7109375" style="3" customWidth="1"/>
    <col min="15229" max="15229" width="11.42578125" style="3"/>
    <col min="15230" max="15230" width="25.28515625" style="3" customWidth="1"/>
    <col min="15231" max="15231" width="15.85546875" style="3" bestFit="1" customWidth="1"/>
    <col min="15232" max="15233" width="18" style="3" bestFit="1" customWidth="1"/>
    <col min="15234" max="15452" width="11.42578125" style="3"/>
    <col min="15453" max="15453" width="15.42578125" style="3" customWidth="1"/>
    <col min="15454" max="15454" width="9.5703125" style="3" customWidth="1"/>
    <col min="15455" max="15455" width="14.42578125" style="3" customWidth="1"/>
    <col min="15456" max="15456" width="49.85546875" style="3" customWidth="1"/>
    <col min="15457" max="15457" width="22.5703125" style="3" customWidth="1"/>
    <col min="15458" max="15458" width="23" style="3" customWidth="1"/>
    <col min="15459" max="15459" width="22.85546875" style="3" customWidth="1"/>
    <col min="15460" max="15460" width="23.42578125" style="3" customWidth="1"/>
    <col min="15461" max="15461" width="22.42578125" style="3" customWidth="1"/>
    <col min="15462" max="15462" width="13.85546875" style="3" customWidth="1"/>
    <col min="15463" max="15463" width="20.7109375" style="3" customWidth="1"/>
    <col min="15464" max="15464" width="18.140625" style="3" customWidth="1"/>
    <col min="15465" max="15465" width="14.85546875" style="3" bestFit="1" customWidth="1"/>
    <col min="15466" max="15466" width="11.42578125" style="3"/>
    <col min="15467" max="15467" width="17.42578125" style="3" customWidth="1"/>
    <col min="15468" max="15470" width="18.140625" style="3" customWidth="1"/>
    <col min="15471" max="15474" width="11.42578125" style="3"/>
    <col min="15475" max="15475" width="34" style="3" customWidth="1"/>
    <col min="15476" max="15476" width="9.5703125" style="3" customWidth="1"/>
    <col min="15477" max="15477" width="16.7109375" style="3" customWidth="1"/>
    <col min="15478" max="15478" width="55.140625" style="3" customWidth="1"/>
    <col min="15479" max="15479" width="22.5703125" style="3" customWidth="1"/>
    <col min="15480" max="15480" width="23" style="3" customWidth="1"/>
    <col min="15481" max="15481" width="22.85546875" style="3" customWidth="1"/>
    <col min="15482" max="15482" width="23.42578125" style="3" customWidth="1"/>
    <col min="15483" max="15483" width="28.7109375" style="3" customWidth="1"/>
    <col min="15484" max="15484" width="12.7109375" style="3" customWidth="1"/>
    <col min="15485" max="15485" width="11.42578125" style="3"/>
    <col min="15486" max="15486" width="25.28515625" style="3" customWidth="1"/>
    <col min="15487" max="15487" width="15.85546875" style="3" bestFit="1" customWidth="1"/>
    <col min="15488" max="15489" width="18" style="3" bestFit="1" customWidth="1"/>
    <col min="15490" max="15708" width="11.42578125" style="3"/>
    <col min="15709" max="15709" width="15.42578125" style="3" customWidth="1"/>
    <col min="15710" max="15710" width="9.5703125" style="3" customWidth="1"/>
    <col min="15711" max="15711" width="14.42578125" style="3" customWidth="1"/>
    <col min="15712" max="15712" width="49.85546875" style="3" customWidth="1"/>
    <col min="15713" max="15713" width="22.5703125" style="3" customWidth="1"/>
    <col min="15714" max="15714" width="23" style="3" customWidth="1"/>
    <col min="15715" max="15715" width="22.85546875" style="3" customWidth="1"/>
    <col min="15716" max="15716" width="23.42578125" style="3" customWidth="1"/>
    <col min="15717" max="15717" width="22.42578125" style="3" customWidth="1"/>
    <col min="15718" max="15718" width="13.85546875" style="3" customWidth="1"/>
    <col min="15719" max="15719" width="20.7109375" style="3" customWidth="1"/>
    <col min="15720" max="15720" width="18.140625" style="3" customWidth="1"/>
    <col min="15721" max="15721" width="14.85546875" style="3" bestFit="1" customWidth="1"/>
    <col min="15722" max="15722" width="11.42578125" style="3"/>
    <col min="15723" max="15723" width="17.42578125" style="3" customWidth="1"/>
    <col min="15724" max="15726" width="18.140625" style="3" customWidth="1"/>
    <col min="15727" max="15730" width="11.42578125" style="3"/>
    <col min="15731" max="15731" width="34" style="3" customWidth="1"/>
    <col min="15732" max="15732" width="9.5703125" style="3" customWidth="1"/>
    <col min="15733" max="15733" width="16.7109375" style="3" customWidth="1"/>
    <col min="15734" max="15734" width="55.140625" style="3" customWidth="1"/>
    <col min="15735" max="15735" width="22.5703125" style="3" customWidth="1"/>
    <col min="15736" max="15736" width="23" style="3" customWidth="1"/>
    <col min="15737" max="15737" width="22.85546875" style="3" customWidth="1"/>
    <col min="15738" max="15738" width="23.42578125" style="3" customWidth="1"/>
    <col min="15739" max="15739" width="28.7109375" style="3" customWidth="1"/>
    <col min="15740" max="15740" width="12.7109375" style="3" customWidth="1"/>
    <col min="15741" max="15741" width="11.42578125" style="3"/>
    <col min="15742" max="15742" width="25.28515625" style="3" customWidth="1"/>
    <col min="15743" max="15743" width="15.85546875" style="3" bestFit="1" customWidth="1"/>
    <col min="15744" max="15745" width="18" style="3" bestFit="1" customWidth="1"/>
    <col min="15746" max="15964" width="11.42578125" style="3"/>
    <col min="15965" max="15965" width="15.42578125" style="3" customWidth="1"/>
    <col min="15966" max="15966" width="9.5703125" style="3" customWidth="1"/>
    <col min="15967" max="15967" width="14.42578125" style="3" customWidth="1"/>
    <col min="15968" max="15968" width="49.85546875" style="3" customWidth="1"/>
    <col min="15969" max="15969" width="22.5703125" style="3" customWidth="1"/>
    <col min="15970" max="15970" width="23" style="3" customWidth="1"/>
    <col min="15971" max="15971" width="22.85546875" style="3" customWidth="1"/>
    <col min="15972" max="15972" width="23.42578125" style="3" customWidth="1"/>
    <col min="15973" max="15973" width="22.42578125" style="3" customWidth="1"/>
    <col min="15974" max="15974" width="13.85546875" style="3" customWidth="1"/>
    <col min="15975" max="15975" width="20.7109375" style="3" customWidth="1"/>
    <col min="15976" max="15976" width="18.140625" style="3" customWidth="1"/>
    <col min="15977" max="15977" width="14.85546875" style="3" bestFit="1" customWidth="1"/>
    <col min="15978" max="15978" width="11.42578125" style="3"/>
    <col min="15979" max="15979" width="17.42578125" style="3" customWidth="1"/>
    <col min="15980" max="15982" width="18.140625" style="3" customWidth="1"/>
    <col min="15983" max="15986" width="11.42578125" style="3"/>
    <col min="15987" max="15987" width="34" style="3" customWidth="1"/>
    <col min="15988" max="15988" width="9.5703125" style="3" customWidth="1"/>
    <col min="15989" max="15989" width="16.7109375" style="3" customWidth="1"/>
    <col min="15990" max="15990" width="55.140625" style="3" customWidth="1"/>
    <col min="15991" max="15991" width="22.5703125" style="3" customWidth="1"/>
    <col min="15992" max="15992" width="23" style="3" customWidth="1"/>
    <col min="15993" max="15993" width="22.85546875" style="3" customWidth="1"/>
    <col min="15994" max="15994" width="23.42578125" style="3" customWidth="1"/>
    <col min="15995" max="15995" width="28.7109375" style="3" customWidth="1"/>
    <col min="15996" max="15996" width="12.7109375" style="3" customWidth="1"/>
    <col min="15997" max="15997" width="11.42578125" style="3"/>
    <col min="15998" max="15998" width="25.28515625" style="3" customWidth="1"/>
    <col min="15999" max="15999" width="15.85546875" style="3" bestFit="1" customWidth="1"/>
    <col min="16000" max="16001" width="18" style="3" bestFit="1" customWidth="1"/>
    <col min="16002" max="16220" width="11.42578125" style="3"/>
    <col min="16221" max="16221" width="15.42578125" style="3" customWidth="1"/>
    <col min="16222" max="16222" width="9.5703125" style="3" customWidth="1"/>
    <col min="16223" max="16223" width="14.42578125" style="3" customWidth="1"/>
    <col min="16224" max="16224" width="49.85546875" style="3" customWidth="1"/>
    <col min="16225" max="16225" width="22.5703125" style="3" customWidth="1"/>
    <col min="16226" max="16226" width="23" style="3" customWidth="1"/>
    <col min="16227" max="16227" width="22.85546875" style="3" customWidth="1"/>
    <col min="16228" max="16228" width="23.42578125" style="3" customWidth="1"/>
    <col min="16229" max="16229" width="22.42578125" style="3" customWidth="1"/>
    <col min="16230" max="16230" width="13.85546875" style="3" customWidth="1"/>
    <col min="16231" max="16231" width="20.7109375" style="3" customWidth="1"/>
    <col min="16232" max="16232" width="18.140625" style="3" customWidth="1"/>
    <col min="16233" max="16233" width="14.85546875" style="3" bestFit="1" customWidth="1"/>
    <col min="16234" max="16234" width="11.42578125" style="3"/>
    <col min="16235" max="16235" width="17.42578125" style="3" customWidth="1"/>
    <col min="16236" max="16238" width="18.140625" style="3" customWidth="1"/>
    <col min="16239" max="16384" width="11.42578125" style="3"/>
  </cols>
  <sheetData>
    <row r="1" spans="1:16" s="132" customFormat="1" ht="23.1" customHeight="1" x14ac:dyDescent="0.25">
      <c r="C1" s="133"/>
      <c r="D1" s="133"/>
      <c r="G1" s="134"/>
      <c r="H1" s="135"/>
      <c r="I1" s="135"/>
      <c r="J1" s="135"/>
    </row>
    <row r="2" spans="1:16" s="132" customFormat="1" ht="19.5" customHeight="1" x14ac:dyDescent="0.25">
      <c r="A2" s="340" t="s">
        <v>0</v>
      </c>
      <c r="B2" s="340"/>
      <c r="C2" s="340"/>
      <c r="D2" s="340"/>
      <c r="E2" s="340"/>
      <c r="F2" s="340"/>
      <c r="G2" s="340"/>
      <c r="H2" s="340"/>
      <c r="I2" s="340"/>
      <c r="J2" s="340"/>
    </row>
    <row r="3" spans="1:16" s="132" customFormat="1" ht="24.95" customHeight="1" x14ac:dyDescent="0.25">
      <c r="A3" s="341" t="s">
        <v>475</v>
      </c>
      <c r="B3" s="341"/>
      <c r="C3" s="341"/>
      <c r="D3" s="341"/>
      <c r="E3" s="341"/>
      <c r="F3" s="341"/>
      <c r="G3" s="341"/>
      <c r="H3" s="341"/>
      <c r="I3" s="341"/>
      <c r="J3" s="341"/>
    </row>
    <row r="4" spans="1:16" s="132" customFormat="1" ht="24.95" customHeight="1" x14ac:dyDescent="0.25">
      <c r="A4" s="342" t="s">
        <v>476</v>
      </c>
      <c r="B4" s="342"/>
      <c r="C4" s="342"/>
      <c r="D4" s="342"/>
      <c r="E4" s="342"/>
      <c r="F4" s="342"/>
      <c r="G4" s="342"/>
      <c r="H4" s="342"/>
      <c r="I4" s="342"/>
      <c r="J4" s="342"/>
    </row>
    <row r="5" spans="1:16" s="132" customFormat="1" ht="18.75" customHeight="1" thickBot="1" x14ac:dyDescent="0.3">
      <c r="C5" s="133"/>
      <c r="D5" s="133"/>
      <c r="G5" s="134"/>
      <c r="H5" s="136" t="s">
        <v>3</v>
      </c>
      <c r="I5" s="137" t="s">
        <v>4</v>
      </c>
      <c r="J5" s="138" t="s">
        <v>5</v>
      </c>
    </row>
    <row r="6" spans="1:16" ht="29.25" customHeight="1" x14ac:dyDescent="0.25">
      <c r="A6" s="325" t="s">
        <v>6</v>
      </c>
      <c r="B6" s="327" t="s">
        <v>7</v>
      </c>
      <c r="C6" s="327" t="s">
        <v>8</v>
      </c>
      <c r="D6" s="327" t="s">
        <v>9</v>
      </c>
      <c r="E6" s="327" t="s">
        <v>10</v>
      </c>
      <c r="F6" s="321" t="s">
        <v>477</v>
      </c>
      <c r="G6" s="323" t="s">
        <v>478</v>
      </c>
      <c r="H6" s="321" t="s">
        <v>479</v>
      </c>
      <c r="I6" s="329" t="s">
        <v>14</v>
      </c>
      <c r="J6" s="321" t="s">
        <v>480</v>
      </c>
      <c r="K6" s="321" t="s">
        <v>481</v>
      </c>
      <c r="L6" s="321" t="s">
        <v>482</v>
      </c>
      <c r="M6" s="338" t="s">
        <v>483</v>
      </c>
      <c r="N6" s="338"/>
      <c r="O6" s="339"/>
    </row>
    <row r="7" spans="1:16" ht="84.75" customHeight="1" thickBot="1" x14ac:dyDescent="0.3">
      <c r="A7" s="326"/>
      <c r="B7" s="328"/>
      <c r="C7" s="328"/>
      <c r="D7" s="328"/>
      <c r="E7" s="328"/>
      <c r="F7" s="322"/>
      <c r="G7" s="324"/>
      <c r="H7" s="322"/>
      <c r="I7" s="337"/>
      <c r="J7" s="322"/>
      <c r="K7" s="322"/>
      <c r="L7" s="322"/>
      <c r="M7" s="139" t="s">
        <v>484</v>
      </c>
      <c r="N7" s="139" t="s">
        <v>485</v>
      </c>
      <c r="O7" s="140" t="s">
        <v>486</v>
      </c>
    </row>
    <row r="8" spans="1:16" s="4" customFormat="1" ht="30.75" customHeight="1" thickBot="1" x14ac:dyDescent="0.3">
      <c r="A8" s="21" t="s">
        <v>36</v>
      </c>
      <c r="B8" s="141" t="s">
        <v>41</v>
      </c>
      <c r="C8" s="141">
        <v>20</v>
      </c>
      <c r="D8" s="141" t="s">
        <v>38</v>
      </c>
      <c r="E8" s="23" t="s">
        <v>39</v>
      </c>
      <c r="F8" s="24">
        <f>+F9+F44</f>
        <v>9956298794.5499992</v>
      </c>
      <c r="G8" s="24">
        <f t="shared" ref="G8:L8" si="0">+G9+G44</f>
        <v>0</v>
      </c>
      <c r="H8" s="24">
        <f t="shared" si="0"/>
        <v>9956298794.5499992</v>
      </c>
      <c r="I8" s="142">
        <f>+H8/$H$130</f>
        <v>0.17837172702958298</v>
      </c>
      <c r="J8" s="24">
        <f t="shared" si="0"/>
        <v>9862866228.5599995</v>
      </c>
      <c r="K8" s="24">
        <f t="shared" si="0"/>
        <v>866694811.55999994</v>
      </c>
      <c r="L8" s="24">
        <f t="shared" si="0"/>
        <v>8994131017</v>
      </c>
      <c r="M8" s="143">
        <f>+J8/H8</f>
        <v>0.99061573302308448</v>
      </c>
      <c r="N8" s="143">
        <f>+K8/H8</f>
        <v>8.7049899711167972E-2</v>
      </c>
      <c r="O8" s="144">
        <f>+K8/J8</f>
        <v>8.7874537834681687E-2</v>
      </c>
    </row>
    <row r="9" spans="1:16" ht="28.5" customHeight="1" x14ac:dyDescent="0.25">
      <c r="A9" s="145" t="s">
        <v>100</v>
      </c>
      <c r="B9" s="92" t="s">
        <v>41</v>
      </c>
      <c r="C9" s="92">
        <v>20</v>
      </c>
      <c r="D9" s="92" t="s">
        <v>38</v>
      </c>
      <c r="E9" s="35" t="s">
        <v>101</v>
      </c>
      <c r="F9" s="93">
        <f>+F10</f>
        <v>353903239.54999995</v>
      </c>
      <c r="G9" s="93">
        <f t="shared" ref="G9:L9" si="1">+G10</f>
        <v>0</v>
      </c>
      <c r="H9" s="93">
        <f t="shared" si="1"/>
        <v>353903239.54999995</v>
      </c>
      <c r="I9" s="146">
        <f t="shared" ref="I9:I72" si="2">+H9/$H$130</f>
        <v>6.3403412595906192E-3</v>
      </c>
      <c r="J9" s="93">
        <f t="shared" si="1"/>
        <v>260470673.56</v>
      </c>
      <c r="K9" s="93">
        <f t="shared" si="1"/>
        <v>184848175.56</v>
      </c>
      <c r="L9" s="93">
        <f t="shared" si="1"/>
        <v>73582098</v>
      </c>
      <c r="M9" s="147">
        <f>+J9/H9</f>
        <v>0.73599403580254696</v>
      </c>
      <c r="N9" s="147">
        <f>+K9/H9</f>
        <v>0.52231275360757012</v>
      </c>
      <c r="O9" s="148">
        <f>+K9/J9</f>
        <v>0.70966981823164754</v>
      </c>
    </row>
    <row r="10" spans="1:16" ht="28.5" customHeight="1" x14ac:dyDescent="0.25">
      <c r="A10" s="149" t="s">
        <v>114</v>
      </c>
      <c r="B10" s="34" t="s">
        <v>41</v>
      </c>
      <c r="C10" s="34">
        <v>20</v>
      </c>
      <c r="D10" s="34" t="s">
        <v>38</v>
      </c>
      <c r="E10" s="40" t="s">
        <v>115</v>
      </c>
      <c r="F10" s="66">
        <f>+F11+F24</f>
        <v>353903239.54999995</v>
      </c>
      <c r="G10" s="66">
        <f t="shared" ref="G10:L10" si="3">+G11+G24</f>
        <v>0</v>
      </c>
      <c r="H10" s="66">
        <f t="shared" si="3"/>
        <v>353903239.54999995</v>
      </c>
      <c r="I10" s="150">
        <f t="shared" si="2"/>
        <v>6.3403412595906192E-3</v>
      </c>
      <c r="J10" s="66">
        <f t="shared" si="3"/>
        <v>260470673.56</v>
      </c>
      <c r="K10" s="66">
        <f t="shared" si="3"/>
        <v>184848175.56</v>
      </c>
      <c r="L10" s="66">
        <f t="shared" si="3"/>
        <v>73582098</v>
      </c>
      <c r="M10" s="64">
        <f t="shared" ref="M10:M86" si="4">+J10/H10</f>
        <v>0.73599403580254696</v>
      </c>
      <c r="N10" s="64">
        <f t="shared" ref="N10:N86" si="5">+K10/H10</f>
        <v>0.52231275360757012</v>
      </c>
      <c r="O10" s="151">
        <f t="shared" ref="O10:O86" si="6">+K10/J10</f>
        <v>0.70966981823164754</v>
      </c>
    </row>
    <row r="11" spans="1:16" ht="28.5" customHeight="1" x14ac:dyDescent="0.25">
      <c r="A11" s="149" t="s">
        <v>116</v>
      </c>
      <c r="B11" s="34" t="s">
        <v>41</v>
      </c>
      <c r="C11" s="34">
        <v>20</v>
      </c>
      <c r="D11" s="34" t="s">
        <v>38</v>
      </c>
      <c r="E11" s="40" t="s">
        <v>117</v>
      </c>
      <c r="F11" s="62">
        <f>+F12+F15+F22</f>
        <v>62552927.649999999</v>
      </c>
      <c r="G11" s="62">
        <f t="shared" ref="G11:L11" si="7">+G12+G15+G22</f>
        <v>0</v>
      </c>
      <c r="H11" s="62">
        <f t="shared" si="7"/>
        <v>62552927.649999999</v>
      </c>
      <c r="I11" s="150">
        <f t="shared" si="2"/>
        <v>1.1206648138959707E-3</v>
      </c>
      <c r="J11" s="62">
        <f t="shared" si="7"/>
        <v>45987229.649999999</v>
      </c>
      <c r="K11" s="62">
        <f t="shared" si="7"/>
        <v>13937483.65</v>
      </c>
      <c r="L11" s="62">
        <f t="shared" si="7"/>
        <v>32049746</v>
      </c>
      <c r="M11" s="64">
        <f t="shared" si="4"/>
        <v>0.73517309864872482</v>
      </c>
      <c r="N11" s="64">
        <f t="shared" si="5"/>
        <v>0.22281105255350908</v>
      </c>
      <c r="O11" s="151">
        <f t="shared" si="6"/>
        <v>0.30307291298205002</v>
      </c>
    </row>
    <row r="12" spans="1:16" ht="54.75" customHeight="1" x14ac:dyDescent="0.25">
      <c r="A12" s="149" t="s">
        <v>118</v>
      </c>
      <c r="B12" s="34" t="s">
        <v>41</v>
      </c>
      <c r="C12" s="34">
        <v>20</v>
      </c>
      <c r="D12" s="34" t="s">
        <v>38</v>
      </c>
      <c r="E12" s="40" t="s">
        <v>487</v>
      </c>
      <c r="F12" s="62">
        <f>+F13+F14</f>
        <v>4803517</v>
      </c>
      <c r="G12" s="62">
        <f t="shared" ref="G12:L12" si="8">+G13+G14</f>
        <v>0</v>
      </c>
      <c r="H12" s="62">
        <f t="shared" si="8"/>
        <v>4803517</v>
      </c>
      <c r="I12" s="150">
        <f t="shared" si="2"/>
        <v>8.6057242835557861E-5</v>
      </c>
      <c r="J12" s="62">
        <f t="shared" si="8"/>
        <v>4803517</v>
      </c>
      <c r="K12" s="62">
        <f t="shared" si="8"/>
        <v>4803517</v>
      </c>
      <c r="L12" s="62">
        <f t="shared" si="8"/>
        <v>0</v>
      </c>
      <c r="M12" s="64">
        <f t="shared" si="4"/>
        <v>1</v>
      </c>
      <c r="N12" s="64">
        <f t="shared" si="5"/>
        <v>1</v>
      </c>
      <c r="O12" s="151">
        <f t="shared" si="6"/>
        <v>1</v>
      </c>
    </row>
    <row r="13" spans="1:16" ht="55.5" customHeight="1" x14ac:dyDescent="0.25">
      <c r="A13" s="152" t="s">
        <v>120</v>
      </c>
      <c r="B13" s="44" t="s">
        <v>41</v>
      </c>
      <c r="C13" s="44">
        <v>20</v>
      </c>
      <c r="D13" s="44" t="s">
        <v>38</v>
      </c>
      <c r="E13" s="45" t="s">
        <v>488</v>
      </c>
      <c r="F13" s="46">
        <v>4545632</v>
      </c>
      <c r="G13" s="46">
        <v>0</v>
      </c>
      <c r="H13" s="46">
        <f>+F13-G13</f>
        <v>4545632</v>
      </c>
      <c r="I13" s="153">
        <f t="shared" si="2"/>
        <v>8.1437113028866675E-5</v>
      </c>
      <c r="J13" s="46">
        <v>4545632</v>
      </c>
      <c r="K13" s="46">
        <v>4545632</v>
      </c>
      <c r="L13" s="46">
        <f>+J13-K13</f>
        <v>0</v>
      </c>
      <c r="M13" s="57">
        <f t="shared" si="4"/>
        <v>1</v>
      </c>
      <c r="N13" s="57">
        <f t="shared" si="5"/>
        <v>1</v>
      </c>
      <c r="O13" s="154">
        <f t="shared" si="6"/>
        <v>1</v>
      </c>
    </row>
    <row r="14" spans="1:16" ht="36" customHeight="1" x14ac:dyDescent="0.25">
      <c r="A14" s="152" t="s">
        <v>122</v>
      </c>
      <c r="B14" s="44" t="s">
        <v>41</v>
      </c>
      <c r="C14" s="44">
        <v>20</v>
      </c>
      <c r="D14" s="44" t="s">
        <v>38</v>
      </c>
      <c r="E14" s="45" t="s">
        <v>123</v>
      </c>
      <c r="F14" s="46">
        <v>257885</v>
      </c>
      <c r="G14" s="46">
        <v>0</v>
      </c>
      <c r="H14" s="46">
        <f>+F14-G14</f>
        <v>257885</v>
      </c>
      <c r="I14" s="155">
        <f t="shared" si="2"/>
        <v>4.620129806691189E-6</v>
      </c>
      <c r="J14" s="46">
        <v>257885</v>
      </c>
      <c r="K14" s="46">
        <v>257885</v>
      </c>
      <c r="L14" s="46">
        <f>+J14-K14</f>
        <v>0</v>
      </c>
      <c r="M14" s="57">
        <f t="shared" si="4"/>
        <v>1</v>
      </c>
      <c r="N14" s="57">
        <f t="shared" si="5"/>
        <v>1</v>
      </c>
      <c r="O14" s="154">
        <f t="shared" si="6"/>
        <v>1</v>
      </c>
    </row>
    <row r="15" spans="1:16" ht="43.5" customHeight="1" x14ac:dyDescent="0.25">
      <c r="A15" s="156" t="s">
        <v>126</v>
      </c>
      <c r="B15" s="34" t="s">
        <v>41</v>
      </c>
      <c r="C15" s="34">
        <v>20</v>
      </c>
      <c r="D15" s="34" t="s">
        <v>38</v>
      </c>
      <c r="E15" s="40" t="s">
        <v>489</v>
      </c>
      <c r="F15" s="62">
        <f>SUM(F16:F21)</f>
        <v>57416210.649999999</v>
      </c>
      <c r="G15" s="62">
        <f t="shared" ref="G15:H15" si="9">SUM(G16:G21)</f>
        <v>0</v>
      </c>
      <c r="H15" s="62">
        <f t="shared" si="9"/>
        <v>57416210.649999999</v>
      </c>
      <c r="I15" s="157">
        <f t="shared" si="2"/>
        <v>1.0286381379736125E-3</v>
      </c>
      <c r="J15" s="62">
        <f t="shared" ref="J15:L15" si="10">SUM(J16:J21)</f>
        <v>40850512.649999999</v>
      </c>
      <c r="K15" s="62">
        <f t="shared" si="10"/>
        <v>9133966.6500000004</v>
      </c>
      <c r="L15" s="62">
        <f t="shared" si="10"/>
        <v>31716546</v>
      </c>
      <c r="M15" s="64">
        <f t="shared" si="4"/>
        <v>0.71148047193532438</v>
      </c>
      <c r="N15" s="64">
        <f t="shared" si="5"/>
        <v>0.15908341122821906</v>
      </c>
      <c r="O15" s="151">
        <f t="shared" si="6"/>
        <v>0.22359490878996352</v>
      </c>
    </row>
    <row r="16" spans="1:16" ht="43.5" customHeight="1" x14ac:dyDescent="0.25">
      <c r="A16" s="158" t="s">
        <v>128</v>
      </c>
      <c r="B16" s="44" t="s">
        <v>41</v>
      </c>
      <c r="C16" s="44">
        <v>20</v>
      </c>
      <c r="D16" s="44" t="s">
        <v>38</v>
      </c>
      <c r="E16" s="45" t="s">
        <v>490</v>
      </c>
      <c r="F16" s="46">
        <v>32752716</v>
      </c>
      <c r="G16" s="46">
        <v>0</v>
      </c>
      <c r="H16" s="46">
        <f t="shared" ref="H16:H21" si="11">+F16-G16</f>
        <v>32752716</v>
      </c>
      <c r="I16" s="153">
        <f t="shared" si="2"/>
        <v>5.8678015177963591E-4</v>
      </c>
      <c r="J16" s="46">
        <v>32752716</v>
      </c>
      <c r="K16" s="46">
        <v>1036170</v>
      </c>
      <c r="L16" s="46">
        <f t="shared" ref="L16:L21" si="12">+J16-K16</f>
        <v>31716546</v>
      </c>
      <c r="M16" s="57">
        <f t="shared" si="4"/>
        <v>1</v>
      </c>
      <c r="N16" s="57">
        <f t="shared" si="5"/>
        <v>3.1636154998565612E-2</v>
      </c>
      <c r="O16" s="154">
        <f t="shared" si="6"/>
        <v>3.1636154998565612E-2</v>
      </c>
      <c r="P16" s="50"/>
    </row>
    <row r="17" spans="1:16" ht="54.75" customHeight="1" x14ac:dyDescent="0.25">
      <c r="A17" s="158" t="s">
        <v>130</v>
      </c>
      <c r="B17" s="44" t="s">
        <v>41</v>
      </c>
      <c r="C17" s="44">
        <v>20</v>
      </c>
      <c r="D17" s="44" t="s">
        <v>38</v>
      </c>
      <c r="E17" s="45" t="s">
        <v>131</v>
      </c>
      <c r="F17" s="46">
        <v>3965698</v>
      </c>
      <c r="G17" s="46">
        <v>0</v>
      </c>
      <c r="H17" s="46">
        <f t="shared" si="11"/>
        <v>3965698</v>
      </c>
      <c r="I17" s="153">
        <f t="shared" si="2"/>
        <v>7.1047325490569962E-5</v>
      </c>
      <c r="J17" s="46">
        <v>0</v>
      </c>
      <c r="K17" s="46">
        <v>0</v>
      </c>
      <c r="L17" s="46">
        <f t="shared" si="12"/>
        <v>0</v>
      </c>
      <c r="M17" s="57">
        <f t="shared" si="4"/>
        <v>0</v>
      </c>
      <c r="N17" s="57">
        <f t="shared" si="5"/>
        <v>0</v>
      </c>
      <c r="O17" s="154" t="s">
        <v>40</v>
      </c>
      <c r="P17" s="50"/>
    </row>
    <row r="18" spans="1:16" ht="54.75" customHeight="1" x14ac:dyDescent="0.25">
      <c r="A18" s="158" t="s">
        <v>134</v>
      </c>
      <c r="B18" s="44" t="s">
        <v>41</v>
      </c>
      <c r="C18" s="44">
        <v>20</v>
      </c>
      <c r="D18" s="44" t="s">
        <v>38</v>
      </c>
      <c r="E18" s="45" t="s">
        <v>135</v>
      </c>
      <c r="F18" s="46">
        <v>513437</v>
      </c>
      <c r="G18" s="46">
        <v>0</v>
      </c>
      <c r="H18" s="46">
        <f t="shared" si="11"/>
        <v>513437</v>
      </c>
      <c r="I18" s="159">
        <f t="shared" si="2"/>
        <v>9.1984628324955066E-6</v>
      </c>
      <c r="J18" s="46">
        <v>513437</v>
      </c>
      <c r="K18" s="46">
        <v>513437</v>
      </c>
      <c r="L18" s="46">
        <f t="shared" si="12"/>
        <v>0</v>
      </c>
      <c r="M18" s="57">
        <f t="shared" si="4"/>
        <v>1</v>
      </c>
      <c r="N18" s="57">
        <f t="shared" si="5"/>
        <v>1</v>
      </c>
      <c r="O18" s="154">
        <f t="shared" si="6"/>
        <v>1</v>
      </c>
      <c r="P18" s="50"/>
    </row>
    <row r="19" spans="1:16" ht="32.25" customHeight="1" x14ac:dyDescent="0.25">
      <c r="A19" s="158" t="s">
        <v>136</v>
      </c>
      <c r="B19" s="44" t="s">
        <v>41</v>
      </c>
      <c r="C19" s="44">
        <v>20</v>
      </c>
      <c r="D19" s="44" t="s">
        <v>38</v>
      </c>
      <c r="E19" s="45" t="s">
        <v>137</v>
      </c>
      <c r="F19" s="46">
        <v>13375311</v>
      </c>
      <c r="G19" s="46">
        <v>0</v>
      </c>
      <c r="H19" s="46">
        <f t="shared" si="11"/>
        <v>13375311</v>
      </c>
      <c r="I19" s="153">
        <f t="shared" si="2"/>
        <v>2.3962492205775648E-4</v>
      </c>
      <c r="J19" s="46">
        <v>775311</v>
      </c>
      <c r="K19" s="46">
        <v>775311</v>
      </c>
      <c r="L19" s="46">
        <f t="shared" si="12"/>
        <v>0</v>
      </c>
      <c r="M19" s="57">
        <f t="shared" si="4"/>
        <v>5.7965829729118075E-2</v>
      </c>
      <c r="N19" s="57">
        <f t="shared" si="5"/>
        <v>5.7965829729118075E-2</v>
      </c>
      <c r="O19" s="154">
        <f t="shared" si="6"/>
        <v>1</v>
      </c>
      <c r="P19" s="50"/>
    </row>
    <row r="20" spans="1:16" ht="43.5" customHeight="1" x14ac:dyDescent="0.25">
      <c r="A20" s="158" t="s">
        <v>491</v>
      </c>
      <c r="B20" s="44" t="s">
        <v>41</v>
      </c>
      <c r="C20" s="44">
        <v>20</v>
      </c>
      <c r="D20" s="44" t="s">
        <v>38</v>
      </c>
      <c r="E20" s="45" t="s">
        <v>492</v>
      </c>
      <c r="F20" s="46">
        <v>25110</v>
      </c>
      <c r="G20" s="46">
        <v>0</v>
      </c>
      <c r="H20" s="46">
        <f t="shared" si="11"/>
        <v>25110</v>
      </c>
      <c r="I20" s="160">
        <f t="shared" si="2"/>
        <v>4.4985733736361463E-7</v>
      </c>
      <c r="J20" s="46">
        <v>25110</v>
      </c>
      <c r="K20" s="46">
        <v>25110</v>
      </c>
      <c r="L20" s="46">
        <f t="shared" si="12"/>
        <v>0</v>
      </c>
      <c r="M20" s="57">
        <f t="shared" si="4"/>
        <v>1</v>
      </c>
      <c r="N20" s="57">
        <f t="shared" si="5"/>
        <v>1</v>
      </c>
      <c r="O20" s="154">
        <f t="shared" si="6"/>
        <v>1</v>
      </c>
      <c r="P20" s="50"/>
    </row>
    <row r="21" spans="1:16" ht="43.5" customHeight="1" x14ac:dyDescent="0.25">
      <c r="A21" s="158" t="s">
        <v>138</v>
      </c>
      <c r="B21" s="44" t="s">
        <v>41</v>
      </c>
      <c r="C21" s="44">
        <v>20</v>
      </c>
      <c r="D21" s="44" t="s">
        <v>38</v>
      </c>
      <c r="E21" s="45" t="s">
        <v>139</v>
      </c>
      <c r="F21" s="46">
        <v>6783938.6500000004</v>
      </c>
      <c r="G21" s="46">
        <v>0</v>
      </c>
      <c r="H21" s="46">
        <f t="shared" si="11"/>
        <v>6783938.6500000004</v>
      </c>
      <c r="I21" s="153">
        <f t="shared" si="2"/>
        <v>1.215374184757911E-4</v>
      </c>
      <c r="J21" s="46">
        <v>6783938.6500000004</v>
      </c>
      <c r="K21" s="46">
        <v>6783938.6500000004</v>
      </c>
      <c r="L21" s="46">
        <f t="shared" si="12"/>
        <v>0</v>
      </c>
      <c r="M21" s="57">
        <f t="shared" si="4"/>
        <v>1</v>
      </c>
      <c r="N21" s="57">
        <f t="shared" si="5"/>
        <v>1</v>
      </c>
      <c r="O21" s="154">
        <f t="shared" si="6"/>
        <v>1</v>
      </c>
    </row>
    <row r="22" spans="1:16" ht="43.5" customHeight="1" x14ac:dyDescent="0.25">
      <c r="A22" s="149" t="s">
        <v>140</v>
      </c>
      <c r="B22" s="34" t="s">
        <v>41</v>
      </c>
      <c r="C22" s="34">
        <v>20</v>
      </c>
      <c r="D22" s="34" t="s">
        <v>38</v>
      </c>
      <c r="E22" s="40" t="s">
        <v>141</v>
      </c>
      <c r="F22" s="62">
        <f>+F23</f>
        <v>333200</v>
      </c>
      <c r="G22" s="62">
        <f t="shared" ref="G22:H22" si="13">+G23</f>
        <v>0</v>
      </c>
      <c r="H22" s="62">
        <f t="shared" si="13"/>
        <v>333200</v>
      </c>
      <c r="I22" s="161">
        <f t="shared" si="2"/>
        <v>5.9694330868003342E-6</v>
      </c>
      <c r="J22" s="62">
        <f t="shared" ref="J22:L22" si="14">+J23</f>
        <v>333200</v>
      </c>
      <c r="K22" s="62">
        <f t="shared" si="14"/>
        <v>0</v>
      </c>
      <c r="L22" s="62">
        <f t="shared" si="14"/>
        <v>333200</v>
      </c>
      <c r="M22" s="64">
        <f t="shared" si="4"/>
        <v>1</v>
      </c>
      <c r="N22" s="64">
        <f t="shared" si="5"/>
        <v>0</v>
      </c>
      <c r="O22" s="151">
        <f t="shared" si="6"/>
        <v>0</v>
      </c>
    </row>
    <row r="23" spans="1:16" ht="43.5" customHeight="1" x14ac:dyDescent="0.25">
      <c r="A23" s="152" t="s">
        <v>142</v>
      </c>
      <c r="B23" s="44" t="s">
        <v>41</v>
      </c>
      <c r="C23" s="44">
        <v>20</v>
      </c>
      <c r="D23" s="44" t="s">
        <v>38</v>
      </c>
      <c r="E23" s="45" t="s">
        <v>493</v>
      </c>
      <c r="F23" s="46">
        <v>333200</v>
      </c>
      <c r="G23" s="46">
        <v>0</v>
      </c>
      <c r="H23" s="46">
        <f>+F23-G23</f>
        <v>333200</v>
      </c>
      <c r="I23" s="159">
        <f t="shared" si="2"/>
        <v>5.9694330868003342E-6</v>
      </c>
      <c r="J23" s="46">
        <v>333200</v>
      </c>
      <c r="K23" s="46">
        <v>0</v>
      </c>
      <c r="L23" s="46">
        <f>+J23-K23</f>
        <v>333200</v>
      </c>
      <c r="M23" s="57">
        <f t="shared" si="4"/>
        <v>1</v>
      </c>
      <c r="N23" s="57">
        <f t="shared" si="5"/>
        <v>0</v>
      </c>
      <c r="O23" s="154">
        <f t="shared" si="6"/>
        <v>0</v>
      </c>
    </row>
    <row r="24" spans="1:16" ht="43.5" customHeight="1" x14ac:dyDescent="0.25">
      <c r="A24" s="149" t="s">
        <v>148</v>
      </c>
      <c r="B24" s="34" t="s">
        <v>41</v>
      </c>
      <c r="C24" s="34">
        <v>20</v>
      </c>
      <c r="D24" s="34" t="s">
        <v>38</v>
      </c>
      <c r="E24" s="40" t="s">
        <v>149</v>
      </c>
      <c r="F24" s="62">
        <f>+F25+F27+F31+F34+F41+F43</f>
        <v>291350311.89999998</v>
      </c>
      <c r="G24" s="62">
        <f t="shared" ref="G24:H24" si="15">+G25+G27+G31+G34+G41+G43</f>
        <v>0</v>
      </c>
      <c r="H24" s="62">
        <f t="shared" si="15"/>
        <v>291350311.89999998</v>
      </c>
      <c r="I24" s="150">
        <f t="shared" si="2"/>
        <v>5.2196764456946491E-3</v>
      </c>
      <c r="J24" s="62">
        <f t="shared" ref="J24:L24" si="16">+J25+J27+J31+J34+J41+J43</f>
        <v>214483443.91</v>
      </c>
      <c r="K24" s="62">
        <f t="shared" si="16"/>
        <v>170910691.91</v>
      </c>
      <c r="L24" s="62">
        <f t="shared" si="16"/>
        <v>41532352</v>
      </c>
      <c r="M24" s="64">
        <f t="shared" si="4"/>
        <v>0.73617029105366827</v>
      </c>
      <c r="N24" s="64">
        <f t="shared" si="5"/>
        <v>0.58661578494778333</v>
      </c>
      <c r="O24" s="151">
        <f t="shared" si="6"/>
        <v>0.7968479468360099</v>
      </c>
    </row>
    <row r="25" spans="1:16" ht="43.5" customHeight="1" x14ac:dyDescent="0.25">
      <c r="A25" s="149" t="s">
        <v>494</v>
      </c>
      <c r="B25" s="34" t="s">
        <v>41</v>
      </c>
      <c r="C25" s="34">
        <v>20</v>
      </c>
      <c r="D25" s="34" t="s">
        <v>38</v>
      </c>
      <c r="E25" s="40" t="s">
        <v>495</v>
      </c>
      <c r="F25" s="62">
        <f>+F26</f>
        <v>3333643.91</v>
      </c>
      <c r="G25" s="62">
        <f t="shared" ref="G25:H25" si="17">+G26</f>
        <v>0</v>
      </c>
      <c r="H25" s="62">
        <f t="shared" si="17"/>
        <v>3333643.91</v>
      </c>
      <c r="I25" s="150">
        <f t="shared" si="2"/>
        <v>5.9723782280805628E-5</v>
      </c>
      <c r="J25" s="62">
        <f t="shared" ref="J25:L25" si="18">+J26</f>
        <v>3333643.91</v>
      </c>
      <c r="K25" s="62">
        <f t="shared" si="18"/>
        <v>3333643.91</v>
      </c>
      <c r="L25" s="62">
        <f t="shared" si="18"/>
        <v>0</v>
      </c>
      <c r="M25" s="64">
        <f t="shared" si="4"/>
        <v>1</v>
      </c>
      <c r="N25" s="64">
        <f t="shared" si="5"/>
        <v>1</v>
      </c>
      <c r="O25" s="151">
        <f t="shared" si="6"/>
        <v>1</v>
      </c>
    </row>
    <row r="26" spans="1:16" ht="43.5" customHeight="1" x14ac:dyDescent="0.25">
      <c r="A26" s="152" t="s">
        <v>496</v>
      </c>
      <c r="B26" s="44" t="s">
        <v>41</v>
      </c>
      <c r="C26" s="44">
        <v>20</v>
      </c>
      <c r="D26" s="44" t="s">
        <v>38</v>
      </c>
      <c r="E26" s="45" t="s">
        <v>497</v>
      </c>
      <c r="F26" s="46">
        <v>3333643.91</v>
      </c>
      <c r="G26" s="46">
        <v>0</v>
      </c>
      <c r="H26" s="46">
        <f>+F26-G26</f>
        <v>3333643.91</v>
      </c>
      <c r="I26" s="153">
        <f t="shared" si="2"/>
        <v>5.9723782280805628E-5</v>
      </c>
      <c r="J26" s="46">
        <v>3333643.91</v>
      </c>
      <c r="K26" s="46">
        <v>3333643.91</v>
      </c>
      <c r="L26" s="46">
        <f>+J26-K26</f>
        <v>0</v>
      </c>
      <c r="M26" s="57">
        <f t="shared" si="4"/>
        <v>1</v>
      </c>
      <c r="N26" s="57">
        <f t="shared" si="5"/>
        <v>1</v>
      </c>
      <c r="O26" s="154">
        <f t="shared" si="6"/>
        <v>1</v>
      </c>
    </row>
    <row r="27" spans="1:16" ht="75" customHeight="1" x14ac:dyDescent="0.25">
      <c r="A27" s="149" t="s">
        <v>150</v>
      </c>
      <c r="B27" s="34" t="s">
        <v>41</v>
      </c>
      <c r="C27" s="34">
        <v>20</v>
      </c>
      <c r="D27" s="34" t="s">
        <v>38</v>
      </c>
      <c r="E27" s="40" t="s">
        <v>498</v>
      </c>
      <c r="F27" s="62">
        <f>+F28+F29+F30</f>
        <v>45043707</v>
      </c>
      <c r="G27" s="62">
        <f t="shared" ref="G27:H27" si="19">+G28+G29+G30</f>
        <v>0</v>
      </c>
      <c r="H27" s="62">
        <f t="shared" si="19"/>
        <v>45043707</v>
      </c>
      <c r="I27" s="150">
        <f t="shared" si="2"/>
        <v>8.0697897634435722E-4</v>
      </c>
      <c r="J27" s="62">
        <f t="shared" ref="J27:L27" si="20">+J28+J29+J30</f>
        <v>244854</v>
      </c>
      <c r="K27" s="62">
        <f t="shared" si="20"/>
        <v>244854</v>
      </c>
      <c r="L27" s="62">
        <f t="shared" si="20"/>
        <v>0</v>
      </c>
      <c r="M27" s="64">
        <f t="shared" si="4"/>
        <v>5.4359202718373065E-3</v>
      </c>
      <c r="N27" s="64">
        <f t="shared" si="5"/>
        <v>5.4359202718373065E-3</v>
      </c>
      <c r="O27" s="151">
        <f t="shared" si="6"/>
        <v>1</v>
      </c>
    </row>
    <row r="28" spans="1:16" ht="43.5" customHeight="1" x14ac:dyDescent="0.25">
      <c r="A28" s="152" t="s">
        <v>152</v>
      </c>
      <c r="B28" s="44" t="s">
        <v>41</v>
      </c>
      <c r="C28" s="44">
        <v>20</v>
      </c>
      <c r="D28" s="44" t="s">
        <v>38</v>
      </c>
      <c r="E28" s="45" t="s">
        <v>153</v>
      </c>
      <c r="F28" s="46">
        <v>244854</v>
      </c>
      <c r="G28" s="46">
        <v>0</v>
      </c>
      <c r="H28" s="46">
        <f t="shared" ref="H28:H30" si="21">+F28-G28</f>
        <v>244854</v>
      </c>
      <c r="I28" s="155">
        <f t="shared" si="2"/>
        <v>4.3866733764568098E-6</v>
      </c>
      <c r="J28" s="46">
        <v>244854</v>
      </c>
      <c r="K28" s="46">
        <v>244854</v>
      </c>
      <c r="L28" s="46">
        <f t="shared" ref="L28:L30" si="22">+J28-K28</f>
        <v>0</v>
      </c>
      <c r="M28" s="57">
        <f t="shared" si="4"/>
        <v>1</v>
      </c>
      <c r="N28" s="57">
        <f t="shared" si="5"/>
        <v>1</v>
      </c>
      <c r="O28" s="154">
        <f t="shared" si="6"/>
        <v>1</v>
      </c>
    </row>
    <row r="29" spans="1:16" ht="43.5" customHeight="1" x14ac:dyDescent="0.25">
      <c r="A29" s="152" t="s">
        <v>158</v>
      </c>
      <c r="B29" s="44" t="s">
        <v>41</v>
      </c>
      <c r="C29" s="44">
        <v>20</v>
      </c>
      <c r="D29" s="44" t="s">
        <v>38</v>
      </c>
      <c r="E29" s="45" t="s">
        <v>159</v>
      </c>
      <c r="F29" s="46">
        <v>162200</v>
      </c>
      <c r="G29" s="46">
        <v>0</v>
      </c>
      <c r="H29" s="46">
        <f t="shared" si="21"/>
        <v>162200</v>
      </c>
      <c r="I29" s="155">
        <f t="shared" si="2"/>
        <v>2.9058884954352164E-6</v>
      </c>
      <c r="J29" s="46">
        <v>0</v>
      </c>
      <c r="K29" s="46">
        <v>0</v>
      </c>
      <c r="L29" s="46">
        <f t="shared" si="22"/>
        <v>0</v>
      </c>
      <c r="M29" s="57">
        <f t="shared" si="4"/>
        <v>0</v>
      </c>
      <c r="N29" s="57">
        <f t="shared" si="5"/>
        <v>0</v>
      </c>
      <c r="O29" s="154" t="s">
        <v>40</v>
      </c>
    </row>
    <row r="30" spans="1:16" ht="43.5" customHeight="1" x14ac:dyDescent="0.25">
      <c r="A30" s="152" t="s">
        <v>160</v>
      </c>
      <c r="B30" s="44" t="s">
        <v>41</v>
      </c>
      <c r="C30" s="44">
        <v>20</v>
      </c>
      <c r="D30" s="44" t="s">
        <v>38</v>
      </c>
      <c r="E30" s="45" t="s">
        <v>161</v>
      </c>
      <c r="F30" s="46">
        <v>44636653</v>
      </c>
      <c r="G30" s="46">
        <v>0</v>
      </c>
      <c r="H30" s="46">
        <f t="shared" si="21"/>
        <v>44636653</v>
      </c>
      <c r="I30" s="153">
        <f t="shared" si="2"/>
        <v>7.9968641447246511E-4</v>
      </c>
      <c r="J30" s="46">
        <v>0</v>
      </c>
      <c r="K30" s="46">
        <v>0</v>
      </c>
      <c r="L30" s="46">
        <f t="shared" si="22"/>
        <v>0</v>
      </c>
      <c r="M30" s="57">
        <f t="shared" si="4"/>
        <v>0</v>
      </c>
      <c r="N30" s="57">
        <f t="shared" si="5"/>
        <v>0</v>
      </c>
      <c r="O30" s="154" t="s">
        <v>40</v>
      </c>
    </row>
    <row r="31" spans="1:16" ht="43.5" customHeight="1" x14ac:dyDescent="0.25">
      <c r="A31" s="149" t="s">
        <v>164</v>
      </c>
      <c r="B31" s="34" t="s">
        <v>41</v>
      </c>
      <c r="C31" s="34">
        <v>20</v>
      </c>
      <c r="D31" s="34" t="s">
        <v>38</v>
      </c>
      <c r="E31" s="40" t="s">
        <v>499</v>
      </c>
      <c r="F31" s="62">
        <f>+F32+F33</f>
        <v>9709914</v>
      </c>
      <c r="G31" s="62">
        <f t="shared" ref="G31:H31" si="23">+G32+G33</f>
        <v>0</v>
      </c>
      <c r="H31" s="62">
        <f t="shared" si="23"/>
        <v>9709914</v>
      </c>
      <c r="I31" s="150">
        <f t="shared" si="2"/>
        <v>1.7395762875625984E-4</v>
      </c>
      <c r="J31" s="62">
        <f t="shared" ref="J31:L31" si="24">+J32+J33</f>
        <v>9709914</v>
      </c>
      <c r="K31" s="62">
        <f t="shared" si="24"/>
        <v>9709914</v>
      </c>
      <c r="L31" s="62">
        <f t="shared" si="24"/>
        <v>0</v>
      </c>
      <c r="M31" s="64">
        <f t="shared" si="4"/>
        <v>1</v>
      </c>
      <c r="N31" s="64">
        <f t="shared" si="5"/>
        <v>1</v>
      </c>
      <c r="O31" s="151">
        <f t="shared" si="6"/>
        <v>1</v>
      </c>
    </row>
    <row r="32" spans="1:16" ht="43.5" customHeight="1" x14ac:dyDescent="0.25">
      <c r="A32" s="152" t="s">
        <v>166</v>
      </c>
      <c r="B32" s="44" t="s">
        <v>41</v>
      </c>
      <c r="C32" s="44">
        <v>20</v>
      </c>
      <c r="D32" s="44" t="s">
        <v>38</v>
      </c>
      <c r="E32" s="45" t="s">
        <v>167</v>
      </c>
      <c r="F32" s="46">
        <v>7521191</v>
      </c>
      <c r="G32" s="46">
        <v>0</v>
      </c>
      <c r="H32" s="46">
        <f t="shared" ref="H32:H33" si="25">+F32-G32</f>
        <v>7521191</v>
      </c>
      <c r="I32" s="153">
        <f t="shared" si="2"/>
        <v>1.3474563747762573E-4</v>
      </c>
      <c r="J32" s="46">
        <v>7521191</v>
      </c>
      <c r="K32" s="46">
        <v>7521191</v>
      </c>
      <c r="L32" s="46">
        <f>+J32-K32</f>
        <v>0</v>
      </c>
      <c r="M32" s="57">
        <f t="shared" si="4"/>
        <v>1</v>
      </c>
      <c r="N32" s="57">
        <f t="shared" si="5"/>
        <v>1</v>
      </c>
      <c r="O32" s="154">
        <f t="shared" si="6"/>
        <v>1</v>
      </c>
    </row>
    <row r="33" spans="1:15" ht="43.5" customHeight="1" x14ac:dyDescent="0.25">
      <c r="A33" s="152" t="s">
        <v>170</v>
      </c>
      <c r="B33" s="44" t="s">
        <v>41</v>
      </c>
      <c r="C33" s="44">
        <v>20</v>
      </c>
      <c r="D33" s="44" t="s">
        <v>38</v>
      </c>
      <c r="E33" s="45" t="s">
        <v>171</v>
      </c>
      <c r="F33" s="46">
        <v>2188723</v>
      </c>
      <c r="G33" s="46">
        <v>0</v>
      </c>
      <c r="H33" s="46">
        <f t="shared" si="25"/>
        <v>2188723</v>
      </c>
      <c r="I33" s="159">
        <f t="shared" si="2"/>
        <v>3.9211991278634116E-5</v>
      </c>
      <c r="J33" s="46">
        <v>2188723</v>
      </c>
      <c r="K33" s="46">
        <v>2188723</v>
      </c>
      <c r="L33" s="46">
        <f>+J33-K33</f>
        <v>0</v>
      </c>
      <c r="M33" s="57">
        <f t="shared" si="4"/>
        <v>1</v>
      </c>
      <c r="N33" s="57">
        <f t="shared" si="5"/>
        <v>1</v>
      </c>
      <c r="O33" s="154">
        <f t="shared" si="6"/>
        <v>1</v>
      </c>
    </row>
    <row r="34" spans="1:15" ht="43.5" customHeight="1" x14ac:dyDescent="0.25">
      <c r="A34" s="149" t="s">
        <v>172</v>
      </c>
      <c r="B34" s="34" t="s">
        <v>41</v>
      </c>
      <c r="C34" s="34">
        <v>20</v>
      </c>
      <c r="D34" s="34" t="s">
        <v>38</v>
      </c>
      <c r="E34" s="40" t="s">
        <v>173</v>
      </c>
      <c r="F34" s="62">
        <f>+F35+F36+F37+F38+F39+F40</f>
        <v>222800613.99000001</v>
      </c>
      <c r="G34" s="62">
        <f t="shared" ref="G34:H34" si="26">+G35+G36+G37+G38+G39+G40</f>
        <v>0</v>
      </c>
      <c r="H34" s="62">
        <f t="shared" si="26"/>
        <v>222800613.99000001</v>
      </c>
      <c r="I34" s="150">
        <f t="shared" si="2"/>
        <v>3.9915767014145724E-3</v>
      </c>
      <c r="J34" s="62">
        <f t="shared" ref="J34:L34" si="27">+J35+J36+J37+J38+J39+J40</f>
        <v>197600649</v>
      </c>
      <c r="K34" s="62">
        <f t="shared" si="27"/>
        <v>156068297</v>
      </c>
      <c r="L34" s="62">
        <f t="shared" si="27"/>
        <v>41532352</v>
      </c>
      <c r="M34" s="64">
        <f t="shared" si="4"/>
        <v>0.88689454423527281</v>
      </c>
      <c r="N34" s="64">
        <f t="shared" si="5"/>
        <v>0.70048414232379463</v>
      </c>
      <c r="O34" s="151">
        <f t="shared" si="6"/>
        <v>0.78981672271734293</v>
      </c>
    </row>
    <row r="35" spans="1:15" ht="43.5" customHeight="1" x14ac:dyDescent="0.25">
      <c r="A35" s="152" t="s">
        <v>174</v>
      </c>
      <c r="B35" s="44" t="s">
        <v>41</v>
      </c>
      <c r="C35" s="44">
        <v>20</v>
      </c>
      <c r="D35" s="44" t="s">
        <v>38</v>
      </c>
      <c r="E35" s="45" t="s">
        <v>175</v>
      </c>
      <c r="F35" s="46">
        <v>31514008</v>
      </c>
      <c r="G35" s="46">
        <v>0</v>
      </c>
      <c r="H35" s="46">
        <f t="shared" ref="H35:H40" si="28">+F35-G35</f>
        <v>31514008</v>
      </c>
      <c r="I35" s="153">
        <f t="shared" si="2"/>
        <v>5.6458812140723418E-4</v>
      </c>
      <c r="J35" s="46">
        <v>31514008</v>
      </c>
      <c r="K35" s="46">
        <v>31514008</v>
      </c>
      <c r="L35" s="46">
        <f t="shared" ref="L35:L39" si="29">+J35-K35</f>
        <v>0</v>
      </c>
      <c r="M35" s="57">
        <f t="shared" si="4"/>
        <v>1</v>
      </c>
      <c r="N35" s="57">
        <f t="shared" si="5"/>
        <v>1</v>
      </c>
      <c r="O35" s="154">
        <f t="shared" si="6"/>
        <v>1</v>
      </c>
    </row>
    <row r="36" spans="1:15" ht="43.5" customHeight="1" x14ac:dyDescent="0.25">
      <c r="A36" s="152" t="s">
        <v>176</v>
      </c>
      <c r="B36" s="44" t="s">
        <v>41</v>
      </c>
      <c r="C36" s="44">
        <v>20</v>
      </c>
      <c r="D36" s="44" t="s">
        <v>38</v>
      </c>
      <c r="E36" s="45" t="s">
        <v>500</v>
      </c>
      <c r="F36" s="46">
        <v>97717227</v>
      </c>
      <c r="G36" s="46">
        <v>0</v>
      </c>
      <c r="H36" s="46">
        <f t="shared" si="28"/>
        <v>97717227</v>
      </c>
      <c r="I36" s="153">
        <f t="shared" si="2"/>
        <v>1.7506496038540785E-3</v>
      </c>
      <c r="J36" s="46">
        <v>97717227</v>
      </c>
      <c r="K36" s="46">
        <v>87904953</v>
      </c>
      <c r="L36" s="46">
        <f t="shared" si="29"/>
        <v>9812274</v>
      </c>
      <c r="M36" s="57">
        <f t="shared" si="4"/>
        <v>1</v>
      </c>
      <c r="N36" s="57">
        <f t="shared" si="5"/>
        <v>0.89958501380723788</v>
      </c>
      <c r="O36" s="154">
        <f t="shared" si="6"/>
        <v>0.89958501380723788</v>
      </c>
    </row>
    <row r="37" spans="1:15" ht="43.5" customHeight="1" x14ac:dyDescent="0.25">
      <c r="A37" s="152" t="s">
        <v>178</v>
      </c>
      <c r="B37" s="44" t="s">
        <v>41</v>
      </c>
      <c r="C37" s="44">
        <v>20</v>
      </c>
      <c r="D37" s="44" t="s">
        <v>38</v>
      </c>
      <c r="E37" s="45" t="s">
        <v>501</v>
      </c>
      <c r="F37" s="46">
        <v>4456078</v>
      </c>
      <c r="G37" s="46">
        <v>0</v>
      </c>
      <c r="H37" s="46">
        <f t="shared" si="28"/>
        <v>4456078</v>
      </c>
      <c r="I37" s="153">
        <f t="shared" si="2"/>
        <v>7.9832711436263678E-5</v>
      </c>
      <c r="J37" s="46">
        <v>4456078</v>
      </c>
      <c r="K37" s="46">
        <v>0</v>
      </c>
      <c r="L37" s="46">
        <f t="shared" si="29"/>
        <v>4456078</v>
      </c>
      <c r="M37" s="57">
        <f t="shared" si="4"/>
        <v>1</v>
      </c>
      <c r="N37" s="57">
        <f t="shared" si="5"/>
        <v>0</v>
      </c>
      <c r="O37" s="154">
        <f t="shared" si="6"/>
        <v>0</v>
      </c>
    </row>
    <row r="38" spans="1:15" ht="43.5" customHeight="1" x14ac:dyDescent="0.25">
      <c r="A38" s="152" t="s">
        <v>180</v>
      </c>
      <c r="B38" s="44" t="s">
        <v>41</v>
      </c>
      <c r="C38" s="44">
        <v>20</v>
      </c>
      <c r="D38" s="44" t="s">
        <v>38</v>
      </c>
      <c r="E38" s="45" t="s">
        <v>181</v>
      </c>
      <c r="F38" s="46">
        <v>36649336</v>
      </c>
      <c r="G38" s="46">
        <v>0</v>
      </c>
      <c r="H38" s="46">
        <f t="shared" si="28"/>
        <v>36649336</v>
      </c>
      <c r="I38" s="153">
        <f t="shared" si="2"/>
        <v>6.5658991274808703E-4</v>
      </c>
      <c r="J38" s="46">
        <v>36649336</v>
      </c>
      <c r="K38" s="46">
        <v>36649336</v>
      </c>
      <c r="L38" s="46">
        <f t="shared" si="29"/>
        <v>0</v>
      </c>
      <c r="M38" s="57">
        <f t="shared" si="4"/>
        <v>1</v>
      </c>
      <c r="N38" s="57">
        <f t="shared" si="5"/>
        <v>1</v>
      </c>
      <c r="O38" s="154">
        <f t="shared" si="6"/>
        <v>1</v>
      </c>
    </row>
    <row r="39" spans="1:15" ht="54.75" customHeight="1" x14ac:dyDescent="0.25">
      <c r="A39" s="152" t="s">
        <v>182</v>
      </c>
      <c r="B39" s="44" t="s">
        <v>41</v>
      </c>
      <c r="C39" s="44">
        <v>20</v>
      </c>
      <c r="D39" s="44" t="s">
        <v>38</v>
      </c>
      <c r="E39" s="45" t="s">
        <v>502</v>
      </c>
      <c r="F39" s="46">
        <v>25199964.989999998</v>
      </c>
      <c r="G39" s="46">
        <v>0</v>
      </c>
      <c r="H39" s="46">
        <f t="shared" si="28"/>
        <v>25199964.989999998</v>
      </c>
      <c r="I39" s="153">
        <f t="shared" si="2"/>
        <v>4.5146910203336144E-4</v>
      </c>
      <c r="J39" s="46">
        <v>0</v>
      </c>
      <c r="K39" s="46">
        <v>0</v>
      </c>
      <c r="L39" s="46">
        <f t="shared" si="29"/>
        <v>0</v>
      </c>
      <c r="M39" s="57">
        <f t="shared" si="4"/>
        <v>0</v>
      </c>
      <c r="N39" s="57">
        <f t="shared" si="5"/>
        <v>0</v>
      </c>
      <c r="O39" s="154" t="s">
        <v>40</v>
      </c>
    </row>
    <row r="40" spans="1:15" ht="54.75" customHeight="1" x14ac:dyDescent="0.25">
      <c r="A40" s="152" t="s">
        <v>184</v>
      </c>
      <c r="B40" s="44" t="s">
        <v>41</v>
      </c>
      <c r="C40" s="44">
        <v>20</v>
      </c>
      <c r="D40" s="44" t="s">
        <v>38</v>
      </c>
      <c r="E40" s="45" t="s">
        <v>503</v>
      </c>
      <c r="F40" s="46">
        <v>27264000</v>
      </c>
      <c r="G40" s="46">
        <v>0</v>
      </c>
      <c r="H40" s="46">
        <f t="shared" si="28"/>
        <v>27264000</v>
      </c>
      <c r="I40" s="153">
        <f t="shared" si="2"/>
        <v>4.8844724993554712E-4</v>
      </c>
      <c r="J40" s="46">
        <v>27264000</v>
      </c>
      <c r="K40" s="46">
        <v>0</v>
      </c>
      <c r="L40" s="46">
        <f>+J40-K40</f>
        <v>27264000</v>
      </c>
      <c r="M40" s="57">
        <f t="shared" si="4"/>
        <v>1</v>
      </c>
      <c r="N40" s="57">
        <f t="shared" si="5"/>
        <v>0</v>
      </c>
      <c r="O40" s="154">
        <f t="shared" si="6"/>
        <v>0</v>
      </c>
    </row>
    <row r="41" spans="1:15" ht="43.5" customHeight="1" x14ac:dyDescent="0.25">
      <c r="A41" s="149" t="s">
        <v>186</v>
      </c>
      <c r="B41" s="34" t="s">
        <v>41</v>
      </c>
      <c r="C41" s="34">
        <v>20</v>
      </c>
      <c r="D41" s="34" t="s">
        <v>38</v>
      </c>
      <c r="E41" s="40" t="s">
        <v>504</v>
      </c>
      <c r="F41" s="62">
        <f>+F42</f>
        <v>6333000</v>
      </c>
      <c r="G41" s="62">
        <f t="shared" ref="G41:H41" si="30">+G42</f>
        <v>0</v>
      </c>
      <c r="H41" s="62">
        <f t="shared" si="30"/>
        <v>6333000</v>
      </c>
      <c r="I41" s="150">
        <f t="shared" si="2"/>
        <v>1.1345864267318882E-4</v>
      </c>
      <c r="J41" s="62">
        <f t="shared" ref="J41:L41" si="31">+J42</f>
        <v>0</v>
      </c>
      <c r="K41" s="62">
        <f t="shared" si="31"/>
        <v>0</v>
      </c>
      <c r="L41" s="62">
        <f t="shared" si="31"/>
        <v>0</v>
      </c>
      <c r="M41" s="64">
        <f t="shared" si="4"/>
        <v>0</v>
      </c>
      <c r="N41" s="64">
        <f t="shared" si="5"/>
        <v>0</v>
      </c>
      <c r="O41" s="151" t="s">
        <v>40</v>
      </c>
    </row>
    <row r="42" spans="1:15" ht="43.5" customHeight="1" x14ac:dyDescent="0.25">
      <c r="A42" s="152" t="s">
        <v>190</v>
      </c>
      <c r="B42" s="44" t="s">
        <v>41</v>
      </c>
      <c r="C42" s="44">
        <v>20</v>
      </c>
      <c r="D42" s="44" t="s">
        <v>38</v>
      </c>
      <c r="E42" s="45" t="s">
        <v>191</v>
      </c>
      <c r="F42" s="46">
        <v>6333000</v>
      </c>
      <c r="G42" s="46">
        <v>0</v>
      </c>
      <c r="H42" s="46">
        <f>+F42-G42</f>
        <v>6333000</v>
      </c>
      <c r="I42" s="153">
        <f t="shared" si="2"/>
        <v>1.1345864267318882E-4</v>
      </c>
      <c r="J42" s="46">
        <v>0</v>
      </c>
      <c r="K42" s="46">
        <v>0</v>
      </c>
      <c r="L42" s="46">
        <f>+J42-K42</f>
        <v>0</v>
      </c>
      <c r="M42" s="57">
        <f t="shared" si="4"/>
        <v>0</v>
      </c>
      <c r="N42" s="57">
        <f t="shared" si="5"/>
        <v>0</v>
      </c>
      <c r="O42" s="154" t="s">
        <v>40</v>
      </c>
    </row>
    <row r="43" spans="1:15" ht="33.75" customHeight="1" x14ac:dyDescent="0.25">
      <c r="A43" s="149" t="s">
        <v>198</v>
      </c>
      <c r="B43" s="34" t="s">
        <v>41</v>
      </c>
      <c r="C43" s="34">
        <v>20</v>
      </c>
      <c r="D43" s="34" t="s">
        <v>38</v>
      </c>
      <c r="E43" s="40" t="s">
        <v>199</v>
      </c>
      <c r="F43" s="62">
        <v>4129433</v>
      </c>
      <c r="G43" s="62">
        <v>0</v>
      </c>
      <c r="H43" s="62">
        <v>4129433</v>
      </c>
      <c r="I43" s="150">
        <f t="shared" si="2"/>
        <v>7.3980714225465683E-5</v>
      </c>
      <c r="J43" s="62">
        <v>3594383</v>
      </c>
      <c r="K43" s="62">
        <v>1553983</v>
      </c>
      <c r="L43" s="62">
        <v>0</v>
      </c>
      <c r="M43" s="64">
        <f t="shared" si="4"/>
        <v>0.87043015348596287</v>
      </c>
      <c r="N43" s="64">
        <f t="shared" si="5"/>
        <v>0.37631873431534063</v>
      </c>
      <c r="O43" s="151">
        <f t="shared" ref="O43" si="32">+K43/J43</f>
        <v>0.43233650949272795</v>
      </c>
    </row>
    <row r="44" spans="1:15" ht="35.25" customHeight="1" x14ac:dyDescent="0.25">
      <c r="A44" s="149" t="s">
        <v>200</v>
      </c>
      <c r="B44" s="34" t="s">
        <v>41</v>
      </c>
      <c r="C44" s="34">
        <v>20</v>
      </c>
      <c r="D44" s="34" t="s">
        <v>38</v>
      </c>
      <c r="E44" s="40" t="s">
        <v>201</v>
      </c>
      <c r="F44" s="62">
        <f t="shared" ref="F44:L45" si="33">+F45</f>
        <v>9602395555</v>
      </c>
      <c r="G44" s="62">
        <f t="shared" si="33"/>
        <v>0</v>
      </c>
      <c r="H44" s="62">
        <f t="shared" si="33"/>
        <v>9602395555</v>
      </c>
      <c r="I44" s="162">
        <f t="shared" si="2"/>
        <v>0.17203138576999236</v>
      </c>
      <c r="J44" s="62">
        <f t="shared" si="33"/>
        <v>9602395555</v>
      </c>
      <c r="K44" s="62">
        <f t="shared" si="33"/>
        <v>681846636</v>
      </c>
      <c r="L44" s="62">
        <f t="shared" si="33"/>
        <v>8920548919</v>
      </c>
      <c r="M44" s="64">
        <f t="shared" si="4"/>
        <v>1</v>
      </c>
      <c r="N44" s="64">
        <f t="shared" si="5"/>
        <v>7.1007972135136641E-2</v>
      </c>
      <c r="O44" s="151">
        <f t="shared" si="6"/>
        <v>7.1007972135136641E-2</v>
      </c>
    </row>
    <row r="45" spans="1:15" ht="25.5" customHeight="1" x14ac:dyDescent="0.25">
      <c r="A45" s="149" t="s">
        <v>218</v>
      </c>
      <c r="B45" s="34" t="s">
        <v>41</v>
      </c>
      <c r="C45" s="34">
        <v>20</v>
      </c>
      <c r="D45" s="34" t="s">
        <v>38</v>
      </c>
      <c r="E45" s="40" t="s">
        <v>219</v>
      </c>
      <c r="F45" s="62">
        <f t="shared" si="33"/>
        <v>9602395555</v>
      </c>
      <c r="G45" s="62">
        <f t="shared" si="33"/>
        <v>0</v>
      </c>
      <c r="H45" s="62">
        <f t="shared" si="33"/>
        <v>9602395555</v>
      </c>
      <c r="I45" s="162">
        <f t="shared" si="2"/>
        <v>0.17203138576999236</v>
      </c>
      <c r="J45" s="62">
        <f t="shared" si="33"/>
        <v>9602395555</v>
      </c>
      <c r="K45" s="62">
        <f t="shared" si="33"/>
        <v>681846636</v>
      </c>
      <c r="L45" s="62">
        <f t="shared" si="33"/>
        <v>8920548919</v>
      </c>
      <c r="M45" s="64">
        <f t="shared" si="4"/>
        <v>1</v>
      </c>
      <c r="N45" s="64">
        <f t="shared" si="5"/>
        <v>7.1007972135136641E-2</v>
      </c>
      <c r="O45" s="151">
        <f t="shared" si="6"/>
        <v>7.1007972135136641E-2</v>
      </c>
    </row>
    <row r="46" spans="1:15" ht="25.5" customHeight="1" x14ac:dyDescent="0.25">
      <c r="A46" s="149" t="s">
        <v>220</v>
      </c>
      <c r="B46" s="34" t="s">
        <v>41</v>
      </c>
      <c r="C46" s="34">
        <v>20</v>
      </c>
      <c r="D46" s="34" t="s">
        <v>38</v>
      </c>
      <c r="E46" s="40" t="s">
        <v>221</v>
      </c>
      <c r="F46" s="62">
        <f>+F47+F48</f>
        <v>9602395555</v>
      </c>
      <c r="G46" s="62">
        <f t="shared" ref="G46:H46" si="34">+G47+G48</f>
        <v>0</v>
      </c>
      <c r="H46" s="62">
        <f t="shared" si="34"/>
        <v>9602395555</v>
      </c>
      <c r="I46" s="162">
        <f t="shared" si="2"/>
        <v>0.17203138576999236</v>
      </c>
      <c r="J46" s="62">
        <f t="shared" ref="J46:L46" si="35">+J47+J48</f>
        <v>9602395555</v>
      </c>
      <c r="K46" s="62">
        <f t="shared" si="35"/>
        <v>681846636</v>
      </c>
      <c r="L46" s="62">
        <f t="shared" si="35"/>
        <v>8920548919</v>
      </c>
      <c r="M46" s="64">
        <f t="shared" si="4"/>
        <v>1</v>
      </c>
      <c r="N46" s="64">
        <f t="shared" si="5"/>
        <v>7.1007972135136641E-2</v>
      </c>
      <c r="O46" s="151">
        <f t="shared" si="6"/>
        <v>7.1007972135136641E-2</v>
      </c>
    </row>
    <row r="47" spans="1:15" ht="25.5" customHeight="1" x14ac:dyDescent="0.25">
      <c r="A47" s="152" t="s">
        <v>222</v>
      </c>
      <c r="B47" s="44" t="s">
        <v>41</v>
      </c>
      <c r="C47" s="44">
        <v>20</v>
      </c>
      <c r="D47" s="44" t="s">
        <v>38</v>
      </c>
      <c r="E47" s="45" t="s">
        <v>223</v>
      </c>
      <c r="F47" s="46">
        <v>5072791135</v>
      </c>
      <c r="G47" s="46">
        <v>0</v>
      </c>
      <c r="H47" s="46">
        <f t="shared" ref="H47:H48" si="36">+F47-G47</f>
        <v>5072791135</v>
      </c>
      <c r="I47" s="163">
        <f t="shared" si="2"/>
        <v>9.0881414296807989E-2</v>
      </c>
      <c r="J47" s="46">
        <v>5072791135</v>
      </c>
      <c r="K47" s="46">
        <v>0</v>
      </c>
      <c r="L47" s="46">
        <f>+J47-K47</f>
        <v>5072791135</v>
      </c>
      <c r="M47" s="57">
        <f t="shared" si="4"/>
        <v>1</v>
      </c>
      <c r="N47" s="57">
        <f t="shared" si="5"/>
        <v>0</v>
      </c>
      <c r="O47" s="154">
        <f t="shared" si="6"/>
        <v>0</v>
      </c>
    </row>
    <row r="48" spans="1:15" ht="25.5" customHeight="1" thickBot="1" x14ac:dyDescent="0.3">
      <c r="A48" s="164" t="s">
        <v>224</v>
      </c>
      <c r="B48" s="84" t="s">
        <v>41</v>
      </c>
      <c r="C48" s="84">
        <v>20</v>
      </c>
      <c r="D48" s="84" t="s">
        <v>38</v>
      </c>
      <c r="E48" s="85" t="s">
        <v>225</v>
      </c>
      <c r="F48" s="86">
        <v>4529604420</v>
      </c>
      <c r="G48" s="86">
        <v>0</v>
      </c>
      <c r="H48" s="86">
        <f t="shared" si="36"/>
        <v>4529604420</v>
      </c>
      <c r="I48" s="165">
        <f t="shared" si="2"/>
        <v>8.1149971473184382E-2</v>
      </c>
      <c r="J48" s="86">
        <v>4529604420</v>
      </c>
      <c r="K48" s="86">
        <v>681846636</v>
      </c>
      <c r="L48" s="86">
        <f>+J48-K48</f>
        <v>3847757784</v>
      </c>
      <c r="M48" s="166">
        <f t="shared" si="4"/>
        <v>1</v>
      </c>
      <c r="N48" s="166">
        <f t="shared" si="5"/>
        <v>0.15053116625137875</v>
      </c>
      <c r="O48" s="167">
        <f t="shared" si="6"/>
        <v>0.15053116625137875</v>
      </c>
    </row>
    <row r="49" spans="1:15" s="4" customFormat="1" ht="33" customHeight="1" thickBot="1" x14ac:dyDescent="0.3">
      <c r="A49" s="168" t="s">
        <v>246</v>
      </c>
      <c r="B49" s="169" t="s">
        <v>37</v>
      </c>
      <c r="C49" s="169">
        <v>11</v>
      </c>
      <c r="D49" s="169" t="s">
        <v>38</v>
      </c>
      <c r="E49" s="170" t="s">
        <v>247</v>
      </c>
      <c r="F49" s="171">
        <f>+F52</f>
        <v>15655027918.5</v>
      </c>
      <c r="G49" s="171">
        <f>+G52</f>
        <v>0</v>
      </c>
      <c r="H49" s="171">
        <f>+H52</f>
        <v>15655027918.5</v>
      </c>
      <c r="I49" s="172">
        <f t="shared" si="2"/>
        <v>0.28046711173912625</v>
      </c>
      <c r="J49" s="171">
        <f>+J52</f>
        <v>15478470265</v>
      </c>
      <c r="K49" s="171">
        <f t="shared" ref="K49:L49" si="37">+K52</f>
        <v>15478470265</v>
      </c>
      <c r="L49" s="171">
        <f t="shared" si="37"/>
        <v>0</v>
      </c>
      <c r="M49" s="173">
        <f t="shared" si="4"/>
        <v>0.98872198411787204</v>
      </c>
      <c r="N49" s="173">
        <f t="shared" si="5"/>
        <v>0.98872198411787204</v>
      </c>
      <c r="O49" s="174">
        <f t="shared" si="6"/>
        <v>1</v>
      </c>
    </row>
    <row r="50" spans="1:15" s="4" customFormat="1" ht="33" customHeight="1" thickBot="1" x14ac:dyDescent="0.3">
      <c r="A50" s="21" t="s">
        <v>246</v>
      </c>
      <c r="B50" s="141" t="s">
        <v>37</v>
      </c>
      <c r="C50" s="141" t="s">
        <v>505</v>
      </c>
      <c r="D50" s="141" t="s">
        <v>38</v>
      </c>
      <c r="E50" s="23" t="s">
        <v>247</v>
      </c>
      <c r="F50" s="24">
        <f>+F53+F68+F74+F88+F98+F104</f>
        <v>2948935164.6800003</v>
      </c>
      <c r="G50" s="24">
        <f>+G53+G68+G74+G88+G98+G104</f>
        <v>0</v>
      </c>
      <c r="H50" s="24">
        <f>+H53+H68+H74+H88+H98+H104</f>
        <v>2948935164.6800003</v>
      </c>
      <c r="I50" s="142">
        <f t="shared" si="2"/>
        <v>5.2831546047028166E-2</v>
      </c>
      <c r="J50" s="24">
        <f>+J53+J68+J74+J88+J98+J104</f>
        <v>375376635.74000001</v>
      </c>
      <c r="K50" s="24">
        <f t="shared" ref="K50:L50" si="38">+K53+K68+K74+K88+K98+K104</f>
        <v>0</v>
      </c>
      <c r="L50" s="24">
        <f t="shared" si="38"/>
        <v>375376635.74000001</v>
      </c>
      <c r="M50" s="143">
        <f t="shared" si="4"/>
        <v>0.12729226475914518</v>
      </c>
      <c r="N50" s="143">
        <f t="shared" si="5"/>
        <v>0</v>
      </c>
      <c r="O50" s="144">
        <f t="shared" si="6"/>
        <v>0</v>
      </c>
    </row>
    <row r="51" spans="1:15" s="4" customFormat="1" ht="33" customHeight="1" thickBot="1" x14ac:dyDescent="0.3">
      <c r="A51" s="175" t="s">
        <v>246</v>
      </c>
      <c r="B51" s="176" t="s">
        <v>41</v>
      </c>
      <c r="C51" s="176">
        <v>20</v>
      </c>
      <c r="D51" s="176" t="s">
        <v>38</v>
      </c>
      <c r="E51" s="177" t="s">
        <v>247</v>
      </c>
      <c r="F51" s="178">
        <f>+F75+F105</f>
        <v>27257433899.239998</v>
      </c>
      <c r="G51" s="178">
        <f>+G75+G105</f>
        <v>0</v>
      </c>
      <c r="H51" s="178">
        <f>+H75+H105</f>
        <v>27257433899.239998</v>
      </c>
      <c r="I51" s="179">
        <f t="shared" si="2"/>
        <v>0.48832961518426254</v>
      </c>
      <c r="J51" s="178">
        <f>+J75+J105</f>
        <v>17109434108.77</v>
      </c>
      <c r="K51" s="178">
        <f t="shared" ref="K51:L51" si="39">+K75+K105</f>
        <v>17109434108.77</v>
      </c>
      <c r="L51" s="178">
        <f t="shared" si="39"/>
        <v>0</v>
      </c>
      <c r="M51" s="180">
        <f t="shared" si="4"/>
        <v>0.62769790333223741</v>
      </c>
      <c r="N51" s="180">
        <f t="shared" si="5"/>
        <v>0.62769790333223741</v>
      </c>
      <c r="O51" s="181">
        <f t="shared" si="6"/>
        <v>1</v>
      </c>
    </row>
    <row r="52" spans="1:15" ht="43.5" customHeight="1" x14ac:dyDescent="0.25">
      <c r="A52" s="145" t="s">
        <v>248</v>
      </c>
      <c r="B52" s="182" t="s">
        <v>37</v>
      </c>
      <c r="C52" s="183">
        <v>11</v>
      </c>
      <c r="D52" s="182" t="s">
        <v>38</v>
      </c>
      <c r="E52" s="35" t="s">
        <v>249</v>
      </c>
      <c r="F52" s="93">
        <f t="shared" ref="F52:L53" si="40">+F54</f>
        <v>15655027918.5</v>
      </c>
      <c r="G52" s="93">
        <f t="shared" si="40"/>
        <v>0</v>
      </c>
      <c r="H52" s="93">
        <f t="shared" si="40"/>
        <v>15655027918.5</v>
      </c>
      <c r="I52" s="184">
        <f t="shared" si="2"/>
        <v>0.28046711173912625</v>
      </c>
      <c r="J52" s="93">
        <f t="shared" si="40"/>
        <v>15478470265</v>
      </c>
      <c r="K52" s="93">
        <f t="shared" si="40"/>
        <v>15478470265</v>
      </c>
      <c r="L52" s="93">
        <f t="shared" si="40"/>
        <v>0</v>
      </c>
      <c r="M52" s="147">
        <f t="shared" si="4"/>
        <v>0.98872198411787204</v>
      </c>
      <c r="N52" s="147">
        <f t="shared" si="5"/>
        <v>0.98872198411787204</v>
      </c>
      <c r="O52" s="148">
        <f t="shared" si="6"/>
        <v>1</v>
      </c>
    </row>
    <row r="53" spans="1:15" s="190" customFormat="1" ht="43.5" customHeight="1" x14ac:dyDescent="0.25">
      <c r="A53" s="185" t="s">
        <v>248</v>
      </c>
      <c r="B53" s="186" t="s">
        <v>41</v>
      </c>
      <c r="C53" s="186" t="s">
        <v>505</v>
      </c>
      <c r="D53" s="186" t="s">
        <v>38</v>
      </c>
      <c r="E53" s="95" t="s">
        <v>249</v>
      </c>
      <c r="F53" s="66">
        <f t="shared" si="40"/>
        <v>157254667.5</v>
      </c>
      <c r="G53" s="66">
        <f t="shared" si="40"/>
        <v>0</v>
      </c>
      <c r="H53" s="66">
        <f t="shared" si="40"/>
        <v>157254667.5</v>
      </c>
      <c r="I53" s="187">
        <f t="shared" si="2"/>
        <v>2.8172905619096192E-3</v>
      </c>
      <c r="J53" s="66">
        <f t="shared" si="40"/>
        <v>140013447.5</v>
      </c>
      <c r="K53" s="66">
        <f t="shared" si="40"/>
        <v>0</v>
      </c>
      <c r="L53" s="66">
        <f t="shared" si="40"/>
        <v>140013447.5</v>
      </c>
      <c r="M53" s="188">
        <f t="shared" si="4"/>
        <v>0.89036115573485286</v>
      </c>
      <c r="N53" s="188">
        <f t="shared" si="5"/>
        <v>0</v>
      </c>
      <c r="O53" s="189">
        <f t="shared" si="6"/>
        <v>0</v>
      </c>
    </row>
    <row r="54" spans="1:15" ht="43.5" customHeight="1" x14ac:dyDescent="0.25">
      <c r="A54" s="149" t="s">
        <v>250</v>
      </c>
      <c r="B54" s="191" t="s">
        <v>37</v>
      </c>
      <c r="C54" s="186">
        <v>11</v>
      </c>
      <c r="D54" s="191" t="s">
        <v>38</v>
      </c>
      <c r="E54" s="40" t="s">
        <v>251</v>
      </c>
      <c r="F54" s="62">
        <f>+F60+F64</f>
        <v>15655027918.5</v>
      </c>
      <c r="G54" s="62">
        <f>+G60+G64</f>
        <v>0</v>
      </c>
      <c r="H54" s="62">
        <f>+H60+H64</f>
        <v>15655027918.5</v>
      </c>
      <c r="I54" s="162">
        <f t="shared" si="2"/>
        <v>0.28046711173912625</v>
      </c>
      <c r="J54" s="62">
        <f>+J60+J64</f>
        <v>15478470265</v>
      </c>
      <c r="K54" s="62">
        <f t="shared" ref="K54:L54" si="41">+K60+K64</f>
        <v>15478470265</v>
      </c>
      <c r="L54" s="62">
        <f t="shared" si="41"/>
        <v>0</v>
      </c>
      <c r="M54" s="64">
        <f t="shared" si="4"/>
        <v>0.98872198411787204</v>
      </c>
      <c r="N54" s="64">
        <f t="shared" si="5"/>
        <v>0.98872198411787204</v>
      </c>
      <c r="O54" s="151">
        <f t="shared" si="6"/>
        <v>1</v>
      </c>
    </row>
    <row r="55" spans="1:15" s="190" customFormat="1" ht="43.5" customHeight="1" x14ac:dyDescent="0.25">
      <c r="A55" s="185" t="s">
        <v>250</v>
      </c>
      <c r="B55" s="186" t="s">
        <v>37</v>
      </c>
      <c r="C55" s="186" t="s">
        <v>505</v>
      </c>
      <c r="D55" s="186" t="s">
        <v>38</v>
      </c>
      <c r="E55" s="95" t="s">
        <v>251</v>
      </c>
      <c r="F55" s="66">
        <f t="shared" ref="F55:L58" si="42">+F56</f>
        <v>157254667.5</v>
      </c>
      <c r="G55" s="66">
        <f t="shared" si="42"/>
        <v>0</v>
      </c>
      <c r="H55" s="66">
        <f t="shared" si="42"/>
        <v>157254667.5</v>
      </c>
      <c r="I55" s="187">
        <f t="shared" si="2"/>
        <v>2.8172905619096192E-3</v>
      </c>
      <c r="J55" s="66">
        <f t="shared" si="42"/>
        <v>140013447.5</v>
      </c>
      <c r="K55" s="66">
        <f t="shared" si="42"/>
        <v>0</v>
      </c>
      <c r="L55" s="66">
        <f t="shared" si="42"/>
        <v>140013447.5</v>
      </c>
      <c r="M55" s="188">
        <f t="shared" si="4"/>
        <v>0.89036115573485286</v>
      </c>
      <c r="N55" s="188">
        <f t="shared" si="5"/>
        <v>0</v>
      </c>
      <c r="O55" s="151">
        <f t="shared" si="6"/>
        <v>0</v>
      </c>
    </row>
    <row r="56" spans="1:15" ht="43.5" customHeight="1" x14ac:dyDescent="0.25">
      <c r="A56" s="185" t="s">
        <v>300</v>
      </c>
      <c r="B56" s="191" t="s">
        <v>37</v>
      </c>
      <c r="C56" s="186" t="s">
        <v>505</v>
      </c>
      <c r="D56" s="191" t="s">
        <v>38</v>
      </c>
      <c r="E56" s="40" t="s">
        <v>301</v>
      </c>
      <c r="F56" s="62">
        <f t="shared" si="42"/>
        <v>157254667.5</v>
      </c>
      <c r="G56" s="62">
        <f t="shared" si="42"/>
        <v>0</v>
      </c>
      <c r="H56" s="62">
        <f t="shared" si="42"/>
        <v>157254667.5</v>
      </c>
      <c r="I56" s="157">
        <f t="shared" si="2"/>
        <v>2.8172905619096192E-3</v>
      </c>
      <c r="J56" s="62">
        <f t="shared" si="42"/>
        <v>140013447.5</v>
      </c>
      <c r="K56" s="62">
        <f t="shared" si="42"/>
        <v>0</v>
      </c>
      <c r="L56" s="62">
        <f t="shared" si="42"/>
        <v>140013447.5</v>
      </c>
      <c r="M56" s="64">
        <f t="shared" si="4"/>
        <v>0.89036115573485286</v>
      </c>
      <c r="N56" s="64">
        <f t="shared" si="5"/>
        <v>0</v>
      </c>
      <c r="O56" s="151">
        <f t="shared" si="6"/>
        <v>0</v>
      </c>
    </row>
    <row r="57" spans="1:15" ht="53.25" customHeight="1" x14ac:dyDescent="0.25">
      <c r="A57" s="149" t="s">
        <v>302</v>
      </c>
      <c r="B57" s="191" t="s">
        <v>37</v>
      </c>
      <c r="C57" s="186" t="s">
        <v>505</v>
      </c>
      <c r="D57" s="191" t="s">
        <v>38</v>
      </c>
      <c r="E57" s="40" t="s">
        <v>301</v>
      </c>
      <c r="F57" s="62">
        <f t="shared" si="42"/>
        <v>157254667.5</v>
      </c>
      <c r="G57" s="62">
        <f t="shared" si="42"/>
        <v>0</v>
      </c>
      <c r="H57" s="62">
        <f t="shared" si="42"/>
        <v>157254667.5</v>
      </c>
      <c r="I57" s="157">
        <f t="shared" si="2"/>
        <v>2.8172905619096192E-3</v>
      </c>
      <c r="J57" s="62">
        <f t="shared" si="42"/>
        <v>140013447.5</v>
      </c>
      <c r="K57" s="62">
        <f t="shared" si="42"/>
        <v>0</v>
      </c>
      <c r="L57" s="62">
        <f t="shared" si="42"/>
        <v>140013447.5</v>
      </c>
      <c r="M57" s="64">
        <f t="shared" si="4"/>
        <v>0.89036115573485286</v>
      </c>
      <c r="N57" s="64">
        <f t="shared" si="5"/>
        <v>0</v>
      </c>
      <c r="O57" s="151">
        <f t="shared" si="6"/>
        <v>0</v>
      </c>
    </row>
    <row r="58" spans="1:15" ht="53.25" customHeight="1" x14ac:dyDescent="0.25">
      <c r="A58" s="149" t="s">
        <v>303</v>
      </c>
      <c r="B58" s="191" t="s">
        <v>37</v>
      </c>
      <c r="C58" s="186" t="s">
        <v>505</v>
      </c>
      <c r="D58" s="191" t="s">
        <v>38</v>
      </c>
      <c r="E58" s="40" t="s">
        <v>304</v>
      </c>
      <c r="F58" s="62">
        <f t="shared" si="42"/>
        <v>157254667.5</v>
      </c>
      <c r="G58" s="62">
        <f t="shared" si="42"/>
        <v>0</v>
      </c>
      <c r="H58" s="62">
        <f t="shared" si="42"/>
        <v>157254667.5</v>
      </c>
      <c r="I58" s="157">
        <f t="shared" si="2"/>
        <v>2.8172905619096192E-3</v>
      </c>
      <c r="J58" s="62">
        <f t="shared" si="42"/>
        <v>140013447.5</v>
      </c>
      <c r="K58" s="62">
        <f t="shared" si="42"/>
        <v>0</v>
      </c>
      <c r="L58" s="62">
        <f t="shared" si="42"/>
        <v>140013447.5</v>
      </c>
      <c r="M58" s="64">
        <f t="shared" si="4"/>
        <v>0.89036115573485286</v>
      </c>
      <c r="N58" s="64">
        <f t="shared" si="5"/>
        <v>0</v>
      </c>
      <c r="O58" s="151">
        <f t="shared" si="6"/>
        <v>0</v>
      </c>
    </row>
    <row r="59" spans="1:15" ht="43.5" customHeight="1" x14ac:dyDescent="0.25">
      <c r="A59" s="152" t="s">
        <v>305</v>
      </c>
      <c r="B59" s="44" t="s">
        <v>37</v>
      </c>
      <c r="C59" s="44">
        <v>13</v>
      </c>
      <c r="D59" s="44" t="s">
        <v>38</v>
      </c>
      <c r="E59" s="45" t="s">
        <v>258</v>
      </c>
      <c r="F59" s="46">
        <v>157254667.5</v>
      </c>
      <c r="G59" s="46">
        <v>0</v>
      </c>
      <c r="H59" s="46">
        <f>+F59-G59</f>
        <v>157254667.5</v>
      </c>
      <c r="I59" s="192">
        <f t="shared" si="2"/>
        <v>2.8172905619096192E-3</v>
      </c>
      <c r="J59" s="46">
        <v>140013447.5</v>
      </c>
      <c r="K59" s="46">
        <v>0</v>
      </c>
      <c r="L59" s="46">
        <f t="shared" ref="L59:L83" si="43">+J59-K59</f>
        <v>140013447.5</v>
      </c>
      <c r="M59" s="57">
        <f t="shared" si="4"/>
        <v>0.89036115573485286</v>
      </c>
      <c r="N59" s="57">
        <f t="shared" si="5"/>
        <v>0</v>
      </c>
      <c r="O59" s="154">
        <f t="shared" si="6"/>
        <v>0</v>
      </c>
    </row>
    <row r="60" spans="1:15" ht="51" customHeight="1" x14ac:dyDescent="0.25">
      <c r="A60" s="149" t="s">
        <v>331</v>
      </c>
      <c r="B60" s="107" t="s">
        <v>37</v>
      </c>
      <c r="C60" s="107">
        <v>11</v>
      </c>
      <c r="D60" s="34" t="s">
        <v>38</v>
      </c>
      <c r="E60" s="40" t="s">
        <v>506</v>
      </c>
      <c r="F60" s="62">
        <f t="shared" ref="F60:L62" si="44">+F61</f>
        <v>15478470265</v>
      </c>
      <c r="G60" s="62">
        <f t="shared" si="44"/>
        <v>0</v>
      </c>
      <c r="H60" s="62">
        <f t="shared" si="44"/>
        <v>15478470265</v>
      </c>
      <c r="I60" s="162">
        <f t="shared" si="2"/>
        <v>0.27730399919851778</v>
      </c>
      <c r="J60" s="62">
        <f t="shared" si="44"/>
        <v>15478470265</v>
      </c>
      <c r="K60" s="62">
        <f t="shared" si="44"/>
        <v>15478470265</v>
      </c>
      <c r="L60" s="62">
        <f t="shared" si="44"/>
        <v>0</v>
      </c>
      <c r="M60" s="64">
        <f t="shared" si="4"/>
        <v>1</v>
      </c>
      <c r="N60" s="64">
        <f t="shared" si="5"/>
        <v>1</v>
      </c>
      <c r="O60" s="151">
        <f t="shared" si="6"/>
        <v>1</v>
      </c>
    </row>
    <row r="61" spans="1:15" ht="51" customHeight="1" x14ac:dyDescent="0.25">
      <c r="A61" s="149" t="s">
        <v>333</v>
      </c>
      <c r="B61" s="107" t="s">
        <v>37</v>
      </c>
      <c r="C61" s="107">
        <v>11</v>
      </c>
      <c r="D61" s="34" t="s">
        <v>38</v>
      </c>
      <c r="E61" s="95" t="s">
        <v>506</v>
      </c>
      <c r="F61" s="62">
        <f t="shared" si="44"/>
        <v>15478470265</v>
      </c>
      <c r="G61" s="62">
        <f t="shared" si="44"/>
        <v>0</v>
      </c>
      <c r="H61" s="62">
        <f t="shared" si="44"/>
        <v>15478470265</v>
      </c>
      <c r="I61" s="162">
        <f t="shared" si="2"/>
        <v>0.27730399919851778</v>
      </c>
      <c r="J61" s="62">
        <f t="shared" si="44"/>
        <v>15478470265</v>
      </c>
      <c r="K61" s="62">
        <f t="shared" si="44"/>
        <v>15478470265</v>
      </c>
      <c r="L61" s="62">
        <f t="shared" si="44"/>
        <v>0</v>
      </c>
      <c r="M61" s="64">
        <f t="shared" si="4"/>
        <v>1</v>
      </c>
      <c r="N61" s="64">
        <f t="shared" si="5"/>
        <v>1</v>
      </c>
      <c r="O61" s="151">
        <f t="shared" si="6"/>
        <v>1</v>
      </c>
    </row>
    <row r="62" spans="1:15" ht="43.5" customHeight="1" x14ac:dyDescent="0.25">
      <c r="A62" s="149" t="s">
        <v>334</v>
      </c>
      <c r="B62" s="107" t="s">
        <v>37</v>
      </c>
      <c r="C62" s="107">
        <v>11</v>
      </c>
      <c r="D62" s="34" t="s">
        <v>38</v>
      </c>
      <c r="E62" s="40" t="s">
        <v>268</v>
      </c>
      <c r="F62" s="62">
        <f t="shared" si="44"/>
        <v>15478470265</v>
      </c>
      <c r="G62" s="62">
        <f t="shared" si="44"/>
        <v>0</v>
      </c>
      <c r="H62" s="62">
        <f t="shared" si="44"/>
        <v>15478470265</v>
      </c>
      <c r="I62" s="162">
        <f t="shared" si="2"/>
        <v>0.27730399919851778</v>
      </c>
      <c r="J62" s="62">
        <f t="shared" si="44"/>
        <v>15478470265</v>
      </c>
      <c r="K62" s="62">
        <f t="shared" si="44"/>
        <v>15478470265</v>
      </c>
      <c r="L62" s="62">
        <f t="shared" si="44"/>
        <v>0</v>
      </c>
      <c r="M62" s="64">
        <f t="shared" si="4"/>
        <v>1</v>
      </c>
      <c r="N62" s="64">
        <f t="shared" si="5"/>
        <v>1</v>
      </c>
      <c r="O62" s="151">
        <f t="shared" si="6"/>
        <v>1</v>
      </c>
    </row>
    <row r="63" spans="1:15" ht="43.5" customHeight="1" x14ac:dyDescent="0.25">
      <c r="A63" s="152" t="s">
        <v>335</v>
      </c>
      <c r="B63" s="99" t="s">
        <v>37</v>
      </c>
      <c r="C63" s="99">
        <v>11</v>
      </c>
      <c r="D63" s="44" t="s">
        <v>38</v>
      </c>
      <c r="E63" s="45" t="s">
        <v>258</v>
      </c>
      <c r="F63" s="46">
        <v>15478470265</v>
      </c>
      <c r="G63" s="46">
        <v>0</v>
      </c>
      <c r="H63" s="46">
        <f>+F63-G63</f>
        <v>15478470265</v>
      </c>
      <c r="I63" s="163">
        <f t="shared" si="2"/>
        <v>0.27730399919851778</v>
      </c>
      <c r="J63" s="46">
        <v>15478470265</v>
      </c>
      <c r="K63" s="46">
        <v>15478470265</v>
      </c>
      <c r="L63" s="46">
        <f t="shared" si="43"/>
        <v>0</v>
      </c>
      <c r="M63" s="57">
        <f t="shared" si="4"/>
        <v>1</v>
      </c>
      <c r="N63" s="57">
        <f t="shared" si="5"/>
        <v>1</v>
      </c>
      <c r="O63" s="154">
        <f t="shared" si="6"/>
        <v>1</v>
      </c>
    </row>
    <row r="64" spans="1:15" ht="58.5" customHeight="1" x14ac:dyDescent="0.25">
      <c r="A64" s="149" t="s">
        <v>371</v>
      </c>
      <c r="B64" s="34" t="s">
        <v>37</v>
      </c>
      <c r="C64" s="34">
        <v>11</v>
      </c>
      <c r="D64" s="34" t="s">
        <v>38</v>
      </c>
      <c r="E64" s="40" t="s">
        <v>507</v>
      </c>
      <c r="F64" s="62">
        <f t="shared" ref="F64:L66" si="45">+F65</f>
        <v>176557653.5</v>
      </c>
      <c r="G64" s="62">
        <f t="shared" si="45"/>
        <v>0</v>
      </c>
      <c r="H64" s="62">
        <f t="shared" si="45"/>
        <v>176557653.5</v>
      </c>
      <c r="I64" s="157">
        <f t="shared" si="2"/>
        <v>3.1631125406084296E-3</v>
      </c>
      <c r="J64" s="62">
        <f t="shared" si="45"/>
        <v>0</v>
      </c>
      <c r="K64" s="62">
        <f t="shared" si="45"/>
        <v>0</v>
      </c>
      <c r="L64" s="62">
        <f t="shared" si="45"/>
        <v>0</v>
      </c>
      <c r="M64" s="64">
        <f t="shared" si="4"/>
        <v>0</v>
      </c>
      <c r="N64" s="64">
        <f t="shared" si="5"/>
        <v>0</v>
      </c>
      <c r="O64" s="151" t="s">
        <v>40</v>
      </c>
    </row>
    <row r="65" spans="1:15" ht="58.5" customHeight="1" x14ac:dyDescent="0.25">
      <c r="A65" s="149" t="s">
        <v>373</v>
      </c>
      <c r="B65" s="34" t="s">
        <v>37</v>
      </c>
      <c r="C65" s="34">
        <v>11</v>
      </c>
      <c r="D65" s="34" t="s">
        <v>38</v>
      </c>
      <c r="E65" s="95" t="s">
        <v>507</v>
      </c>
      <c r="F65" s="62">
        <f t="shared" si="45"/>
        <v>176557653.5</v>
      </c>
      <c r="G65" s="62">
        <f t="shared" si="45"/>
        <v>0</v>
      </c>
      <c r="H65" s="62">
        <f t="shared" si="45"/>
        <v>176557653.5</v>
      </c>
      <c r="I65" s="157">
        <f t="shared" si="2"/>
        <v>3.1631125406084296E-3</v>
      </c>
      <c r="J65" s="62">
        <f t="shared" si="45"/>
        <v>0</v>
      </c>
      <c r="K65" s="62">
        <f t="shared" si="45"/>
        <v>0</v>
      </c>
      <c r="L65" s="62">
        <f t="shared" si="45"/>
        <v>0</v>
      </c>
      <c r="M65" s="64">
        <f t="shared" si="4"/>
        <v>0</v>
      </c>
      <c r="N65" s="64">
        <f t="shared" si="5"/>
        <v>0</v>
      </c>
      <c r="O65" s="151" t="s">
        <v>40</v>
      </c>
    </row>
    <row r="66" spans="1:15" ht="43.5" customHeight="1" x14ac:dyDescent="0.25">
      <c r="A66" s="149" t="s">
        <v>374</v>
      </c>
      <c r="B66" s="34" t="s">
        <v>37</v>
      </c>
      <c r="C66" s="34">
        <v>11</v>
      </c>
      <c r="D66" s="34" t="s">
        <v>38</v>
      </c>
      <c r="E66" s="40" t="s">
        <v>268</v>
      </c>
      <c r="F66" s="62">
        <f t="shared" si="45"/>
        <v>176557653.5</v>
      </c>
      <c r="G66" s="62">
        <f t="shared" si="45"/>
        <v>0</v>
      </c>
      <c r="H66" s="62">
        <f t="shared" si="45"/>
        <v>176557653.5</v>
      </c>
      <c r="I66" s="157">
        <f t="shared" si="2"/>
        <v>3.1631125406084296E-3</v>
      </c>
      <c r="J66" s="62">
        <f t="shared" si="45"/>
        <v>0</v>
      </c>
      <c r="K66" s="62">
        <f t="shared" si="45"/>
        <v>0</v>
      </c>
      <c r="L66" s="62">
        <f t="shared" si="45"/>
        <v>0</v>
      </c>
      <c r="M66" s="64">
        <f t="shared" si="4"/>
        <v>0</v>
      </c>
      <c r="N66" s="64">
        <f t="shared" si="5"/>
        <v>0</v>
      </c>
      <c r="O66" s="151" t="s">
        <v>40</v>
      </c>
    </row>
    <row r="67" spans="1:15" ht="43.5" customHeight="1" x14ac:dyDescent="0.25">
      <c r="A67" s="152" t="s">
        <v>375</v>
      </c>
      <c r="B67" s="44" t="s">
        <v>37</v>
      </c>
      <c r="C67" s="44">
        <v>11</v>
      </c>
      <c r="D67" s="44" t="s">
        <v>38</v>
      </c>
      <c r="E67" s="45" t="s">
        <v>258</v>
      </c>
      <c r="F67" s="46">
        <v>176557653.5</v>
      </c>
      <c r="G67" s="46">
        <v>0</v>
      </c>
      <c r="H67" s="46">
        <f>+F67-G67</f>
        <v>176557653.5</v>
      </c>
      <c r="I67" s="192">
        <f t="shared" si="2"/>
        <v>3.1631125406084296E-3</v>
      </c>
      <c r="J67" s="46">
        <v>0</v>
      </c>
      <c r="K67" s="46">
        <v>0</v>
      </c>
      <c r="L67" s="46">
        <f t="shared" si="43"/>
        <v>0</v>
      </c>
      <c r="M67" s="57">
        <f t="shared" si="4"/>
        <v>0</v>
      </c>
      <c r="N67" s="57">
        <f t="shared" si="5"/>
        <v>0</v>
      </c>
      <c r="O67" s="154" t="s">
        <v>40</v>
      </c>
    </row>
    <row r="68" spans="1:15" ht="43.5" customHeight="1" x14ac:dyDescent="0.25">
      <c r="A68" s="149" t="s">
        <v>386</v>
      </c>
      <c r="B68" s="34" t="s">
        <v>37</v>
      </c>
      <c r="C68" s="34">
        <v>13</v>
      </c>
      <c r="D68" s="34" t="s">
        <v>38</v>
      </c>
      <c r="E68" s="95" t="s">
        <v>387</v>
      </c>
      <c r="F68" s="62">
        <f t="shared" ref="F68:L72" si="46">+F69</f>
        <v>27215733.5</v>
      </c>
      <c r="G68" s="62">
        <f t="shared" si="46"/>
        <v>0</v>
      </c>
      <c r="H68" s="62">
        <f t="shared" si="46"/>
        <v>27215733.5</v>
      </c>
      <c r="I68" s="150">
        <f t="shared" si="2"/>
        <v>4.8758253312256982E-4</v>
      </c>
      <c r="J68" s="62">
        <f t="shared" si="46"/>
        <v>11762404.5</v>
      </c>
      <c r="K68" s="62">
        <f t="shared" si="46"/>
        <v>0</v>
      </c>
      <c r="L68" s="62">
        <f t="shared" si="46"/>
        <v>11762404.5</v>
      </c>
      <c r="M68" s="64">
        <f t="shared" si="4"/>
        <v>0.43219134622992983</v>
      </c>
      <c r="N68" s="64">
        <f t="shared" si="5"/>
        <v>0</v>
      </c>
      <c r="O68" s="151">
        <f t="shared" si="6"/>
        <v>0</v>
      </c>
    </row>
    <row r="69" spans="1:15" ht="43.5" customHeight="1" x14ac:dyDescent="0.25">
      <c r="A69" s="149" t="s">
        <v>388</v>
      </c>
      <c r="B69" s="34" t="s">
        <v>37</v>
      </c>
      <c r="C69" s="34">
        <v>13</v>
      </c>
      <c r="D69" s="34" t="s">
        <v>38</v>
      </c>
      <c r="E69" s="40" t="s">
        <v>251</v>
      </c>
      <c r="F69" s="62">
        <f t="shared" si="46"/>
        <v>27215733.5</v>
      </c>
      <c r="G69" s="62">
        <f t="shared" si="46"/>
        <v>0</v>
      </c>
      <c r="H69" s="62">
        <f t="shared" si="46"/>
        <v>27215733.5</v>
      </c>
      <c r="I69" s="150">
        <f t="shared" si="2"/>
        <v>4.8758253312256982E-4</v>
      </c>
      <c r="J69" s="62">
        <f t="shared" si="46"/>
        <v>11762404.5</v>
      </c>
      <c r="K69" s="62">
        <f t="shared" si="46"/>
        <v>0</v>
      </c>
      <c r="L69" s="62">
        <f t="shared" si="46"/>
        <v>11762404.5</v>
      </c>
      <c r="M69" s="64">
        <f t="shared" si="4"/>
        <v>0.43219134622992983</v>
      </c>
      <c r="N69" s="64">
        <f t="shared" si="5"/>
        <v>0</v>
      </c>
      <c r="O69" s="151">
        <f t="shared" si="6"/>
        <v>0</v>
      </c>
    </row>
    <row r="70" spans="1:15" ht="43.5" customHeight="1" x14ac:dyDescent="0.25">
      <c r="A70" s="149" t="s">
        <v>389</v>
      </c>
      <c r="B70" s="34" t="s">
        <v>37</v>
      </c>
      <c r="C70" s="34">
        <v>13</v>
      </c>
      <c r="D70" s="34" t="s">
        <v>38</v>
      </c>
      <c r="E70" s="40" t="s">
        <v>390</v>
      </c>
      <c r="F70" s="62">
        <f t="shared" si="46"/>
        <v>27215733.5</v>
      </c>
      <c r="G70" s="62">
        <f t="shared" si="46"/>
        <v>0</v>
      </c>
      <c r="H70" s="62">
        <f t="shared" si="46"/>
        <v>27215733.5</v>
      </c>
      <c r="I70" s="150">
        <f t="shared" si="2"/>
        <v>4.8758253312256982E-4</v>
      </c>
      <c r="J70" s="62">
        <f t="shared" si="46"/>
        <v>11762404.5</v>
      </c>
      <c r="K70" s="62">
        <f t="shared" si="46"/>
        <v>0</v>
      </c>
      <c r="L70" s="62">
        <f t="shared" si="46"/>
        <v>11762404.5</v>
      </c>
      <c r="M70" s="64">
        <f t="shared" si="4"/>
        <v>0.43219134622992983</v>
      </c>
      <c r="N70" s="64">
        <f t="shared" si="5"/>
        <v>0</v>
      </c>
      <c r="O70" s="151">
        <f t="shared" si="6"/>
        <v>0</v>
      </c>
    </row>
    <row r="71" spans="1:15" ht="43.5" customHeight="1" x14ac:dyDescent="0.25">
      <c r="A71" s="149" t="s">
        <v>391</v>
      </c>
      <c r="B71" s="34" t="s">
        <v>37</v>
      </c>
      <c r="C71" s="34">
        <v>13</v>
      </c>
      <c r="D71" s="34" t="s">
        <v>38</v>
      </c>
      <c r="E71" s="40" t="s">
        <v>390</v>
      </c>
      <c r="F71" s="62">
        <f t="shared" si="46"/>
        <v>27215733.5</v>
      </c>
      <c r="G71" s="62">
        <f t="shared" si="46"/>
        <v>0</v>
      </c>
      <c r="H71" s="62">
        <f t="shared" si="46"/>
        <v>27215733.5</v>
      </c>
      <c r="I71" s="150">
        <f t="shared" si="2"/>
        <v>4.8758253312256982E-4</v>
      </c>
      <c r="J71" s="62">
        <f t="shared" si="46"/>
        <v>11762404.5</v>
      </c>
      <c r="K71" s="62">
        <f t="shared" si="46"/>
        <v>0</v>
      </c>
      <c r="L71" s="62">
        <f t="shared" si="46"/>
        <v>11762404.5</v>
      </c>
      <c r="M71" s="64">
        <f t="shared" si="4"/>
        <v>0.43219134622992983</v>
      </c>
      <c r="N71" s="64">
        <f t="shared" si="5"/>
        <v>0</v>
      </c>
      <c r="O71" s="151">
        <f t="shared" si="6"/>
        <v>0</v>
      </c>
    </row>
    <row r="72" spans="1:15" ht="43.5" customHeight="1" x14ac:dyDescent="0.25">
      <c r="A72" s="149" t="s">
        <v>392</v>
      </c>
      <c r="B72" s="34" t="s">
        <v>37</v>
      </c>
      <c r="C72" s="34">
        <v>13</v>
      </c>
      <c r="D72" s="34" t="s">
        <v>38</v>
      </c>
      <c r="E72" s="95" t="s">
        <v>393</v>
      </c>
      <c r="F72" s="62">
        <f t="shared" si="46"/>
        <v>27215733.5</v>
      </c>
      <c r="G72" s="62">
        <f t="shared" si="46"/>
        <v>0</v>
      </c>
      <c r="H72" s="62">
        <f t="shared" si="46"/>
        <v>27215733.5</v>
      </c>
      <c r="I72" s="150">
        <f t="shared" si="2"/>
        <v>4.8758253312256982E-4</v>
      </c>
      <c r="J72" s="62">
        <f t="shared" si="46"/>
        <v>11762404.5</v>
      </c>
      <c r="K72" s="62">
        <f t="shared" si="46"/>
        <v>0</v>
      </c>
      <c r="L72" s="62">
        <f t="shared" si="46"/>
        <v>11762404.5</v>
      </c>
      <c r="M72" s="64">
        <f t="shared" si="4"/>
        <v>0.43219134622992983</v>
      </c>
      <c r="N72" s="64">
        <f t="shared" si="5"/>
        <v>0</v>
      </c>
      <c r="O72" s="151">
        <f t="shared" si="6"/>
        <v>0</v>
      </c>
    </row>
    <row r="73" spans="1:15" ht="43.5" customHeight="1" x14ac:dyDescent="0.25">
      <c r="A73" s="152" t="s">
        <v>394</v>
      </c>
      <c r="B73" s="44" t="s">
        <v>37</v>
      </c>
      <c r="C73" s="44">
        <v>13</v>
      </c>
      <c r="D73" s="44" t="s">
        <v>38</v>
      </c>
      <c r="E73" s="45" t="s">
        <v>258</v>
      </c>
      <c r="F73" s="46">
        <v>27215733.5</v>
      </c>
      <c r="G73" s="46">
        <v>0</v>
      </c>
      <c r="H73" s="46">
        <f>+F73-G73</f>
        <v>27215733.5</v>
      </c>
      <c r="I73" s="153">
        <f t="shared" ref="I73:I129" si="47">+H73/$H$130</f>
        <v>4.8758253312256982E-4</v>
      </c>
      <c r="J73" s="46">
        <v>11762404.5</v>
      </c>
      <c r="K73" s="46">
        <v>0</v>
      </c>
      <c r="L73" s="46">
        <f t="shared" si="43"/>
        <v>11762404.5</v>
      </c>
      <c r="M73" s="57">
        <f t="shared" si="4"/>
        <v>0.43219134622992983</v>
      </c>
      <c r="N73" s="57">
        <f t="shared" si="5"/>
        <v>0</v>
      </c>
      <c r="O73" s="154">
        <f t="shared" si="6"/>
        <v>0</v>
      </c>
    </row>
    <row r="74" spans="1:15" ht="43.5" customHeight="1" x14ac:dyDescent="0.25">
      <c r="A74" s="149" t="s">
        <v>401</v>
      </c>
      <c r="B74" s="34" t="s">
        <v>37</v>
      </c>
      <c r="C74" s="34">
        <v>13</v>
      </c>
      <c r="D74" s="34" t="s">
        <v>38</v>
      </c>
      <c r="E74" s="40" t="s">
        <v>402</v>
      </c>
      <c r="F74" s="62">
        <f>+F76</f>
        <v>14746723</v>
      </c>
      <c r="G74" s="62">
        <f t="shared" ref="G74:G75" si="48">+G76</f>
        <v>0</v>
      </c>
      <c r="H74" s="62">
        <f>+H76</f>
        <v>14746723</v>
      </c>
      <c r="I74" s="150">
        <f t="shared" si="47"/>
        <v>2.6419440635678116E-4</v>
      </c>
      <c r="J74" s="62">
        <f>+J76</f>
        <v>5437742</v>
      </c>
      <c r="K74" s="62">
        <f t="shared" ref="K74:L75" si="49">+K76</f>
        <v>0</v>
      </c>
      <c r="L74" s="62">
        <f t="shared" si="49"/>
        <v>5437742</v>
      </c>
      <c r="M74" s="64">
        <f t="shared" si="4"/>
        <v>0.36874239788731367</v>
      </c>
      <c r="N74" s="64">
        <f t="shared" si="5"/>
        <v>0</v>
      </c>
      <c r="O74" s="151">
        <f t="shared" si="6"/>
        <v>0</v>
      </c>
    </row>
    <row r="75" spans="1:15" ht="43.5" customHeight="1" x14ac:dyDescent="0.25">
      <c r="A75" s="149" t="s">
        <v>401</v>
      </c>
      <c r="B75" s="34" t="s">
        <v>41</v>
      </c>
      <c r="C75" s="34">
        <v>20</v>
      </c>
      <c r="D75" s="34" t="s">
        <v>38</v>
      </c>
      <c r="E75" s="40" t="s">
        <v>402</v>
      </c>
      <c r="F75" s="62">
        <f t="shared" ref="F75:H75" si="50">+F77</f>
        <v>17257433899.239998</v>
      </c>
      <c r="G75" s="62">
        <f t="shared" si="48"/>
        <v>0</v>
      </c>
      <c r="H75" s="62">
        <f t="shared" si="50"/>
        <v>17257433899.239998</v>
      </c>
      <c r="I75" s="162">
        <f t="shared" si="47"/>
        <v>0.30917496071846623</v>
      </c>
      <c r="J75" s="62">
        <f t="shared" ref="J75" si="51">+J77</f>
        <v>7109434108.7700005</v>
      </c>
      <c r="K75" s="62">
        <f t="shared" si="49"/>
        <v>7109434108.7700005</v>
      </c>
      <c r="L75" s="62">
        <f t="shared" si="49"/>
        <v>0</v>
      </c>
      <c r="M75" s="64">
        <f t="shared" si="4"/>
        <v>0.41196357177315301</v>
      </c>
      <c r="N75" s="64">
        <f t="shared" si="5"/>
        <v>0.41196357177315301</v>
      </c>
      <c r="O75" s="151">
        <f t="shared" si="6"/>
        <v>1</v>
      </c>
    </row>
    <row r="76" spans="1:15" ht="43.5" customHeight="1" x14ac:dyDescent="0.25">
      <c r="A76" s="149" t="s">
        <v>403</v>
      </c>
      <c r="B76" s="34" t="s">
        <v>37</v>
      </c>
      <c r="C76" s="34">
        <v>13</v>
      </c>
      <c r="D76" s="34" t="s">
        <v>38</v>
      </c>
      <c r="E76" s="40" t="s">
        <v>251</v>
      </c>
      <c r="F76" s="62">
        <f>+F84</f>
        <v>14746723</v>
      </c>
      <c r="G76" s="62">
        <f t="shared" ref="G76" si="52">+G84</f>
        <v>0</v>
      </c>
      <c r="H76" s="62">
        <f>+H84</f>
        <v>14746723</v>
      </c>
      <c r="I76" s="150">
        <f t="shared" si="47"/>
        <v>2.6419440635678116E-4</v>
      </c>
      <c r="J76" s="62">
        <f>+J84</f>
        <v>5437742</v>
      </c>
      <c r="K76" s="62">
        <f t="shared" ref="K76:L76" si="53">+K84</f>
        <v>0</v>
      </c>
      <c r="L76" s="62">
        <f t="shared" si="53"/>
        <v>5437742</v>
      </c>
      <c r="M76" s="64">
        <f t="shared" si="4"/>
        <v>0.36874239788731367</v>
      </c>
      <c r="N76" s="64">
        <f t="shared" si="5"/>
        <v>0</v>
      </c>
      <c r="O76" s="151">
        <f t="shared" si="6"/>
        <v>0</v>
      </c>
    </row>
    <row r="77" spans="1:15" ht="43.5" customHeight="1" x14ac:dyDescent="0.25">
      <c r="A77" s="149" t="s">
        <v>403</v>
      </c>
      <c r="B77" s="34" t="s">
        <v>41</v>
      </c>
      <c r="C77" s="34">
        <v>20</v>
      </c>
      <c r="D77" s="34" t="s">
        <v>38</v>
      </c>
      <c r="E77" s="40" t="s">
        <v>251</v>
      </c>
      <c r="F77" s="62">
        <f t="shared" ref="F77:L78" si="54">+F78</f>
        <v>17257433899.239998</v>
      </c>
      <c r="G77" s="62">
        <f t="shared" si="54"/>
        <v>0</v>
      </c>
      <c r="H77" s="62">
        <f t="shared" si="54"/>
        <v>17257433899.239998</v>
      </c>
      <c r="I77" s="162">
        <f t="shared" si="47"/>
        <v>0.30917496071846623</v>
      </c>
      <c r="J77" s="62">
        <f t="shared" si="54"/>
        <v>7109434108.7700005</v>
      </c>
      <c r="K77" s="62">
        <f t="shared" si="54"/>
        <v>7109434108.7700005</v>
      </c>
      <c r="L77" s="62">
        <f t="shared" si="54"/>
        <v>0</v>
      </c>
      <c r="M77" s="64">
        <f t="shared" si="4"/>
        <v>0.41196357177315301</v>
      </c>
      <c r="N77" s="64">
        <f t="shared" si="5"/>
        <v>0.41196357177315301</v>
      </c>
      <c r="O77" s="151">
        <f t="shared" si="6"/>
        <v>1</v>
      </c>
    </row>
    <row r="78" spans="1:15" ht="50.25" customHeight="1" x14ac:dyDescent="0.25">
      <c r="A78" s="149" t="s">
        <v>404</v>
      </c>
      <c r="B78" s="34" t="s">
        <v>41</v>
      </c>
      <c r="C78" s="34">
        <v>20</v>
      </c>
      <c r="D78" s="34" t="s">
        <v>38</v>
      </c>
      <c r="E78" s="95" t="s">
        <v>405</v>
      </c>
      <c r="F78" s="62">
        <f t="shared" si="54"/>
        <v>17257433899.239998</v>
      </c>
      <c r="G78" s="62">
        <f t="shared" si="54"/>
        <v>0</v>
      </c>
      <c r="H78" s="62">
        <f t="shared" si="54"/>
        <v>17257433899.239998</v>
      </c>
      <c r="I78" s="162">
        <f t="shared" si="47"/>
        <v>0.30917496071846623</v>
      </c>
      <c r="J78" s="62">
        <f t="shared" si="54"/>
        <v>7109434108.7700005</v>
      </c>
      <c r="K78" s="62">
        <f t="shared" si="54"/>
        <v>7109434108.7700005</v>
      </c>
      <c r="L78" s="62">
        <f t="shared" si="54"/>
        <v>0</v>
      </c>
      <c r="M78" s="64">
        <f t="shared" si="4"/>
        <v>0.41196357177315301</v>
      </c>
      <c r="N78" s="64">
        <f t="shared" si="5"/>
        <v>0.41196357177315301</v>
      </c>
      <c r="O78" s="151">
        <f t="shared" si="6"/>
        <v>1</v>
      </c>
    </row>
    <row r="79" spans="1:15" ht="50.25" customHeight="1" x14ac:dyDescent="0.25">
      <c r="A79" s="149" t="s">
        <v>406</v>
      </c>
      <c r="B79" s="34" t="s">
        <v>41</v>
      </c>
      <c r="C79" s="34">
        <v>20</v>
      </c>
      <c r="D79" s="34" t="s">
        <v>38</v>
      </c>
      <c r="E79" s="40" t="s">
        <v>405</v>
      </c>
      <c r="F79" s="62">
        <f>+F80+F82</f>
        <v>17257433899.239998</v>
      </c>
      <c r="G79" s="62">
        <f t="shared" ref="G79" si="55">+G80+G82</f>
        <v>0</v>
      </c>
      <c r="H79" s="62">
        <f>+H80+H82</f>
        <v>17257433899.239998</v>
      </c>
      <c r="I79" s="162">
        <f t="shared" si="47"/>
        <v>0.30917496071846623</v>
      </c>
      <c r="J79" s="62">
        <f>+J80+J82</f>
        <v>7109434108.7700005</v>
      </c>
      <c r="K79" s="62">
        <f t="shared" ref="K79:L79" si="56">+K80+K82</f>
        <v>7109434108.7700005</v>
      </c>
      <c r="L79" s="62">
        <f t="shared" si="56"/>
        <v>0</v>
      </c>
      <c r="M79" s="64">
        <f t="shared" si="4"/>
        <v>0.41196357177315301</v>
      </c>
      <c r="N79" s="64">
        <f t="shared" si="5"/>
        <v>0.41196357177315301</v>
      </c>
      <c r="O79" s="151">
        <f t="shared" si="6"/>
        <v>1</v>
      </c>
    </row>
    <row r="80" spans="1:15" ht="43.5" customHeight="1" x14ac:dyDescent="0.25">
      <c r="A80" s="149" t="s">
        <v>407</v>
      </c>
      <c r="B80" s="34" t="s">
        <v>41</v>
      </c>
      <c r="C80" s="34">
        <v>20</v>
      </c>
      <c r="D80" s="34" t="s">
        <v>38</v>
      </c>
      <c r="E80" s="40" t="s">
        <v>408</v>
      </c>
      <c r="F80" s="62">
        <f>+F81</f>
        <v>14804123212</v>
      </c>
      <c r="G80" s="62">
        <f t="shared" ref="G80" si="57">+G81</f>
        <v>0</v>
      </c>
      <c r="H80" s="62">
        <f>+H81</f>
        <v>14804123212</v>
      </c>
      <c r="I80" s="162">
        <f t="shared" si="47"/>
        <v>0.26522275787149352</v>
      </c>
      <c r="J80" s="62">
        <f>+J81</f>
        <v>6827669332.7700005</v>
      </c>
      <c r="K80" s="62">
        <f t="shared" ref="K80:L80" si="58">+K81</f>
        <v>6827669332.7700005</v>
      </c>
      <c r="L80" s="62">
        <f t="shared" si="58"/>
        <v>0</v>
      </c>
      <c r="M80" s="64">
        <f t="shared" si="4"/>
        <v>0.46120052062492928</v>
      </c>
      <c r="N80" s="64">
        <f t="shared" si="5"/>
        <v>0.46120052062492928</v>
      </c>
      <c r="O80" s="151">
        <f t="shared" si="6"/>
        <v>1</v>
      </c>
    </row>
    <row r="81" spans="1:15" ht="43.5" customHeight="1" x14ac:dyDescent="0.25">
      <c r="A81" s="152" t="s">
        <v>409</v>
      </c>
      <c r="B81" s="44" t="s">
        <v>41</v>
      </c>
      <c r="C81" s="44">
        <v>20</v>
      </c>
      <c r="D81" s="44" t="s">
        <v>38</v>
      </c>
      <c r="E81" s="45" t="s">
        <v>258</v>
      </c>
      <c r="F81" s="46">
        <v>14804123212</v>
      </c>
      <c r="G81" s="46">
        <v>0</v>
      </c>
      <c r="H81" s="46">
        <f>+F81-G81</f>
        <v>14804123212</v>
      </c>
      <c r="I81" s="163">
        <f t="shared" si="47"/>
        <v>0.26522275787149352</v>
      </c>
      <c r="J81" s="46">
        <v>6827669332.7700005</v>
      </c>
      <c r="K81" s="46">
        <v>6827669332.7700005</v>
      </c>
      <c r="L81" s="46">
        <f t="shared" si="43"/>
        <v>0</v>
      </c>
      <c r="M81" s="57">
        <f t="shared" si="4"/>
        <v>0.46120052062492928</v>
      </c>
      <c r="N81" s="57">
        <f t="shared" si="5"/>
        <v>0.46120052062492928</v>
      </c>
      <c r="O81" s="154">
        <f t="shared" si="6"/>
        <v>1</v>
      </c>
    </row>
    <row r="82" spans="1:15" ht="43.5" customHeight="1" x14ac:dyDescent="0.25">
      <c r="A82" s="149" t="s">
        <v>410</v>
      </c>
      <c r="B82" s="34" t="s">
        <v>41</v>
      </c>
      <c r="C82" s="34">
        <v>20</v>
      </c>
      <c r="D82" s="34" t="s">
        <v>38</v>
      </c>
      <c r="E82" s="40" t="s">
        <v>411</v>
      </c>
      <c r="F82" s="62">
        <f>+F83</f>
        <v>2453310687.2399998</v>
      </c>
      <c r="G82" s="62">
        <f t="shared" ref="G82" si="59">+G83</f>
        <v>0</v>
      </c>
      <c r="H82" s="62">
        <f>+H83</f>
        <v>2453310687.2399998</v>
      </c>
      <c r="I82" s="162">
        <f t="shared" si="47"/>
        <v>4.3952202846972752E-2</v>
      </c>
      <c r="J82" s="62">
        <f>+J83</f>
        <v>281764776</v>
      </c>
      <c r="K82" s="62">
        <f t="shared" ref="K82:L82" si="60">+K83</f>
        <v>281764776</v>
      </c>
      <c r="L82" s="62">
        <f t="shared" si="60"/>
        <v>0</v>
      </c>
      <c r="M82" s="64">
        <f t="shared" si="4"/>
        <v>0.11485083298478935</v>
      </c>
      <c r="N82" s="64">
        <f t="shared" si="5"/>
        <v>0.11485083298478935</v>
      </c>
      <c r="O82" s="151">
        <f t="shared" si="6"/>
        <v>1</v>
      </c>
    </row>
    <row r="83" spans="1:15" ht="43.5" customHeight="1" x14ac:dyDescent="0.25">
      <c r="A83" s="152" t="s">
        <v>412</v>
      </c>
      <c r="B83" s="44" t="s">
        <v>41</v>
      </c>
      <c r="C83" s="44">
        <v>20</v>
      </c>
      <c r="D83" s="44" t="s">
        <v>38</v>
      </c>
      <c r="E83" s="45" t="s">
        <v>258</v>
      </c>
      <c r="F83" s="46">
        <v>2453310687.2399998</v>
      </c>
      <c r="G83" s="46">
        <v>0</v>
      </c>
      <c r="H83" s="46">
        <f>+F83-G83</f>
        <v>2453310687.2399998</v>
      </c>
      <c r="I83" s="163">
        <f t="shared" si="47"/>
        <v>4.3952202846972752E-2</v>
      </c>
      <c r="J83" s="46">
        <v>281764776</v>
      </c>
      <c r="K83" s="46">
        <v>281764776</v>
      </c>
      <c r="L83" s="46">
        <f t="shared" si="43"/>
        <v>0</v>
      </c>
      <c r="M83" s="57">
        <f t="shared" si="4"/>
        <v>0.11485083298478935</v>
      </c>
      <c r="N83" s="57">
        <f t="shared" si="5"/>
        <v>0.11485083298478935</v>
      </c>
      <c r="O83" s="154">
        <f t="shared" si="6"/>
        <v>1</v>
      </c>
    </row>
    <row r="84" spans="1:15" ht="43.5" customHeight="1" x14ac:dyDescent="0.25">
      <c r="A84" s="149" t="s">
        <v>413</v>
      </c>
      <c r="B84" s="34" t="s">
        <v>37</v>
      </c>
      <c r="C84" s="34">
        <v>13</v>
      </c>
      <c r="D84" s="34" t="s">
        <v>38</v>
      </c>
      <c r="E84" s="40" t="s">
        <v>414</v>
      </c>
      <c r="F84" s="62">
        <f t="shared" ref="F84:L86" si="61">+F85</f>
        <v>14746723</v>
      </c>
      <c r="G84" s="62">
        <f t="shared" si="61"/>
        <v>0</v>
      </c>
      <c r="H84" s="62">
        <f t="shared" si="61"/>
        <v>14746723</v>
      </c>
      <c r="I84" s="150">
        <f t="shared" si="47"/>
        <v>2.6419440635678116E-4</v>
      </c>
      <c r="J84" s="62">
        <f t="shared" si="61"/>
        <v>5437742</v>
      </c>
      <c r="K84" s="62">
        <f t="shared" si="61"/>
        <v>0</v>
      </c>
      <c r="L84" s="62">
        <f t="shared" si="61"/>
        <v>5437742</v>
      </c>
      <c r="M84" s="64">
        <f t="shared" si="4"/>
        <v>0.36874239788731367</v>
      </c>
      <c r="N84" s="64">
        <f t="shared" si="5"/>
        <v>0</v>
      </c>
      <c r="O84" s="151">
        <f t="shared" si="6"/>
        <v>0</v>
      </c>
    </row>
    <row r="85" spans="1:15" ht="43.5" customHeight="1" x14ac:dyDescent="0.25">
      <c r="A85" s="149" t="s">
        <v>415</v>
      </c>
      <c r="B85" s="34" t="s">
        <v>37</v>
      </c>
      <c r="C85" s="34">
        <v>13</v>
      </c>
      <c r="D85" s="34" t="s">
        <v>38</v>
      </c>
      <c r="E85" s="40" t="s">
        <v>414</v>
      </c>
      <c r="F85" s="62">
        <f t="shared" si="61"/>
        <v>14746723</v>
      </c>
      <c r="G85" s="62">
        <f t="shared" si="61"/>
        <v>0</v>
      </c>
      <c r="H85" s="62">
        <f t="shared" si="61"/>
        <v>14746723</v>
      </c>
      <c r="I85" s="150">
        <f t="shared" si="47"/>
        <v>2.6419440635678116E-4</v>
      </c>
      <c r="J85" s="62">
        <f t="shared" si="61"/>
        <v>5437742</v>
      </c>
      <c r="K85" s="62">
        <f t="shared" si="61"/>
        <v>0</v>
      </c>
      <c r="L85" s="62">
        <f t="shared" si="61"/>
        <v>5437742</v>
      </c>
      <c r="M85" s="64">
        <f t="shared" si="4"/>
        <v>0.36874239788731367</v>
      </c>
      <c r="N85" s="64">
        <f t="shared" si="5"/>
        <v>0</v>
      </c>
      <c r="O85" s="151">
        <f t="shared" si="6"/>
        <v>0</v>
      </c>
    </row>
    <row r="86" spans="1:15" ht="43.5" customHeight="1" x14ac:dyDescent="0.25">
      <c r="A86" s="149" t="s">
        <v>416</v>
      </c>
      <c r="B86" s="34" t="s">
        <v>37</v>
      </c>
      <c r="C86" s="34">
        <v>13</v>
      </c>
      <c r="D86" s="34" t="s">
        <v>38</v>
      </c>
      <c r="E86" s="40" t="s">
        <v>393</v>
      </c>
      <c r="F86" s="41">
        <f t="shared" si="61"/>
        <v>14746723</v>
      </c>
      <c r="G86" s="41">
        <f t="shared" si="61"/>
        <v>0</v>
      </c>
      <c r="H86" s="41">
        <f t="shared" si="61"/>
        <v>14746723</v>
      </c>
      <c r="I86" s="150">
        <f t="shared" si="47"/>
        <v>2.6419440635678116E-4</v>
      </c>
      <c r="J86" s="41">
        <f t="shared" si="61"/>
        <v>5437742</v>
      </c>
      <c r="K86" s="41">
        <f t="shared" si="61"/>
        <v>0</v>
      </c>
      <c r="L86" s="41">
        <f t="shared" si="61"/>
        <v>5437742</v>
      </c>
      <c r="M86" s="64">
        <f t="shared" si="4"/>
        <v>0.36874239788731367</v>
      </c>
      <c r="N86" s="64">
        <f t="shared" si="5"/>
        <v>0</v>
      </c>
      <c r="O86" s="151">
        <f t="shared" si="6"/>
        <v>0</v>
      </c>
    </row>
    <row r="87" spans="1:15" ht="43.5" customHeight="1" x14ac:dyDescent="0.25">
      <c r="A87" s="152" t="s">
        <v>417</v>
      </c>
      <c r="B87" s="44" t="s">
        <v>37</v>
      </c>
      <c r="C87" s="44">
        <v>13</v>
      </c>
      <c r="D87" s="44" t="s">
        <v>38</v>
      </c>
      <c r="E87" s="45" t="s">
        <v>258</v>
      </c>
      <c r="F87" s="46">
        <v>14746723</v>
      </c>
      <c r="G87" s="46">
        <v>0</v>
      </c>
      <c r="H87" s="46">
        <f>+F87-G87</f>
        <v>14746723</v>
      </c>
      <c r="I87" s="153">
        <f t="shared" si="47"/>
        <v>2.6419440635678116E-4</v>
      </c>
      <c r="J87" s="46">
        <v>5437742</v>
      </c>
      <c r="K87" s="46">
        <v>0</v>
      </c>
      <c r="L87" s="46">
        <f t="shared" ref="L87:L129" si="62">+J87-K87</f>
        <v>5437742</v>
      </c>
      <c r="M87" s="57">
        <f t="shared" ref="M87:M130" si="63">+J87/H87</f>
        <v>0.36874239788731367</v>
      </c>
      <c r="N87" s="57">
        <f t="shared" ref="N87:N130" si="64">+K87/H87</f>
        <v>0</v>
      </c>
      <c r="O87" s="154">
        <f t="shared" ref="O87:O129" si="65">+K87/J87</f>
        <v>0</v>
      </c>
    </row>
    <row r="88" spans="1:15" ht="43.5" customHeight="1" x14ac:dyDescent="0.25">
      <c r="A88" s="149" t="s">
        <v>418</v>
      </c>
      <c r="B88" s="34" t="s">
        <v>37</v>
      </c>
      <c r="C88" s="34">
        <v>13</v>
      </c>
      <c r="D88" s="34" t="s">
        <v>38</v>
      </c>
      <c r="E88" s="40" t="s">
        <v>419</v>
      </c>
      <c r="F88" s="60">
        <f>+F89</f>
        <v>109671627.38</v>
      </c>
      <c r="G88" s="60">
        <f>+G89</f>
        <v>0</v>
      </c>
      <c r="H88" s="60">
        <f>+H89</f>
        <v>109671627.38</v>
      </c>
      <c r="I88" s="157">
        <f t="shared" si="47"/>
        <v>1.9648182507965468E-3</v>
      </c>
      <c r="J88" s="60">
        <f>+J89</f>
        <v>9405944</v>
      </c>
      <c r="K88" s="60">
        <f t="shared" ref="K88:L88" si="66">+K89</f>
        <v>0</v>
      </c>
      <c r="L88" s="60">
        <f t="shared" si="66"/>
        <v>9405944</v>
      </c>
      <c r="M88" s="64">
        <f t="shared" si="63"/>
        <v>8.5764606805819057E-2</v>
      </c>
      <c r="N88" s="64">
        <f t="shared" si="64"/>
        <v>0</v>
      </c>
      <c r="O88" s="151">
        <f t="shared" si="65"/>
        <v>0</v>
      </c>
    </row>
    <row r="89" spans="1:15" ht="43.5" customHeight="1" x14ac:dyDescent="0.25">
      <c r="A89" s="149" t="s">
        <v>420</v>
      </c>
      <c r="B89" s="34" t="s">
        <v>37</v>
      </c>
      <c r="C89" s="34">
        <v>13</v>
      </c>
      <c r="D89" s="34" t="s">
        <v>38</v>
      </c>
      <c r="E89" s="95" t="s">
        <v>251</v>
      </c>
      <c r="F89" s="60">
        <f>+F90+F94</f>
        <v>109671627.38</v>
      </c>
      <c r="G89" s="60">
        <f>+G90+G94</f>
        <v>0</v>
      </c>
      <c r="H89" s="60">
        <f>+H90+H94</f>
        <v>109671627.38</v>
      </c>
      <c r="I89" s="157">
        <f t="shared" si="47"/>
        <v>1.9648182507965468E-3</v>
      </c>
      <c r="J89" s="60">
        <f>+J90+J94</f>
        <v>9405944</v>
      </c>
      <c r="K89" s="60">
        <f t="shared" ref="K89:L89" si="67">+K90+K94</f>
        <v>0</v>
      </c>
      <c r="L89" s="60">
        <f t="shared" si="67"/>
        <v>9405944</v>
      </c>
      <c r="M89" s="64">
        <f t="shared" si="63"/>
        <v>8.5764606805819057E-2</v>
      </c>
      <c r="N89" s="64">
        <f t="shared" si="64"/>
        <v>0</v>
      </c>
      <c r="O89" s="151">
        <f t="shared" si="65"/>
        <v>0</v>
      </c>
    </row>
    <row r="90" spans="1:15" ht="43.5" customHeight="1" x14ac:dyDescent="0.25">
      <c r="A90" s="149" t="s">
        <v>421</v>
      </c>
      <c r="B90" s="34" t="s">
        <v>37</v>
      </c>
      <c r="C90" s="34">
        <v>13</v>
      </c>
      <c r="D90" s="34" t="s">
        <v>38</v>
      </c>
      <c r="E90" s="40" t="s">
        <v>422</v>
      </c>
      <c r="F90" s="60">
        <f t="shared" ref="F90:L92" si="68">+F91</f>
        <v>63941990.380000003</v>
      </c>
      <c r="G90" s="60">
        <f t="shared" si="68"/>
        <v>0</v>
      </c>
      <c r="H90" s="60">
        <f t="shared" si="68"/>
        <v>63941990.380000003</v>
      </c>
      <c r="I90" s="157">
        <f t="shared" si="47"/>
        <v>1.1455505192384174E-3</v>
      </c>
      <c r="J90" s="60">
        <f t="shared" si="68"/>
        <v>0</v>
      </c>
      <c r="K90" s="60">
        <f t="shared" si="68"/>
        <v>0</v>
      </c>
      <c r="L90" s="60">
        <f t="shared" si="68"/>
        <v>0</v>
      </c>
      <c r="M90" s="64">
        <f t="shared" si="63"/>
        <v>0</v>
      </c>
      <c r="N90" s="64">
        <f t="shared" si="64"/>
        <v>0</v>
      </c>
      <c r="O90" s="151" t="s">
        <v>40</v>
      </c>
    </row>
    <row r="91" spans="1:15" ht="43.5" customHeight="1" x14ac:dyDescent="0.25">
      <c r="A91" s="149" t="s">
        <v>423</v>
      </c>
      <c r="B91" s="34" t="s">
        <v>37</v>
      </c>
      <c r="C91" s="34">
        <v>13</v>
      </c>
      <c r="D91" s="34" t="s">
        <v>38</v>
      </c>
      <c r="E91" s="40" t="s">
        <v>422</v>
      </c>
      <c r="F91" s="60">
        <f t="shared" si="68"/>
        <v>63941990.380000003</v>
      </c>
      <c r="G91" s="60">
        <f t="shared" si="68"/>
        <v>0</v>
      </c>
      <c r="H91" s="60">
        <f t="shared" si="68"/>
        <v>63941990.380000003</v>
      </c>
      <c r="I91" s="157">
        <f t="shared" si="47"/>
        <v>1.1455505192384174E-3</v>
      </c>
      <c r="J91" s="60">
        <f t="shared" si="68"/>
        <v>0</v>
      </c>
      <c r="K91" s="60">
        <f t="shared" si="68"/>
        <v>0</v>
      </c>
      <c r="L91" s="60">
        <f t="shared" si="68"/>
        <v>0</v>
      </c>
      <c r="M91" s="64">
        <f t="shared" si="63"/>
        <v>0</v>
      </c>
      <c r="N91" s="64">
        <f t="shared" si="64"/>
        <v>0</v>
      </c>
      <c r="O91" s="151" t="s">
        <v>40</v>
      </c>
    </row>
    <row r="92" spans="1:15" ht="43.5" customHeight="1" x14ac:dyDescent="0.25">
      <c r="A92" s="149" t="s">
        <v>424</v>
      </c>
      <c r="B92" s="34" t="s">
        <v>37</v>
      </c>
      <c r="C92" s="34">
        <v>13</v>
      </c>
      <c r="D92" s="34" t="s">
        <v>38</v>
      </c>
      <c r="E92" s="40" t="s">
        <v>425</v>
      </c>
      <c r="F92" s="60">
        <f t="shared" si="68"/>
        <v>63941990.380000003</v>
      </c>
      <c r="G92" s="60">
        <f t="shared" si="68"/>
        <v>0</v>
      </c>
      <c r="H92" s="60">
        <f t="shared" si="68"/>
        <v>63941990.380000003</v>
      </c>
      <c r="I92" s="157">
        <f t="shared" si="47"/>
        <v>1.1455505192384174E-3</v>
      </c>
      <c r="J92" s="60">
        <f t="shared" si="68"/>
        <v>0</v>
      </c>
      <c r="K92" s="60">
        <f t="shared" si="68"/>
        <v>0</v>
      </c>
      <c r="L92" s="60">
        <f t="shared" si="68"/>
        <v>0</v>
      </c>
      <c r="M92" s="64">
        <f t="shared" si="63"/>
        <v>0</v>
      </c>
      <c r="N92" s="64">
        <f t="shared" si="64"/>
        <v>0</v>
      </c>
      <c r="O92" s="151" t="s">
        <v>40</v>
      </c>
    </row>
    <row r="93" spans="1:15" ht="43.5" customHeight="1" x14ac:dyDescent="0.25">
      <c r="A93" s="152" t="s">
        <v>426</v>
      </c>
      <c r="B93" s="44" t="s">
        <v>37</v>
      </c>
      <c r="C93" s="44">
        <v>13</v>
      </c>
      <c r="D93" s="44" t="s">
        <v>38</v>
      </c>
      <c r="E93" s="45" t="s">
        <v>258</v>
      </c>
      <c r="F93" s="46">
        <v>63941990.380000003</v>
      </c>
      <c r="G93" s="46">
        <v>0</v>
      </c>
      <c r="H93" s="46">
        <f>+F93-G93</f>
        <v>63941990.380000003</v>
      </c>
      <c r="I93" s="192">
        <f t="shared" si="47"/>
        <v>1.1455505192384174E-3</v>
      </c>
      <c r="J93" s="46">
        <v>0</v>
      </c>
      <c r="K93" s="46">
        <v>0</v>
      </c>
      <c r="L93" s="46">
        <f t="shared" si="62"/>
        <v>0</v>
      </c>
      <c r="M93" s="57">
        <f t="shared" si="63"/>
        <v>0</v>
      </c>
      <c r="N93" s="57">
        <f t="shared" si="64"/>
        <v>0</v>
      </c>
      <c r="O93" s="154" t="s">
        <v>40</v>
      </c>
    </row>
    <row r="94" spans="1:15" ht="43.5" customHeight="1" x14ac:dyDescent="0.25">
      <c r="A94" s="149" t="s">
        <v>427</v>
      </c>
      <c r="B94" s="34" t="s">
        <v>37</v>
      </c>
      <c r="C94" s="34">
        <v>13</v>
      </c>
      <c r="D94" s="34" t="s">
        <v>38</v>
      </c>
      <c r="E94" s="40" t="s">
        <v>428</v>
      </c>
      <c r="F94" s="62">
        <f t="shared" ref="F94:L96" si="69">+F95</f>
        <v>45729637</v>
      </c>
      <c r="G94" s="62">
        <f t="shared" si="69"/>
        <v>0</v>
      </c>
      <c r="H94" s="62">
        <f t="shared" si="69"/>
        <v>45729637</v>
      </c>
      <c r="I94" s="150">
        <f t="shared" si="47"/>
        <v>8.1926773155812955E-4</v>
      </c>
      <c r="J94" s="62">
        <f t="shared" si="69"/>
        <v>9405944</v>
      </c>
      <c r="K94" s="62">
        <f t="shared" si="69"/>
        <v>0</v>
      </c>
      <c r="L94" s="62">
        <f t="shared" si="69"/>
        <v>9405944</v>
      </c>
      <c r="M94" s="64">
        <f t="shared" si="63"/>
        <v>0.20568595372843218</v>
      </c>
      <c r="N94" s="64">
        <f t="shared" si="64"/>
        <v>0</v>
      </c>
      <c r="O94" s="151">
        <f t="shared" si="65"/>
        <v>0</v>
      </c>
    </row>
    <row r="95" spans="1:15" ht="43.5" customHeight="1" x14ac:dyDescent="0.25">
      <c r="A95" s="149" t="s">
        <v>429</v>
      </c>
      <c r="B95" s="34" t="s">
        <v>37</v>
      </c>
      <c r="C95" s="34">
        <v>13</v>
      </c>
      <c r="D95" s="34" t="s">
        <v>38</v>
      </c>
      <c r="E95" s="40" t="s">
        <v>428</v>
      </c>
      <c r="F95" s="62">
        <f t="shared" si="69"/>
        <v>45729637</v>
      </c>
      <c r="G95" s="62">
        <f t="shared" si="69"/>
        <v>0</v>
      </c>
      <c r="H95" s="62">
        <f t="shared" si="69"/>
        <v>45729637</v>
      </c>
      <c r="I95" s="150">
        <f t="shared" si="47"/>
        <v>8.1926773155812955E-4</v>
      </c>
      <c r="J95" s="62">
        <f t="shared" si="69"/>
        <v>9405944</v>
      </c>
      <c r="K95" s="62">
        <f t="shared" si="69"/>
        <v>0</v>
      </c>
      <c r="L95" s="62">
        <f t="shared" si="69"/>
        <v>9405944</v>
      </c>
      <c r="M95" s="64">
        <f t="shared" si="63"/>
        <v>0.20568595372843218</v>
      </c>
      <c r="N95" s="64">
        <f t="shared" si="64"/>
        <v>0</v>
      </c>
      <c r="O95" s="151">
        <f t="shared" si="65"/>
        <v>0</v>
      </c>
    </row>
    <row r="96" spans="1:15" ht="43.5" customHeight="1" x14ac:dyDescent="0.25">
      <c r="A96" s="149" t="s">
        <v>430</v>
      </c>
      <c r="B96" s="34" t="s">
        <v>37</v>
      </c>
      <c r="C96" s="34">
        <v>13</v>
      </c>
      <c r="D96" s="34" t="s">
        <v>38</v>
      </c>
      <c r="E96" s="40" t="s">
        <v>393</v>
      </c>
      <c r="F96" s="62">
        <f t="shared" si="69"/>
        <v>45729637</v>
      </c>
      <c r="G96" s="62">
        <f t="shared" si="69"/>
        <v>0</v>
      </c>
      <c r="H96" s="62">
        <f t="shared" si="69"/>
        <v>45729637</v>
      </c>
      <c r="I96" s="150">
        <f t="shared" si="47"/>
        <v>8.1926773155812955E-4</v>
      </c>
      <c r="J96" s="62">
        <f t="shared" si="69"/>
        <v>9405944</v>
      </c>
      <c r="K96" s="62">
        <f t="shared" si="69"/>
        <v>0</v>
      </c>
      <c r="L96" s="62">
        <f t="shared" si="69"/>
        <v>9405944</v>
      </c>
      <c r="M96" s="64">
        <f t="shared" si="63"/>
        <v>0.20568595372843218</v>
      </c>
      <c r="N96" s="64">
        <f t="shared" si="64"/>
        <v>0</v>
      </c>
      <c r="O96" s="151">
        <f t="shared" si="65"/>
        <v>0</v>
      </c>
    </row>
    <row r="97" spans="1:15" ht="43.5" customHeight="1" x14ac:dyDescent="0.25">
      <c r="A97" s="152" t="s">
        <v>431</v>
      </c>
      <c r="B97" s="44" t="s">
        <v>37</v>
      </c>
      <c r="C97" s="44">
        <v>13</v>
      </c>
      <c r="D97" s="44" t="s">
        <v>38</v>
      </c>
      <c r="E97" s="45" t="s">
        <v>258</v>
      </c>
      <c r="F97" s="46">
        <v>45729637</v>
      </c>
      <c r="G97" s="46">
        <v>0</v>
      </c>
      <c r="H97" s="46">
        <f>+F97-G97</f>
        <v>45729637</v>
      </c>
      <c r="I97" s="153">
        <f t="shared" si="47"/>
        <v>8.1926773155812955E-4</v>
      </c>
      <c r="J97" s="46">
        <v>9405944</v>
      </c>
      <c r="K97" s="46">
        <v>0</v>
      </c>
      <c r="L97" s="46">
        <f t="shared" si="62"/>
        <v>9405944</v>
      </c>
      <c r="M97" s="57">
        <f t="shared" si="63"/>
        <v>0.20568595372843218</v>
      </c>
      <c r="N97" s="57">
        <f t="shared" si="64"/>
        <v>0</v>
      </c>
      <c r="O97" s="154">
        <f t="shared" si="65"/>
        <v>0</v>
      </c>
    </row>
    <row r="98" spans="1:15" ht="43.5" customHeight="1" x14ac:dyDescent="0.25">
      <c r="A98" s="149" t="s">
        <v>432</v>
      </c>
      <c r="B98" s="34" t="s">
        <v>37</v>
      </c>
      <c r="C98" s="34">
        <v>13</v>
      </c>
      <c r="D98" s="34" t="s">
        <v>38</v>
      </c>
      <c r="E98" s="40" t="s">
        <v>433</v>
      </c>
      <c r="F98" s="60">
        <f>+F99</f>
        <v>20000000</v>
      </c>
      <c r="G98" s="60">
        <f t="shared" ref="G98:G102" si="70">+G99</f>
        <v>0</v>
      </c>
      <c r="H98" s="60">
        <f>+H99</f>
        <v>20000000</v>
      </c>
      <c r="I98" s="150">
        <f t="shared" si="47"/>
        <v>3.5830930893159267E-4</v>
      </c>
      <c r="J98" s="60">
        <f>+J99</f>
        <v>0</v>
      </c>
      <c r="K98" s="60">
        <f t="shared" ref="K98:L102" si="71">+K99</f>
        <v>0</v>
      </c>
      <c r="L98" s="60">
        <f t="shared" si="71"/>
        <v>0</v>
      </c>
      <c r="M98" s="64">
        <f t="shared" si="63"/>
        <v>0</v>
      </c>
      <c r="N98" s="64">
        <f t="shared" si="64"/>
        <v>0</v>
      </c>
      <c r="O98" s="151" t="s">
        <v>40</v>
      </c>
    </row>
    <row r="99" spans="1:15" ht="43.5" customHeight="1" x14ac:dyDescent="0.25">
      <c r="A99" s="149" t="s">
        <v>434</v>
      </c>
      <c r="B99" s="34" t="s">
        <v>37</v>
      </c>
      <c r="C99" s="34">
        <v>13</v>
      </c>
      <c r="D99" s="34" t="s">
        <v>38</v>
      </c>
      <c r="E99" s="95" t="s">
        <v>251</v>
      </c>
      <c r="F99" s="60">
        <f>+F100</f>
        <v>20000000</v>
      </c>
      <c r="G99" s="60">
        <f t="shared" si="70"/>
        <v>0</v>
      </c>
      <c r="H99" s="60">
        <f>+H100</f>
        <v>20000000</v>
      </c>
      <c r="I99" s="150">
        <f t="shared" si="47"/>
        <v>3.5830930893159267E-4</v>
      </c>
      <c r="J99" s="60">
        <f>+J100</f>
        <v>0</v>
      </c>
      <c r="K99" s="60">
        <f t="shared" si="71"/>
        <v>0</v>
      </c>
      <c r="L99" s="60">
        <f t="shared" si="71"/>
        <v>0</v>
      </c>
      <c r="M99" s="64">
        <f t="shared" si="63"/>
        <v>0</v>
      </c>
      <c r="N99" s="64">
        <f t="shared" si="64"/>
        <v>0</v>
      </c>
      <c r="O99" s="151" t="s">
        <v>40</v>
      </c>
    </row>
    <row r="100" spans="1:15" ht="43.5" customHeight="1" x14ac:dyDescent="0.25">
      <c r="A100" s="149" t="s">
        <v>508</v>
      </c>
      <c r="B100" s="34" t="s">
        <v>37</v>
      </c>
      <c r="C100" s="34">
        <v>13</v>
      </c>
      <c r="D100" s="34" t="s">
        <v>38</v>
      </c>
      <c r="E100" s="40" t="s">
        <v>509</v>
      </c>
      <c r="F100" s="60">
        <f t="shared" ref="F100:J102" si="72">+F101</f>
        <v>20000000</v>
      </c>
      <c r="G100" s="60">
        <f t="shared" si="70"/>
        <v>0</v>
      </c>
      <c r="H100" s="60">
        <f t="shared" si="72"/>
        <v>20000000</v>
      </c>
      <c r="I100" s="150">
        <f t="shared" si="47"/>
        <v>3.5830930893159267E-4</v>
      </c>
      <c r="J100" s="60">
        <f t="shared" si="72"/>
        <v>0</v>
      </c>
      <c r="K100" s="60">
        <f t="shared" si="71"/>
        <v>0</v>
      </c>
      <c r="L100" s="60">
        <f t="shared" si="71"/>
        <v>0</v>
      </c>
      <c r="M100" s="64">
        <f t="shared" si="63"/>
        <v>0</v>
      </c>
      <c r="N100" s="64">
        <f t="shared" si="64"/>
        <v>0</v>
      </c>
      <c r="O100" s="151" t="s">
        <v>40</v>
      </c>
    </row>
    <row r="101" spans="1:15" ht="43.5" customHeight="1" x14ac:dyDescent="0.25">
      <c r="A101" s="149" t="s">
        <v>510</v>
      </c>
      <c r="B101" s="34" t="s">
        <v>37</v>
      </c>
      <c r="C101" s="34">
        <v>13</v>
      </c>
      <c r="D101" s="34" t="s">
        <v>38</v>
      </c>
      <c r="E101" s="40" t="s">
        <v>509</v>
      </c>
      <c r="F101" s="60">
        <f t="shared" si="72"/>
        <v>20000000</v>
      </c>
      <c r="G101" s="60">
        <f t="shared" si="70"/>
        <v>0</v>
      </c>
      <c r="H101" s="60">
        <f t="shared" si="72"/>
        <v>20000000</v>
      </c>
      <c r="I101" s="150">
        <f t="shared" si="47"/>
        <v>3.5830930893159267E-4</v>
      </c>
      <c r="J101" s="60">
        <f t="shared" si="72"/>
        <v>0</v>
      </c>
      <c r="K101" s="60">
        <f t="shared" si="71"/>
        <v>0</v>
      </c>
      <c r="L101" s="60">
        <f t="shared" si="71"/>
        <v>0</v>
      </c>
      <c r="M101" s="64">
        <f t="shared" si="63"/>
        <v>0</v>
      </c>
      <c r="N101" s="64">
        <f t="shared" si="64"/>
        <v>0</v>
      </c>
      <c r="O101" s="151" t="s">
        <v>40</v>
      </c>
    </row>
    <row r="102" spans="1:15" ht="43.5" customHeight="1" x14ac:dyDescent="0.25">
      <c r="A102" s="149" t="s">
        <v>511</v>
      </c>
      <c r="B102" s="34" t="s">
        <v>37</v>
      </c>
      <c r="C102" s="34">
        <v>13</v>
      </c>
      <c r="D102" s="34" t="s">
        <v>38</v>
      </c>
      <c r="E102" s="40" t="s">
        <v>393</v>
      </c>
      <c r="F102" s="60">
        <f t="shared" si="72"/>
        <v>20000000</v>
      </c>
      <c r="G102" s="60">
        <f t="shared" si="70"/>
        <v>0</v>
      </c>
      <c r="H102" s="60">
        <f t="shared" si="72"/>
        <v>20000000</v>
      </c>
      <c r="I102" s="150">
        <f t="shared" si="47"/>
        <v>3.5830930893159267E-4</v>
      </c>
      <c r="J102" s="60">
        <f t="shared" si="72"/>
        <v>0</v>
      </c>
      <c r="K102" s="60">
        <f t="shared" si="71"/>
        <v>0</v>
      </c>
      <c r="L102" s="60">
        <f t="shared" si="71"/>
        <v>0</v>
      </c>
      <c r="M102" s="64">
        <f t="shared" si="63"/>
        <v>0</v>
      </c>
      <c r="N102" s="64">
        <f t="shared" si="64"/>
        <v>0</v>
      </c>
      <c r="O102" s="151" t="s">
        <v>40</v>
      </c>
    </row>
    <row r="103" spans="1:15" ht="43.5" customHeight="1" x14ac:dyDescent="0.25">
      <c r="A103" s="152" t="s">
        <v>512</v>
      </c>
      <c r="B103" s="44" t="s">
        <v>37</v>
      </c>
      <c r="C103" s="44">
        <v>13</v>
      </c>
      <c r="D103" s="44" t="s">
        <v>38</v>
      </c>
      <c r="E103" s="45" t="s">
        <v>258</v>
      </c>
      <c r="F103" s="46">
        <v>20000000</v>
      </c>
      <c r="G103" s="46">
        <v>0</v>
      </c>
      <c r="H103" s="46">
        <f>+F103-G103</f>
        <v>20000000</v>
      </c>
      <c r="I103" s="153">
        <f t="shared" si="47"/>
        <v>3.5830930893159267E-4</v>
      </c>
      <c r="J103" s="46">
        <v>0</v>
      </c>
      <c r="K103" s="46">
        <v>0</v>
      </c>
      <c r="L103" s="46">
        <f t="shared" ref="L103" si="73">+J103-K103</f>
        <v>0</v>
      </c>
      <c r="M103" s="57">
        <f t="shared" si="63"/>
        <v>0</v>
      </c>
      <c r="N103" s="57">
        <f t="shared" si="64"/>
        <v>0</v>
      </c>
      <c r="O103" s="154" t="s">
        <v>40</v>
      </c>
    </row>
    <row r="104" spans="1:15" ht="43.5" customHeight="1" x14ac:dyDescent="0.25">
      <c r="A104" s="193" t="s">
        <v>441</v>
      </c>
      <c r="B104" s="100" t="s">
        <v>37</v>
      </c>
      <c r="C104" s="34">
        <v>13</v>
      </c>
      <c r="D104" s="34" t="s">
        <v>38</v>
      </c>
      <c r="E104" s="95" t="s">
        <v>442</v>
      </c>
      <c r="F104" s="66">
        <f t="shared" ref="F104:H105" si="74">+F106</f>
        <v>2620046413.3000002</v>
      </c>
      <c r="G104" s="66">
        <f t="shared" si="74"/>
        <v>0</v>
      </c>
      <c r="H104" s="66">
        <f t="shared" si="74"/>
        <v>2620046413.3000002</v>
      </c>
      <c r="I104" s="162">
        <f t="shared" si="47"/>
        <v>4.6939350985911059E-2</v>
      </c>
      <c r="J104" s="66">
        <f t="shared" ref="J104:L105" si="75">+J106</f>
        <v>208757097.74000001</v>
      </c>
      <c r="K104" s="66">
        <f t="shared" si="75"/>
        <v>0</v>
      </c>
      <c r="L104" s="66">
        <f t="shared" si="75"/>
        <v>208757097.74000001</v>
      </c>
      <c r="M104" s="64">
        <f t="shared" si="63"/>
        <v>7.9676870104398764E-2</v>
      </c>
      <c r="N104" s="64">
        <f t="shared" si="64"/>
        <v>0</v>
      </c>
      <c r="O104" s="151">
        <f t="shared" si="65"/>
        <v>0</v>
      </c>
    </row>
    <row r="105" spans="1:15" ht="43.5" customHeight="1" x14ac:dyDescent="0.25">
      <c r="A105" s="193" t="s">
        <v>441</v>
      </c>
      <c r="B105" s="100" t="s">
        <v>37</v>
      </c>
      <c r="C105" s="34">
        <v>20</v>
      </c>
      <c r="D105" s="34" t="s">
        <v>38</v>
      </c>
      <c r="E105" s="95" t="s">
        <v>442</v>
      </c>
      <c r="F105" s="66">
        <f t="shared" si="74"/>
        <v>10000000000</v>
      </c>
      <c r="G105" s="66">
        <f t="shared" si="74"/>
        <v>0</v>
      </c>
      <c r="H105" s="66">
        <f t="shared" si="74"/>
        <v>10000000000</v>
      </c>
      <c r="I105" s="162">
        <f t="shared" si="47"/>
        <v>0.17915465446579634</v>
      </c>
      <c r="J105" s="66">
        <f t="shared" si="75"/>
        <v>10000000000</v>
      </c>
      <c r="K105" s="66">
        <f t="shared" si="75"/>
        <v>10000000000</v>
      </c>
      <c r="L105" s="66">
        <f t="shared" si="75"/>
        <v>0</v>
      </c>
      <c r="M105" s="64">
        <f t="shared" si="63"/>
        <v>1</v>
      </c>
      <c r="N105" s="64">
        <f t="shared" si="64"/>
        <v>1</v>
      </c>
      <c r="O105" s="151">
        <f t="shared" si="65"/>
        <v>1</v>
      </c>
    </row>
    <row r="106" spans="1:15" ht="43.5" customHeight="1" x14ac:dyDescent="0.25">
      <c r="A106" s="193" t="s">
        <v>443</v>
      </c>
      <c r="B106" s="100" t="s">
        <v>37</v>
      </c>
      <c r="C106" s="34">
        <v>13</v>
      </c>
      <c r="D106" s="34" t="s">
        <v>38</v>
      </c>
      <c r="E106" s="95" t="s">
        <v>251</v>
      </c>
      <c r="F106" s="66">
        <f>+F108+F112+F122+F126</f>
        <v>2620046413.3000002</v>
      </c>
      <c r="G106" s="66">
        <f>+G108+G112+G122+G126</f>
        <v>0</v>
      </c>
      <c r="H106" s="66">
        <f>+H108+H112+H122+H126</f>
        <v>2620046413.3000002</v>
      </c>
      <c r="I106" s="162">
        <f t="shared" si="47"/>
        <v>4.6939350985911059E-2</v>
      </c>
      <c r="J106" s="66">
        <f>+J108+J112+J122+J126</f>
        <v>208757097.74000001</v>
      </c>
      <c r="K106" s="66">
        <f t="shared" ref="K106:L106" si="76">+K108+K112+K122+K126</f>
        <v>0</v>
      </c>
      <c r="L106" s="66">
        <f t="shared" si="76"/>
        <v>208757097.74000001</v>
      </c>
      <c r="M106" s="64">
        <f t="shared" si="63"/>
        <v>7.9676870104398764E-2</v>
      </c>
      <c r="N106" s="64">
        <f t="shared" si="64"/>
        <v>0</v>
      </c>
      <c r="O106" s="151">
        <f t="shared" si="65"/>
        <v>0</v>
      </c>
    </row>
    <row r="107" spans="1:15" ht="43.5" customHeight="1" x14ac:dyDescent="0.25">
      <c r="A107" s="193" t="s">
        <v>443</v>
      </c>
      <c r="B107" s="100" t="s">
        <v>37</v>
      </c>
      <c r="C107" s="34">
        <v>20</v>
      </c>
      <c r="D107" s="34" t="s">
        <v>38</v>
      </c>
      <c r="E107" s="95" t="s">
        <v>251</v>
      </c>
      <c r="F107" s="66">
        <f>+F113</f>
        <v>10000000000</v>
      </c>
      <c r="G107" s="66">
        <f>+G113</f>
        <v>0</v>
      </c>
      <c r="H107" s="66">
        <f>+H113</f>
        <v>10000000000</v>
      </c>
      <c r="I107" s="162">
        <f t="shared" si="47"/>
        <v>0.17915465446579634</v>
      </c>
      <c r="J107" s="66">
        <f>+J113</f>
        <v>10000000000</v>
      </c>
      <c r="K107" s="66">
        <f t="shared" ref="K107:L107" si="77">+K113</f>
        <v>10000000000</v>
      </c>
      <c r="L107" s="66">
        <f t="shared" si="77"/>
        <v>0</v>
      </c>
      <c r="M107" s="64">
        <f t="shared" si="63"/>
        <v>1</v>
      </c>
      <c r="N107" s="64">
        <f t="shared" si="64"/>
        <v>1</v>
      </c>
      <c r="O107" s="151">
        <f t="shared" si="65"/>
        <v>1</v>
      </c>
    </row>
    <row r="108" spans="1:15" ht="52.5" customHeight="1" x14ac:dyDescent="0.25">
      <c r="A108" s="185" t="s">
        <v>444</v>
      </c>
      <c r="B108" s="100" t="s">
        <v>37</v>
      </c>
      <c r="C108" s="34">
        <v>13</v>
      </c>
      <c r="D108" s="34" t="s">
        <v>38</v>
      </c>
      <c r="E108" s="95" t="s">
        <v>445</v>
      </c>
      <c r="F108" s="66">
        <f t="shared" ref="F108:L111" si="78">+F109</f>
        <v>1168128</v>
      </c>
      <c r="G108" s="66">
        <f t="shared" si="78"/>
        <v>0</v>
      </c>
      <c r="H108" s="66">
        <f t="shared" si="78"/>
        <v>1168128</v>
      </c>
      <c r="I108" s="161">
        <f t="shared" si="47"/>
        <v>2.0927556821182175E-5</v>
      </c>
      <c r="J108" s="66">
        <f t="shared" si="78"/>
        <v>1168128</v>
      </c>
      <c r="K108" s="66">
        <f t="shared" si="78"/>
        <v>0</v>
      </c>
      <c r="L108" s="66">
        <f t="shared" si="78"/>
        <v>1168128</v>
      </c>
      <c r="M108" s="64">
        <f t="shared" si="63"/>
        <v>1</v>
      </c>
      <c r="N108" s="64">
        <f t="shared" si="64"/>
        <v>0</v>
      </c>
      <c r="O108" s="151">
        <f t="shared" si="65"/>
        <v>0</v>
      </c>
    </row>
    <row r="109" spans="1:15" ht="52.5" customHeight="1" x14ac:dyDescent="0.25">
      <c r="A109" s="185" t="s">
        <v>446</v>
      </c>
      <c r="B109" s="100" t="s">
        <v>37</v>
      </c>
      <c r="C109" s="34">
        <v>13</v>
      </c>
      <c r="D109" s="34" t="s">
        <v>38</v>
      </c>
      <c r="E109" s="95" t="s">
        <v>445</v>
      </c>
      <c r="F109" s="66">
        <f t="shared" si="78"/>
        <v>1168128</v>
      </c>
      <c r="G109" s="66">
        <f t="shared" si="78"/>
        <v>0</v>
      </c>
      <c r="H109" s="66">
        <f t="shared" si="78"/>
        <v>1168128</v>
      </c>
      <c r="I109" s="161">
        <f t="shared" si="47"/>
        <v>2.0927556821182175E-5</v>
      </c>
      <c r="J109" s="66">
        <f t="shared" si="78"/>
        <v>1168128</v>
      </c>
      <c r="K109" s="66">
        <f t="shared" si="78"/>
        <v>0</v>
      </c>
      <c r="L109" s="66">
        <f t="shared" si="78"/>
        <v>1168128</v>
      </c>
      <c r="M109" s="64">
        <f t="shared" si="63"/>
        <v>1</v>
      </c>
      <c r="N109" s="64">
        <f t="shared" si="64"/>
        <v>0</v>
      </c>
      <c r="O109" s="151">
        <f t="shared" si="65"/>
        <v>0</v>
      </c>
    </row>
    <row r="110" spans="1:15" ht="43.5" customHeight="1" x14ac:dyDescent="0.25">
      <c r="A110" s="185" t="s">
        <v>447</v>
      </c>
      <c r="B110" s="100" t="s">
        <v>37</v>
      </c>
      <c r="C110" s="34">
        <v>13</v>
      </c>
      <c r="D110" s="34" t="s">
        <v>38</v>
      </c>
      <c r="E110" s="95" t="s">
        <v>448</v>
      </c>
      <c r="F110" s="66">
        <f t="shared" si="78"/>
        <v>1168128</v>
      </c>
      <c r="G110" s="66">
        <f t="shared" si="78"/>
        <v>0</v>
      </c>
      <c r="H110" s="66">
        <f t="shared" si="78"/>
        <v>1168128</v>
      </c>
      <c r="I110" s="161">
        <f t="shared" si="47"/>
        <v>2.0927556821182175E-5</v>
      </c>
      <c r="J110" s="66">
        <f t="shared" si="78"/>
        <v>1168128</v>
      </c>
      <c r="K110" s="66">
        <f t="shared" si="78"/>
        <v>0</v>
      </c>
      <c r="L110" s="66">
        <f t="shared" si="78"/>
        <v>1168128</v>
      </c>
      <c r="M110" s="64">
        <f t="shared" si="63"/>
        <v>1</v>
      </c>
      <c r="N110" s="64">
        <f t="shared" si="64"/>
        <v>0</v>
      </c>
      <c r="O110" s="151">
        <f t="shared" si="65"/>
        <v>0</v>
      </c>
    </row>
    <row r="111" spans="1:15" ht="43.5" customHeight="1" x14ac:dyDescent="0.25">
      <c r="A111" s="152" t="s">
        <v>449</v>
      </c>
      <c r="B111" s="103" t="s">
        <v>37</v>
      </c>
      <c r="C111" s="44">
        <v>13</v>
      </c>
      <c r="D111" s="44" t="s">
        <v>38</v>
      </c>
      <c r="E111" s="45" t="s">
        <v>258</v>
      </c>
      <c r="F111" s="46">
        <v>1168128</v>
      </c>
      <c r="G111" s="56">
        <f t="shared" si="78"/>
        <v>0</v>
      </c>
      <c r="H111" s="46">
        <f>+F111-G111</f>
        <v>1168128</v>
      </c>
      <c r="I111" s="159">
        <f t="shared" si="47"/>
        <v>2.0927556821182175E-5</v>
      </c>
      <c r="J111" s="56">
        <v>1168128</v>
      </c>
      <c r="K111" s="56">
        <f t="shared" si="78"/>
        <v>0</v>
      </c>
      <c r="L111" s="46">
        <f t="shared" si="62"/>
        <v>1168128</v>
      </c>
      <c r="M111" s="57">
        <f t="shared" si="63"/>
        <v>1</v>
      </c>
      <c r="N111" s="57">
        <f t="shared" si="64"/>
        <v>0</v>
      </c>
      <c r="O111" s="154">
        <f t="shared" si="65"/>
        <v>0</v>
      </c>
    </row>
    <row r="112" spans="1:15" ht="57" customHeight="1" x14ac:dyDescent="0.25">
      <c r="A112" s="185" t="s">
        <v>450</v>
      </c>
      <c r="B112" s="107" t="s">
        <v>37</v>
      </c>
      <c r="C112" s="34">
        <v>13</v>
      </c>
      <c r="D112" s="34" t="s">
        <v>38</v>
      </c>
      <c r="E112" s="95" t="s">
        <v>451</v>
      </c>
      <c r="F112" s="60">
        <f t="shared" ref="F112:H113" si="79">+F114</f>
        <v>1621534103.74</v>
      </c>
      <c r="G112" s="60">
        <f t="shared" si="79"/>
        <v>0</v>
      </c>
      <c r="H112" s="60">
        <f>+H114</f>
        <v>1621534103.74</v>
      </c>
      <c r="I112" s="162">
        <f t="shared" si="47"/>
        <v>2.9050538206004447E-2</v>
      </c>
      <c r="J112" s="60">
        <f>+J114</f>
        <v>199887110.74000001</v>
      </c>
      <c r="K112" s="60">
        <f t="shared" ref="K112:L113" si="80">+K114</f>
        <v>0</v>
      </c>
      <c r="L112" s="60">
        <f t="shared" si="80"/>
        <v>199887110.74000001</v>
      </c>
      <c r="M112" s="64">
        <f t="shared" si="63"/>
        <v>0.12327037111274368</v>
      </c>
      <c r="N112" s="64">
        <f t="shared" si="64"/>
        <v>0</v>
      </c>
      <c r="O112" s="151">
        <f t="shared" si="65"/>
        <v>0</v>
      </c>
    </row>
    <row r="113" spans="1:16" ht="57" customHeight="1" x14ac:dyDescent="0.25">
      <c r="A113" s="185" t="s">
        <v>450</v>
      </c>
      <c r="B113" s="100" t="s">
        <v>41</v>
      </c>
      <c r="C113" s="34">
        <v>20</v>
      </c>
      <c r="D113" s="34" t="s">
        <v>38</v>
      </c>
      <c r="E113" s="95" t="s">
        <v>451</v>
      </c>
      <c r="F113" s="60">
        <f t="shared" si="79"/>
        <v>10000000000</v>
      </c>
      <c r="G113" s="60">
        <f t="shared" si="79"/>
        <v>0</v>
      </c>
      <c r="H113" s="60">
        <f t="shared" si="79"/>
        <v>10000000000</v>
      </c>
      <c r="I113" s="162">
        <f t="shared" si="47"/>
        <v>0.17915465446579634</v>
      </c>
      <c r="J113" s="60">
        <f t="shared" ref="J113" si="81">+J115</f>
        <v>10000000000</v>
      </c>
      <c r="K113" s="60">
        <f t="shared" si="80"/>
        <v>10000000000</v>
      </c>
      <c r="L113" s="60">
        <f t="shared" si="80"/>
        <v>0</v>
      </c>
      <c r="M113" s="64">
        <f t="shared" si="63"/>
        <v>1</v>
      </c>
      <c r="N113" s="64">
        <f t="shared" si="64"/>
        <v>1</v>
      </c>
      <c r="O113" s="151">
        <f t="shared" si="65"/>
        <v>1</v>
      </c>
    </row>
    <row r="114" spans="1:16" ht="57" customHeight="1" x14ac:dyDescent="0.25">
      <c r="A114" s="185" t="s">
        <v>452</v>
      </c>
      <c r="B114" s="107" t="s">
        <v>37</v>
      </c>
      <c r="C114" s="34">
        <v>13</v>
      </c>
      <c r="D114" s="34" t="s">
        <v>38</v>
      </c>
      <c r="E114" s="95" t="s">
        <v>451</v>
      </c>
      <c r="F114" s="66">
        <f>+F116+F117</f>
        <v>1621534103.74</v>
      </c>
      <c r="G114" s="66">
        <f>+G116+G117</f>
        <v>0</v>
      </c>
      <c r="H114" s="66">
        <f>+H116+H117</f>
        <v>1621534103.74</v>
      </c>
      <c r="I114" s="162">
        <f t="shared" si="47"/>
        <v>2.9050538206004447E-2</v>
      </c>
      <c r="J114" s="66">
        <f>+J116+J117</f>
        <v>199887110.74000001</v>
      </c>
      <c r="K114" s="66">
        <f t="shared" ref="K114:L114" si="82">+K116+K117</f>
        <v>0</v>
      </c>
      <c r="L114" s="66">
        <f t="shared" si="82"/>
        <v>199887110.74000001</v>
      </c>
      <c r="M114" s="64">
        <f t="shared" si="63"/>
        <v>0.12327037111274368</v>
      </c>
      <c r="N114" s="64">
        <f t="shared" si="64"/>
        <v>0</v>
      </c>
      <c r="O114" s="151">
        <f t="shared" si="65"/>
        <v>0</v>
      </c>
    </row>
    <row r="115" spans="1:16" ht="57" customHeight="1" x14ac:dyDescent="0.25">
      <c r="A115" s="185" t="s">
        <v>452</v>
      </c>
      <c r="B115" s="100" t="s">
        <v>41</v>
      </c>
      <c r="C115" s="34">
        <v>20</v>
      </c>
      <c r="D115" s="34" t="s">
        <v>38</v>
      </c>
      <c r="E115" s="95" t="s">
        <v>451</v>
      </c>
      <c r="F115" s="66">
        <f>+F118</f>
        <v>10000000000</v>
      </c>
      <c r="G115" s="66">
        <f>+G118</f>
        <v>0</v>
      </c>
      <c r="H115" s="66">
        <f>+H118</f>
        <v>10000000000</v>
      </c>
      <c r="I115" s="162">
        <f t="shared" si="47"/>
        <v>0.17915465446579634</v>
      </c>
      <c r="J115" s="66">
        <f>+J118</f>
        <v>10000000000</v>
      </c>
      <c r="K115" s="66">
        <f t="shared" ref="K115:L115" si="83">+K118</f>
        <v>10000000000</v>
      </c>
      <c r="L115" s="66">
        <f t="shared" si="83"/>
        <v>0</v>
      </c>
      <c r="M115" s="64">
        <f t="shared" si="63"/>
        <v>1</v>
      </c>
      <c r="N115" s="64">
        <f t="shared" si="64"/>
        <v>1</v>
      </c>
      <c r="O115" s="151">
        <f t="shared" si="65"/>
        <v>1</v>
      </c>
    </row>
    <row r="116" spans="1:16" ht="43.5" customHeight="1" x14ac:dyDescent="0.25">
      <c r="A116" s="149" t="s">
        <v>454</v>
      </c>
      <c r="B116" s="107" t="s">
        <v>37</v>
      </c>
      <c r="C116" s="34">
        <v>13</v>
      </c>
      <c r="D116" s="34" t="s">
        <v>38</v>
      </c>
      <c r="E116" s="40" t="s">
        <v>455</v>
      </c>
      <c r="F116" s="62">
        <f>+F120</f>
        <v>822367350</v>
      </c>
      <c r="G116" s="62">
        <f>+G120</f>
        <v>0</v>
      </c>
      <c r="H116" s="62">
        <f>+H120</f>
        <v>822367350</v>
      </c>
      <c r="I116" s="162">
        <f t="shared" si="47"/>
        <v>1.473309384332026E-2</v>
      </c>
      <c r="J116" s="62">
        <f>+J120</f>
        <v>0</v>
      </c>
      <c r="K116" s="62">
        <f t="shared" ref="K116:L116" si="84">+K120</f>
        <v>0</v>
      </c>
      <c r="L116" s="62">
        <f t="shared" si="84"/>
        <v>0</v>
      </c>
      <c r="M116" s="64">
        <f t="shared" si="63"/>
        <v>0</v>
      </c>
      <c r="N116" s="64">
        <f t="shared" si="64"/>
        <v>0</v>
      </c>
      <c r="O116" s="151" t="s">
        <v>40</v>
      </c>
    </row>
    <row r="117" spans="1:16" ht="43.5" customHeight="1" x14ac:dyDescent="0.25">
      <c r="A117" s="185" t="s">
        <v>453</v>
      </c>
      <c r="B117" s="107" t="s">
        <v>37</v>
      </c>
      <c r="C117" s="34">
        <v>13</v>
      </c>
      <c r="D117" s="34" t="s">
        <v>38</v>
      </c>
      <c r="E117" s="95" t="s">
        <v>393</v>
      </c>
      <c r="F117" s="66">
        <f>+F119</f>
        <v>799166753.74000001</v>
      </c>
      <c r="G117" s="66">
        <f>+G119</f>
        <v>0</v>
      </c>
      <c r="H117" s="66">
        <f>+H119</f>
        <v>799166753.74000001</v>
      </c>
      <c r="I117" s="162">
        <f t="shared" si="47"/>
        <v>1.4317444362684185E-2</v>
      </c>
      <c r="J117" s="66">
        <f>+J119</f>
        <v>199887110.74000001</v>
      </c>
      <c r="K117" s="66">
        <f t="shared" ref="K117:L117" si="85">+K119</f>
        <v>0</v>
      </c>
      <c r="L117" s="66">
        <f t="shared" si="85"/>
        <v>199887110.74000001</v>
      </c>
      <c r="M117" s="64">
        <f t="shared" si="63"/>
        <v>0.2501194022455932</v>
      </c>
      <c r="N117" s="64">
        <f t="shared" si="64"/>
        <v>0</v>
      </c>
      <c r="O117" s="151">
        <f t="shared" si="65"/>
        <v>0</v>
      </c>
    </row>
    <row r="118" spans="1:16" ht="43.5" customHeight="1" x14ac:dyDescent="0.25">
      <c r="A118" s="149" t="s">
        <v>454</v>
      </c>
      <c r="B118" s="100" t="s">
        <v>41</v>
      </c>
      <c r="C118" s="34">
        <v>20</v>
      </c>
      <c r="D118" s="34" t="s">
        <v>38</v>
      </c>
      <c r="E118" s="40" t="s">
        <v>455</v>
      </c>
      <c r="F118" s="62">
        <f>+F121</f>
        <v>10000000000</v>
      </c>
      <c r="G118" s="62">
        <f>+G121</f>
        <v>0</v>
      </c>
      <c r="H118" s="62">
        <f>+H121</f>
        <v>10000000000</v>
      </c>
      <c r="I118" s="162">
        <f t="shared" si="47"/>
        <v>0.17915465446579634</v>
      </c>
      <c r="J118" s="62">
        <f>+J121</f>
        <v>10000000000</v>
      </c>
      <c r="K118" s="62">
        <f t="shared" ref="K118:L118" si="86">+K121</f>
        <v>10000000000</v>
      </c>
      <c r="L118" s="62">
        <f t="shared" si="86"/>
        <v>0</v>
      </c>
      <c r="M118" s="57">
        <f t="shared" si="63"/>
        <v>1</v>
      </c>
      <c r="N118" s="57">
        <f t="shared" si="64"/>
        <v>1</v>
      </c>
      <c r="O118" s="154">
        <f t="shared" si="65"/>
        <v>1</v>
      </c>
    </row>
    <row r="119" spans="1:16" ht="43.5" customHeight="1" x14ac:dyDescent="0.25">
      <c r="A119" s="152" t="s">
        <v>456</v>
      </c>
      <c r="B119" s="99" t="s">
        <v>37</v>
      </c>
      <c r="C119" s="44">
        <v>13</v>
      </c>
      <c r="D119" s="44" t="s">
        <v>38</v>
      </c>
      <c r="E119" s="108" t="s">
        <v>258</v>
      </c>
      <c r="F119" s="46">
        <v>799166753.74000001</v>
      </c>
      <c r="G119" s="46">
        <v>0</v>
      </c>
      <c r="H119" s="46">
        <f t="shared" ref="H119:H121" si="87">+F119-G119</f>
        <v>799166753.74000001</v>
      </c>
      <c r="I119" s="163">
        <f t="shared" si="47"/>
        <v>1.4317444362684185E-2</v>
      </c>
      <c r="J119" s="46">
        <v>199887110.74000001</v>
      </c>
      <c r="K119" s="46">
        <v>0</v>
      </c>
      <c r="L119" s="46">
        <f t="shared" si="62"/>
        <v>199887110.74000001</v>
      </c>
      <c r="M119" s="57">
        <f t="shared" si="63"/>
        <v>0.2501194022455932</v>
      </c>
      <c r="N119" s="57">
        <f t="shared" si="64"/>
        <v>0</v>
      </c>
      <c r="O119" s="154">
        <f t="shared" si="65"/>
        <v>0</v>
      </c>
      <c r="P119" s="50"/>
    </row>
    <row r="120" spans="1:16" ht="43.5" customHeight="1" x14ac:dyDescent="0.25">
      <c r="A120" s="152" t="s">
        <v>457</v>
      </c>
      <c r="B120" s="103" t="s">
        <v>37</v>
      </c>
      <c r="C120" s="44">
        <v>13</v>
      </c>
      <c r="D120" s="44" t="s">
        <v>38</v>
      </c>
      <c r="E120" s="108" t="s">
        <v>258</v>
      </c>
      <c r="F120" s="46">
        <v>822367350</v>
      </c>
      <c r="G120" s="46">
        <f>+G121</f>
        <v>0</v>
      </c>
      <c r="H120" s="46">
        <f t="shared" si="87"/>
        <v>822367350</v>
      </c>
      <c r="I120" s="163">
        <f t="shared" si="47"/>
        <v>1.473309384332026E-2</v>
      </c>
      <c r="J120" s="46">
        <v>0</v>
      </c>
      <c r="K120" s="46">
        <v>0</v>
      </c>
      <c r="L120" s="46">
        <f t="shared" si="62"/>
        <v>0</v>
      </c>
      <c r="M120" s="57">
        <f t="shared" si="63"/>
        <v>0</v>
      </c>
      <c r="N120" s="57">
        <f t="shared" si="64"/>
        <v>0</v>
      </c>
      <c r="O120" s="154" t="s">
        <v>40</v>
      </c>
    </row>
    <row r="121" spans="1:16" ht="43.5" customHeight="1" x14ac:dyDescent="0.25">
      <c r="A121" s="152" t="s">
        <v>457</v>
      </c>
      <c r="B121" s="103" t="s">
        <v>41</v>
      </c>
      <c r="C121" s="44">
        <v>20</v>
      </c>
      <c r="D121" s="44" t="s">
        <v>38</v>
      </c>
      <c r="E121" s="108" t="s">
        <v>258</v>
      </c>
      <c r="F121" s="46">
        <v>10000000000</v>
      </c>
      <c r="G121" s="46">
        <v>0</v>
      </c>
      <c r="H121" s="46">
        <f t="shared" si="87"/>
        <v>10000000000</v>
      </c>
      <c r="I121" s="163">
        <f t="shared" si="47"/>
        <v>0.17915465446579634</v>
      </c>
      <c r="J121" s="46">
        <v>10000000000</v>
      </c>
      <c r="K121" s="46">
        <v>10000000000</v>
      </c>
      <c r="L121" s="46">
        <f t="shared" si="62"/>
        <v>0</v>
      </c>
      <c r="M121" s="57">
        <f t="shared" si="63"/>
        <v>1</v>
      </c>
      <c r="N121" s="57">
        <f>+K121/H121</f>
        <v>1</v>
      </c>
      <c r="O121" s="154">
        <f t="shared" si="65"/>
        <v>1</v>
      </c>
      <c r="P121" s="50"/>
    </row>
    <row r="122" spans="1:16" ht="54" customHeight="1" x14ac:dyDescent="0.25">
      <c r="A122" s="185" t="s">
        <v>458</v>
      </c>
      <c r="B122" s="100" t="s">
        <v>37</v>
      </c>
      <c r="C122" s="34">
        <v>13</v>
      </c>
      <c r="D122" s="34" t="s">
        <v>38</v>
      </c>
      <c r="E122" s="95" t="s">
        <v>459</v>
      </c>
      <c r="F122" s="66">
        <f t="shared" ref="F122:L124" si="88">+F123</f>
        <v>987224297.55999994</v>
      </c>
      <c r="G122" s="66">
        <f t="shared" si="88"/>
        <v>0</v>
      </c>
      <c r="H122" s="66">
        <f t="shared" si="88"/>
        <v>987224297.55999994</v>
      </c>
      <c r="I122" s="162">
        <f t="shared" si="47"/>
        <v>1.7686582790960029E-2</v>
      </c>
      <c r="J122" s="66">
        <f t="shared" si="88"/>
        <v>0</v>
      </c>
      <c r="K122" s="66">
        <f t="shared" si="88"/>
        <v>0</v>
      </c>
      <c r="L122" s="66">
        <f t="shared" si="88"/>
        <v>0</v>
      </c>
      <c r="M122" s="64">
        <f t="shared" si="63"/>
        <v>0</v>
      </c>
      <c r="N122" s="64">
        <f t="shared" si="64"/>
        <v>0</v>
      </c>
      <c r="O122" s="151" t="s">
        <v>40</v>
      </c>
    </row>
    <row r="123" spans="1:16" ht="54" customHeight="1" x14ac:dyDescent="0.25">
      <c r="A123" s="185" t="s">
        <v>460</v>
      </c>
      <c r="B123" s="100" t="s">
        <v>37</v>
      </c>
      <c r="C123" s="34">
        <v>13</v>
      </c>
      <c r="D123" s="34" t="s">
        <v>38</v>
      </c>
      <c r="E123" s="95" t="s">
        <v>459</v>
      </c>
      <c r="F123" s="66">
        <f t="shared" si="88"/>
        <v>987224297.55999994</v>
      </c>
      <c r="G123" s="66">
        <f t="shared" si="88"/>
        <v>0</v>
      </c>
      <c r="H123" s="66">
        <f t="shared" si="88"/>
        <v>987224297.55999994</v>
      </c>
      <c r="I123" s="162">
        <f t="shared" si="47"/>
        <v>1.7686582790960029E-2</v>
      </c>
      <c r="J123" s="66">
        <f t="shared" si="88"/>
        <v>0</v>
      </c>
      <c r="K123" s="66">
        <f t="shared" si="88"/>
        <v>0</v>
      </c>
      <c r="L123" s="66">
        <f t="shared" si="88"/>
        <v>0</v>
      </c>
      <c r="M123" s="64">
        <f t="shared" si="63"/>
        <v>0</v>
      </c>
      <c r="N123" s="64">
        <f t="shared" si="64"/>
        <v>0</v>
      </c>
      <c r="O123" s="151" t="s">
        <v>40</v>
      </c>
    </row>
    <row r="124" spans="1:16" ht="43.5" customHeight="1" x14ac:dyDescent="0.25">
      <c r="A124" s="185" t="s">
        <v>461</v>
      </c>
      <c r="B124" s="100" t="s">
        <v>37</v>
      </c>
      <c r="C124" s="34">
        <v>13</v>
      </c>
      <c r="D124" s="34" t="s">
        <v>38</v>
      </c>
      <c r="E124" s="95" t="s">
        <v>462</v>
      </c>
      <c r="F124" s="66">
        <f t="shared" si="88"/>
        <v>987224297.55999994</v>
      </c>
      <c r="G124" s="66">
        <f t="shared" si="88"/>
        <v>0</v>
      </c>
      <c r="H124" s="66">
        <f t="shared" si="88"/>
        <v>987224297.55999994</v>
      </c>
      <c r="I124" s="162">
        <f t="shared" si="47"/>
        <v>1.7686582790960029E-2</v>
      </c>
      <c r="J124" s="66">
        <f t="shared" si="88"/>
        <v>0</v>
      </c>
      <c r="K124" s="66">
        <f t="shared" si="88"/>
        <v>0</v>
      </c>
      <c r="L124" s="66">
        <f t="shared" si="88"/>
        <v>0</v>
      </c>
      <c r="M124" s="64">
        <f t="shared" si="63"/>
        <v>0</v>
      </c>
      <c r="N124" s="64">
        <f t="shared" si="64"/>
        <v>0</v>
      </c>
      <c r="O124" s="151" t="s">
        <v>40</v>
      </c>
    </row>
    <row r="125" spans="1:16" ht="43.5" customHeight="1" x14ac:dyDescent="0.25">
      <c r="A125" s="152" t="s">
        <v>463</v>
      </c>
      <c r="B125" s="103" t="s">
        <v>37</v>
      </c>
      <c r="C125" s="44">
        <v>13</v>
      </c>
      <c r="D125" s="44" t="s">
        <v>38</v>
      </c>
      <c r="E125" s="108" t="s">
        <v>258</v>
      </c>
      <c r="F125" s="46">
        <v>987224297.55999994</v>
      </c>
      <c r="G125" s="56">
        <f t="shared" ref="G125" si="89">+G127</f>
        <v>0</v>
      </c>
      <c r="H125" s="46">
        <f>+F125-G125</f>
        <v>987224297.55999994</v>
      </c>
      <c r="I125" s="163">
        <f t="shared" si="47"/>
        <v>1.7686582790960029E-2</v>
      </c>
      <c r="J125" s="56">
        <v>0</v>
      </c>
      <c r="K125" s="56">
        <f t="shared" ref="K125" si="90">+K127</f>
        <v>0</v>
      </c>
      <c r="L125" s="56">
        <f t="shared" si="62"/>
        <v>0</v>
      </c>
      <c r="M125" s="57">
        <f t="shared" si="63"/>
        <v>0</v>
      </c>
      <c r="N125" s="57">
        <f t="shared" si="64"/>
        <v>0</v>
      </c>
      <c r="O125" s="154" t="s">
        <v>40</v>
      </c>
    </row>
    <row r="126" spans="1:16" ht="55.5" customHeight="1" x14ac:dyDescent="0.25">
      <c r="A126" s="185" t="s">
        <v>464</v>
      </c>
      <c r="B126" s="100" t="s">
        <v>37</v>
      </c>
      <c r="C126" s="34">
        <v>13</v>
      </c>
      <c r="D126" s="34" t="s">
        <v>38</v>
      </c>
      <c r="E126" s="95" t="s">
        <v>465</v>
      </c>
      <c r="F126" s="66">
        <f t="shared" ref="F126:L128" si="91">+F127</f>
        <v>10119884</v>
      </c>
      <c r="G126" s="66">
        <f t="shared" si="91"/>
        <v>0</v>
      </c>
      <c r="H126" s="66">
        <f t="shared" si="91"/>
        <v>10119884</v>
      </c>
      <c r="I126" s="150">
        <f t="shared" si="47"/>
        <v>1.8130243212539408E-4</v>
      </c>
      <c r="J126" s="66">
        <f t="shared" si="91"/>
        <v>7701859</v>
      </c>
      <c r="K126" s="66">
        <f t="shared" si="91"/>
        <v>0</v>
      </c>
      <c r="L126" s="66">
        <f t="shared" si="91"/>
        <v>7701859</v>
      </c>
      <c r="M126" s="64">
        <f t="shared" si="63"/>
        <v>0.76106198450496076</v>
      </c>
      <c r="N126" s="64">
        <f t="shared" si="64"/>
        <v>0</v>
      </c>
      <c r="O126" s="151">
        <f t="shared" si="65"/>
        <v>0</v>
      </c>
    </row>
    <row r="127" spans="1:16" ht="55.5" customHeight="1" x14ac:dyDescent="0.25">
      <c r="A127" s="185" t="s">
        <v>466</v>
      </c>
      <c r="B127" s="100" t="s">
        <v>37</v>
      </c>
      <c r="C127" s="34">
        <v>13</v>
      </c>
      <c r="D127" s="34" t="s">
        <v>38</v>
      </c>
      <c r="E127" s="95" t="s">
        <v>465</v>
      </c>
      <c r="F127" s="66">
        <f t="shared" si="91"/>
        <v>10119884</v>
      </c>
      <c r="G127" s="66">
        <f t="shared" si="91"/>
        <v>0</v>
      </c>
      <c r="H127" s="66">
        <f t="shared" si="91"/>
        <v>10119884</v>
      </c>
      <c r="I127" s="150">
        <f t="shared" si="47"/>
        <v>1.8130243212539408E-4</v>
      </c>
      <c r="J127" s="66">
        <f t="shared" si="91"/>
        <v>7701859</v>
      </c>
      <c r="K127" s="66">
        <f t="shared" si="91"/>
        <v>0</v>
      </c>
      <c r="L127" s="66">
        <f t="shared" si="91"/>
        <v>7701859</v>
      </c>
      <c r="M127" s="64">
        <f t="shared" si="63"/>
        <v>0.76106198450496076</v>
      </c>
      <c r="N127" s="64">
        <f t="shared" si="64"/>
        <v>0</v>
      </c>
      <c r="O127" s="151">
        <f t="shared" si="65"/>
        <v>0</v>
      </c>
    </row>
    <row r="128" spans="1:16" ht="43.5" customHeight="1" x14ac:dyDescent="0.25">
      <c r="A128" s="185" t="s">
        <v>467</v>
      </c>
      <c r="B128" s="100" t="s">
        <v>37</v>
      </c>
      <c r="C128" s="34">
        <v>13</v>
      </c>
      <c r="D128" s="34" t="s">
        <v>38</v>
      </c>
      <c r="E128" s="95" t="s">
        <v>468</v>
      </c>
      <c r="F128" s="66">
        <f t="shared" si="91"/>
        <v>10119884</v>
      </c>
      <c r="G128" s="66">
        <f t="shared" si="91"/>
        <v>0</v>
      </c>
      <c r="H128" s="66">
        <f t="shared" si="91"/>
        <v>10119884</v>
      </c>
      <c r="I128" s="150">
        <f t="shared" si="47"/>
        <v>1.8130243212539408E-4</v>
      </c>
      <c r="J128" s="66">
        <f t="shared" si="91"/>
        <v>7701859</v>
      </c>
      <c r="K128" s="66">
        <f t="shared" si="91"/>
        <v>0</v>
      </c>
      <c r="L128" s="66">
        <f t="shared" si="91"/>
        <v>7701859</v>
      </c>
      <c r="M128" s="64">
        <f t="shared" si="63"/>
        <v>0.76106198450496076</v>
      </c>
      <c r="N128" s="57">
        <f t="shared" si="64"/>
        <v>0</v>
      </c>
      <c r="O128" s="154">
        <f t="shared" si="65"/>
        <v>0</v>
      </c>
    </row>
    <row r="129" spans="1:28" ht="43.5" customHeight="1" thickBot="1" x14ac:dyDescent="0.3">
      <c r="A129" s="164" t="s">
        <v>469</v>
      </c>
      <c r="B129" s="194" t="s">
        <v>37</v>
      </c>
      <c r="C129" s="84">
        <v>13</v>
      </c>
      <c r="D129" s="84" t="s">
        <v>38</v>
      </c>
      <c r="E129" s="195" t="s">
        <v>258</v>
      </c>
      <c r="F129" s="196">
        <v>10119884</v>
      </c>
      <c r="G129" s="86">
        <v>0</v>
      </c>
      <c r="H129" s="86">
        <f>+F129-G129</f>
        <v>10119884</v>
      </c>
      <c r="I129" s="197">
        <f t="shared" si="47"/>
        <v>1.8130243212539408E-4</v>
      </c>
      <c r="J129" s="86">
        <v>7701859</v>
      </c>
      <c r="K129" s="86">
        <v>0</v>
      </c>
      <c r="L129" s="86">
        <f t="shared" si="62"/>
        <v>7701859</v>
      </c>
      <c r="M129" s="166">
        <f t="shared" si="63"/>
        <v>0.76106198450496076</v>
      </c>
      <c r="N129" s="166">
        <f t="shared" si="64"/>
        <v>0</v>
      </c>
      <c r="O129" s="167">
        <f t="shared" si="65"/>
        <v>0</v>
      </c>
    </row>
    <row r="130" spans="1:28" s="118" customFormat="1" ht="33" customHeight="1" thickBot="1" x14ac:dyDescent="0.3">
      <c r="A130" s="335" t="s">
        <v>470</v>
      </c>
      <c r="B130" s="336"/>
      <c r="C130" s="336"/>
      <c r="D130" s="336"/>
      <c r="E130" s="336"/>
      <c r="F130" s="198">
        <f>+F51+F50+F49+F8</f>
        <v>55817695776.970001</v>
      </c>
      <c r="G130" s="198">
        <f t="shared" ref="G130" si="92">+G51+G50+G49+G8</f>
        <v>0</v>
      </c>
      <c r="H130" s="198">
        <f>+H51+H50+H49+H8</f>
        <v>55817695776.970001</v>
      </c>
      <c r="I130" s="199">
        <f>+I8+I49+I50+I51</f>
        <v>0.99999999999999989</v>
      </c>
      <c r="J130" s="198">
        <f t="shared" ref="J130:L130" si="93">+J51+J50+J49+J8</f>
        <v>42826147238.07</v>
      </c>
      <c r="K130" s="198">
        <f t="shared" si="93"/>
        <v>33454599185.330002</v>
      </c>
      <c r="L130" s="198">
        <f t="shared" si="93"/>
        <v>9369507652.7399998</v>
      </c>
      <c r="M130" s="199">
        <f t="shared" si="63"/>
        <v>0.76725036105377487</v>
      </c>
      <c r="N130" s="199">
        <f t="shared" si="64"/>
        <v>0.59935471573395083</v>
      </c>
      <c r="O130" s="200">
        <f>+K130/J130</f>
        <v>0.7811722824226125</v>
      </c>
    </row>
    <row r="131" spans="1:28" s="120" customFormat="1" ht="15.75" customHeight="1" x14ac:dyDescent="0.25">
      <c r="A131" s="119" t="s">
        <v>513</v>
      </c>
      <c r="E131" s="121"/>
      <c r="F131" s="128"/>
      <c r="G131" s="128"/>
      <c r="H131" s="128"/>
      <c r="I131" s="130"/>
      <c r="J131" s="130"/>
      <c r="K131" s="130"/>
      <c r="L131" s="130"/>
      <c r="M131" s="130"/>
    </row>
    <row r="132" spans="1:28" s="120" customFormat="1" ht="15.75" customHeight="1" x14ac:dyDescent="0.25">
      <c r="A132" s="119" t="s">
        <v>473</v>
      </c>
      <c r="E132" s="121"/>
      <c r="F132" s="128"/>
      <c r="G132" s="128"/>
      <c r="H132" s="128"/>
      <c r="I132" s="130"/>
      <c r="J132" s="130"/>
      <c r="K132" s="130"/>
      <c r="L132" s="130"/>
      <c r="M132" s="130"/>
    </row>
    <row r="133" spans="1:28" s="130" customFormat="1" x14ac:dyDescent="0.25">
      <c r="A133" s="119" t="s">
        <v>514</v>
      </c>
      <c r="B133" s="5"/>
      <c r="C133" s="3"/>
      <c r="D133" s="3"/>
      <c r="E133" s="8"/>
      <c r="F133" s="9"/>
      <c r="G133" s="9"/>
      <c r="H133" s="9"/>
      <c r="N133" s="3"/>
      <c r="O133" s="3"/>
      <c r="P133" s="3"/>
      <c r="Q133" s="3"/>
      <c r="R133" s="3"/>
      <c r="S133" s="3"/>
      <c r="T133" s="3"/>
      <c r="U133" s="3"/>
      <c r="V133" s="3"/>
      <c r="W133" s="3"/>
      <c r="X133" s="3"/>
      <c r="Y133" s="3"/>
      <c r="Z133" s="3"/>
      <c r="AA133" s="3"/>
      <c r="AB133" s="3"/>
    </row>
  </sheetData>
  <mergeCells count="17">
    <mergeCell ref="L6:L7"/>
    <mergeCell ref="M6:O6"/>
    <mergeCell ref="A2:J2"/>
    <mergeCell ref="A3:J3"/>
    <mergeCell ref="A4:J4"/>
    <mergeCell ref="A6:A7"/>
    <mergeCell ref="B6:B7"/>
    <mergeCell ref="C6:C7"/>
    <mergeCell ref="D6:D7"/>
    <mergeCell ref="E6:E7"/>
    <mergeCell ref="F6:F7"/>
    <mergeCell ref="G6:G7"/>
    <mergeCell ref="A130:E130"/>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48</vt:i4>
      </vt:variant>
    </vt:vector>
  </HeadingPairs>
  <TitlesOfParts>
    <vt:vector size="72" baseType="lpstr">
      <vt:lpstr>GASTOS VIGENCIA ENERO 2023</vt:lpstr>
      <vt:lpstr>GASTOS VIGENCIA FEBRERO 2023</vt:lpstr>
      <vt:lpstr>GASTOS VIGENCIA MARZO 2023 </vt:lpstr>
      <vt:lpstr>GASTOS VIGENCIA ABRIL 2023 </vt:lpstr>
      <vt:lpstr>GASTOS VIGENCIA MAYO 2023 </vt:lpstr>
      <vt:lpstr>GASTOS VIGENCIA JUNIO 2023 </vt:lpstr>
      <vt:lpstr>GASTOS VIGENCIA JULIO 2023</vt:lpstr>
      <vt:lpstr>GASTOS VIGENCIA AGOSTO 2023</vt:lpstr>
      <vt:lpstr>RESERVAS ENERO 2023</vt:lpstr>
      <vt:lpstr>RESERVAS FEBRERO 2023</vt:lpstr>
      <vt:lpstr>RESERVAS MARZO 2023</vt:lpstr>
      <vt:lpstr>RESERVAS ABRIL 2023 </vt:lpstr>
      <vt:lpstr>RESERVAS MAYO 2023</vt:lpstr>
      <vt:lpstr>RESERVAS JUNIO  2023   </vt:lpstr>
      <vt:lpstr>RESERVAS JULIO 2023   </vt:lpstr>
      <vt:lpstr>RESERVAS AGOSTO 2023   </vt:lpstr>
      <vt:lpstr>CXP ENERO 2023</vt:lpstr>
      <vt:lpstr>CXP FEBRERO 2023</vt:lpstr>
      <vt:lpstr>CXP MARZO 2023</vt:lpstr>
      <vt:lpstr>CXP ABRIL 2023</vt:lpstr>
      <vt:lpstr>CXP MAYO 2023</vt:lpstr>
      <vt:lpstr>CXP JUNIO 2023</vt:lpstr>
      <vt:lpstr>CXP JULIO 2023</vt:lpstr>
      <vt:lpstr>CXP AGOSTO 2023</vt:lpstr>
      <vt:lpstr>'CXP ABRIL 2023'!Área_de_impresión</vt:lpstr>
      <vt:lpstr>'CXP AGOSTO 2023'!Área_de_impresión</vt:lpstr>
      <vt:lpstr>'CXP ENERO 2023'!Área_de_impresión</vt:lpstr>
      <vt:lpstr>'CXP FEBRERO 2023'!Área_de_impresión</vt:lpstr>
      <vt:lpstr>'CXP JULIO 2023'!Área_de_impresión</vt:lpstr>
      <vt:lpstr>'CXP JUNIO 2023'!Área_de_impresión</vt:lpstr>
      <vt:lpstr>'CXP MARZO 2023'!Área_de_impresión</vt:lpstr>
      <vt:lpstr>'CXP MAYO 2023'!Área_de_impresión</vt:lpstr>
      <vt:lpstr>'GASTOS VIGENCIA ABRIL 2023 '!Área_de_impresión</vt:lpstr>
      <vt:lpstr>'GASTOS VIGENCIA AGOSTO 2023'!Área_de_impresión</vt:lpstr>
      <vt:lpstr>'GASTOS VIGENCIA ENERO 2023'!Área_de_impresión</vt:lpstr>
      <vt:lpstr>'GASTOS VIGENCIA FEBRERO 2023'!Área_de_impresión</vt:lpstr>
      <vt:lpstr>'GASTOS VIGENCIA JULIO 2023'!Área_de_impresión</vt:lpstr>
      <vt:lpstr>'GASTOS VIGENCIA JUNIO 2023 '!Área_de_impresión</vt:lpstr>
      <vt:lpstr>'GASTOS VIGENCIA MARZO 2023 '!Área_de_impresión</vt:lpstr>
      <vt:lpstr>'GASTOS VIGENCIA MAYO 2023 '!Área_de_impresión</vt:lpstr>
      <vt:lpstr>'RESERVAS ABRIL 2023 '!Área_de_impresión</vt:lpstr>
      <vt:lpstr>'RESERVAS AGOSTO 2023   '!Área_de_impresión</vt:lpstr>
      <vt:lpstr>'RESERVAS ENERO 2023'!Área_de_impresión</vt:lpstr>
      <vt:lpstr>'RESERVAS FEBRERO 2023'!Área_de_impresión</vt:lpstr>
      <vt:lpstr>'RESERVAS JULIO 2023   '!Área_de_impresión</vt:lpstr>
      <vt:lpstr>'RESERVAS JUNIO  2023   '!Área_de_impresión</vt:lpstr>
      <vt:lpstr>'RESERVAS MARZO 2023'!Área_de_impresión</vt:lpstr>
      <vt:lpstr>'RESERVAS MAYO 2023'!Área_de_impresión</vt:lpstr>
      <vt:lpstr>'CXP ABRIL 2023'!Títulos_a_imprimir</vt:lpstr>
      <vt:lpstr>'CXP AGOSTO 2023'!Títulos_a_imprimir</vt:lpstr>
      <vt:lpstr>'CXP ENERO 2023'!Títulos_a_imprimir</vt:lpstr>
      <vt:lpstr>'CXP FEBRERO 2023'!Títulos_a_imprimir</vt:lpstr>
      <vt:lpstr>'CXP JULIO 2023'!Títulos_a_imprimir</vt:lpstr>
      <vt:lpstr>'CXP JUNIO 2023'!Títulos_a_imprimir</vt:lpstr>
      <vt:lpstr>'CXP MARZO 2023'!Títulos_a_imprimir</vt:lpstr>
      <vt:lpstr>'CXP MAYO 2023'!Títulos_a_imprimir</vt:lpstr>
      <vt:lpstr>'GASTOS VIGENCIA ABRIL 2023 '!Títulos_a_imprimir</vt:lpstr>
      <vt:lpstr>'GASTOS VIGENCIA AGOSTO 2023'!Títulos_a_imprimir</vt:lpstr>
      <vt:lpstr>'GASTOS VIGENCIA ENERO 2023'!Títulos_a_imprimir</vt:lpstr>
      <vt:lpstr>'GASTOS VIGENCIA FEBRERO 2023'!Títulos_a_imprimir</vt:lpstr>
      <vt:lpstr>'GASTOS VIGENCIA JULIO 2023'!Títulos_a_imprimir</vt:lpstr>
      <vt:lpstr>'GASTOS VIGENCIA JUNIO 2023 '!Títulos_a_imprimir</vt:lpstr>
      <vt:lpstr>'GASTOS VIGENCIA MARZO 2023 '!Títulos_a_imprimir</vt:lpstr>
      <vt:lpstr>'GASTOS VIGENCIA MAYO 2023 '!Títulos_a_imprimir</vt:lpstr>
      <vt:lpstr>'RESERVAS ABRIL 2023 '!Títulos_a_imprimir</vt:lpstr>
      <vt:lpstr>'RESERVAS AGOSTO 2023   '!Títulos_a_imprimir</vt:lpstr>
      <vt:lpstr>'RESERVAS ENERO 2023'!Títulos_a_imprimir</vt:lpstr>
      <vt:lpstr>'RESERVAS FEBRERO 2023'!Títulos_a_imprimir</vt:lpstr>
      <vt:lpstr>'RESERVAS JULIO 2023   '!Títulos_a_imprimir</vt:lpstr>
      <vt:lpstr>'RESERVAS JUNIO  2023   '!Títulos_a_imprimir</vt:lpstr>
      <vt:lpstr>'RESERVAS MARZO 2023'!Títulos_a_imprimir</vt:lpstr>
      <vt:lpstr>'RESERVAS MAYO 2023'!Títulos_a_imprimir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Aura Simona Orozco Mindiola</dc:creator>
  <cp:lastModifiedBy>Aura Simona Orozco Mindiola</cp:lastModifiedBy>
  <cp:lastPrinted>2023-09-06T16:38:36Z</cp:lastPrinted>
  <dcterms:created xsi:type="dcterms:W3CDTF">2023-02-09T02:45:25Z</dcterms:created>
  <dcterms:modified xsi:type="dcterms:W3CDTF">2023-09-11T16:24:33Z</dcterms:modified>
</cp:coreProperties>
</file>